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Groups\CARD\AEO\Business Expansions\"/>
    </mc:Choice>
  </mc:AlternateContent>
  <xr:revisionPtr revIDLastSave="0" documentId="8_{BE45B8F7-217F-4369-BE28-BB28BE410CDC}" xr6:coauthVersionLast="47" xr6:coauthVersionMax="47" xr10:uidLastSave="{00000000-0000-0000-0000-000000000000}"/>
  <bookViews>
    <workbookView xWindow="-120" yWindow="-120" windowWidth="29040" windowHeight="15720" tabRatio="870" firstSheet="1" activeTab="1" xr2:uid="{00000000-000D-0000-FFFF-FFFF00000000}"/>
  </bookViews>
  <sheets>
    <sheet name="pivot current" sheetId="9" r:id="rId1"/>
    <sheet name="MN Business Expansions_Tableau" sheetId="1" r:id="rId2"/>
    <sheet name="regions" sheetId="2" r:id="rId3"/>
  </sheets>
  <definedNames>
    <definedName name="_xlnm._FilterDatabase" localSheetId="1" hidden="1">'MN Business Expansions_Tableau'!$A$1:$Y$1141</definedName>
  </definedNames>
  <calcPr calcId="191029"/>
  <pivotCaches>
    <pivotCache cacheId="9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05" i="1" l="1"/>
  <c r="Y1104" i="1" l="1"/>
  <c r="Y1103" i="1"/>
  <c r="Y1102" i="1"/>
  <c r="Y1101" i="1"/>
  <c r="Y1100" i="1"/>
  <c r="Y1099" i="1"/>
  <c r="Y1098" i="1"/>
  <c r="Y1097" i="1"/>
  <c r="L1097" i="1"/>
  <c r="Y1096" i="1"/>
  <c r="Y1095" i="1"/>
  <c r="Y1094" i="1"/>
  <c r="Y1093" i="1"/>
  <c r="Y1092" i="1"/>
  <c r="Y1091" i="1"/>
  <c r="I1091" i="1"/>
  <c r="Y1090" i="1"/>
  <c r="Y1089" i="1"/>
  <c r="Y1088" i="1"/>
  <c r="Y1087" i="1"/>
  <c r="Y1086" i="1"/>
  <c r="Y1085" i="1"/>
  <c r="L1085" i="1"/>
  <c r="Y1084" i="1"/>
  <c r="Y1083" i="1"/>
  <c r="Y1082" i="1"/>
  <c r="Y1081" i="1"/>
  <c r="Y1080" i="1"/>
  <c r="Y1079" i="1"/>
  <c r="Y1078" i="1"/>
  <c r="Y1077" i="1"/>
  <c r="Y1076" i="1"/>
  <c r="Y1075" i="1"/>
  <c r="W1053" i="1"/>
  <c r="W1041" i="1" l="1"/>
  <c r="W1074" i="1"/>
  <c r="L921" i="1"/>
  <c r="Y1019" i="1"/>
  <c r="Y1020" i="1"/>
  <c r="Y1021" i="1"/>
  <c r="Y1022" i="1"/>
  <c r="Y1024" i="1"/>
  <c r="Y1025" i="1"/>
  <c r="Y1026" i="1"/>
  <c r="Y1027" i="1"/>
  <c r="Y1028" i="1"/>
  <c r="Y1029" i="1"/>
  <c r="Y1030" i="1"/>
  <c r="Y1031" i="1"/>
  <c r="Y1032" i="1"/>
  <c r="Y1034" i="1"/>
  <c r="Y1035" i="1"/>
  <c r="Y1036" i="1"/>
  <c r="Y1038" i="1"/>
  <c r="Y1039" i="1"/>
  <c r="Y1040" i="1"/>
  <c r="Y1041" i="1"/>
  <c r="Y1042" i="1"/>
  <c r="Y1043" i="1"/>
  <c r="Y1044" i="1"/>
  <c r="Y1045" i="1"/>
  <c r="Y1046" i="1"/>
  <c r="Y1047" i="1"/>
  <c r="Y1048" i="1"/>
  <c r="Y1049" i="1"/>
  <c r="Y1050" i="1"/>
  <c r="Y1017" i="1"/>
  <c r="W1046" i="1"/>
  <c r="W1027" i="1"/>
  <c r="W1026" i="1"/>
  <c r="W1025" i="1"/>
  <c r="L1029" i="1"/>
  <c r="J1029" i="1"/>
  <c r="L1028" i="1"/>
  <c r="I1026" i="1"/>
  <c r="W899" i="1" l="1"/>
  <c r="Y1015" i="1"/>
  <c r="Y1014" i="1"/>
  <c r="Y1013" i="1"/>
  <c r="Y1012" i="1"/>
  <c r="Y1011" i="1"/>
  <c r="Y1010" i="1"/>
  <c r="Y1009" i="1"/>
  <c r="W1009" i="1"/>
  <c r="Y1008" i="1"/>
  <c r="Y1006" i="1"/>
  <c r="Y1005" i="1"/>
  <c r="Y1004" i="1"/>
  <c r="Y1003" i="1"/>
  <c r="Y1001" i="1"/>
  <c r="Y1000" i="1"/>
  <c r="Y999" i="1"/>
  <c r="Y998" i="1"/>
  <c r="Y997" i="1"/>
  <c r="Y996" i="1"/>
  <c r="Y995" i="1"/>
  <c r="Y994" i="1"/>
  <c r="L816" i="1"/>
  <c r="W908" i="1"/>
  <c r="W935" i="1"/>
  <c r="M11" i="9"/>
  <c r="L11" i="9"/>
  <c r="L10" i="9"/>
  <c r="L9" i="9"/>
  <c r="L8" i="9"/>
  <c r="L7" i="9"/>
  <c r="L6" i="9"/>
  <c r="L12" i="9"/>
  <c r="L5" i="9"/>
  <c r="W594" i="1"/>
  <c r="W924" i="1"/>
  <c r="Y871" i="1"/>
  <c r="Y851" i="1"/>
  <c r="Y834" i="1"/>
  <c r="Y812" i="1"/>
  <c r="Y779" i="1"/>
  <c r="Y790" i="1"/>
  <c r="Y842" i="1"/>
  <c r="Y943" i="1"/>
  <c r="Y959" i="1"/>
  <c r="Y960" i="1"/>
  <c r="Y961" i="1"/>
  <c r="Y963" i="1"/>
  <c r="Y964" i="1"/>
  <c r="Y965" i="1"/>
  <c r="Y966" i="1"/>
  <c r="Y967" i="1"/>
  <c r="Y968" i="1"/>
  <c r="Y969" i="1"/>
  <c r="Y970" i="1"/>
  <c r="Y971" i="1"/>
  <c r="Y973" i="1"/>
  <c r="Y974" i="1"/>
  <c r="Y975" i="1"/>
  <c r="Y977" i="1"/>
  <c r="Y978" i="1"/>
  <c r="Y979" i="1"/>
  <c r="Y981" i="1"/>
  <c r="Y982" i="1"/>
  <c r="Y983" i="1"/>
  <c r="Y984" i="1"/>
  <c r="Y985" i="1"/>
  <c r="Y986" i="1"/>
  <c r="Y987" i="1"/>
  <c r="Y988" i="1"/>
  <c r="Y989" i="1"/>
  <c r="Y990" i="1"/>
  <c r="Y991" i="1"/>
  <c r="Y992" i="1"/>
  <c r="Y797" i="1"/>
  <c r="L992" i="1"/>
  <c r="I960" i="1"/>
  <c r="Y827" i="1"/>
  <c r="W812" i="1"/>
  <c r="W797" i="1"/>
  <c r="I790" i="1"/>
  <c r="W871" i="1"/>
  <c r="W851" i="1"/>
  <c r="W834" i="1"/>
  <c r="W827" i="1"/>
  <c r="L958" i="1"/>
  <c r="W945" i="1"/>
  <c r="Y853" i="1"/>
  <c r="Y854" i="1"/>
  <c r="Y855" i="1"/>
  <c r="Y856" i="1"/>
  <c r="Y857" i="1"/>
  <c r="Y858" i="1"/>
  <c r="Y859" i="1"/>
  <c r="Y860" i="1"/>
  <c r="Y861" i="1"/>
  <c r="Y862" i="1"/>
  <c r="Y863" i="1"/>
  <c r="Y864" i="1"/>
  <c r="Y865" i="1"/>
  <c r="Y866" i="1"/>
  <c r="Y867" i="1"/>
  <c r="Y868" i="1"/>
  <c r="Y869" i="1"/>
  <c r="Y870"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4" i="1"/>
  <c r="Y945" i="1"/>
  <c r="Y946" i="1"/>
  <c r="Y947" i="1"/>
  <c r="Y948" i="1"/>
  <c r="Y949" i="1"/>
  <c r="Y950" i="1"/>
  <c r="Y951" i="1"/>
  <c r="Y952" i="1"/>
  <c r="Y953" i="1"/>
  <c r="Y954" i="1"/>
  <c r="Y955" i="1"/>
  <c r="Y956" i="1"/>
  <c r="Y957" i="1"/>
  <c r="Y958" i="1"/>
  <c r="Y962" i="1"/>
  <c r="W953" i="1"/>
  <c r="W942" i="1"/>
  <c r="W941" i="1"/>
  <c r="W939" i="1"/>
  <c r="W921" i="1"/>
  <c r="W915" i="1"/>
  <c r="W905" i="1"/>
  <c r="W901" i="1"/>
  <c r="W894" i="1"/>
  <c r="L893" i="1"/>
  <c r="L888" i="1"/>
  <c r="W882" i="1"/>
  <c r="W872" i="1"/>
  <c r="W869" i="1"/>
  <c r="W865" i="1"/>
  <c r="W863" i="1"/>
  <c r="J856" i="1"/>
  <c r="Y21" i="1" l="1"/>
  <c r="Y35" i="1"/>
  <c r="Y17" i="1"/>
  <c r="Y39" i="1"/>
  <c r="Y18" i="1"/>
  <c r="Y29" i="1"/>
  <c r="Y2" i="1"/>
  <c r="Y37" i="1"/>
  <c r="Y34" i="1"/>
  <c r="Y6" i="1"/>
  <c r="Y40" i="1"/>
  <c r="Y25" i="1"/>
  <c r="Y30" i="1"/>
  <c r="Y43" i="1"/>
  <c r="Y13" i="1"/>
  <c r="Y44" i="1"/>
  <c r="Y36" i="1"/>
  <c r="Y8" i="1"/>
  <c r="Y20" i="1"/>
  <c r="Y11" i="1"/>
  <c r="Y3" i="1"/>
  <c r="Y24" i="1"/>
  <c r="Y12" i="1"/>
  <c r="Y23" i="1"/>
  <c r="Y27" i="1"/>
  <c r="Y5" i="1"/>
  <c r="Y28" i="1"/>
  <c r="Y22" i="1"/>
  <c r="Y33" i="1"/>
  <c r="Y4" i="1"/>
  <c r="Y81" i="1"/>
  <c r="Y19" i="1"/>
  <c r="Y15" i="1"/>
  <c r="Y26" i="1"/>
  <c r="Y9" i="1"/>
  <c r="Y41" i="1"/>
  <c r="Y10" i="1"/>
  <c r="Y7" i="1"/>
  <c r="Y31" i="1"/>
  <c r="Y32" i="1"/>
  <c r="Y42" i="1"/>
  <c r="Y16" i="1"/>
  <c r="Y38" i="1"/>
  <c r="Y14" i="1"/>
  <c r="Y45" i="1"/>
  <c r="Y67" i="1"/>
  <c r="Y50" i="1"/>
  <c r="Y62" i="1"/>
  <c r="Y51" i="1"/>
  <c r="Y72" i="1"/>
  <c r="Y61" i="1"/>
  <c r="Y54" i="1"/>
  <c r="Y88" i="1"/>
  <c r="Y82" i="1"/>
  <c r="Y55" i="1"/>
  <c r="Y86" i="1"/>
  <c r="Y85" i="1"/>
  <c r="Y84" i="1"/>
  <c r="Y70" i="1"/>
  <c r="Y108" i="1"/>
  <c r="Y73" i="1"/>
  <c r="Y75" i="1"/>
  <c r="Y76" i="1"/>
  <c r="Y46" i="1"/>
  <c r="Y89" i="1"/>
  <c r="Y93" i="1"/>
  <c r="Y91" i="1"/>
  <c r="Y49" i="1"/>
  <c r="Y68" i="1"/>
  <c r="Y52" i="1"/>
  <c r="Y65" i="1"/>
  <c r="Y77" i="1"/>
  <c r="Y63" i="1"/>
  <c r="Y69" i="1"/>
  <c r="Y64" i="1"/>
  <c r="Y59" i="1"/>
  <c r="Y53" i="1"/>
  <c r="Y74" i="1"/>
  <c r="Y83" i="1"/>
  <c r="Y97" i="1"/>
  <c r="Y60" i="1"/>
  <c r="Y92" i="1"/>
  <c r="Y78" i="1"/>
  <c r="Y90" i="1"/>
  <c r="Y95" i="1"/>
  <c r="Y96" i="1"/>
  <c r="Y80" i="1"/>
  <c r="Y87" i="1"/>
  <c r="Y71" i="1"/>
  <c r="Y79" i="1"/>
  <c r="Y94" i="1"/>
  <c r="Y47" i="1"/>
  <c r="Y66" i="1"/>
  <c r="Y56" i="1"/>
  <c r="Y48" i="1"/>
  <c r="Y57" i="1"/>
  <c r="Y174" i="1"/>
  <c r="Y131" i="1"/>
  <c r="Y132" i="1"/>
  <c r="Y133" i="1"/>
  <c r="Y158" i="1"/>
  <c r="Y134" i="1"/>
  <c r="Y114" i="1"/>
  <c r="Y171" i="1"/>
  <c r="Y123" i="1"/>
  <c r="Y178" i="1"/>
  <c r="Y179" i="1"/>
  <c r="Y159" i="1"/>
  <c r="Y135" i="1"/>
  <c r="Y118" i="1"/>
  <c r="Y125" i="1"/>
  <c r="Y164" i="1"/>
  <c r="Y136" i="1"/>
  <c r="Y112" i="1"/>
  <c r="Y119" i="1"/>
  <c r="Y137" i="1"/>
  <c r="Y163" i="1"/>
  <c r="Y138" i="1"/>
  <c r="Y139" i="1"/>
  <c r="Y140" i="1"/>
  <c r="Y141" i="1"/>
  <c r="Y115" i="1"/>
  <c r="Y113" i="1"/>
  <c r="Y98" i="1"/>
  <c r="Y165" i="1"/>
  <c r="Y120" i="1"/>
  <c r="Y102" i="1"/>
  <c r="Y142" i="1"/>
  <c r="Y111" i="1"/>
  <c r="Y117" i="1"/>
  <c r="Y175" i="1"/>
  <c r="Y143" i="1"/>
  <c r="Y177" i="1"/>
  <c r="Y99" i="1"/>
  <c r="Y144" i="1"/>
  <c r="Y109" i="1"/>
  <c r="Y121" i="1"/>
  <c r="Y145" i="1"/>
  <c r="Y146" i="1"/>
  <c r="Y147" i="1"/>
  <c r="Y176" i="1"/>
  <c r="Y116" i="1"/>
  <c r="Y173" i="1"/>
  <c r="Y110" i="1"/>
  <c r="Y100" i="1"/>
  <c r="Y156" i="1"/>
  <c r="Y58" i="1"/>
  <c r="Y157" i="1"/>
  <c r="Y148" i="1"/>
  <c r="Y103" i="1"/>
  <c r="Y149" i="1"/>
  <c r="Y167" i="1"/>
  <c r="Y172" i="1"/>
  <c r="Y150" i="1"/>
  <c r="Y151" i="1"/>
  <c r="Y168" i="1"/>
  <c r="Y152" i="1"/>
  <c r="Y160" i="1"/>
  <c r="Y128" i="1"/>
  <c r="Y129" i="1"/>
  <c r="Y166" i="1"/>
  <c r="Y153" i="1"/>
  <c r="Y161" i="1"/>
  <c r="Y104" i="1"/>
  <c r="Y154" i="1"/>
  <c r="Y105" i="1"/>
  <c r="Y127" i="1"/>
  <c r="Y180" i="1"/>
  <c r="Y106" i="1"/>
  <c r="Y122" i="1"/>
  <c r="Y101" i="1"/>
  <c r="Y162" i="1"/>
  <c r="Y155" i="1"/>
  <c r="Y124" i="1"/>
  <c r="Y169" i="1"/>
  <c r="Y130" i="1"/>
  <c r="Y126" i="1"/>
  <c r="Y107" i="1"/>
  <c r="Y183" i="1"/>
  <c r="Y190" i="1"/>
  <c r="Y214" i="1"/>
  <c r="Y186" i="1"/>
  <c r="Y221" i="1"/>
  <c r="Y200" i="1"/>
  <c r="Y232" i="1"/>
  <c r="Y210" i="1"/>
  <c r="Y187" i="1"/>
  <c r="Y170" i="1"/>
  <c r="Y218" i="1"/>
  <c r="Y222" i="1"/>
  <c r="Y201" i="1"/>
  <c r="Y220" i="1"/>
  <c r="Y207" i="1"/>
  <c r="Y196" i="1"/>
  <c r="Y188" i="1"/>
  <c r="Y227" i="1"/>
  <c r="Y211" i="1"/>
  <c r="Y203" i="1"/>
  <c r="Y181" i="1"/>
  <c r="Y192" i="1"/>
  <c r="Y199" i="1"/>
  <c r="Y233" i="1"/>
  <c r="Y204" i="1"/>
  <c r="Y205" i="1"/>
  <c r="Y212" i="1"/>
  <c r="Y197" i="1"/>
  <c r="Y191" i="1"/>
  <c r="Y198" i="1"/>
  <c r="Y209" i="1"/>
  <c r="Y215" i="1"/>
  <c r="Y193" i="1"/>
  <c r="Y226" i="1"/>
  <c r="Y230" i="1"/>
  <c r="Y194" i="1"/>
  <c r="Y184" i="1"/>
  <c r="Y216" i="1"/>
  <c r="Y225" i="1"/>
  <c r="Y223" i="1"/>
  <c r="Y182" i="1"/>
  <c r="Y189" i="1"/>
  <c r="Y234" i="1"/>
  <c r="Y235" i="1"/>
  <c r="Y224" i="1"/>
  <c r="Y229" i="1"/>
  <c r="Y231" i="1"/>
  <c r="Y228" i="1"/>
  <c r="Y208" i="1"/>
  <c r="Y219" i="1"/>
  <c r="Y213" i="1"/>
  <c r="Y202" i="1"/>
  <c r="Y185" i="1"/>
  <c r="Y236" i="1"/>
  <c r="Y195" i="1"/>
  <c r="Y206" i="1"/>
  <c r="Y217" i="1"/>
  <c r="Y258" i="1"/>
  <c r="Y253" i="1"/>
  <c r="Y276" i="1"/>
  <c r="Y273" i="1"/>
  <c r="Y241" i="1"/>
  <c r="Y245" i="1"/>
  <c r="Y249" i="1"/>
  <c r="Y247" i="1"/>
  <c r="Y255" i="1"/>
  <c r="Y277" i="1"/>
  <c r="Y256" i="1"/>
  <c r="Y244" i="1"/>
  <c r="Y279" i="1"/>
  <c r="Y268" i="1"/>
  <c r="Y243" i="1"/>
  <c r="Y280" i="1"/>
  <c r="Y278" i="1"/>
  <c r="Y254" i="1"/>
  <c r="Y265" i="1"/>
  <c r="Y274" i="1"/>
  <c r="Y260" i="1"/>
  <c r="Y266" i="1"/>
  <c r="Y275" i="1"/>
  <c r="Y262" i="1"/>
  <c r="Y239" i="1"/>
  <c r="Y246" i="1"/>
  <c r="Y252" i="1"/>
  <c r="Y267" i="1"/>
  <c r="Y242" i="1"/>
  <c r="Y269" i="1"/>
  <c r="Y251" i="1"/>
  <c r="Y261" i="1"/>
  <c r="Y240" i="1"/>
  <c r="Y257" i="1"/>
  <c r="Y237" i="1"/>
  <c r="Y238" i="1"/>
  <c r="Y248" i="1"/>
  <c r="Y272" i="1"/>
  <c r="Y264" i="1"/>
  <c r="Y270" i="1"/>
  <c r="Y271" i="1"/>
  <c r="Y250" i="1"/>
  <c r="Y259" i="1"/>
  <c r="Y263" i="1"/>
  <c r="Y294" i="1"/>
  <c r="Y326" i="1"/>
  <c r="Y312" i="1"/>
  <c r="Y303" i="1"/>
  <c r="Y284" i="1"/>
  <c r="Y332" i="1"/>
  <c r="Y295" i="1"/>
  <c r="Y282" i="1"/>
  <c r="Y296" i="1"/>
  <c r="Y297" i="1"/>
  <c r="Y309" i="1"/>
  <c r="Y314" i="1"/>
  <c r="Y283" i="1"/>
  <c r="Y322" i="1"/>
  <c r="Y311" i="1"/>
  <c r="Y292" i="1"/>
  <c r="Y319" i="1"/>
  <c r="Y329" i="1"/>
  <c r="Y300" i="1"/>
  <c r="Y310" i="1"/>
  <c r="Y304" i="1"/>
  <c r="Y324" i="1"/>
  <c r="Y286" i="1"/>
  <c r="Y285" i="1"/>
  <c r="Y281" i="1"/>
  <c r="Y317" i="1"/>
  <c r="Y325" i="1"/>
  <c r="Y302" i="1"/>
  <c r="Y299" i="1"/>
  <c r="Y330" i="1"/>
  <c r="Y315" i="1"/>
  <c r="Y287" i="1"/>
  <c r="Y327" i="1"/>
  <c r="Y320" i="1"/>
  <c r="Y289" i="1"/>
  <c r="Y323" i="1"/>
  <c r="Y316" i="1"/>
  <c r="Y290" i="1"/>
  <c r="Y305" i="1"/>
  <c r="Y328" i="1"/>
  <c r="Y331" i="1"/>
  <c r="Y306" i="1"/>
  <c r="Y307" i="1"/>
  <c r="Y308" i="1"/>
  <c r="Y288" i="1"/>
  <c r="Y291" i="1"/>
  <c r="Y293" i="1"/>
  <c r="Y334" i="1"/>
  <c r="Y298" i="1"/>
  <c r="Y313" i="1"/>
  <c r="Y318" i="1"/>
  <c r="Y333" i="1"/>
  <c r="Y321" i="1"/>
  <c r="Y301" i="1"/>
  <c r="Y373" i="1"/>
  <c r="Y386" i="1"/>
  <c r="Y350" i="1"/>
  <c r="Y367" i="1"/>
  <c r="Y351" i="1"/>
  <c r="Y366" i="1"/>
  <c r="Y338" i="1"/>
  <c r="Y348" i="1"/>
  <c r="Y369" i="1"/>
  <c r="Y377" i="1"/>
  <c r="Y382" i="1"/>
  <c r="Y339" i="1"/>
  <c r="Y381" i="1"/>
  <c r="Y387" i="1"/>
  <c r="Y370" i="1"/>
  <c r="Y340" i="1"/>
  <c r="Y352" i="1"/>
  <c r="Y353" i="1"/>
  <c r="Y354" i="1"/>
  <c r="Y347" i="1"/>
  <c r="Y375" i="1"/>
  <c r="Y341" i="1"/>
  <c r="Y342" i="1"/>
  <c r="Y384" i="1"/>
  <c r="Y355" i="1"/>
  <c r="Y356" i="1"/>
  <c r="Y376" i="1"/>
  <c r="Y374" i="1"/>
  <c r="Y349" i="1"/>
  <c r="Y383" i="1"/>
  <c r="Y357" i="1"/>
  <c r="Y343" i="1"/>
  <c r="Y358" i="1"/>
  <c r="Y335" i="1"/>
  <c r="Y359" i="1"/>
  <c r="Y360" i="1"/>
  <c r="Y337" i="1"/>
  <c r="Y344" i="1"/>
  <c r="Y372" i="1"/>
  <c r="Y371" i="1"/>
  <c r="Y336" i="1"/>
  <c r="Y361" i="1"/>
  <c r="Y362" i="1"/>
  <c r="Y345" i="1"/>
  <c r="Y363" i="1"/>
  <c r="Y368" i="1"/>
  <c r="Y379" i="1"/>
  <c r="Y378" i="1"/>
  <c r="Y346" i="1"/>
  <c r="Y364" i="1"/>
  <c r="Y380" i="1"/>
  <c r="Y385" i="1"/>
  <c r="Y365" i="1"/>
  <c r="Y394" i="1"/>
  <c r="Y396" i="1"/>
  <c r="Y409" i="1"/>
  <c r="Y388" i="1"/>
  <c r="Y414" i="1"/>
  <c r="Y412" i="1"/>
  <c r="Y404" i="1"/>
  <c r="Y399" i="1"/>
  <c r="Y389" i="1"/>
  <c r="Y408" i="1"/>
  <c r="Y411" i="1"/>
  <c r="Y405" i="1"/>
  <c r="Y398" i="1"/>
  <c r="Y400" i="1"/>
  <c r="Y407" i="1"/>
  <c r="Y410" i="1"/>
  <c r="Y395" i="1"/>
  <c r="Y401" i="1"/>
  <c r="Y402" i="1"/>
  <c r="Y390" i="1"/>
  <c r="Y403" i="1"/>
  <c r="Y392" i="1"/>
  <c r="Y406" i="1"/>
  <c r="Y413" i="1"/>
  <c r="Y397" i="1"/>
  <c r="Y393" i="1"/>
  <c r="Y391" i="1"/>
  <c r="Y423" i="1"/>
  <c r="Y433" i="1"/>
  <c r="Y436" i="1"/>
  <c r="Y426" i="1"/>
  <c r="Y437" i="1"/>
  <c r="Y444" i="1"/>
  <c r="Y445" i="1"/>
  <c r="Y440" i="1"/>
  <c r="Y419" i="1"/>
  <c r="Y431" i="1"/>
  <c r="Y424" i="1"/>
  <c r="Y450" i="1"/>
  <c r="Y438" i="1"/>
  <c r="Y435" i="1"/>
  <c r="Y447" i="1"/>
  <c r="Y415" i="1"/>
  <c r="Y420" i="1"/>
  <c r="Y418" i="1"/>
  <c r="Y417" i="1"/>
  <c r="Y451" i="1"/>
  <c r="Y446" i="1"/>
  <c r="Y434" i="1"/>
  <c r="Y443" i="1"/>
  <c r="Y432" i="1"/>
  <c r="Y452" i="1"/>
  <c r="Y427" i="1"/>
  <c r="Y428" i="1"/>
  <c r="Y453" i="1"/>
  <c r="Y416" i="1"/>
  <c r="Y439" i="1"/>
  <c r="Y449" i="1"/>
  <c r="Y429" i="1"/>
  <c r="Y425" i="1"/>
  <c r="Y430" i="1"/>
  <c r="Y422" i="1"/>
  <c r="Y421" i="1"/>
  <c r="Y448" i="1"/>
  <c r="Y441" i="1"/>
  <c r="Y442" i="1"/>
  <c r="Y462" i="1"/>
  <c r="Y466" i="1"/>
  <c r="Y484" i="1"/>
  <c r="Y478" i="1"/>
  <c r="Y457" i="1"/>
  <c r="Y470" i="1"/>
  <c r="Y486" i="1"/>
  <c r="Y458" i="1"/>
  <c r="Y472" i="1"/>
  <c r="Y461" i="1"/>
  <c r="Y487" i="1"/>
  <c r="Y481" i="1"/>
  <c r="Y488" i="1"/>
  <c r="Y490" i="1"/>
  <c r="Y469" i="1"/>
  <c r="Y463" i="1"/>
  <c r="Y464" i="1"/>
  <c r="Y456" i="1"/>
  <c r="Y477" i="1"/>
  <c r="Y491" i="1"/>
  <c r="Y467" i="1"/>
  <c r="Y476" i="1"/>
  <c r="Y474" i="1"/>
  <c r="Y471" i="1"/>
  <c r="Y454" i="1"/>
  <c r="Y479" i="1"/>
  <c r="Y475" i="1"/>
  <c r="Y480" i="1"/>
  <c r="Y459" i="1"/>
  <c r="Y465" i="1"/>
  <c r="Y473" i="1"/>
  <c r="Y460" i="1"/>
  <c r="Y455" i="1"/>
  <c r="Y482" i="1"/>
  <c r="Y483" i="1"/>
  <c r="Y489" i="1"/>
  <c r="Y485" i="1"/>
  <c r="Y468" i="1"/>
  <c r="Y513" i="1"/>
  <c r="Y509" i="1"/>
  <c r="Y503" i="1"/>
  <c r="Y499" i="1"/>
  <c r="Y523" i="1"/>
  <c r="Y519" i="1"/>
  <c r="Y522" i="1"/>
  <c r="Y526" i="1"/>
  <c r="Y501" i="1"/>
  <c r="Y527" i="1"/>
  <c r="Y520" i="1"/>
  <c r="Y492" i="1"/>
  <c r="Y524" i="1"/>
  <c r="Y506" i="1"/>
  <c r="Y528" i="1"/>
  <c r="Y500" i="1"/>
  <c r="Y536" i="1"/>
  <c r="Y504" i="1"/>
  <c r="Y537" i="1"/>
  <c r="Y510" i="1"/>
  <c r="Y497" i="1"/>
  <c r="Y511" i="1"/>
  <c r="Y502" i="1"/>
  <c r="Y512" i="1"/>
  <c r="Y505" i="1"/>
  <c r="Y514" i="1"/>
  <c r="Y508" i="1"/>
  <c r="Y496" i="1"/>
  <c r="Y493" i="1"/>
  <c r="Y515" i="1"/>
  <c r="Y498" i="1"/>
  <c r="Y525" i="1"/>
  <c r="Y494" i="1"/>
  <c r="Y507" i="1"/>
  <c r="Y521" i="1"/>
  <c r="Y516" i="1"/>
  <c r="Y535" i="1"/>
  <c r="Y517" i="1"/>
  <c r="Y529" i="1"/>
  <c r="Y530" i="1"/>
  <c r="Y531" i="1"/>
  <c r="Y532" i="1"/>
  <c r="Y533" i="1"/>
  <c r="Y534" i="1"/>
  <c r="Y518" i="1"/>
  <c r="Y495" i="1"/>
  <c r="Y541" i="1"/>
  <c r="Y547" i="1"/>
  <c r="Y549" i="1"/>
  <c r="Y564" i="1"/>
  <c r="Y554" i="1"/>
  <c r="Y546" i="1"/>
  <c r="Y559" i="1"/>
  <c r="Y555" i="1"/>
  <c r="Y558" i="1"/>
  <c r="Y548" i="1"/>
  <c r="Y540" i="1"/>
  <c r="Y550" i="1"/>
  <c r="Y542" i="1"/>
  <c r="Y557" i="1"/>
  <c r="Y543" i="1"/>
  <c r="Y544" i="1"/>
  <c r="Y562" i="1"/>
  <c r="Y566" i="1"/>
  <c r="Y545" i="1"/>
  <c r="Y567" i="1"/>
  <c r="Y568" i="1"/>
  <c r="Y560" i="1"/>
  <c r="Y553" i="1"/>
  <c r="Y539" i="1"/>
  <c r="Y538" i="1"/>
  <c r="Y556" i="1"/>
  <c r="Y565" i="1"/>
  <c r="Y551" i="1"/>
  <c r="Y561" i="1"/>
  <c r="Y563" i="1"/>
  <c r="Y552" i="1"/>
  <c r="Y594" i="1"/>
  <c r="Y593" i="1"/>
  <c r="Y603" i="1"/>
  <c r="Y596" i="1"/>
  <c r="Y597" i="1"/>
  <c r="Y598" i="1"/>
  <c r="Y585" i="1"/>
  <c r="Y571" i="1"/>
  <c r="Y591" i="1"/>
  <c r="Y592" i="1"/>
  <c r="Y584" i="1"/>
  <c r="Y572" i="1"/>
  <c r="Y601" i="1"/>
  <c r="Y575" i="1"/>
  <c r="Y582" i="1"/>
  <c r="Y578" i="1"/>
  <c r="Y577" i="1"/>
  <c r="Y602" i="1"/>
  <c r="Y595" i="1"/>
  <c r="Y604" i="1"/>
  <c r="Y583" i="1"/>
  <c r="Y574" i="1"/>
  <c r="Y570" i="1"/>
  <c r="Y599" i="1"/>
  <c r="Y586" i="1"/>
  <c r="Y579" i="1"/>
  <c r="Y581" i="1"/>
  <c r="Y587" i="1"/>
  <c r="Y590" i="1"/>
  <c r="Y589" i="1"/>
  <c r="Y600" i="1"/>
  <c r="Y580" i="1"/>
  <c r="Y588" i="1"/>
  <c r="Y573" i="1"/>
  <c r="Y576" i="1"/>
  <c r="Y637" i="1"/>
  <c r="Y621" i="1"/>
  <c r="Y620" i="1"/>
  <c r="Y643" i="1"/>
  <c r="Y635" i="1"/>
  <c r="Y613" i="1"/>
  <c r="Y614" i="1"/>
  <c r="Y623" i="1"/>
  <c r="Y609" i="1"/>
  <c r="Y630" i="1"/>
  <c r="Y638" i="1"/>
  <c r="Y624" i="1"/>
  <c r="Y608" i="1"/>
  <c r="Y615" i="1"/>
  <c r="Y632" i="1"/>
  <c r="Y612" i="1"/>
  <c r="Y639" i="1"/>
  <c r="Y626" i="1"/>
  <c r="Y634" i="1"/>
  <c r="Y629" i="1"/>
  <c r="Y636" i="1"/>
  <c r="Y618" i="1"/>
  <c r="Y633" i="1"/>
  <c r="Y625" i="1"/>
  <c r="Y617" i="1"/>
  <c r="Y640" i="1"/>
  <c r="Y641" i="1"/>
  <c r="Y605" i="1"/>
  <c r="Y606" i="1"/>
  <c r="Y622" i="1"/>
  <c r="Y610" i="1"/>
  <c r="Y631" i="1"/>
  <c r="Y619" i="1"/>
  <c r="Y607" i="1"/>
  <c r="Y642" i="1"/>
  <c r="Y616" i="1"/>
  <c r="Y627" i="1"/>
  <c r="Y628" i="1"/>
  <c r="Y611" i="1"/>
  <c r="Y644" i="1"/>
  <c r="Y673" i="1"/>
  <c r="Y678" i="1"/>
  <c r="Y651" i="1"/>
  <c r="Y674" i="1"/>
  <c r="Y669" i="1"/>
  <c r="Y646" i="1"/>
  <c r="Y671" i="1"/>
  <c r="Y684" i="1"/>
  <c r="Y680" i="1"/>
  <c r="Y675" i="1"/>
  <c r="Y656" i="1"/>
  <c r="Y652" i="1"/>
  <c r="Y677" i="1"/>
  <c r="Y654" i="1"/>
  <c r="Y647" i="1"/>
  <c r="Y679" i="1"/>
  <c r="Y653" i="1"/>
  <c r="Y668" i="1"/>
  <c r="Y672" i="1"/>
  <c r="Y666" i="1"/>
  <c r="Y655" i="1"/>
  <c r="Y667" i="1"/>
  <c r="Y676" i="1"/>
  <c r="Y664" i="1"/>
  <c r="Y657" i="1"/>
  <c r="Y648" i="1"/>
  <c r="Y645" i="1"/>
  <c r="Y660" i="1"/>
  <c r="Y685" i="1"/>
  <c r="Y658" i="1"/>
  <c r="Y670" i="1"/>
  <c r="Y683" i="1"/>
  <c r="Y661" i="1"/>
  <c r="Y662" i="1"/>
  <c r="Y663" i="1"/>
  <c r="Y649" i="1"/>
  <c r="Y650" i="1"/>
  <c r="Y686" i="1"/>
  <c r="Y665" i="1"/>
  <c r="Y659" i="1"/>
  <c r="Y681" i="1"/>
  <c r="Y682" i="1"/>
  <c r="Y708" i="1"/>
  <c r="Y688" i="1"/>
  <c r="Y695" i="1"/>
  <c r="Y701" i="1"/>
  <c r="Y699" i="1"/>
  <c r="Y706" i="1"/>
  <c r="Y690" i="1"/>
  <c r="Y710" i="1"/>
  <c r="Y697" i="1"/>
  <c r="Y689" i="1"/>
  <c r="Y709" i="1"/>
  <c r="Y693" i="1"/>
  <c r="Y691" i="1"/>
  <c r="Y692" i="1"/>
  <c r="Y707" i="1"/>
  <c r="Y712" i="1"/>
  <c r="Y702" i="1"/>
  <c r="Y696" i="1"/>
  <c r="Y713" i="1"/>
  <c r="Y703" i="1"/>
  <c r="Y694" i="1"/>
  <c r="Y705" i="1"/>
  <c r="Y698" i="1"/>
  <c r="Y687" i="1"/>
  <c r="Y700" i="1"/>
  <c r="Y711" i="1"/>
  <c r="Y704" i="1"/>
  <c r="Y732" i="1"/>
  <c r="Y727" i="1"/>
  <c r="Y750" i="1"/>
  <c r="Y733" i="1"/>
  <c r="Y734" i="1"/>
  <c r="Y719" i="1"/>
  <c r="Y748" i="1"/>
  <c r="Y735" i="1"/>
  <c r="Y742" i="1"/>
  <c r="Y743" i="1"/>
  <c r="Y718" i="1"/>
  <c r="Y736" i="1"/>
  <c r="Y714" i="1"/>
  <c r="Y715" i="1"/>
  <c r="Y746" i="1"/>
  <c r="Y751" i="1"/>
  <c r="Y754" i="1"/>
  <c r="Y741" i="1"/>
  <c r="Y716" i="1"/>
  <c r="Y755" i="1"/>
  <c r="Y721" i="1"/>
  <c r="Y731" i="1"/>
  <c r="Y723" i="1"/>
  <c r="Y758" i="1"/>
  <c r="Y724" i="1"/>
  <c r="Y752" i="1"/>
  <c r="Y720" i="1"/>
  <c r="Y728" i="1"/>
  <c r="Y738" i="1"/>
  <c r="Y759" i="1"/>
  <c r="Y739" i="1"/>
  <c r="Y757" i="1"/>
  <c r="Y744" i="1"/>
  <c r="Y729" i="1"/>
  <c r="Y745" i="1"/>
  <c r="Y756" i="1"/>
  <c r="Y753" i="1"/>
  <c r="Y730" i="1"/>
  <c r="Y717" i="1"/>
  <c r="Y722" i="1"/>
  <c r="Y737" i="1"/>
  <c r="Y725" i="1"/>
  <c r="Y726" i="1"/>
  <c r="Y749" i="1"/>
  <c r="Y747" i="1"/>
  <c r="Y771" i="1"/>
  <c r="Y776" i="1"/>
  <c r="Y793" i="1"/>
  <c r="Y760" i="1"/>
  <c r="Y788" i="1"/>
  <c r="Y761" i="1"/>
  <c r="Y781" i="1"/>
  <c r="Y764" i="1"/>
  <c r="Y780" i="1"/>
  <c r="Y769" i="1"/>
  <c r="Y774" i="1"/>
  <c r="Y762" i="1"/>
  <c r="Y782" i="1"/>
  <c r="Y789" i="1"/>
  <c r="Y783" i="1"/>
  <c r="Y786" i="1"/>
  <c r="Y772" i="1"/>
  <c r="Y770" i="1"/>
  <c r="Y787" i="1"/>
  <c r="Y765" i="1"/>
  <c r="Y768" i="1"/>
  <c r="Y773" i="1"/>
  <c r="Y784" i="1"/>
  <c r="Y777" i="1"/>
  <c r="Y791" i="1"/>
  <c r="Y785" i="1"/>
  <c r="Y767" i="1"/>
  <c r="Y778" i="1"/>
  <c r="Y766" i="1"/>
  <c r="Y792" i="1"/>
  <c r="Y775" i="1"/>
  <c r="Y763" i="1"/>
  <c r="Y794" i="1"/>
  <c r="Y795" i="1"/>
  <c r="Y796" i="1"/>
  <c r="Y798" i="1"/>
  <c r="Y799" i="1"/>
  <c r="Y800" i="1"/>
  <c r="Y801" i="1"/>
  <c r="Y803" i="1"/>
  <c r="Y804" i="1"/>
  <c r="Y805" i="1"/>
  <c r="Y806" i="1"/>
  <c r="Y807" i="1"/>
  <c r="Y808" i="1"/>
  <c r="Y810" i="1"/>
  <c r="Y811" i="1"/>
  <c r="Y813" i="1"/>
  <c r="Y814" i="1"/>
  <c r="Y815" i="1"/>
  <c r="Y816" i="1"/>
  <c r="Y817" i="1"/>
  <c r="Y818" i="1"/>
  <c r="Y819" i="1"/>
  <c r="Y820" i="1"/>
  <c r="Y822" i="1"/>
  <c r="Y740" i="1"/>
  <c r="Y802" i="1"/>
  <c r="Y821" i="1"/>
  <c r="Y809" i="1"/>
  <c r="Y823" i="1"/>
  <c r="Y824" i="1"/>
  <c r="Y826" i="1"/>
  <c r="Y828" i="1"/>
  <c r="Y830" i="1"/>
  <c r="Y831" i="1"/>
  <c r="Y832" i="1"/>
  <c r="Y835" i="1"/>
  <c r="Y836" i="1"/>
  <c r="Y838" i="1"/>
  <c r="Y839" i="1"/>
  <c r="Y840" i="1"/>
  <c r="Y841" i="1"/>
  <c r="Y843" i="1"/>
  <c r="Y844" i="1"/>
  <c r="Y846" i="1"/>
  <c r="Y847" i="1"/>
  <c r="Y848" i="1"/>
  <c r="Y849" i="1"/>
  <c r="Y850" i="1"/>
  <c r="Y825" i="1"/>
  <c r="Y837" i="1"/>
  <c r="Y852" i="1"/>
  <c r="Y833" i="1"/>
  <c r="Y845" i="1"/>
  <c r="Y829" i="1"/>
  <c r="J843" i="1"/>
  <c r="W821" i="1"/>
  <c r="W810" i="1"/>
  <c r="W808" i="1"/>
  <c r="W804" i="1"/>
  <c r="I777" i="1"/>
  <c r="W767" i="1"/>
  <c r="W762" i="1"/>
  <c r="W761" i="1"/>
  <c r="W752" i="1"/>
  <c r="L232" i="1"/>
  <c r="J757" i="1"/>
  <c r="W736" i="1"/>
  <c r="L725" i="1"/>
  <c r="J715" i="1"/>
  <c r="L712" i="1"/>
  <c r="L705" i="1"/>
  <c r="L698" i="1"/>
  <c r="L682" i="1"/>
  <c r="I595" i="1"/>
  <c r="W642" i="1"/>
  <c r="W591" i="1" l="1"/>
  <c r="W432" i="1" l="1"/>
  <c r="I438" i="1"/>
  <c r="I432" i="1"/>
  <c r="W480" i="1" l="1"/>
  <c r="I491" i="1" l="1"/>
  <c r="W474" i="1"/>
  <c r="L465" i="1"/>
  <c r="W366" i="1"/>
  <c r="W334" i="1"/>
  <c r="L288" i="1"/>
  <c r="W276" i="1"/>
  <c r="W261" i="1"/>
</calcChain>
</file>

<file path=xl/sharedStrings.xml><?xml version="1.0" encoding="utf-8"?>
<sst xmlns="http://schemas.openxmlformats.org/spreadsheetml/2006/main" count="14750" uniqueCount="4898">
  <si>
    <t>Quarter</t>
  </si>
  <si>
    <t>Date of Announcement</t>
  </si>
  <si>
    <t>Account Name</t>
  </si>
  <si>
    <t>City</t>
  </si>
  <si>
    <t>County</t>
  </si>
  <si>
    <t>State</t>
  </si>
  <si>
    <t>Facility Type</t>
  </si>
  <si>
    <t>Investment</t>
  </si>
  <si>
    <t>New Jobs - Non Construction</t>
  </si>
  <si>
    <t>New Square Feet</t>
  </si>
  <si>
    <t>Industry</t>
  </si>
  <si>
    <t>Sector</t>
  </si>
  <si>
    <t>Source Link</t>
  </si>
  <si>
    <t>Source</t>
  </si>
  <si>
    <t>Street</t>
  </si>
  <si>
    <t>Zip/Postal Code</t>
  </si>
  <si>
    <t>Latitude</t>
  </si>
  <si>
    <t>Longitude</t>
  </si>
  <si>
    <t>Type of Investment</t>
  </si>
  <si>
    <t>Govt Fin. Asst Names</t>
  </si>
  <si>
    <t>Total Grant/Loan Awards</t>
  </si>
  <si>
    <t>Region</t>
  </si>
  <si>
    <t>Business News Summary</t>
  </si>
  <si>
    <t>Minneapolis</t>
  </si>
  <si>
    <t>Hennepin</t>
  </si>
  <si>
    <t>MN</t>
  </si>
  <si>
    <t>Other</t>
  </si>
  <si>
    <t>Legal Services</t>
  </si>
  <si>
    <t>Professional Services</t>
  </si>
  <si>
    <t>Metro</t>
  </si>
  <si>
    <t>Valspar Corp</t>
  </si>
  <si>
    <t>Headquarters; Research &amp; Dev</t>
  </si>
  <si>
    <t>Chemicals</t>
  </si>
  <si>
    <t>Manufacturing</t>
  </si>
  <si>
    <t>1101 S 3rd St</t>
  </si>
  <si>
    <t>Eden Prairie</t>
  </si>
  <si>
    <t>Headquarters</t>
  </si>
  <si>
    <t>Health Care, Social Assist</t>
  </si>
  <si>
    <t>Bloomington</t>
  </si>
  <si>
    <t>Office (Non-HQ)</t>
  </si>
  <si>
    <t>Computer Programming</t>
  </si>
  <si>
    <t>2131 Lindau Ln</t>
  </si>
  <si>
    <t>Plymouth</t>
  </si>
  <si>
    <t>Headquarters; Manufacturing; Research &amp; Dev; Distribution Center</t>
  </si>
  <si>
    <t>Blu Dot</t>
  </si>
  <si>
    <t>Rogers</t>
  </si>
  <si>
    <t>Distribution Center</t>
  </si>
  <si>
    <t>Furniture</t>
  </si>
  <si>
    <t>Minnetonka</t>
  </si>
  <si>
    <t>Office (Non-HQ); Retail</t>
  </si>
  <si>
    <t>Headquarters; Office (Non-HQ)</t>
  </si>
  <si>
    <t>Information</t>
  </si>
  <si>
    <t>Retail</t>
  </si>
  <si>
    <t>Target Corp</t>
  </si>
  <si>
    <t>Brooklyn Park</t>
  </si>
  <si>
    <t>Warehousing</t>
  </si>
  <si>
    <t>Wabasha</t>
  </si>
  <si>
    <t>Lakeville</t>
  </si>
  <si>
    <t>South</t>
  </si>
  <si>
    <t>Dakota</t>
  </si>
  <si>
    <t>Sappi Fine Paper North America</t>
  </si>
  <si>
    <t>Cloquet</t>
  </si>
  <si>
    <t>Carlton</t>
  </si>
  <si>
    <t>Paper, Printing</t>
  </si>
  <si>
    <t>2201 Ave B</t>
  </si>
  <si>
    <t>North</t>
  </si>
  <si>
    <t>Headquarters; Manufacturing; Research &amp; Dev</t>
  </si>
  <si>
    <t>Machinery</t>
  </si>
  <si>
    <t>Alexandria</t>
  </si>
  <si>
    <t>Douglas</t>
  </si>
  <si>
    <t>Headquarters; Office (Non-HQ); Manufacturing</t>
  </si>
  <si>
    <t>Central</t>
  </si>
  <si>
    <t>Stearns</t>
  </si>
  <si>
    <t>Sartell</t>
  </si>
  <si>
    <t>Healthcare Facility</t>
  </si>
  <si>
    <t>Virginia</t>
  </si>
  <si>
    <t>St Louis</t>
  </si>
  <si>
    <t>St Peter</t>
  </si>
  <si>
    <t>Nicollet</t>
  </si>
  <si>
    <t>Austin</t>
  </si>
  <si>
    <t>Mower</t>
  </si>
  <si>
    <t>Northfield</t>
  </si>
  <si>
    <t>Rice</t>
  </si>
  <si>
    <t>Arden Hills</t>
  </si>
  <si>
    <t>Ramsey</t>
  </si>
  <si>
    <t>Headquarters; Manufacturing</t>
  </si>
  <si>
    <t>Rochester</t>
  </si>
  <si>
    <t>Olmsted</t>
  </si>
  <si>
    <t>St Louis Park</t>
  </si>
  <si>
    <t>Headquarters; Other</t>
  </si>
  <si>
    <t>Elk River</t>
  </si>
  <si>
    <t>Sherburne</t>
  </si>
  <si>
    <t>New Brighton</t>
  </si>
  <si>
    <t>Chisago</t>
  </si>
  <si>
    <t>Mankato</t>
  </si>
  <si>
    <t>Blue Earth</t>
  </si>
  <si>
    <t>2000 Technology Dr</t>
  </si>
  <si>
    <t>Fillmore</t>
  </si>
  <si>
    <t>Pipestone</t>
  </si>
  <si>
    <t>Utilities</t>
  </si>
  <si>
    <t>St Cloud</t>
  </si>
  <si>
    <t>Manufacturing; Research &amp; Dev</t>
  </si>
  <si>
    <t>Eagan</t>
  </si>
  <si>
    <t>Repair, Maintenance</t>
  </si>
  <si>
    <t>Other Services</t>
  </si>
  <si>
    <t>University of Minnesota</t>
  </si>
  <si>
    <t>St Paul</t>
  </si>
  <si>
    <t>Albert Lea</t>
  </si>
  <si>
    <t>Freeborn</t>
  </si>
  <si>
    <t>Other Manufacturing</t>
  </si>
  <si>
    <t>EA Sween Company</t>
  </si>
  <si>
    <t>Little Falls</t>
  </si>
  <si>
    <t>Morrison</t>
  </si>
  <si>
    <t>Transportation Equipment</t>
  </si>
  <si>
    <t>700 Paul Larson Memorial Dr</t>
  </si>
  <si>
    <t>Burnsville</t>
  </si>
  <si>
    <t>Medica</t>
  </si>
  <si>
    <t>Chaska</t>
  </si>
  <si>
    <t>9900 Bren Rd E</t>
  </si>
  <si>
    <t>Thief River Falls</t>
  </si>
  <si>
    <t>Pennington</t>
  </si>
  <si>
    <t>Headquarters; Distribution Center</t>
  </si>
  <si>
    <t>Red Wing</t>
  </si>
  <si>
    <t>Goodhue</t>
  </si>
  <si>
    <t>Maple Grove</t>
  </si>
  <si>
    <t>Data Processing, Hosting</t>
  </si>
  <si>
    <t>Crow Wing</t>
  </si>
  <si>
    <t>Electrical Equipment</t>
  </si>
  <si>
    <t>University Enterprise Laboratories</t>
  </si>
  <si>
    <t>1000 Westgate Dr</t>
  </si>
  <si>
    <t>Perham</t>
  </si>
  <si>
    <t>Otter Tail</t>
  </si>
  <si>
    <t>Mountain Iron</t>
  </si>
  <si>
    <t>Minnesota Rubber &amp; Plastics</t>
  </si>
  <si>
    <t>Litchfield</t>
  </si>
  <si>
    <t>Meeker</t>
  </si>
  <si>
    <t>SPS Commerce</t>
  </si>
  <si>
    <t>333 S Seventh St Ste 1000</t>
  </si>
  <si>
    <t>Minnetronix Medical Inc</t>
  </si>
  <si>
    <t>1635 Energy Park Dr</t>
  </si>
  <si>
    <t>South St Paul</t>
  </si>
  <si>
    <t>Mora</t>
  </si>
  <si>
    <t>Kanabec</t>
  </si>
  <si>
    <t>Headquarters; Healthcare Facility</t>
  </si>
  <si>
    <t>Office (Non-HQ); Manufacturing; Distribution Center</t>
  </si>
  <si>
    <t>Grand Rapids</t>
  </si>
  <si>
    <t>Itasca</t>
  </si>
  <si>
    <t>Fergus Falls</t>
  </si>
  <si>
    <t>11409 Valley View Rd</t>
  </si>
  <si>
    <t>Ability Network</t>
  </si>
  <si>
    <t>100 N 6th St Ste 900A</t>
  </si>
  <si>
    <t>Construction</t>
  </si>
  <si>
    <t>Accounting</t>
  </si>
  <si>
    <t>Coon Rapids</t>
  </si>
  <si>
    <t>Anoka</t>
  </si>
  <si>
    <t>Saint Paul</t>
  </si>
  <si>
    <t>n/a</t>
  </si>
  <si>
    <t>New Hope</t>
  </si>
  <si>
    <t>Maplewood</t>
  </si>
  <si>
    <t>Mayo Clinic Health System</t>
  </si>
  <si>
    <t>10380 Bren Rd W</t>
  </si>
  <si>
    <t>Bemidji</t>
  </si>
  <si>
    <t>Beltrami</t>
  </si>
  <si>
    <t>Sibley</t>
  </si>
  <si>
    <t>Jackson</t>
  </si>
  <si>
    <t>Duluth</t>
  </si>
  <si>
    <t>Brooklyn Center</t>
  </si>
  <si>
    <t>Fridley</t>
  </si>
  <si>
    <t>Manufacturing; Research &amp; Dev; Distribution Center</t>
  </si>
  <si>
    <t>Wholesale</t>
  </si>
  <si>
    <t>Heraeus Medical Components</t>
  </si>
  <si>
    <t>White Bear Township</t>
  </si>
  <si>
    <t>Willmar</t>
  </si>
  <si>
    <t>Kandiyohi</t>
  </si>
  <si>
    <t>Roseville</t>
  </si>
  <si>
    <t>Marco Inc</t>
  </si>
  <si>
    <t>4510 Heatherwood Rd</t>
  </si>
  <si>
    <t>Waseca</t>
  </si>
  <si>
    <t>400 4th St SW</t>
  </si>
  <si>
    <t>Stewartville</t>
  </si>
  <si>
    <t>Ameriprise Financial</t>
  </si>
  <si>
    <t>Golden Valley</t>
  </si>
  <si>
    <t>5500 Wayzata Blvd</t>
  </si>
  <si>
    <t>Headquarters; Manufacturing; Distribution Center</t>
  </si>
  <si>
    <t>Microbiologics</t>
  </si>
  <si>
    <t>200 Cooper Ave N</t>
  </si>
  <si>
    <t>Murray</t>
  </si>
  <si>
    <t>Office (Non-HQ); Manufacturing</t>
  </si>
  <si>
    <t>Rosemount</t>
  </si>
  <si>
    <t>Research &amp; Dev</t>
  </si>
  <si>
    <t>Owatonna</t>
  </si>
  <si>
    <t>Steele</t>
  </si>
  <si>
    <t>2355 Lemond Rd</t>
  </si>
  <si>
    <t>Protolabs</t>
  </si>
  <si>
    <t>Trystar</t>
  </si>
  <si>
    <t>Faribault</t>
  </si>
  <si>
    <t>2917 Industrial Dr</t>
  </si>
  <si>
    <t>Code42</t>
  </si>
  <si>
    <t>Excelsior</t>
  </si>
  <si>
    <t>Boston Scientific</t>
  </si>
  <si>
    <t>Office Administrative Services</t>
  </si>
  <si>
    <t>White Bear Lake</t>
  </si>
  <si>
    <t>Shakopee</t>
  </si>
  <si>
    <t>Scott</t>
  </si>
  <si>
    <t>Warehouse; Distribution Center</t>
  </si>
  <si>
    <t>800 E 28th St</t>
  </si>
  <si>
    <t>Shoreview</t>
  </si>
  <si>
    <t>Wyoming</t>
  </si>
  <si>
    <t>4300 Round Lake Rd W</t>
  </si>
  <si>
    <t>Hennepin Healthcare System</t>
  </si>
  <si>
    <t>Allina Health</t>
  </si>
  <si>
    <t>Chanhassen</t>
  </si>
  <si>
    <t>Carver</t>
  </si>
  <si>
    <t>FedEx</t>
  </si>
  <si>
    <t>Transportation</t>
  </si>
  <si>
    <t>Primary Metals, Smelting</t>
  </si>
  <si>
    <t>Best Buy</t>
  </si>
  <si>
    <t>Richfield</t>
  </si>
  <si>
    <t>Dodge</t>
  </si>
  <si>
    <t>Washington</t>
  </si>
  <si>
    <t>Luverne</t>
  </si>
  <si>
    <t>Rock</t>
  </si>
  <si>
    <t>Cold Spring Brewing Co</t>
  </si>
  <si>
    <t>Cold Spring</t>
  </si>
  <si>
    <t>Headquarters; Manufacturing; Warehouse</t>
  </si>
  <si>
    <t>Chippewa</t>
  </si>
  <si>
    <t>Renville</t>
  </si>
  <si>
    <t>Arts, Entertainment</t>
  </si>
  <si>
    <t>Worthington</t>
  </si>
  <si>
    <t>Nobles</t>
  </si>
  <si>
    <t>Monticello</t>
  </si>
  <si>
    <t>Wright</t>
  </si>
  <si>
    <t>Manufacturing; Distribution Center</t>
  </si>
  <si>
    <t>Winona</t>
  </si>
  <si>
    <t>Cambria</t>
  </si>
  <si>
    <t>Le Sueur</t>
  </si>
  <si>
    <t>31496 Cambria Ave</t>
  </si>
  <si>
    <t>Tata Consultancy Services</t>
  </si>
  <si>
    <t>3M Co</t>
  </si>
  <si>
    <t>3M Center</t>
  </si>
  <si>
    <t>Savage</t>
  </si>
  <si>
    <t>Upsher-Smith Laboratories Inc</t>
  </si>
  <si>
    <t>6701 Evenstad Dr</t>
  </si>
  <si>
    <t>Dawson</t>
  </si>
  <si>
    <t>Lac qui Parle</t>
  </si>
  <si>
    <t>Detroit Diesel Remanufacturing</t>
  </si>
  <si>
    <t>Hibbing</t>
  </si>
  <si>
    <t>1111 7th Ave E</t>
  </si>
  <si>
    <t>Aggressive Hydraulics</t>
  </si>
  <si>
    <t>East Bethel</t>
  </si>
  <si>
    <t>18800 Ulysses St NE</t>
  </si>
  <si>
    <t>Two Harbors</t>
  </si>
  <si>
    <t>Lake</t>
  </si>
  <si>
    <t>Office (Non-HQ); Manufacturing; Research &amp; Dev</t>
  </si>
  <si>
    <t>McLeod</t>
  </si>
  <si>
    <t>Wilkin</t>
  </si>
  <si>
    <t>Pine</t>
  </si>
  <si>
    <t>Hoyt Lakes</t>
  </si>
  <si>
    <t>101 Power Dr</t>
  </si>
  <si>
    <t>Office (Non-HQ); Distribution Center</t>
  </si>
  <si>
    <t>Princeton</t>
  </si>
  <si>
    <t>Keewatin</t>
  </si>
  <si>
    <t>Hermantown</t>
  </si>
  <si>
    <t>New Ulm</t>
  </si>
  <si>
    <t>Brown</t>
  </si>
  <si>
    <t>Inver Grove Heights</t>
  </si>
  <si>
    <t>Agriculture</t>
  </si>
  <si>
    <t>Cottonwood</t>
  </si>
  <si>
    <t>Stillwater</t>
  </si>
  <si>
    <t>9450 Winnetka Ave N</t>
  </si>
  <si>
    <t>New Flyer of America</t>
  </si>
  <si>
    <t>6200 Glenn Carlson Dr</t>
  </si>
  <si>
    <t>SportsEngine</t>
  </si>
  <si>
    <t>1400 Van Buren St NE</t>
  </si>
  <si>
    <t>Calabrio</t>
  </si>
  <si>
    <t>400 First Ave N</t>
  </si>
  <si>
    <t>Fairmont</t>
  </si>
  <si>
    <t>Martin</t>
  </si>
  <si>
    <t>Edina</t>
  </si>
  <si>
    <t>Call Center</t>
  </si>
  <si>
    <t>Blaine</t>
  </si>
  <si>
    <t>Dem-Con Companies LLC</t>
  </si>
  <si>
    <t>Waste Management</t>
  </si>
  <si>
    <t>13020 Dem Con Dr</t>
  </si>
  <si>
    <t>Louis Industries Inc</t>
  </si>
  <si>
    <t>Paynesville</t>
  </si>
  <si>
    <t>222 Industrial Loop St W</t>
  </si>
  <si>
    <t>TSI Inc</t>
  </si>
  <si>
    <t>Employment Services</t>
  </si>
  <si>
    <t>Sauk Rapids</t>
  </si>
  <si>
    <t>Benton</t>
  </si>
  <si>
    <t>Walker</t>
  </si>
  <si>
    <t>Cass</t>
  </si>
  <si>
    <t>Marshall</t>
  </si>
  <si>
    <t>Lyon</t>
  </si>
  <si>
    <t>Slalom Consulting</t>
  </si>
  <si>
    <t>100 S Fifth St 19th floor</t>
  </si>
  <si>
    <t>Office (Non-HQ); Research &amp; Dev</t>
  </si>
  <si>
    <t>251 N 1st Ave</t>
  </si>
  <si>
    <t>3M</t>
  </si>
  <si>
    <t>Merrifield</t>
  </si>
  <si>
    <t>Mendota Heights</t>
  </si>
  <si>
    <t>1500 Commerce Dr</t>
  </si>
  <si>
    <t>Government Financing</t>
  </si>
  <si>
    <t>Advertising, Public Relations</t>
  </si>
  <si>
    <t>Cargill Kitchen Solutions</t>
  </si>
  <si>
    <t>Big Lake</t>
  </si>
  <si>
    <t>20021 176th St NW</t>
  </si>
  <si>
    <t>20500 David Koch Ave</t>
  </si>
  <si>
    <t>Fosston</t>
  </si>
  <si>
    <t>Polk</t>
  </si>
  <si>
    <t>Sleepy Eye</t>
  </si>
  <si>
    <t>Woodbury</t>
  </si>
  <si>
    <t>Otsego</t>
  </si>
  <si>
    <t>Wadena</t>
  </si>
  <si>
    <t>Becker</t>
  </si>
  <si>
    <t>5676 Industrial Park Rd</t>
  </si>
  <si>
    <t>Clay</t>
  </si>
  <si>
    <t>Harmony</t>
  </si>
  <si>
    <t>Moorhead</t>
  </si>
  <si>
    <t>Hastings</t>
  </si>
  <si>
    <t>Andersen Corp</t>
  </si>
  <si>
    <t>Bayport</t>
  </si>
  <si>
    <t>100 Fourth Ave N</t>
  </si>
  <si>
    <t>Red Lake Falls</t>
  </si>
  <si>
    <t>Red Lake</t>
  </si>
  <si>
    <t>Daikin Applied</t>
  </si>
  <si>
    <t>1001 21st Ave NW</t>
  </si>
  <si>
    <t>Avon</t>
  </si>
  <si>
    <t>DataBank</t>
  </si>
  <si>
    <t>Clyde Machines Inc</t>
  </si>
  <si>
    <t>Glenwood</t>
  </si>
  <si>
    <t>Pope</t>
  </si>
  <si>
    <t>1150 Hwy 55 N</t>
  </si>
  <si>
    <t>St Michael</t>
  </si>
  <si>
    <t>Maple Island Inc</t>
  </si>
  <si>
    <t>Wanamingo</t>
  </si>
  <si>
    <t>25 N Main</t>
  </si>
  <si>
    <t>Houston</t>
  </si>
  <si>
    <t>Lift Bridge Brewing Company</t>
  </si>
  <si>
    <t>1900 Tower Dr W</t>
  </si>
  <si>
    <t>21673 Cedar Ave</t>
  </si>
  <si>
    <t>Team Industries Inc</t>
  </si>
  <si>
    <t>Bagley</t>
  </si>
  <si>
    <t>Bio-Techne</t>
  </si>
  <si>
    <t>Cottage Grove</t>
  </si>
  <si>
    <t>Olivia</t>
  </si>
  <si>
    <t>12555 Clark Rd</t>
  </si>
  <si>
    <t>Other Support Services</t>
  </si>
  <si>
    <t>7500 Excelsior Blvd</t>
  </si>
  <si>
    <t>Motion Picture, Sound Recording</t>
  </si>
  <si>
    <t>Pilgrim's Pride</t>
  </si>
  <si>
    <t>851 Sauk River Rd</t>
  </si>
  <si>
    <t>Renewal by Andersen</t>
  </si>
  <si>
    <t>9900 Jamaica Ave S</t>
  </si>
  <si>
    <t>North Branch</t>
  </si>
  <si>
    <t>39811 Golden Ave</t>
  </si>
  <si>
    <t>Amazon</t>
  </si>
  <si>
    <t>Blattner Energy</t>
  </si>
  <si>
    <t>400 County Rd 50</t>
  </si>
  <si>
    <t>Brainerd</t>
  </si>
  <si>
    <t>King Solutions Inc</t>
  </si>
  <si>
    <t>Dayton</t>
  </si>
  <si>
    <t>11011 Holly Ln N</t>
  </si>
  <si>
    <t>Headquarters; Office (Non-HQ); Manufacturing; Distribution Center</t>
  </si>
  <si>
    <t>JAMF Software</t>
  </si>
  <si>
    <t>301 4th Ave S Ste 1075</t>
  </si>
  <si>
    <t>Other Information Services</t>
  </si>
  <si>
    <t>Isanti</t>
  </si>
  <si>
    <t>10800 175th Ave NW</t>
  </si>
  <si>
    <t>CentraCare Health</t>
  </si>
  <si>
    <t>Todd</t>
  </si>
  <si>
    <t>Warehouse; Retail</t>
  </si>
  <si>
    <t>1000 Nicollet Mall</t>
  </si>
  <si>
    <t>Office (Non-HQ); Other</t>
  </si>
  <si>
    <t>Alexandria Industries</t>
  </si>
  <si>
    <t>401 County Rd 22 NW</t>
  </si>
  <si>
    <t>7000 Sunwood Dr NW</t>
  </si>
  <si>
    <t>Blue Cross Blue Shield of Minnesota</t>
  </si>
  <si>
    <t>Recombinetics Inc</t>
  </si>
  <si>
    <t>1246 University Ave W Ste 301</t>
  </si>
  <si>
    <t>Zipnosis</t>
  </si>
  <si>
    <t>323 N Washington Ave</t>
  </si>
  <si>
    <t>Minnesota Diversified Industries</t>
  </si>
  <si>
    <t>Venture Capital</t>
  </si>
  <si>
    <t>Delano</t>
  </si>
  <si>
    <t>Bovey</t>
  </si>
  <si>
    <t>Hopkins</t>
  </si>
  <si>
    <t>Costco</t>
  </si>
  <si>
    <t>North Mankato</t>
  </si>
  <si>
    <t>Total Expert Inc</t>
  </si>
  <si>
    <t>1600 Utica Ave S</t>
  </si>
  <si>
    <t>901 S 6th St</t>
  </si>
  <si>
    <t>rms Company</t>
  </si>
  <si>
    <t>8600 Evergreen Blvd</t>
  </si>
  <si>
    <t>100 South Fifth St</t>
  </si>
  <si>
    <t>Aitkin</t>
  </si>
  <si>
    <t>1975 SW 24th Ave</t>
  </si>
  <si>
    <t>Isle</t>
  </si>
  <si>
    <t>10351 Xylon Ave N Ste 100</t>
  </si>
  <si>
    <t>Oakdale</t>
  </si>
  <si>
    <t>400 S 4th St Ste 401</t>
  </si>
  <si>
    <t>Buddy's Kitchen Inc</t>
  </si>
  <si>
    <t>21150 Hamburg Ave</t>
  </si>
  <si>
    <t>Kerry Bio-Science</t>
  </si>
  <si>
    <t>2402 7th St NW</t>
  </si>
  <si>
    <t>725 Opportunity Dr</t>
  </si>
  <si>
    <t>Zierke Built Manufacturing Inc</t>
  </si>
  <si>
    <t>Winnebago</t>
  </si>
  <si>
    <t>US Bancorp</t>
  </si>
  <si>
    <t>Manufacturing; Warehouse</t>
  </si>
  <si>
    <t>Inspectorio</t>
  </si>
  <si>
    <t>901 S Marquette Ave Ste 603</t>
  </si>
  <si>
    <t>Spok</t>
  </si>
  <si>
    <t>10400 Yellow Circle Dr</t>
  </si>
  <si>
    <t>St Francis Regional Medical Center</t>
  </si>
  <si>
    <t>1455 Saint Francis Ave</t>
  </si>
  <si>
    <t>Essentia Health</t>
  </si>
  <si>
    <t>Cirtec Medical</t>
  </si>
  <si>
    <t>9200 Xylon Ave N</t>
  </si>
  <si>
    <t>Xcel Energy</t>
  </si>
  <si>
    <t>Home Depot</t>
  </si>
  <si>
    <t>Midwest Co-pack</t>
  </si>
  <si>
    <t>17701 198th Ave</t>
  </si>
  <si>
    <t>Ascentis</t>
  </si>
  <si>
    <t>11995 Singletree Lane Ste 400</t>
  </si>
  <si>
    <t>Vyriad</t>
  </si>
  <si>
    <t>221 1st Ave SW Ste 102</t>
  </si>
  <si>
    <t>Sansoro Health</t>
  </si>
  <si>
    <t>4540 Colfax Ave S</t>
  </si>
  <si>
    <t>Topgolf</t>
  </si>
  <si>
    <t>6420 N Camden Ave</t>
  </si>
  <si>
    <t>MDI</t>
  </si>
  <si>
    <t>Distribution Center; Retail</t>
  </si>
  <si>
    <t>Vadnais Heights</t>
  </si>
  <si>
    <t>Blue Star Power Systems</t>
  </si>
  <si>
    <t>Lake Crystal</t>
  </si>
  <si>
    <t>Heliene</t>
  </si>
  <si>
    <t>Skywater Technology Foundry</t>
  </si>
  <si>
    <t>2401 E 86th St</t>
  </si>
  <si>
    <t>WeWork</t>
  </si>
  <si>
    <t>225 South 6th St</t>
  </si>
  <si>
    <t>Other Advocacy, Social Org</t>
  </si>
  <si>
    <t>Optum</t>
  </si>
  <si>
    <t>Tennant Co</t>
  </si>
  <si>
    <t>701 N Lilac Dr</t>
  </si>
  <si>
    <t>Hutchinson</t>
  </si>
  <si>
    <t>CH Robinson Worldwide Inc</t>
  </si>
  <si>
    <t>14701 Charlson Rd Ste 4000</t>
  </si>
  <si>
    <t>Branch Messenger</t>
  </si>
  <si>
    <t>WhirlyBall</t>
  </si>
  <si>
    <t>HomeSpotter</t>
  </si>
  <si>
    <t>Yamamoto Inc</t>
  </si>
  <si>
    <t>219 2nd St N</t>
  </si>
  <si>
    <t>Ergodyne (Tenacious Holdings)</t>
  </si>
  <si>
    <t>1021 Bandana Blvd E #220</t>
  </si>
  <si>
    <t>1708 West Creek Lane</t>
  </si>
  <si>
    <t>Warroad</t>
  </si>
  <si>
    <t>Roseau</t>
  </si>
  <si>
    <t>Mille Lacs</t>
  </si>
  <si>
    <t>The Stable</t>
  </si>
  <si>
    <t>923 Nicollet Mall Ste 300</t>
  </si>
  <si>
    <t>Wayzata</t>
  </si>
  <si>
    <t>West Monroe Partners</t>
  </si>
  <si>
    <t>Meritex Enterprises</t>
  </si>
  <si>
    <t>520 Lafayette Rd</t>
  </si>
  <si>
    <t>13220 Doyle Path</t>
  </si>
  <si>
    <t>Revel Health</t>
  </si>
  <si>
    <t>123 N 3rd St Ste 605</t>
  </si>
  <si>
    <t>Arctic Wolf Networks</t>
  </si>
  <si>
    <t>Cambridge</t>
  </si>
  <si>
    <t>1300 Lagoon Ave</t>
  </si>
  <si>
    <t>407 E 3rd St</t>
  </si>
  <si>
    <t>13105 12th Ave N</t>
  </si>
  <si>
    <t>https://www.bizjournals.com/twincities/news/2018/01/02/one-of-minnesotas-largest-breweries-is-planning-to.html</t>
  </si>
  <si>
    <t>Carris Health</t>
  </si>
  <si>
    <t>St. Cloud-based CentraCare Health, physician group ACMC Health and Rice Memorial Hospital in Willmar, Minn., created the venture, called Carris Health. The organization launched effective Jan. 1, according to a news release, and is a CentraCare subsidiary. The City of Willmar remains owner of Rice Memorial, which will receive a $32 million investment from Carris over the next decade. Carris will employ more than 2,400 people, including Rice Memorial's staff of 1,350.</t>
  </si>
  <si>
    <t>https://www.bizjournals.com/twincities/news/2018/01/02/deal-that-creates-new-minnesota-health-system.html</t>
  </si>
  <si>
    <t>Nypro</t>
  </si>
  <si>
    <t>Jabil is a multinational company (based in St. Petersburg, FL) that focuses on technologically advances manufacturing solutions. They are seeking to establish a presence in Chaska of their subsidiary, Nypro. Nypro offers healthcare customers a wide array of design and manufacturing capabilities. Jabil has established a lease agreement at 102 Jonathan Blvd. to expand its global polymer research function creating up to 40 new high earning positions for the first time to Minnesota. MIF $210,000.</t>
  </si>
  <si>
    <t>http://mn-chaska.civicplus.com/AgendaCenter/ViewFile/Item/3001?fileID=8714</t>
  </si>
  <si>
    <t>102 Jonathan Blvd</t>
  </si>
  <si>
    <t>ModernWell</t>
  </si>
  <si>
    <t>ModernWell, a new co-working space designed specifically for women, opened its doors Tuesday in Minneapolis. Located at 2909 South Wayzata Blvd. The 5,200 square-foot building features private offices, conference rooms, a podcast studio, as well as some spaces not dedicated for work like a massage room, yoga studio, and a wellness and relaxation area.</t>
  </si>
  <si>
    <t>http://www.startribune.com/women-centered-co-working-space-opens-in-minneapolis/467909043/</t>
  </si>
  <si>
    <t>2909 South Wayzata Blvd</t>
  </si>
  <si>
    <t>The South St. Paul EDA was awarded $1.26 million in cleanup funds for a 36.5-acre site contaminated with petroleum and other pollutants. Matching cleanup costs will be paid by the developer, Indiana-based Scannell Properties, and other grant sources. Scannell plans to buy the site from Danner Inc., and break ground in the spring. A 270,000-square-foot FedEx distribution center is planned. The project will create 86 jobs, retain 35 jobs.</t>
  </si>
  <si>
    <t>https://www.twincities.com/2018/01/04/south-st-paul-lands-1-2-million-cleanup-grant-for-new-fedex-site/; https://content.govdelivery.com/accounts/MNDEED/bulletins/1d0a471</t>
  </si>
  <si>
    <t>843 Hardman Ave</t>
  </si>
  <si>
    <t>SPS Commerce Inc. will expand its presence in downtown's 333 South Seventh Street in a deal that also comes with naming rights for the 33-story tower, to be renamed SPS Tower. The supply chain management software company now occupies seven floors and about 168,000 square feet in the tower. The new lease expands that footprint to nine floors and 216,000 square feet over the next two years. SPS's lease was set to expire in 2020, but has been extended to 2025.</t>
  </si>
  <si>
    <t>https://www.bizjournals.com/twincities/news/2018/01/04/downtown-s-333-south-seventh-will-be-renamed-sps.html</t>
  </si>
  <si>
    <t>Bridgewater Bank</t>
  </si>
  <si>
    <t>IPS Cranes</t>
  </si>
  <si>
    <t>"The Duluth EDA has received a $50,000 contamination cleanup and investigation grant on behalf of IPS Cranes in the Waseca Industrial Park to investigate a 24.9 acre site for the company's planned expansion. The plans for expansion include a 30,000-square-foot industrial building and 17 new jobs, according to DEED. The expansion is expected to increase the tax base by $65,770, according to DEED. The company will pay the match for the grant.</t>
  </si>
  <si>
    <t>https://www.duluthnewstribune.com/business/4385495-duluth-business-receives-state-funding; also https://content.govdelivery.com/accounts/MNDEED/bulletins/1d0a471</t>
  </si>
  <si>
    <t>530 S 59th Ave W</t>
  </si>
  <si>
    <t>Smart Care Equipment Solutions</t>
  </si>
  <si>
    <t>A former subsidiary of Ecolab is planning to invest millions of dollars over the next several years to become a much larger player in the commercial kitchen and appliance maintenance industry. Smart Care Equipment Solutions, a 900-employee business that changed its name from Ecolab Equipment Care this week, was sold by St. Paul-based Ecolab Inc. last October to Boston's Audax Private Equity. In 2016, Equipment Care generated $180 million in revenue and would likely hire more technicians.</t>
  </si>
  <si>
    <t>https://www.bizjournals.com/twincities/news/2018/01/11/former-ecolab-subsidiary-is-moving-out-with-big.html</t>
  </si>
  <si>
    <t>Osborn370 370 Wabasha St N</t>
  </si>
  <si>
    <t>Sportsdigita</t>
  </si>
  <si>
    <t>"Tech company Sportsdigita will ramp up hiring after closing on a round of funding led by Peak6 Sports, a Chicago-based venture capital firm. Sportsdigita has about 26 employees and Lawton expects that number to grow to about 40 by the end of the year. Minneapolis-based Sportsdigita makes Digideck, a software application that sports teams use to create and share sales pitches with prospective digital sponsors.</t>
  </si>
  <si>
    <t>https://www.bizjournals.com/twincities/news/2018/01/18/spots-tech-startup-sportsdigita-to-expand-after.html</t>
  </si>
  <si>
    <t>3033 Excelsior Blvd Ste 470</t>
  </si>
  <si>
    <t>The City of Rochester is seeking approximately $220,000 to assist with the expansion of Kerry Biofunctional Ingredients Inc. $220,000 MIF award.</t>
  </si>
  <si>
    <t>Midwest DryCast</t>
  </si>
  <si>
    <t>Midwest Dry Cast will break ground this spring on a 100-by-250-foot $1.75 million manufacturing building south of Luverne.... (brief info from Star Herald). Midwest DryCast is excited to announce we will be coming to Luverne, MN Spring of 2018! We will be offering drycast concrete agricultural slats. We are currently hiring. (from Facebook page). Received $176,750 from MN Job Creation Fund.</t>
  </si>
  <si>
    <t>http://www.star-herald.com/news/midwest-dry-cast-start-production-summer-south-luverne</t>
  </si>
  <si>
    <t>Hwy 75</t>
  </si>
  <si>
    <t>The operator of an Iron Range solar panel plant this week received the final piece of a $3.5 million loan package from the state, allowing it go ahead with an expansion. But its new operator, Heliene Inc., plans to use state loans to help fund a complete equipment refurbishment. Employment, now minimal, is expected to rise to 50 workers by July, said Heliene?s president Martin Pochtaruk. IRRRB approved a $1.75 m loan to Heliene, DEED awarded 1.75 m loan. Up to $1m forgiven if 70 jobs in 4 years</t>
  </si>
  <si>
    <t>http://www.startribune.com/loan-approved-for-operator-of-iron-range-solar-plant/471176863/</t>
  </si>
  <si>
    <t>Upsie</t>
  </si>
  <si>
    <t>Tech startup Upsie has closed on a $1.7 million round of funding led by an investor group that includes Techstars Ventures. The Minneapolis-based company plans to put the capital toward hiring between six and 10 more employees, said founder and CEO Clarence Bethea. The company, which has seven employees today, is also seeking to hire a chief operating officer. Upsie makes a mobile app that lets consumers compare, buy and track extended-service warranty plans.</t>
  </si>
  <si>
    <t>https://www.bizjournals.com/twincities/news/2018/01/30/tech-startup-upsie-lands-1-7m-to-ramp-up-hiring.html</t>
  </si>
  <si>
    <t>2829 University Ave SE Ste 750</t>
  </si>
  <si>
    <t>Safco Products Company</t>
  </si>
  <si>
    <t>43 Projected new jobs, $1.1 million projected investment. JCF award of $409,000. (No other detail available.)</t>
  </si>
  <si>
    <t>9300 Research Center Rd W</t>
  </si>
  <si>
    <t>University Enterprise Laboratories Planning 1 $6M building expansion in St Paul. The nonprofit University Enterprise Laboratories is planning an 18,000-square-foot addition onto its existing 125,000-square-foot building at 1000 Westgate Drive in St. Paul's Midway neighborhood.</t>
  </si>
  <si>
    <t>http://bit.ly/2BHDl2n</t>
  </si>
  <si>
    <t>Accenture Limited</t>
  </si>
  <si>
    <t>Professional services and consulting firm Accenture announced Friday it plans to hire 400 employees in the Twin Cities by the end of 2020. The Dublin-based firm said the hiring would equate to a 25 percent increase in its Twin Cities staffing level, which is currently at 1,600 people. Accenture North America CEO Julie Sweet said the expansion is not in response to any major new contract in town. Rather it's part of a larger national expansion plan meant to keep up with demand.</t>
  </si>
  <si>
    <t>https://www.bizjournals.com/twincities/news/2018/02/02/accenture-will-hire-hundreds-in-minneapolis-as-it.html</t>
  </si>
  <si>
    <t>333 S 7th St</t>
  </si>
  <si>
    <t>Caisson Interventional</t>
  </si>
  <si>
    <t>Maple Grove-based Caisson Interventional, a medical device firm that specializes in heart valves, is expanding its facility by 30,000 square feet over the next few months with plans to add 50 jobs. Caisson received a $359,850 grant to help fund the expansion from Minnesota DEED, and is privately investing $750,000, according to a Tuesday announcement. Caisson purchased an existing building in Maple Grove and is making modifications.</t>
  </si>
  <si>
    <t>http://www.startribune.com/caisson-interventional-plans-expansion-in-maple-grove-gets-360k-in-help-from-deed/473005343/</t>
  </si>
  <si>
    <t>6500 Wedgewood Road North</t>
  </si>
  <si>
    <t>http://www.costar.com/News/Article/Proto-Labs-Considering-Move-to-Brooklyn-Park/198093</t>
  </si>
  <si>
    <t>8500 Wyoming Ave N</t>
  </si>
  <si>
    <t>Jarraff Industries Inc</t>
  </si>
  <si>
    <t>Jarraff Industries recently broke ground on a 20,000-square-foot addition to its main assembly building, which will add three new manufacturing lines, as many as 30 new jobs when completed late in 2018, and 2 new buildings -- 10,000-square-foot parts and service building, as well as a 5,000-square-foot finished machine storage facility. "Our big goal is to double our production by 2020."</t>
  </si>
  <si>
    <t>https://jarraff.com/press-releases/jarraff-industries-breaks-ground-expansion/ AND http://www.mankatofreepress.com/news/st-peter-s-jarraff-industries-hopes-to-double-production/article_23bf2eea-10ff-11e8-a9fa-836b6a288dfa.html</t>
  </si>
  <si>
    <t>1730 Gault St</t>
  </si>
  <si>
    <t>Abbott Northwestern Hospital</t>
  </si>
  <si>
    <t>Abbott Northwestern Hospital is planning to build a $29.2 neuroscience unit within the next two years, becoming the latest Twin Cities health provider to place a big bet on a growing market for the medical field. Abbott Northwestern is owned by Allina Health System. Allina would provide most of the funding, with about $7.5 million coming through other nonprofits. The project, which would include 56 inpatient beds, would occupy about 42,200 square feet of unused space in an existing A/N building.</t>
  </si>
  <si>
    <t>https://www.bizjournals.com/twincities/news/2018/02/16/abbott-northwestern-plans-29m-neuroscience-unit.html</t>
  </si>
  <si>
    <t>Norway House</t>
  </si>
  <si>
    <t>The business and cultural backers behind Norway House are planning a $10 million-plus expansion on a once-dilapidated block on the near South Side into what essentially will be the campus of the National Norwegian Center in America, including a Norwegian-Lutheran church. They plan to break ground in 2020 on an event center and banquet hall to replace vacant structures/houses. Lobbied 2017 MN Legislature for $5 million in bonds, will be matched by $5 million in private contributions.</t>
  </si>
  <si>
    <t>http://www.startribune.com/the-expanded-national-norwegian-center-in-america-takes-shape-in-minneapolis/474216733/</t>
  </si>
  <si>
    <t>913 E Franklin Ave</t>
  </si>
  <si>
    <t>Minnesota Industrial Battery</t>
  </si>
  <si>
    <t>New owner Kris Palestrini and his wife, Erin, have invested in employees and infrastructure at the company, which her father started in 1982. They?ve remade the Minnesota Industrial Battery website, rebranded the company and developed marketing materials. Minnesota Industrial Battery sells, services and maintains batteries for forklifts and lift trucks in Minnesota and neighboring states. He is looking to buy additional warehouse space in Roseville.</t>
  </si>
  <si>
    <t>https://finance-commerce.com/2018/02/next-generation-ownership-recharges-battery-company/</t>
  </si>
  <si>
    <t>2620 Cleveland Ave N</t>
  </si>
  <si>
    <t>Medical Equipment Solutions</t>
  </si>
  <si>
    <t>Purair is expanding to Minnesota and signing a 5-year lease on a 10,000 square foot building and expects to hire 10 FTE in Eagan within two years with an average hourly wage of $22.10. Purair Products, Inc. is a medical-grade oxygen supplier based in Kansas City. They supply liquid and gas oxygen to patients and nursing homes, and are expanding to a hospital chain in the Kansas City area. Received MIF loan of $200,000 from State of MN.</t>
  </si>
  <si>
    <t>http://eagan.granicus.com/MetaViewer.php?view_id=8&amp;clip_id=1829&amp;meta_id=86939</t>
  </si>
  <si>
    <t>909 Apollo Dr</t>
  </si>
  <si>
    <t>Glen Nelson Center</t>
  </si>
  <si>
    <t>American Public Media, parent of Minnesota Public Radio and NPR, is launching a startup incubator and innovation center in downtown St. Paul later this year. APM plans to open the Glen Nelson Center, a 10,000-square-foot shared workspace.</t>
  </si>
  <si>
    <t>https://www.bizjournals.com/twincities/news/2018/02/21/mpr-parent-launching-incubator-co-working-space-in.html</t>
  </si>
  <si>
    <t>370 Wabasha St N Ste 500</t>
  </si>
  <si>
    <t>Sezzle</t>
  </si>
  <si>
    <t>"Two Minneapolis companies are teaming up to help e-commerce sites. Sezzle, started in 2016, and CartStack, started about five years ago, both seek to tap an expanding market of online sellers. Sezzle's product, an online payment plan, splits a customer's order total from a participating e-commerce site into four installments without charging the customer interest or fees. CartStack offers marketing strategies to e-commerce. Hope to double Sezzle's 15 FT and PT employees in coming 12 months.</t>
  </si>
  <si>
    <t>http://www.startribune.com/minneapolis-companies-sezzle-and-cartstack-seek-growth-through-partnership/474999273/</t>
  </si>
  <si>
    <t>1516 W Lake St</t>
  </si>
  <si>
    <t>North Star Sheets</t>
  </si>
  <si>
    <t>The first phase of a Cottage Grove business park is under construction with a 161,000-square-foot building for cardboard maker North Star Sheets. The new building will be a new rail-served manufacturing facility, and is at 7550 91st St. S. North Star Sheets has told the city it intends to hire 40 to 50 people. The building is scheduled for completion in September.</t>
  </si>
  <si>
    <t>https://finance-commerce.com/2018/04/cottage-grove-development-lands-cardboard-manufacturer/ AND https://www.swcbulletin.com/business/announcements/4407520-business-park-ramps-expansions</t>
  </si>
  <si>
    <t>7550 91st St S</t>
  </si>
  <si>
    <t>Modern Automotive Performance</t>
  </si>
  <si>
    <t>https://mn.gov/deed/newscenter/press-releases/#/detail/appId/1/id/337927 AND https://www.swcbulletin.com/business/announcements/4407520-business-park-ramps-expansions</t>
  </si>
  <si>
    <t>9800 Hemingway Ave S</t>
  </si>
  <si>
    <t>Grand View Lodge Resort &amp; Spa</t>
  </si>
  <si>
    <t>Nisswa</t>
  </si>
  <si>
    <t>Accommodation</t>
  </si>
  <si>
    <t>http://bit.ly/2F6bdN2. Details from http://cityofnisswa.com/media/Document_652.pdf</t>
  </si>
  <si>
    <t>23521 Nokomis Ave</t>
  </si>
  <si>
    <t>Stoneridge Software</t>
  </si>
  <si>
    <t>Barnesville</t>
  </si>
  <si>
    <t>Stoneridge will invest $725,000 to expand their operations to 7,500 square feet of newly renovated office space. City of Barnesville EDA Director Karen Lauer said the EDA is working on an agreement with Stoneridge Software for the old 52 Building. Stoneridge Software has accepted the agreement, with a seven-year lease. DEED Award: Job Creation Fund $140,000.</t>
  </si>
  <si>
    <t>https://mn.gov/deed/newscenter/press-releases/#/detail/appId/1/id/337927. ALSO http://www.barnesvillemn.com/wp-content/uploads/2018/01/Special-City-Council-Meeting-January-22-2018.pdf (Application)</t>
  </si>
  <si>
    <t>101 Front St S</t>
  </si>
  <si>
    <t>Cantilever Bridge Distillery</t>
  </si>
  <si>
    <t>Ranier</t>
  </si>
  <si>
    <t>Koochiching</t>
  </si>
  <si>
    <t>Cantilever Bridge Distillery LLC will invest $5.7 million to build a 14,000-square-foot spirits manufacturing facility in the northern Minnesota community of Ranier, a city of about 145 people, located 3 miles east of International Falls in Koochiching County. Plans call for distilling several types of liquor for regional and international sale. Cantilever anticipates hiring 10 people within three years at salaries averaging $26.96 an hour. DEED award: $175,000 from Job Creation Fund.</t>
  </si>
  <si>
    <t>Manufacturing; Dining</t>
  </si>
  <si>
    <t>http://www.ifallsjournal.com/news/local/micro-distillery-project-in-the-works/article_f27bc1e9-644f-52d6-9ff2-9a08ea6e729d.html AND https://mn.gov/deed/newscenter/press-releases/#/detail/appId/1/id/337927</t>
  </si>
  <si>
    <t>2078 Spruce St</t>
  </si>
  <si>
    <t>We're investing $250 million to remodel 28 of our Twin Cities stores (about half) this year, on the way to enhancing all area stores over the next few years. It's part of our efforts to reimagine more than 1,000 stores across the country by the end of 2020.</t>
  </si>
  <si>
    <t>https://corporate.target.com/article/2018/03/store-remodels</t>
  </si>
  <si>
    <t>Novel Coworking</t>
  </si>
  <si>
    <t>Level Office, a co-working provider new to the Twin Cities, has purchased the former home of the Art Institutes International Minnesota in downtown Minneapolis. Occupying all four floors of the 78,600-square-foot LaSalle Building will make Chicago-based Level Office one of the largest co-working operators in the metro and possibly the largest collaborative space under one roof. Level bought the building last week, though they did not reveal the price. The company will renovate the space.</t>
  </si>
  <si>
    <t>http://www.startribune.com/co-working-provider-level-office-purchases-downtown-minneapolis-building/475885803/</t>
  </si>
  <si>
    <t>15 South 9th St</t>
  </si>
  <si>
    <t>Farm to Fork</t>
  </si>
  <si>
    <t>The Farm to Fork startup accelerator launching this year plans to move into downtown St. Paul's Osborn370 building. Farm to Fork is a partnership between Techstars, Cargill and Ecolab. Farm to Fork will lease 10,000 square feet in the building, which is owned by an investor group. St. Paul?s housing and redevelopment authority provided Techstars with a $200,000, three-year loan to go toward office space improvement and equipment. Cargill and Ecolab are providing $160K to cover expenses.</t>
  </si>
  <si>
    <t>https://www.bizjournals.com/twincities/news/2018/03/08/techstars-farm-to-fork-accelerator-headed-for-st.html</t>
  </si>
  <si>
    <t>https://www.bizjournals.com/twincities/news/2018/03/20/tech-company-ability-network-to-exand-minneapolis.html</t>
  </si>
  <si>
    <t>IntriCon Corp</t>
  </si>
  <si>
    <t>Following a record sales year, Arden Hills medical-products maker IntriCon Corp. announced the signing of a five-year lease on 30,000 square feet of new manufacturing space. It is expanding its manufacturing footprint by about 30 percent. IntriCon declined identify exactly which devices would be manufactured under contract in the new space, but indicated that the growth in sales in the fourth quarter was primarily driven by production of Medtronics MiniMed wireless glucose monitoring systems.</t>
  </si>
  <si>
    <t>http://www.startribune.com/arden-hills-intricon-grows-medical-manufacturing-business/476711123/</t>
  </si>
  <si>
    <t>1260 Red Fox Rd</t>
  </si>
  <si>
    <t>Delta Dental of Minnesota</t>
  </si>
  <si>
    <t>Delta Dental of Minnesota to Break Ground on Bemidji Facility This Spring. Up to 150 jobs in the regional nonprofit's sales, technology and administrative services departments will be created in the process. After filling its initial need of up to 150 new workers, Delta Dental is expected to become one of Bemidji's top ten employers. The new development, said to cost between $12 million and $13 million according to the Bemidji Pioneer, is projected to open by the end of 2019.</t>
  </si>
  <si>
    <t>https://www.bemidjipioneer.com/business/technology/4418641-updated-delta-dental-bring-150-jobs-bemidji</t>
  </si>
  <si>
    <t>"Uponor North America is hosting a job fair March 22 at its recently acquired Hutchinson facility, which is now slated to open this summer. Officials said they need to hire 50 workers for the former TDK Corp./Hutchinson Technology Inc. building that Uponor bought in August 2017 for $6.4 million. Finland-based Uponor is converting the building into a pipe making plant and needs workers sooner than it anticipated. The manufacturing plant is expected to become operational this summer.</t>
  </si>
  <si>
    <t>http://www.startribune.com/uponor-hosts-job-fair-at-new-hutchinson-site-on-thursday/477321293/</t>
  </si>
  <si>
    <t>BDPI</t>
  </si>
  <si>
    <t>BKBM Engineers Inc</t>
  </si>
  <si>
    <t>https://www.bizjournals.com/twincities/news/2018/03/20/cool-offices-bkbm-engineers-grows-into-lighter.html</t>
  </si>
  <si>
    <t>6120 Earle Brown Dr</t>
  </si>
  <si>
    <t>GearJunkie Media</t>
  </si>
  <si>
    <t>GearJunkie, founded in 2006 as an occasional newspaper column on outdoor activities and equipment by its founder that has grown into an online business approaching $2 million in revenue, is moving its headquarters from Minneapolis to Denver. Founder Stephen Regenold said, despite the move of several people to Denver, the Minneapolis will be our rebranded creative arm, GearJunkie Media. Staff will increase to 10 people as we build a marketing agency to complement our editorial work.</t>
  </si>
  <si>
    <t>http://strib.mn/2FQoWIe AND https://gearjunkie.com/gearjunkie-denver-new-office-moved-colorado</t>
  </si>
  <si>
    <t>2836 Lyndale Ave S Ste 100</t>
  </si>
  <si>
    <t>The Fish Guys</t>
  </si>
  <si>
    <t>St. Louis Park-based The Fish Guys, a wholesale supplier of seafood since 1993, has kicked off Market House Meats, which will deliver beef, pork and chicken to local restaurants and retailers across the Midwest. Higgins expects the company to continue hiring warehouse workers and drivers as Market House Meat grows. The division is projected to double the company's sales in three years, which would be "north of $100 million".</t>
  </si>
  <si>
    <t>Headquarters; Warehouse</t>
  </si>
  <si>
    <t>https://www.bizjournals.com/twincities/news/2018/03/21/surf-and-turf-the-fish-guys-launch-wholesale-meat.html</t>
  </si>
  <si>
    <t>301 Royalston Ave</t>
  </si>
  <si>
    <t>Sonex Health</t>
  </si>
  <si>
    <t>Mayo Clinic spin-off company Sonex Health LLC makes a medical device to improve the treatment of carpel tunnel syndrome. Sonex continues to attract startup financing, this time from the city of Rochester's economic development fund. Sonex landed a $150,000 loan convertible into equity from the fund in February. Sonex currently has five employees and is looking into growing its Rochester operations; hiring key employees, including sales personnel; and building a training center for physicians.</t>
  </si>
  <si>
    <t>http://bit.ly/2HS7nnu</t>
  </si>
  <si>
    <t>11 1st Ave SW Ste 202</t>
  </si>
  <si>
    <t>Hansen Reynolds</t>
  </si>
  <si>
    <t>Hansen Reynolds, one of Milwaukee's largest law firms, has opened an office in downtown Minneapolis. The firm opened shop in the Capella Tower earlier this month and hired local attorneys Michael Okerlund and Nick Boebel. The litigation-only firm primarily does complex commercial work and patent law. It's the fourth office for the firm, and Minneapolis was a natural expansion location because of the potential clients and current work in the area, said Brian Ammerman, an administrator for H/R.</t>
  </si>
  <si>
    <t>https://www.bizjournals.com/twincities/news/2018/03/23/law-firm-hansen-reynolds-expands-to-minneapolis.html</t>
  </si>
  <si>
    <t>Icertis</t>
  </si>
  <si>
    <t>Minneapolis - TBD</t>
  </si>
  <si>
    <t>Tech company Icertis, which recently closed on a $50 million round of venture capital, plans to open a Twin Cities office that will eventually employ 20 people. The Bellevue, Wash.-based startup wants a Twin Cities location partly to be closer to clients, including manufacturing giant 3M Co. Icertis is scouting for office space in the Twin Cities, where it will add staff in sales, implementation and customer support roles.</t>
  </si>
  <si>
    <t>https://www.bizjournals.com/twincities/news/2018/02/26/after-raising-50m-seattle-area-startup-icertis.html</t>
  </si>
  <si>
    <t>Mayo Clinic spin-off company Vyriad Inc., maker of genetically-engineered viruses designed to destroy cancer tumors, is raising $9 million to fund an expansion at the former IBM building in Rochester where it plans to hire and house up to 30 new employees. Vyriad has received a $270K loan from the Minnesota Investment Fund. Vyriad also landed a $109K loan from the Rochester Economic Development Fund. Vyriad is seeking to hire between 20 and 30 new workers within two years.</t>
  </si>
  <si>
    <t>http://bit.ly/2pMPm3u</t>
  </si>
  <si>
    <t>Formacoat</t>
  </si>
  <si>
    <t>https://www.chaskamn.com/AgendaCenter/ViewFile/Item/3489?fileID=9379</t>
  </si>
  <si>
    <t>12500 Zinran Ave</t>
  </si>
  <si>
    <t>Warners' Stellian</t>
  </si>
  <si>
    <t>https://www.bizjournals.com/twincities/news/2018/04/04/warners-stellian-buying-80-000-square-foot.html</t>
  </si>
  <si>
    <t>2601 Broadway St NE</t>
  </si>
  <si>
    <t>Turck Inc</t>
  </si>
  <si>
    <t>https://www.bizjournals.com/twincities/news/2018/04/03/turck-expands-plymouth-operations-as-company-grows.html</t>
  </si>
  <si>
    <t>3000 Campus Dr</t>
  </si>
  <si>
    <t>ILLUME Holding</t>
  </si>
  <si>
    <t>Home fragrance and personal care products company Illume Holding Co. said it will invest nearly $10.6 million in Maple Grove. Illume plans to move into a new 288,000-square-foot leased facility in the Arbor Lakes Business Park in Maple Grove. The move from Minneapolis/Bloomington will enable the company to consolidate its operations at a single site. Along with the move, the company plans to add 85 jobs within two years. DEED awarded a $175K JCF grant and $450K MIF loan to Illume.</t>
  </si>
  <si>
    <t>https://mn.gov/deed/newscenter/press-releases/?id=1045-334148</t>
  </si>
  <si>
    <t>12730 Main St</t>
  </si>
  <si>
    <t>AgVend</t>
  </si>
  <si>
    <t>E-commerce startup serving farmers to boost Twin Cities hiring after raising $1.75M. AgVend plans to build out its sales, marketing and customer-support operations in the Twin Cities, [CEO Alexander] Reichert said. He estimated the company will employ between 10 and 15 workers here within the next two years, and will open a downtown Minneapolis location by the end of the second quarter.</t>
  </si>
  <si>
    <t>http://bit.ly/2q901F2</t>
  </si>
  <si>
    <t>400 S 4th St Ste 401-227</t>
  </si>
  <si>
    <t>Amplifon USA</t>
  </si>
  <si>
    <t>Global hearing aid distributor Amplifon will move its North American headquarters from Plymouth to downtown Minneapolis. Global HQ is in Italy. Amplifon is best-known for its Miracle-Ear brand. In November, the North American headquarters staff of 180 people will move from Plymouth to the 23rd and 24th floors of the 150 tower in the Fifth Street Towers in Minneapolis. The move will cut Amplifon's space from 50,000 square feet to 44,000, but the company plans to add 40 jobs soon after relocating.</t>
  </si>
  <si>
    <t>https://www.bizjournals.com/twincities/news/2018/04/06/miracle-ear-parent-will-move-180-employees-from.html</t>
  </si>
  <si>
    <t>5000 Cheshire Ln N</t>
  </si>
  <si>
    <t>Mortarr LLC</t>
  </si>
  <si>
    <t>JCF Award $175,000. The Albert Lea City Council supported a proposal by Mortarr LLC to develop the former Freeborn National Bank and Jacobsen Apartments buildings, which could bring three dozen jobs to the community in the next 15 months. Mortarr LLC is a software startup company established in July 2017 and is undergoing final beta testing and is expected to go live this summer. Phase 1 construction will accommodate about 35 workstations, 2 conference rooms, and other amenities. $175K JCF</t>
  </si>
  <si>
    <t>https://m.albertleatribune.com/2018/04/council-voices-support-of-bank-building-proposal/</t>
  </si>
  <si>
    <t>137 S Broadway Ave</t>
  </si>
  <si>
    <t>Cargill Inc. will invest $20 million at its egg-processing facility in Big Lake, Minn., and will double its purchases of eggs from regional farms, as the agribusiness giant reacts to rising demand for the food. The Big Lake, Minn., plant makes an array of egg products, from precooked patties to frittatas. When the expansion is complete in January (2019), twice as many eggs, about 170 million, will be purchased from area farms and processed at the facility.</t>
  </si>
  <si>
    <t>https://www.bizjournals.com/twincities/news/2018/04/11/cargill-invests-20-million-in-big-lake-egg-plant.html?ana=e_me_set3&amp;s=newsletter&amp;ed=2018-04-11&amp;u=j485DLST5cwThp2Xmbm3Zw0bb183ab&amp;t=1523455103&amp;j=80964081</t>
  </si>
  <si>
    <t>Bold Orange</t>
  </si>
  <si>
    <t>Bold Orange is roughly three months old, but already needs more office space to handle its growth. The company, which focuses on customer-relationship management for companies in the retail, hospitality, health care and financial services industries, is moving to Washington Square in Minneapolis, where it signed a lease for 5,000 square feet, according to CEO Margaret Murphy. That's up from the 1,000 square feet the company had in International Market Square.</t>
  </si>
  <si>
    <t>https://www.bizjournals.com/twincities/news/2018/04/11/bold-orange-moving-to-bigger-office-space.html</t>
  </si>
  <si>
    <t>100 Washington Ave S Ste 750</t>
  </si>
  <si>
    <t>Yeadon Fabric Domes LLC</t>
  </si>
  <si>
    <t>http://bit.ly/2HbcmTA</t>
  </si>
  <si>
    <t>2475 Maplewood Dr Ste 114</t>
  </si>
  <si>
    <t>Vickerman</t>
  </si>
  <si>
    <t>Norwood Young America</t>
  </si>
  <si>
    <t>Holiday décor manufacturer and distributor Vickerman Co. will invest $6.9 million and create 11 jobs in an expansion of its storage and distribution center in Norwood Young America. It currently has 140,000 square feet for manufacturing, storage and shipping, and the new facility will add on another 118,000 square feet, part of a consolidation of space currently spread across four sites nationally. The new jobs will be created within two years and pay wages averaging $16.36 an hour. JCF $110,000</t>
  </si>
  <si>
    <t>Headquarters; Manufacturing; Warehouse; Distribution Center</t>
  </si>
  <si>
    <t>https://mn.gov/deed/newscenter/press-releases/#/detail/appId/1/id/337927 AND http://www.greystoneconstruction.com/about/events-news/news/vickerman-company-warehouse-expansion-begins.html</t>
  </si>
  <si>
    <t>675 Tacoma Blvd</t>
  </si>
  <si>
    <t>New Flyer of America is a larger company, with about 700 employees at their St. Cloud location, they will be looking to add 340 more workers over the next three years. Received $350K MJSP</t>
  </si>
  <si>
    <t>http://wjon.com/state-grants-to-create-400-new-jobs-in-st-cloud/</t>
  </si>
  <si>
    <t>http://www.southernminn.com/the_kenyon_leader/news/article_127c5d61-af5b-5ea7-b35e-64a4b9f37617.html</t>
  </si>
  <si>
    <t>Preston Kelly</t>
  </si>
  <si>
    <t>Preston Kelly, an advertising and public relations firm, has landed four agency-of-record contracts since last summer and has announced eight hires, in part to keep with the increased workload. The most notable of the new clients is Minneapolis-based UCare, a nonprofit that provides health coverage and services to Minnesotans statewide.</t>
  </si>
  <si>
    <t>http://bit.ly/2qEGuxi </t>
  </si>
  <si>
    <t>222 1st Ave NE</t>
  </si>
  <si>
    <t>Bellisio Foods Inc</t>
  </si>
  <si>
    <t>Bellisio Foods has opened up its space to make it roomier for employees at its Minneapolis office. An expansion, finished in March, makes the space 16,000 square feet. Designers cut a corridor from an existing office into an adjoining vacant space at 1201 Harmon Place to allow the company to add staff to its sales and marketing departments.</t>
  </si>
  <si>
    <t>https://www.bizjournals.com/twincities/news/2018/04/24/cool-offices-bellisio-foods-expansion-melds.html</t>
  </si>
  <si>
    <t>1201 Harmon Pl</t>
  </si>
  <si>
    <t>Amazon.com Inc. is acknowledging for the first time that it's getting a lot bigger in Minneapolis. Amazon will hire an additional 200 transportation technology specialists, cloud computing engineers and IT workers for the space, located in the T3 building at 323 N. Washington Ave. 150 workers are there now. It has been drawn to the Twin Cities because of its tech expertise, especially in the areas of transportation and logistics.</t>
  </si>
  <si>
    <t>https://www.bizjournals.com/twincities/news/2018/04/30/amazon-says-itll-hire-200-for-minneapolis-tech.html?ana=e_me_set1&amp;s=newsletter&amp;ed=2018-04-30&amp;u=j485DLST5cwThp2Xmbm3Zw0bb183ab&amp;t=1525094524&amp;j=81298411</t>
  </si>
  <si>
    <t>Logic PD Inc</t>
  </si>
  <si>
    <t>Logic PD, a contract electronics manufacturer, will receive up to $675,000 through the Minnesota Apprenticeship Initiative. Logic PD is based at 6201 Bury Drive in Eden Prairie. The money will support training for 135 apprentices in fields such as complex soldering and machine operation. The company has 326 employees. Apprentices will spend 18 months working and receiving instruction on the job. The apprentices will be a mix of current and new workers.</t>
  </si>
  <si>
    <t>http://bit.ly/2JK5VEG </t>
  </si>
  <si>
    <t>6201 Bury Dr</t>
  </si>
  <si>
    <t>Lyngblomsten Health Care Fac</t>
  </si>
  <si>
    <t>A St. Paul nursing home is planning a major renovation project to keep up with the fast-growing senior housing market.Work is expected to begin in June. The comprehensive renovation plans include larger, more accessible resident bathrooms, updated dining rooms and kitchens, new flooring and ceiling tile, improved lighting and new windows. The overall cost of the project will come to about $9 million, including $8 million in construction costs to be financed by 25 yr conduit revenue bonds</t>
  </si>
  <si>
    <t>https://finance-commerce.com/2018/05/lyngblomsten-to-rehab-st-paul-nursing-home/</t>
  </si>
  <si>
    <t>1415 Almond Ave</t>
  </si>
  <si>
    <t>La Dona Cerveceria</t>
  </si>
  <si>
    <t>https://growlermag.com/minnesotas-first-latino-owned-beer-company-to-open-its-cerveceria-and-taproom-this-summer/</t>
  </si>
  <si>
    <t>241 Fremont Ave N</t>
  </si>
  <si>
    <t>University of MN Medical Center - Fairview</t>
  </si>
  <si>
    <t>Fairview Health Services will invest $112 million in renovations to the University of Minnesota Medical Center. The project calls for increasing capacity at the east bank hospital's emergency department, including construction of a 7,000-square-foot addition. The project will also include significant renovations to operating rooms. Fairview will start work on the renovations in the coming weeks and construction will wrap up in October 2020.</t>
  </si>
  <si>
    <t>https://www.bizjournals.com/twincities/news/2018/05/10/fairview-to-make-112m-investment-in-university-of.html</t>
  </si>
  <si>
    <t>500 Harvard St SE</t>
  </si>
  <si>
    <t>10000 Drops Craft Distillers</t>
  </si>
  <si>
    <t>It's an expensive proposition to make grain to glass spirits when just starting a distillery business, but for the founders of 10,000 Drops Craft Distillers, hope to open soon in downtown Faribault. With a whopping five floors, their building offers lots of space for barrel storage and plenty of room for growth of the business. They have had to do quite the overhaul, renovating the building to get it up to code, but also working to create a unique ambiance to reflect the 10,000 Drops brand.</t>
  </si>
  <si>
    <t>https://growlermag.com/now-open-or-damn-close-10000-drops-craft-distillers/</t>
  </si>
  <si>
    <t>28 Fourth St NE</t>
  </si>
  <si>
    <t>IRD Glass</t>
  </si>
  <si>
    <t>IRD Glass is proud to announce that we had our first $1m month this March! We've been in business for 35 years, since 1983, and business is really booming. Through the first five months of 2018 we have been on a hiring tear, bringing 24 people into the IRD family, including 2 new engineers.</t>
  </si>
  <si>
    <t>https://www.irdglass.com/news/hiring-spree/</t>
  </si>
  <si>
    <t>810 E St Paul St</t>
  </si>
  <si>
    <t>Loon Liquors Distillery</t>
  </si>
  <si>
    <t>Loon Liquors, a Northfield craft distillery, will quadruple its production starting in June to keep up with the growth in sales. It will begin producing 4,000 bottles/mo of its whiskey, gin, vodka and other spirits, an increase from the 1,000 bottles/mo. Owners and founders Mark Schiller and Simeon Rossi have invested $300,000 in new distilling and brewing equipment. Last month, Loon Liquors began leasing more space. April 2017: got a $50,000 grant from the Minnesota Dept of Agriculture</t>
  </si>
  <si>
    <t>https://www.bizjournals.com/twincities/news/2018/05/16/loon-liquors-quadrupling-production-capacity-for.html</t>
  </si>
  <si>
    <t>1325 Armstrong Rd Ste 165</t>
  </si>
  <si>
    <t>https://www.bizjournals.com/twincities/news/2018/05/17/plymouth-based-hvac-systems-maker-adding-more-than.html</t>
  </si>
  <si>
    <t>105 Prairie Ave SW</t>
  </si>
  <si>
    <t>SteinAir Inc</t>
  </si>
  <si>
    <t>SteinAir needs to expand their facilities in order to meet their current production needs. An airport location is critical for their ability to grow. SteinAir is proposing relocating their entire business operations to the Faribault Municipal Airport. The proposed project includes the construction of a 16,000-18,000 SF hangar/manufacturing facility, an investment of $1.5 million and the creation of 8 new jobs (as well as relocating 17 existing FT jobs). JCF $120,000. Also Faribault EDA $100,000</t>
  </si>
  <si>
    <t>http://www.ci.faribault.mn.us/AgendaCenter/ViewFile/ArchivedAgenda/_05222018-1732?packet=true</t>
  </si>
  <si>
    <t>21170 Eaton Ave</t>
  </si>
  <si>
    <t>Doosan Bobcat</t>
  </si>
  <si>
    <t>"We've got plans to add 18 new employees in 2018 so my Recruiting strengths are getting put to use! Referrals always appreciated and if ya want a tour, happy to walk you through the place anytime. We?re hiring full-time for 18+ year olds for the summer, and full-time permanent employees both 1st and 2nd Shift."</t>
  </si>
  <si>
    <t>520 Polydome Dr</t>
  </si>
  <si>
    <t>Andersen Corp. on Thursday began a $40 million expansion of a factory at its Bayport, Minn., headquarters. The expansion will add about 60,000 square feet to an existing warehouse and 40 new workers to run the facility. The new factory will open next year and will make Fibrex wood-fiber materials, which are already made at the campus. It'll also free up space at another factory in North Branch.</t>
  </si>
  <si>
    <t>https://www.bizjournals.com/twincities/news/2018/05/25/andersen-launches-40-million-factory-expansion.html</t>
  </si>
  <si>
    <t>Northland Concrete &amp; Masonry</t>
  </si>
  <si>
    <t>https://finance-commerce.com/2018/05/just-sold-metering-company-buys-burnsville-hq/ AND https://finance-commerce.com/2016/09/just-sold-northland-concrete-pays-4-1m-for-shakopee-site/</t>
  </si>
  <si>
    <t>1125 Stagecoach Road</t>
  </si>
  <si>
    <t>http://www.startribune.com/duluth-s-essentia-health-will-build-new-st-mary-s-hospital-clinic-outpatient-center/483596881/</t>
  </si>
  <si>
    <t>Fastenal Co</t>
  </si>
  <si>
    <t>https://www.bizjournals.com/twincities/news/2018/05/25/fastenal-will-build-new-office-complex-near-home.html AND https://finance-commerce.com/2018/06/how-fastenal-hq-deal-came-together-in-winona/</t>
  </si>
  <si>
    <t>2001 Theurer Blvd</t>
  </si>
  <si>
    <t>Lake Superior Brewing</t>
  </si>
  <si>
    <t>Lake Superior Brewing Co. is expanding its production and its reach in the Twin Cities and beyond. Co-owner Lars Kuehnow said the brewery is buying its own canning equipment soon, with the hopes of installing it this summer. He doesn't know exactly how much it will cost but said it would likely range from $50,000 to $150,000.</t>
  </si>
  <si>
    <t>https://www.bizjournals.com/twincities/news/2018/05/29/lake-superior-brewing-co-expands-production-begins.html</t>
  </si>
  <si>
    <t>2711 W Superior St Ste 204</t>
  </si>
  <si>
    <t>Regions Hospital</t>
  </si>
  <si>
    <t>Gov. Mark Dayton has signed a bill that allows HealthPartners Inc. to move ahead with a 55-bed expansion of Regions Hospital in St. Paul. The plan, approved by lawmakers earlier this month, is a scaled-back version of an earlier proposal that called for a 100-bed expansion. Bloomington-based HealthPartners said it needed licenses for those beds to meet rising demand for services. HealthPartners said its initial proposal would create about 950 jobs but those estimates had not yet been revised.</t>
  </si>
  <si>
    <t>http://bit.ly/2J2d2bz</t>
  </si>
  <si>
    <t>640 Jackson St</t>
  </si>
  <si>
    <t>Structural</t>
  </si>
  <si>
    <t>Structural, a software startup led by tech veterans Scott Burns and Chip House, has closed on $2.5 million to fund growth efforts, the company announced Tuesday. The company plans to put its recently won toward ramping up growth and will add a handful of jobs over the next year, Burns said. The startup has 10 employees in St. Paul and four in Indianapolis. Including the most recent round of funding, Structural has raised $5 million.</t>
  </si>
  <si>
    <t>https://www.bizjournals.com/twincities/news/2018/06/05/structural-raises-2-5-million.html</t>
  </si>
  <si>
    <t>370 Wabasha St N</t>
  </si>
  <si>
    <t>Sopheon</t>
  </si>
  <si>
    <t>"Tech company Sopheon, which makes software that big companies like Hormel Foods Corp. and Land O' Lakes use to manage research and development efforts, will ramp up hiring in the Twin Cities after coming off a year of strong sales growth. Sopheon CEO Andy Michuda is based in Bloomington, where the company employs between 15 and 20 workers. Sopheon plans to add about a dozen employees in the Twin Cities over the next year as the business continues to grow, Michuda said.</t>
  </si>
  <si>
    <t>https://www.bizjournals.com/twincities/news/2018/06/07/with-big-name-customers-r-d-software-firm-to.html</t>
  </si>
  <si>
    <t>3050 Metro Dr #200</t>
  </si>
  <si>
    <t>Park Nicollet Clinic</t>
  </si>
  <si>
    <t>Park Nicollet Health Services has proposed building an 83,000-sq-ft specialty-care center near its clinic in Burnsville. Park Nicollet may add another 86,000-square-feet to building through two future additions, according to city documents. The health care provider, which is part of Bloomington-based HealthPartners Inc., would offer urgent care, orthopedic radiology and other services at the new building. Also included is an ambulatory surgery center in the development.</t>
  </si>
  <si>
    <t>https://www.bizjournals.com/twincities/news/2018/06/11/park-nicollet-pitches-new-specialty-care-center-in.html</t>
  </si>
  <si>
    <t>14000 Fairview Dr</t>
  </si>
  <si>
    <t>Frozen food manufacturer Buddy's Kitchen Inc. wants to expand in Lakeville. The Burnsville-based company has been in talks with Lakeville city officials about a land swap, which would allow the business to complete an expansion and renovation project worth between $12 million to $15 million, according to city documents. Upon completion of that work, the business would add up to 300 new jobs over the next two years, according to city documents.</t>
  </si>
  <si>
    <t>https://www.bizjournals.com/twincities/news/2018/06/08/buddys-kitchen-to-expand-operations-in-lakeville.html</t>
  </si>
  <si>
    <t>Park Nicollet is also expanding near HealthPartners-owned Methodist Hospital in St. Louis Park. The care provider plans to open a specialty center at the site of the Mann Theater as part of a redevelopment of that building. Park Nicollet will occupy 16,000 square feet of that project, which is owed by Frauenshuh Inc. (Methodist Hospital itself is also undergoing a $140 million renovation and expansion.)</t>
  </si>
  <si>
    <t>3800 Park Nicollet Blvd</t>
  </si>
  <si>
    <t>Crown Iron Works</t>
  </si>
  <si>
    <t>https://finance-commerce.com/2018/06/crown-iron-works-plans-new-world-hq-in-blaine/</t>
  </si>
  <si>
    <t>2500 W County Rd C Ste A</t>
  </si>
  <si>
    <t>Colder Products Co</t>
  </si>
  <si>
    <t>St. Paul-based Colder Products Co. might build a $26 million world headquarters in Roseville and is pursuing nearly $3.25 million in public aid for the project.Colder is proposing to consolidate its St. Paul corporate offices and a second facility in the city into a new 150,000-square-foot building, according to the Roseville EDA. The project would rise on an 11-acre industrial site at 2814 Cleveland Ave. About 400 people would work at the facility. 10/2018 UPDATE: MIF $250K, JCF award $750K</t>
  </si>
  <si>
    <t>https://finance-commerce.com/2018/06/st-pauls-colder-products-mulls-big-hq-project-in-roseville/</t>
  </si>
  <si>
    <t>2814 Cleveland Ave</t>
  </si>
  <si>
    <t>Clyde Machines, Inc., of Glenwood, was approved and will receive up to $100,000 Job Creation Fund award from DEED to help with capital improvements at the Glenwood-based facility that are designed to create 15 new jobs. Plans to invest a total $9.2 million into building a 100,000 square-foot production facility. The local manufacturing company will also receive a $200,000 low-interest loan for the improvements and job creation. That loan is part of a revolving local economic development loan.</t>
  </si>
  <si>
    <t>https://pctribune.com/2018/06/work-continued-extending-utilities-minnesota-ave/</t>
  </si>
  <si>
    <t>Virginia-based health care communications company Spok is on pace to add 60 jobs at its Eden Prairie office a 45 percent expansion of its local workforce. Spok (pronounced "spoke") is about halfway through its growth plan, having added more than 30 new employees since January of last year. Spok's Twin Cities presence already included 135 staff members, which makes up more than 20 percent of its approximately 600-person companywide workforce.</t>
  </si>
  <si>
    <t>Bondhus Corp</t>
  </si>
  <si>
    <t>Bondhus is a majority woman-owned firm that manufactures a wide range of hand tools. Bondhus Corps will invest $2.3 million into a 12,600-square foot addition, and make other site adjustments to accommodate a new product line. The plan calls for creating 15 jobs within three years at an average hourly wage of $20.69. JCF $175,300</t>
  </si>
  <si>
    <t>http://tcbmag.com/news/articles/2018/june/five-small-businesses-receive-state-grants-for-job</t>
  </si>
  <si>
    <t>1400 E Broadway</t>
  </si>
  <si>
    <t>Reliant Systems Inc</t>
  </si>
  <si>
    <t>Zimmerman</t>
  </si>
  <si>
    <t>This majority woman-owned manufacturing firm makes custom-designed products for the semiconductor and medical industries. A $2.4 million investment into a new 28,000 square-foot facility will create five jobs at Reliant Systems Inc., a manufacturing firm that focuses on custom-designed semiconductor and medical products. The firm's new employees will bring in an average of $26.2 per hour in pay.</t>
  </si>
  <si>
    <t>http://tcbmag.com/news/articles/2018/june/five-small-businesses-receive-state-grants-for-job; http://www.redlakenationnews.com/story/2018/06/21/business/deed-approves-job-creation-funding-for-five-businesses/72720.html</t>
  </si>
  <si>
    <t>12641 Fremont Ave</t>
  </si>
  <si>
    <t>GEOTEK specializes in manufacturing fiberglass composite products including composite crossarms for the electric utility industry. For $5.8 million, Geotek plans to purchase and renovate a building near its existing facility, as well as buy production equipment for the new building. The fiberglass manufacturer expects to add 62 jobs within five years with wages averaging $16.91 per hour. JCF $175,400</t>
  </si>
  <si>
    <t>1421 2nd Ave NW</t>
  </si>
  <si>
    <t>Harman Center for Child &amp; Family Wellbeing</t>
  </si>
  <si>
    <t>"Minnetonka-based St. David's Center for Child &amp; Family Development, which for 50 years has worked around the Twin Cities with special-needs families, this spring opened the Harman Center for Child &amp; Family Wellbeing in Minneapolis, using leased low-cost space owned by Westminster Church. The 10,000-square-foot facility is contained in a new building owned by Westminster Presbyterian Church at 12th Street and Marquette Avenue."</t>
  </si>
  <si>
    <t>http://www.startribune.com/harman-center-looks-to-help-kids-in-poverty/486307481/</t>
  </si>
  <si>
    <t>1200 S Marquette Ave</t>
  </si>
  <si>
    <t>Proozy</t>
  </si>
  <si>
    <t>In 2006, Jeremy Segal started a wholesale business selling golf products to mom-and-pop stores. Business exploded when he created his own website. The company sells brand-name golf, fitness and outdoor apparel, accessories and gear at discounts. Proozy's team numbers about 85, which it plans to double by October. Proozy is moving its HQ to a larger 50K (existing?) facility up the street in Eagan. The new building that will house a storefront, a gym and a bigger warehouse facility.</t>
  </si>
  <si>
    <t>http://tcbmag.com/news/articles/2018/june/this-e-retailer-s-strategic-decision-led-to-a-hole</t>
  </si>
  <si>
    <t>980 Discovery Rd</t>
  </si>
  <si>
    <t>Get Bizzy</t>
  </si>
  <si>
    <t>"Get Bizzy Inc., a Minneapolis-based maker of bottled cold-brew coffee, wants to substantially expand its operations with a move to a leased industrial space at 2700 Freeway Blvd in Brooklyn Center. The company currently produces its coffee out of the Food Building, the Northeast Minneapolis food incubator. Get Bizzy expects to move from NE Minneapolis to Brooklyn Center, increase its staff from 11 to 58 workers over 4 years (and 23 of these within 2 years). 10/2018 update: MIF Award $270K.</t>
  </si>
  <si>
    <t>https://www.bizjournals.com/twincities/news/2018/06/26/bottled-coffee-maker-get-bizzy-seeks-move-to.html</t>
  </si>
  <si>
    <t>2700 Freeway Blvd</t>
  </si>
  <si>
    <t>Sun Country Airlines</t>
  </si>
  <si>
    <t>Sun Country Airlines is peeling back the curtain on its new growth strategy, announcing nearly a dozen new routes all outside the Twin Cities. The Eagan-based carrier said Tuesday it will offer seasonal service from Dallas-Fort Worth, St. Louis and Madison, Wis., signaling a two-pronged strategy for national expansion. It is also hiring 125 flight attendants, about 100 pilots and some technicians. Even though these new flights don't touch the Twin Cities, MN employees will staff them.</t>
  </si>
  <si>
    <t>1300 Mendota Heights Rd</t>
  </si>
  <si>
    <t>REM5</t>
  </si>
  <si>
    <t>It's learn by day, party by night for REM5, a new virtual-reality center opening in St. Louis Park later this year. Construction on the space, at 4950 W 35th St., is set to begin in July, and set for a mid-August opening. The 8,000-square-foot center being launched by Amir Berenjian and Travis Hoium will feature a lounge space and several semi-private virtual reality lounges, focusing on entertainment offerings, and partnering with local schools for daytime programs. Plan on hiring 5 to 10 ppl.</t>
  </si>
  <si>
    <t>https://www.bizjournals.com/twincities/news/2018/06/27/virtual-reality-center-to-provide-entertainment-at.html</t>
  </si>
  <si>
    <t>4950 W 35th St</t>
  </si>
  <si>
    <t>Relievant Medsystems</t>
  </si>
  <si>
    <t>Relievant Medsystems is Relocating Its HQ to Bloomington, Will Expand Operations The move from California to Minnesota comes as the chronic lower back pain device maker has wrapped a $58 million fundraising round. President and CEO Kevin Hykes also says a lot of Relievant's executives, including himself, are already based in the state. Locally, the company is expecting to staff 20 people within the next 12 months for its new headquarters and elsewhere; positions were not previously needed</t>
  </si>
  <si>
    <t>http://tcbmag.com/news/articles/2018/june/relievant-medsystems-is-relocating-its-hq-to-bloom</t>
  </si>
  <si>
    <t>8500 Normandale Lake Blvd, Ste 2150</t>
  </si>
  <si>
    <t>Premium Iowa Pork</t>
  </si>
  <si>
    <t>https://www.bizjournals.com/twincities/news/2018/06/29/pork-producer-plans-to-move-into-shuttered-gold-n.html</t>
  </si>
  <si>
    <t>1174 County Hwy 4</t>
  </si>
  <si>
    <t>Hutchinson Community Hospital</t>
  </si>
  <si>
    <t>Minneapolis-based Kraus-Anderson has completed a $2.1 million expansion for Hutchinson Health in Hutchinson. The 9,600-square-foot project triples the size of Hutchinson Health's existing facility at 1095 Highway 15 S., and brings all of the clinic's cancer services into one location, according to Kraus-Anderson.</t>
  </si>
  <si>
    <t>https://finance-commerce.com/2018/07/hutchinson-health-expansion-completed/</t>
  </si>
  <si>
    <t>1095 Hwy 15 S</t>
  </si>
  <si>
    <t>LJP Enterprises Inc</t>
  </si>
  <si>
    <t>Truckshop expansion. Construction of new addition to their building on property. Mentioned in passing in Mankato Press Article. Details from DEED.</t>
  </si>
  <si>
    <t>http://www.mankatofreepress.com/news/local_news/n-mankato-could-loan-k-to-waseca-business-looking-to/article_e02cc4a2-9737-11e8-9580-bb75d8cf3984.html</t>
  </si>
  <si>
    <t>2160 Ringhofer Dr</t>
  </si>
  <si>
    <t>Moss &amp; Barnett</t>
  </si>
  <si>
    <t>Moss &amp; Barnett is expanding to the St. Cloud area by taking over Stinson Leonard Street's office there. It's Moss &amp; Barnett's first office outside of Minneapolis and there's no plans to add anymore, although that could change down the road. The St. Cloud office will focus on all things related to private and family-owned businesses in the area. About a dozen people are involved in the transaction including five attorneys. The deal was effective July 1.</t>
  </si>
  <si>
    <t>https://www.bizjournals.com/twincities/news/2018/07/11/moss-barnett-takes-over-stinson-leonard-streets-st.html</t>
  </si>
  <si>
    <t>3800 8th St N Ste 102</t>
  </si>
  <si>
    <t>A three-story golf driving range will soon stage "ambition auditions" for the 500 or so people they want to hire before the glitzy and high-tech all-season facility opens this year in Brooklyn Center. Topgolf has said the 65,000-square-foot open-air center will have 102 multiplayer bays, 11 exterior targets, 270 flat-screen televisions, a 50-table restaurant, a 3,000-square-foot terrace and another 3,000 square feet for hosting private gatherings.</t>
  </si>
  <si>
    <t>http://www.startribune.com/tricked-out-golf-driving-range-wants-to-hire-500-before-fall-opening-in-twin-cities/487776701/</t>
  </si>
  <si>
    <t>North Orbit Acoustic Laboratories</t>
  </si>
  <si>
    <t>North Orbit Acoustic Laboratories, a provider of acoustic testing and consulting services for building product manufacturers, plans to open a new testing lab in St. Paul to help address a growing need for sound-testing services in the construction industry. The company, founded in 2016, wants to acquire and remake an existing 11,000-square-foot warehouse building at 917 Rice St. into a laboratory for testing building components. Company officials did not say how much they will spend on buildout.</t>
  </si>
  <si>
    <t>https://finance-commerce.com/2018/07/north-orbit-acoustic-laboratories-looks-to-grow-in-st-paul/</t>
  </si>
  <si>
    <t>917 Rice</t>
  </si>
  <si>
    <t>Inspectorio, a startup that moved to Minneapolis after completing Target's Techstars accelerator program, has raised an additional $10 million it will use to further expand its efforts to modernize and improve how retailers monitor their supply chains. Inspectorio now has about 130 employees, including about eight people in downtown Minneapolis... It plans to grow to 200 employees in the next six months. The Minneapolis office will be doubled in size.</t>
  </si>
  <si>
    <t>http://www.startribune.com/minneapolis-startup-inspectorio-raises-10-million-with-help-from-target-ecolab/488045821/</t>
  </si>
  <si>
    <t>Superior Plating Inc</t>
  </si>
  <si>
    <t>Minneapolis was approved for $1.2 million in cleanup funding for this 2.28-acre site contaminated with petroleum and other pollutants. Coal yards, fueling companies, a plating facility and gas station previously occupied this site. The property will be redeveloped into a 12-story building offering 8,163 square feet of commercial space and 333 apartment units. Officials expect project will create 44 jobs and increase the tax base by $1.2 million. Matching costs will be paid by developer, others.</t>
  </si>
  <si>
    <t>https://mn.gov/deed/newscenter/press-releases/?id=345918#/detail/appId/1/id/345486</t>
  </si>
  <si>
    <t>315 1st Ave NE</t>
  </si>
  <si>
    <t>Sons of Norway</t>
  </si>
  <si>
    <t>Minneapolis was awarded $741,553 in cleanup funding for this 2.9-acre site contaminated with petroleum and other pollutants. Housing, a gas station and a dry cleaner have all occupied the site in the past. The property will be redeveloped into 317 residential units, 15,000 square feet of office space for Sons of Norway and 7,000 square feet of retail space. Project expected to create 35 jobs, retain 50 jobs and increase the tax base by $990,537. Matching costs will be paid by developer, others.</t>
  </si>
  <si>
    <t>1455 W Lake St</t>
  </si>
  <si>
    <t>Thrivent Financial</t>
  </si>
  <si>
    <t>The nonprofit financial services organization is building a 350,000-square foot office building in the southeast quadrant of South Sixth Street and South Fifth Avenue. The MN DEED awarded $755,756 to clean up petroleum and other pollutants on the 2.51-acre block. Minneapolis received $755,756 in cleanup funding. Expected to retain 1,300 jobs and to increase tax base by $2.3 million.</t>
  </si>
  <si>
    <t>625 4th Ave S</t>
  </si>
  <si>
    <t>"Yamamoto is beefing up staff as it adds new clients. The Minneapolis advertising agency recently hired seven people in various departments, according to a release. It's a 12 percent increase in staff overall."</t>
  </si>
  <si>
    <t>To ensure it has a clean [recycling] product to sell, Dem-Con has slowed down its sorting facility, added staff, and will be spending $2 million this fall to upgrade paper-sorting equipment.</t>
  </si>
  <si>
    <t>http://www.startribune.com/minnesota-recyclers-scrambling-in-wake-of-chinese-restrictions/488198641/?ref=nl&amp;om_rid=1922783689&amp;om_mid=101521865</t>
  </si>
  <si>
    <t>Lola Red Public Relations</t>
  </si>
  <si>
    <t>Public relations firm Lola Red will move this fall to space above the long-shuttered Bootlegger's bar at the corner of Fourth St. and First Avenue North in Minneapolis, several blocks from its current location in the Warehouse District, just above Runyon's. The firm's office will take up three floors, expanding from the 4,500 square feet it now has to 7,500 square feet, room enough for its 25 employees with space for growth.</t>
  </si>
  <si>
    <t>https://www.bizjournals.com/twincities/news/2018/07/17/pr-firm-lola-red-plots-move-within-warehouse.html</t>
  </si>
  <si>
    <t>107 N Washington Ave</t>
  </si>
  <si>
    <t>Miromatrix Medical Inc</t>
  </si>
  <si>
    <t>Miromatrix Medical Inc., a biotech company whose long-term goal is to grow human organs using a patient's own cells, has closed on a $15.7 million round of funding. Eden Prairie-based Miromatrix plans to put the capital partly toward further development and testing of its technology, which was first developed by researchers at the University of Minnesota. Miromatrix beat its initial fundraising goal of $10 million. It has about 30 employees and plans to add 3-5 more over the next 2 months.</t>
  </si>
  <si>
    <t>18683 Bearpath Trail</t>
  </si>
  <si>
    <t>Intertek</t>
  </si>
  <si>
    <t>The Northern Stacks in Fridley has drawn two Minnesota locations of Intertek to lease 70,500 square feet in one of the newest buildings in the nine-building industrial park. The move represents a small expansion of space and workforce for Intertek. London-based Intertek signed the 10-year lease in June, which will consolidate a 60-person workforce. Intertek will leave behind two leased spaces in St. Paul and Oakdale</t>
  </si>
  <si>
    <t>https://finance-commerce.com/2018/07/intertek-moving-to-fridleys-northern-stacks/</t>
  </si>
  <si>
    <t>41 Northern Stacks Dr</t>
  </si>
  <si>
    <t>Graco Minnesota, Inc. may expand its existing manufacturing facility in Rogers (Hennepin County) with approx. 330,000-square feet related to manufacturing operations and approximately 106,000-square feet for new office and lab areas. The total capital investment is $73,665,000 with $49,333,500 of it being eligible for the capital investment rebate. The company expects to create 84 jobs within 4 years. JCF Award $800K, MIF Award $700K.</t>
  </si>
  <si>
    <t>https://mn.gov/deed/about/meetings-events/public-meetings.jsp#/?i=1</t>
  </si>
  <si>
    <t>D&amp;K Powder Coating</t>
  </si>
  <si>
    <t>D&amp;K is adding on a 22,000 SQ. Ft addition. Construction is set to begin on July 23rd and be completed by fall of 2018.</t>
  </si>
  <si>
    <t>https://dkpowdercoating.com/blog-post-2/</t>
  </si>
  <si>
    <t>1415 First Ave Ste 1</t>
  </si>
  <si>
    <t>A San Francisco-area transplant has chosen Eden Prairie as its new home. Human resources software company Ascentis is taking over the fourth floor at Windsor Plaza, a 30,000-square-foot space that will be its main corporate office. Until recently, Ascentis? headquarters has been located in the Bay Area city of San Mateo, CA, at a 1970s-era building at 155 Bovet Rd. Construction of Ascentis' new space at Windsor Plaza will top $1 million.</t>
  </si>
  <si>
    <t>https://mrej.com/silicon-valley-tech-co-moves-hq-to-minneapolis-suburb/</t>
  </si>
  <si>
    <t>MDI has begun filling 160 positions across all its locations (Grand Rapids, Cohasset, Hibbing, and Minneapolis) due to a surge in postal service orders coupled with a steady increase in commercial sales. MDI manufactures standard and custom corrugated plastic and provides assembly and environmental services. The organization currently employs more than 400 people, with nearly half of its workforce comprised of people with disabilities.</t>
  </si>
  <si>
    <t>http://www.businessnorth.com/around_the_region/mdi-adds-jobs-at-locations-across-minnesota/article_55ade4cc-9017-11e8-b07c-cf648dee56b9.html</t>
  </si>
  <si>
    <t>1700 Wynne Ave</t>
  </si>
  <si>
    <t>GlobalTranz</t>
  </si>
  <si>
    <t>Growing logistics-tech company GlobalTranz Enterprises Inc. will expand its Minneapolis office as it ramps up hiring in the Twin Cities. The Scottsdale, Ariz.-based company has leased about 24,000 square feet of space on the 17th and 18th floors of Capella Tower in downtown Minneapolis. GlobalTranz, which has about 130 employees in the Twin Cities, will move out of roughly 9,000 square feet in the Riverplace building near St. Anthony Main. Could include adding 20 more positions to Mpls ofc</t>
  </si>
  <si>
    <t>https://www.bizjournals.com/twincities/news/2018/07/25/logistics-tech-firm-globaltranz-ramps-up-growth-in.html</t>
  </si>
  <si>
    <t>650 3rd Ave S Ste 1800</t>
  </si>
  <si>
    <t>Lakeview Industries</t>
  </si>
  <si>
    <t>Lakeview Industries, Inc. of Chaska wants to move its entire business to the city of Carver. The company intends to build a new home on about 42.5 acres north of the Mills Fleet Farm store and Levi Griffin Road and east of a Carver water tower. Proposed project involves initial construction of 143,000 square feet of space to house warehousing and manufacturing with potential for additional expansion and a second building. 2/4/2019 per DEED update: IBDPI Grant $977,132. 31 new jobs, retain 90</t>
  </si>
  <si>
    <t>https://www.swnewsmedia.com/chaska_herald/news/business/chaska-s-lakeview-industries-looks-to-relocate-to-carver/article_9a1c2ddc-f972-5db4-b762-bf23bb7805c5.html</t>
  </si>
  <si>
    <t>1225 Lakeview Dr</t>
  </si>
  <si>
    <t>BDPI-Innovative</t>
  </si>
  <si>
    <t>977134</t>
  </si>
  <si>
    <t>Through a partnership with Normandale Community College, a three-phase advanced manufacturing training and development program will be customized for 800 employees, 40 of them new. In phase one, trainees will receive awareness training about the organization, its strategic direction, diverse cultures, products and quality expectations. Phase two will help employees develop and apply skills in filtration technologies, quality foundations, Six Sigma, Lean, auditor fundamentals, etc.</t>
  </si>
  <si>
    <t>https://mn.gov/deed/newscenter/press-releases/?id=347440</t>
  </si>
  <si>
    <t>1400 W 94th St</t>
  </si>
  <si>
    <t>Immunochemistry Technologies LLC</t>
  </si>
  <si>
    <t>ImmunoChemistry Technologies is a specialized bioscience business. Nine employees, including one new hire, will receive customized training in ISO 9001, OSHA 10 Safety and Hazardous Material Handling, and internal auditor training. MJSP Award $49,338</t>
  </si>
  <si>
    <t>9401 James Ave S Ste 155</t>
  </si>
  <si>
    <t>M&amp;M Precision Machining</t>
  </si>
  <si>
    <t>M&amp;M Machining offers a line of machining options, including milling, turning, drill presses, exterior processes, finishing and Swiss machining for the military and medical and aerospace industries. All 37 employees, two of them new, will participate in Advanced Blueprint Reading and Inspection, Advanced Kaizen, and Problem Solving. MJSP 49,814</t>
  </si>
  <si>
    <t>12797 Meadowvale Rd</t>
  </si>
  <si>
    <t>TLC Electronics</t>
  </si>
  <si>
    <t>Mahtomedi</t>
  </si>
  <si>
    <t>TLC Electronics, a first-time applicant for MJSP funding, is a value-added manufacturer and distributor. Funding will enable the company to develop training in advanced technologies to expand their customer base to include medical device manufacturers. Training will be developed and delivered to 63 employees, 20 of them new. MJSP Funding $49.975</t>
  </si>
  <si>
    <t>18 Long Lake Rd</t>
  </si>
  <si>
    <t>Circles</t>
  </si>
  <si>
    <t>Mayo Clinic is gearing up to offer new concierge services to its Middle Eastern patients by contracting with a subsidiary of France-based Sodexo. This new contract, which will start in October. Circles, a global concierge service provider and part of the Sodexo Group, a world leader in Quality of Life Services, today announces the official opening of a new office in Rochester, MN to support our growing healthcare business.</t>
  </si>
  <si>
    <t>https://www.postbulletin.com/news/heard_on_the_street/heard-on-the-street-mayo-contracts-concierge-services-for-middle/article_e2ff9d5c-9445-11e8-bdb1-c755af3168f8.html AND https://www.biospace.com/article/releases/circles-a-sodexo-company-opens-minnesota</t>
  </si>
  <si>
    <t>Vireo Health</t>
  </si>
  <si>
    <t>Vireo Health Inc., the parent company of medical cannabis businesses in New York, Pennsylvania and Minnesota, is nearing the end of a $17.25 million financing round intended to fund expansion efforts and launch an initial public offering. Vireo, which runs MinnMed, the only other operator outside of LeafLine Labs that is approved to sell medical cannabis products in Minnesota, expects the new capital will lead to hundreds of new jobs across its locations, with at least 50 new jobs in MN.</t>
  </si>
  <si>
    <t>http://tcbmag.com/news/articles/2018/august/vireo-health-s-17m-round-will-fund-expansion-50-new-jobs-in-mn-ipo-in-canada</t>
  </si>
  <si>
    <t>207 South 9th St</t>
  </si>
  <si>
    <t>Atomic Data LLC</t>
  </si>
  <si>
    <t>IT company Atomic Data has moved 80 employees from the North Loop to Marquette Plaza, where it now occupies 58,000 square feet. The firm, which has been in the North Loop for 12 years, had outgrown its space at 615 N. Third St. The 80 employees will join 85 others who already work in Marquette Plaza. Atomic Data is leasing an additional 30,000 square feet on the 11th floor in addition to the 28,000 it already leases in the building, which is at 250 Marquette Ave</t>
  </si>
  <si>
    <t>https://www.bizjournals.com/twincities/news/2018/08/07/atomic-data-outgrows-north-loop-expands-downtown.html; http://bit.ly/2niwVC3</t>
  </si>
  <si>
    <t>250 Marquette Ave</t>
  </si>
  <si>
    <t>ClickSWITCH</t>
  </si>
  <si>
    <t>Tech startup ClickSwitch Holdings Inc., which aims to make it easier for people to move bank accounts from one financial institution to another, will ramp up hiring after closing on $3.5 million in financing. ClickSwitch sells its application to banks and credit unions, which then offer it to customers. The company has about 350 customers and roughly 30 employees. It expects to double its staff by the end of the year.</t>
  </si>
  <si>
    <t>244 N 1st Ave North Ste 100</t>
  </si>
  <si>
    <t>Five years ago Nick Lambrecht turned a failed Maple Grove movie theater into the first WhirlyBall center in the Twin Cities. Now, Lambrecht is starting construction on a second venue, in Bloomington. The new center will be bigger, more elaborate. Lambrecht estimates the 39,000-square-foot center will cost more than $10 million, including the site acquisition ($2.5 million).</t>
  </si>
  <si>
    <t>https://finance-commerce.com/2018/08/just-sold-whirlyball-center-planned-near-mall-of-america/</t>
  </si>
  <si>
    <t>2415 E Old Shakopee Rd</t>
  </si>
  <si>
    <t>The plant is owned by Japanese drugmaker Takeda Pharmaceuticals International Co., one of the 20 biggest drug companies in the world. Takeda has been working for years to bring a sophisticated facility online in Brooklyn Park that will become its first U.S. manufacturing site and also serve as a corporate center of excellence. Takeda employs about 30,000 people worldwide, including 220 in Minnesota, which could locally grow to 250.</t>
  </si>
  <si>
    <t>http://www.startribune.com/takeda-is-banking-on-a-supertarget-sized-biologic-plant-in-brooklyn-park/490604121/</t>
  </si>
  <si>
    <t>Riverview LLP</t>
  </si>
  <si>
    <t>Morris</t>
  </si>
  <si>
    <t>Stevens</t>
  </si>
  <si>
    <t>Amid low milk prices and a trade war threatening exports, Riverview is placing massive bets: $50 million in construction and startup costs for each new dairy. Riverview is building a new dairy in Swenoda Township, a few miles west of the Louriston Dairy, that will also supply the Agropur expansion at Lake Norden, SD. Agropur is tripling its capacity by early next year.</t>
  </si>
  <si>
    <t>http://www.startribune.com/milking-cows-on-an-industrial-scale-arrives-in-western-minnesota-and-some-farmers-shudder/490589351/</t>
  </si>
  <si>
    <t>26406 470th Ave</t>
  </si>
  <si>
    <t>Health-IT company Sansoro Health Inc. has closed on $8 million in venture capital as it ramps up hiring and starts pitching its products to insurers. Boston-based venture capital firm LRVHealth led the round of funding. Minneapolis-based Sansoro makes Emissary, a software application that integrates disparate electronic medical records systems. The company has about 38 employees, and expects the company's staff to double again over the next year.</t>
  </si>
  <si>
    <t>https://www.bizjournals.com/twincities/news/2018/08/14/health-it-company-sansoro-raises-8-million-steps.html</t>
  </si>
  <si>
    <t>WeWork, the co-working space provider, recently increased its commitment to the eight-story, 198,000-square-foot building at 1330 Lagoon Ave. WeWork initially leased 46,000 square feet late last year, but the company will occupy 102,000 square feet, or 52 percent of the building. WeWork has begun building out its offices in MoZaic East. MoZaic East will be WeWork's largest location in the Twin Cities.</t>
  </si>
  <si>
    <t>https://finance-commerce.com/2018/08/wework-doubles-space-in-uptowns-mozaic-east/</t>
  </si>
  <si>
    <t>2018 Best Places to Work, Mpls St Paul Business Journal. Business: industrial real estate. How many people will you hire this year, and what do you look for in a prospective employee? For 2018-2019, we plan to hire about eight individuals.</t>
  </si>
  <si>
    <t>Agosto Inc</t>
  </si>
  <si>
    <t>2018 Best Places to Work, Mpls St Paul Business Journal. Business: Cloud software application developer.  QUESTION How many people will you hire this year, and what do you look for in a prospective employee? ANSWER Agosto will hire between 10 and 20 new employees in 2018.</t>
  </si>
  <si>
    <t>https://www.bizjournals.com/twincities/news/2018/08/16/best-places-to-work-2018-agosto-inc.html</t>
  </si>
  <si>
    <t>420 5th St N Ste 400</t>
  </si>
  <si>
    <t>2018 Best Places to Work, Mpls St Paul Business Journal. Business: Provides workers with safety gear and training solutions. QUESTION How many people will you hire this year? ANSWER Three to four</t>
  </si>
  <si>
    <t>https://www.bizjournals.com/twincities/news/2018/08/16/best-places-to-work-2018-ergodyne.html</t>
  </si>
  <si>
    <t>2018 Best Places to Work, Mpls St Paul Business Journal. Business: Specializes in copiers and printers, business IT services, document management, and audio/video systems. QUESTION  How many people will you hire this year, and what do you look for in a prospective employee? ANSWER Approximately 200 employees will be hired in 2018</t>
  </si>
  <si>
    <t>https://www.bizjournals.com/twincities/news/2018/08/16/best-places-to-work-2018-marco.html</t>
  </si>
  <si>
    <t>Mayo Clinic Health System announced Thursday that a new birthing center will be built at the Austin campus by 2020. An $11.2 million investment, the new family birthing center will be an expansion in the third-floor space where the Women's Special Care Unit is currently.</t>
  </si>
  <si>
    <t>http://bit.ly/2MkDzXb, http://tcbmag.com/news/articles/2018/august/mayo-clinic-in-austin-adding-family-birth-center</t>
  </si>
  <si>
    <t>1000 First Dr NW</t>
  </si>
  <si>
    <t>Business: Consulting firm. QUESTION  How many people will you hire this year, and what do you look for in a prospective employee? ANSWER We expect to hire about 60 people this year 2018 Best Places to Work, Mpls St Paul Business Journal</t>
  </si>
  <si>
    <t>https://www.bizjournals.com/twincities/news/2018/08/16/best-places-to-work-2018-slalom.html</t>
  </si>
  <si>
    <t>QUESTION  How many people will you hire this year, and what do you look for in a prospective employee? ANSWER Our business has been growing exponentially over the past several years, and we expect to continue to hire talented people for the foreseeable future. 2018 Best Places to Work, MSP Business Journal</t>
  </si>
  <si>
    <t>https://www.bizjournals.com/twincities/news/2018/08/16/best-places-to-work-2018-sportsengine.html</t>
  </si>
  <si>
    <t>Accredited Investors</t>
  </si>
  <si>
    <t>2018 Best Places to Work, Mpls St Paul Business Journal. Business: Independent, fee-only wealth management firm. QUESTION How many people will you hire this year, and what do you look for in a prospective employee? ANSWER We expect to hire roughly five new people.</t>
  </si>
  <si>
    <t>https://www.bizjournals.com/twincities/news/2018/08/16/best-places-to-work-2018-accredited-investors-inc.html</t>
  </si>
  <si>
    <t>5200 W 73rd St</t>
  </si>
  <si>
    <t>AIM Consulting</t>
  </si>
  <si>
    <t>2018 Best Places to Work, Mpls St Paul Business Journal. Business: Technology consulting services company. QUESTION How many people will you hire this year, and what do you look for in a prospective employee? ANSWER We expect to hire over 20 additional AIMers this year</t>
  </si>
  <si>
    <t>https://www.bizjournals.com/twincities/news/2018/08/16/best-places-to-work-2018-aim-consulting.html</t>
  </si>
  <si>
    <t>6600 France Ave S Ste 245</t>
  </si>
  <si>
    <t>Aquarius Home Services</t>
  </si>
  <si>
    <t>Little Canada</t>
  </si>
  <si>
    <t>2018 Best Places to Work, Mpls St Paul Business Journal. Business: Provide heating, cooling, electrical, plumbing and water treatment services. QUESTION How many people will you hire this year, and what do you look for in a prospective employee? ANSWER Anywhere from 10 to 50, never put a limit on great people!</t>
  </si>
  <si>
    <t>https://www.bizjournals.com/twincities/news/2018/08/16/best-places-to-work-2018-aquarius-home-services.html</t>
  </si>
  <si>
    <t>3182 Country Dr</t>
  </si>
  <si>
    <t>Carrousel Travel</t>
  </si>
  <si>
    <t>2018 Best Places to Work, Mpls St Paul Business Journal. Business: Full-service travel management company . QUESTION How many people will you hire this year? ANSWER Three to five</t>
  </si>
  <si>
    <t>Travel, Tour Services</t>
  </si>
  <si>
    <t>https://www.bizjournals.com/twincities/news/2018/08/16/best-places-to-work-2018-carrousel-travel.html</t>
  </si>
  <si>
    <t>6625 Lyndale Ave S #104</t>
  </si>
  <si>
    <t>Creative Homes</t>
  </si>
  <si>
    <t>2018 Best Places to Work, Mpls St Paul Business Journal. Business: residential construction. QUESTION How many people will you hire this year? ANSWER We will hire 20-plus this year.</t>
  </si>
  <si>
    <t>https://www.bizjournals.com/twincities/news/2018/08/16/best-places-to-work-2018-creative-homes-inc.html</t>
  </si>
  <si>
    <t>707 Commerce Dr Ste 410</t>
  </si>
  <si>
    <t>Excelsior Group LLC</t>
  </si>
  <si>
    <t>2018 Best Places to Work, Mpls St Paul Business Journal. Business: Full-service boutique real estate firm. QUESTION How many people will you hire this year, and what do you look for in a prospective employee? ANSWER We will add 50 new jobs during 2018.</t>
  </si>
  <si>
    <t>https://www.bizjournals.com/twincities/news/2018/08/16/best-places-to-work-2018-the-excelsior-group.html</t>
  </si>
  <si>
    <t>1660 MN 100 Ste 400</t>
  </si>
  <si>
    <t>Flipgrid</t>
  </si>
  <si>
    <t>CEO Jim Leslie is continuing as the boss at Flipgrid, in the wake of its acquisition this summer by the education division of huge Microsoft. "I and the entire team are in Minneapolis making Flipgrid the best student voice platform we and our educator community can imagine," Leslie said in an e-mail message. "Our team of 22 Flipgrid employees is expanding in Minneapolis. We're adding engineers and designers right now!"</t>
  </si>
  <si>
    <t>http://www.startribune.com/flipgrid-plans-to-expand-under-microsoft/490912121/</t>
  </si>
  <si>
    <t>251 N 1st Ave Ste 500</t>
  </si>
  <si>
    <t>Gardner Builders</t>
  </si>
  <si>
    <t>2018 Best Places to Work, Mpls St Paul Business Journal. Business: General Contractor. QUESTION How many people will you hire this year, and what do you look for in a prospective employee? ANSWER: Currently, we are planning to add around 20 team members across our three offices in Minneapolis, Duluth and Milwaukee. (Estimate MN share at 15 out of 20)</t>
  </si>
  <si>
    <t>https://www.bizjournals.com/twincities/news/2018/08/16/best-places-to-work-2018-gardner-builders.html</t>
  </si>
  <si>
    <t>2 W 1st St #133</t>
  </si>
  <si>
    <t>Gillette Children's Specialty Healthcare</t>
  </si>
  <si>
    <t>2018 Best Places to Work, Mpls St Paul Business Journal. Business: Pediatric specialty health care.QUESTION  How many people will you hire this year, and what do you look for in a prospective employee? ANSWER Gillette will hire about 200 employees this year</t>
  </si>
  <si>
    <t>https://www.bizjournals.com/twincities/news/2018/08/16/best-places-to-work-2018-gillette-childrens.html</t>
  </si>
  <si>
    <t>200 University Ave E</t>
  </si>
  <si>
    <t>Intertech Training</t>
  </si>
  <si>
    <t>2018 Best Places to Work, Mpls St Paul Business Journal. Business: Software development consulting and training firm. QUESTION  How many people will you hire this year? ANSWER 20</t>
  </si>
  <si>
    <t>https://www.bizjournals.com/twincities/news/2018/08/16/best-places-to-work-2018-intertech-inc.html</t>
  </si>
  <si>
    <t>1020 Discovery Rd</t>
  </si>
  <si>
    <t>LeaderOne Financial</t>
  </si>
  <si>
    <t>2018 Best Places to Work, Mpls St Paul Business Journal. Business: Mortgage lender. QUESTION  How many people will you hire this year, and what do you look for in a prospective employee? ANSWER On average we hire five to 10 employees per year.</t>
  </si>
  <si>
    <t>https://www.bizjournals.com/twincities/news/2018/08/16/best-places-to-work-2018-leaderone-financial-corp.html</t>
  </si>
  <si>
    <t>800 Washington Ave N Ste 901</t>
  </si>
  <si>
    <t>Loffler Companies</t>
  </si>
  <si>
    <t>2018 Best Places to Work, Mpls St Paul Business Journal. Business: Professional services organization providing managed IT, office technologies and services. QUESTION  How many people will you hire this year, and what do you look for in a prospective employee? ANSWER As we grow at a double-digit rate, our hiring will follow, so likely 50 to 100 team members.</t>
  </si>
  <si>
    <t>https://www.bizjournals.com/twincities/news/2018/08/16/best-places-to-work-2018-loffler-cos-inc.html</t>
  </si>
  <si>
    <t>1101 E 78th St; Ste 200</t>
  </si>
  <si>
    <t>Nina Hale</t>
  </si>
  <si>
    <t>2018 Best Places to Work, Mpls St Paul Business Journal. Business: Digital marketing agency. QUESTION  How many people will you hire this year, and what do you look for in a prospective employee? ANSWER The agency has seen consistent year-over-year growth and expects to continue that growth in the coming year. We have already hired nine people in 2018 and plan to hire several more by the end of the year.</t>
  </si>
  <si>
    <t>https://www.bizjournals.com/twincities/news/2018/08/16/best-places-to-work-2018-nina-hale-inc.html</t>
  </si>
  <si>
    <t>100 South 5th St Ste 2000</t>
  </si>
  <si>
    <t>NovuHealth</t>
  </si>
  <si>
    <t>Business: Consumer engagement company for the health care industry. QUESTION  How many people will you hire this year, and what do you look for in a prospective employee? ANSWER NovuHealth plans to increase its employee population by about 35 percent this year. MN Employees: 157</t>
  </si>
  <si>
    <t>https://www.bizjournals.com/twincities/news/2018/08/16/best-places-to-work-2018-novuhealth.html</t>
  </si>
  <si>
    <t>5401 Gamble Dr</t>
  </si>
  <si>
    <t>phData</t>
  </si>
  <si>
    <t>Business: Big data consulting and managed services firm. QUESTION  How many people will you hire this year, and what do you look for in a prospective employee? ANSWER With growth and expansion across all our divisions, our targeted hiring plan for the remainder of 2018 includes 20 additional hires 2018 Best Places to Work, Mpls St Paul Business Journal</t>
  </si>
  <si>
    <t>https://www.bizjournals.com/twincities/news/2018/08/16/best-places-to-work-2018-phdata-inc.html</t>
  </si>
  <si>
    <t>Verus Corp</t>
  </si>
  <si>
    <t>Business: Network infrastructure management and strategic IT consulting company. QUESTION  How many people will you hire this year? ANSWER Three to four 2018 Best Places to Work, MSP Business Journal</t>
  </si>
  <si>
    <t>https://www.bizjournals.com/twincities/news/2018/08/16/best-places-to-work-2018-verus-corp.html</t>
  </si>
  <si>
    <t>6279 University Ave NE</t>
  </si>
  <si>
    <t>Persolvent</t>
  </si>
  <si>
    <t>St Paul Park</t>
  </si>
  <si>
    <t>Business: Provides payment-processing technologies. QUESTION  How many people will you hire this year, and what do you look for in a prospective employee? ANSWER We estimate about six to 10 people will be hired this year. 2018 Best Places to Work, MSP Business Journal</t>
  </si>
  <si>
    <t>https://www.bizjournals.com/twincities/news/2018/08/16/best-places-to-work-2018-persolvent.html</t>
  </si>
  <si>
    <t>940 Hastings Ave</t>
  </si>
  <si>
    <t>Ramboll</t>
  </si>
  <si>
    <t>Ramboll has opened a new office in Minneapolis, Minnesota, and announced several senior-level appointments in its Americas Division. Based in a new office in Minneapolis, Minnesota, Todd Renville brings decades of consulting experience in due diligence, subsurface investigation, property redevelopment, contaminant hydrogeology, risk-based corrective action (RBCA), remediation and environmental construction management with a focus on large-scale transportation and public works projects.</t>
  </si>
  <si>
    <t>https://www.marketwatch.com/press-release/ramboll-opens-mexico-city-and-minneapolis-offices-announces-americas-division-senior-hires-2018-08-16</t>
  </si>
  <si>
    <t>1650 West End Blvd Ste 100</t>
  </si>
  <si>
    <t>Napco International LLC</t>
  </si>
  <si>
    <t>Defense contractor NAPCO International could be moving to Brooklyn Park with help from a city tax-increment financing package. Developer Scannell Properties wants to construct a 75,000-square-foot industrial building on a vacant piece of land at 9200 75th Ave. N. for NAPCO, which services and manufacturers military equipment. The city is considering a proposal of $500,000 in TIF. project cost $5.6 million. If approved, 51 jobs relocated from Hopkins to Brooklyn Park. Nov 2018: $110K JCF</t>
  </si>
  <si>
    <t>https://www.bizjournals.com/twincities/news/2018/08/20/defense-contractor-would-move-from-hopkins-to.html</t>
  </si>
  <si>
    <t>11055 Excelsior Blvd</t>
  </si>
  <si>
    <t>NextGEN RF Design</t>
  </si>
  <si>
    <t>http://www.mankatofreepress.com/news/local_news/n-mankato-oks-k-loan-for-incoming-business/article_4f7c493e-a4dc-11e8-b7be-3bdb636e79b4.html</t>
  </si>
  <si>
    <t>2130 Howard Dr</t>
  </si>
  <si>
    <t>Gene-editing startup Recombinetics Inc. has closed on $34 million in funding that will go partly toward accelerating development of its "oinkubator" technology, which could eventually let scientists grow human organs inside pigs. Recombinetics uses gene-editing technology to customize animals for the agribusiness and biomedical markets. In addition to R&amp;D, the company will also apply raised capital toward hiring scientists, and sales and marketing people. Plans to expand lab, other facilities</t>
  </si>
  <si>
    <t>https://www.bizjournals.com/twincities/news/2018/08/21/recombinetics-raises-34m-for-oinkubators-hiring.html</t>
  </si>
  <si>
    <t>Alorica</t>
  </si>
  <si>
    <t>Alorica Inc. is hiring 550 people to work at its Mendota Heights call center, a move that will more than double the global firm's presence in the Twin Cities. The expansion comes thanks to a new client, a travel company, as well as existing health care clients that are growing, said Alorica Senior Site Director Kevin Greer. He would not identify the client, but said it's not a locally based company. Currently 350 staff. Star Tribune NOV 2018 Update: Hiring for 300 new positions.</t>
  </si>
  <si>
    <t>https://www.bizjournals.com/twincities/news/2018/08/21/call-center-adding-550-jobs-in-mendota-heights.html</t>
  </si>
  <si>
    <t>Boston Consulting Group</t>
  </si>
  <si>
    <t>The Boston Consulting Group's new downtown Minneapolis office uses natural materials like wood and moss to impart an up-north feel while staying true to the refined theme of the global company. It also more than doubles the space of the firm's local operations, with plans for future growth in mind. The new office is about 20,000 square feet; the company's last space was about 9,000.</t>
  </si>
  <si>
    <t>https://www.bizjournals.com/twincities/news/2018/08/21/cool-offices-boston-consulting-groups-downtown.html</t>
  </si>
  <si>
    <t>60 South 6th St Ste 2300</t>
  </si>
  <si>
    <t>Urotronic</t>
  </si>
  <si>
    <t>Urotronic Inc., a startup launched by med-tech inventor and Lutonix Inc. co-founder Lixiao Wang, has closed on $20 million in venture capital to fund clinical studies and ramp up hiring. Plymouth-based Urotronic plans to devote the capital partly toward roughy doubling its 14-person staff, said company President David Perry. The $20 million raised by Urotronic will be used to expand the company's staff and manufacturing space and to complete the clinical trials</t>
  </si>
  <si>
    <t>https://www.bizjournals.com/twincities/news/2018/08/22/med-tech-startup-urotronic-raises-20-million-for.html; http://www.startribune.com/urotronic-raises-20m-to-complete-device-trials-expand-manufacturing/491848161/</t>
  </si>
  <si>
    <t>13705 26th Ave North Ste 102</t>
  </si>
  <si>
    <t>Smude Enterprises LLC</t>
  </si>
  <si>
    <t>Pierz</t>
  </si>
  <si>
    <t>Tom and Jenni Smude plan to expand their manufacturing facility to 75,000 square feet. Sales of Smude's Sunflower Oil, including increased demand for bulk oil from high-end pet-food manufacturers, and a separate year-old microwave popcorn product, should increase revenue this year by more than 50% to around $5 million, on the heels of 60% growth in 2017. Plant expansion and additional sales should add 10 jobs. MIF Award $300K to related entity Midwest Processors.</t>
  </si>
  <si>
    <t>http://www.startribune.com/smude-s-sunflower-oil-is-doubling-down-on-big-expansion-in-little-pierz-minn/491158441/</t>
  </si>
  <si>
    <t>25804 173rd St</t>
  </si>
  <si>
    <t>Euram</t>
  </si>
  <si>
    <t>A large Hawaii-based coffee roaster is looking to acquire to a slice of the old Hamm's brewery complex directly overlooking the northern edge of Swede Hollow in St. Paul -- and, if things go well, open a top-floor café overlooking the park. Euram Inc., which does business as Hawaiian Paradise Coffee, is looking to renovate the dilapidated 30,000-square-foot building at 680 Minnehaha Avenue and turn it into a production and distribution front.</t>
  </si>
  <si>
    <t>https://www.twincities.com/2018/08/22/hawaii-coffee-maker-looking-to-acquire-hamms-building-in-st-paul-and-maybe-add-a-cafe/; http://www.startribune.com/buyer-wants-to-roast-hawaiian-coffee-beans-in-building-where-hamm-s-dried-grain/492120611/</t>
  </si>
  <si>
    <t>680 Minnehaha</t>
  </si>
  <si>
    <t>Hydra-Flex</t>
  </si>
  <si>
    <t>MIF $300K, 75 new jobs, $1.2 million investment, JCF $700K (Could not find other public info or details in August. But see 11/21/18 Company news.)</t>
  </si>
  <si>
    <t>980 Lone Oak Rd Ste 128</t>
  </si>
  <si>
    <t>Community Performing Arts Center</t>
  </si>
  <si>
    <t>A proposed amphitheater on the Mississippi riverfront at the Upper Harbor Terminal in North Minneapolis is taking shape with updated renderings and plans. First Avenue will operate the new venue. The Upper Harbor Terminal Community Performing Arts Center (CPAC) would sit on the river just two miles north of downtown. A steel structure called ?the Gantry? would hold a majority of CPAC?s 6,000 fixed seats, and open space for 4,000 additional people. Est. 269 operations jobs, 559 construction jobs.</t>
  </si>
  <si>
    <t>https://blog.thecurrent.org/2018/08/seeing-stars-first-avenues-proposed-minneapolis-riverfront-amphitheater-moves-forward/</t>
  </si>
  <si>
    <t>North 2nd St</t>
  </si>
  <si>
    <t>One of Minnesota's handful of chipmakers, SkyWater Technology, was recently selected by the Defense Advanced Research Projects Agency, or DARPA, to work with it and MIT on one of the most promising ideas to keep pushing chip designs and computing forward. The Bloomington company for the next three years will help DARPA and MIT engineer and test processes to manufacture chips that have circuitry on more than one plane. SkyWater is growing; nearly 100 employees have been added since last year</t>
  </si>
  <si>
    <t>http://www.startribune.com/at-skywater-a-project-with-darpa-could-reshape-the-fortunes-of-a-minnesota-chip-factory/491645971/</t>
  </si>
  <si>
    <t>Vomela</t>
  </si>
  <si>
    <t>http://www.startribune.com/vomela-companies-starts-construction-on-new-st-paul-headquarters/491897181/; https://www.bizjournals.com/twincities/news/2018/08/27/vomela-building-300-000-square-foot-hq-at-site-of.html</t>
  </si>
  <si>
    <t>274 Fillmore Ave E</t>
  </si>
  <si>
    <t>Planned Parenthood</t>
  </si>
  <si>
    <t>Planned Parenthood leaders expect the patient load will eventually triple at its Uptown Minneapolis location after a new clinic is completed in late 2019 or early 2020. The project is already well along in its development. Planned Parenthood is proposing a three-story, 58,400-square-foot clinic at 1210 Lagoon Ave., the site of its one-story clinic for more than 20 years. Davis Group will develop the $14 million project, but PP will own the completed building.</t>
  </si>
  <si>
    <t>1200 Lagoon Ave</t>
  </si>
  <si>
    <t>OmniTier</t>
  </si>
  <si>
    <t>A Rochester startup co-led by a former IBM and Mayo Clinic computer scientist is getting ready to roll out a new technology platform aimed at speeding up and lowering the cost of whole-genome sequencing, seen as a key step toward the widespread adoption of personalized medicine. CompStor uses a unique, tiered memory configuration. Chief Technology Officer Jon Coker said the three-year-old firm now has 15 employees and is actively hiring as it prepares to roll out CompStor to new customers.</t>
  </si>
  <si>
    <t>http://tcbmag.com/news/articles/2018/august/rochester-startup-omnitier-looks-to-speed-up-whole-genome-sequencing</t>
  </si>
  <si>
    <t>2720 Superior Dr NW Ste 101</t>
  </si>
  <si>
    <t>Carlson Companies</t>
  </si>
  <si>
    <t>https://www.bizjournals.com/twincities/news/2018/09/04/carlson-will-renovate-minnetonka-tower-opening.html</t>
  </si>
  <si>
    <t>701 Carlson Pky</t>
  </si>
  <si>
    <t>Associated Milk Producers Inc</t>
  </si>
  <si>
    <t>AMPI is currently upgrading its Paynesville, Minn., plant to incorporate new vats and other cheesemaking equipment. The project will increase cheese production from 2.4 million pounds a day to 3 million pounds a day, Sr VP of Operations Mike Wolkow said. The production of whey protein concentrate, 34 and 80, will increase as well. (Per DEED BDPI award to Paynesville in 2019 - 3 new jobs, 82 retained jobs)</t>
  </si>
  <si>
    <t>https://www.dairyfoods.com/articles/93115-ampi---the-powerhouse-behind-the-dairy-brands</t>
  </si>
  <si>
    <t>200 Railroad St</t>
  </si>
  <si>
    <t>OpenDoor</t>
  </si>
  <si>
    <t>Open Door Labs Inc., a San Francisco-based real estate technology startup, operates in 13 markets across the country; the Twin Cities, the latest market, will see an official launch next week. Opendoor says it can provide sellers an offer on their homes in under 48 hours, assuming the sellers provide basic details about the home. It makes money by charging on average a 6.5 percent fee on the sale. Opendoor has hired eight employees to direct the expansion, and is recruiting seven more in Mpls</t>
  </si>
  <si>
    <t>https://www.bizjournals.com/twincities/news/2018/09/06/what-opendoor-brings-to-twin-cities-new-tech-deep.html</t>
  </si>
  <si>
    <t>Minnetronix, a 22-year-old medical technology business based in St. Paul, has long specialized as a contract manufacturer, building med-tech devices designed by other firms. It's now growing beyond that role with a new product developed in-house. Minnetronix has opened a new, 125,000-square-foot engineering and manufacturing space. It's undergone a modest rebranding, renaming as Minnetronix Medical. Update 2/4/2019 Per DEED: 89 new jobs, 287 retained IBDPI grant to St. Paul $587,881 for pkg lot</t>
  </si>
  <si>
    <t>https://www.bizjournals.com/twincities/news/2018/09/10/contract-manufacturer-minnetronix-has-a-new-med.html</t>
  </si>
  <si>
    <t>BDPI-Innovative ($858K), JCF ($500K), MIF ($500K)</t>
  </si>
  <si>
    <t>=1857881</t>
  </si>
  <si>
    <t>Lamppa Manufacturing Inc</t>
  </si>
  <si>
    <t>Tower</t>
  </si>
  <si>
    <t>http://tcbmag.com/news/articles/2018/september/lamppa-manufacturing-co-expanding-with-move-to-ne</t>
  </si>
  <si>
    <t>512 3rd St S</t>
  </si>
  <si>
    <t>4C Medical Technologies</t>
  </si>
  <si>
    <t>Med-tech startup 4C Medical Technologies Inc. has closed on a $17 million round of funding that will go toward product development. The business has about 15 employees today and will be adding between six and 10 more over next year. 4C is also hunting for larger digs. The company leases about 2,500 square feet today and will be looking for 20,000 square feet for a new office, CEO Bob Thatcher said.</t>
  </si>
  <si>
    <t>https://www.bizjournals.com/twincities/news/2018/09/11/med-tech-startup-4c-medical-technologies-nabs-17.html</t>
  </si>
  <si>
    <t>7600 Boone Ave N Ste 7</t>
  </si>
  <si>
    <t>Milk Specialties Global</t>
  </si>
  <si>
    <t>Eden Prairie-based Milk Specilaties Global specializes in isolating the various components in milk and then manufacturing new products for human and animal consumption. Think super milk without sugar, lactose and fat. The company also takes those unhealthy components and manufactures them into products such as animal feed. 2017 revenues were of $747 million, up about $100 million from two years ago. The company has about 200 employees in MN, and looking to hire more at HQ. (Companywide:850)</t>
  </si>
  <si>
    <t>https://www.bizjournals.com/twincities/news/2018/09/14/milk-specialties-global-is-local-but-growing.html</t>
  </si>
  <si>
    <t>7500 Flying Cloud Dr</t>
  </si>
  <si>
    <t>Life Time Work</t>
  </si>
  <si>
    <t xml:space="preserve">Life Time Inc. will open its new coworking concept in the Towers at West End's 1600 building in St. Louis Park. The Chanhassen-based company signed a lease for 28,000 square feet on the ninth floor of the building and will open in early 2019, according to a Life Time spokeswoman. O'Reilly said he thinks Life Time could open 40 to 50 of the coworking spaces in the next five years. </t>
  </si>
  <si>
    <t>Life Time Inc</t>
  </si>
  <si>
    <t>Bank of America</t>
  </si>
  <si>
    <t>Bank of America Corp. has made substantial inroads into the Twin Cities market as of late after shying away from the area for decades. In 2015, the bank says it was the 80th-largest bank in the Twin Cities based on metro-area deposits. Now it cracks the top 10 with $1.4 billion. Katie Simpson: "In all, we have 14 brick-and-mortar locations. We now have about 500 employees in the market. We're in growth mode in the Twin Cities. I can't give you specific numbers in terms of growth plans."</t>
  </si>
  <si>
    <t>https://www.bizjournals.com/twincities/news/2018/09/20/bank-of-americas-local-market-president-talks.html</t>
  </si>
  <si>
    <t>80 S 8th St STE 266</t>
  </si>
  <si>
    <t>Update by DEED. Jobs and Investment data. Confirm previous preliminary plans.</t>
  </si>
  <si>
    <t>Tech Dump</t>
  </si>
  <si>
    <t>Electronics recycler Tech Dump has reached a deal to buy a 90,000-square-foot building in St. Paul, a move that will more than double the nonprofit's space. Tech dump has 48 employees and wants to double its staff by 2022, the organization said in a news release. Tech Dump, which also provides jobs and training to ex-offenders and people recovering from drug addiction, has signed a purchase agreement to buy the property at 860 Vandalia St. Funds incl: $130K City of St. Paul; $170K city loan</t>
  </si>
  <si>
    <t>http://tcbmag.com/news/articles/2018/september/electronics-recycler-tech-dump-more-than-doubling-in-size-with-expansion-into-st-paul-building</t>
  </si>
  <si>
    <t>698 Prior Ave N</t>
  </si>
  <si>
    <t>ProVation Medical</t>
  </si>
  <si>
    <t>Health-tech company Provation Medical Inc. is out from under the umbrella of its former long-time Dutch parent company and headed toward the cloud. The maker of medical-documentation software launched as a homegrown Twin Cities startup in the mid-1990s, before Dutch information-services company Wolters Kluwer bought it in 2006. 170 of Provation''s employees were based in Minneapolis' North Loop area. WK sold it in 3/2018. Provation will also add jobs as it ramps up marketing efforts.</t>
  </si>
  <si>
    <t>https://www.bizjournals.com/twincities/news/2018/10/03/independent-once-again-health-tech-company.html</t>
  </si>
  <si>
    <t>800 Washington Ave N #1006</t>
  </si>
  <si>
    <t>JP Ecommerce</t>
  </si>
  <si>
    <t>Columbus</t>
  </si>
  <si>
    <t>JP Ecommerce requests a conditional use permit to allow a production, assembly, warehousing, distribution service facility (Bare Home). Josh Pribyl from Bare Home: ""we are a bedding company. We have our brand of bed sheets,comforters, blankets, mattress pads, that we get manufactured in our brand overseas. The new facility would be a distribution center and showroom. MIF funds $964,500</t>
  </si>
  <si>
    <t>https://www.ci.columbus.mn.us/vertical/sites/%7B3E6BBFCC-1CDD-4B18-AFB1-2CB97872D422%7D/uploads/PC-18-122_and_123_JP_Ecommerce_Plat_and_CUP.pdf</t>
  </si>
  <si>
    <t>Hornsby St</t>
  </si>
  <si>
    <t>3M Co. will shut down an electrical plant in Austin, Texas, shifting the work and maybe some jobs to a facility in New Ulm, Minn. announced the plan to close the smaller of two Austin facilities by the end of 2019. The plant employs 120 workers who make copper and fiber connectivity products for the utility sector. 3M's New Ulm facility would take over production, and may add some jobs as it absorbs the extra work. This follows 3M's sale of its fiber &amp; copper cabling mfg business</t>
  </si>
  <si>
    <t>https://www.bizjournals.com/twincities/news/2018/10/04/3m-closing-plant-in-texas-shifting-work-to.html</t>
  </si>
  <si>
    <t>1700 N Minnesota St</t>
  </si>
  <si>
    <t>Perforce Software</t>
  </si>
  <si>
    <t>Perforce Software will buy Boston area software-testing firm Perfecto Mobile in a deal worth about $200 million. Perfecto adds a critical component to our DevOps capabilities allowing Perforce to deliver more value for large enterprise customers that value scalability and security. The acquisition would be the company's fifth and largest acquisition in the past two years. The acquisition will double Perforce's size and will result in aggressive hiring in Minneapolis and several other areas.</t>
  </si>
  <si>
    <t>http://www.startribune.com/perforce-acquiring-software-testing-firm-in-200-million-deal/496367311/</t>
  </si>
  <si>
    <t>400 First Ave N #200</t>
  </si>
  <si>
    <t>Amazon is opening a new sorting facility in Brooklyn Park that will employ 450 people part-time, the retailing giant's latest expansion in the Twin Cities. At Amazon's fulfillment centers, the company fills customer orders from inventory on site. Sorting centers don't carry inventory; they are transshipment sites. The 350,000-square-foot building, the company's fourth delivery-related operation in the Twin Cities, is located at 9001 Wyoming Av. N. The center is expected to open later this fall.</t>
  </si>
  <si>
    <t>http://www.startribune.com/amazon-now-hiring-for-new-sorting-facility-in-brooklyn-park/496659861/ ; https://finance-commerce.com/2018/10/amazon-prepares-brooklyn-park-sorting-center/</t>
  </si>
  <si>
    <t>9001 N Wyoming Ave</t>
  </si>
  <si>
    <t>Cardialen</t>
  </si>
  <si>
    <t>Med-tech company Cardialen has closed on $17 million in venture capital that will go toward ramping up hiring and clinical studies. The company, whose headquarters migrated from St. Louis to Minneapolis about five years ago, is developing technology to treat abnormally fast heart rhythms. Cardialen will put its recently won funding toward a clinical trial. The company has six employees and Peters expects that number to reach between 10 and 20 in the coming months.</t>
  </si>
  <si>
    <t>https://www.bizjournals.com/twincities/news/2018/10/10/med-tech-startup-cardialen-to-ramp-up-hiring-after.html</t>
  </si>
  <si>
    <t>212 Third Ave N Ste 352</t>
  </si>
  <si>
    <t>Regions Hospital is officially moving dirt on its new 160,000-square-foot birth center in St. Paul, a project that promises to deliver everything from water birth suites to unusual couplet care features for moms and their babies. The $75.5 million project includes a four-story building with 50 parking stalls for moms and visitors. Financing will include $50 million in conduit revenue bonds. Regions is kicking in $25.5 million in equity. Completion is expected in June 2020.</t>
  </si>
  <si>
    <t>https://finance-commerce.com/2018/10/regions-hospital-birth-center-underway/</t>
  </si>
  <si>
    <t>Federated Insurance Cos</t>
  </si>
  <si>
    <t>"Federated Insurance is purchasing the former Verizon call center building for use as a processing center. Federated, a rapidly growing company headquartered in Owatonna that serves clients across the country, said earlier they expect to bring about 200 employees to Mankato in the first two or three years. Federated employs about 2,400 people nationwide with 1,400 at the Owatonna headquarters. The facility's opening date and new staff hiring timeline are yet to be determined."</t>
  </si>
  <si>
    <t>http://www.mankatofreepress.com/news/local_news/federated-insurance-buying-verizon-call-center-building/article_b12dcf1c-cd5f-11e8-8f1c-276b248bcdb9.html</t>
  </si>
  <si>
    <t>Adventure Creative Group</t>
  </si>
  <si>
    <t>After winning the Minnesota Tourism account this summer, Minneapolis agency Adventure Creative has added four employees to its team to handle the new work.</t>
  </si>
  <si>
    <t>https://www.bizjournals.com/twincities/news/2018/10/18/adventure-creative-adds-to-team-as-new-work-flows.html</t>
  </si>
  <si>
    <t>1521 Nern Pacific Rd</t>
  </si>
  <si>
    <t>Merchant &amp; Gould</t>
  </si>
  <si>
    <t>The updated technology infrastructure at Fifth Street Towers helped to lure Merchant &amp; Gould across downtown Minneapolis into a smaller, but more efficient office floorplan. The intellectual property law firm will move next summer into 40,246 square feet of space on the 21st and 22nd floors of the two-building complex at 150 Fifth St. S. Merchant &amp; Gould's build-out in the new space will feature private offices that are all the same size, collaborative workspaces and a new paper-free workflow</t>
  </si>
  <si>
    <t>https://finance-commerce.com/2018/10/why-merchant-gould-moved-out-of-iconic-ids/</t>
  </si>
  <si>
    <t>80 S 8th St IDS Center Ste 3200</t>
  </si>
  <si>
    <t>King Solutions Inc., a provider of freight-transportation services, has started building a 101,000-square-foot addition to its 164,891-square-foot headquarters at 11011 Holly Lane N. in Dayton.. The biggest draw of the new space is that it will be temperature-controlled, which will allow the company to work with new kinds of commodities, the company said. King has 130 employees at its Dayton site and expects to add 10 more with the expansion.</t>
  </si>
  <si>
    <t>https://www.bizjournals.com/twincities/news/2018/10/19/king-solutions-joins-graco-other-firms-in.html</t>
  </si>
  <si>
    <t>Northern Lights Manufacturing</t>
  </si>
  <si>
    <t>Consideration of a development agreement between the City of Virginia and Vertex Roofing d/b/a Northern Lights Manufacturing for a Manufacturing Project in Virginia (page 62 of the meeting packet in the link). Northern Lights Mfg is requesting a forgivable loan of $50,000 for funding the gap in their project for purchasing equipment and machinery. The expansion would employ 8 more empoyees over the next two years. Public hearing 10/23/2018 at DEED. MIF Funds of $93,550 were approved.</t>
  </si>
  <si>
    <t>http://www.virginiamn.us/10-23-18%20Council%20Agenda%20Packet.pdf</t>
  </si>
  <si>
    <t>402 2nd Ave S</t>
  </si>
  <si>
    <t>Pan-O-Gold Baking Company</t>
  </si>
  <si>
    <t>Up North Plastics Inc</t>
  </si>
  <si>
    <t>Up North Plastics will be doubling its facility size as well as nearly double its workforce. The current facility is 450,000 square feet, with an additional 460,000 square feet proposed to be added to its 88-acre site. The expansion will include manufacturing and warehouse facilities, as well as silos and cooling towers. Expansion expected to add 200 jobs over three years. The 16 silos to be built will stand between 64- and 97-feet tall, about 20 feet higher than the current silos.</t>
  </si>
  <si>
    <t>http://bit.ly/2EQsASg </t>
  </si>
  <si>
    <t>9480 Jamaica Ave S</t>
  </si>
  <si>
    <t>Midwest Aircraft Refinishing</t>
  </si>
  <si>
    <t>Midwest Aircraft Refinishing has a passion for (paint) perfection. Since its inception in 2010, the company's business of painting and refurbishing small airplanes has taken off. Midwest Aircraft Refinishing has grown to become recognized as a premier painter of Cirrus airplanes. It also paints and refurbishes other name-brand planes. A new 10,000 square-foot addition is under construction, adjacent to its current facility. Govt Financing includes $1.3 million loan from MnDOT, $200K IRRRB loan.</t>
  </si>
  <si>
    <t>http://www.businessnorth.com/daily_briefing/midwest-aircraft-refinishing-has-a-passion-for-paint-perfection/article_f56e4af4-db91-11e8-beea-5b131afdfe3a.html</t>
  </si>
  <si>
    <t>11038 Hwy 37 Bldg A Ste 8</t>
  </si>
  <si>
    <t>Equity Financing; Government Financing</t>
  </si>
  <si>
    <t>The $26 million Essentia Wellness Center, located at the intersection of Ugstad and Arrowhead Roads, will include three key elements, a YMCA, a childcare center run by the YMCA and co-located healthcare services provided by Essentia Health. Financial support runs deep and includes many partners. Essentia Health will contribute $2 million; the state of Minnesota budgeted $8 million (2016 bonding bill); and $16m from Hermantown, St. Louis County and capital campaigns. To be completed Fall 2019.</t>
  </si>
  <si>
    <t>http://www.businessnorth.com/businessnorth_exclusives/construction-begins-on-new-essentia-wellness-center/article_3b1f4654-db9f-11e8-9c26-cb17df9c0738.html</t>
  </si>
  <si>
    <t>4855 W Arrowhead Rd</t>
  </si>
  <si>
    <t>Mall of America Water Park</t>
  </si>
  <si>
    <t>The Port Authority and Triple Five would act as co-developers of the project. A nonprofit organization would own the water park. Construction could begin as soon as a year from now in late 2019 and wrap up in 2021. City staff are proposing the facility be built just north of the Mall of America. The water park proposed is 250,000 square feet of actual water-park space, which would make it the second largest in North America. Cost: between $230 million and 250 million.</t>
  </si>
  <si>
    <t>https://www.bizjournals.com/twincities/news/2018/10/29/bloomington-lays-out-plan-for-230m-plus-mall-of.html</t>
  </si>
  <si>
    <t>60 E Broadway</t>
  </si>
  <si>
    <t>Kraus-Anderson</t>
  </si>
  <si>
    <t>KA has been building projects in Rochester for decades, from the Miracle Mile Mall to the Rochester International Airport terminal. In 2012, it opened a regional office in the city to manage projects in southern Minnesota, northern Iowa and western Wisconsin. Kraus-Anderson has outgrown that office at 416 South Broadway in downtown. On Tuesday, 16 employees moved into a street-level office at 501 on First. The new 5,666-sq-ft office is roomier than the previous 4,000-sq-ft office.</t>
  </si>
  <si>
    <t>https://finance-commerce.com/2018/10/kraus-anderson-moves-to-larger-rochester-office/</t>
  </si>
  <si>
    <t>501 1st Ave SW</t>
  </si>
  <si>
    <t>Bix Produce Co</t>
  </si>
  <si>
    <t>Headquarters; Warehouse; Other</t>
  </si>
  <si>
    <t>http://www.startribune.com/st-paul-based-food-processer-looks-to-relocate-to-little-canada/499353981/</t>
  </si>
  <si>
    <t>Coloplast US</t>
  </si>
  <si>
    <t>Four years ago Coloplast Corp. faced a $600K penalty from the city of Minneapolis for not meeting hiring goals at its new U.S. headquarters. Today one of the company's biggest challenges is finding employees to fill open positions. The Danish company's Twin Cities workforce is growing again as it invests in marketing, research and development, and other efforts connected to two key business units with Minnesota operations. Currently has 365 employees, with 27 openings in MN listed on website</t>
  </si>
  <si>
    <t>https://www.bizjournals.com/twincities/news/2018/11/01/how-med-tech-maker-coloplast-built-an-empire-of.html</t>
  </si>
  <si>
    <t>1601 W River Rd N</t>
  </si>
  <si>
    <t>Stern Companies</t>
  </si>
  <si>
    <t>Stern Companies ramping up expansion in Hoyt Lakes. When it came time for Stern Companies, Inc. to expand its manufacturing capabilities, the choice for a new site became unmistakable: Hoyt Lakes, MN. In early November, the company begins production in Hoyt Lakes within a 30,000 square-foot building built in 2002 by the Hoyt Lakes EDA. Initially, Stern will employ about 10-12 in Hoyt Lakes. Plans are to add 15-20 employees in the next two to three years. Govt $: $1 million IRRRB</t>
  </si>
  <si>
    <t>http://www.businessnorth.com/businessnorth_exclusives/stern-companies-ramping-up-expansion-in-hoyt-lakes/article_91111d7c-e837-11e8-ad7b-1bde743b1e81.html</t>
  </si>
  <si>
    <t>5520 Colby Lake Rd</t>
  </si>
  <si>
    <t>Innovative Office Solutions</t>
  </si>
  <si>
    <t>Innovative Office Solutions, a Burnsville-based office furniture and products company, opened a new, 7,076-square-foot showroom in downtown Minneapolis. The space which will double as a downtown office and showroom and sits on the corner of 5th and Marquette. It will have 12 employees stationed there full-time, with 60 others splitting time between other locations,</t>
  </si>
  <si>
    <t>https://www.bizjournals.com/twincities/news/2018/11/05/innovative-office-solutions-opens-7-000-square.html</t>
  </si>
  <si>
    <t>151 Cliff Rd E</t>
  </si>
  <si>
    <t>Life Time Inc. is constructing a secondary corporate office in Chanhassen adjacent to its original headquarters. Buildout costs for the office will be between $26 million to $30 million, according to Life Time's Chief Operating Officer Jeff Zwiefel. Up to 300 of Life Time's 800 corporate employees will shift over to the new office after it's completed next August. The two-floor, 70,000-square-foot building is being built on the same parking lot as the original corporate office.</t>
  </si>
  <si>
    <t>Personal Services</t>
  </si>
  <si>
    <t>https://www.bizjournals.com/twincities/news/2018/11/09/life-time-building-26m-to-30m-corporate-office-in.html</t>
  </si>
  <si>
    <t>2902 Corporate Place</t>
  </si>
  <si>
    <t>Life Time Fitness</t>
  </si>
  <si>
    <t>Life Time is opening between 10 to 12 clubs per year, according to Chief Operating Officer Jeff Zwiefel, and this week finished a $7 million remodel of its Eagan location. It has 23 clubs in the Twin Cities, including a Southdale location set to open in 2019.</t>
  </si>
  <si>
    <t>1565 Thomas Center Dr</t>
  </si>
  <si>
    <t>In the 16 months since Cleveland-based Sherwin-Williams acquiring Valspar, Valspar's influence has grown, with five businesses based in Minnesota and a growing research-and-development operation on the old HQ campus. "Minneapolis is like our second headquarters," said Sherwin-Williams spokesman Mike Conway. "We added chemists and other scientists. We also closed another lab in [Chicago] and brought those workers to Minneapolis." Conway said Minneapolis is "our global hub for R &amp; D".</t>
  </si>
  <si>
    <t>http://www.startribune.com/minneapolis-presence-strong-16-months-after-valspar-purchase/500168432/</t>
  </si>
  <si>
    <t>Annandale</t>
  </si>
  <si>
    <t>E.A. Sween has purchased the former Select Foods facility for the purpose of expanding their company. E.A. Sween is purchasing the property for $1.1 million and making $2.36 million in additional site improvement capital expenditures. At least 51 new jobs will be created within 2 years as a result of the proposed project. $375,000 in MIF funds have been approved to assist in the purchase of new equipment for the project.</t>
  </si>
  <si>
    <t>https://www.annandale.mn.us/vertical/sites/%7B8B9EF75D-91A9-44C3-9174-41C4172B85B5%7D/uploads/Council_Packet_11-5-18.pdf</t>
  </si>
  <si>
    <t>435 Annandale Blvd</t>
  </si>
  <si>
    <t>Senneca Holdings</t>
  </si>
  <si>
    <t>Door Manufacturer Senneca to Move Into Vacated Mankato Plant, Hire 82 New Staff. Senneca Holdings, which specializes in commercial doors for places like airport hangars and fire stations, plans to lease a 117,000-sqare-foot plant in Mankato once used by Imperial Plastics. The Mankato facility will serve as a new operations site for Senneca. Also plans to transfer operations there from a Florida manufacturer. TIF $311,000. ""It's a wonderful facility. It's really set up well for us,""</t>
  </si>
  <si>
    <t>http://tcbmag.com/news/articles/2018/november/door-manufacturer-senneca-to-move-into-vacated-man</t>
  </si>
  <si>
    <t>Moline Machinery LLC</t>
  </si>
  <si>
    <t>Duluth's Moline Machinery plans $9 million expansion. Moline Machinery is embarking on a significant expansion to its West Duluth facility to become more globally competitive. The industrial bakery-machinery manufacturer expects to invest $9 million in a new building and equipment over the next two years. The 25,000-square-foot expansion at 114 S. Central Ave. will upgrade an existing 1930s-era structure that will open up assembly space for new machinery, convert some areas into offices.</t>
  </si>
  <si>
    <t>https://www.duluthnewstribune.com/business/manufacturing/4529871-duluths-moline-machinery-plans-9-million-expansion</t>
  </si>
  <si>
    <t>114 S Central Ave</t>
  </si>
  <si>
    <t>Cantel Medical</t>
  </si>
  <si>
    <t>Cantel Medical may expand in Plymouth. The company is a leading provider of infection prevention and control products and services in the healthcare market. The proposed project would consist of renovation of the company?s Plymouth facility to add a 20,000 square foot innovation and training center and a 7,500 square foot R&amp;D testing center. Applying for $675K JCF</t>
  </si>
  <si>
    <t>https://connect2.mn.gov/sites/DEED-DEN/SitePages/events.aspx?trumbaEmbed=eventid%3D130028039%26view%3Devent%26-childview%3D</t>
  </si>
  <si>
    <t>9800 59th Ave N</t>
  </si>
  <si>
    <t>St Paul Harley-Davidson</t>
  </si>
  <si>
    <t>Dale Rhoads, the president and CEO of Tulsa, Okla.-based management company Defcon Powersports, acquired St. Paul Harley-Davidson in Oakdale and Wild Prairie Harley-Davidson in Eden Prairie. Rhoads also owns Twin Cities Harley-Davidson North in Blaine and Twin Cities Harley-Davidson in Lakeville. Plans renovation of $500,000 to $1 million at St. Paul location.</t>
  </si>
  <si>
    <t>Retail; Other</t>
  </si>
  <si>
    <t>https://www.bizjournals.com/twincities/news/2018/11/20/harley-davidson-dealerships-change-hands-will-get.html</t>
  </si>
  <si>
    <t>2899 Hudson Rd</t>
  </si>
  <si>
    <t>Greenheck Fan</t>
  </si>
  <si>
    <t>Greenheck Fan Corporation manufactures and supplies air movement and control equipment. Customized training for 300 employees, including 55 new hires, will focus on the production floor level. Course topics include: Team Leader Training, Refrigeration Piper Training, Equipment Operations and Troubleshooting, Microsoft Basics, Advanced Microsoft Excel, and New Hire Safety Training. DEED MJSP award $49,410</t>
  </si>
  <si>
    <t>https://mn.gov/deed/newscenter/press-releases/?id=359817#/detail/appId/1/id/359690</t>
  </si>
  <si>
    <t>Long Haul Trucking</t>
  </si>
  <si>
    <t>Long Haul Trucking (LHT) is the largest Conestoga trucking company in North America. Conestoga, a tarping system used on flatbed trailers, is designed to carry a variety of loads, reduces operating time and protects from weather conditions. A customized training program, including leadership/company changes and technician cross-training, will be delivered to 246 employees (57 new). DEED MJSP award $300,000.</t>
  </si>
  <si>
    <t>6600 Jansen Ave NE</t>
  </si>
  <si>
    <t>Alula</t>
  </si>
  <si>
    <t>Alula is a home automation and security technology company that offers hardware and software for professional security alarm dealers. Alula will be moving to Midway area of St. Paul and renovate an existing facility. The total project cost is $1,795,788. The company expects to create 135 jobs within the next three years with an average wage of $33.82 per hour. DEED JCF award $175,000. Moving from Hudson WI.</t>
  </si>
  <si>
    <t>https://mn.gov/deed/newscenter/press-releases/?id=359817</t>
  </si>
  <si>
    <t>2340 Energy Park Dr</t>
  </si>
  <si>
    <t>Windings Inc</t>
  </si>
  <si>
    <t>Windings Inc. manufactures specialty electrical motors, generators and the sub-assemblies for these types of products. Windings plans to purchase a 60,000-square-foot facility in New Ulm. Then they will renovate and add an additional 10,000 square feet to the building. The total project will cost $7,900,000 and Windings expects to create 20 jobs within the next three years with an average wage of $21.60 per hour. MN DEED JCF Award $175,000</t>
  </si>
  <si>
    <t>208 N Valley</t>
  </si>
  <si>
    <t>Pinnacle Climate Technologies/Schaefer</t>
  </si>
  <si>
    <t>Pinnacle manufactures and distributes industrial construction and residential heating and ventilation products. Pinnacle plans to relocate to a newly renovated 122,000-square-foot facility in Sauk Rapids. The total project cost is $1,200,000. The company expects to create 10 jobs within three years. DEED JCF $162,500</t>
  </si>
  <si>
    <t>1 Industrial Blvd Ste 101</t>
  </si>
  <si>
    <t>New Plastics Plus</t>
  </si>
  <si>
    <t>New Plastics Plus is a certified ISO9001/2015 custom thermoform manufacture. For the project they will construct a new 91,000-square-foot facility in St. Michael. The total project costs is estimated to be around $7.2 million. The company expects to create 10 jobs within the next three years with an average wage of $18.83 per hour. MN DEED JCF award $255,000.</t>
  </si>
  <si>
    <t>CentraCare expects to close in January on a deal that would transfer ownership of Redwood Area Hospital to a subsidiary of the St. Cloud-based health care system, in a transaction that calls for a $60 million capital investment over the next 10 years. First announced in April this year, the deal for the hospital in the town of Redwood Falls is the latest in a series of transactions that has grown the size and scope of CentraCare.</t>
  </si>
  <si>
    <t>http://www.startribune.com/centracare-adding-redwood-falls-hospitals/501275311/</t>
  </si>
  <si>
    <t>1406 6th Ave N</t>
  </si>
  <si>
    <t>St Luke's Hospital</t>
  </si>
  <si>
    <t>A $300 million plan to update and expand St. Luke's medical campus will extend over 10 years and be carefully modeled to mirror the future face of healthcare. The first stage of the three-phase project will begin in 2019 with a repurposing of a five-story structure, known as Building A. That work will cost of $40 million. The project will include a new emergency room and ancillary services. At any given moment, St. Luke's has between 130 and 160 positions open, he said.</t>
  </si>
  <si>
    <t>http://bit.ly/2zLwRkI</t>
  </si>
  <si>
    <t>915 E 1st St</t>
  </si>
  <si>
    <t>Dispatch</t>
  </si>
  <si>
    <t>Dispatch, whose app businesses use to coordinate deliveries, has closed on a $7.8 million round of funding as it prepares for a hiring spree. The round of funding was led by Southlake, Texas-based investment firm Trinity Private Equity Group and comes on top of a $2.6 million round Dispatch raised earlier this year. The startup will put the capital toward expanding into additional markets and hiring. It has about 50 employees now. It plans to add 60-80 workers in Twin Cities</t>
  </si>
  <si>
    <t>https://www.bizjournals.com/twincities/news/2018/11/29/tech-startup-dispatch-raises-7-8m-plans-hiring.html</t>
  </si>
  <si>
    <t>1401 W 94th St</t>
  </si>
  <si>
    <t>Avisen Legal</t>
  </si>
  <si>
    <t>"Avisen Legal, a Minneapolis-based boutique law firm, will double its office space next year to accommodate a growing staff. The firm's new space will be about 6,600 square feet in the AT&amp;T Tower and will be finished around May, according to Chief Financial and Operating Officer Kimberly Lowe. The firm is doubling space with hopes of increasing from eight attorneys to about 14 in the next couple of years, she said. Executives declined to provide cost figures for the buildout."</t>
  </si>
  <si>
    <t>https://www.bizjournals.com/twincities/news/2018/11/30/avisen-legal-to-double-space-in-at-t-tower-in.html</t>
  </si>
  <si>
    <t>901 S Marquette Ave Ste 1675</t>
  </si>
  <si>
    <t>Chartwell Financial</t>
  </si>
  <si>
    <t>Previously, Chartwell was based in 33 South Sixth in Minneapolis, where it had two partial suites on the 40th and 47th floors. In November 2018, Chartwell consolidated into the 27th floor of downtown Minneapolis' Fifth Street Towers. The office buildout didn't begin until July 2018, with the move happening four months later; it has a 10-year lease on the 20,358-square-foot space.</t>
  </si>
  <si>
    <t>https://www.bizjournals.com/twincities/news/2019/05/21/cool-offices-financial-advisory-firm-sought.html</t>
  </si>
  <si>
    <t>527 Marquette Ave</t>
  </si>
  <si>
    <t>ProcessBolt</t>
  </si>
  <si>
    <t>Minneapolis-based ProcessBolt aims to close cybersecurity gaps that large firms find in smaller ones The startup works with companies and their vendors to streamline risk management assessments. Data breaches are one of the biggest problems companies have today. The company now is actively seeking its first employees in sales and program development.</t>
  </si>
  <si>
    <t>http://www.startribune.com/minneapolis-based-processbolt-aims-to-close-cybersecurity-gaps-that-large-firms-find-in-smaller-ones/501649671/</t>
  </si>
  <si>
    <t>River Bend Business Products</t>
  </si>
  <si>
    <t>A longtime local business supplies company is now set to open a corporate office and showroom in North Mankato.River Bend Business Products will move into 1901 Lee Blvd on a lease. River Bend's retail space on Riverfront Drive will still remain open, but the business is separating its retail and office space with the move. Hansen told the council River Bend will need to renovate the Lee Boulevard property and may potentially sublease portions of its office space.</t>
  </si>
  <si>
    <t>http://www.mankatofreepress.com/news/local_news/n-mankato-clears-way-for-supply-company-relocation/article_d9d777ce-f7e4-11e8-afe6-4f5a4fa8f228.html</t>
  </si>
  <si>
    <t>1901 Lee Blvd</t>
  </si>
  <si>
    <t>Podiumwear Custom Sports Apparel</t>
  </si>
  <si>
    <t>Named Extra-small Mfr of the year by MSP Business Journal. Podiumwear Custom Sports Apparel Co. keep a close eye on the quality of the skiing, cycling, running and soccer pieces they manufacture. Podiumwear was founded in 2003. Initially, Podiumwear used a private label company to manufacture its clothing, but in 2010 the team reinvented the business to manufacture the clothing in-house. Currently, the company employs 12 people. Over the next five to 10 years, plans to at least quadruple size.</t>
  </si>
  <si>
    <t>https://www.bizjournals.com/twincities/news/2018/12/05/2018-business-of-manufacturing-podiumwear-custom.html</t>
  </si>
  <si>
    <t>626 Armstrong Ave S</t>
  </si>
  <si>
    <t>Northstar Aluminum</t>
  </si>
  <si>
    <t>Northstar Aluminum is a new business in the city of Mora that will manufacture large boats/pontoons. The project cost is estimated at $1.08 million and includes the construction of a new 15,000 square foot manufacturing plant in Mora's industrial park on a 6.31 acre parcel. The new plant will create 14 new jobs. They were awarded $200,000 in MIF funds for equipment purchase.</t>
  </si>
  <si>
    <t>N. Industrial Road</t>
  </si>
  <si>
    <t>Seaquest Aquarium Roseville</t>
  </si>
  <si>
    <t>Idaho-based SeaQuest Holdings LLC, a fast-growing developer of aquariums and other animal exhibits, will open an aquarium at Rosedale Center in Roseville next spring. Construction has already started on the two-level, 23,000-square foot attraction in the former Ruby Tuesday space near J.C. Penney. It will employ about 75 people and bring Rosedale into competition with the Mall of America's aquarium, called Sea Life Minnesota.</t>
  </si>
  <si>
    <t>http://www.startribune.com/rosedale-will-add-a-two-story-aquarium-next-spring/502472641/</t>
  </si>
  <si>
    <t>1595 MN-36</t>
  </si>
  <si>
    <t>Francis Medical</t>
  </si>
  <si>
    <t>Maple Grove-based Francis Medical, a startup that spun out of med-tech company NxThera Inc., which was sold to Boston Scientific Corp. earlier this year, has raised $18 million in venture capital. Francis Medical will put the funding toward clinical trials as it prepares to roughly double its 10-person staff over the next year, said CEO Michael Kujak, who was previously NxThera's chief marketing officer and senior vice president of commercialization.</t>
  </si>
  <si>
    <t>http://bit.ly/2SDUHGj</t>
  </si>
  <si>
    <t>7351 Kirkwood Lane N Ste 138</t>
  </si>
  <si>
    <t>SageGlass</t>
  </si>
  <si>
    <t>SageGlass will invest another $14M in Faribault plant, add jobs. SageGlass' investments will be primarily internal to existing facilities. The investments are planned over the next two years and will add a total of 16 new jobs. It's expected that the City Council will be asked to approve a resolution of support that would allow SageGlass to tap into [DEED's] Job Creation Fund. According to city CED Director Deanna Kuennen, Saint-Gobain approved the Faribault project in November.</t>
  </si>
  <si>
    <t>http://bit.ly/2EunIRS</t>
  </si>
  <si>
    <t>One Sage Way</t>
  </si>
  <si>
    <t>NoSweat</t>
  </si>
  <si>
    <t>"NoSweat, market pioneer and creator of patented sweat-absorbing, disposable performance liners for hats, helmets, hard hats and visors, announces a five-year international licensing agreement with Minnetonka-based United Sports Brands, a global leader in sports performance and protective products. United Sports Brands, which has a big presence in the Twin Cities, is the parent company of brands such as Shock Doctor's mouth guards and McDavid's braces. 12 employees, adding 6 next year.</t>
  </si>
  <si>
    <t>https://www.bizjournals.com/twincities/businesswire/press_releases/Minnesota/2018/12/12/20181212005627</t>
  </si>
  <si>
    <t>5421 Feltl Rd Ste 160</t>
  </si>
  <si>
    <t>Sea Life Minnesota Aquarium</t>
  </si>
  <si>
    <t>"Mall of America's Sea Life Aquarium Introducing "Brave the Rainforest" Adventure in 2019. The $1 million project, set to be completed by next spring, is transforming an existing exhibit space into a section that will feature close encounters with crocodiles, piranhas, cockroaches, snakes, and more. This new section of the renowned 66,000-square-foot, 1.3 million-gallon Sea Life Aquarium will involve pop-up tanks, a creature meet-and-great Ranger Camp area, and special weather effects."</t>
  </si>
  <si>
    <t>http://tcbmag.com/news/articles/2018/december/mall-of-america-spending-1-million-to-transform-sea-life-aquarium-into-rainforest-exhibit</t>
  </si>
  <si>
    <t>120 E Broadway Mall of America</t>
  </si>
  <si>
    <t>Was completed in 2018 but article appeared in 1/2019. The Stable, a consumer-brand marketing agency founded in 2015, recently transformed/connected the second levels of two century-old buildings at Ninth and Nicollet in downtown Minneapolis that had been sitting empty for years. The six-month, roughly $600,000 renovation designed by Peterssen/Keller Architecture resulted in a modern, industrial-style open workspace for the 30-plus employees who work at The Stable?s Minneapolis headquarters.</t>
  </si>
  <si>
    <t>http://tcbmag.com/news/articles/2019/january/office-envy-the-stable-s-industrial-style-headqua</t>
  </si>
  <si>
    <t>Reviva</t>
  </si>
  <si>
    <t>http://www.startribune.com/twin-cities-company-makes-name-refurbishing-engines-for-ups-other-big-fleets/506527392/ AND https://www.nbc-2.com/story/39830148/reviva-gas-engine-division-and-hoglund-bus-company-launch-remanufactured-drop-in-gas-engine-program</t>
  </si>
  <si>
    <t>3900 50th Ave N 
Ste 210</t>
  </si>
  <si>
    <t>LB Carlson</t>
  </si>
  <si>
    <t>Carlson Advisors was in need of a shake up. They had been in the same Brooklyn Park office for three decades. Worse, their name misled some to think the company was a financial-services firm, as opposed to a CPA firm that offered financial consulting. In November 2017, partners at the firm began looking for new space and a new name for the company. Flash forward to 2019. The firm, now called LB Carlson, is settling at its new HQ (moved 7/2018). Since the move they have hired 5 employees.</t>
  </si>
  <si>
    <t>https://www.bizjournals.com/twincities/news/2019/02/15/accounting-firm-rebrands-relocates-from-brooklyn.html</t>
  </si>
  <si>
    <t>Revol Greens</t>
  </si>
  <si>
    <t>Medford</t>
  </si>
  <si>
    <t>Minnesota startup is bringing production to the very different climate of the upper Midwest. Medford-based Revol Greens sold its first shipment of produce early 2018 to grocers such as Hy-Vee and Cub Foods, and less than a year later it is already raising capital to expand. Although specific details of the expansion are still being nailed down, Amis said it would more than double Revol's existing greenhouse space and said construction plans would be put together in 2019.</t>
  </si>
  <si>
    <t>https://finance-commerce.com/2018/12/medford-greens-grower-raises-funds-to-expand/</t>
  </si>
  <si>
    <t>2781 NW 50th St</t>
  </si>
  <si>
    <t>Canteen Vending Services</t>
  </si>
  <si>
    <t>Canteen Vending had outgrown its Minneapolis office of 3,000 square feet. And its warehouse, where vending machines are repaired and shipped out, wasn't much better. For a new space, Canteen found a building in Southeast Minneapolis which had sat unused for years. Part of it was torn down to build a new, 12,000-sq-ft office. The rest of the 135,000-square-foot building became warehouse space. Canteen doubled in size, in revenue and employees, and increased 4x in space. New space opened: Nov 2018</t>
  </si>
  <si>
    <t>https://www.bizjournals.com/twincities/news/2019/02/26/cool-offices-canteen-vending-quadruples-its-space.html</t>
  </si>
  <si>
    <t>MSP Business Journal</t>
  </si>
  <si>
    <t>700 24th Ave SE</t>
  </si>
  <si>
    <t>Spencer Fane</t>
  </si>
  <si>
    <t>Another out-of-town law firm is coming to the Twin Cities.Spencer Fane, based in Kansas City, Mo., opened a Minneapolis office Tuesday. The initial three attorneys are Donald Heeman, Jessica Nelson and Randi Winter; all three previously worked for Felhaber Larson. Heeman will act as the office's managing partner. Spencer is an all-purpose law firm with more than a dozen offices primarily in the middle of the country. Its initial office will be in Fifth Street Towers in downtown Minneapolis.</t>
  </si>
  <si>
    <t>https://www.bizjournals.com/twincities/news/2019/01/08/law-firm-spencer-fane-expanding-to-twin-cities.html</t>
  </si>
  <si>
    <t>100 S 5th St Ste 1900</t>
  </si>
  <si>
    <t>Sun Country Airlines is adding 19 seasonal routes this spring in its largest expansion ever, with eight from Minneapolis-St. Paul International Airport including one to Chicago with a $49 starting price. Twin Cities passengers will soon have nonstop access on Sun Country to Chicago O'Hare, Washington Dulles, Newark, Philadelphia, Providence, R.I., Sacramento, San Antonio and St. Louis. The airline also said it will add about 160 jobs in the Twin Cities, a 10 percent jump in employment.</t>
  </si>
  <si>
    <t>http://www.startribune.com/sun-country-rolls-out-most-new-routes-ever-including-49-one-way-from-msp-to-o-hare/504048002/</t>
  </si>
  <si>
    <t>1300 Corporate Center Curve</t>
  </si>
  <si>
    <t>Magellan Midstream Partners</t>
  </si>
  <si>
    <t>Eyota</t>
  </si>
  <si>
    <t>Rochester growth drives proposed fuel plant expansion. Oklahoma-based Magellan Midstream Partners wants to bulk up its fuel production plant in Eyota Township, just 7 miles outside Rochester. Magellan hopes to add a 5 million-gallon above-ground gasoline storage tank and related infrastructure to the plant, which anchors a 30.7-acre site at the corner of Highways 42 and 14. The project, which could begin this spring, is undergoing environmental review from the MN PCA.</t>
  </si>
  <si>
    <t>https://finance-commerce.com/2019/01/rochester-growth-drives-proposed-fuel-plant-expansion/</t>
  </si>
  <si>
    <t>Finance &amp; Commerce</t>
  </si>
  <si>
    <t>Qumulo</t>
  </si>
  <si>
    <t>Qumulo, the pioneer of hybrid cloud storage, announced the opening of a new Minneapolis office to take advantage of the strong digital and marketing and optimization talent in the Twin Cities. It currently employs six in downtown's WeWork space. 'With this additional location, we're able to better serve our rapidly growing customer base. We are doubling down on our technology innovation as we continue to expand our team and presence in the coming year,' said Peter Zaballos, CMP at Qumulo.</t>
  </si>
  <si>
    <t>http://bit.ly/2RFoOAg</t>
  </si>
  <si>
    <t>Google</t>
  </si>
  <si>
    <t>Star Tribune</t>
  </si>
  <si>
    <t>TEDI</t>
  </si>
  <si>
    <t>Alliance Machine Inc</t>
  </si>
  <si>
    <t>Alliance Machine in Elk River recently doubled its staff to 50 and expects to double again in five years. It won a Minnesota Apprenticeship Initiative (MAI) grant last year. The two apprenticeships require 2,000 hours of on-the-job training at Alliance Machine and 144 hours of classes with Tooling U-SME.</t>
  </si>
  <si>
    <t>http://www.startribune.com/apprenticeship-programs-abound-as-labor-shortage-deepens-in-minnesota/504173842/</t>
  </si>
  <si>
    <t>17520 Tyler St NW</t>
  </si>
  <si>
    <t>MAI</t>
  </si>
  <si>
    <t>MRA Associates</t>
  </si>
  <si>
    <t>MRA Associates, one of the largest wealth management firms in Phoenix, recently opened a location in the Wayzata. The new office will be led by Bruce Paulson and Jennifer Arps, according to a news release. Paulson previously worked for the Minneapolis-based Okabena Co. and Arps worked for Minneapolis-based Dougherty &amp; Co. Last year, MRA ranked No. 1 in the Phoenix Business Journals's Investment Advisers list.</t>
  </si>
  <si>
    <t>https://www.bizjournals.com/twincities/news/2019/01/14/phoenix-based-wealth-management-firm-moving-into.html</t>
  </si>
  <si>
    <t>1907 Wayzata Blvd Ste 200</t>
  </si>
  <si>
    <t>Element Indoor Golf Club</t>
  </si>
  <si>
    <t>An indoor golf facility with a bar is set to open in Vadnais Heights this weekend. Element Indoor Golf Club will be open to the public and feature five hitting bays with simulators where golfers can play 186 different courses throughout the world. Interior construction started last fall and they figure it cost between $200,000 and $250,000 to open the 9,600 square foot facility.</t>
  </si>
  <si>
    <t>https://www.bizjournals.com/twincities/news/2019/01/15/indoor-golf-driving-range-and-bar-to-open-in.html</t>
  </si>
  <si>
    <t>4255 White Bear Pkwy Ste 2100</t>
  </si>
  <si>
    <t>CommonGrounds Workspace</t>
  </si>
  <si>
    <t>CommonGrounds Workspace, a San Diego-based coworking company, is building an office in the former TCF Bank atrium building at 801 Marquette Ave. The 801 Marquette space will open in June. CommonGrounds signed an 11-year lease for 27,500 square feet on the skyway level of the building.. A $2.7 million buildout is underway, according to city building permits. Earlier this week, CommonGrounds announced it had secured $100 million in Series A funding to support the company's growth goals.</t>
  </si>
  <si>
    <t>https://www.bizjournals.com/twincities/news/2019/01/18/coworking-company-with-100m-war-chest-opening.html</t>
  </si>
  <si>
    <t>801 S Marquette Ave</t>
  </si>
  <si>
    <t>Apruve</t>
  </si>
  <si>
    <t>Minneapolis-based payments-software firm Apruve has raised $6 million dollars in venture funding. Apruve makes software to help handle invoicing and payment processes between businesses. It had raised $2.2 million in an earlier round. It has already landed big-name customers like Texas Instruments and Boxed. They hope to add at least five new jobs, as well as directing more money to research and development. Apruve is the 19th largest software-as-a-service company in the Twin Cities metro.</t>
  </si>
  <si>
    <t>https://www.bizjournals.com/twincities/news/2019/01/24/software-company-apruve-raises-6-million.html</t>
  </si>
  <si>
    <t>110 N 5th St</t>
  </si>
  <si>
    <t>MGK Co (aka Mclaughlin Gormley King Company)</t>
  </si>
  <si>
    <t>https://www.brooklynpark.org/wp-content/uploads/2019/09/ccep012819rm.pdf  (page 238-)</t>
  </si>
  <si>
    <t>8810 10th Ave N</t>
  </si>
  <si>
    <t>JCF</t>
  </si>
  <si>
    <t>425000</t>
  </si>
  <si>
    <t>Relocation from Golden Valley to Brooklyn Park. Relocating 150 jobs and creating 58 new jobs over the subsequent period of five years (of these, 52 jobs w/n 3 years... and 37 of which pay an average $33.91/hr). The company is proposing to move into an existing 147,400 square-foot facility located at 7325 Aspen Ln N. MGK estimates $13.95 million in investment to acquire the facility and up-fit the building. May 2019: Job Creation Fund Award $425K</t>
  </si>
  <si>
    <t>Boom Island Brewery</t>
  </si>
  <si>
    <t>Headquarters; Manufacturing; Dining</t>
  </si>
  <si>
    <t>https://www.bizjournals.com/twincities/news/2019/01/29/boom-island-brewing-will-move-from-north.html</t>
  </si>
  <si>
    <t>5959 Baker Road</t>
  </si>
  <si>
    <t>Going into 2019, Sun Country plans a $6 million investment on new IT systems, launched its biggest route expansion in company history, started converting its fleet from leased to company-owned, and made plans to move its headquarters into a hangar at the Minneapolis-St. Paul International Airport.</t>
  </si>
  <si>
    <t>https://www.bizjournals.com/twincities/news/2019/01/29/sun-country-ceo-jude-bricker-is-cutting-frills.html</t>
  </si>
  <si>
    <t>ARYZTA (dba Fresh Start Bakeries)</t>
  </si>
  <si>
    <t>ARYZTA® North America is excited to announce a frozen cookie dough line extension at its Fresh Start Bakeries plant in Chaska, Minnesota, which produces Otis Spunkmeyer® branded cookies and custom cookies for retail, convenience and foodservice customers. Scheduled to open in March 2019, the new state-of-the-art line will add a third line to the bakery's current two-line footprint, expanding the bakery's production capacity by more than 40% and add 30 new jobs.</t>
  </si>
  <si>
    <t>https://www.businesswire.com/news/home/20190130005080/en/ARYZTA-Announces-Cookie-Line-Extension-Chaska-MN</t>
  </si>
  <si>
    <t>4075 Norex Dr</t>
  </si>
  <si>
    <t>The Riveter</t>
  </si>
  <si>
    <t>http://tcbmag.com/news/articles/2019/january/the-riveter-co-working-aimed-at-women-set-to-open-in-twin-cities</t>
  </si>
  <si>
    <t>Twin Cities Business</t>
  </si>
  <si>
    <t>4388 France Ave S</t>
  </si>
  <si>
    <t xml:space="preserve">The Riveter focuses on women workers and entrepreneurs. Amy Nelson quit her job as an attorney to start The Riveter in 2017. Nelson says that Riveter spaces are typically 10,000 to 12,000 square feet. Space is in Edina. In December 2018, Riveter raised a $20.5 million round of funding. Riveter is breaking from the traditional coworking format by also providing plenty of perks and programming that helps local entrepreneurs. </t>
  </si>
  <si>
    <t>Pepperl+Fuchs Comtrol</t>
  </si>
  <si>
    <t>Germany's privately held Pepperl+Fuchs, a diversified producer of industrial sensors and other automation technology, plans to invest in and grow Comtrol. Starting Feb. 1, the division will be known as Pepperl+Fuchs Comtrol. In fact, Comtrol, with 55 employees and $13 million in revenue, expects to increase its workforce by 10 percent this year thanks to Pepperl's investment.</t>
  </si>
  <si>
    <t>http://www.startribune.com/german-firm-buys-comtrol-a-manufacturer-that-survived-founder-s-legal-trouble-recession/505222132/</t>
  </si>
  <si>
    <t>100 5th Ave NW</t>
  </si>
  <si>
    <t>MIVI Neuroscience</t>
  </si>
  <si>
    <t>MIVI Neuroscience Inc., a maker of medical technology that treats strokes, has closed on a $10 million funding round, according to a recent regulatory filing. MIVI has about 20 employees in Eden Prairie. The company, founded in 2013,plans to expand on that number this year. It will also add employees in Europe to support the clinical trials.</t>
  </si>
  <si>
    <t>https://www.bizjournals.com/twincities/news/2019/02/08/eden-prairies-mivi-neuroscience-closes-on-10.html</t>
  </si>
  <si>
    <t>6545 City W Pkwy</t>
  </si>
  <si>
    <t>AHEAD</t>
  </si>
  <si>
    <t>AHEAD, a provider of enterprise cloud solutions, will relocate its Minneapolis office to the Edina Tech Center at 5151 Industrial Blvd in Edina. The newly renovated 3,000 square-foot space features spacious collaborative work areas and a state-of-the-art conference center for AHEAD's partners and clients. AHEAD's two-year anniversary is in Minneapolis. First established in February 2017 with 5 people, then had 31 people by end of 2018. AHEAD will continue to aggressively hire local IT talent...</t>
  </si>
  <si>
    <t>https://www.prweb.com/releases/ahead_expands_presence_in_minneapolis_opens_new_office_in_edina_tech_center_to_accommodate_rapid_growth/prweb16096731.htm</t>
  </si>
  <si>
    <t>5151 Edina Industrial Blvd</t>
  </si>
  <si>
    <t>Essentia Health has purchased the former Younkers store at the Miller Hill Mall in Duluth. Essentia Health plans to invest $15 million in the purchase and remodeling of the 145,000-square-foot department store. The Essentia Health Fitness &amp; Therapy Center will move into the first floor this fall. Plans are being developed for the rest of the building. The new center will replace the one on Essentia's downtown Duluth campus; staff from downtown will relocate to the mall location.</t>
  </si>
  <si>
    <t>https://www.essentiahealth.org/about/media-article-library/2019/essentia-health-purchases-former-younkers-store/</t>
  </si>
  <si>
    <t>1600 Miller Trunk Hwy</t>
  </si>
  <si>
    <t>Branch is up for a South by Southwest award as the firm expands features for workers on its scheduling app, such as swapping shifts with co-workers and collecting an advance on pay after completing a shift. Branch does not charge employees for its services. Employers pay a fee per employee to use the app as their scheduling tool. After receiving $10 million in venture funding in 2017, it has expanded to 50, with plans to add 20 more employees.</t>
  </si>
  <si>
    <t>http://www.startribune.com/minneapolis-startup-company-adds-pay-advances-to-scheduling-app-features/505900772/</t>
  </si>
  <si>
    <t>60 South 6th St Ste 2800</t>
  </si>
  <si>
    <t>Chuck &amp; Don's</t>
  </si>
  <si>
    <t>Chuck &amp; Don's, the Twin Cities chain of pet-supply stores that was just acquired by a New York buyer (Independent Pet Partners, IPP), may boost its local workforce and add grooming and daycare services following the deal, Tom Murphy, Chuck &amp; Don's CFO, said. Chuck &amp; Don's is working on integrating plans with IPP staff in its Mahtomedi headquarters. It currently has 55 corporate employees. IPP will use the space as a co-HQ and add some IPP mgrs. IPP will add new services, remodel some stores.</t>
  </si>
  <si>
    <t>https://www.bizjournals.com/twincities/news/2019/02/20/whats-next-for-chuck-dons-after-buyout-more.html</t>
  </si>
  <si>
    <t>910 Wildwood Rd</t>
  </si>
  <si>
    <t>http://www.startribune.com/3m-s-opens-multimillion-dollar-consumer-data-lab-on-maplewood-campus/506397902/</t>
  </si>
  <si>
    <t xml:space="preserve">3M Co. opened a new Consumer Data Science and Merchandising Lab at its Maplewood headquarters to help retailers and 3M boost product sales, find efficiencies in the factory-to-delivery process and even test if the type on labels is the right size. 3M's Consumer Business Group spent two years developing the multimillion-dollar initiative and last year building out the large and sleek space. The lab is split into three distinct areas: Data Science and Analytics, Visualization, and Retail. </t>
  </si>
  <si>
    <t>Trimble (aka PeopleNet Communications)</t>
  </si>
  <si>
    <t>https://www.bizjournals.com/twincities/news/2019/02/26/peoplenet-planning-to-add-250-jobs-in-minnetonka.html</t>
  </si>
  <si>
    <t>4350 Baker Road</t>
  </si>
  <si>
    <t>Minnetonka-based PeopleNet plans to add about 250 full-time employees to its current staff of 483. PeopleNet makes mobile devices and systems for fleets of commercial vehicles. The company currently leases space in three offices in Minnetonka and in a warehouse in Eden Prairie that functions as office space. PeopleNet plans to enter into a long-term lease for about 146,500 square feet at 4400 Baker Road, and add new space at 4350 Baker Road. Estimated cost is $12.5 million. Update: 10/1/19 JCF award $600,000</t>
  </si>
  <si>
    <t>HOYA Vision Care North America (dba Vision Ease)</t>
  </si>
  <si>
    <t>Vision Ease is a leading manufacturer of ophthalmic lenses through superior technological ingenuity. This project would bring a large Rx manufacturing site into the existing Vision Ease facility. The total project cost is expected to be $25 million. The company expects to create 200 new jobs within 3 years. JCF award $450,000</t>
  </si>
  <si>
    <t>https://mn.gov/deed/newscenter/press-releases/?id=373430. Update 8/2019 https://blog.hoyavision.com/en-us/hoya-minute/ramsey-lab-opening</t>
  </si>
  <si>
    <t>MN DEED</t>
  </si>
  <si>
    <t>QA1 Precision Products Inc</t>
  </si>
  <si>
    <t>QA1 Offers an extensive line of American made shock absorbers, driveshafts, and accessories. The company plans to expand its presence into Lakeville and create 30 jobs within three years. . FROM LAKEVILLE CITY COUNCIL: The company is looking to develop a new 100,000 square foot facility that would replace two adjacent buildings owned by QA1. The expansion would see a growth of 44 new positions in the next five years. DEED 2/2019: JCF $350,000, MIF $100,000. Also $526,015 TIF from Lakeville</t>
  </si>
  <si>
    <t>http://la-img.ci.lakeville.mn.us/WebLink/DocView.aspx?dbid=0&amp;id=1566084&amp;page=1&amp;cr=1</t>
  </si>
  <si>
    <t>21730 Hanover Ave</t>
  </si>
  <si>
    <t>JCF, MIF, TIF</t>
  </si>
  <si>
    <t>Lyft</t>
  </si>
  <si>
    <t>Lyft, the popular ride-hailing service, has opened a small office at 2120 Rice St. in St. Paul. Opening the facility is an initial step in San Francisco-based Lyft's entrance into the Twin Cities market. It plans to open a larger office in the Twin Cites later this year. The 1,500-square-foot driver support center will help expedite the on-boarding process for Lyft drivers and provide a space for troubleshooting and recruiting resources.</t>
  </si>
  <si>
    <t>https://www.bizjournals.com/twincities/news/2019/02/28/lyft-opens-first-physical-presence-in-twin-cities.html</t>
  </si>
  <si>
    <t>2120 Rice</t>
  </si>
  <si>
    <t>Coworking giant WeWork is opening a third Twin Cities location. WeWork has signed a lease for 73,000 square feet in The Nordic, a 10-story mixed-use tower United Properties is building at 729 Washington Ave. N. The New York-based company will have 4 floors (4th-7th). One floor has outdoor terrace space for WeWork members. When it opens in July and December, the North Loop location will bring WeWork's total Twin Cities north of 200,000 square feet. Other offices: Uptown, downtown Mpls</t>
  </si>
  <si>
    <t>https://www.bizjournals.com/twincities/news/2019/02/28/wework-adding-yet-another-twin-cities-location.html</t>
  </si>
  <si>
    <t>729 N Washington Ave</t>
  </si>
  <si>
    <t>The Star Tribune reports on plans by Tennant (NYSE: TNC) to buy a 40-acre office complex at 3 Capital Drive in Eden Prairie. It will move 500 people there next year from the company's current headquarters in Golden Valley, where it's been based since the 1950s. Tennant will be working with the Minneapolis office of Gensler on renovatng the new space. It is expected to be move-in ready in the first half of 2020. Will keep Golden Valley space for manufacturing &amp; engineering. 4/2019: bldg cost: $13m</t>
  </si>
  <si>
    <t xml:space="preserve">https://www.bizjournals.com/twincities/news/2019/03/06/tennant-will-buy-40-acre-office-complex-will-move.html </t>
  </si>
  <si>
    <t>Fresha</t>
  </si>
  <si>
    <t>https://www.stevenscountytimes.com/news/government-and-politics/4583528-carrot-washing-plant-seeks-site-near-morris-zoning-hearings-set</t>
  </si>
  <si>
    <t>FRESHA LLC appears to have found a site near Morris for its proposed carrot-washing plant, at 23325 480th Ave., Morris. The processing warehouse would also including polishing, sorting, packaging, storing of locally-grown carrots. They would also like to construct a wastewater pond to collect and store the plant wash water and irrigate the surrounding farmland. The carrots would be shipped to buyers from that plant. Would create 6 full-time jobs at the start and 4 part-time jobs. Construction to begin this spring.</t>
  </si>
  <si>
    <t>Dean Hager is CEO of Jamf, a role he's held for four years now. During that time, he's helped lead the maker of software that organizations use to manage Apple Inc. devices through its sale to Vista Equity Partners, two recent business acquisitions, and significant growth in revenue and headcount. "We're going to hire this year alone over 150 people in America, and the bulk of that is in Minneapolis". Update 9/2019: "The company currently has 30 open positions in Minneapolis on its website."</t>
  </si>
  <si>
    <t>https://www.bizjournals.com/twincities/news/2019/03/19/after-sale-to-private-equity-jamf-has-kept-growth.html</t>
  </si>
  <si>
    <t>Morey's Seafood Intl</t>
  </si>
  <si>
    <t>Morey's Seafood International, a Golden Valley-based manufacturer of fish and seafood products, will move its regional distribution and corporate office into a larger, renovated facility in Plymouth. The 65,000-square-foot space is located at 2100 Xenium Avenue N., which Morey's bought in April 2018 for $3,250,000. Approximately 50 employees will move to the new Plymouth facility. Morey's has operated in a 20,000-square-foot corporate office, processing and distribution plant in Golden Valley since 1988.</t>
  </si>
  <si>
    <t>https://www.bizjournals.com/twincities/news/2019/03/13/moreys-seafood-will-move-its-corporate-office-from.html</t>
  </si>
  <si>
    <t>2100 Xenium Ave N</t>
  </si>
  <si>
    <t>Die Technology</t>
  </si>
  <si>
    <t>Osseo</t>
  </si>
  <si>
    <t>Dale Skoog, president and general manager of Osseo-based Die Technology Inc., said that Die Technology has 25 employees and expects to hire two to three this year. Update 12/2019 Named Small Manufacturer of the Year by Minneapolis St. Paul Business Journal - "To foster that (growth), Skoog said it’s probable that a new facility will be constructed in the next couple years, but still with both companies together."</t>
  </si>
  <si>
    <t>http://www.startribune.com/osseo-tooling-manufacturer-die-technology-launches-precision-machining-company/507225412/</t>
  </si>
  <si>
    <t>8820 Jefferson Hwy</t>
  </si>
  <si>
    <t>Nanotech Precision</t>
  </si>
  <si>
    <t>Nanotech Precision, incubated within Die Technology for the past few years, specializes in high-volume machining of complex small and micro-sized instruments, electrodes and components for the medical, electronic and aerospace industries. They are used in such products as minimally invasive catheters and heart rhythmic device components. The two firms separated at the start of 2019, company president and GM Dale Skoog said. Nanotech Precision has 20 employees and is looking to add five.</t>
  </si>
  <si>
    <t>The Landline Company</t>
  </si>
  <si>
    <t>New to MN. A California-based bus operator plans to launch service in Mankato and Duluth this summer, offering rides for as little as $9 to Minneapolis-St. Paul International Airport, where it's partnering with a low-cost airline. The first trip to Minneapolis will be on June 4, with a daily schedule of four trips in each direction. A similar service will begin in Mankato, Minn., on June 6. Landline is leasing space from the airport that hadn't previously been used.</t>
  </si>
  <si>
    <t>https://www.bizjournals.com/twincities/news/2019/03/18/bus-service-plans-9-routes-from-mankato-duluth-to.html</t>
  </si>
  <si>
    <t>3030 N Airport Rd</t>
  </si>
  <si>
    <t>Minneapolis-based retailer pushes toward its multiyear effort to overhaul more than 1,000 locations by the end of 2020. Out of about 300 stores slated for an end-to-end makeover in the year ahead, 14 of them are in Minnesota. The retailer will spend $50 million to redo nine in the Twin Cities. An average-size store costs about $5 million to update, while a SuperTarget costs about double.</t>
  </si>
  <si>
    <t>http://www.startribune.com/target-will-do-end-to-end-makeovers-of-14-minnesota-stores-in-2019/507546752/</t>
  </si>
  <si>
    <t>Alexandria Industries is planning a $17.8 million expansion, of which $13 million will be in new equipment including a new aluminum extrusion press. Alexandria Industries plans to add 19,000 square feet to its building at 401 County Road 22 NW, known as Alexandria Extrusion Company. This will increase the size of the current 172,000-square-foot building by about 11 percent. It will include a warehouse, manufacturing space, office space and new equipment. DEED Job Creation Fund award $175,000</t>
  </si>
  <si>
    <t>https://www.echopress.com/news/4589707-alexandria-industries-plans-18m-expansion</t>
  </si>
  <si>
    <t>Echo Press, DEED</t>
  </si>
  <si>
    <t>Gensler</t>
  </si>
  <si>
    <t>Gensler's own cramped downtown offices consisted of mostly one room with views of an alley. In a few weeks when Gensler almost doubles its space with a move from its office in the Young-Quinlan Building to an almost 7,900-square-foot home on the top office floor of the Baker Center a couple blocks away. Gensler employees will move by the beginning of May with a grand opening planned for mid-July. The firm's move coincides with its plan to double its staff of 30 employees in the next five years.</t>
  </si>
  <si>
    <t>http://www.startribune.com/design-firm-gensler-will-move-to-a-larger-minneapolis-office-in-baker-center/507641832/</t>
  </si>
  <si>
    <t>81 S 9th St Ste 200</t>
  </si>
  <si>
    <t>Lake View Memorial Hospital</t>
  </si>
  <si>
    <t xml:space="preserve">http://www.businessnorth.com/businessnorth_exclusives/lake-view-hospital-in-two-harbors-expanding/article_0ef9d73e-4f1b-11e9-b051-a34eb2d82456.html  </t>
  </si>
  <si>
    <t>325 11th Ave</t>
  </si>
  <si>
    <t xml:space="preserve">The Lake View Hospital and Lake View Clinic in Two Harbors share a name but have been two separate buildings for years. Now, An expansion will connect the hospital and medical clinic into one contiguous campus. 
Estimated cost:  $15 million project. The two-floor new building/expansion will have one main entry for outpatient services, a 2,000 square-foot public meeting space, a lab and specialty clinic. Expected completion: fall of 2019. Lake View is a subsidiary of St. Luke's. Update 5/2019: Construction work begins on the two-story, 38,000-square foot building. </t>
  </si>
  <si>
    <t>Airgas</t>
  </si>
  <si>
    <t>Airgas USA, a Philadelphia-based company, sells liquid oxygen, nitrogen and argon for use in manufacturing, medicine and other industries. The company is building a new $54 million plant in Cottage Grove. The plant will consist of two buildings of 17,000 square feet, an outdoor tank farm and a trucking terminal on 8.5 acres. Expected to open in 2020. Cottage Grove TIF $437K. DEED MIF $250K, $175K JCF</t>
  </si>
  <si>
    <t>https://finance-commerce.com/2019/03/cottage-grove-to-get-54-million-airgas-plant/</t>
  </si>
  <si>
    <t>JCF, TIF, MIF</t>
  </si>
  <si>
    <t>Tom Goodmanson, the Minneapolis-based company's CEO, interview. Q: How has Calabrio fared since the sale to KKR? A: We're up about 125 percent in revenue since the acquisition. We're up to 425 people, with about 350 in Minneapolis. We've got another 70 slated for this office. . Q: Will growth continue to be focused in Minneapolis? A: From a headquarters perspective, yes, most of the growth will be in Minneapolis.</t>
  </si>
  <si>
    <t>https://www.bizjournals.com/twincities/news/2019/03/27/calabrio-ceo-growth-has-boomed-since-sale-to-kkr.html</t>
  </si>
  <si>
    <t>Enviroserve</t>
  </si>
  <si>
    <t>EnviroServe and Sunpro, are combining under the EnviroServe brand and adding three new regional offices in the areas of Detroit, MI; Columbus, OH; and Minneapolis-St. Paul, MN. EnviroServe provides comprehensive environmental and rail services to safely remediate and prevent environmental releases, manage waste, and respond to emergency and catastrophic events. The EnviroServe Detroit Regional Office is now operational, with the Columbus and Minneapolis-St. Paul locations opening in spring.</t>
  </si>
  <si>
    <t>https://www.businesswire.com/news/home/20190327005719/en/EnviroServe-Sunpro-Combine-EnviroServe-Brand-Announce-New</t>
  </si>
  <si>
    <t>Diakin Applied Americas</t>
  </si>
  <si>
    <t>Daikin Applied, the air conditioning and heating systems maker is now planning to expand in its headquarters town of Plymouth. A subsidiary of Japanese parent company Daikin Industries Ltd., Daikin Applied is leasing new office space at the Atria building at 3033 Campus Drive. The new space means new jobs, though Daikin Applied did not yet disclose specifics of what positions and how many jobs will go into the space, nor did the company disclose the exact size of the office.</t>
  </si>
  <si>
    <t>http://tcbmag.com/news/articles/2019/march/hvac-manufacturer-daikin-announces-second-expansion-in-six-months</t>
  </si>
  <si>
    <t>3033 Campus Dr</t>
  </si>
  <si>
    <t>Enservio</t>
  </si>
  <si>
    <t>Key leadership positions will move to Eagan from Enservio's Boston offices over the next nine to 12 months, Brian Filip said. Brian Filip, managing director of Enservio, is leading the expansion of its Twin Cities office to serve as a headquarters for the global provider of contents software and claims services solutions in the property and casualty insurance market. Q: What is driving the move to make Minneapolis Enservio's HQ' A:The impetus...is to start the cross-pollination of innovation</t>
  </si>
  <si>
    <t>http://www.startribune.com/movers-amp-shakers-new-enservio-leader-plans-twin-cities-headquarters-for-insurance-software-firm/507860072/</t>
  </si>
  <si>
    <t>Kato Engineering</t>
  </si>
  <si>
    <t>Kato Engineering's parent company, Nidec Corp., has big ambitions for the next decade, and officials based in North Mankato foresee an expanding workforce as those ambitions are realized on a global and local level. The plant produces a broad range of motor-generator alternators for industries ranging from aviation and energy to defense and construction. The local plant has about 15 positions available ranging from entry-level manufacturing jobs to skill-specific jobs in professional occupation.</t>
  </si>
  <si>
    <t>https://www.mankatofreepress.com/news/local_news/kato-engineering-predicts-rapid-growth-more-jobs/article_5c5932c8-4b28-11e9-9b26-ff9d74acd71b.html</t>
  </si>
  <si>
    <t>Mankato Free Press</t>
  </si>
  <si>
    <t>2075 Howard Dr</t>
  </si>
  <si>
    <t>BlackLight Adventures</t>
  </si>
  <si>
    <t>Jay and Tina Mrozek are opening BlackLight Adventures next to Burlington Coat Factory. The attraction will include a 3,000-square-foot laser tag arena, two adventure rooms, an arcade and private party rooms. BlackLight Adventures, projected to open in June, is filling the roughly 10,000-square-foot former liquor store space on the north side of the building at 240-33rd Ave. S.</t>
  </si>
  <si>
    <t>https://www.sctimes.com/story/money/2019/04/02/st-cloud-business-family-entertainment-blacklight-adventures-open-june/3277442002/</t>
  </si>
  <si>
    <t>St. Cloud Times</t>
  </si>
  <si>
    <t>240 33rd Ave S</t>
  </si>
  <si>
    <t>Cold Spring Brewing Company is adding 300,000-square-feet of leased space to their warehouse. The expansion will bring the total warehouse capacity to over one-million-square-feet. Cold Spring Brewing General Manager Scott Bender says they have entered a five-year lease agreement to rent the former Creative memories manufacturing space in St. Cloud. The expanded warehouse will create 100 new jobs. Last year, CSBC opened a 300,000-square-foot facility in Cold Spring and already outgrew the space</t>
  </si>
  <si>
    <t>https://www.sctimes.com/story/money/2019/04/04/cold-spring-brewing-st-cloud-beer-expansion-jobs/3368412002/</t>
  </si>
  <si>
    <t>6401 8th Ave</t>
  </si>
  <si>
    <t>AMD Distribution</t>
  </si>
  <si>
    <t>Spring Valley</t>
  </si>
  <si>
    <t>Spring Valley was awarded $608,966 from DEED's BDPI (Business Development Public Infrastructure) program to add water, sewer, and streets necessary to enlarge their business park, where AMD Distribution plans to complete a $1.2 million expansion that will retain 29 employees and add eight new jobs.</t>
  </si>
  <si>
    <t>https://mn.gov/deed/newscenter/press-releases/?id=379339#/detail/appId/1/id/378791</t>
  </si>
  <si>
    <t>1021 Kasten Dr</t>
  </si>
  <si>
    <t>Kappers Fabricating Inc</t>
  </si>
  <si>
    <t>Spring Valley was awarded $608,966 from BDPI program to add water, sewer, and streets necessary to enlarge their business park, where Kapper's Fabricating is planning to complete a $950,000 expansion that will retain 37 employees and add 20 jobs.</t>
  </si>
  <si>
    <t>https://mn.gov/deed/newscenter/press-releases/'id=379339#/detail/appId/1/id/378791</t>
  </si>
  <si>
    <t>1015 Industrial Dr</t>
  </si>
  <si>
    <t>HistoSonics</t>
  </si>
  <si>
    <t>HistoSonics, a company developing ultrasound-powered technology to fight cancer, announced Monday that it had closed on a $54 million Series C round to prepare for commercialization of its medical device. The company's sole physical office is located in Ann Arbor, but CEO Blue is based in Minneapolis. HistoSonics will use some of the new funding to open an office in Minneapolis, where five to 10 employees will be based by the end of the year, a spokesman for the company said.</t>
  </si>
  <si>
    <t>https://www.bizjournals.com/twincities/news/2019/04/09/cancer-killing-wave-company-histosonics-closes-on.html</t>
  </si>
  <si>
    <t>Northrop Grumman Innovation Systems</t>
  </si>
  <si>
    <t>Develops and produces small-, medium- and large-caliber ammunition, precision weapons and munitions, high-performance gun systems, and propellant and energetic materials. Alliant Techsystems Operation is proposing improvements to their existing 191,000 sf facility in Plymouth. The total project cost is $21 million, including expansion and renovations to an existing building. The company expects to create 65 jobs within 3 years paying an average of $40.06/hour. Awarded MIF $600K; JCF $700K.</t>
  </si>
  <si>
    <t>https://mn.gov/deed/ed/about-us/news-events/press-releases/ed-press-releases.jsp?id=1045-380038</t>
  </si>
  <si>
    <t>4700 Nathan Lane N</t>
  </si>
  <si>
    <t>MIF $600K, JCF $700K</t>
  </si>
  <si>
    <t>Steinwall Inc</t>
  </si>
  <si>
    <t>https://finance-commerce.com/2019/04/just-sold-steinwall-growth-draws-nystrom-to-brooklyn-park/</t>
  </si>
  <si>
    <t>11225 Xeon St. NW</t>
  </si>
  <si>
    <t>Coon Rapids HRA loan</t>
  </si>
  <si>
    <t>200000</t>
  </si>
  <si>
    <t>Steinwall, a plastic injection molding and manufacturing company in Coon Rapids, will spend $8.6 million for purchase &amp; improvemts of a building to move its Brooklyn Park operations closer to its headquarters. Steinwall bought a 145,775-square-foot multitenant office warehouse on 11.69 acres at 11225 Xeon St. NW in Coon Rapids, and sold its Brooklyn Park office/warehouse. Coon Rapids Housing and Redevelopment Authority (HRA) loan $200K for equipment and renovations</t>
  </si>
  <si>
    <t>Rally Health</t>
  </si>
  <si>
    <t>http://www.startribune.com/unitedhealth-grows-digital-health-business-in-minneapolis/508838842/</t>
  </si>
  <si>
    <t>Star Tribune, MSP Business Journal</t>
  </si>
  <si>
    <t>533 S 3rd St Ste 400</t>
  </si>
  <si>
    <t>UnitedHealth Group's Rally Health division is trying to grow in the crowded digital health market while expanding its downtown Minneapolis workforce.  148 Rally employees in Minneapolis. Expect that number to increase as the company fills out its 40,000 square feet in the Millwright Building. Rally also has first leasing rights to the floor below. Based in Washington, D.C., Rally Health moved to the Twin Cities in 2018. UnitedHealth Group acquired a stake in the business that's become Rally Health in 2014.</t>
  </si>
  <si>
    <t>RMB Environmental Laboratories Inc</t>
  </si>
  <si>
    <t>RMB Environmental Laboratories, Inc. is finalizing a deal that will allow the company to expand to Hibbing this year. RMB will move into roughly 17,000 square feet of the Vidovic building, located in the Hibbing Industrial Park. Major lab buildout will cost $1.2 million. Includes loan of $250,000 from HEDA (Hibbing EDA) and zero interest 20-year loan and leasing agreement from DIRR. RMB plans on hiring 20 people over the course of the next two years, with wages ranging from $30,000 to $50,000/yr plus benefits</t>
  </si>
  <si>
    <t>http://bit.ly/2vj9psu</t>
  </si>
  <si>
    <t>HEDA Loan</t>
  </si>
  <si>
    <t>250000</t>
  </si>
  <si>
    <t>Taft Stettinius &amp; Hollister (formerly Briggs &amp; Morgan PA)</t>
  </si>
  <si>
    <t>https://finance-commerce.com/2019/04/briggs-and-morgan-extend-life-of-ids-offices/</t>
  </si>
  <si>
    <t>80 S 8th St Ste 2200</t>
  </si>
  <si>
    <t>Minneapolis law firm Briggs and Morgan signed a new lease through 2034 for 93,000 square feet of space in the 1.24 million-square-foot IDS tower at 80 Eighth St. S. and started renovation work last summer. The firm, which employs 250 people , will renovate office on floors 22 through 25. Update 8/2019: Briggs and Morgan has agreed to merge with Taft Stettinius &amp; Hollister, continuing a shake up of the large law firms in the Twin Cities. The combined operation will take the Taft name.</t>
  </si>
  <si>
    <t>DHL Express</t>
  </si>
  <si>
    <t>International shipping firm DHL has moved its service center facility into a more efficient $1.63 million facility at Minneapolis St. Paul Airport. DHL officials said the investment will help the firm address increasing e-commerce orders and improve customer service. The new 33,284 square-foot facility is at 1940 Cargo Rd. at the Minneapolis-St. Paul airport. DHL relocated 100 employees and 70 vehicles to the new site.</t>
  </si>
  <si>
    <t>http://www.startribune.com/dhl-moves-to-1-6-million-digs-at-minneapolis-airport/508913532/</t>
  </si>
  <si>
    <t>1940 Cargo Rd</t>
  </si>
  <si>
    <t>Erik's Bike Shop</t>
  </si>
  <si>
    <t>Taoglas</t>
  </si>
  <si>
    <t>Taoglas, a leading provider of IoT antenna and RF solutions, announced the opening of its new downtown Minneapolis facility to support the increasing demand for its products and services for development of Internet of Things (IoT) devices and solutions. New facility is on the 1st floor of The 15 Building, has a state-of-the-art antenna and RF test and design laboratory. Taoglas Minneapolis opened 6 yrs ago with a small facility. has 7 employees. Taoglas invested millions into the new lab.</t>
  </si>
  <si>
    <t>https://finance.yahoo.com/news/taoglas-opens-iot-design-support-120000974.html</t>
  </si>
  <si>
    <t>Yahoo Finance</t>
  </si>
  <si>
    <t>15 S 5th St Ste 150</t>
  </si>
  <si>
    <t>Absolute Air</t>
  </si>
  <si>
    <t>Faribault City Council voted to approve several variances needed by Absolute Air LLC for a $32 million plant in Faribault. Absolute Air, a joint venture by five smaller gas and welding supply distributors working with the Independent Welding Distributors Cooperative, hopes to break ground in the next month. The project comes in response to a growing trend of consolidation in the liquid gas market. Location is just off Interstate 35 on the north side of town, and will hire about five employees</t>
  </si>
  <si>
    <t>https://finance-commerce.com/2019/04/two-more-air-separation-plans-in-works/</t>
  </si>
  <si>
    <t>At Last Gourmet Foods Inc</t>
  </si>
  <si>
    <t>At Last! Gourmet Foods Inc., a Minneapolis-based soup manufacturer, won a bid to purchase the current home of the Metro Transit Police Department for $1.65 million, which includes a 13,500-square-foot building. It is adjacent to At Last's HQ. The new space will be used to expand At Last's capabilities to produce its fresh, made-from-scratch soups. Schreck believes the new location will house about 40 total employees - hiring 25 new mfg workers, and shifting 15 office workers to the new space.</t>
  </si>
  <si>
    <t>https://www.bizjournals.com/twincities/news/2019/04/25/soup-maker-taking-over-south-minneapolis-transit.html</t>
  </si>
  <si>
    <t>2101 E 24th St</t>
  </si>
  <si>
    <t>Greater St Cloud Development Corp (SDC) is working with Blattner Energy and DEED in applying for the Job Creation Fund which would support an expansion at their current Headquarters in Avon. The expansion would be approximately 25,000-35,000 SF and support up to 15-25 new high paying jobs. Awarded $175,000 from JCF</t>
  </si>
  <si>
    <t>https://wjon.com/blattner-energy-expanding-avon-headquarters/</t>
  </si>
  <si>
    <t>175000</t>
  </si>
  <si>
    <t>Bright Health</t>
  </si>
  <si>
    <t>https://www.bizjournals.com/twincities/news/2019/04/26/bright-health-on-track-for-big-growth-after-record.html</t>
  </si>
  <si>
    <t>219 N 2nd St Ste 401</t>
  </si>
  <si>
    <t>Venture-backed insurance startup Bright Health's record $200 million raise last November helped the Minneapolis company close out 2018 with triple the revenue it reported a year prior and expand into new markets.Bright Health CEO Bob Sheehy: "We had, a couple years ago, about 30 or 40 people in the company. Now we have about 250, and we'll have 400 by the beginning of next year. About half of those people will be in the Twin Cities." Update 12/2019: Bright Health raised another $635 million to support expansion efforts.</t>
  </si>
  <si>
    <t>Twin Pines Metrology</t>
  </si>
  <si>
    <t>Stacy</t>
  </si>
  <si>
    <t>Fox Valley Metrology is planning to expand their existing building by 7,290 sq. Ft and is looking at purchasing the lot to the south of their existing building for this expansion. Plans also include expanding fiber to the Stacy Ponds Business Park. Fox Valley is seeking tax abatement from City of Stacy (motion passed), modifications to existing building and associated site improvements. May 2019: Job Creation Award $180K</t>
  </si>
  <si>
    <t>https://www.stacymn.org/index.asp?SEC=DA2F1F22-E77C-4940-B763-61522F8EB5DD&amp;Type=B_BASIC</t>
  </si>
  <si>
    <t>30447 Stacy Ponds Dr</t>
  </si>
  <si>
    <t>Metro Self Storage</t>
  </si>
  <si>
    <t>Metro Self Storage, based in Lake Forest, Illinois, plans to build a 138,000-square-foot self-storage facility at 3021 124th Ave., a 2.73-acre vacant lot in the southwest quadrant of Highway 10 and Main Street. The three-story building will contain 1,084 indoor units. The project was submitted in February and went before the city Planning Commission in April. The company currently runs seven self-storage locations around the Twin Cities, including Blaine and Maple Grove in the north metro.</t>
  </si>
  <si>
    <t>https://finance-commerce.com/2019/05/self-storage-warehouse-planned-in-coon-rapids/</t>
  </si>
  <si>
    <t>3021 124th Ave</t>
  </si>
  <si>
    <t>Granicus (GovDelivery)</t>
  </si>
  <si>
    <t>Downtown St. Paul is the fastest-growing office for Denver-based Granicus, the growing provider of digital-communication services to local, state and national government agencies, according to CEO Mark Hynes. Hynes said the consolidated revenue of Granicus will top $100 million this year, compared to $40 million in 2016. Employment has grown from 100 to 130 in St. Paul, and the office has 10 job openings</t>
  </si>
  <si>
    <t>http://www.startribune.com/granicus-grows-in-st-paul/509390712/</t>
  </si>
  <si>
    <t>408 St Peter St Ste 600</t>
  </si>
  <si>
    <t>Zierke Built Manufacturing plans to expand its services. These require the use of a brake press and a laser cutter, which is what the requested funds will be used for. Zierke Built Manufacturing has hired about 50 people in Fairmont. Awarded $300K From MIF, via Fairmont EDA. Expanding its operations with the new equipment will allow the business to hire an extra 20 people over three years.</t>
  </si>
  <si>
    <t>https://www.shop.minutemanpress.com/news/midwest/minnesota/fairmont/zierke-built-manufacturing-expands-into-fairmont-142147.html</t>
  </si>
  <si>
    <t>1500 Winnebago Ave</t>
  </si>
  <si>
    <t>MIF</t>
  </si>
  <si>
    <t>Media Minefield</t>
  </si>
  <si>
    <t>When Minnetonka-based Media Minefield signed a seven-year lease for its offices at 10590 Wayzata Blvd., CEO Kristi Piehl thought it would take at least that long for the young public relations company to fill 7,000 square feet of space. Three years later, the company has 27 employees and is spilling into the building's plaza for lack of room. The company is expanding into an additional 3,500 square feet adjacent to its current office.</t>
  </si>
  <si>
    <t>https://finance-commerce.com/2019/05/media-minefield-expands-in-minnetonka/</t>
  </si>
  <si>
    <t>10590 Wayzata Blvd</t>
  </si>
  <si>
    <t>Amazon.com has quietly been building a 67,000-square-foot last-mile delivery station in Maple Grove as the company looks to speed up its shipping times. the Seattle-based e-commerce giant has signed a lease for Duke Realty's under-construction Park 81 North building at 10655 Country Road 81. Amazon will take the entire building. The project's cost, according to a building permit, is $4.9 million. It's expected to be complete in the third quarter of this year. Estimated 45 jobs based on parking'</t>
  </si>
  <si>
    <t>https://www.bizjournals.com/twincities/news/2019/05/07/amazon-building-last-mile-facility-in-maple-grove.html.</t>
  </si>
  <si>
    <t>10655 Country Road 81</t>
  </si>
  <si>
    <t>Hennepin Healthcare will open a perinatal mental health facility with $10 million gift, targeting anxiety, depression among new mothers. The undertreated problem of depression among new mothers is getting intensified focus at a new center that will offer treatment and therapy; child care for parents during appointments; classroom space; and even a kitchen for cooking classes. Hennepin Healthcare will break ground on a new building in downtown Minneapolis this fall - expected completion in 2020.</t>
  </si>
  <si>
    <t>http://www.startribune.com/innovative-minneapolis-medical-center-will-target-the-depression-anxiety-of-new-moms/509593022/?refresh=true</t>
  </si>
  <si>
    <t>Sappi North America announced Tuesday it had completed a $25 million investment in the Cloquet mill. "We are pleased that this investment brings an additional 30,000 tons per year of pulp production capability to better serve our dissolving wood pulp customers," Mike Schultz, managing director of the Sappi Cloquet Mill. Dissolving wood pulp is used as a textile and has pharmaceutical and food applications; South Africa-based Sappi touts the product as a sustainable alternative to other fibers.</t>
  </si>
  <si>
    <t>https://www.duluthnewstribune.com/business/4609457-25-million-investment-cloquet-sappi-mill</t>
  </si>
  <si>
    <t>Duluth News Tribune</t>
  </si>
  <si>
    <t>Sierra Pacific Mortgage</t>
  </si>
  <si>
    <t>Sierra Pacific Mortgage Company, Inc., is excited to announce the company's expansion into Minnesota including three new locations in Blaine, Woodbury, and Rochester. Under the direction of Regional Manager, Mike Cass, these three new locations boast ten mortgage professionals who are ready to help Minnesotans across the state achieve the dream of homeownership.</t>
  </si>
  <si>
    <t>https://finance.yahoo.com/news/sierra-pacific-mortgage-expands-minnesota-090000033.html</t>
  </si>
  <si>
    <t>Certified Power</t>
  </si>
  <si>
    <t xml:space="preserve">https://springbrooknaturecenter.org/AgendaCenter/ViewFile/Agenda/_05132019-311 </t>
  </si>
  <si>
    <t>12117 Riverwood Dr</t>
  </si>
  <si>
    <t>Certified Power Inc's Project HG is relocating CPI's headquarters from Mundelein, Illinois, as well as combining CPI's existing facilities in Burnsville and Brooklyn Park, into a single location at the Stacks II in Fridley.  CPI signed a lease for 55,000 square feet in Northern Stacks II on a seven-year term. While none of CPI's existing 72 Minnesota jobs are considered 'at risk' as a result of this relocation, the project would create at least 36 new jobs in the first 4 years and invest $2.25 million in MN. Award $100K MIF</t>
  </si>
  <si>
    <t>Granite Digital Realty</t>
  </si>
  <si>
    <t>International Falls</t>
  </si>
  <si>
    <t>Granite Digital Realty has been working for nearly a decade on plans to build a world-class data center in International Falls. That vision is now within reach, thanks to improved local technology infrastructure and the new opportunity zone federal tax incentive. Mershon's group plans to build a $150 million, 20-megawatt data center in two phases at 409 14th St. W., a former Army Reserve Center owned by Koochiching County. Granite Digital hopes to break ground by end 2019. Would employ 35 FT.</t>
  </si>
  <si>
    <t xml:space="preserve">https://finance-commerce.com/2019/05/icy-city-could-be-data-center-hot-spot/ </t>
  </si>
  <si>
    <t>409 14th St</t>
  </si>
  <si>
    <t>DailyPay</t>
  </si>
  <si>
    <t>A New York financial-technology startup is planning to open a Minneapolis office with 100 employees sometime this summer. Founded in 2015, DailyPay Inc. gives users instant access to earned wages and the option for pay advances, on which the company charges a transaction fee. It has raised about $23 million in venture capital. The 100 employees will support the company's payment-services and customer-support teams.</t>
  </si>
  <si>
    <t>https://www.bizjournals.com/twincities/news/2019/05/09/new-york-fin-techstartup-to-open-minneapolis.html</t>
  </si>
  <si>
    <t>All Energy Solar Inc</t>
  </si>
  <si>
    <t>St. Paul-based All Energy Solar, the designer and installer of solar-power systems for homes and businesses in six states, has moved to a larger 30,000 square foot location in St. Paul's Energy Park industrial-commercial area that is three times its previous space a couple miles away. The 135-employee firm has added 20 workers this year, with plans for up to 20 more. Allen said he expects to install systems on 1,000 buildings this year, up from 700 last year.</t>
  </si>
  <si>
    <t>http://www.startribune.com/all-energy-solar-expands-in-st-paul/509876052/</t>
  </si>
  <si>
    <t>1264 Energy Lane</t>
  </si>
  <si>
    <t>Generic drugmaker Upsher-Smith plans Maple Grove expansion. The company wants to add a four-level, 298,000-square-foot building just east of its main office, which is off Interstate 494 at 6701 Evenstad Drive. Maple Grove planning manager Peter Vickerman said Upsher-Smith would like to break ground in the third quarter. The city was not aware of how many additional jobs the expansion might bring.</t>
  </si>
  <si>
    <t>https://www.bizjournals.com/twincities/news/2019/05/13/generic-drugmaker-upsher-smith-plans-maple-grove.html</t>
  </si>
  <si>
    <t>https://www.bizjournals.com/twincities/news/2019/05/14/minneapolis-fin-tech-firm-clickswitch-snaps-up-13m.html</t>
  </si>
  <si>
    <t>Technology startup ClickSwitch Holdings Inc. has closed on a $13 million financing round, the Minneapolis company said Monday. The company will use the latest funding to ramp up hiring and to support operations with new financial partners. Currently it has 45 employees and plans to grow to 60 employees by the end of the year and hire a chief operating officer and chief revenue officer. 9/2019: Moved its downtown Minneapolis headquarters  to 701 North Washington Avenue.</t>
  </si>
  <si>
    <t>MinMor Industries</t>
  </si>
  <si>
    <t>MinMor Industries is a printing and packaging manufacturer and distributer that has been in operation for 30 years. The project consists of renovations to the existing facility. The total project cost is $579,000. The company expects to create 45 jobs within three years with an average wage of $15.09 an hour. Job Creation Fund Award: $175K</t>
  </si>
  <si>
    <t>https://mn.gov/deed/newscenter/press-releases/?id=384613</t>
  </si>
  <si>
    <t>6010 Earle Brown Dr</t>
  </si>
  <si>
    <t>Reprocessed Plastics Inc</t>
  </si>
  <si>
    <t>Garfield</t>
  </si>
  <si>
    <t>Reprocessed Plastics has been recycling waste into industrial products since 1991. The project will add a 13,000 square foot addition to allow for growth. The total project cost is expected to be $638,441. The company expects to create 20 jobs within the next three years. Job Creation Fund Award $175K</t>
  </si>
  <si>
    <t>8301 County Hwy 82</t>
  </si>
  <si>
    <t>Lockton Companies</t>
  </si>
  <si>
    <t>Lindsey Harlan, vice president of Lockton in Golden Valley discussed the company's recent growth in the Twin Cities, its plans for future expansion in the area and the challenges of competing for talent in such a hot market for insurance firms. Between the two offices, we've doubled our number of employees since 2015. Just last year we added 20 new associates, and we're scheduled to grow another 20 over the next year.</t>
  </si>
  <si>
    <t>https://www.bizjournals.com/twincities/news/2019/05/17/insurance-brokerage-eyes-growth-in-twin-cities.html</t>
  </si>
  <si>
    <t>5500 Wayzata Blvd Ste 510</t>
  </si>
  <si>
    <t>VentureMed Group</t>
  </si>
  <si>
    <t>https://www.bizjournals.com/twincities/news/2019/05/17/ohio-med-tech-startup-led-by-former-nxthera-ceo-to.html</t>
  </si>
  <si>
    <t>2800 Campus Drive</t>
  </si>
  <si>
    <t>Toledo, Ohio-based  VentureMed Group Inc., a company that develops medical devices to treat vascular problems, will move its offices to Plymouth, Minn., this year.  The company in 2017 raised a $15 million Series B round. It's in the process of raising its next financing round to fund business expansion. VentureMed's 6,000-square-foot Plymouth office will be located at 2800 Campus Drive and have 20 to 25 employees. Expects to complete its relocation over the next three months.</t>
  </si>
  <si>
    <t>Donaldson, the filtration systems manufacturer today announced the groundbreaking on a $15 million research center at its global headquarters in Bloomington. The 17,000-square foot Materials Research Center is scheduled to open in 2019. In a statement Donaldson (NYSE: DSCI) positioned the expansion as a way to 'attract the technical talent' required to develop innovative filtration technologies and bring them to market. The company plans to add six researchers &amp; engineers to the 1,100+ staff</t>
  </si>
  <si>
    <t>https://www.bizjournals.com/twincities/news/2019/05/20/donaldson-building-15-million-research-center-in.html</t>
  </si>
  <si>
    <t>Park Nicollet Health Services has broken ground on a 28,000-square-foot clinic in Lakeville that will provide more health care services than its current facility in the Twin Cities suburb. The $13.5 million project is going up at 18484 Kachina Court. The new clinic will offer additional urgent care, OB-GYN and eye care services as well as extended morning, evening and weekend hours. The new clinic will be more than five times larger than its current facility. Will add 30 new employees.</t>
  </si>
  <si>
    <t>https://www.bizjournals.com/twincities/news/2019/05/20/park-nicollet-begins-construction-of-13-5-million.html</t>
  </si>
  <si>
    <t>18432 Kendrick Ave</t>
  </si>
  <si>
    <t>Control Concepts</t>
  </si>
  <si>
    <t>A Chanhassen manufacturer hopes to break ground this year in the last open lot in the city's Arboretum Business Park. Control Concepts employs about 40 people at its current HQ at 18760 Lake Drive E. The new building, proposed at 8077 Century Blvd., would be large enough in theory for up to 100 workers, president and owner Cory Watkins said. Building would be 54,200+ square feet, with office, manufacturing and warehouse space. Hope to break ground in August 2019, relocate in spring 2020.</t>
  </si>
  <si>
    <t>https://finance-commerce.com/2019/05/control-concepts-plans-to-expand-in-chanhassen</t>
  </si>
  <si>
    <t>18760 Lake Dr E</t>
  </si>
  <si>
    <t>Window manufacturer Andersen Corp. plans to double the size of Renewal by Andersen manufacturing facility in Cottage Grove, with room left over for future expansion. The Cottage Grove Planning Commission on Wednesday recommended approval of the company's plans for a new 350,000-square-foot warehouse, manufacturing and office building in the Glengrove Industrial Park. Andersen is planning to bring 125 new jobs to the area with the expansion. Received JCF $800K, MIF $450K</t>
  </si>
  <si>
    <t>Office (Non-HQ); Manufacturing; Warehouse</t>
  </si>
  <si>
    <t>https://www.bizjournals.com/twincities/news/2019/05/30/andersen-corp-plans-to-double-its-footprint-in.html</t>
  </si>
  <si>
    <t>JCF, MIF</t>
  </si>
  <si>
    <t>Medical device maker Heraeus Medical Components will move into the Northern Stacks seven building, 122-acre business park at 4800 E. River Road in Fridley in the fall. Germany-based Heraeus signed a 10-year lease for 62,000 square feet of space in the Northern Stacks V. Heraeus, which already has a Minnesota location in White Bear Lake, will use its space at Northern Stacks as a research and development facility, Hyde said. The company will move in Oct. 1.</t>
  </si>
  <si>
    <t>https://finance-commerce.com/2019/05/northern-stacks-fills-its-biggest-vacancies/</t>
  </si>
  <si>
    <t>4800 E River Road</t>
  </si>
  <si>
    <t>Mayo Manufacturing</t>
  </si>
  <si>
    <t>East Grand Forks</t>
  </si>
  <si>
    <t>Delisle Properties, property owner, is seeking a loan to facilitate the expansion of Mayo Manufacturing, a primary business that manufactures potato processing equipment. Mayo, is seeking to expand its existing business by adding 8,400 square feet of industrial space at a cost of approximately $650,000 to meet growing demand. The expansion will add five employees making $17-30 per hour as starting wages. Applying for $150K from DEED's MIF and $150K revolving loan from East Grand Forks.</t>
  </si>
  <si>
    <t>http://www.egf.mn/ArchiveCenter/ViewFile/Item/4798</t>
  </si>
  <si>
    <t>Business Hwy 2</t>
  </si>
  <si>
    <t>MIF, Local loan</t>
  </si>
  <si>
    <t>Minneapolis-based Agosto Holdings, a cloud-services and development company, has secured $6.5 million in capital from California-based Bridge Bank and SG Credit Partners. The capital will allow Agosto to advance its strategy within the Google system, add personnel to sales and marketing, and promote Skykit ' the first digital signage content-management system built on the Google Cloud Platform. Agosto, with 63 employees, said it is one of the largest Google-cloud partners globally.</t>
  </si>
  <si>
    <t>http://www.startribune.com/agosto-raises-expansion-capital/510665152/</t>
  </si>
  <si>
    <t>UnitedHealth Group's Optum health services division is getting a new HQ that merges three businesses under a single roof to better coordinate business operations and improve marketing.</t>
  </si>
  <si>
    <t>http://www.startribune.com/optum-finds-a-big-new-home-in-eden-prairie/123142228/</t>
  </si>
  <si>
    <t>Saul Ewing Arnstein &amp; Lehr</t>
  </si>
  <si>
    <t>Philadelphia-based Saul Ewing opened its Minneapolis office in February and started fast, hiring a team of lawyers away from Gray Plant Mooty along with clients that included the Minnesota Vikings. The newcomers are often expanding from big East and West Coast cities where demand for legal-services is saturated and new expansion cities offer less competition.</t>
  </si>
  <si>
    <t>https://www.bizjournals.com/twincities/news/2019/06/06/out-of-state-law-firms-move-in-and-grab-more-than.html</t>
  </si>
  <si>
    <t>33 South Sixth St Ste 4750</t>
  </si>
  <si>
    <t>https://www.postbulletin.com/news/business/geotek-stewartville-get-ball-rolling-on-major-expansion/article_f8676392-8b83-11e9-b165-efc0d2c828a8.html</t>
  </si>
  <si>
    <t>Rochester Post-Bulletin</t>
  </si>
  <si>
    <t>MIF, TIF</t>
  </si>
  <si>
    <t>Midwest Ear Nose &amp; Throat</t>
  </si>
  <si>
    <t>Midwest Ear, Nose and Throat Specialists plan to anchor a new medical-office building being pitched by Davis in Woodbury, Davis CEO Mark Davis told the Business Journal Monday. Midwest ENT, which currently leases space northeast of Lake Road and west of Woodwinds Drive in Woodbury, would lease the entire 14,000-square-foot building Davis is pitching as the third phase of its CityPlace development.</t>
  </si>
  <si>
    <t>https://www.bizjournals.com/twincities/news/2019/06/17/shriners-midwest-ent-plot-new-medical-centers-in.html</t>
  </si>
  <si>
    <t>Shriners Healthcare for Children</t>
  </si>
  <si>
    <t>Shriners Healthcare for Children-Twin Cities plans to anchor a new medical-office building being pitched by Davis in Woodbury, Davis CEO Mark Davis told the Business Journal Monday. Shriners Healthcare for Children-Twin Cities would lease 20,000 square feet of a proposed 42,000-square-foot building south of Interstate 94 and east of Radio Drive.</t>
  </si>
  <si>
    <t>California-based technology firm Arctic Wolf has quadrupled its office space in Eden Prairie. Arctic Wolf houses its sales, marketing and customer success operations in Eden Prairie. The company, which offers IT security services, had been renting a 5,250-square-foot office space in the suburb. Last week, the firm moved into a new 21,800-square-foot space. The new location will enable the company to house up to 200 employees; the old spot had room for just 55.</t>
  </si>
  <si>
    <t>http://tcbmag.com/news/articles/2019/june/california-based-arctic-wolf-quadruples-eden-prair</t>
  </si>
  <si>
    <t>8939 Columbine Road</t>
  </si>
  <si>
    <t>Wipro Technologies</t>
  </si>
  <si>
    <t>Bangalore, India-based Wipro has opened a new office at the edge of downtown Minneapolis that the tech consultancy said would grow to 100 employees over the next two years. The Minneapolis office will serve as a technology hub for the company. It decided to open the office because of the city's "conducive business environment, excellent infrastructure and ready talent pool."</t>
  </si>
  <si>
    <t>https://www.bizjournals.com/twincities/news/2019/06/19/tech-consultancy-wipro-to-hire-100-at-new.html</t>
  </si>
  <si>
    <t>111 Washington Ave S</t>
  </si>
  <si>
    <t>Toppan Merrill</t>
  </si>
  <si>
    <t>https://www.sctimes.com/story/news/2019/06/25/toppan-merrill-expands-sartell-expected-new-jobs-complete-2020/1558535001/</t>
  </si>
  <si>
    <t>300 11th Ave E</t>
  </si>
  <si>
    <t>MIF $320K, JCF $350K</t>
  </si>
  <si>
    <t>Reprise Biomedical</t>
  </si>
  <si>
    <t>Miromatrix Medical Inc.'s two FDA-approved products (Miroderm and Miromesh), which help manage wounds and reinforce soft tissue, will be managed and sold by a new spin-off company called Reprise Biomedical Inc. Miromatrix owns a significant stake in Reprise. Reprise has 13 employees, seven of whom are transplants from Miromatrix. Powers expects to have 15 to 20 employees by the end of the year.</t>
  </si>
  <si>
    <t>https://www.bizjournals.com/twincities/news/2019/07/02/new-miromatrix-spinoff-raises-12-5-million-to-ramp.html</t>
  </si>
  <si>
    <t>Soona</t>
  </si>
  <si>
    <t>The Minneapolis shop started this May, a month after starting a sister studio in Denver. The 2,000-square-foot Soona location in northeast Minneapolis can be staged to look like a living room, a kitchen or any other space. A year ago, the women began to brainstorm ways to make photo and video production as easy as visiting a printing office to make copies. Technology at Soona allows them to shoot, edit and deliver content to clients. Raised $1.2 million in seed funding.</t>
  </si>
  <si>
    <t>http://www.startribune.com/minneapolis-based-soona-creates-digital-content-asap/512191362/</t>
  </si>
  <si>
    <t>RMS plans to break ground as soon this fall on an addition to its manufacturing plant in the Minneapolis suburb, its fifth major expansion there in the past two decades. The company previously expanded at the site in 2016, 2011, 2006 and 1998. RMS currently employs 711 people in Coon Rapids and is the city's biggest private-sector employer. The project would add 60,000 square feet of space to its existing 215,000-square-foot building. Awarded $800,000 JCF from DEED.</t>
  </si>
  <si>
    <t>https://finance-commerce.com/2019/07/coon-rapids-manufacturer-to-expand-again</t>
  </si>
  <si>
    <t>Beck's Hybrids</t>
  </si>
  <si>
    <t>Research &amp; Dev; Warehouse; Distribution Center</t>
  </si>
  <si>
    <t>https://finance.yahoo.com/news/beck-establishes-roots-minnesota-expanded-154247539.html</t>
  </si>
  <si>
    <t>1005 West Elm Ave</t>
  </si>
  <si>
    <t>Beck's is pleased to announce the purchase of a facility in Olivia, Minn., for the use of distribution and research. The 44,000 square-foot facility will provide corn breeding and research, sales support, and warehousing. The team in Olivia consists of five full-time employees with plans to add 2 more team members in 2021, and up to 30 part-time employees for seasonal research activities.Beck's has a unique partnership with RAGT, a French seed company.</t>
  </si>
  <si>
    <t>Discount retailer Costco could start construction of a new distribution center in Owatonna this fall, a center that would likely be the largest new construction industrial building ever proposed for the southern Minnesota city. Costco is planning to build a 354,000-square-foot distribution warehouse. the finished distribution center will have a value of about $34 million, and will create about 125 full-time jobs and 75 part-time jobs. 9/19 article: $13m in TIF. plus $2m by Costco on road construction</t>
  </si>
  <si>
    <t>https://finance-commerce.com/2019/07/costco-plans-distribution-center-in-owatonna/</t>
  </si>
  <si>
    <t>TIF</t>
  </si>
  <si>
    <t>Doosan Bobcat, the construction giant, chose Minneapolis for its global collaboration center because of easy accessibility. Doosan Bobcat will open a new collaboration center in downtown Minneapolis' Fifth Street Towers this fall as part of its new global organizational structure. The 10,600-square-foot office will help the South Korean-based construction equipment giant host more global meetings and accelerate innovation.</t>
  </si>
  <si>
    <t>http://www.startribune.com/doosan-bobcat-will-open-global-office-in-downtown-minneapolis/512587322/</t>
  </si>
  <si>
    <t>IA Interior Architects</t>
  </si>
  <si>
    <t>A global architecture firm is opening a Minneapolis office at 60 Sixth St S to help property owners reimagine, as Managing Director Cassandra Griep puts it, 'anything that's within the four walls.' she hopes to have up to 10 people by the end of the year, with a final headcount of between 15 to 30. IA Interior Architects specializes in interior architecture and workplace design. The company has worked on projects ranging from open offices for video game developers to luxury airport lounges.</t>
  </si>
  <si>
    <t>https://finance-commerce.com/2019/07/design-firm-ia-interior-architects-opens-local-branch/</t>
  </si>
  <si>
    <t>LazyDays RV</t>
  </si>
  <si>
    <t>Earlier this week, Lazydays RV opened a new state-of-the-art service facility in Anoka County. It is the Tampa-based recreational vehicles manufacturer's 5th dealership nationwide, and its 1st in the Upper Midwest. The new facility includes 28 service bays and four body and collision bays with a 60-ft paint booth. 'We are very excited to introduce the Lazydays brand and its exceptional customer experience and expertise to the Minneapolis market,' said Lazydays VP of service Victor Doran.</t>
  </si>
  <si>
    <t>http://tcbmag.com/news/articles/2019/july/florida-rv-company-lazydays-opens-first-midwest-facility-in-anoka-county</t>
  </si>
  <si>
    <t>8390 Highway 10 NW</t>
  </si>
  <si>
    <t>Puris Proteins</t>
  </si>
  <si>
    <t>Lac Qui Parle</t>
  </si>
  <si>
    <t>Puris Proteins, LLC may expand in Lac qui Parle County, Minnesota. The company is a manufacturer of a spectrum of non-GMO, plant-based ingredients made from soy, pulses, lentils, and corn. The proposed project would consist of converting a shuttered dairy protein plant into a plant-based processing facility. The total project cost is $89,840,828. Received JCF award $1.86 million JCF, $1 million MIF.</t>
  </si>
  <si>
    <t>https://mn.gov/deed/ed/about-us/news-events/press-releases/ed-press-releases.jsp?id=1045-404298</t>
  </si>
  <si>
    <t>RSM US LLP</t>
  </si>
  <si>
    <t>Chicago-based RSM US LLP renewed its lease at RSM Plaza in downtown Minneapolis. The lease will run for 12 years. RSM occupies more than 115,000 square feet in the plaza, making it the biggest tenant in the building located at 801 Nicollet Mall. In a news release, RSM added that it plans to 'fully renovate the space to empower a modern workforce.' The new renovations are slated to wrap up in 2020.</t>
  </si>
  <si>
    <t>http://tcbmag.com/news/articles/2019/july/rsm-renews-lease-in-namesake-skyscraper</t>
  </si>
  <si>
    <t>801 Nicollet Ave Ste 1100</t>
  </si>
  <si>
    <t>http://www.startribune.com/twin-cities-fish-distributor-opens-a-plant-to-process-meat-in-northfield/512896792/</t>
  </si>
  <si>
    <t>1595 57th St</t>
  </si>
  <si>
    <t>The Fish Guys is a St. Louis Park-based wholesale distributor. In May the Fish Guys bought a 16,000-square-foot meat-processing plant for $710,000, at 1595 57th St. in Northfield, and invested more than $1 million in additional funds to renovate and add equipment to the facility. Will add 15 to 20 new positions between its Northfield and St. Louis Park locations. St. Louis Park’s 40,000-square-foot facility will remain the company’s distribution center.</t>
  </si>
  <si>
    <t>VStar Entertainment Group</t>
  </si>
  <si>
    <t>Eric Grilly, CEO of Fridley-based VStar Entertainment Group, is working to expand the performance portfolio of parent company Cirque du Soleil Entertainment Group as executive head of studio alliances for the Montreal-based global live-entertainment brand. With two new shows this year, VStar's workforce of 300 could increase 20% this year, Grilly said.</t>
  </si>
  <si>
    <t>http://www.startribune.com/vstar-ceo-seeks-new-live-entertainment-opportunities-for-parent-cirque-du-soleil/513269662/</t>
  </si>
  <si>
    <t>44 Northern Stacks Dr Ste 200</t>
  </si>
  <si>
    <t>Green Bay Packaging</t>
  </si>
  <si>
    <t>https://coonrapidsciviccenter.com/CivicAlerts.aspx?AID=1903</t>
  </si>
  <si>
    <t>555 87th Lane NW</t>
  </si>
  <si>
    <t>https://www.bizjournals.com/twincities/news/2019/07/30/boston-scientific-plans-expansion-to-maple-grove.html</t>
  </si>
  <si>
    <t>One Scimed Place</t>
  </si>
  <si>
    <t>Nahan Printing Inc</t>
  </si>
  <si>
    <t>St. Cloud commercial printing company Nahan Printing has partnered with St. Cloud State University to help new and current employees sharpen their technical skills. SCSU helped create training materials specifically for Nahan staff. Nahan Printing cut the ribbon on its new, grant-funded training center, Nahan University, on July 17. The Nahan University training lab currently operates in a remodeled area of the manufacturing center. Received a MJSP Grant.</t>
  </si>
  <si>
    <t>https://wjon.com/nahan-printing-opens-employee-training-center/</t>
  </si>
  <si>
    <t>7000 Saukview Dr</t>
  </si>
  <si>
    <t>MJSP</t>
  </si>
  <si>
    <t>Alarm com</t>
  </si>
  <si>
    <t>2019 Best Places to Work First-time honoree Alarm.com has a number of tangible benefits it offers employees. How many jobs do you have open, and where do you post your job openings' We currently have 82 job openings companywide for positions such as customer support, software engineering, product management, sales and more.</t>
  </si>
  <si>
    <t>https://www.bizjournals.com/twincities/news/2019/08/02/best-places-to-work-2019-alarm-com.html</t>
  </si>
  <si>
    <t>7900 Xerxes Ave S</t>
  </si>
  <si>
    <t>2019 Best Places to Work First-time Best Places to Work honoree Ascentis offers a number of programs that contribute to its award-winning workplace. How many jobs do you have open, and where do you post your job openings' As of June 10, we have 18 positions open, which tends to be the average amount of jobs open at any given time throughout the year. </t>
  </si>
  <si>
    <t>https://www.bizjournals.com/twincities/news/2019/08/02/best-places-to-work-2019-ascentis-corp.html</t>
  </si>
  <si>
    <t>Foodsby</t>
  </si>
  <si>
    <t>http://www.startribune.com/foodsby-zeros-in-on-office-lunch-deliveries-carving-niche-amid-a-boom/514311862/</t>
  </si>
  <si>
    <t>3001 Broadway St NE</t>
  </si>
  <si>
    <t>Foodsby raised about $19.4 million in Series A and B funding rounds, and used the capital to expand into new markets and increase its sales, marketing and development teams. It plans to increase its restaurant and building partners from 18 to 30 by year's end. The company has 150 employees, and plans to expand to nearly 200.  Relocated from Northeast Minneapolis (where it had 7,000 square feet on Broadway Street) to downtown Minneapolis in 34,000 square feet of renovated space.</t>
  </si>
  <si>
    <t>FRSecure LLC</t>
  </si>
  <si>
    <t>2019 Best Places to Work FRSecure is a full-service information security management company and a first-time Best Places to Work honoree. How many jobs do you have open, and where do you post your job openings: Six job postings for nine open positions</t>
  </si>
  <si>
    <t>https://www.bizjournals.com/twincities/news/2019/08/02/best-places-to-work-2019-frsecure.html</t>
  </si>
  <si>
    <t>5909 Baker Rd Ste 500</t>
  </si>
  <si>
    <t>2019 Best Places to Work Gillette Children's Specialty Healthcare is a five-time Best Places to Work honoree due to areas such as an emphasis on professional development, with various courses and training opportunities for staff, and regular participation in surveys to ensure competitive pay in relation to the market. How many jobs do you have open, and where do you post your job openings: We have approximately 45 positions open, including patient care and nonpatient care positions.</t>
  </si>
  <si>
    <t>https://www.bizjournals.com/twincities/news/2019/08/02/best-places-to-work-2019-gillette-childrens.html</t>
  </si>
  <si>
    <t>2019 Best Places to Work How many jobs do you have open,…: 29.</t>
  </si>
  <si>
    <t>https://www.bizjournals.com/twincities/news/2019/08/02/best-places-to-work-2019-loffler-cos-inc.html</t>
  </si>
  <si>
    <t>Marco Technologies</t>
  </si>
  <si>
    <t>2019 Best Places to Work Marco Technologies is a repeat Best Places to Work honoree, in part due to its continued focus on seeking ways to improve upon its already award-winning environment. How many jobs do you have open: 96 current openings</t>
  </si>
  <si>
    <t>https://www.bizjournals.com/twincities/news/2019/08/02/best-places-to-work-2019-marco-technologies.html</t>
  </si>
  <si>
    <t>PULTE HOME CORPORATION</t>
  </si>
  <si>
    <t>2019 Best Places to Work Homebuilder PulteGroup Inc. ' Minnesota is a two-time Best Places to Work honoree and continues looking for ways to improve its work environment for employees. How many jobs do you have open, and where do you post your job openings: Currently, we have four openings within our division.</t>
  </si>
  <si>
    <t>https://www.bizjournals.com/twincities/news/2019/08/02/best-places-to-work-2019-pultegroup-inc-minnesota.html</t>
  </si>
  <si>
    <t>7500 Office Ridge Cir #325</t>
  </si>
  <si>
    <t>RBC Wealth Management</t>
  </si>
  <si>
    <t>2019 Best Places to Work First-time Best Places to Work honoree RBC Wealth Management-U.S. offers benefits designed with traditional and modern families in mind. How many jobs do you have open...' As of June 10, there are 108 open positions nationwide ' 51 in Minnesota.</t>
  </si>
  <si>
    <t>https://www.bizjournals.com/twincities/news/2019/08/02/best-places-to-work-2019-rbc-wealth-management-u-s.html</t>
  </si>
  <si>
    <t>60 S Sixth St</t>
  </si>
  <si>
    <t>2019 Best Places to Work Revel Health team members are driven by the health care tech company's mission and values: 'Make the world a healthier place using innovative technology, fanatical teamwork and brilliant creativity.' First-time Best Places to Work honoree. How many jobs do you have open, and where do you post your job openings: Six current openings.</t>
  </si>
  <si>
    <t>https://www.bizjournals.com/twincities/news/2019/08/02/best-places-to-work-2019-revel-health.html</t>
  </si>
  <si>
    <t>RHI Consulting Division of Robert Half</t>
  </si>
  <si>
    <t>Staffing firm Robert Half International Inc. is ramping up its own hiring in its Minneapolis office, and to help attract and retain team members it offers a number of attractive benefits, including workplace flexibility and a generous paid time off policy. Since this is the hottest job market we've seen in years, we are also hiring internally for roughly 30 roles, most of which involve matching today's top talent with our clients throughout the area</t>
  </si>
  <si>
    <t>https://www.bizjournals.com/twincities/news/2019/08/02/best-places-to-work-2019-robert-half-international.html</t>
  </si>
  <si>
    <t>800 Nicollet Mall #2700</t>
  </si>
  <si>
    <t>2019 Best Places to Work This year marks SportsEngine's second Best Places to Work recognition. The company, which develops software for youth and amateur sports organizations, offers a hefty paid parental leave policy and 401(k) match to team members. How many jobs do you have open: 15 openings</t>
  </si>
  <si>
    <t>https://www.bizjournals.com/twincities/news/2019/08/02/best-places-to-work-2019-sportsengine.html</t>
  </si>
  <si>
    <t>2019 Best Places to Work Stoneridge Software Inc. is a five-time Best Places to Work honoree thanks in part to its relaxed office atmosphere, with beer and snacks; a dress-for-your-day dress code; quarterly themed potlucks; and a robust benefits package. The IT consulting firm also has a high-frequency approach in sharing feedback with employees. How many jobs do you have open, and where do you post your job openings: Currently, Stoneridge has 18 job openings.</t>
  </si>
  <si>
    <t>https://www.bizjournals.com/twincities/news/2019/08/02/best-places-to-work-2019-stoneridge-software-inc.html</t>
  </si>
  <si>
    <t>6465 Wayzata Blvd Ste 775</t>
  </si>
  <si>
    <t>TPI Hospitality</t>
  </si>
  <si>
    <t>2019 Best Places to Work How many jobs do you have open...' We have approximately 40 positions currently open, and post many of our available positions internally. As the nation's largest 100 percent employee-owned hospitality company, TPI Hospitality provides a no-cost ownership opportunity for our associates to secure financial security for their retirement years.</t>
  </si>
  <si>
    <t>https://www.bizjournals.com/twincities/news/2019/08/02/best-places-to-work-2019-tpi-hospitality.html</t>
  </si>
  <si>
    <t>103 15th Ave NW Ste 200</t>
  </si>
  <si>
    <t>2019 Best Places to Work Besides providing many of the typical benefits of a Best Places to Work, three-time honoree West Monroe Partners is on a mission to build the next generation of leaders at its consulting firm, and it aims to do that by creating an inclusive and diverse team. How many jobs do you have open, and where do you post your job openings: We currently have 10 open positions in our Minneapolis office and dozens of open positions across the country.</t>
  </si>
  <si>
    <t>https://www.bizjournals.com/twincities/news/2019/08/02/best-places-to-work-2019-west-monroe-partners.html</t>
  </si>
  <si>
    <t>York Solutions</t>
  </si>
  <si>
    <t>2019 Best Places to Work First-time Best Places to Work honoree York Solutions puts a premium on professional development for its team members. How many jobs do you have open, and where do you post your job openings: 10 full-time roles open in Minnesota right now.</t>
  </si>
  <si>
    <t>https://www.bizjournals.com/twincities/news/2019/08/02/best-places-to-work-2019-york-solutions.html</t>
  </si>
  <si>
    <t>7100 Northland Circle Ste 202</t>
  </si>
  <si>
    <t>Barrett Petfood Innovations</t>
  </si>
  <si>
    <t>Located in an industrial park, Barrett Petfood Innovations' new facility in Little Falls is expected to create 85 jobs within the next three years, with an average wage of $15.98 per hour. MN DEED is supporting the project with a $450,000 investment from MIF and a $175,000 investment from JCF. the 160,000-square-foot building will house initially one production line and eventually two, starting with a minimum of 40 employees, with a five-year goal of 200 to 300 workers.</t>
  </si>
  <si>
    <t>https://www.brainerddispatch.com/lifestyle/pets/4609004-Barrett-pet-food-company-breaks-ground-for-Little-Falls-facility</t>
  </si>
  <si>
    <t>Brainerd Dispatch</t>
  </si>
  <si>
    <t>American Flexible Products Inc</t>
  </si>
  <si>
    <t>A Chaska maker of gaskets, seals and insulation is looking to nearly double in size. American Flexible Products custom fabricates foam, rubber, plastics and other flexible materials at 124 Peavey Circle. It wants to expand its two-story, 24-foot-high, 30,000-square-foot building to the west with a 25,000-square-foot, two-story addition of warehouse space, a break room and bathrooms, according to city planning documents. two loading docks would be added to the south side of the building.</t>
  </si>
  <si>
    <t>https://www.bizjournals.com/twincities/news/2019/08/14/chaska-manufacturer-looks-to-double-in-size.html</t>
  </si>
  <si>
    <t>124 Peavey Cir</t>
  </si>
  <si>
    <t>Ultra Machining Company</t>
  </si>
  <si>
    <t>Ultra Machining Co. has reached an agreement with the Monticello Economic Development Authority to build a new 40,000 square foot facility (next to its current site). The city is contributing to the expansion by buying the land of the proposed site through tax-increment financing. The project is expected to be a multi-million-dollar undertaking and expects to add 60 new jobs in the first three years of the new facility's operation. Work is expected to begin in late 2019 or early 2020. DEED awards 2/2020: Job Creation Fund $175K, MN Investment Fund $300K</t>
  </si>
  <si>
    <t>http://tcbmag.com/news/articles/2019/august/monticello-manufacturing-company-to-expand</t>
  </si>
  <si>
    <t>500 Chelsea Rd</t>
  </si>
  <si>
    <t>TIF, JCF ($175K), MIF ($300K)</t>
  </si>
  <si>
    <t>CardioMech</t>
  </si>
  <si>
    <t>CardioMech has raised $7.5 million in convertible-note funding in 2019. It plans to start its series A round soon, hoping to raise between $5-$10 million. CardioMech already runs its R&amp;D, manufacturing and quality-control operations out of Fridley and this week incorporated in the state, though it hasn't officially designated the Minnesota site as its headquarters. Has 7 full-time employees and also employs manufacturers and consultants in Fridley. Plan to hire more full-time staff with funding</t>
  </si>
  <si>
    <t>https://www.bizjournals.com/twincities/news/2019/08/22/why-this-norwegian-medtech-company-is-so.html</t>
  </si>
  <si>
    <t xml:space="preserve">Distinctive Iron </t>
  </si>
  <si>
    <t>Distinctive Iron currently employs 14 PT and 2 PT with an average hourly wage of $18.80/hr and has outgrown their leased space on Industrial Blvd in Elk River. They intend to relocate to 15970 Jarvis Street NW in Elk River. Will create 5 FT jobs paying avg of $18.80/hr. They are purchasing $35,000 of new equipment. Total project cost is approximate $1.53 million, of which they can provide $116,000 in equity. They are seeking a $100,000 Jobs Incentive Microloan from Elk River. Awarded $42,474 JCF</t>
  </si>
  <si>
    <t>http://web1-elkr.ci.elk-river.mn.us/weblink/1/doc/278736/Page1.aspx</t>
  </si>
  <si>
    <t>15970 Jarvis Street NW</t>
  </si>
  <si>
    <t xml:space="preserve">https://www.bizjournals.com/twincities/news/2019/08/28/microelectronics-maker-will-expand-bloomington.html </t>
  </si>
  <si>
    <t>SkyWater Technology Foundry is planning a 66,724-square-foot expansion to its Bloomington facility which will support another 30 to 50 jobs.  Update 10/2019: Expansion is backed by $170 million invested by the U.S. Department of Defense to produce electronics hardened to serve in high-radiation environments, including outer space.</t>
  </si>
  <si>
    <t>75F</t>
  </si>
  <si>
    <t>Burnsville-based 75F announced this morning that it had completed its $18 million Series A funding round, led by Breakthrough Energy Ventures and Oil and Gas Climate Initiative. The $18 million comes from a combination of investments and the issuance of convertible notes. 75F creates smart HVAC technology for commercial buildings. 75F will use the funds to add about 40 Minnesota employees over the next year and a half, as well as hiring at its Bangalore, India office.</t>
  </si>
  <si>
    <t>https://www.bizjournals.com/twincities/news/2019/09/04/75f-raises-18-million-in-round-led-by-bill-gates.html</t>
  </si>
  <si>
    <t>221 River Ridge Circle S</t>
  </si>
  <si>
    <t>Minimizer</t>
  </si>
  <si>
    <t>As part of its long-term growth plan, Minimizer is in the final planning stage for a new facility located in Owatonna, Minn. Minimizer currently employs 83 people across three separate campuses in Blooming Prairie. All employees will be relocated to the site in Owatonna, which substantially increases the company's operating space from 54000 square feet to 96000 square feet. hopes to break ground on the new facility next month and plans to be moved in by the spring of 2021.</t>
  </si>
  <si>
    <t>https://www.minimizer.com/blog/2019/09/04/minimizer-announces-plan-to-build-new-one-hundred-thousand-square-foot-facility-in-owatonna/</t>
  </si>
  <si>
    <t>Heliene Inc., a Canadian maker of solar panels that a year ago opened a plant in Mountain Iron, is seeking funding to add automation and workers to the facility. The Post-Bulletin reports on the effort by Heliene, which is seeking $600,000 from the Dept of Iron Range Resources and Rehabilitation and another $300,000 from MN DEED The funding will go toward upgrading the ventilation system at a key part of the production process, speeding up production and leading to 15 additional jobs.</t>
  </si>
  <si>
    <t>https://www.bizjournals.com/twincities/news/2019/09/09/heliene-seeks-state-loan-to-expand-solar-panel.html</t>
  </si>
  <si>
    <t>Mayo Clinic &amp; Google</t>
  </si>
  <si>
    <t>Mayo Clinic and Google announced a partnership to develop ways for cloud computing, data analytics, machine learning and artificial intelligence to improve health care. The agreement is a key part Mayo's new CEO's plan to position the Rochester-based health care system as a platform that connects seriously ill patients with the best treatments. Financial terms were not disclosed. As part of the 10-year agreement, Google will open an office in Rochester that's staffed with Google engineers.</t>
  </si>
  <si>
    <t>http://www.startribune.com/mayo-clinic-picks-google-for-data-storage-as-firms-announce-broader-partnership/559929972/</t>
  </si>
  <si>
    <t>Cassia Life</t>
  </si>
  <si>
    <t>Cassia Life paid $3.55 million for the former 37,302-square-foot Honeywell office located in the southwest quadrant of Highway 100 and 70th Street West. Cassia completed about $3.5 million in renovations and repair before relocating the approximately 140 employees from its two headquarters to the Edina office.</t>
  </si>
  <si>
    <t>https://finance-commerce.com/2019/09/just-sold-volunteers-of-america-acquires-larger-office/</t>
  </si>
  <si>
    <t>7171 Ohms Lane</t>
  </si>
  <si>
    <t>Volunteers of America</t>
  </si>
  <si>
    <t>Volunteers of America National Services plans to move its offices Thursday from its longtime 10,000-square-foot office at 7530 Market Place Drive in Eden Prairie to a 15,000-square-foot space it has acquired at 7485 Office Ridge Circle in Eden Prairie. "The new building provides much-needed space to accommodate Volunteers of America National Services' growing team and comes with a host of amenities, which will also help drive innovation and encourage collaboration and employee satisfaction."</t>
  </si>
  <si>
    <t>7485 Office Ridge Circle</t>
  </si>
  <si>
    <t>http://www.startribune.com/nearly-300-us-bancorp-workers-to-move-to-capella-tower/560065742/</t>
  </si>
  <si>
    <t>225 S Sixth St</t>
  </si>
  <si>
    <t>Whirltronics Inc</t>
  </si>
  <si>
    <t>Buffalo</t>
  </si>
  <si>
    <t>Whirltronics proposes to add an additional 20,000 square feet production area to their lawn-mower blade manufacturing company at 208 Centennial Drive. They have applied for a modification of the existing TIF district to add the additional parcel that they have acquired from the adjoining property owner. HRA approved TIF modification. Seeking other public grant sources in addition to TIF. Developer begins construction to be completed in 2019. DEED awarded $139,422 from Job Creation Fund.</t>
  </si>
  <si>
    <t>https://www.ci.buffalo.mn.us/wp-content/uploads/2014/03/09.16.19-agenda-with-attachments-v1-certified.pdf</t>
  </si>
  <si>
    <t>208 Centennial Dr</t>
  </si>
  <si>
    <t>Daikin, the Japanese-based manufacturer that also has a substantial presence in nearby Faribault, has already started work on a 150,000-square-foot warehouse adjacent to its Owatonna plant. When completed, the portion of the company's existing building used as a warehouse will be modified for more production.</t>
  </si>
  <si>
    <t>http://www.startribune.com/owatonna-picks-up-three-big-projects-including-a-costco-distribution-center/560667942/</t>
  </si>
  <si>
    <t>C.H. Robinson CEO Bob Biesterfeld said the company will make $1 billion in technology investments over the next five years as it builds on its leadership advantage in the third-party logistics industry. About 80% of the $1 billion investment will be assigned to innovative and new product introductions, and the remainder will be spent on infrastructure and new talent acquisitions. Company has added 200 to 250 employees so far this year to its engineering teams, mainly at its Eden Prairie HQ.</t>
  </si>
  <si>
    <t>http://www.startribune.com/eden-prairie-s-c-h-robinson-pledges-to-spend-1b-over-five-years-on-technology/560706422/</t>
  </si>
  <si>
    <t>New Perspective Senior Living</t>
  </si>
  <si>
    <t>New Perspective Senior Living, which operates 24 senior living complexes in Minnesota and elsewhere, has opened a 30,000 square-foot headquarters and staff resource center in Minnetonka. The 21-year-old company said the refurbished rental building includes a 100-seat training center, conference rooms, video production center and a fitness facility to accommodate a growing central-office staff of 50 employees and others.</t>
  </si>
  <si>
    <t>http://www.startribune.com/senior-living-developer-opens-minnetonka-headquarters/560779292/</t>
  </si>
  <si>
    <t>5900 Clearwater Dr. Suite 500</t>
  </si>
  <si>
    <t>55343</t>
  </si>
  <si>
    <t>Lewis Brisbois Bisgaard Smith LLP</t>
  </si>
  <si>
    <t>Add Lewis Brisbois Bisgaard &amp; Smith to national firms opening up shop in the Twin Cities. The Los Angeles-based law firm recently announced it opened a Minneapolis office in the Wells Fargo Center with four attorneys previously from Bowman and Brooke. Michelle Gilboe will lead the Minneapolis office. The four are experienced in medical-device litigation. The firm leased 16,000 square feet in the Wells Fargo Center and has plans to add more attorneys to the office.</t>
  </si>
  <si>
    <t>https://www.bizjournals.com/twincities/news/2019/09/20/l-a-based-law-firm-opens-minneapolis-office-with.html</t>
  </si>
  <si>
    <t>Wells Fargo Center 90 7th St, Ste 2900</t>
  </si>
  <si>
    <t>WuXi Diagnostics</t>
  </si>
  <si>
    <t>https://www.bizjournals.com/twincities/news/2019/09/20/chinese-biotech-firm-partners-with-mayo-will-open.html</t>
  </si>
  <si>
    <t>A Chinese pharma and biotech giant plans to open its first U.S. facility in Rochester in partnership with Mayo Clinic. WuXi Diagnostics filed a building permit in April for a $543,000 tenant space project. WuXi Diagnostics is a one-year-old joint venture between Shanghai-based New WuXi Life Science Investment Limited and Mayo Clinic. New facility will be at the new One Discovery Square complex. Unknown number of staff but some WuXi employees are already working in Rochester in a separate building. Will open by end of 2019.</t>
  </si>
  <si>
    <t>8x8</t>
  </si>
  <si>
    <t>8x8 Inc., a San Jose, Calif.-based company that provides cloud-based collaboration tools for businesses, opened a 34,000-square-foot office in the Baker Center. The ninth-floor office currently has 40 employees, a number that 8x8 hopes to triple to at least 120. The Baker Center office will center on 8x8's business operations, including sales and legal work. Business units from the company's operations around the country are moving to Minneapolis, and staff is growing at 5/week</t>
  </si>
  <si>
    <t>https://www.bizjournals.com/twincities/news/2019/09/24/a-silicon-valley-tech-company-wants-to-put-120.html</t>
  </si>
  <si>
    <t>Delta ModTech</t>
  </si>
  <si>
    <t>https://finance-commerce.com/2019/09/delta-modtech-to-break-ground-on-16-million-facility/</t>
  </si>
  <si>
    <t>Infor</t>
  </si>
  <si>
    <t>Infor rebranded the 13-story downtown office building from Lawson Commons to Infor Commons, the latest sign it was reaffirming (its) commitment to the Twin Cities. The New York-based business software developer plans to hire 100 additional employees to its 650-person workforce in downtown St. Paul.</t>
  </si>
  <si>
    <t>https://www.twincities.com/2019/10/01/downtown-st-pauls-lawson-commons-is-now-infor-commons-as-infor-plans-to-hire-100-more-employees/</t>
  </si>
  <si>
    <t>380 Saint Peter St</t>
  </si>
  <si>
    <t>SeaChange Print Innovations</t>
  </si>
  <si>
    <t>CEO Wendi Breuer of SeaChange Print Innovations watched as a crew delivered a $2 million HP inkjet press. It is the latest investment at a Plymouth-based company that sprung from the ashes of a failed printer at the same location 5 years ago. The high-speed, flexible-printing machine cuts waste and pollution and is the capstone of a $10 million investment by Breuer and the investors who bought the assets of the former company. Revenue grew from $9 million in 2014 to $21 million in 2018.</t>
  </si>
  <si>
    <t>http://www.startribune.com/after-10m-investment-plymouth-printing-company-s-revenue-more-than-doubles/562225022/</t>
  </si>
  <si>
    <t>14505 27th Ave N</t>
  </si>
  <si>
    <t>West Monroe Partners (GoKart Labs)</t>
  </si>
  <si>
    <t>Local company GoKart Labs has been acquired by Chicago-based West Monroe Partners, a move that will likely mean the end of the GoKart brand. GoKart describes itself as a "digital product studio, consultancy and ventures lab." West Monroe is a more traditional consultancy with expertise in technology. West Monroe is looking for a larger space in Minneapolis' downtown or North Loop neighborhoods. Washington D.C. office will close. With acquisition, West Monroe will have 150 employees in MN, plans to double staff.</t>
  </si>
  <si>
    <t>https://www.bizjournals.com/twincities/news/2019/10/08/minneapolis-based-gokart-labs-acquired-brand-will.html</t>
  </si>
  <si>
    <t>110 North 5th St Ste 520</t>
  </si>
  <si>
    <t>Specialty Manufacturing Co</t>
  </si>
  <si>
    <t>Scannell Properties projects include a 121,000-square-foot expansion of Specialty Manufacturing Cos.' two-building, 206,450-square-foot campus at 5858 and 5800 Centerville Road. That project is currently underway, said Township Planner Tom Riedesel.. From White Bear Township Meeting Minutes: SMC is proposing to construct an additional light industrial building on their property.</t>
  </si>
  <si>
    <t xml:space="preserve">http://www.ci.white-bear-township.mn.us/DocumentCenter/View/1663/Variance-Board-Meeting-of--September-23-2019-PDF </t>
  </si>
  <si>
    <t>5858 Centerville Rd</t>
  </si>
  <si>
    <t>Total Expert Inc., a St. Louis Park-based fintech company, has announced a $52 million fundraising round. The round was led by Georgian Partners, a Toronto, Canada-based VC firm that specializes in software companies. Total Expert collects data for its clients to help them get and keep customers. The company plans to add 100 employees in the next 12 months to the 212 it already has.</t>
  </si>
  <si>
    <t>https://www.bizjournals.com/twincities/news/2019/10/24/total-expert-lands-52m-states-biggest-software-vc.html</t>
  </si>
  <si>
    <t>Equity Financing</t>
  </si>
  <si>
    <t>https://www.bizjournals.com/twincities/news/2019/10/28/bio-techne-will-open-40m-facility-in-st-paul.html</t>
  </si>
  <si>
    <t>22 Empire Dr</t>
  </si>
  <si>
    <t>Pattison Sand Company</t>
  </si>
  <si>
    <t>Benton Township</t>
  </si>
  <si>
    <t>The Twin Cities needs high-quality crushed rock to improve its network of roads and bridges. Pattison Sand Co. plans to break ground this fall on a new $2.8 million rail facility and industrial park in Benton Township, in Carver County, that will receive trainloads of crushed rock and other aggregates from the company's 750-acre quarry in northern Iowa. Pattison will use only a portion of the industrial park site for distribution and make the other half available to other businesses</t>
  </si>
  <si>
    <t>https://finance-commerce.com/2019/10/carver-county-aggregate-distribution-facility-pitched/</t>
  </si>
  <si>
    <t>Cemstone Concrete</t>
  </si>
  <si>
    <t>Cemstone is expanding and plan to add 17 jobs to its current workforce of 11 in Fairmont. In connection to Cemstone's expansion, Fairmont received a DEED Business Development Public Infrastructure (BDPI) grant of $434,075 to assist with water and sewer lines and a street in a new 37 acre industrial park, which also supports the Cemstone expansion.</t>
  </si>
  <si>
    <t>https://mn.gov/deed/newscenter/press-releases/?id=410709#/detail/appId/1/id/409143</t>
  </si>
  <si>
    <t>828 E 4th St</t>
  </si>
  <si>
    <t>Clearwater</t>
  </si>
  <si>
    <t>Team Industries to invest $5 million on an expansion that will add 20 employees. In connection to Team's expansion, Bagley was awarded a DEED Business Development Public Infrastructure (BDPI) grant of $211,850 to assist with the construction of water and sewer main extensions in an industrial park.</t>
  </si>
  <si>
    <t>https://www.bemidjipioneer.com/news/4750966-Bagley-receives-infrastructure-grant</t>
  </si>
  <si>
    <t>Bemidji Pioneer</t>
  </si>
  <si>
    <t>105 Park Ave NW</t>
  </si>
  <si>
    <t>Maurices</t>
  </si>
  <si>
    <t>Maurices is looking to increase its online presence by creating several new information technology jobs. The 20 new positions ' a number that will likely grow ' will all be based at the retailer's Duluth headquarters. The expansion of Maurices' IT arm comes as London-based private equity firm OpCapita purchased the company earlier this year for $300 million,</t>
  </si>
  <si>
    <t>https://www.duluthnewstribune.com/business/retail/4755006-Maurices-creating-new-IT-positions-to-expand-online-presence</t>
  </si>
  <si>
    <t>425 W Superior St</t>
  </si>
  <si>
    <t>Essilor Laboratories of America</t>
  </si>
  <si>
    <t>St. Cloud State University (SCSU) will partner with Essilor subject matter experts to customize a training program that will be delivered to 712 employees (80 new). The MJSP grant is valued at $350,000. Training will increase the knowledge and skills of Essilor's employees resulting in increased job satisfaction, retention and opportunities for advancement. Essilor manufactures optical supplies.</t>
  </si>
  <si>
    <t>https://mn.gov/deed/newscenter/press-releases/#/detail/appId/1/id/409350</t>
  </si>
  <si>
    <t>6925 Saukview Dr</t>
  </si>
  <si>
    <t>Microbiologics is expanding their facility in 2020 and will streamline their processes and procedures with a cohesive, company-wide training program. In collaboration with Microbiologics, St. Cloud State University (SCSU) will coordinate and provide customized training for 195 employees (60 of them new) that is developed and delivered to fill gaps in knowledge and/or skills and provide the tools to remain competitive.</t>
  </si>
  <si>
    <t>Philips Healthcare</t>
  </si>
  <si>
    <t>One of the latest entries [to Plymouth] is Philips Healthcare, which moved into a renovated manufacturing facility in the second half of this year. It bought a former Boston Scientific building for $11 million. Parr says Philips consolidated three subsidiaries at the new location, including two from outside Minnesota.</t>
  </si>
  <si>
    <t>http://tcbmag.com/news/articles/2019/november/plymouth-med-tech-mecca</t>
  </si>
  <si>
    <t>5905 Nathan Lane N</t>
  </si>
  <si>
    <t>Rise Modular</t>
  </si>
  <si>
    <t>Rise Modular, a Minneapolis startup company focused on creating modular components that can be assembled into hotels and apartments, has hit a milestone in its journey from concept to construction. The company closed Oct. 31 on the $9.5 million acquisition of a vacant 141,289-square-foot industrial building on 34 acres at 2355 Lemond Road in Owatonna. Plan to hire about 100 workers on board and ramps up production in early 2020. Renovations will cost several million dollars.</t>
  </si>
  <si>
    <t>https://finance-commerce.com/2019/11/just-sold-rise-modular-closes-on-owatonna-plant/</t>
  </si>
  <si>
    <t>ShopSabre</t>
  </si>
  <si>
    <t>An 18-year-old Lakeville company has hit two milestones: finding a new owner with the capital to help it grow and four times more space in a facility just a mile from its current location at 21630 Hanover Ave. ShopSabre, operating as Numerically Automated Cutting Systems LLC, closed Sept. 27 on the $5.8 million acquisition of a 100,149-square-foot industrial building at 21673 Cedar Ave. in Lakeville. The building is four times larger than the company's current location in leased space.</t>
  </si>
  <si>
    <t>https://finance-commerce.com/2019/10/just-sold-lakeville-manufacturer-finds-new-owner-bigger-building/</t>
  </si>
  <si>
    <t>The Bobcat manufacturing plant in Litchfield is getting a $26 million expansion that will triple the physical size of the facility and triple the workforce, from the current 100 to an expected 300 full-time employees. When completed in Sept 2020, the facility will be expanded from 60,000 square feet to nearly 200,000 square feet, which will more than triple the size of the current footprint. Construction is underway. The investment will modernize the existing production facility.</t>
  </si>
  <si>
    <t>https://www.twincities.com/2019/11/14/bobcat-announces-26m-expansion-for-minnesota-plant/</t>
  </si>
  <si>
    <t>Pioneer Press</t>
  </si>
  <si>
    <t>Maud Borup</t>
  </si>
  <si>
    <t>Le Center</t>
  </si>
  <si>
    <t>Candy and gourmet foods maker Maud Borup Inc. will begin construction next month on a $5.5 million, 65,000-square-foot expansion of its Le Center manufacturing plant and warehouse. When completed next summer, the plant will add another 30 jobs, including some professional chocolatiers, bringing its total workforce to 150. The building addition and equipment in LeCenter will cost about $5.5 million.</t>
  </si>
  <si>
    <t>https://www.bizjournals.com/twincities/news/2019/11/27/maud-borup-will-expand-minnesota-candy-factory.html</t>
  </si>
  <si>
    <t>435 W Industrial St</t>
  </si>
  <si>
    <t>https://www.bizjournals.com/twincities/news/2020/01/31/shakopee-hospital-to-get-25-million-facelift.html</t>
  </si>
  <si>
    <t>St. Francis Regional Medical Center in Shakopee is spending about $25 million to expand and renovate the hospital's emergency room and cancer center. The project will renovate 15,000 existing square feet, with another 15,000 square feet of new construction added to the hospital. The projects are expected to begin in 2020 and to be completed by fall 2021. (Revised investment $ in 1/2020 from Orig. Announcement 11/2019)</t>
  </si>
  <si>
    <t>Nystrom Inc</t>
  </si>
  <si>
    <t>http://www.startribune.com/female-ceo-leads-minnesota-building-products-maker-to-campus-expansion/565623832/</t>
  </si>
  <si>
    <t>Star Tribune. Finance &amp; Commerce</t>
  </si>
  <si>
    <t>9300 73rd Ave N</t>
  </si>
  <si>
    <t>4/2019: Steinwall sold its 65,274-square-foot office warehouse at 9224 73rd Ave. N., Brooklyn Park for $3.7 million to Nystrom, a specialty building products distributor next door.
12/2019: this month Nystrom will christen a $5.5 million expansion (i.e. $3.8 million in renovations, build out) next door to its flagship facility, allowing it to relocate about 40 workers, who labored in a leased facility several miles away, to what is now a 100,000-plus-square-foot Nystrom campus.</t>
  </si>
  <si>
    <t>JBS USA</t>
  </si>
  <si>
    <t>JBS USA, the U.S. subsidiary of Brazil's JBS S.A., said Tuesday it has agreed to lease the beef processing facility with plans to later acquire it from J&amp;B Group. The deal saves more than 130 jobs in the small southwestern Minnesota town.The seller, St. Michael, Minn.-based J&amp;B, announced in September it would end production at the Pipestone plant and close it in early December. JBS plans to invest in the plant and grow its business in Pipestone.</t>
  </si>
  <si>
    <t>130 retained</t>
  </si>
  <si>
    <t>http://www.startribune.com/jbs-buys-nearly-shuttered-pipestone-minn-meat-plant-preserving-130-jobs/565750952/</t>
  </si>
  <si>
    <t>1401 Sioux Dr</t>
  </si>
  <si>
    <t>Central McGowan Inc</t>
  </si>
  <si>
    <t>https://mn.gov/deed/ed/about-us/news-events/press-releases/ed-press-releases.jsp?id=1045-412687</t>
  </si>
  <si>
    <t>123 Roosevelt Rd</t>
  </si>
  <si>
    <t>Central McGowan is a FANUC-authorized integrator that helps its customers incorporate robotic solutions and technologies into their operations. The company oversees, develops and designs fully-engineered specialty hard automation, robotic automation systems, and everything in between. This project will expand Central McGowan's existing 12,000-square-foot automation center at an estimated cost of $1.6 million. Job Creation Fund Award $120,000.</t>
  </si>
  <si>
    <t>P.A. SpA</t>
  </si>
  <si>
    <t>JUST Inc</t>
  </si>
  <si>
    <t>Appleton</t>
  </si>
  <si>
    <t>Swift</t>
  </si>
  <si>
    <t>https://thepoultrysite.com/news/2019/12/just-acquires-minnesota-protein-facility-with-plans-to-expand</t>
  </si>
  <si>
    <t>733 N Munsterman St</t>
  </si>
  <si>
    <t>JUST (Eat JUST, Inc.) announced the acquisition of a 30,000-square-foot facility and 40 acres of land in Appleton, Minnesota. The plant had been operating as Del Dee Foods. For more than a year, JUST has partnered with Del Dee to scale up JUST's protein extraction process. JUST has already invested millions of dollars in processing equipment for the site and will continue to expand its footprint in Appleton. Facility workforce has doubled to nearly 40 workers across multiple shirts throughout the week.</t>
  </si>
  <si>
    <t>DDL Inc</t>
  </si>
  <si>
    <t>10200 Valley View Rd #101</t>
  </si>
  <si>
    <t>Investment of $7.9 million expected to create 20 new jobs. DEED award: JCF $175,000. exact nature of expansion unknown.</t>
  </si>
  <si>
    <t>In December, Sun Country announced a six-year deal with Amazon to provide a new cargo service for Amazon Air. Sun Country will add 10 airplanes to its fleet for Amazon Air, hire 70 more pilots and 20-30 staffers at HQ to support this new service.</t>
  </si>
  <si>
    <t>http://www.startribune.com/sun-country-will-start-cargo-service-with-a-big-first-customer-amazon/566286912/</t>
  </si>
  <si>
    <t>2020-Q1</t>
  </si>
  <si>
    <t>Pepper Foster Consulting</t>
  </si>
  <si>
    <t>OF</t>
  </si>
  <si>
    <t>https://finance-commerce.com/2020/01/consulting-firm-chooses-minneapolis-for-2nd-office/</t>
  </si>
  <si>
    <t>Pepper Foster announced it is launching a second office in Minneapolis, headquartered at the Nordic building in the North Loop. The office will be led by longtime consulting veteran Kathleen Kelly. Pepper Foster expects to build up to between 250 and 300 employees in the next two to three years.</t>
  </si>
  <si>
    <t>Dominium</t>
  </si>
  <si>
    <t>HQ, OF</t>
  </si>
  <si>
    <t>https://www.bizjournals.com/twincities/news/2020/01/02/dominium-will-relocate-to-former-syngenta-building.html</t>
  </si>
  <si>
    <t>11055 Wayzata Blvd</t>
  </si>
  <si>
    <t>Dominium, one of the country’s largest affordable housing developers, is moving its headquarters from Plymouth to Minnetonka. Dominium, which has 200 corporate employees, will occupy half of the Crest Ridge Corporate Center. It will renovate the LEED Gold-certified building early this year and make the other half available for lease. It had outgrown its current space. The company purchased Crest Ridge Corporate Center for $18.5 million.</t>
  </si>
  <si>
    <t>Fairchild Equipment</t>
  </si>
  <si>
    <t>Building Report, Minneapolis Gov for Jan 2020: obtained a building permit to "add offices and service center" for $360,000</t>
  </si>
  <si>
    <t>Office</t>
  </si>
  <si>
    <t>https://www.bloomingtonmn.gov/bldg/permit-status-inspection-results-monthly-building-reports</t>
  </si>
  <si>
    <t>January 2020 Building Permit Report, Bloomington</t>
  </si>
  <si>
    <t>2000 W 94th St</t>
  </si>
  <si>
    <t>Earl Giles Distillery</t>
  </si>
  <si>
    <t>MF, FD</t>
  </si>
  <si>
    <t>Beverages</t>
  </si>
  <si>
    <t>https://finance-commerce.com/2020/01/distiller-to-be-latest-keller-building-tenant/</t>
  </si>
  <si>
    <t>1325 Quincy St NE</t>
  </si>
  <si>
    <t>Beverage maker Earl Giles Distillery is expanding its operation into a 16,000-square-foot space in a huge industrial redevelopment in northeast Minneapolis.
The distiller plans to expand from its current space in an Uptown Minneapolis commercial kitchen into a purpose-built facility at 94,355-square-foot Keller Building at 1325 Quincy Ave. NE. Earl Giles will open its new distillery/production center and eatery in the fourth quarter of 2020.</t>
  </si>
  <si>
    <t>Douglas Machine</t>
  </si>
  <si>
    <t>MF, WH, OF</t>
  </si>
  <si>
    <t>https://www.echopress.com/news/government-and-politics/4863669-Douglas-Machine-eyes-big-expansion</t>
  </si>
  <si>
    <t>Also DEED</t>
  </si>
  <si>
    <t>3404 Iowa St</t>
  </si>
  <si>
    <t>JCF ($177K), TIF ($315K)</t>
  </si>
  <si>
    <t>Douglas Machine is planning a $4.3 million addition, with an additional 39,600 sq feet for manufacturing/warehouse and 6,600 sq feet for office space.
Expansion will add 15 full-time employees within two years. Douglas Machine builds automated packaging machinery. It has 665 employees at its Alexandria facility. TIF assistance will cover $315,000 of the site development costs. Project expected to be  “substantially complete” by end of 2020.</t>
  </si>
  <si>
    <t>Broadhead</t>
  </si>
  <si>
    <t>http://www.startribune.com/ad-agency-broadhead-prepares-for-growth-and-new-office-move/566890712/</t>
  </si>
  <si>
    <t>411 N Washington Ave</t>
  </si>
  <si>
    <t>Broadhead advertising agency is the Twin Cities’ largest independent ad agency. The agency plans to move its headquarters and its more than 100 employees in June, into the Internet Exchange Building at 411 N. Washington Av., a few blocks away. 
Broadhead will occupy about 37,000 square feet of space on three floors, nearly double its current space, which allows the agency to consolidate its offices from two other locations</t>
  </si>
  <si>
    <t>Tri-County Health Care</t>
  </si>
  <si>
    <t>HC</t>
  </si>
  <si>
    <t>https://finance-commerce.com/2020/01/tri-county-acquires-land-for-70-million-hospital/</t>
  </si>
  <si>
    <t>63835 Highway 10</t>
  </si>
  <si>
    <t>Tri-County Health Care, a private, not-for-profit health care system paid $1.35 million for a 76-acre property at 63835 Highway 10 in Wadena. Workers are expected to break ground this summer on a plannned $70 million, 120,000-square-foot hospital, which will replace an aging 46-year-old main campus. The new hospital will serve patients in and around Otter Tail County.  The project will create 48 new jobs paying $4.4 million in wages, salaries and benefits. Tri-County currently has 364 current full-time equivalent employees.</t>
  </si>
  <si>
    <t>The Coven</t>
  </si>
  <si>
    <t>The Coven, a Minneapolis-based coworking business that caters to women, non-binary, and trans customers, will open its second location later this month in St. Paul.
Mpls.St. Paul Magazine reports on the new space at St. Paul's Blair Arcade building, which will be unveiled Jan. 28. The Coven, which launched its first coworking facility in the North Loop neighborhood in 2017, will be nearly twice as big this time with a 9,500-square-foot space. Members will be able to use either facility.</t>
  </si>
  <si>
    <t>Coworking</t>
  </si>
  <si>
    <t>https://www.bizjournals.com/twincities/news/2020/01/16/the-coven-will-expand-to-st-paul-with-new.html</t>
  </si>
  <si>
    <t>400 Selby Ave</t>
  </si>
  <si>
    <t>Building Report, Minneapolis Gov for Jan 2020: 75F obtained a building permit for "office remodel" for $611,800</t>
  </si>
  <si>
    <t>1650 W 82ND ST</t>
  </si>
  <si>
    <t>Carvana</t>
  </si>
  <si>
    <t>http://tcbmag.com/news/articles/2020/january/online-used-car-company-carvana-sets-up-shop-in-minnesota</t>
  </si>
  <si>
    <t>Online used car dealership Carvana is growing its Minnesota presence.  Carvana has expanded to St. Cloud, Rochester, and Mankato. Carvana began offering service in St. Cloud on Tuesday, Rochester on Wednesday, and Mankato on Thursday. All Minnesota markets will be serviced from an operating site in Minneapolis. The site will be staffed by about 10 people initially.</t>
  </si>
  <si>
    <t>Alliant Castings</t>
  </si>
  <si>
    <t>MF, OF</t>
  </si>
  <si>
    <t>Fabricated Metals</t>
  </si>
  <si>
    <t>http://www.winonapost.com/Community-Record/Business-News/ArticleID/67825/New-tech-powers-foundry-to-add-jobs</t>
  </si>
  <si>
    <t>1200 W 3rd St</t>
  </si>
  <si>
    <t>BDPI?</t>
  </si>
  <si>
    <t>Alliant Castings plans to construct a 12,000-square-foot-plus new building this year on land that borders its current facility. This will add 12-15 jobs. 
Before 3-D printers, a highly skilled pattern maker would make models by hand out of wood or aluminum. 3D printers made it possible to make models really fast, at prices that made small orders and custom parts more economical..
Alliant also won a $250,000 grant from DEED to help pay for a sewer and water line extension and access road improvements.</t>
  </si>
  <si>
    <t>Shutterly</t>
  </si>
  <si>
    <t>Printing</t>
  </si>
  <si>
    <t>http://www.startribune.com/shutterfly-to-move-up-to-100-jobs-from-california-to-eden-prairie/567407072/</t>
  </si>
  <si>
    <t>11000 Viking Dr</t>
  </si>
  <si>
    <t>Photo-services giant Shutterfly will relocate up to 100 marketing jobs from California to its Lifetouch subsidiary in Eden Prairie by the summer. Nearly 700 employees now work at Lifetouch’s Eden Prairie headquarters. No state or city assistance was received for this relocation. The building will not need further construction but will be renovated. The move expands Shutterfly’s commitment to the Twin Cities. The company also has a large manufacturing center in Shakopee.</t>
  </si>
  <si>
    <t>New Spaces</t>
  </si>
  <si>
    <t>New Spaces, a Twin Cities remodeling contractor with deep roots in Burnsville, has opened a second office in Edina.
The new office, at 200 Southdale Center, caters to clients in Minneapolis, Edina, Eden Prairie and other west metro communities, according to a press release. The office complements New Spaces’ longtime showroom at 22105 West 143rd St. in Burnsville.</t>
  </si>
  <si>
    <t>https://finance-commerce.com/2020/01/new-spaces-opens-second-metro-area-office/</t>
  </si>
  <si>
    <t>10 Southdale Center</t>
  </si>
  <si>
    <t>Minnetronix Medical</t>
  </si>
  <si>
    <t>MF,HQ</t>
  </si>
  <si>
    <t>Medical</t>
  </si>
  <si>
    <t>https://mn.gov/deed/newscenter/press-releases/?id=418027; https://finance-commerce.com/2020/01/minnetronix-to-continue-expanding-in-midway/</t>
  </si>
  <si>
    <t>DEED, Finance &amp; Commerce</t>
  </si>
  <si>
    <t>JCF ($500K), MIF ($500K)</t>
  </si>
  <si>
    <t xml:space="preserve">Minnetronix Medical is planning its fourth expansion since moving to St. Paul’s Energy Park Drive in 2000. The 2020 project will increase the company’s footprint from 120,000 square feet to 140,000 square feet, with a plan to grow to 170,000 square feet by 2023. The expansion will add 75 jobs within three years at an average $25.94/hour. The project will cost $6 million.
DEED awards: $500,000 award from the Job Creation Fund,  $500,000 Minnesota Investment Fund loan. </t>
  </si>
  <si>
    <t>Soyko</t>
  </si>
  <si>
    <t>Gary</t>
  </si>
  <si>
    <t>Norman</t>
  </si>
  <si>
    <t>Grain Processing</t>
  </si>
  <si>
    <t>https://www.soykointernational.com/our-facility</t>
  </si>
  <si>
    <t>2493 380th St</t>
  </si>
  <si>
    <t>Soyko is currently in the process of adding additional equipment and expanding our facility even further for quicker processing and larger handling of our products. Soyko is constructing a 3rd facility on-site.  This new 12,600 SF facility and equipment will create capacity to double production in order to meet customer demand.  The total project cost is $3.8 million and will create 12 jobs, more than doubling its workforce.</t>
  </si>
  <si>
    <t>Cargill</t>
  </si>
  <si>
    <t>RD</t>
  </si>
  <si>
    <t>https://www.bizjournals.com/twincities/news/2020/02/06/cargill-is-adding-a-chocolate-lab-in-savage.html</t>
  </si>
  <si>
    <t>12111 Lynn Ave</t>
  </si>
  <si>
    <t>AbelConn</t>
  </si>
  <si>
    <t>MF,OF, HQ</t>
  </si>
  <si>
    <t>https://www.hometownsource.com/press_and_news/news/government/maple-grove-approves-plans-for-commercial-site-near-hy-vee/article_8bc71fe2-4dd5-11ea-86b1-832fe5dd9343.html</t>
  </si>
  <si>
    <t>8550 Zachary Lane N</t>
  </si>
  <si>
    <t>Life Fitness - Cybex International</t>
  </si>
  <si>
    <t>http://ci.owatonna.mn.us/AgendaCenter/ViewFile/Item/375?fileID=3267</t>
  </si>
  <si>
    <t>City of Owatonna, Also DEED</t>
  </si>
  <si>
    <t>Cybex is proposing to relocate at least 75 jobs from a plant that is closing in Illinois. Cybex plans to create an additional 75 jobs. Cybex plans an estimated $3 million in capital investment. DEED awards: JCF $400,000 award. Investment will involve both building expansion (adding square feet) and equipment investments.</t>
  </si>
  <si>
    <t>Dairyland Power</t>
  </si>
  <si>
    <t>WH, MF</t>
  </si>
  <si>
    <t>https://www.cedausa.com/2020/02/industrial-growth-and-grants-received-in-harmony-mn-with-ceda-assistance/</t>
  </si>
  <si>
    <t>BDPI ($74,537), low interest loan ($84,082)</t>
  </si>
  <si>
    <t>Dairyland Power Cooperative of La Crosse Wisconsin plans to build an operations and warehousing facility in Harmony. The 23,000 square foot building would cost $5.5 million. The project would create $2.3 million in new tax base, and bring 4 new FTE jobs into Harmony. Dairyland received a $74,537 Greater Minnesota BDPI grant from DEED and a 0% interest, $84,082.50 loan from MiEnergy Cooperative to fund public infrastructure improvements.</t>
  </si>
  <si>
    <t>MF, HQ</t>
  </si>
  <si>
    <t>https://kymnradio.net/2019/12/31/all-flex-flexing-to-expand-new-laws-to-regulate-pharmacy-middlemen-and-controlled-substance-providers-turkey-hunters-have-more-options-crews-trimming-branches-ig-woods-volunteers-needed-for-candle/</t>
  </si>
  <si>
    <t>1705 Cannon Ln</t>
  </si>
  <si>
    <t>MIF ($300K), JCF ($175K), EDA Loan ($50K)</t>
  </si>
  <si>
    <t>Allina Health (Abbott Northwestern Hospital)</t>
  </si>
  <si>
    <t>Other (infrastructure, utilities)</t>
  </si>
  <si>
    <t>https://www.bizjournals.com/twincities/news/2020/02/28/allina-plans-almost-200m-in-abbott-northwestern.html</t>
  </si>
  <si>
    <t>Allina Health System's Abbott Northwestern Hospital is planning a $70 million transportation hub and a $122 million utilities plant. They will also build a new building for patient treatment. Will break ground for the transportation hub this fall. The utilities plant is expected to be operational in two-and-a-half to three years. The new patient treatment won't open until 2027 or 2028.</t>
  </si>
  <si>
    <t>Cherne Industries</t>
  </si>
  <si>
    <t>OF,WH</t>
  </si>
  <si>
    <t>https://www.bizjournals.com/twincities/news/2020/02/28/manufacturer-will-move-hq-from-edina-to-shakopee.html</t>
  </si>
  <si>
    <t>1198 Vierling Dr E</t>
  </si>
  <si>
    <t>Local Tax Abatement</t>
  </si>
  <si>
    <t xml:space="preserve">Cherne Industries, a maker of pipe plugs and related equipment for plumbing and underground industries, will move its headquarters and 115 jobs from Edina to a new facility in Shakopee.
Shakopee's City Council approved a $460K tax abatement for a new, 130,000-square-foot office and warehouse site located between Vierling Drive and County Road 69. Opus Group will develop the $11.74 million building, and then lease to Cherne. Cherne plans to add 50 jobs at its Shakopee facility over the next five years, and retain the existing 115 jobs. </t>
  </si>
  <si>
    <t>Polar Semiconductor</t>
  </si>
  <si>
    <t>Building permits for "Polar Semiconductor Fab 3 Modifications" and "P1 Storage Modifications". As the wafer fabrication division of Allegro MicroSystems, Inc., Polar Semiconductor operates a 310,000 square-foot facility that includes 140,000 square-feet of cleanroom space.  We specialize in 200mm wafer production on proprietary wafer technologies.</t>
  </si>
  <si>
    <t>MF</t>
  </si>
  <si>
    <t>Computers, Electronics</t>
  </si>
  <si>
    <t>Bloomington Building Permit records</t>
  </si>
  <si>
    <t>2800 E OLD SHAKOPEE RD</t>
  </si>
  <si>
    <t>Bosch</t>
  </si>
  <si>
    <t>WH</t>
  </si>
  <si>
    <t>https://www.southernminn.com/owatonna_peoples_press/news/article_e358eb7a-44a1-5adc-9fac-3ac03056061b.html#utm_source=southernminn.com&amp;utm_campaign=%2Fnewsletters%2Fbusiness%2F%3F-dc%3D1583857812&amp;utm_medium=email&amp;utm_content=headline</t>
  </si>
  <si>
    <t>SouthernMinn.com</t>
  </si>
  <si>
    <t>2884 W Bridge St.</t>
  </si>
  <si>
    <t>BDPI ($176,124), est. TIF ($210296)</t>
  </si>
  <si>
    <t>Bosch is a multinational engineering and electronics company that produces automotive and industrial products. Bosch — or Robert Bosch LLC —plans to build a new warehouse that would create 50 new jobs and have a total capital investment of $15 million. Bosch employs 600 people in Owatonna.
For this project, Bosch is requesting TIF assistance from Owatonna and a BDPI grant from DEED to help with infrastructure costs. Update 4/8: TIF district approved. Owatonna received $176,124 BDPI.</t>
  </si>
  <si>
    <t>White Dog Labs</t>
  </si>
  <si>
    <t>https://www.bizjournals.com/twincities/news/2020/03/10/white-dog-labs-creating-a-biotech-innovation.html</t>
  </si>
  <si>
    <t>17936 Heron Rd</t>
  </si>
  <si>
    <t>White Dog Labs might be based in Delaware, but the biotech company has big plans for its future in Minnesota. The company is currently raising funds from investors to reopen the Central Minnesota Renewables facility in Little Falls. They expect to restore at least 40 jobs to the city. So far, Musea Ventures has invested around $15 million into White Dog. White, and plans to raise another $15 million to get things going.  White Dog Labs will focus on refurbishing the Little Falls plant and hopes to begin production by the end of 2020.</t>
  </si>
  <si>
    <t>Wolters Kluwer</t>
  </si>
  <si>
    <t>40+</t>
  </si>
  <si>
    <t>http://www.startribune.com/wolters-kluwer-hunts-for-40-tech-workers-at-mpls-office/568671042/</t>
  </si>
  <si>
    <t>100 S 5th St. Suite 700</t>
  </si>
  <si>
    <t>Wolters Kluwer, a provider of technical services to hospitals, banks, accounting and law firms, recently finished a hiring spree at its downtown Minneapolis office. The Dutch-based company announced last week it hired about 40 programmers and other data specialists, finishing at 131 employees, doubling from 62 three years ago.
In addition to the current burst of hiring, Meirink said he anticipates another round later this year. Overall, the firm employs about 700 Minnesotans, including 470 in St. Cloud.</t>
  </si>
  <si>
    <t>Life Time Inc.’s expansion into the coworking sector is reaching downtown Minneapolis. The Chanhassen-based company announced it is planning to open a 53,000-square-foot Life Time Work on the top three floors of the former YMCA building near Hennepin Avenue and Ninth Street.</t>
  </si>
  <si>
    <t>https://www.bizjournals.com/twincities/news/2020/03/13/life-time-picks-a-site-for-coworking-offices-in.html</t>
  </si>
  <si>
    <t>600 N 1st Ave N</t>
  </si>
  <si>
    <t>http://www.startribune.com/how-silicon-valley-s-arctic-wolf-made-it-to-minnesota-s-silicon-prairie/568784112/</t>
  </si>
  <si>
    <t>8939 Columbine Rd Suite 150</t>
  </si>
  <si>
    <t>https://www.bizjournals.com/twincities/news/2020/04/10/for-tech-firms-still-hiring-slump-has-put-top.html</t>
  </si>
  <si>
    <t>A cybersecurity firm called Arctic Wolf Networks, based in Sunnyvale, Calif., last week received $60 million in venture capital. The funds will help the 400-person firm double the size of its Eden Prairie office to 260 by 2021, local executives said. (i.e. Currently 130 of the 400 are in Eden Prairie.)</t>
  </si>
  <si>
    <t>WH, Other</t>
  </si>
  <si>
    <t>http://www.startribune.com/business-briefing-amazon-has-plans-to-hire-100-000-workers/568843152/</t>
  </si>
  <si>
    <t xml:space="preserve">Amazon said Monday that it needs to hire 100,000 people across the U.S. to keep up with a crush of orders as the coronavirus spreads and keeps more people at home, shopping online. The online retailer said it will also temporarily raise pay by $2 an hour through the end of April for hourly employees. That includes workers at its warehouses, delivery centers and Whole Foods grocery stores, all of whom make at least $15 an hour. </t>
  </si>
  <si>
    <t>Lamex Foods</t>
  </si>
  <si>
    <t xml:space="preserve">Food </t>
  </si>
  <si>
    <t>5800 W 84TH ST</t>
  </si>
  <si>
    <t>Building permit for "interior tenant improvement": In 1986, Lamex Foods Inc. opened in Bloomington, MN to assist its EU counterparts in the procurement of US beef. Its primary products include chicken, turkey, pork, beef, honey, juice concentrates, ingredients, fruit and vegetables. Its main US office is in Bloomington, MN.</t>
  </si>
  <si>
    <t>Delkor</t>
  </si>
  <si>
    <t>https://www.startribune.com/empty-shelves-mean-suppliers-like-arden-hills-delkor-are-adding-workers/569127672/</t>
  </si>
  <si>
    <t>The increased demand and urgency to keep food companies during the coronavirus pandemic. Orders for Delkor System’s bus-sized packaging robots are coming in so fast from food companies such as Daisy Sour Cream, Hershey, Hormel and Great Lakes Cheese that the Arden Hills factory is adding space and more than 30 new workers to keep up with demand. The company also took over the lease next door, gaining a 30,000-square-foot space.</t>
  </si>
  <si>
    <t>(150 retained)</t>
  </si>
  <si>
    <t>https://www.southernminn.com/faribault_daily_news/news/article_8030e12c-bc35-5c50-9b16-2f2a63584ba2.html#utm_source=southernminn.com&amp;utm_campaign=%2Fnewsletters%2Fbusiness%2F%3F-dc%3D1585326610&amp;utm_medium=email&amp;utm_content=headline</t>
  </si>
  <si>
    <t>EDA ($100K), Tax Abatement ($450K)</t>
  </si>
  <si>
    <t>Seagate Technology</t>
  </si>
  <si>
    <t>Building permit for: Construction of a new structure to support a 25,000-pound freight elevator located at One Disk Drive, Bloomington, MN 55435. The addition is approximately 1200 square feet on two levels.</t>
  </si>
  <si>
    <t>7801 COMPUTER AVE S</t>
  </si>
  <si>
    <t>Ceridian</t>
  </si>
  <si>
    <t xml:space="preserve">Building permit for: "Remodel of existing Tenant Space (small suite on Lower Level) Full Floor on 4th Floor. New walls, doors, ceiling, lighting, HVAC re-work, etc.  No structural changes." Software solutions for Human capital management from Ceridian transforms your HR, business payroll, workforce management and talent management. </t>
  </si>
  <si>
    <t>3311 E OLD SHAKOPEE RD</t>
  </si>
  <si>
    <t>North Memorial Health</t>
  </si>
  <si>
    <t>HC, OF</t>
  </si>
  <si>
    <t>https://www.bizjournals.com/twincities/news/2020/03/31/ryan-north-memorial-lock-in-land-for-100-acre.html</t>
  </si>
  <si>
    <t>15800 Grove Cir N</t>
  </si>
  <si>
    <t>Ryan Cos. and North Memorial Health are one step closer to breaking ground on the 100-acre Minnesota Health Village project in Maple Grove. The mixed-use development also involves Maple Grove Hospital getting either a direct expansion, smaller medical office buildings — which would serve in a supportive capacity — or both. In all, the development calls for 339,350 square feet for health care use and 302,400 square feet for medical office space. Phase one of the project is expected to break ground this fall or spring 2021.﻿</t>
  </si>
  <si>
    <t>Fed-Ex</t>
  </si>
  <si>
    <t>https://bringmethenews.com/minnesota-news/fedex-to-hire-400-in-twin-cities-to-cope-with-coronavirus-demand</t>
  </si>
  <si>
    <t>7 Long Lake Road</t>
  </si>
  <si>
    <t>FedEx has announced it will be hiring 400 more workers at its St. Paul operation, after a surge in demand during the COVID-19 crisis. It's looking for package handlers at its St. Paul warehouse, with pay starting at $16-per-hour.
Even though the company has had to reduce its overall delivery capacity due to a significant reduction of both passenger and cargo flights, its ground business is being boosted as more people stay at home and order online.</t>
  </si>
  <si>
    <t>Sibley Parkway Winery</t>
  </si>
  <si>
    <t>https://www.keyc.com/2020/01/28/mankato-city-council-approves-submission-redevelopment-grant-sibley-parkway-winery-project/</t>
  </si>
  <si>
    <t>KEYC, DEED</t>
  </si>
  <si>
    <t>Redevelopment Grant</t>
  </si>
  <si>
    <t>A planned Sibley Parkway Winery is proposed for a 16-acre parcel of land near the Northstar Bridge. The city of Mankato was awarded $202,394 in Redevelopment Grant funds for demolition and infrastructure improvements on this site. Site will be redeveloped into a two-story, 7,800 square foot wine production facility with associated commercial and food sales. The project will create 18 jobs and increase the tax base by $13,862. Matching funds will be paid by developer.</t>
  </si>
  <si>
    <t>Millerbernd Manufacturing</t>
  </si>
  <si>
    <t>Winsted</t>
  </si>
  <si>
    <t>http://herald-journal.com/archives/2020/stories/winsted-council-020420.html</t>
  </si>
  <si>
    <t>Herald Journal</t>
  </si>
  <si>
    <t>622 6th St S</t>
  </si>
  <si>
    <t>Millerbernd Manufacturing has worked with Winsted city staff since 2019 on plans to construct additional facilities. Eric Stack, president, said the expansion will add about 100 employees during the next three years, growing total employees to 550. One division: expansion will add 73 jobs, is investing $3 million, and received MIF award=$450K, JCF award=$475K (awards from May 2020). Second division: expansion will add 28 jobs, is investing $12.9 million and received MIF $475K and JCF $250K.</t>
  </si>
  <si>
    <t>Minnesota Oncology</t>
  </si>
  <si>
    <t>Interior Remodel of clinic specializing in cancer care (per 2020-Q1 Coon Rapids building permits report)</t>
  </si>
  <si>
    <t>https://www.coonrapidsmn.gov/ArchiveCenter/ViewFile/Item/931</t>
  </si>
  <si>
    <t>City of Coon Rapids</t>
  </si>
  <si>
    <t>11850 Blackfoot St NW</t>
  </si>
  <si>
    <t>2020-Q2</t>
  </si>
  <si>
    <t>https://www.bizjournals.com/twincities/news/2020/04/01/e-commerce-site-wants-to-hire-dozens-because-of.html</t>
  </si>
  <si>
    <t>E-commerce company Proozy wants to hire at least 50 new employees for its Eagan fulfillment center so it can keep pace with growing demand from customers stuck at home due to the coronavirus pandemic. Proozy is an online retailer that sells discounted merchandise. It specializes in sportswear and sports equipment.
The company currently has 92 employees. Most of the new positions are fulfillment center associates.</t>
  </si>
  <si>
    <t>WestRock</t>
  </si>
  <si>
    <t>https://www.startribune.com/food-packaging-needs-because-of-coronavirus-keep-st-cloud-factory-strong/569411952/</t>
  </si>
  <si>
    <t>655 41st Ave N</t>
  </si>
  <si>
    <t>West Rock, a St. Cloud box-making plant lost significant revenue when Electrolux closed in November. The plant employs 110 people. The sales team went after food companies, a move that now has the plant looking to add people. The increase in food and consumer paper goods packaging needs during the coronavirus epidemic also is keeping revenue stable as the plant’s other business falls. WestRock also has pulp, paperboard or corrugated paper factories in Minneapolis, St. Paul, Fridley and Fargo.</t>
  </si>
  <si>
    <t>Maddy &amp; Maize</t>
  </si>
  <si>
    <t>http://tcbmag.com/news/articles/2020/april/twin-cities-gourmet-popcorn-brand-pops-into-partnership-with-edible-arrangements</t>
  </si>
  <si>
    <t>4301 Minnesota Service Road 7, #120</t>
  </si>
  <si>
    <t>Gourmet popcorn startup Maddy &amp; Maize has a new partnership with Edible Arrangements, based in Atlanta. The Minneapolis-based brand is now the sole popcorn provider for Edible Arrangements’ more than 1,200 U.S. locations.
The partnership provides a huge boost in exposure and requires a major ramp up in manufacturing, for the small company. They recently moved production to a manufacturing facility just outside of the Twin Cities and scaled up to a full-time staff of six.</t>
  </si>
  <si>
    <t>Chandler Industries</t>
  </si>
  <si>
    <t>Montevideo, Bethel, Long Prairie</t>
  </si>
  <si>
    <t>https://kstp.com/business/creating-jobs-during-covid-19-pandemic-in-smaller-minnesota-communities/5697899/</t>
  </si>
  <si>
    <t>KSTP</t>
  </si>
  <si>
    <t>1654 N 9th St</t>
  </si>
  <si>
    <t>Demand for medical ventilator components for those suffering from COVID-19 is driving new production at Chandler Industries facilities in Montevideo, Bethel and Long Prairie.
The company currently employs 250 workers in the states and is hiring during the pandemic due to the surge in need for medical parts. Chandler Industries anchored medical work for ventilators at their Montevideo facility in Chippewa County. 
“We saw demand increase 10 times the normal production,” Alder said.</t>
  </si>
  <si>
    <t>Digital River</t>
  </si>
  <si>
    <t>E-commerce company Digital River 's private equity owner, Siris Capital Group, gave it an additional $50 million in February to hire new employees and acquire businesses. digital River performs back-end services for online retailers, and has 11 open jobs based out of its Minnetonka headquarters, said Becky Garroch, Digital River's vice president of human resources. It has hired eight people in Minnesota in the last three weeks.</t>
  </si>
  <si>
    <t>Total Expert</t>
  </si>
  <si>
    <t>Saint Louis Park</t>
  </si>
  <si>
    <t>Total Expert has 17 jobs available on its website, which it still plans to fill; Total Expert raised $52 million in 2019.</t>
  </si>
  <si>
    <t>1600 Utica Ave S,</t>
  </si>
  <si>
    <t>Virgin Pulse</t>
  </si>
  <si>
    <t>Virgin Pulse broke into the Twin Cities market with the acquisition of Redbrick Health Corp. in 2018. The well-being and healthy habits software company is looking to hire for 12 positions, including software engineers and client services positions, for its Minneapolis office.</t>
  </si>
  <si>
    <t>510 S Marquette Ave #500,</t>
  </si>
  <si>
    <t>Global Glove &amp; Safety Manufacturing</t>
  </si>
  <si>
    <t>Global Glove &amp; Safety Manufacturing Inc. in Ramsey has acquired a second location in the city to provide additional warehouse space for its growing business.
The company closed April 9 on the acquisition of the vacant 61,654-square-foot warehouse, built in 1979 on a 3-acre site at 13601 Tungsten St. NW. The acquisition nearly doubles the space available for the company. The $2.5 million price works out to $40.55 per square foot.</t>
  </si>
  <si>
    <t>Apparel</t>
  </si>
  <si>
    <t>https://finance-commerce.com/2020/04/just-sold-safety-gear-maker-buys-second-warehouse/</t>
  </si>
  <si>
    <t>13601 Tungsten St. NW</t>
  </si>
  <si>
    <t>Kurita</t>
  </si>
  <si>
    <t>HQ, MF</t>
  </si>
  <si>
    <t>https://finance-commerce.com/2020/04/kurita-moving-to-brooklyn-park/</t>
  </si>
  <si>
    <t>Legend Cabinetry, LLC</t>
  </si>
  <si>
    <t>MIF Award 2020-Q2. $400K MIF Award for expansion project that will cost $4.1 million and add 84 jobs 
City of Cottonwood Meeting: presented the application for the Minnesota Investment Fund on behalf of Legend Cabinetry. The application is for $400,000 in a forgivable loan to be used for the purchase of machinery and equipment. To meet criteria for MIF, need to create 84 jobs in two years with starting wage plus benefits at $15.00</t>
  </si>
  <si>
    <t>https://www.cityofcottonwoodmn.com/vertical/sites/%7BE0FDF809-1956-4DF5-8E65-A031493D88F5%7D/uploads/April_21_2020_Council_Minutes.pdf</t>
  </si>
  <si>
    <t>City Council meeting, DEED</t>
  </si>
  <si>
    <t>TreHus</t>
  </si>
  <si>
    <t>https://finance-commerce.com/2020/04/just-sold-trehus-buys-bigger-office-in-golden-valley/</t>
  </si>
  <si>
    <t>4725 Olson Memorial Drive</t>
  </si>
  <si>
    <t>Branch</t>
  </si>
  <si>
    <t>https://www.americaninno.com/minne/inno-news-minne/fintech-startup-branch-grows-executive-team/</t>
  </si>
  <si>
    <t>American Inno</t>
  </si>
  <si>
    <t>301 S 4th Ave #960N</t>
  </si>
  <si>
    <t>Branch, a Minneapolis-based fintech startup, recently expanded its executive team, hiring its first chief financial officer and general counsel. Founded in 2015, Branch helps hourly workers get ahead financially by allowing them to receive money, manage cash flow and spend earnings from their smartphone.  Since the start of the COVID-19 outbreak, Branch has brought on over a dozen new team members and still has 2 open positions. The entire company is currently working remotely.</t>
  </si>
  <si>
    <t>St. Cloud</t>
  </si>
  <si>
    <t>R&amp;D</t>
  </si>
  <si>
    <t>https://www.sctimes.com/story/money/business/2020/05/01/microbiologics-expands-make-room-work-supporting-personalized-medicine-st-cloud/3039475001/?utm_source=sctimes-Daily%20Briefing&amp;utm_medium=email&amp;utm_campaign=daily_briefing&amp;utm_term=list_article_thumb</t>
  </si>
  <si>
    <t>St. Cloud-based Microbiologics is growing its staff and facility. Microbiologics provides ready-to-use microorganisms for quality control testing in several industries. 
Microbiologics expands R&amp;D space to support their move into working on personalized medicine. The new R&amp;D space can accommodate 20 people. With a little over 10 people in R&amp;D, hires are planned.
The company wants double in size within the next six years, which will require another expansion. Move-in is slated for May.</t>
  </si>
  <si>
    <t>https://www.bizjournals.com/twincities/news/2020/05/07/zipnosis-hires-while-telehealth-visits-grow-by.html</t>
  </si>
  <si>
    <t>323 N Washington Ave #300</t>
  </si>
  <si>
    <t>Zipnosis creates white label telehealth software for health systems. Virtual visits soared to 412,500 in April, up 1,260% from a year ago. 
The majority of visits are through a virtual chatbot that records patients' symptoms and passes the information along to a doctor, who may follow up with a video visit. The chatbot is unique to Zipnosis. Zipnosis has added 11 employees in the past six weeks, reaching a total of 42. New hires are mostly in customer support.</t>
  </si>
  <si>
    <t>Kindeva Drug Delivery (formerly 3M drug delivery unit)</t>
  </si>
  <si>
    <t>https://www.bizjournals.com/twincities/news/2020/05/11/3m-drug-delivery-spinoff-seeking-workers-and-east.html</t>
  </si>
  <si>
    <t>Cirrus Aircraft</t>
  </si>
  <si>
    <t>Duluth Airport Authority, $250,000
Duluth Airport Authority will use the funds to assist in completion of the phase II rehabilitation of its 311 building. Cirrus Aircraft plans to expand their current manufacturing capacity in the building and create 25 full-time jobs. Total cost of phase II is expected to be $500,000.</t>
  </si>
  <si>
    <t>https://mn.gov/deed/newscenter/press-releases/?id=432987#/detail/appId/1/id/431748</t>
  </si>
  <si>
    <t>DEED</t>
  </si>
  <si>
    <t>4515 Taylor Cir</t>
  </si>
  <si>
    <t>AIR</t>
  </si>
  <si>
    <t>Prairie Air</t>
  </si>
  <si>
    <t>Elbow Lake</t>
  </si>
  <si>
    <t>Elbow Lake, $250,000 AIR Grant (Airport Infrastructure Renewal)
This project will add a 4,800 square foot addition to an existing hanger. Prairie Air will use the hanger and plans to add five new full-time employees in the next five years. The total project cost is expected to be $610,000.</t>
  </si>
  <si>
    <t>FedEx Corp. is planning to nearly double the size of the its Lakeville FedEx Freight facility that it built in 2015. 
The Memphis-based delivery company received Planning Commission approvals last week for an 88,000-square-foot addition to its 93,600-square-foot warehouse located on a 46.5-acre parcel that is south of 215th St. W. and east of Dodd Boulevard, about two miles east of Interstate 35.</t>
  </si>
  <si>
    <t>https://www.bizjournals.com/twincities/news/2020/05/13/fedex-plans-expansion-of-lakeville-facility.html</t>
  </si>
  <si>
    <t>9331 217th St W</t>
  </si>
  <si>
    <t>http://strib.mn/3cj96AZ</t>
  </si>
  <si>
    <t>500 Cardigan Rd,</t>
  </si>
  <si>
    <t>Tom Kennedy, president of TSI Inc., said production will be at maximum capacity for the rest of the year. Demand has increased nearly 4x for some of its key products such as: testers and sensors used to evaluate fit and performance of N95 respirators and sensors that monitor air flow in ventilators. Plans include more hiring and adding manufacturing equipment. TSI has 500 employees in Shoreview, and another 500 worldwide.</t>
  </si>
  <si>
    <t>Pace Dairy (Kroger Co)</t>
  </si>
  <si>
    <t>http://rochestercitymn.iqm2.com/Citizens/Detail_Meeting.aspx?ID=3765</t>
  </si>
  <si>
    <t>2700 Valleyhigh Dr NW</t>
  </si>
  <si>
    <t>Government</t>
  </si>
  <si>
    <t>JCF ($175K), MIF ($150K), Local ED ($200K)</t>
  </si>
  <si>
    <t>Pace Dairy in Rochester is owned by Kroger Company, a Fortune 20 company, headquartered out of Cincinnati, OH. They are looking at moving up a 2021 expansion project to add a shredded cheese line to the Kroger network and it came down to their Rochester, MN plant or Crawfordsville, IN plant. It is a $7.5M project, projected to create 20 new FTEs. Funds will renovate the building renovations and purchase new equipment.
Received $150K MIF Award, $175K JCF Award from DEED.</t>
  </si>
  <si>
    <t>Stitch Fix</t>
  </si>
  <si>
    <t>https://www.bizjournals.com/twincities/news/2020/06/02/bay-area-personal-shopping-service-to-cut-1-400-em.html</t>
  </si>
  <si>
    <t xml:space="preserve">Stitch Fix is slashing its California-based personal-shopping stylists as it seeks to replace its workforce with employees in states with lower labor costs. The stylists help customers of the subscription-based service select clothing items to try, and customers are charged for the items they retain. Stitch Fix plans to rehire 2,000 stylists in lower-cost labor areas such as Dallas and Austin, Texas, Pittsburgh, Cleveland and Minneapolis starting in the summer and into the next year. </t>
  </si>
  <si>
    <t>Minnesota Oncology - Plastic Surgery Consultants</t>
  </si>
  <si>
    <t>Interior remodel per Bloomington building permit report June 2020.</t>
  </si>
  <si>
    <t>City of Bloomington</t>
  </si>
  <si>
    <t>7760 FRANCE AVE S</t>
  </si>
  <si>
    <t>St. Paul</t>
  </si>
  <si>
    <t>https://www.bizjournals.com/twincities/news/2020/06/09/maurices-st-paul-tech-office-osborn-370-tower.html#:~:text=3%3A00pm%20CDT-,Downtown%20St.,in%20the%20Osborn%20370%20tower.&amp;text=The%20Osborn%20370%20building%20is,by%20PAK%20Properties%20of%20St.</t>
  </si>
  <si>
    <t>370 Wabasha St N,</t>
  </si>
  <si>
    <t xml:space="preserve">Duluth-based women's apparel retailer Maurices has confirmed it will open a technology center in the Osborn 370 tower. Maurices has signed a lease for 10,700 square feet — a full floor in the building — and plans to eventually have more than 30 employees and contractors in the space. The office will serve Maurices’ technology, analytics, security and development teams.  Maurices has its HQ in Duluth, 930 stores in in North America and a design office in New York City. </t>
  </si>
  <si>
    <t>Central Logic</t>
  </si>
  <si>
    <t>Software</t>
  </si>
  <si>
    <t>https://www.bizjournals.com/twincities/news/2020/06/10/utah-health-tech-company-opening-st-paul.html#:~:text=A%20growing%20health%20care%20software,tower%20at%20370%20Wabasha%20St.</t>
  </si>
  <si>
    <t>Central Logic helps health systems and governments manage patient loads. Has leased a new 10,700 square feet office in the Osborn 370 tower. Led by CEO Angie Franks, a Twin Cities native, Central Logic is a growing health care software company from Utah.  The Twin Cities operations of 20 employees include remote workers and a handful in a coworking space. Central Logic will keep its Utah office. Employees total 80 people and growing, Planned growth will be in St. Paul — easily 40 or 50 employees, but likely more.</t>
  </si>
  <si>
    <t>Radius Living Rx</t>
  </si>
  <si>
    <t>From JCF records: $175K award for project that will cost about $735,000 and add 50 jobs. No further information on business or expansion available.</t>
  </si>
  <si>
    <t>DEED (no other info)</t>
  </si>
  <si>
    <t>Hunt Electric Corporation</t>
  </si>
  <si>
    <t>Interior remodel per Bloomington building permit report June 2020.. Installation of a 560KWp roof mounted solar array</t>
  </si>
  <si>
    <t>Electrical Contractor</t>
  </si>
  <si>
    <t>7900 CHICAGO AVE S</t>
  </si>
  <si>
    <t>Wipfli</t>
  </si>
  <si>
    <t>https://www.bizjournals.com/twincities/news/2020/06/15/wiplfi-moving-from-edina-lake-elmo-to-minneapolis.html</t>
  </si>
  <si>
    <t>100 S 5th St</t>
  </si>
  <si>
    <t>Accounting firm Wiplfi LLP will consolidate its two suburban offices in Edina and Lake Elmo into a single office in downtown Minneapolis. Has leased 32,500 square feet in Fifth Street Towers to accommodate Wipfli’s 185-plus Twin Cities employees.  Wipfli’s new office will be in the 150 Tower on the 19th and 20th floors.  Wipfli is scheduled to move in November although Covid-19 may still be a concern. Wipfli is an accounting and business consulting firm.</t>
  </si>
  <si>
    <t>Xcel</t>
  </si>
  <si>
    <t>Becker, various</t>
  </si>
  <si>
    <t>Renewable</t>
  </si>
  <si>
    <t>Energy</t>
  </si>
  <si>
    <t>https://www.bizjournals.com/twincities/news/2020/06/18/xcel-3b-renewable-energy-projects-minnesota.html</t>
  </si>
  <si>
    <t>Xcel Energy plans to spend $3 billion on accelerated projects in Minnesota, including sizable solar and wind-power investments, in an effort to help lift the state's economy. Xcel's proposal includes at least $1 billion to repower four wind farms — a task that the company had previously scheduled over the next decade. It also plans to move ahead on a $650 million, 450MW solar plant in Becker; the solar array could be running by 2023. Projects would create about 5,000 jobs.</t>
  </si>
  <si>
    <t>https://www.buhlergroup.com/content/buhlergroup/global/en/media/media-releases/buehler_opens_newfoodapplicationcenterascollaborationvenueforcre.html</t>
  </si>
  <si>
    <t>Company Website</t>
  </si>
  <si>
    <t>Buhler Group</t>
  </si>
  <si>
    <t>Bühler has opened its new Food Application Center (FAC) as the crowning moment of Bühler GO! 2020, its virtual networking and engagement event for food industry leaders. At this state-of-the-art center, Bühler aims to support and drive innovation  to create economically viable and sustainable food value chains in North America.  The investment reinforces Bühler's commitment to new and innovative approaches to education and workforce development.</t>
  </si>
  <si>
    <t>Interior remodel per Bloomington building permit report June 2020.. Remodel of an existing cafeteria for Ziegler/CAT</t>
  </si>
  <si>
    <t>901 W 94TH ST</t>
  </si>
  <si>
    <t>CNA Insurance</t>
  </si>
  <si>
    <t>Interior remodel per Bloomington building permit report June 2020. CNA Insurance - long term care insurance provider</t>
  </si>
  <si>
    <t>Greystone Construction</t>
  </si>
  <si>
    <t>HQ</t>
  </si>
  <si>
    <t>https://finance-commerce.com/2020/06/greystone-to-build-new-hq-at-canterbury-commons/</t>
  </si>
  <si>
    <t>500 S, Marschall Rd #300</t>
  </si>
  <si>
    <t>IDeaS</t>
  </si>
  <si>
    <t>Interior remodel per Bloomington building permit report June 2020. IDeaS (Integrated Decisions &amp; Solutions. SAS company. IDeaS revenue management solutions enhance your profitability using revenue science.</t>
  </si>
  <si>
    <t>Yukon Partners</t>
  </si>
  <si>
    <t>Interior remodel per Bloomington building permit report June 2020. Yukon Partners is a capital management firm.</t>
  </si>
  <si>
    <t>8300 NORMAN CENTER DR</t>
  </si>
  <si>
    <t>Jennie-O Turkey Store</t>
  </si>
  <si>
    <t>Jennie-O Turkey Store announced Friday in a news release that it is hiring 95 additional employees for its food production facilities based in Willmar. The company also announced that for a limited time, new hires can earn up to a $2,000 signing bonus.</t>
  </si>
  <si>
    <t>https://www.newsbreak.com/minnesota/willmar/news/1593016537763/jennie-o-turkey-store-hiring-95-additional-employees-offering-signing-bonuses</t>
  </si>
  <si>
    <t>News Break</t>
  </si>
  <si>
    <t>2505 Willmar Ave SW,</t>
  </si>
  <si>
    <t>Mercy Healthcare Center</t>
  </si>
  <si>
    <t>Interior Remodel for medical office relocation at 3960 Coon Rapids Blvd Suites 200-220 (per 2020-Q2 Coon Rapids building permits report). Per Google,this is the Mercy Healthcare Center, and per leasing brochure from July 2019, Suites 200-220 represents the 2nd floor basically.</t>
  </si>
  <si>
    <t>https://www.coonrapidsmn.gov/ArchiveCenter/ViewFile/Item/951</t>
  </si>
  <si>
    <t>3960 Coon Rapids Blvd</t>
  </si>
  <si>
    <t>Education</t>
  </si>
  <si>
    <t>Big Stone</t>
  </si>
  <si>
    <t>Cook</t>
  </si>
  <si>
    <t>Grant</t>
  </si>
  <si>
    <t>Hubbard</t>
  </si>
  <si>
    <t>Kittson</t>
  </si>
  <si>
    <t>Lake of the Woods</t>
  </si>
  <si>
    <t>Lincoln</t>
  </si>
  <si>
    <t>Mahnomen</t>
  </si>
  <si>
    <t>Redwood</t>
  </si>
  <si>
    <t>Traverse</t>
  </si>
  <si>
    <t>Watonwan</t>
  </si>
  <si>
    <t>Yellow Medicine</t>
  </si>
  <si>
    <t>2018-Q1</t>
  </si>
  <si>
    <t>2018-Q2</t>
  </si>
  <si>
    <t>2018-Q3</t>
  </si>
  <si>
    <t>2018-Q4</t>
  </si>
  <si>
    <t>2019-Q1</t>
  </si>
  <si>
    <t>2019-Q2</t>
  </si>
  <si>
    <t>2019-Q3</t>
  </si>
  <si>
    <t>2019-Q4</t>
  </si>
  <si>
    <t>Ziegler Caterpillar</t>
  </si>
  <si>
    <t>https://www.wctrib.com/business/announcements/6566017-Ziegler-Cats-new-dealership-building-now-complete-in-Willmar</t>
  </si>
  <si>
    <t>West Central Tribune</t>
  </si>
  <si>
    <t>4600 Hwy 71 S</t>
  </si>
  <si>
    <t>Construction is complete on a 59,800-square-foot dealership for Ziegler Cat’s agriculture and construction equipment. The new building replaces a rented sales and parts facility in Willmar. The larger space will provide CAT the square footage to expand its equipment sales, rental and repair services. The two-story service facility features a retail showroom, a 25,000-square-foot shop, warehouse and offices, and a 7,800-square-foot cold storage building.</t>
  </si>
  <si>
    <t>Saluda Medical</t>
  </si>
  <si>
    <t>Saluda Medical, an Australian-based medical device manufacturer, is planning to double its workforce at its Bloomington office.
To accommodate this growth, Saluda worked with Sever Construction Co. and architecture firm PlanForce Group to create an open and accommodating office that was also functional.</t>
  </si>
  <si>
    <t>https://www.bizjournals.com/twincities/news/2020/07/07/cool-offices-saluda-medical-bloomington-office.html</t>
  </si>
  <si>
    <t>9401 James Ave S Suite 132</t>
  </si>
  <si>
    <t>https://www.medicaldesignandoutsourcing.com/cirtec-medical-to-open-neuromodular-manufacturing-plant-in-minnesota/</t>
  </si>
  <si>
    <t>Invt and Jobs from Kevin/DEED</t>
  </si>
  <si>
    <t>Implantable device outsourcer Cirtec Medical will build a “neuromodular center of excellence” in a manufacturing plant near its facility in Brooklyn Park, Minn. The center will be housed in an 85,000 sq. ft. building that the company leased to manufacture active implantable devices and perform clean-room assembly. The new space  expand Cirtec's engineering capabilities. Construction will begin in the first quarter of 2020, and completed in the 2nd half of 2020.
DEED Update: MIF Award $800K (7/31/20)</t>
  </si>
  <si>
    <t>BCS Automotive Interface Solutions</t>
  </si>
  <si>
    <t>MFG</t>
  </si>
  <si>
    <t>http://www.winonapost.com/News/ArticleID/68761/Deal-to-save-115-jobs-at-Winonas-BCS-factory</t>
  </si>
  <si>
    <t>JCF ($400K), Winona Port Authority ($100K), MIF ($600K)</t>
  </si>
  <si>
    <t>Deal to save 115 jobs at Winona’s BCS factory
After weighing whether to close the Winona factory and another plant in Auburn, N.Y., BCS leaders decided to keep the Winona factory open.  There will be temporary layoffs at the Winona factory this fall while the company moves its New York operations to Minnesota in late 2020 or early 2021. BCS makes automotive components. Winona's Port Authority plans to give BCS a $100,000 low-interest loan.
DEED Update: JCF $400K (7/29/20), MIF $600K (8/4/20)</t>
  </si>
  <si>
    <t>Swift Pork  (JBS)</t>
  </si>
  <si>
    <t>https://www.dglobe.com/news/government-and-politics/6528105-Council-approves-resolutions-for-JBS-freezer-facility-plan</t>
  </si>
  <si>
    <t>1700 MN-60</t>
  </si>
  <si>
    <t>JCF $175K, MIF $450K</t>
  </si>
  <si>
    <t>Swift Pork Company, owned by JBS USA Holdings Inc., proposes to build an estimated 175,000- to 200,000-square-foot  $30 million freezer warehouse facility, which would create approximately 70 new jobs ranging from $17.05 to $21.30 per hour, plus benefits. The expansion could store up to 25 million pounds of frozen product and 2.5 million pounds of fresh product, increasing the plant’s overall production capacity. 
update: JCF award $175K (7/17/20), MIF $450 (7/17/20)</t>
  </si>
  <si>
    <t>R&amp;D, OF</t>
  </si>
  <si>
    <t>2020-Q3</t>
  </si>
  <si>
    <t>https://www.bizjournals.com/twincities/news/2020/07/01/dispatch-raises-11-million.html</t>
  </si>
  <si>
    <t>Logistics tech startup Dispatch has raised an $11.15 million Series B funding round.  Plans to hire more employees and expand to new markets. Dispatch provides on-demand logistics support for companies that need to deliver products like construction supplies or plumbing equipment to construction sites or other businesses. It relies on contracted drivers and has 107 employees. Dispatch hopes to grow its product and engineering teams to between double and triple their current size,</t>
  </si>
  <si>
    <t>Royal Pet</t>
  </si>
  <si>
    <t>A South St. Paul company that’s grown from a small producer of cat litter pan liners and related products to a global maker of animal treats and supplies is moving to a vacant industrial building it has bought at 1100 Spiral Blvd. in Hastings.</t>
  </si>
  <si>
    <t>https://finance-commerce.com/2020/07/just-sold-royal-pet-pays-3-2-million-for-hastings-plant/</t>
  </si>
  <si>
    <t>1100 Spiral Blvd</t>
  </si>
  <si>
    <t>Sylva Corporation</t>
  </si>
  <si>
    <t>Princeton was awarded a BDPI grant of  $310,000 to assist with the extension of 19th Avenue and utilities extensions to serve the expansion of Sylva Corporation, Inc.. Sylva is a supplier of mulch and wood chips. The project will retain 32 jobs and create 50 new jobs.</t>
  </si>
  <si>
    <t>Wood</t>
  </si>
  <si>
    <t>https://mn.gov/deed/newscenter/press-releases/#/detail/appId/1/id/439491</t>
  </si>
  <si>
    <t>900 Airport Rd</t>
  </si>
  <si>
    <t>Pequot Lakes</t>
  </si>
  <si>
    <t>Pequot Lakes was awarded a BDPI grant of $164,700 to assist with the construction of a new street and utilities for a new industrial park that will serve two lots. Xcel Energy will be investing $4 million for a new warehouse, garage and offices. The project will retain 15 jobs and create 17 new jobs.</t>
  </si>
  <si>
    <t>WH, OF</t>
  </si>
  <si>
    <t>https://www.bizjournals.com/twincities/news/2020/07/10/revol-greens-expands-medford-greenhouse.html?ana=e_me_prem&amp;j=90518469&amp;t=Morning&amp;mkt_tok=eyJpIjoiTlRaaFl6TXpPRFE0TURFNSIsInQiOiIwcHp6bVwvelhlTFwvZzdzYUtEUmdpeWZMaEpcL2YwTWF6VXJtZHlRTlwvRnVZSXZFeGMrZjlwNXJySEJoaFFDekRRUEV5S3VaQTRZSUVIXC9Qc2hGWk5rYXlPUXp0N2FhVVk4aFN3NDVXVUIxeHB4WXBRdUM1a2RCTE4rSWdsb0V1Z2x4In0%3D</t>
  </si>
  <si>
    <t>Revol Greens is in the final stages of expanding its greenhouse to 10 acres, from an initial 2.5 acres. Owatonna-based Revol Greens is just weeks from completing an expansion that will quadruple production to more than 4 million pounds of hydroponic baby greens per year. In early June, Revol Greens entered a distribution agreement with Walmart. Revol Greens now has a workforce of between 50 and 60 employees in Medford, having added about 10 to 15 employees since work began on the expansion.</t>
  </si>
  <si>
    <t>Metro Storage</t>
  </si>
  <si>
    <t>Real Estate</t>
  </si>
  <si>
    <t>https://www.startribune.com/metro-storage-to-build-908-unit-facility-in-coon-rapids/571750032/</t>
  </si>
  <si>
    <t>3021 124th Avenue</t>
  </si>
  <si>
    <t>Metro Storage is building its ninth Twin Cities storage facility in Coon Rapids. Expect structure to be completed next year. The $9-$10 million project involves building a three-story self-storage facility there that will have about 130,000 square feet of space for 908 units. 
The 47-year-old Metro Storage separately operates 125 facilities in at least 12 states. Its Minnesota operations are in Bloomington, Maple Grove, Mound, Orono, Blaine, Burnsville, Mendota Heights and Eden Prairie.</t>
  </si>
  <si>
    <t>https://www.bizjournals.com/twincities/news/2020/07/14/sezzle-raises-55-million-from-its-institutional.html</t>
  </si>
  <si>
    <t>Sezzle Inc. has raised $55 million through an institutional placement.
Sezzle is a Minneapolis-based financial-technology company that provides a payment installment option for online retailers. It went public on the Australian Securities Exchange last year. If the funds raised, $14 million will allow Sezzle to hire new developers and build out its software capabilities, $11 million will fund expansion into Canada and other potential markets.</t>
  </si>
  <si>
    <t>6203 W 111TH ST, BLOOMINGTON, MN 55438</t>
  </si>
  <si>
    <t>Feldmann Imports Mercedes-Benz</t>
  </si>
  <si>
    <t>Per Bloomington building permit report July 2020. Car dealership. DEMOLISH THE EXISTING SHOWROOM AND OFFICE MEZZANINE AREAS. CONSTRUCT A NEW TWO STORY SHOWROOM, WITH AN OFFICE AREA LOCATED IN THE MEZZANINE AREA.</t>
  </si>
  <si>
    <t>OF, RET</t>
  </si>
  <si>
    <t>4901 AMERICAN BLVD W, BLOOMINGTON, MN 55437</t>
  </si>
  <si>
    <t>WH, RET</t>
  </si>
  <si>
    <t>https://www.startribune.com/duluth-city-council-approves-1-3m-tax-abatement-for-costco/571842641/</t>
  </si>
  <si>
    <t>4285 Haines Road</t>
  </si>
  <si>
    <t>ED</t>
  </si>
  <si>
    <t>Oddson Underground Inc</t>
  </si>
  <si>
    <t xml:space="preserve">Windom </t>
  </si>
  <si>
    <t>https://windom-mn.com/wp-content/uploads/2020/07/August-4-2020.pdf</t>
  </si>
  <si>
    <t>City of Windom</t>
  </si>
  <si>
    <t>50 16th St</t>
  </si>
  <si>
    <t xml:space="preserve"> $                   100,000.00 </t>
  </si>
  <si>
    <t>Oddson Underground, a drilling contractor, is considering a new office addition. A new addition would be a sizeable project at 36' by 92'. Project will help to retain existing employees and possibly add up to an additional 30 new employees. Oddson Underground has requested assistance with the expenses for moving the water hydrant tofacilitate their office addition project. 
DEED update: JCF Award $100,000 9/25</t>
  </si>
  <si>
    <t>Avtex</t>
  </si>
  <si>
    <t>Interior remodel per Bloomington building permit report July 2020. Avtex is a business consultant on customer experience strategy.</t>
  </si>
  <si>
    <t>3500 AMERICAN BLVD W, BLOOMINGTON, MN 55431</t>
  </si>
  <si>
    <t>Glamos Wire</t>
  </si>
  <si>
    <t>Lino Lakes</t>
  </si>
  <si>
    <t xml:space="preserve">A growing wire products maker has moved from leased space in Hugo to a larger, $4.55 million building it has acquired at 2300 Main St. in Lino Lakes. </t>
  </si>
  <si>
    <t>https://finance-commerce.com/2020/07/just-sold-hugo-wire-company-moves-to-lino-lakes/</t>
  </si>
  <si>
    <t>2300 Main St.</t>
  </si>
  <si>
    <t>https://www.startribune.com/with-switch-to-quarantine-style-twin-cities-retailers-left-with-unsold-clothes/571896912/</t>
  </si>
  <si>
    <t>Eagan-based Proozy.com has built as an e-commerce clearance store for excess, unsold inventory.  Sales are up 400 to 500%, which means Proozy will likely end next year with $140 million in sales. Proozy is looking to expand in the Edina area. The 65,000-square-foot location would house more warehouse space but also be a step similar to those taken by Amazon and other successful e-commerce businesses — a clicks-to-bricks retail store.
Segal hopes to have it open by the holidays.</t>
  </si>
  <si>
    <t>Eastman Kodak</t>
  </si>
  <si>
    <t>https://www.startribune.com/kodak-expansion-fueled-by-765m-federal-loan-could-mean-60-jobs-in-st-paul/571933392/</t>
  </si>
  <si>
    <t>Federal loan</t>
  </si>
  <si>
    <t xml:space="preserve">Eastman Kodak will receive a federal loan of $765 million to help reduce the country's reliance on other countries for ingredients used in generic drugs. The plan is to create a Kodak Pharmaceuticals division, adding 300 jobs in Rochester, N.Y., and 30 to 60 jobs in St. Paul. </t>
  </si>
  <si>
    <t>TechMate</t>
  </si>
  <si>
    <t>https://www.americaninno.com/minne/inno-news-minne/after-receiving-local-backing-techmate-plans-midwest-expansion/?mc_cid=1ead4f79cb&amp;mc_eid=f9b059d709</t>
  </si>
  <si>
    <t>Techmate, a New York and Kansas City-based startup offering a SaaS platform for on-demand tech support, has raised $1.2 million and announced plans to further expand its presence throughout the Midwest.Techmate currently has technicians and clients in several other Midwest cities, including Minneapolis.
Techmate plans to expand its team, mostly  in the Midwest. The company is hiring a sales director and will soon hire an engineering team.</t>
  </si>
  <si>
    <t>Retail Tech</t>
  </si>
  <si>
    <t>Retail Tech Inc., a maker and supplier of retail point of sale store fixtures and equipment, has moved to its newly-completed 190,000-square-foot building at 8600 Shelby Court in Chanhassen. Now it has sold the 60,982-square-foot building it outgrew at 1501 Park Road in Chanhassen to a new user from Chaska for $3.57 million.</t>
  </si>
  <si>
    <t>MFG, WH</t>
  </si>
  <si>
    <t>https://finance-commerce.com/2020/07/just-sold-retail-tech-finishes-new-building-sells-old-one/</t>
  </si>
  <si>
    <t>8600 Shelby Court</t>
  </si>
  <si>
    <t>2020 Best Places to Work: Category: Medium - #2 Arctic Wolf Networks Inc How many jobs do you have open, and where do you post your job openings? 68 – www.arcticwolf.com/careers</t>
  </si>
  <si>
    <t>https://www.bizjournals.com/twincities/news/2020/08/05/best-places-to-work-2020-arctic-wolf.html</t>
  </si>
  <si>
    <t>8939 Columbine Rd Suite 150,</t>
  </si>
  <si>
    <t>2020 Best Places to Work: Category: Medium - #10 Lockton Cos.. How many jobs do you have open, and where do you post your job openings? In Minneapolis alone we have nearly 10 open positions.</t>
  </si>
  <si>
    <t>https://www.bizjournals.com/twincities/news/2020/08/05/best-places-to-work-2020-lockton-cos.html</t>
  </si>
  <si>
    <t>2020 Best Places to Work: Category: Medium - #1 phData. How many jobs do you have open, and where do you post your job openings? We currently have seven different profiles open between our U.S. and India locations; however, we'll typically hire multiple candidates for each of the core technical positions (senior data engineer, machine learning engineer and solutions architect). We post jobs via our website, as well as on LinkedIn.</t>
  </si>
  <si>
    <t>https://www.bizjournals.com/twincities/news/2020/08/05/best-places-to-work-2020-phdata.html</t>
  </si>
  <si>
    <t>400 S 4th St #401</t>
  </si>
  <si>
    <t>Nerdery</t>
  </si>
  <si>
    <t>https://tcbmag.com/nerdery-set-for-move-to-edina/</t>
  </si>
  <si>
    <t>7700 France Ave</t>
  </si>
  <si>
    <t>Digital consultancy Nerdery inked a deal earlier this year for 65,000 square feet of space at 7700 France Avenue in Edina. Nerdery will relocate from a Bloomington industrial park to its new space in September.
The deal is the largest office lease signed this year in the Twin Cities office market. Minneapolis-based Studio KKChong designed the buildout of the new space</t>
  </si>
  <si>
    <t>2020 Best Places to Work, Category: Large: How many jobs do you have open? As of June 17, we have 83 jobs available for application in the U.S.</t>
  </si>
  <si>
    <t>Finance</t>
  </si>
  <si>
    <t>https://www.bizjournals.com/twincities/news/2020/08/06/best-places-to-work-2020-ameriprise-financial.html</t>
  </si>
  <si>
    <t>901 3rd Ave S</t>
  </si>
  <si>
    <t>2020 Best Places to Work, Category: Large: How many jobs do you have open?  We have 64 job openings as of June 18.</t>
  </si>
  <si>
    <t>https://www.bizjournals.com/twincities/news/2020/08/06/best-places-to-work-2020-rbc-wealth-management.html</t>
  </si>
  <si>
    <t>60 South 6th St</t>
  </si>
  <si>
    <t>2020 Best Places to Work, Category: Large: How many jobs do you have open?  We currently only have seven open positions, but look forward to opening that up more as we progress through the pandemic.</t>
  </si>
  <si>
    <t>https://www.bizjournals.com/twincities/news/2020/08/06/best-places-to-work-2020-sageglass.html</t>
  </si>
  <si>
    <t>2 Sage Way</t>
  </si>
  <si>
    <t>2020 Best Places to Work, Category: Large: How many jobs do you have open? We currently have 43 job openings</t>
  </si>
  <si>
    <t>https://www.bizjournals.com/twincities/news/2020/08/06/best-places-to-work-2020-tpi-hospitality.html</t>
  </si>
  <si>
    <t>103 15th Ave NW</t>
  </si>
  <si>
    <t>US Army Corps of Engineers</t>
  </si>
  <si>
    <t>US Army Corps is relocating its offices within downtown St. Paul and has signed a lease for 80,000 square feet in the building that will make the U.S. Army Corps the second-largest tenant in the property. The move will include a $10 million buildout on floors 7 through 15. The Corps which will move about 300 people to the First National Bank building.</t>
  </si>
  <si>
    <t>https://www.bizjournals.com/twincities/news/2020/08/10/us-army-corps-of-engineers-first-national-bank.html</t>
  </si>
  <si>
    <t>332 Minnesota St</t>
  </si>
  <si>
    <t>Woodchuck USA</t>
  </si>
  <si>
    <t xml:space="preserve">How much wood does Woodchuck USA chuck to make its unique line of gifts?
Enough that founder and CEO Ben VandenWymelenberg is moving it out of its startup space in former Ry-Krisp factory in Minneapolis and buying a larger plant in St. Paul.
Woodchuck Industrial LLC, an entity related to the wood crafter, closed Aug. 5 on the $3.075 million acquisition of the 50,056-square-foot Class C industrial building at 274 Fillmore Ave. E. </t>
  </si>
  <si>
    <t>HQ, MFG</t>
  </si>
  <si>
    <t>https://finance-commerce.com/2020/08/just-sold-woodchuck-usa-buys-vomelas-former-hq/</t>
  </si>
  <si>
    <t>274 Fillmore Ave. E</t>
  </si>
  <si>
    <t>Bind Benefits</t>
  </si>
  <si>
    <t>Insurance</t>
  </si>
  <si>
    <t>https://www.bizjournals.com/twincities/news/2020/08/14/bind-benefits-insurance-enrollment-period-double.html</t>
  </si>
  <si>
    <t>3033 Excelsior Blvd</t>
  </si>
  <si>
    <t>Health insurance startup Bind Benefits Inc. has hired around 100 people during the summer — significantly more than expected.
In April, Bind expected to hire between 50 and 80 employees during the summer. In fact, Bind hired and onboarded 100, including 30 new employees and 70 full-time contractors, bringing Bind's total headcount to 350. Bind is still hiring. Bind contracts with employers to offer "on-demand" insurance to employees: members pay only for procedures that they need.</t>
  </si>
  <si>
    <t>DI Labs</t>
  </si>
  <si>
    <t>HQ, MFG, R&amp;D</t>
  </si>
  <si>
    <t>https://www.duluthnewstribune.com/business/manufacturing/6624259-Minnesota-company-could-be-game-changer-in-digital-manufacturing</t>
  </si>
  <si>
    <t>1740 45th St SE</t>
  </si>
  <si>
    <t>DI Labs began in 2013 in Spicer, but as their 3-D printing equipment evolved, the business they outgrew their space. The new, larger location in Willmar has been fully operating for a month. Cutting-edge technology was used to respond to a shortage of medical equipment caused by COVID-19, including printing face shields that fit over a hard hat. At the heart of the 20,000-square-foot building designs are developed by the engineering team and produced by about 25 different 3-D printers in spotless rooms.</t>
  </si>
  <si>
    <t>Thermo-King</t>
  </si>
  <si>
    <t>314 W 90TH ST, BLOOMINGTON, MN 55420</t>
  </si>
  <si>
    <t>August building permit report by Bloomington. Office renovation of a select portion of Thermo King's office.</t>
  </si>
  <si>
    <t>Richfield, various in US</t>
  </si>
  <si>
    <t>https://www.startribune.com/best-buy-says-30-of-1-000-new-tech-hires-will-be-people-of-color-or-women/572253542/</t>
  </si>
  <si>
    <t>7601 Penn Ave S,</t>
  </si>
  <si>
    <t>Best Buy plans on hiring more than 1,000 new tech employees in the next two years — and 30% will be people of color or women. The new hiring plan includes engineers and product managers, and is one of several steps to address disparities within the tech industry. Best Buy has brought about two-thirds of 51,000 employees furloughed in spring, back to work. Its new hires will extend beyond the Twin Cities to also include remote, full-time opportunities outside of MN.</t>
  </si>
  <si>
    <t>Ear Nose &amp; Throat Specialty Care</t>
  </si>
  <si>
    <t>https://www.bizjournals.com/twincities/news/2020/09/03/davis-medical-office-stlouispark-groundbreaking.html</t>
  </si>
  <si>
    <t>6111 Wayzata Blvd</t>
  </si>
  <si>
    <t>Ear Nose &amp; Throat Specialty Care (ENT) will take most of the second floor of the 3-story Xchange Medical building being constructed by real estate firm Davis. Davis breaks ground next month on a 78,000-square-foot medical office building in St. Louis Park.  In the new office, ENT will consolidate its several speciality services around the metro.
Construction, which is expected to cost $20 million for the building shell and two tenant finishes, should be wrapped up by November 2021.</t>
  </si>
  <si>
    <t>Surgical Care Affiliates</t>
  </si>
  <si>
    <t>St. Louis Park</t>
  </si>
  <si>
    <t>Surgical Care Affiliates is taking the the top floor of the three-story Xchange Medical building for a surgery center being constructed by real estate firm Davis. Davis breaks ground next month on a 78,000-square-foot medical office building in St. Louis Park. The  SCA has 210 surgical facilities, including one in Davis’s building in Maplewood.  
Construction, which is expected to cost $20 million for the building shell and two tenant finishes, should be wrapped up by November 2021.</t>
  </si>
  <si>
    <t>Deluxe</t>
  </si>
  <si>
    <t>https://tcbmag.com/deluxe-corp-moving-hq-to-downtown-minneapolis/</t>
  </si>
  <si>
    <t>801 Marquette</t>
  </si>
  <si>
    <t>MIF?</t>
  </si>
  <si>
    <t>Deluxe Corp. has signed a lease for 94,000 square feet to relocate its headquarters from Shoreview to downtown Minneapolis. 538 employees could move downtown when the space is ready in the fall of 2021.`
The business-technology company is building out a new headquarters inside of the 801 Marquette building. Deluxe signed a 16-year lease to occupy the top two floors of the building as well as one in the connected tower, which will be accessed through a new, private elevator.
DEED Update: 9/4/20 $1M MIF</t>
  </si>
  <si>
    <t>Cargill Meat Solutions Corporation</t>
  </si>
  <si>
    <t>https://www.cityofalbertlea.org/september-14-2020/</t>
  </si>
  <si>
    <t>702 E 13th St,</t>
  </si>
  <si>
    <t xml:space="preserve">$                   175,000.00 </t>
  </si>
  <si>
    <t>Cargill Meat Solutions has plans to invest approximately $25 million into their existing Albert Lea location to diversify and expand product offerings. The upgrades will result in an increase in local tax dollars as well as additional jobs. 
DEED Update: JCF $175K , 9/25/20</t>
  </si>
  <si>
    <t>Vireo Health of Minnesota (Green Goods) - formerly Minnesota Medical Solutions</t>
  </si>
  <si>
    <t>Vireo's existing cannabis patient centers in Minneapolis, Bloomington, Rochester and Moorhead are being renovated to create a best-in-class patient experience. The company is also opening two new locations in Blaine and Hermantown by November, with a location in Burnsville and Woodbury expected to open by the end of the year.
The new locations will serve large population centers that don't have immediate access to medicinal cannabis, said Vireo Health CEO and Founder Dr. Kyle Kingsley.</t>
  </si>
  <si>
    <t>https://www.bizjournals.com/twincities/news/2020/09/15/minnesota-medical-solutions-rebrands-to.html</t>
  </si>
  <si>
    <t>Trelleborg Healthcare &amp; Medical (Formerly Sil-Pro)</t>
  </si>
  <si>
    <t>Plastics, Rubber</t>
  </si>
  <si>
    <t>https://www.tss.trelleborg.com/en/news-and-events/news/trelleborg-expands-silicone-molding-capacity-at-delano</t>
  </si>
  <si>
    <t>740 7th St S</t>
  </si>
  <si>
    <t>WH, OF, RET</t>
  </si>
  <si>
    <t>Military</t>
  </si>
  <si>
    <t>Bio-Techne Corp., a Minneapolis-based company, creates products for medical research and development. Announced it will spend $50 million to build out a new 60,000 square foot facility. Bulk of the cost will come from outfitting the facility to manufacture a type of protein used in cell therapy. Bio-Techne currently makes protein at its Minneapolis HQ for testing, rather than clinic production. Will have 20 employees to start, eventually 100 jobs. Opened Sept 2020.</t>
  </si>
  <si>
    <t>MIF $475K, JCF $250K, $95,811 BDPI to Winstead</t>
  </si>
  <si>
    <t>Ecolab Production LLC</t>
  </si>
  <si>
    <t>https://eagan.granicus.com/MetaViewer.php?view_id=8&amp;clip_id=2074&amp;meta_id=109209</t>
  </si>
  <si>
    <t>City of Eagan, DEED</t>
  </si>
  <si>
    <t>655 Lone Oak Dr</t>
  </si>
  <si>
    <t>Fulcrum (Fulcrumpro Inc)</t>
  </si>
  <si>
    <t>https://www.bizjournals.com/twincities/news/2020/09/25/fulcrum-raises-seed-round-matchstick-bread-butter.html?ana=e_ae_prem&amp;j=90530094&amp;t=Afternoon&amp;mkt_tok=eyJpIjoiWmpOaU56Rm1aVFpsWXprMyIsInQiOiJHcmt6MllIVmlNU3pwNlVKUlRPY1E0ZlJ1WDZaNWtoUm0yUUhjMjBtMnd0eWRNaDQwWW9jVHFTSE43ckw3V3JnMHRaQ1NkVDB4bnRFSGJNOWZneThwYmJ5Y1hkM3hsM2RZbHl4eVJKUmZLQ1h0T2Y5S3VWZGZvaHFyNUNMMHJ3dCtYZ3I4dHVlQWJnVEM4OGRTXC9FVjBBPT0ifQ==</t>
  </si>
  <si>
    <t>730 2nd Ave S UNIT 840</t>
  </si>
  <si>
    <t>Fulcrumpro Inc., a Minneapolis-based software-as-a-service company that supports the supply chains of manufacturing companies, has raised a $3.1 million seed round. This is Fulcrum's first outside investment. It has 15 employees and hopes to use the new capital to hire 20 more in the next year, specifically in sales and marketing positions.  Fulcrum recently participated in this year’s Minnesota Cup. and was the runner-up in the high tech division ($5,000 cash prize).</t>
  </si>
  <si>
    <t>2020-Q4</t>
  </si>
  <si>
    <t>Siteimprove</t>
  </si>
  <si>
    <t xml:space="preserve">Interior tenant improvement on floors 1, 4 and 5. Siteimprove is a SaaS solution that helps organizations achieve their digital potential by empowering teams with actionable insights to deliver a superior website experience and drive growth. Siteimprove offers one suite for improving your website through SEO, Analytics, Accessibility, Data Privacy, and Content Quality. </t>
  </si>
  <si>
    <t>5600 W 83RD ST</t>
  </si>
  <si>
    <t>Shipt (Target)</t>
  </si>
  <si>
    <t>https://www.bizjournals.com/twincities/news/2020/10/07/shipt-100000-workers-holidays.html</t>
  </si>
  <si>
    <t>Target</t>
  </si>
  <si>
    <t xml:space="preserve">Shipt, the same-day delivery service owned by Target Corp., plans to add another 100,000 workers to its network of freelance shoppers, in major cities nationwide, including Minneapolis-St. Paul. The Birmingham-based unit of Target (NYSE: TGT), announced its hiring plans early Wednesday, saying the move will bring its total shopper network to 300,000. </t>
  </si>
  <si>
    <t>Jet Linx</t>
  </si>
  <si>
    <t>https://www.bizjournals.com/twincities/news/2020/10/08/jet-linx-opens-terminal-at-flying-cloud-airport.html</t>
  </si>
  <si>
    <t>15221 Charlson Rd</t>
  </si>
  <si>
    <t>Private jet company Jet Linx held a grand opening of its newest terminal at Flying Cloud Airport in Eden Prairie.
It’s the 19th U.S. base for Omaha-based Jet Linx Aviation, LLC, which offers both private aircraft management and jet card memberships. The private terminal at Flying Cloud could eventually have as many as 45 to 50 employees. Jet Linx is currently managing three private aircraft in the Twin Cities but entered the market because it sees the opportunity to grow that number.</t>
  </si>
  <si>
    <t>AirCorps Aviation</t>
  </si>
  <si>
    <t>Maintenance, Repair</t>
  </si>
  <si>
    <t>Services</t>
  </si>
  <si>
    <t>https://www.bemidjipioneer.com/business/6710287-AirCorps-Aviation-looking-to-expand-with-county-MNDEED-assistance</t>
  </si>
  <si>
    <t>Bemidji Pioneer, DEED</t>
  </si>
  <si>
    <t xml:space="preserve">MIF </t>
  </si>
  <si>
    <t>AirCorps Aviation is working toward a $1.2 million expansion. Beltrami County is helpfing with funding provided as a loan. AirCorps Aviation's project will include purchasing a building along Adams Avenue in Bemidji Township, which will double the company's square footage. The business focuses on restoration and fabrication of vintage aircraft. The expansion will create 10 new jobs, paying at least $20 an hour. Renovations will be completed by Q1 and Q2 of 2021.
DEED MIF Award $200K.</t>
  </si>
  <si>
    <t>MJ Holdings</t>
  </si>
  <si>
    <t xml:space="preserve">Waseca was awarded $621,920 to assist with increasing the size of a watermain that allow the construction of a new Conagra food processing plant and for MJ Holdings to increase their manufacturing of hand sanitizer and extracting of CBD. The MJ Holdings project will retain 60 full-time jobs, create 190 new jobs. </t>
  </si>
  <si>
    <t>Menards</t>
  </si>
  <si>
    <t xml:space="preserve">Eyota was awarded $434,727 to assist with constructing a street and extending utilities to a new industrial park that will include a new Menards nail plant. The project will retain 20 jobs. </t>
  </si>
  <si>
    <t>https://eyota.govoffice.com/vertical/sites/%7B6A40AD6F-800F-4E67-85FB-9F663D043B20%7D/uploads/agenda_8-27-2020_with_packet.pdf</t>
  </si>
  <si>
    <t>City of Eyota</t>
  </si>
  <si>
    <t>MTU Power Generation Systems (MTU Onsite Energy)</t>
  </si>
  <si>
    <t>MFG, RD,OF</t>
  </si>
  <si>
    <t>https://www.bizjournals.com/twincities/news/2020/10/13/rolls-royce-expands-power-generation-facility.html</t>
  </si>
  <si>
    <t>100 Power Dr</t>
  </si>
  <si>
    <t>Rolls-Royce Power Systems (aka MTU Power Generation Systems) plans to add a new R&amp;D building and multi-phase expansion of its plant in Mankato.
The $13.9 million investment will add 28,000-sq-ft to the facility, allowing for more assembly lines, enhanced product testing and 20 new manufacturing jobs.
This will enable high-power MTU gas-generator units to be produced in the US for the first time. MTU generators are used for backup power.</t>
  </si>
  <si>
    <t>Food</t>
  </si>
  <si>
    <t>https://www.bizjournals.com/twincities/news/2020/10/15/expansion-planned-for-cold-spring-poultry-plant.html</t>
  </si>
  <si>
    <t>TIF (with St. Cloud)</t>
  </si>
  <si>
    <t>Multinational food company Pilgrim’s Pride Corp. plans a $75 million expansion of a poultry plant in Cold Spring.
The company, which has its U.S. headquarters in Greeley, Colo., plans to add 50,000 square feet to the facility and renovate parts of the existing facility.  the expansion could add 130 jobs, with work scheduled for completion in 2021. The plant currently employs nearly 1,200 workers.</t>
  </si>
  <si>
    <t>Infinity Biologix (IBX)</t>
  </si>
  <si>
    <t>Lab</t>
  </si>
  <si>
    <t>https://www.twincities.com/2020/10/20/covid-19-saliva-test-lab-opens-in-oakdale-as-cases-continue-to-climb/</t>
  </si>
  <si>
    <t>3510 Hopkins Place, Bldg 4</t>
  </si>
  <si>
    <t>Federal</t>
  </si>
  <si>
    <t xml:space="preserve">Gov. Tim Walz toured a new laboratory in Oakdale Tuesday that will process 30,000 saliva tests a day. The Oakdale lab and 10 in-person testing sites, which are already open or planned around the state, was funded with $14 million of federal money for the coronavirus response. The lab will employ about 250 workers. The effort is a collaboration between Infinity Biologix, or IBX, which developed the saliva test, and Vault Health, which manages the logistics to collect and process samples. </t>
  </si>
  <si>
    <t>https://www.bizjournals.com/twincities/news/2020/10/20/amazon-fulfillment-center-lakeville-large-items.html</t>
  </si>
  <si>
    <t>https://finance-commerce.com/2020/10/new-lakeville-amazon-center-already-in-the-ground/</t>
  </si>
  <si>
    <t>Amazon.com is planning to build a 750,000-square-foot fulfillment center in Lakeville. The facility will be on 72 acres at the Interstate South Logistics Park, at the southwest corner of Dodd Road and Country Road 70. The center will be known as an AMXL FC facility. 
Those items would be shipped in a radius of 30 to 45 minutes. Wages start at $15 an hour. Number of workers is unknown but project calls for 300 surface parking stalls. Completion expected in August of 2021.</t>
  </si>
  <si>
    <t>https://www.twincities.com/2020/10/22/arctic-wolf-moves-headquarters-to-eden-prairie-after-a-200-million-boost-in-funding/</t>
  </si>
  <si>
    <t>Arctic Wolf, a Silicon Valley cybersecurity startup with a strong Eden Prarie presence, has relocated its corporate headquarters to Minnesota after raising $200 million in funding.
Artic Wolf plans to create 150 new jobs by the end of 2021.
Arctic Wolf’s Minnesota presence began four years ago with three employees working out of a local grocery. The Eden Prairie office has fueled the company’s growth, prompting company leaders to select Minnesota for its new headquarters.</t>
  </si>
  <si>
    <t>Lake of the Woods Distilling Company</t>
  </si>
  <si>
    <t>Baudette</t>
  </si>
  <si>
    <t>https://www.page1publications.com/2020/10/22/baudette-distillery-project-moves-forward/</t>
  </si>
  <si>
    <t>Page 1 Publications, DEED</t>
  </si>
  <si>
    <t>106 N. Main Ave</t>
  </si>
  <si>
    <t>Lake of the Woods Distilling Company is a new planned manufacturing and tasting room business operated by an ownership group. The group purchased the Fischer’s True Value building on Main Avenue. The company expects to hire at least 9 employees with wages ranging from $13/hr to $33/hr. Manufacturing is the main part of the new business. They plan to distill a vodka, gin, rum, whiskey and tequila. The new distillery and tasting room should be operating by summer or fall 2021.
November: MIF award $125K</t>
  </si>
  <si>
    <t>USI Insurance Services</t>
  </si>
  <si>
    <t>USI Expansion(Floors 6 &amp;10) &amp; Remodel (Floors 4 &amp; 5). USI is a leader in insurance brokerage and consulting in P&amp;C, employee benefits, personal risk services, retirement, program and specialty solutions.</t>
  </si>
  <si>
    <t>8331 NORMAN CENTER DR</t>
  </si>
  <si>
    <t>Crookston</t>
  </si>
  <si>
    <t>Grand Forks Herald</t>
  </si>
  <si>
    <t>Minneapolis-based payment platform Sezzle Inc. says it has doubled its employee headcount to more than 200 in 2020.
In a news release last week, the financial tech company said its headcount grew by 20 percent in the fourth quarter alone. The new hires extended across the organization, including everything from sales to software development.
The hiring frenzy was driven, in part, by a roughly $60 million investment the company secured over the summer,</t>
  </si>
  <si>
    <t>https://tcbmag.com/sezzle-has-doubled-headcount-in-2020/</t>
  </si>
  <si>
    <t>https://www.startribune.com/bloomington-firm-gave-away-its-product-early-in-pandemic-the-risky-move-paid-off/572996032/</t>
  </si>
  <si>
    <t>3500 American Blvd W #300</t>
  </si>
  <si>
    <t>George Demou, president and chief executive of Avtex, a customer experience consulting and technology company, says offering free software and services to help clients get employees working remotely amid the pandemic ultimately has boosted the company’s fortunes. Close to 1,000 clients took advantage of the offer in April.
The company — with most of its more than 430 employees also working remotely — is hiring and expects to have 500 employees by year’s end.</t>
  </si>
  <si>
    <t>HQ, WH, RET</t>
  </si>
  <si>
    <t>https://www.bizjournals.com/twincities/news/2020/11/09/eriks-bike-shop-moves-headquarters-to-minneapolis.html</t>
  </si>
  <si>
    <t>550 Kasota Ave SE</t>
  </si>
  <si>
    <t>Government (Opportunity Zones, MN-OZA)</t>
  </si>
  <si>
    <t>SunOpta</t>
  </si>
  <si>
    <t>https://www.echopress.com/business/manufacturing/6757659-SunOpta-reveals-26-million-expansion-in-Alexandria</t>
  </si>
  <si>
    <t>Echo Press</t>
  </si>
  <si>
    <t>601 Third Ave. W</t>
  </si>
  <si>
    <t xml:space="preserve">SunOpta reveals $26 million expansion in Alexandria.  As one of the largest facilities of its kind in the United States, the plant will use proprietary enzymatic processes to break down whole oats into a liquid oat base that will then be used to make oat milk and other products.
This new addition will create more than 20 new jobs and will quadruple oat base production. SunOpta currently employs 66 people.  </t>
  </si>
  <si>
    <t>https://www.cityofwinona.com/AgendaCenter/ViewFile/ArchivedAgenda/_12102020-135</t>
  </si>
  <si>
    <t>City of Winona</t>
  </si>
  <si>
    <t>1000 West Fifth Street</t>
  </si>
  <si>
    <t>MIF $150K, JCF $175K. Port Auth. $75K</t>
  </si>
  <si>
    <t>Midwest Co-pack (MWCP) is purchasing the former Ferrara Canada company building at 1000 W 5th Str.  Expansion plans depend upon financing with Port Authority ($75K loan), MIF and JCF appliactions. MWCP has acquired 7 new customers in past 3 years and a large contract for several years to manufacture healthier grade products. The expansion would require building rehabilitation and facility/equipment upgrades. MWCP has already hired 14 new employees and needs to hire another 50. Awards: MIF $150,000. JCF $175,000.</t>
  </si>
  <si>
    <t>GBBN</t>
  </si>
  <si>
    <t>https://www.bizjournals.com/twincities/news/2020/11/18/one-of-cincinnatis-largest-architecture-firms.html</t>
  </si>
  <si>
    <t>400 S. Fourth St</t>
  </si>
  <si>
    <t>GBBN, one of the largest architectural firms in Greater Cincinnati, has expanded to Minneapolis.  Minneapolis marks the first new office for the Cincinnati firm since it opened an office in Pittsburgh in 2013. GBBN now has five full-time employees in Minneapolis, with plans to add two more within the month. The office will be located in the Grain Exchange Building at 400 S. Fourth St. in downtown Minneapolis.</t>
  </si>
  <si>
    <t>DC</t>
  </si>
  <si>
    <t>https://www.bizjournals.com/twincities/news/2020/11/20/databank-plans-third.html</t>
  </si>
  <si>
    <t>8111 Oxbow Creek N.</t>
  </si>
  <si>
    <t xml:space="preserve">DataBank Holdings, a Dallas-based firm that runs data centers, has broken ground on an 86,000-square-foot data center in Brooklyn Park, its third such center in Minnesota.
The center, known as MSP3, is being built at 8111 Oxbow Creek N. and is expected to be operational by September. An additional 170,000-square-feet of data center space is planned for later. The $15.3 million expansion will create 20 to 25 permanent jobs.
DataBank's two existing Minnesota data centers are in Edina and Eagan. </t>
  </si>
  <si>
    <t>Regenhu</t>
  </si>
  <si>
    <t>https://bit.ly/33wTacP</t>
  </si>
  <si>
    <t>Sun Current, Hometown Source</t>
  </si>
  <si>
    <t>5256 W 74th St</t>
  </si>
  <si>
    <t xml:space="preserve">Regenhu (Switzerland) is investing in United States in the Biotechnology sector in a Sales, Marketing &amp; Support project. 
Switzerland-based Regenhu, which specialises in med tech 3D bioprinting, has opened an office in Edina, Minnesota, US. It will serve the US market and Canada. The company’s first office in the U.S. officially opened last Monday. It will serve as the central hub for delivering their bioprinting service while also supporting partners and clients across North America. </t>
  </si>
  <si>
    <t>Vortex Cold Storage LLC</t>
  </si>
  <si>
    <t>https://www.cityofalbertlea.org/november-23-2020/</t>
  </si>
  <si>
    <t>City of Albert Lea</t>
  </si>
  <si>
    <t>7447 Dresser Dr NE</t>
  </si>
  <si>
    <t>JCF ($176K), TIF (1,295,000), Tax Abate ($350K)</t>
  </si>
  <si>
    <t>North Central Utility</t>
  </si>
  <si>
    <t>St Augusta</t>
  </si>
  <si>
    <t>RT, Other</t>
  </si>
  <si>
    <t xml:space="preserve">https://bit.ly/3fQBPAy </t>
  </si>
  <si>
    <t>2150 Carlson Dr</t>
  </si>
  <si>
    <t>A semi trailer dealership is building a new facility in St. Augusta and will add about a dozen new jobs to the area. Will open in late spring 2021. North Central Utility has locations throughout ND, WI and MN, including in North Mankato and Rogers. The new facility will be more than 25,000 square feet and would bring 10 to 15 new jobs to the area. The expected project cost is around $3.5 million.
The dealership will be full-service, including sales, parts and seven bays for service work/</t>
  </si>
  <si>
    <t>https://www.bizjournals.com/twincities/news/2020/12/04/xcel-northeast-minneapolis-operations-building.html</t>
  </si>
  <si>
    <t>3356 Marshall St N</t>
  </si>
  <si>
    <t>Xcel Energy Inc. is planning to build a three-level, 85,000-square-foot operations center and office building along the Northeast Minneapolis riverfront. The Marshall Operations Center building will accommodate the functions performed at Xcel’s Chestnut Service Center in Minneapolis. That service center will be redeveloped, but Xcel didn’t provide further details.  Xcel's electrical-distribution control center will also be relocated to the Marshall Street building.</t>
  </si>
  <si>
    <t>Aurora Pharmaceutical</t>
  </si>
  <si>
    <t>Aurora Pharmaceutical begins expansion, expects job growth.  Aurora Pharmaceutical is embarking on a 4,000-square-foot expansion this week, a project expected to enable future job growth. Aurora CEO and Founder Michael Strobel said the expansion, in front of the former Cannon Valley Printing facility on Hwy. 3, will add production space for animal pharmaceutical manufacturing projects. He expects the project to take three to four months.</t>
  </si>
  <si>
    <t>https://www.southernminn.com/northfield_news/business/article_b440079d-6316-5eae-8404-afdb4357d21a.html</t>
  </si>
  <si>
    <t>Southern MN</t>
  </si>
  <si>
    <t>1196 MN-3</t>
  </si>
  <si>
    <t>TBEI</t>
  </si>
  <si>
    <t>https://www.trailer-bodybuilders.com/truck-bodies/article/21149997/tbei-begins-expansion-project-at-minnesota-facility#:~:text=Truck%20Bodies%20and%20Equipment%20International,feet%20to%20the%20manufacturing%20footprint</t>
  </si>
  <si>
    <t>Company website</t>
  </si>
  <si>
    <t>52182 Ember Rd</t>
  </si>
  <si>
    <t xml:space="preserve">TBEI begins expansion project that will add 55,000 square feet to its Lake Crystal plant where Crysteel and J-Craft dump bodies are manufactured. Truck Bodies and Equipment International Inc. has begun a multi-million-dollar expansion and continuous improvement project.
In September 2020, TBEI completed the acquisition of the current production facility  along with an adjacent facility. The expansion project is currently underway and is targeted to be completed by mid-2021.. </t>
  </si>
  <si>
    <t>Omcare</t>
  </si>
  <si>
    <t>https://finance-commerce.com/2020/12/startup-omcare-lands-2-5m-medical-investment/</t>
  </si>
  <si>
    <t>2970 Judicial Rd Suite 210</t>
  </si>
  <si>
    <t xml:space="preserve">Ōmcare, a MN health startup, has received a $2.5 million investment from Connect the Grey Investment Management to bring its Home Health Hub, an in-home device that dispenses and allows monitoring of a user’s medicine intake, to market. The hub is manufactured in Minnesota. The coronavirus pandemic has cemented the need for telehealth services and product. Latvin is now focused on Ōmcare’s 14-person staff, which Lavin plans to significantly grow next year. </t>
  </si>
  <si>
    <t>Cargill Inc. is building a $6.4 million, 6,500 square feet, testing center in Savage.  The new bakery and chocolate lab will be one of Cargill's five so-called "Pilot Development Centers" worldwide where Cargill tests new ingredients for food products. One is in Plymouth and the others are overseas in Belgium, China and Singapore.
The new facility will triple the size of Cargill’s food pilot operations in the Twin Cities. The North American PDC will be next door to a 17,300-square-foot Cargill engineering-research lab. It should open by late summer.</t>
  </si>
  <si>
    <t xml:space="preserve">Trystar manufactures temporary electrical power units for commercial and emergency services. It employs 150 full-time employees in Faribault and a couple dozen in Burnsville. 
Trystar has 140,000 SF of space across four buildings in Faribault. Trystar will move into a new 100,000 SF warehouse -- initially built for the Cheese Cave, Faribault Foods and SageGlass -- and those companies would move into Trystar’s old facilities.  Faribault’s EDA approved a $100,000 loan, forgivable after 5 years. The city and county board will cover $450,000 via tax abatement. </t>
  </si>
  <si>
    <t>Iron, Steel</t>
  </si>
  <si>
    <t>Nonmetallic Minerals</t>
  </si>
  <si>
    <t>Finance, Insurance</t>
  </si>
  <si>
    <t>Admin, Support Services</t>
  </si>
  <si>
    <t>Food, Beverage</t>
  </si>
  <si>
    <t>Textile, Apparel</t>
  </si>
  <si>
    <t>Research, Development</t>
  </si>
  <si>
    <t>Architecture, Engineering</t>
  </si>
  <si>
    <t xml:space="preserve">Vortex Cold Storage plans to build a 170,000 sq. ft. cold storage facility requiring a $31 million investment in Albert Lea. Broke ground January 2021.
The Albert Lea City Council is supporting the project with an incentive package that includes nine years of Tax Increment Financing estimated at $1,295,028 and six years of Tax Abatement totaling an additional $350,000. DEED JCF Award $176,000. 26 new jobs paying average wages of $28.02/hr. </t>
  </si>
  <si>
    <t>Rachel Contracting</t>
  </si>
  <si>
    <t>St. Michael</t>
  </si>
  <si>
    <t xml:space="preserve">The St. Michael City Council approved plans for Rachel Contracting to construct a new two-story headquarters at its current site at Hwy. 241.  The company, located at the Hwy. 241 Business Park, proposes a 28,000-square-foot, two-story office building. Rachel will continue to use its existing adjacent building at Napier Court for maintenance and storage. </t>
  </si>
  <si>
    <t>https://www.hometownsource.com/press_and_news/community/stmichael/st-michael-approves-new-rachel-contracting-headquarters/article_54eddcfa-3601-11e9-b835-273c20abded1.html#:~:text=Michael%20City%20Council%20approved%20plans,241.&amp;text=WhatsApp-,The%20St.,its%20current%20site%20at%20Hwy.</t>
  </si>
  <si>
    <t>4180 Napier Ct NE</t>
  </si>
  <si>
    <t>2021-Q1</t>
  </si>
  <si>
    <t>Peace Coffee</t>
  </si>
  <si>
    <t>https://www.startribune.com/peace-coffee-g-b-environmental-pruned-then-grew-to-survive-through-pandemic/600016569/</t>
  </si>
  <si>
    <r>
      <t> </t>
    </r>
    <r>
      <rPr>
        <sz val="11"/>
        <color rgb="FF202124"/>
        <rFont val="Arial"/>
        <family val="2"/>
      </rPr>
      <t>2801 21st Ave S #130,</t>
    </r>
  </si>
  <si>
    <t>Magenic</t>
  </si>
  <si>
    <t>https://www.bizjournals.com/twincities/inno/stories/news/2021/01/19/magenic-agrees-acquired-cognizant.html</t>
  </si>
  <si>
    <t>1600 Utica Ave S #200</t>
  </si>
  <si>
    <t>Bemidji Steel Company Inc</t>
  </si>
  <si>
    <t>Rockwood Township</t>
  </si>
  <si>
    <t>https://www.parkrapidsenterprise.com/news/6852764-Bemidji-Steel-moving-its-headquarters-to-Hubbard-County</t>
  </si>
  <si>
    <t>540 Mahnomen Dr SE</t>
  </si>
  <si>
    <t>https://www.startribune.com/minneapolis-based-code42-adding-employees-again-eyes-stock-offering-within-two-years/600014862/</t>
  </si>
  <si>
    <t>100 S Washington Ave,</t>
  </si>
  <si>
    <t>https://webstreaming.ctv15.org/viewer.php?streamid=4611&amp;jwsource=cl</t>
  </si>
  <si>
    <r>
      <t> </t>
    </r>
    <r>
      <rPr>
        <sz val="11"/>
        <color rgb="FF202124"/>
        <rFont val="Arial"/>
        <family val="2"/>
      </rPr>
      <t>141 14th St NW</t>
    </r>
  </si>
  <si>
    <t>Louis Industries is one of the most modern steel processing facilities in the Upper Midwest, using state of the art lasers, turrets, welding, inspection and metal forming equipment. 
DEED: $3.2 million investment. 10 new jobs with an average wage of $21.40/hr. JCF $150K. No further information available.</t>
  </si>
  <si>
    <t>Health Care</t>
  </si>
  <si>
    <t>https://www.startribune.com/essentia-health-bringing-surgery-center-to-former-sears-at-duluth-mall/600018135/</t>
  </si>
  <si>
    <t>400 E 3rd St</t>
  </si>
  <si>
    <t>UroDev</t>
  </si>
  <si>
    <t>OF, MF</t>
  </si>
  <si>
    <t>https://www.bizjournals.com/twincities/news/2021/02/02/veteran-founded-catheter-firm-moves.html</t>
  </si>
  <si>
    <t>IndusTrack</t>
  </si>
  <si>
    <t>https://www.bizjournals.com/twincities/news/2021/02/04/raz-bajwa-industrack-meda-million-dollar-challenge.html</t>
  </si>
  <si>
    <t>10700 Hwy 55</t>
  </si>
  <si>
    <t>Graco</t>
  </si>
  <si>
    <t>https://www.bizjournals.com/twincities/news/2021/02/05/graco-dayton-land-acquisition.html</t>
  </si>
  <si>
    <t>https://www.startribune.com/out-of-the-riots-and-rubble-medica-brings-50-jobs-to-new-office-in-st-paul/600020252/</t>
  </si>
  <si>
    <t>Sportech LLC</t>
  </si>
  <si>
    <t>Sportech's expansion plans consist of constructing a 91,050 square foot addition to its existing manufacturing facility. Applied for tax abatement of property taxes of up to $388,800 with Elk River.</t>
  </si>
  <si>
    <t>Plastics</t>
  </si>
  <si>
    <t>https://www.hometownsource.com/classifieds/star_news/community/announcements/legal/notice_of_public_hearing/march-1-ph-sportech-expansion-project/pdfdisplayad_59f245c3-f971-5cc2-9ec3-f81d2869bba8.html</t>
  </si>
  <si>
    <t>Netspi</t>
  </si>
  <si>
    <t>NetSPI, an enterprise-security tester and system-vulnerability manager, said it grew sales 35% for a fourth year in a row and is approaching revenue of $50 million. Its employs more than 200 workers around the country and expects to add up to 50 more this year. The firm works with large banks and several units of the Department of Defense. Like its clients, NetSPI had to adjust to remote work.</t>
  </si>
  <si>
    <t>https://www.startribune.com/growth-accelerates-for-twin-cities-cybersecurity-businesses/600023160/</t>
  </si>
  <si>
    <t>800 Washington Ave N, Ste 670</t>
  </si>
  <si>
    <t>https://tcbmag.com/google-to-open-first-minnesota-office-in-rochester/?utm_source=SilverpopMailing&amp;utm_medium=email&amp;utm_campaign=021821_TBRIEFCASE%20(1)</t>
  </si>
  <si>
    <t>HQ, WH</t>
  </si>
  <si>
    <t>https://www.startribune.com/shuttered-sam-s-club-in-st-louis-park-will-become-a-corporate-headquarters/600024961/</t>
  </si>
  <si>
    <t>1101 E 78th St, Ste 200</t>
  </si>
  <si>
    <t>https://www.startribune.com/duluth-based-cirrus-aircraft-sales-hurt-by-pandemic-rebounded-late-in-2020/600027938/</t>
  </si>
  <si>
    <r>
      <t> </t>
    </r>
    <r>
      <rPr>
        <sz val="11"/>
        <color rgb="FF202124"/>
        <rFont val="Arial"/>
        <family val="2"/>
      </rPr>
      <t>4515 Taylor Cir,</t>
    </r>
  </si>
  <si>
    <t>https://www.startribune.com/eden-prairie-s-arctic-wolf-is-employee-focused-and-growing/600027806/</t>
  </si>
  <si>
    <t>8939 Columbine Rd #150</t>
  </si>
  <si>
    <t>Admin, Support</t>
  </si>
  <si>
    <t>https://www.startribune.com/mdi-a-pioneer-in-workforce-inclusion-seeks-further-expansion/600028676/</t>
  </si>
  <si>
    <t>3501 Broadway St NE, Ste 100</t>
  </si>
  <si>
    <t>Nordic Ware</t>
  </si>
  <si>
    <t>WH, HQ, RT</t>
  </si>
  <si>
    <t>Aluminum</t>
  </si>
  <si>
    <t>https://www.bizjournals.com/twincities/news/2021/03/01/nordic-ware-cafe-warehouse-expansion-building-9.html</t>
  </si>
  <si>
    <t>5005 County Road 25</t>
  </si>
  <si>
    <t>https://www.bizjournals.com/twincities/news/2021/03/02/target-investment-sorting-centers-expanded-options.html</t>
  </si>
  <si>
    <t>33 South 6th St</t>
  </si>
  <si>
    <t>Nu-Tek BioSciences</t>
  </si>
  <si>
    <t>MF, RD</t>
  </si>
  <si>
    <t>https://www.businesswire.com/news/home/20210303005281/en/Nu-Tek-BioSciences-to-Build-Dedicated-Animal-free-Peptone-Manufacturing-Facility-to-Service-Growing-Biologics-Supply-Chain-Demands</t>
  </si>
  <si>
    <t>JCF $175K, MIF $325K</t>
  </si>
  <si>
    <t>Northern Pride, Inc.</t>
  </si>
  <si>
    <t>https://trftimes.com/news/16310/trf-seeks-200000-loan-on-behalf-of-northern-pride</t>
  </si>
  <si>
    <t>518 Pennington Ave S,</t>
  </si>
  <si>
    <t>All Integrated Solutions</t>
  </si>
  <si>
    <t>https://www.bizjournals.com/twincities/news/2021/03/10/all-integrated-solutions-larger-distribution-cente.html</t>
  </si>
  <si>
    <t>10680 Fountains Drive</t>
  </si>
  <si>
    <t>Kalera</t>
  </si>
  <si>
    <t>https://www.bizjournals.com/twincities/news/2021/03/15/kalera-st-paul-facility-millions-lettuce.html</t>
  </si>
  <si>
    <t>Advanced Volumetric Alliance, LLC</t>
  </si>
  <si>
    <t>Albertville</t>
  </si>
  <si>
    <t>https://northwrightcounty.today/2021/03/city-of-albertville-approves-industrial-facility-for-towns-northwest-corner/</t>
  </si>
  <si>
    <t>Marvin Windows</t>
  </si>
  <si>
    <t>Competitor Marvin Cos. is seeing a similar spike in demand with the jump in housing construction. Marvin is looking to hire about 100 employees for its headquarters factory in Warroad, Minn., and 400 more nationwide.</t>
  </si>
  <si>
    <t>Wood Products, Fabricated Metal</t>
  </si>
  <si>
    <t>https://www.startribune.com/andersen-windows-marvin-look-to-add-1-500-workers-amid-housing-construction-boom/600037664/</t>
  </si>
  <si>
    <t>PO Box 100</t>
  </si>
  <si>
    <t>Andersen Windows and Doors</t>
  </si>
  <si>
    <t>100 4th Ave N</t>
  </si>
  <si>
    <t>Pella</t>
  </si>
  <si>
    <t>Officials at Pella's Plymouth plant said the Iowa based company is also hiring, and plans to add 1,500 workers nationwide. Fewer than 100 of the new jobs will be in Minnesota.</t>
  </si>
  <si>
    <t>13810 24th Ave N # 430</t>
  </si>
  <si>
    <t>Ernst &amp; Young</t>
  </si>
  <si>
    <t>The U.K.-based professional services firm Ernst &amp; Young will lease 30,536 square feet of office space at the Dayton’s Project. Ernst &amp; Young’s space will be on the fifth floor of the 12-story building. The firm, which is based in the U.K., will house about 800 of its Minneapolis employees at the Dayton’s Project. Ernst &amp; Young currently has an office in the U.S. Bank Plaza on S. 6th Street.</t>
  </si>
  <si>
    <t>https://tcbmag.com/daytons-project-lands-ernst-young-as-first-office-tenant/</t>
  </si>
  <si>
    <t>700 Nicollet Mall</t>
  </si>
  <si>
    <t>JunoPacific (parent Cretex Cos, dba JunoPacific)</t>
  </si>
  <si>
    <t>OF, MFG, WH</t>
  </si>
  <si>
    <t>https://www.bizjournals.com/twincities/news/2021/03/26/cretex-cos-medical-manufacturing-brookly-park.html</t>
  </si>
  <si>
    <t>MIF $800K, JCF $840K</t>
  </si>
  <si>
    <t>Alter Logistics</t>
  </si>
  <si>
    <t>https://www.bizjournals.com/twincities/news/2021/03/29/alter-logistics-plans-dock-expansion.html</t>
  </si>
  <si>
    <t>795 Barge Channel Rd</t>
  </si>
  <si>
    <t>Legend Cabinetry</t>
  </si>
  <si>
    <t>https://www.woodworkingnetwork.com/news/woodworking-industry-news/former-mid-continent-cabinetry-plant-gives-birth-new-operation</t>
  </si>
  <si>
    <t>67 E 2nd St</t>
  </si>
  <si>
    <t>TUV SUD America Inc</t>
  </si>
  <si>
    <t>Although Peace Coffee shuttered its three downtown coffee shops in March, cutting 26 retail employees, its larger wholesale and e-commerce businesses, which constituted about 85% of revenue, grew by double digits. They should again in 2021.
"Peace Coffee tripled capacity to produce roasted coffee with a new Diedrich roaster we acquired in February for about $120,000," Wallace added. "And [we] added 14,000 square feet to space at the Southside Greenway Building, to 22,000 square feet."</t>
  </si>
  <si>
    <t>St. Louis Park-based software consultancy Magenic Technologies Inc. has agreed to be acquired by Cognizant Technology Solutions Corp.
The deal is expected to close sometime in the first quarter. It's not yet clear whether the Magenic brand will survive the merger.  Both companies don't expect layoffs and hope to actually continue to hire, including in the Twin Cities, where Magenic has about 250 employees.</t>
  </si>
  <si>
    <t>Software-security firm Code42, which shrank from 600 to 500 people over the past two years due to business realignment and economic downturn, is back on a growth track.
Code42 laid off or furloughed about 50 people last spring in anticipation of the worst from the downturn that happened after the coronavirus swept the globe. The company expects to return to 550 workers within months.</t>
  </si>
  <si>
    <t xml:space="preserve">TÜV SÜD’s New Brighton Testing Laboratory tests and certifies a variety of product safety certification standards. Competition with sites in Atlanta, Boston and Tampa. Worked with Ryan Cos, Greater MSP and City of New Brighton. New Brighton was selected for Multi-million dollar expansion. Will create 19 new high-paying jobs.  Construction will start in April 2021. Expansion will further solidify the area as a preeminent location for global headquarters and the anchor location in North America. </t>
  </si>
  <si>
    <t>Bemidji Steel is moving to Hubbard County. The manufacturer will construct a new, nearly $3-million headquarters office. Greater Bemidji Inc.,an ED organization for Beltrami County area, is assisting in the expansion.
Bemidji Steel Company plans to relocate to just south of Bemidji, at the corner of U.S. Hwy. 71 and County Road 9.  The project will be a state-of-the-art, value-added production facility for metal, includes relocateing commercial steel sales division. Creates 6 manuf. jobs.</t>
  </si>
  <si>
    <t xml:space="preserve">Essentia Health is planning an outpatient surgery center inside the former Sears store at Duluth's Miller Hill Mall. The new facility reflects the growing number of surgeries and other procedures that can be done safely without hospitalization.
Construction is expected to start this spring, and the 32,000-square-foot center could open by spring 2022. A laboratory and pharmacy are part of the plans. In 2019, Essentia purchased and moved into the former Younkers store at Miller Hill Mall. </t>
  </si>
  <si>
    <t>Smart catheter company UroDev Medical has relocated from San Clemente, California, to Edina as it prepares to launch its first product into the market. UroDev currently only has 3 full-time employees; they're going to be hiring for roles in finance, customer service and sales.
UroDev will submit for FDA 510(k) clearance around mid-year and expects to receive approval by the end 2021. A Series B round of fundraising between $10 million and $15 million is planned in the third quarter.</t>
  </si>
  <si>
    <t>Plymouth-based IndusTrack won $100,000 atf MEDA's third Million Dollar Challenge, and was the only winner from Minnesota this year.
IndusTrack makes management software for contractors in fields like HVAC, construction and plumbing. Its software has GPS tracking for employees and handles features like invoicing. The firm has 20 employees and plans to hire more, including 4 salespeople. The goal is to be a $10 million company by 2025.  About 85% of the winnings is going to marketing.</t>
  </si>
  <si>
    <t>451 Lexington Parkway N</t>
  </si>
  <si>
    <t>Medica brings 50 jobs to new office in St. Paul, and is prioritizing jobs to workers who live in the five ZIP codes surrounding the office.
Female- and minority-owned building contractors worked on the new 7,000 square foot office in St. Paul, in the Wilder Foundation building.
Medica's employees are working remotely for now. Hiring for the claims processors and call-center workers has begun; all jobs should be filled by mid-March. Wages are $55,000 to $70,000 a year including pay and benefits.</t>
  </si>
  <si>
    <t>Google To Open First Minnesota Office and lease space at the Collider Coworking space in downtown Rochester. Google execs declined to share specific hiring plans or an exact opening date for the new space, beyond saying a “handful of Googlers” will work in the office when it opens.
The office will primarily house software engineers working in two Google divisions: Google Cloud and Google Health.</t>
  </si>
  <si>
    <t>Office-equipment supplier Loffler Cos. will relocate to St Louis Park in a multimillion-dollar move from Bloomington. Will relocate 400 employees from four buildings in Bloomington. Paid just over $9 million for the 150,000-square-foot former Sam's Club, to be converted to a headquarters and warehouse space, consolidating operations.
Warehouse workers will move by the end of March. Office workers will move by early 2022 after renovations are done.</t>
  </si>
  <si>
    <t>Cirrus saw its steepest drop in sales in the spring, when uncertainty over the pandemic's effect on the economy caused quarterly sales to plummet nearly 40% year over year. 
Sales improved steadily after that. In total the company reported $491.7 million in billings in 2020. Sales of the $2 million Vision jet helped drive record billings of $547.3 million in 2019.
Cirrus has more than 100 jobs advertised for its facilities in Duluth, Grand Forks, N.D. and Knoxville, Tenn.</t>
  </si>
  <si>
    <t xml:space="preserve">Arctic Wolf, a cybersecurity firm that moved its headquarters from Silicon Valley to Eden Prairie last year, is growing fast. Now, 200 of the firm's 700 employees are based in Eden Prairie. In another 12 months, there should be 350. Arctic Wolf is ranked third on Energage's national Top Workplaces list for companies with 100 to 499 employees. </t>
  </si>
  <si>
    <t xml:space="preserve">MDI has been a good financial performer over the last decade, as well as a shining example of the power of workforce inclusion. Its leaders have plans to expand the nonprofit manufacturer that employs 562 people, including nearly 190 with disabilities. MDI is a nonprofit "social enterprise" that gets 95% of revenue from sales.  </t>
  </si>
  <si>
    <t>Nordic Ware is proposing a 45,000-square-foot addition to its warehouse and loading dock operations at the company's St. Louis Park headquarters. Also includes a new small cafe with an outdoor patio. 
The expansion will nearly double the amount of loading dock doors available at the St. Louis Park site. Currently Nordic Ware is renting a shipping facility in Golden Valley to handle all of its orders.</t>
  </si>
  <si>
    <t>Target will invest $4 billion annually to open more stores, enhance its fulfillment services and strengthen its supply chain. In order to scale up its fulfillment operation, the company is testing a "Mixing Center" in Minneapolis and expects to open five more this year.
The Minneapolis facility, located in a 400,000-square-foot building Target bought last summer for $17.4M, will collect online orders from local stores and sort them into efficient routes for carrier delivery.</t>
  </si>
  <si>
    <t xml:space="preserve">Nu-Tek BioSciences manufactures industrial ingredients used in the development and manufacturing of pharmaceuticals (including for COVID vaccines). Will build a new manufacturing facility in Austin, MN that will be the first dedicated, animal-free peptone, and protein hydrolysate manufacturing facility in the U.S. Construction is expected to begin in the Spring of 2021.
The expansion will create 35 high quality jobs within the next two years. DEED grant awards: MIF $125K, JCF $175K. </t>
  </si>
  <si>
    <t>Northern Pride has begun work on a multimillion dollar expansion project. Northern Pride recently purchased the former Northwest Beverage building and plans to use the building for further turkey processing, including deboning and preparing other packaged products.
Northern Pride anticipates employing an additional 15 to 20 full-time employees year-round at this location. Northern Pride plans to extensively invest in the building to renovate it and modify it.
DEED MIF: $200K</t>
  </si>
  <si>
    <t>Albertville's new Business Park will include an industrial manufacturing facility for Advanced Volumetric Alliance (AVA). AVA will bring at least 110 new jobs to Albertville within its first two years, paying a median wage of over $27/hour. Construction on AVA's new 180,000 square-foot manufacturing   facility will begin this spring or summer.
TIF assistance would total up to $2.26 million in tax benefits.
DEED MIF $450K, JCF $175, plus local EDA TIF $2.26M</t>
  </si>
  <si>
    <t xml:space="preserve">Andersen Windows and Doors is looking to hire 1,000 workers this year for its three Twin Cities factories and other operations nationwide as a home improvement and housing construction boom drives demand for its products.
The 118-year-old company is looking to immediately add a total of 250 production workers to its headquarters and factory in Bayport and its manufacturing plants in Cottage Grove and North Branch, Minn. It also plans to hire another 750 workers nationwide in 2021. </t>
  </si>
  <si>
    <t>Elk River-based Cretex Cos. on Friday announced plans for a 248,000-square-foot facility, with manufacturing and warehouse spaces, for medical-device components in Brooklyn Park. The project will break ground in April, with completion expected by the end of 2021.
Plan to consolidate manufacturing operations now spread out across 2 smaller Cretex facilities (Meier and JunoPacific) in Anoka. About 300 employees shift to the new worksite in 2022. 
DEED Awards: MIF $800K, JCF $840K</t>
  </si>
  <si>
    <t>Freight transportation company Alter Logistics plans a $20 million expansion at its shipping terminal on the St. Paul riverfront, where it shifts bulk commodities like fertilizer and road salt on and off of river barges. Alter will also relocate its metal-recycling operation.
Alter aims to increase its capacity byabout one-third, loading or unloading an additional 300,000 to 400,000 short tons each year.
The economic impact is estimated at about $3.8M to $5.1M annually, once the expansion project is complete.</t>
  </si>
  <si>
    <t>Wood Products</t>
  </si>
  <si>
    <t>Erik’s Bike Shop Inc. is relocating its corporate headquarters, warehouse and distribution center to Minneapolis from Bloomington this month.
Erik Saltvold, founder and CEO of the 31-store retail chain, said the new location (at an existing structure) at 550 Kasota Ave. SE. in Minneapolis’ Como neighborhood made sense for both the business and its employees. At 100,000 square feet, the new warehouse gives Erik’s more than twice the space it had in Bloomington.
Update July 2021: new facility opened.</t>
  </si>
  <si>
    <t>https://www.bizjournals.com/twincities/news/2020/08/24/bremer-bank-opens-new-headquarters-in-st-louis-pa.html</t>
  </si>
  <si>
    <t>4450 Excelsior Blvd UNIT 100,</t>
  </si>
  <si>
    <t xml:space="preserve">Bridgewater Bancshares, long based in Bloomington, is now headquartered in St. Louis Park. The bank officially opened its new headquarters Monday at 4450 Excelsior Blvd. The building is roughly 84,000 square feet and cost about $40 million to develop, said CEO Jerry Baack. The space will house around 100 of Bridgewater's employees with space for another 150 more if it becomes necessary. </t>
  </si>
  <si>
    <t>Johnson Outdoors</t>
  </si>
  <si>
    <t>https://www.mankatofreepress.com/news/local_news/city-approves-subsidy-for-johnson-outdoors-expansion/article_81cff9fc-3c37-11e8-897c-abe26c4bc31f.amp.html</t>
  </si>
  <si>
    <t>121 Power Dr,</t>
  </si>
  <si>
    <t>Johnson Outdoors plans a $10 million 88,000 sq-ft addition to its manufacturing plant on the city's east side. More than $500,000 in tax increment financing will cover soil corrections at the site. The project consolidates operations at the Power Drive plant built in 2006 with workers relocating there from Mankato. The expansion will add six jobs..Johnson Outdoors manufactures trolling motors, canoes and kayaks, and other outdoor recreation gear. Parent company is based in Racine WI</t>
  </si>
  <si>
    <t>https://www.cityofardenhills.org/AgendaCenter/ViewFile/Minutes/_03082021-962</t>
  </si>
  <si>
    <t>4100 HAMLINE AVENUE NORTH</t>
  </si>
  <si>
    <t>JCF $840K</t>
  </si>
  <si>
    <t>Winona Post</t>
  </si>
  <si>
    <t>City of Arden Hills</t>
  </si>
  <si>
    <t>Woodworking Network</t>
  </si>
  <si>
    <t>2021-Q2</t>
  </si>
  <si>
    <t>Sensiva Health</t>
  </si>
  <si>
    <t>https://tcbmag.com/covid-19-test-maker-to-lease-space-at-maple-grove-business-park/</t>
  </si>
  <si>
    <t>10640 Fountains Dr</t>
  </si>
  <si>
    <t xml:space="preserve">New Orleans-based Sensiva Health manufactures testing kits for Covid-19 and has signed a long-term lease at the Arbor Lakes Business Park in Maple Grove. Sensiva is leasing 52,888 square feet of space at the 10500 Arbor Lakes building in the park. The Maple Grove site will be Sensiva’s second location in the Midwest. The company also operates a facility in New Berlin, Wisconsin. Sensiva has corporate offices in Florida and South Carolina.
</t>
  </si>
  <si>
    <t>SICK</t>
  </si>
  <si>
    <t>Sick AG, a German sensor manufacturer, hopes to begin construction by summer on the first phases of a multiyear, $100 million technology campus that could bring 700 jobs to Bloomington.
The project includes a 120,000-square-foot office and industrial building in the first phase.  Sick first announced expansion plans in 2019, but delayed the project some months later. Further delays arose due to the Covid-19 pandemic.
DEED Awards: $350K MIF.</t>
  </si>
  <si>
    <t>HQ, OF, RD</t>
  </si>
  <si>
    <t>https://www.bizjournals.com/twincities/news/2021/04/06/sunopta-executive-offices-eden-prairie.html</t>
  </si>
  <si>
    <t>7078 Shady Oak Road</t>
  </si>
  <si>
    <t>SunOpta will move to a new 65,000-square-foot  headquarters offices from Edina to Eden Prairie. SunOpta expects to begin work on the $20 million office project in May and move in by December. The move will double its total square footage and increasing space to R&amp;D operations. SunOpta's business includes developing soy- and nut-based milks for business clients.
SunOpta is legally headquartered in Canada, but its CEO and other leadership are based in Edina.</t>
  </si>
  <si>
    <t>Horizontal Digital</t>
  </si>
  <si>
    <t>https://www.bizjournals.com/twincities/news/2021/04/12/horizontal-plots-local-return-to-in-person-work.html</t>
  </si>
  <si>
    <t>1660 MN-100 #200</t>
  </si>
  <si>
    <t>Fidelity Investments</t>
  </si>
  <si>
    <t>Fidelity Investments Inc. wants to hire more financial planners and wealth management associates in the Twin Cities. 
The Boston-based financial services firm wouldn't provide a definitive number of anticipated local hires. It did say it will add 1,000 people across 20 markets, but that number may not be spread out evenly.
These new staff positions will be working remote. Fidelity has local offices in Minnetonka, Edina and Oakdale, where the new local hires can go into work on occasion.</t>
  </si>
  <si>
    <t>https://www.bizjournals.com/twincities/news/2021/04/13/fidelity-investments-plans-to-expand.html</t>
  </si>
  <si>
    <t>SiteKick</t>
  </si>
  <si>
    <t>https://www.startribune.com/minneapolis-software-startup-gets-2-3m-in-funding-signs-ryan-cos-as-client/600045384/</t>
  </si>
  <si>
    <t>SiteKick, based in Minneapolis, creates software designed to help construction companies boost efficiency by monitoring projects from afar. The software captures images from smart cameras and environmental readings from sensors at construction sites. 
SiteKick plans to use the $2.3 million in funding raised from private investors for sales and marketing, talent acquisition, streamlining, customer experience and operations, and general growth of the company,</t>
  </si>
  <si>
    <t>https://www.startribune.com/xcel-wants-to-build-575m-solar-plant-in-becker/600045438/</t>
  </si>
  <si>
    <t>Xcel Energy has unveiled plans for the largest solar-energy plant in Minnesota by far, a $575 million project in Becker adjacent to the company's Sherco coal-power complex. The solar plant would create 900 union construction jobs and provide enough electricity to power 100,000 Upper Midwest homes.
The big solar farm, still to be approved by the PUC, would be built in 2022 to 2024. Joint project with Edina-based National Grid Renewables (an arm of the British utility company National Grid). Xcel would own and operate the plant.</t>
  </si>
  <si>
    <t>Milk Moovement</t>
  </si>
  <si>
    <t>https://www.milkmoovement.com/blog/dairy-supply-chain-leader-raises-us-3-2-million</t>
  </si>
  <si>
    <t>Canada-based Milk Moovement, which produces software to manage the raw milk supply chain, will open an office in Minneapolis. The office will enable further expansion across the US as interest and demand for its software continues to grow. Milk Moovement closed on a US$3.2 million funding round. Notable industry leader Richard Cargill, a member of Cargill’s Board of Directors, is also a personal angel investor.</t>
  </si>
  <si>
    <t>Digital Mass</t>
  </si>
  <si>
    <t>https://www.bizjournals.com/twincities/news/2021/04/22/tech-firm-digital-mass-opens-north-loop-office.html</t>
  </si>
  <si>
    <t>515 N Washington Ave Suite 300</t>
  </si>
  <si>
    <t>Minneapolis tech firm Digital Mass, which specializes in the ubiquitous Salesforce software for business, moved into its new North Loop office Jan. 1. Digital Mass takes up a full floor at 515 N. Washington Ave. The 7,000-square-foot suite is roughly six times the size of its previous office, giving the fast-growing company room to expand. “We’ll probably be close to 35 to 40 people by the end of the year. We doubled last year, and we’re looking to double again this year</t>
  </si>
  <si>
    <t>Energy Management Collaborative (EMC)</t>
  </si>
  <si>
    <t>https://ccxmedia.org/news/companies-plan-expansion-job-growth-in-plymouth/</t>
  </si>
  <si>
    <t>2890 Vicksburg Ln N,</t>
  </si>
  <si>
    <t>Energy Management Collaborative (EMC) plans to add jobs. The lighting technology company moved to a new facility at 2890 Vicksburg Ln. N. in 2018. EMC had hoped for a rapid expansion. However, the COVID-19 pandemic impacted business.
Now the company is ready to move forward with new product lines coming to market. It added 10 jobs this year and aims to add another 75 jobs by the end of the year.</t>
  </si>
  <si>
    <t>Lifesprk</t>
  </si>
  <si>
    <t>Social Assistance</t>
  </si>
  <si>
    <t>https://www.bizjournals.com/twincities/news/2021/04/23/series-b-round-senior-care-company-lifesprk.html</t>
  </si>
  <si>
    <t>5320 W 23rd St Suite #130</t>
  </si>
  <si>
    <t>St. Louis Park-based Lifesprk had the 17th-largest venture capital raise for a Twin Cities company in 2020, pulling in $16.1 million last March in a round led by California-based Virgo Investment Group. Minnetonka-based Cherry Tree &amp; Associates served as an adviser on the deal. The capital was used to invest in an electronic records system; boost hiring; and expand offerings to include Lifesprk GO!, a transportation service for seniors.</t>
  </si>
  <si>
    <t>Paper</t>
  </si>
  <si>
    <t>100 N Central Ave</t>
  </si>
  <si>
    <t>https://www.ci.faribault.mn.us/AgendaCenter/ViewFile/Item/11937?fileID=31486</t>
  </si>
  <si>
    <t>City of Faribault</t>
  </si>
  <si>
    <t>15675 Acorn Trail</t>
  </si>
  <si>
    <t>Northstar Canoes</t>
  </si>
  <si>
    <t>Boats</t>
  </si>
  <si>
    <t>https://www.bizjournals.com/twincities/news/2021/05/04/canoe-manufacturers-rise-in-demand.html</t>
  </si>
  <si>
    <t>12636 320th Ave</t>
  </si>
  <si>
    <t>In year two of the pandemic, Minnesota's canoe manufacturers and retailers are struggling to keep up with demand.  Princeton, Minn.-based Northstar Canoes increased its staff by over 50% and is on pace to increase its production by nearly 100% over the same time last year. 
"It comes down to how big of a building we have, how many employees we have and what we're capable of pulling off with our existing infrastructure," Bear Paulsen, General Manager of Northstar, said.</t>
  </si>
  <si>
    <t>https://www.bizjournals.com/twincities/inno/stories/fundings/2021/05/04/sportsdigita-raises-5m-double-in-size.html</t>
  </si>
  <si>
    <t>7650 Edinborough Way Suite 725</t>
  </si>
  <si>
    <t>Edina-based tech company Sportsdigita has raised $5 million dollars to fuel a growth spurt that CEO Angelina Lawton says will double the firm's size by the end of the year.
Sportsdigita hopes to grow from its current 52 employees to over 100 by the end of the year. It's looking to open an office in Dallas. Sportsdigita's marquee product is Digideck, a cloud-based presentation tool that works like a flashier PowerPoint, including multimedia elements.</t>
  </si>
  <si>
    <t>4759 Heatherwood Road</t>
  </si>
  <si>
    <t xml:space="preserve">The mayor of St. Cloud announced Amazon will open a delivery facility in the city, bringing hundreds of new jobs to the community.
With the facility expected to open later this year, the company has already begun the permitting process for what will be its second delivery station in Minnesota. </t>
  </si>
  <si>
    <t>Alarm Products Distributors</t>
  </si>
  <si>
    <t xml:space="preserve">Alarm Products was outgrowing its property, which includes a 13,500-square-foot Class C office warehouse built in 1975 on 0.7 acres. The family put their property at 2350 Territorial Road in St. Paul on the market and looked for another location.   Alarm Products closed Wednesday on the $2 million purchase of the Kurt Meyer Building, a 41,300-square-foot Class B industrial building at 2341 St. Croix St. in Rosedale. </t>
  </si>
  <si>
    <t>https://finance-commerce.com/2021/05/just-sold-st-paul-sale-leads-to-deal-in-roseville/</t>
  </si>
  <si>
    <t>2350 W Territorial Rd</t>
  </si>
  <si>
    <t>Silk Road Medical</t>
  </si>
  <si>
    <t>https://www.bizjournals.com/twincities/news/2021/06/23/california-based-medtech-firm-expands-to-plymouth.html</t>
  </si>
  <si>
    <t>3905 Annapolis Ln N</t>
  </si>
  <si>
    <t>Entegris</t>
  </si>
  <si>
    <t>Adding Mezzanine for new offices. Build-out Cleanrooms and clean room spaces. Areas to support cleanrooms / office (Cafeteria, bathrooms)</t>
  </si>
  <si>
    <t>OF, RD</t>
  </si>
  <si>
    <t>10851 LOUISIANA AVE S</t>
  </si>
  <si>
    <t>https://www.startribune.com/minneapolis-app-maker-homespotter-acquired-by-ontario-tech-firm/600055994/</t>
  </si>
  <si>
    <t>Minneapolis app maker HomeSpotter acquired by Ontario tech firm
Lone Wolf Technologies can provide data to bring new services to market.  HomeSpotter has more than 45 employees and 450,000 users across North America. The addition of HomeSpotter gives Lone Wolf a strong foothold in the growing multibillion-dollar market for software focused on real estate transactions. Lone Wolf wants to invest in acquiring talent from the Minneapolis area.</t>
  </si>
  <si>
    <t>Ovative</t>
  </si>
  <si>
    <t>Marketing</t>
  </si>
  <si>
    <t>https://www.bizjournals.com/twincities/news/2021/05/11/ovative-doubled-since-2019.html</t>
  </si>
  <si>
    <t>729 N Washington Ave floor 10</t>
  </si>
  <si>
    <t>Ovative has 245 nationwide, of whom 210 are at the Minneapolis North Loop office across 3 floors. Since April 2019, Ovative has added 123 employees. Ovative plans to add the eighth floor, which will add 19,150 square feet and room to accommodate up to 314 employees. Ovative hopes to reach that number of employees in the next couple of years. Ovative uses its technology to help firms understand the holistic impact of their efforts, including things like brick-and-mortart sales.</t>
  </si>
  <si>
    <t>https://www.startribune.com/netspi-a-minneapolis-cyber-security-firm-raises-90-million-new-investors/600056465/?refresh=true</t>
  </si>
  <si>
    <t>NetSPI works with companies to thwart cyberattacks and has raised $90 million in minority investments from KKR and Ten Eleven Ventures.
The new infusion of capital will help the 225-employee software firm develop and improve products, add clients and hire more people. 
NetSPI, based in downtown Minneapolis, has grown year-over-year revenue by 50% so far compared with 2020, and expects to finish the year with about $50 million in 2021 sales.</t>
  </si>
  <si>
    <t>Warranty Platform Upsie Raises $18.2M
Founder Clarence Bethea hopes his success will encourage other Black entrepreneurs.  Upsie plans to use the new funds to double its staff of 16, increase customer awareness and product offerings.
“The pandemic sped up the inevitable,” Bethea said of consumers shopping online. “We knew customers wanted more control over warranty purchases. This is a $22 billion opportunity.”</t>
  </si>
  <si>
    <t>https://tcbmag.com/warranty-platform-upsie-raises-18-2m/</t>
  </si>
  <si>
    <t>North Freeze Dry LLC</t>
  </si>
  <si>
    <t>https://www.hometownsource.com/morrison_county_record/north-freeze-dry-gets-approval-to-build-new-facility/article_3d072a66-ba01-11eb-89e5-078dbb7e48bd.html</t>
  </si>
  <si>
    <t>Hometown Source (Morrison County Record)</t>
  </si>
  <si>
    <t>15657 18th St NE</t>
  </si>
  <si>
    <t>JCF $175K, MIF $375K, TIF ($235.6K)</t>
  </si>
  <si>
    <t>The Little Falls City Council approved a tax increment financing (TIF) district for North Freeze Dry, LLC. The new company is a joint venture of Barrett Petfood Innovations and Anchor Ingredients.
The new 87,000-square-foot manufacturing facility in Little Falls will make shelf-stable, freeze-dried pet food. It is an estimated $30 million project that will create 57 jobs over 3 years. ?Construction needs to be completed by Dec. 31, 2022.</t>
  </si>
  <si>
    <t>Photography</t>
  </si>
  <si>
    <t>https://www.startribune.com/photo-service-firm-soona-s-expansion-includes-adding-60-workers-in-minneapolis/600062917/</t>
  </si>
  <si>
    <t>320 E Hennepin Ave</t>
  </si>
  <si>
    <t xml:space="preserve">To keep up with demand for its virtual photo and video shoot services, Minneapolis-born Soona has leased 13,000 square feet of real estate in the Twin Cities for a digital fulfillment studio. Soona secured $10.2 million in a Series A round of funding to support the expansion last month. The fresh capital will also be used to hire at least 60 additional employees in Minneapolis, and adding staff to its growing Denver and Austin teams. </t>
  </si>
  <si>
    <t>Lucy (Equals 3)</t>
  </si>
  <si>
    <t>https://www.bizjournals.com/twincities/news/2021/06/01/ai-firm-lucy-raises-3-million-dallas-venture-cap.html</t>
  </si>
  <si>
    <t>6465 Wayzata Blvd #220</t>
  </si>
  <si>
    <t>AI company Equals 3 Inc.,dba Lucy, has closed on a $3 million round of venture capital. Lucy is also the name of an AI platform that uses IBM Watson to help Fortune 500 companies manage their data.
The Minneapolis-based firm has 28 employees now, which is expected to double by the end of 2021 with the funding. It will especially look to grow its marketing and sales teams as it aims for 500% growth over the next 18 to 24 months.</t>
  </si>
  <si>
    <t>Old Dominion Freight Line (ODFL)</t>
  </si>
  <si>
    <t>OF, WH</t>
  </si>
  <si>
    <t>https://www.lakevillemn.gov/ArchiveCenter/ViewFile/Item/1096</t>
  </si>
  <si>
    <t>City of Lakeville</t>
  </si>
  <si>
    <t> 7380 222nd Street West</t>
  </si>
  <si>
    <t>Nextek</t>
  </si>
  <si>
    <t>https://finance-commerce.com/2021/06/nextek-opens-new-hq-space-in-shoreview/</t>
  </si>
  <si>
    <t>4625 Churchill Street</t>
  </si>
  <si>
    <t>Financial services software company Nextek recently expanded its footprint in the Twin Cities with the opening of its new corporate headquarters at a former medical office building in Shoreview.
Nextek, part of the Arden Hills-based Gradient Financial Group, moved into the 20,000-square-square foot building that was renovated before the move. Mayor Sandy Martin said the company has “a growth plan that estimates as many as 100 employees in the future.</t>
  </si>
  <si>
    <t>Northland Cheese (aka Performance Food Group) Company</t>
  </si>
  <si>
    <t>https://www.sctimes.com/story/money/business/2021/06/21/northland-cheese-rice-plans-expansion-facility-and-add-jobs/7771785002/</t>
  </si>
  <si>
    <t>625 Division St. North</t>
  </si>
  <si>
    <t>JCF $175K, MIF $300K</t>
  </si>
  <si>
    <t>The Benton Economic Partnership, alongside the City of Rice and Benton County, announced June 16 that Performance Food Group will expand its Northland Cheese operation, which includes a more than $12 million capital investment in a facility expansion (expected to begin this summer) and new equipment. The change will create at least 22 jobs, according to a release from Benton Economic Partnership, Inc
DEED Awards: JCF $175K, MIF $300K</t>
  </si>
  <si>
    <t>ABV Technology</t>
  </si>
  <si>
    <t>https://www.startribune.com/expanding-st-paul-companys-machines-remove-alcohol-from-beer-then-make-hard-seltzer/600070603/</t>
  </si>
  <si>
    <t>1435 Energy Park Dr</t>
  </si>
  <si>
    <t xml:space="preserve">ABV Technology makes equipment to produce nonalcoholic beer and hard seltzer.
The company moved into about 10,000 square feet of office and manufacturing space in St. Paul, nearly four times bigger than its previous location, on a seven-year lease. They consolidated operations for research and development, its service center and machine assembly and manufacturing at the new space. 14 employees. </t>
  </si>
  <si>
    <t>Quality One Woodwork</t>
  </si>
  <si>
    <t>https://finance-commerce.com/2021/06/hastings-business-park-lands-3-developments/</t>
  </si>
  <si>
    <t xml:space="preserve">3005 Millard Ave. </t>
  </si>
  <si>
    <t>EDA (Industrial Land Credit Program)</t>
  </si>
  <si>
    <t>Construction is scheduled to start next month on Quality One Woodwork LLC’s expansion to its existing facility. Quality One will construct a 52,000-square-foot addition to its building on the new site. With the expansion, the company will add 35 full-time employees to its team.</t>
  </si>
  <si>
    <t>Radisson Hotel Group</t>
  </si>
  <si>
    <t>Radisson Hotel Group Americas will move its headquarters next year from Minnetonka into the newly completed 10 West End building in St. Louis Park, officials announced this week.
The long-term lease will give the expanding hotel operator 36,000 square feet of space in the new speculative 11-story building that Ryan Cos. and Excelsior Group began constructing in late 2019 and finished in January 2021.</t>
  </si>
  <si>
    <t>https://www.startribune.com/radisson-hotel-americas-moves-hq-to-st-louis-parks-new-10-west-end-building/600073148/</t>
  </si>
  <si>
    <t>1601 Utica Ave S</t>
  </si>
  <si>
    <t>BetterYou</t>
  </si>
  <si>
    <t>https://www.startribune.com/st-paul-app-maker-betteryou-raises-2-25-million/600073549/</t>
  </si>
  <si>
    <t>370 Wabasha Ave N</t>
  </si>
  <si>
    <t>St. Paul app maker BetterYou raises $2.25 million
The company created an app that encourages users to build healthy habits. The new funding will enable BetterYou to invest in product enhancements, double employment to about 25 and hit annualized revenue of $3 million within a couple years. BetterYou is a software app designed to help people quit squandering unproductive time on technology, such as mindless scrolling around social media or e-mail.</t>
  </si>
  <si>
    <t>Health IT company Ability Network will expand its Minneapolis office by 17,000 square feet to accommodate its growth, bringing their space to 67000 SF. The announcement comes two weeks after Bowie, Md.-based Inovalon Holdings Inc. announced it would buy Ability. Ability, which reached a deal to be sold for $1.2 billion earlier this month, has about 200 employees based in Minneapolis.</t>
  </si>
  <si>
    <t>When BKBM Engineers was building out its Brooklyn Center office in the Earle Brown Tower, the firm's priorities were to create more room for its employees, to design a space that symbolized the structural engineering firm's character, and to keep the project cost reasonable. BKBM moved to its new 16,955-SF space in October. It had previously operated out of a 10,000-square-foot headquarters in Brooklyn Center.</t>
  </si>
  <si>
    <t>Formacoat is a medical device contract manufacturing company based in Chaska. The company specializes in applying medical device coating applications. Formacoat is seeking to build an approx. 30,000 SF building on about 3 acres of the former building center site. The expansion will enable Formacoat to significantly expand is core business and add other technologies to is capabilities. 15 new mfg jobs upon opening and 10-15 more new jobs in the first 2-3 years. Sept 2018 MIF Award $270K</t>
  </si>
  <si>
    <t>Minnesota's first Latino-inspired beer company will soon have a physical cervecería and taproom to call home. La Doña Cervecería founder Sergio Manancero, son of Uruguayan immigrants, former Marine, and University of Minnesota alum, plans to build a brewery and taproom for his company, which started producing a line of Latino-influenced beers in 2016 under a contract brewing arrangement with Sand Creek Brewing in Wisconsin. La Doña will occupy a 10,000-SF warehouse space.</t>
  </si>
  <si>
    <t>The North Mankato Port Authority approved a $300,000 loan to the radio engineering firm to apply to buying a bldg for $1.3 million. NextGen RF Design will move from Waseca to a 11,700 SF building at 2130 Howard Dr. The company already has secured $600,000 in equity and bank loans but needed another $300,000 to complete the purchase and make minor renovations. Tholen said the company has plans to move this fall. Currently:12 employees. Plan to add 8-10 jobs, 3 yrs.Minor renovation cost: $1,300.</t>
  </si>
  <si>
    <t>Vomela Companies will build a new corporate headquarters on 3M's former campus on the east side of St. Paul. The new 300,000-square-foot building will allow the specialty graphics services firm to consolidate four Twin Cities facilities into one location. About 252,000 SF of production space; 47,500 of office space. New space will bring more than 300 Minnesota employees under one roof for the first time. Expected completion 2019</t>
  </si>
  <si>
    <t>St. Paul-based Bix Produce Co. is planning to move its 400 employees to Little Canada in an expansion that would triple the size of its current food-processing facility. The company, long a North End institution, would create 129 new jobs over the next 4 years and renovate Slumberland's former warehouse for $15 million. Bix processes, distributes fruits &amp; vegetables. It has outgrown its 68,000-SF facility in St. Paul. DEED JCF award total $350K. Revised Invt: $25.725 million DEED</t>
  </si>
  <si>
    <t>The 70-year-old truck engine-repair firm Reviva has launched a new division that will refurbish gasoline-powered engines for Hoglund Bus Co., Aramark, a Coca-Cola subsidiary and other companies with large fleets. Reviva is the largest independent refurbisher of diesel engines in North America, and employs 180 workers in Fridley and 20 in Brooklyn Center. In 2018, the small family-owned company in Fridley built a new $750,000 23,000 SF facility in Brooklyn Center.</t>
  </si>
  <si>
    <t>Toppan Merrill plans to grow in Central Minnesota with a 70,000-square-foot expansion (13,500 SF office space and 56,375 SF warehouse &amp; prodn space) to its current 100,000 SF Sartell facility. Sartell City Council approved a business subsidy to assist the company in its expansion at 300-11th Ave. E. The company sold its St. Cloud facility after struggling with building layout and size. All employees from the St. Cloud facility at 4110 Clearwater Road will relocate to the Sartell.</t>
  </si>
  <si>
    <t>Green Bay Packaging, which produces corrugated cardboard shipping containers and displays, is constructing more than 100,000 SF of additional space at its facility on 87th Lane NW. The new additions include: 44,215 SF of warehouse space, more than doubling the existing capacity; 47,770 SF to expand production with additional assembly lines and material staging; 6,490 square feet for new restrooms, training room, larger break room.  Expects to add about 20 jobs in Coon Rapids upon completion of project.</t>
  </si>
  <si>
    <t>Greystone Construction, a general contractor with projects in more than 27 states, plans to break ground on its new 26,000 SF headquarters at Canterbury Commons this fall and expects to occupy the building in 2021. Growth has “dictated the need” for the company’s new corporate space. Greystone will build a two-story, 26,000-square-foot office building, the top floor will serve as the company's new headquarters. (First floor will be rented out.)</t>
  </si>
  <si>
    <t>Kurita America, a Japanese water-treatment manufacturer, is consolidating after several Minnesota acquisitions. Itsnew  156K SF headquarters will be at the 610 Zane Business Park in Brooklyn Park. Parent company is Tokyo-based Kurita Water Industries. Will have 84K SF production space and 72K SF of lab, training, office space. Will move about 190 employees to facility, coming from St. Michael, Tonka Water in Plymouth and Fremont Industries in Shakopee.  Room for up to 300 in the next 5-10 years.</t>
  </si>
  <si>
    <t xml:space="preserve">TreHus, a growing Minneapolis-based architectural, design and custom homebuilding company, paid $1.12 million for a 10K SF office at 4725 Olson Memorial Drive in Golden Valley, and sold its former office at 3017 Fourth Ave. S. The move means building out the lower level of the building for Alliance Home Health Care (a tenant) and creating a new TreHus headquarters on the upper level by the end of the year. The company now has about three dozen employees. </t>
  </si>
  <si>
    <t>3M Co.'s former drug delivery business, renamed Kindeva Drug Delivery. Kindeva's products help patients take medication. Plan to hire 40-50 Minnesota employees in the "near-term" in R&amp;D, human resources, IT and finance.
Kindeva has 900 employees, including 200 in the Twin Cities, 500 in UK and 200 in California. Twin Cities staff currently work at 3M's campus in Maplewood. Kindeva HQ is planned in Woodbury (9/2020 update) in a building larger than 100K SF.
DEED Update: JCF $350K (9/21/20), MIF $515K (9/21/20)</t>
  </si>
  <si>
    <t>Duluth City Council approves $1.3M tax abatement for Costco. St. Louis County could grant the retailer an additional $650K tax abatement to help fund improvements to public infrastructure. Once the 161,000 SF store is built, the property will have an estimated market value of $11.2 million, ratcheting up its property tax capacity. Expected to create 75 PT and 75 FT jobs. Construction is expected to start this fall and finish in 2021.
Costco is prepared to invest about $40 million in Duluth.</t>
  </si>
  <si>
    <t>Ecolab has been in Eagan since 1969. Its Global Research, Development and Engineering Center opened in Eagan in 2005 and is its main hub of innovation. 
The proposed project creates a new Pilot Plant and Prototype Lab at an existing 22,065 SF leased space. The project will create 14 new full-time jobs paying at an average $75,000 or more and invest a $3.9 million capital investment. Assistance from the JCF program will play a role in the decision where to implement the project (Eagan vs. Georgia).
DEED. JCF Award $165,000. 14 new jobs paying average wages of $36.64/hr.</t>
  </si>
  <si>
    <t>All Integrated Solutions (AIS), a division of MSC Industrial Direct relocated to a new distribution center in Maple Grove, from New Brighton.
The new 52,000-SF facility is 170% larger than AIS' previous distribution center in New Brighton and utilizes a state-of-the-art warehouse system with narrow aisles, wire-guided material handling equipment and 32-foot ceilings to improve storage efficiency. Franksville, Wis.-based AIS provides fasteners, components and tools to the manufacturing sector.</t>
  </si>
  <si>
    <t>Legend Cabinetry bought the former Mid-Continent Cabinetry plant last spring and began operations there late last year. They invested $4 million to get the 164,000-SF facility ready, adding new machinery and equipment. Cabinets are made from birch, rotary cut veneer, and high density fiberboard.
Around 65 former Mid Continent employees were brought back. But the company needs more workers.</t>
  </si>
  <si>
    <t>Digital solutions and talent firm Horizontal plans to lease another 12,000 SF of office space at its St. Louis Park headquarters. Horizontal's new space will accommodate 65 hires it made during the pandemic, and the majority of around 100 more hires the firm is likely to hire this year. The move will boost Horizontal's from about 40,000 SF to 52,000 SF of office space. As of March 10, Horizontal employed 178 workers locally and 1,045 companywide.</t>
  </si>
  <si>
    <t>Lift Bridge Brewing Co., the seventh-largest brewer in Minnesota, is planning a $10 million new headquarters facility to accommodate its growth. Current facility is 15,000 SF which would be leased out or sold. The new headquarters would be about 35,000 square feet and include a new taproom, event space, packaging line and fermentation equipment. The expansion will create 23 full-time jobs over the next 10 years,</t>
  </si>
  <si>
    <t>Proto Labs is contemplating moving its Plymouth manufacturing facility to Brooklyn Park. Proto Labs will acquire and renovate a 152,000-square-foot building at 8500 Wyoming Ave. N. in Brooklyn Park. it would embark on a $10 million renovation and expansion, adding 50,000 SF to the structure and investing $3.5m in equipment for the new facility. Total project cost $29.9 million. April 2018 Update: The state awarded $850,000 from the Job Creation Fund</t>
  </si>
  <si>
    <t>Modern Automotive Performance, an aftermarket automotive products distributor that manufactures parts for specific vehicles, is based in Cottage Grove. It will invest $1.6 million and create 21 jobs in an expansion of its facilities. It currently has 44 employees. The company will build a 24,000-square-foot addition to its current 20,000 SF building. The new jobs will pay wages averaging $15.67 an hour. DEED award of $135,013 from Job Creation Fund in April, 2018.</t>
  </si>
  <si>
    <t>City of Nisswa officials have approved the plans and work is about to start on a major expansion of Grand View Lodge, a year-round resort and conference center on the north shore of Gull Lake. The expansion includes a 60-room, 36,000 SF hotel and conference room; a 15,800 SF recreation building/outdoor game area; a 5730 SF addition to the resort's spa; a 1260 SF an outdoor wedding chapel, and 21 twin homes. Declined to discuss cost. (Update 5/2018: $30 million expansion.)</t>
  </si>
  <si>
    <t>St. Paul-based appliance retailer Warners' Stellian has paid $6.5 million for an 80,000-square-foot building that will give it both a second warehouse (70,000 SF) and new retail store (10,000 SF) at 2601 Broadway St. NE in northeast Minneapolis. Warners' started work Monday on renovations to turn up to 15 percent of the newly acquired building into a retail store.</t>
  </si>
  <si>
    <t>Plymouth-based manufacturer Turck Inc. has added 38,000 square feet of manufacturing and office space near its Plymouth, Minnesota, headquarters as it works to keep up with unplanned demand for its products. Turck makes components for industrial automation equipment, including sensors and cables, among other products. To keep up with demand, it leased two new buildings next to its 125,000-square-foot manufacturing facility in Plymouth, adding a total of 40,000 add'l SF since 2017. Remodeling.</t>
  </si>
  <si>
    <t>Yeadon Fabric Domes to build new headquarters in St. Paul. Yeadon Fabric Domes makes giant domes for athletic fields. Yeadon will move its headquarters this year from Minneapolis to St. Paul. The facility will be 49,000 square feet, with another 6,000 square feet of attached office space, for a total of 55,000 SF. It will be built at East Seventh Street and Forest Street in St. Paul. The new facility will allow increased production by 50 percent. Currently employs 43, add 80 over 10 years.</t>
  </si>
  <si>
    <t>Wanamingo to aid Maple Island in warehouse expansion which would add 20,000 SF. The expansion would cost between $675,000-$900,000. Maple Island is requesting $450,000 loan through MIF as well as reaching out to other financing sources. Maple Island plans to hire 20 new employees right away for an additional shift on the new (2nd) production line. In the near future there could be 10-20 new jobs created by adding a third production line for pouching.</t>
  </si>
  <si>
    <t>As Finance &amp; Commerce reported in 2016, Northland paid $4.125 million for a 35K sq-ft industrial warehouse and 21.7 acres of land at 1109 Stagecoach Road, in Shakopee. Northland Concrete &amp; Masonry Co. moved this spring (2018) to its new building, a 90,000-square-foot building at 1125 Stagecoach Road in Shakopee. Northland President Doug Schieffer said he had looked for a building for the growing company. He is using 75K square feet and leasing out about 15K SF and the original 35K warehouse.</t>
  </si>
  <si>
    <t>Fastenal Co. announced plans to build a new office complex in downtown Winona, with room for potentially hundreds of employees. Dan Florness, president and CEO of Fastenal Co., said the company will start construction in 2019 on a new $10 million, 90,000-sq-ft downtown office building, with a capacity for 400-600 workers. Fastenal's current HQ are just north of downtown and will move some operations over several years to downtown. 10/2018 update: 70 new jobs, city redev grant, 120K SF</t>
  </si>
  <si>
    <t>Crown Iron Works, a global manufacturer of equipment for the oilseed processing industry, plans new world HQ in Blaine. Crown plans to move 102 jobs paying an average of more than $90,000 a year from Roseville to Blaine. The 102 jobs will move from the Roseville location, which will close, and Crown projects 23 jobs could be created with the relocation. The new facility would be at 9859 and 1979 Naples St. NE: a 61,740-sq-ft main building and two outbuildings, for a total of 67000+ SF</t>
  </si>
  <si>
    <t>IA-based Premium Iowa Pork plans to take over the former Gold n Plump poultry plant in Luverne, and plans to hire 325 full-time employees once the facility is up and running. The plant had been a poultry processing plant for nearly two decades under GNP/Pilgrim's Pride Corp. when it was shut down last fall. PIP's plans for $25 m renovation,12,500 SF addition plus split the $6.7 million for upgrading the plant's wastewater facility (with City of Luverne) won the backing of the Luverne Planning Commission this week.</t>
  </si>
  <si>
    <t>Carlson is planning a multimillion dollar upgrade to its 30-year-old Minnetonka office tower and is opening 58,000 SF of its longtime headquarters building to other tenants. The gold-colored tower at 701 Carlson Pkwy. is one of two along Interstate 394 and still houses Carlson?s Wagonlit Travel business as well as other family businesses. Renovation will begin this fall and wrap up in 2020. DEED JCF Award $450,000 (2/2019)</t>
  </si>
  <si>
    <t>Lamppa Manufacturing, a producer of wood burning sauna stoves and furnaces, is remaining in Tower but moving its operations into a bigger, newer building through a lease agreement with the city. Its new home will be 9,000 square feet (up from 1,800 SF), allowing for a 500 percent increase in production and the potential to triple or quadruple its staff over the next couple years. Lamppa currently employs eight full-time workers. $1.8 million new bldg will be built. $1.85 million IRRRB loan.</t>
  </si>
  <si>
    <t>Pan O Gold Baking Company is seeking land to build a 2000 SF distribution center facility on an empty lot at 14th Ave N. Seeking out if City will sell the lot to them. City approved the request and sold the land parcel for $1.</t>
  </si>
  <si>
    <t>Boom Island Brewing submitted plans to move its brewery from North Minneapolis to Baker Technology Plaza, a five-building office campus in Minnetonka.The proposed 9000 SF space in Minnetonka will have a taproom, a kitchen area, a private event area, an outdoor patio, production area, bottling line, and is 3 times their current space. With the expansion, the brewery is hiring an assistant brewer and will likely hire more employees when the brewery opens. Plan to open in Minnetonka this July.</t>
  </si>
  <si>
    <t>Geotek Inc., which designs, manufactures and sells fiberglass components for the electric utility and animal containment markets, is planning for the next phase of its expansion and renovation of its facility. Currently underway, the first phase of expansion will add 10,000 SF. The next phase will add another 65,000 SF. City is offering TIF, tied to 18 new jobs. Geotek is adding 12 jobs not connected to TIF. Received $150K from MIF in July.</t>
  </si>
  <si>
    <t>Boston Scientific Corp plans to build a 107,000-square-foot addition to its Maple Grove campus in a project that would allow the medical-device manufacturer to hire an additional 40 employees, according to city staff. The Massachusetts-based company has a three-building campus near Weaver Lake Road and Interstate 94 that employs 4,000 people. The two-story addition on Building 2 increases production capacity, and adds a new 9,300 SF cafeteria and 41,000 SF of office space</t>
  </si>
  <si>
    <t>Later this year about 285 US Bancorp employees will move to a re-­designed space of 55,000 SF on the 10th floor of the 58-story Capella Tower at 225 S. Sixth St. Most of those 285 employees are part of the bank's data and analytics team, while others are from adjacent functions such as marketing technology, data governance and risk modeling.</t>
  </si>
  <si>
    <t>Web product converter Delta ModTech will break ground Oct. 8 on a 210,000-square-foot production and engineering building on a portion of 43 acres of industrial land. The company paid $3.51 million for the property inside the 125-acre Bunker Lake Industrial Park. The city agreed to put $972,000 in tax increment financing Delta ModTech will nearly double the 120,000 SF of space it currently occupies at its current building. About 135 employees will relocate to Ramsey next July</t>
  </si>
  <si>
    <t>All Flex Flexible Circuits plans to invest $10.4 million for a facility expansion and investment in new equipment. The company plans on adding 14,000 SF to their existing production facility, adding $8 million of new capital equipment and 38 full time positions locally. The EDA approved the $50,000 revolving loan, which helps in the company’s effort to receive $300,000 from the Minnesota Investment Fund. The $50,000 is contingent on MIF approval.</t>
  </si>
  <si>
    <t>Interior remodel per Bloomington building permit report July 2020. The project is a reconfiguration/remodeling of an existing 581,667 SF Best Buy Supply Chain Facility. The scope of work for Civil is new drive at northeast east entrance and reconfigured parking (separate parking lot permit). Architectural scope of work, new interior walls, ceiling, finishes, offices and toilets. Structural scope of work, new exterior overhead doors and loading dock.</t>
  </si>
  <si>
    <t xml:space="preserve">DEED has awarded $625,000 in grants to assist Silk Road Medical Inc. with its first expansion outside of California, in Plymouth. Silk Road Medical, whose devices focus on reducing the risk of stroke and treatment of carotid artery disease, will come to Plymouth this fall. The company will invest $5.1 million in an approximately 30,000-square foot new manufacturing facility in Plymouth. Expect to create 67 new jobs over the next two years. 
DEED awards $175K JCF, $450K MIF.
</t>
  </si>
  <si>
    <t>U</t>
  </si>
  <si>
    <t>AbelConn Electronics designs and manufactures fully-tested electronics. It is looking to relocate from New Hope in Maple Grove to create room for their expected growth. AbelConn's new site is at 8550 Zachary Lane in the Arbor Lakes Corporate Center. AbelConn plans to purchase machinery and equipment for the new headquarters. AbelConn plans to invest $13.6 million in the new HQ site and expects to create 97 jobs 2/2020 DEED awarded AbelConn $600K MIF. 7/2021: New facility opens.</t>
  </si>
  <si>
    <t>CHS</t>
  </si>
  <si>
    <t>https://www.keyc.com/2019/10/01/chs-announces-expansion-plans-fairmont-soybean-processing-plant/</t>
  </si>
  <si>
    <t>1833 130th St</t>
  </si>
  <si>
    <t>CHS Inc. announced a $100 million expansion to its soybean processing plant in Fairmont. The upgrades to operations and safety will increase production capacity of soybean crush and soybean oil. The improved product quality will further optimise the production at the CHS soybean refinery at Mankato. The plant will expand by 30% and add 30% more production capacity. Financial assistance includes property tax abatement agreements with the City of Fairmont, Martin County and the Fairmont Area School Board. Construction is underway; completion is expected by fall of 2021.</t>
  </si>
  <si>
    <t>500 Technology Dr.</t>
  </si>
  <si>
    <t>Vector Windows Inc</t>
  </si>
  <si>
    <t>https://www.facebook.com/VectorWindows/posts/4156483871054823?comment_id=4166164910086719&amp;reply_comment_id=4166506023385941</t>
  </si>
  <si>
    <t>Company Facebook page</t>
  </si>
  <si>
    <t>1020 International Dr</t>
  </si>
  <si>
    <t>Gopher Resource</t>
  </si>
  <si>
    <t>https://epermits.logis.org/permits/permitdetails.aspx?city=ea&amp;permitnbr=EA168281</t>
  </si>
  <si>
    <t>685 Yankee Doodle Road</t>
  </si>
  <si>
    <t>Switchback Medical LLC</t>
  </si>
  <si>
    <t>https://ccxmedia.org/news/medical-device-manufacturer-seeks-400k-in-state-funds-for-brooklyn-park-move/</t>
  </si>
  <si>
    <t>7625 Boone Ave. N</t>
  </si>
  <si>
    <t>JCF $175K, MIF $400K</t>
  </si>
  <si>
    <t>Fabricated metals</t>
  </si>
  <si>
    <t>Vector added 25 jobs in 2021 and this summer, plans to add to the second shift with 20 additional job openings. These increases lead to adding and remodeling 14 new offices, adding an conference room, and expanding the employee breakroom. Other facility improvements include adding 4 new dock doors for shipping out the increased volume of products and leasing 22,000 sq. feet of warehouse space (since April 2020) in addition to the current manufacturing facility.</t>
  </si>
  <si>
    <t>Construction Permit City of Eagan for "New pre-cast building".  Gopher Resource is a recycling facility. Gopher Resource directs most operations from Eagan, Minnesota. Our Eagan recycling facility has remained in the same location since opening in 1946. Other facilities are in Tampa FL.</t>
  </si>
  <si>
    <t>Switchback Medical makes custom products primarily for the medical device industry. The company plans to invest $10 million to move and expand its HQ and manufacturing facilities into a 120,000-square-foot  building at 7625 Boone Ave. N. in Brooklyn Park with the help of state funds.
Switchback Medical employs 70 people in Maple Grove and expects to create 90 new jobs with the move.  Switchback Medical had also considered relocating to Wisconsin.
DEED awards 7/30/21: JCF $175K, MIF $400K</t>
  </si>
  <si>
    <t>JCF $175M, MIF $125K, EDA $100K, BDPI $2M</t>
  </si>
  <si>
    <t>Trystar plans to consolidate the operations in the new Faribault facility. The project involves 50,000 SF expansion to existing facility (Cost of $2.75-$3.5m), capital improvements $750,000), Capital equipment (at least $1.7M), for total project cost of $5M. Expect to create 20 FT jobs over 2 years. Alternate site considered was Covington, Kentucky.
DEED Awards: JCF $175M, MIF $125K. Also EDA $100K. BDPI $2M to Faribault</t>
  </si>
  <si>
    <t>HVAC systems manufacturer Daikin Applied is in the process of buying a new 300,000-square-foot facility in Faribault where it will hire more than 200 people next year. The company's North American headquarters is in Plymouth, but it already has two plants in Faribault (530 people) and Owatonna (370 people). The new facility will make commercial air-handling units.Operations at the new facility are expected to begin mid-2019. JCF application: $40.3 million investment. JCF award $1,633,500. BDPI $2M (2021)</t>
  </si>
  <si>
    <t>P.A. SpA is an Italian family-run company founded in 1983. The company manufactures high-pressure cleaning accessories such as spray guns, lances and valves. P.A. SpA will expand into a 65,000-square-foot building in Bloomington. The total project cost is nearly $5.5 million and it's expected to create 12 jobs within the first year at an average wage of $19.68 an hour. Job Creation Fund Award $110,619.
July 2021 update: Opens in the fall</t>
  </si>
  <si>
    <t>2021-Q3</t>
  </si>
  <si>
    <t>Adhue Graphic Resources</t>
  </si>
  <si>
    <t>https://finance-commerce.com/2021/07/just-sold-two-growing-companies-find-space/</t>
  </si>
  <si>
    <t>10355 Naples St. NE</t>
  </si>
  <si>
    <t>Adhue Graphic Resources purchased a vacant 45,600-square-foot building in Blaine for $3.15 million. Adhue will move July 12 to its new site from nearly 24,000 square feet of leased space elsewhere in Blaine. Founded in 1993, Adhue is a leading supplier of printable plastics and pressure-sensitive products for screen printing, packaging and manufacturing companies.</t>
  </si>
  <si>
    <t>Parallax</t>
  </si>
  <si>
    <t>https://www.startribune.com/edina-tech-firm-which-helps-other-firms-predict-business-closes-on-funding-round/600074349/?refresh=true</t>
  </si>
  <si>
    <t>4600 W 77th St Ste 390</t>
  </si>
  <si>
    <t>Parallax closed on a Series A round of funding this week, which brings the company's value to $33 million. Parallax, has about 30 employees rand close to 50 users of its platform in North America and Europe. Parallax primarily serves software consulting and digital agencies.  Parallax is ahead of a plan to triple its 2020 sales revenue.
The funding will be used to hire software engineers and data scientists.</t>
  </si>
  <si>
    <t>Bushel Boy Farms</t>
  </si>
  <si>
    <t>https://www.southernminn.com/owatonna_peoples_press/news/article_a3800b3e-4b8f-5b30-a8e9-cf410f2f731a.html</t>
  </si>
  <si>
    <t>215 NW 32nd Ave</t>
  </si>
  <si>
    <t>FLOE International</t>
  </si>
  <si>
    <t>http://www.businessnorth.com/around_the_region/floe-international-expands-its-hoyt-lakes-facility-in-a-new-location/article_3254c5ba-e00d-11eb-a2ca-7340e207e93a.html</t>
  </si>
  <si>
    <t xml:space="preserve"> 5540 Colby Lake Road, </t>
  </si>
  <si>
    <t xml:space="preserve">FLOE International, headquartered in McGregor, Minn., will be relocating to  5540 Colby Lake Road, Hoyt Lakes over the next 3-6 months from its former facility in Hoyt Lakes where it has been since 1994.. 
FLOE manufacturers and distributes world-class dock and boat lift systems, utility and recreational trailers. The new facility is more modern facility, and with room for growth at 27,700 square feet. Currently FLOE has 21 employees, and plans to continue growing as an employer. </t>
  </si>
  <si>
    <t>https://finance-commerce.com/2021/07/paper-products-manufacturer-to-expand-in-cottage-grove/</t>
  </si>
  <si>
    <t>7550 91st St. S</t>
  </si>
  <si>
    <t>Burgeoning demand for corrugated paper products is driving North Star Sheet's expansion. North Star Sheets makes corrugated sheets used for making boxes for packaging. It plans to add 35,600 SF of space to its 168,000 SF manufacturing facility in Cottage Grove.
North Star also will add 4.5 acres of land to its industrial park footprint and use the space for another rail spur. The majority of paper rolls used in the production process gain entry to company site by way of the rail spur. North Star employs 85 people.</t>
  </si>
  <si>
    <t>Uponor</t>
  </si>
  <si>
    <t>https://uponor.greenhousedigitalpr.com/lakeville-and-hutchinson-expansion/</t>
  </si>
  <si>
    <t>21900 Dodd Blvd</t>
  </si>
  <si>
    <t xml:space="preserve">Uponor North America will invest in a $5 million expansion is also planned for the company's Lakeville distribution center. Construction to add 57,000 square feet to the Lakeville Distribution Center will begin in August and is scheduled for completion in June 2022. Uponor will also invest in a $5 million expansion of its Hutchinson facility. These will be the company’s 12th and 13th expansions in North America since 1990. </t>
  </si>
  <si>
    <t>500 Technology Dr NE</t>
  </si>
  <si>
    <t xml:space="preserve">Uponor will invest in a $5 million expansion of its Hutchinson facility. This expansion will create an additional 25,000 square feet of manufacturing space and is expected to be complete in May 2022. Another $5 million expansion is also planned for the company's Lakeville distribution center. These will be the company’s 12th and 13th expansions in North America since 1990. </t>
  </si>
  <si>
    <t>Associated Wholesale Grocers</t>
  </si>
  <si>
    <t>https://www.bizjournals.com/twincities/news/2021/07/16/coborns-associated-wholesale-grocers-st-cloud.html</t>
  </si>
  <si>
    <t>6401 8th Ave S</t>
  </si>
  <si>
    <t>JCF ($175K), TIF (unknown value)</t>
  </si>
  <si>
    <t xml:space="preserve">Grocer Coborn's has a new primary wholesaler -- Kansas City-based Associated Wholesale Grocers -- who's entering the Minnesota marketwith big expansion plans. AWG is moving into a 316,000-square-foot space in St. Cloud, which will become AWG's new Upper Midwest Division HQ. Project will create 114 jobs paying on average $23.44, and will invest $75 million. Shipments from there will begin in early 2022. Additional facilities in Minnesota are planned in locations TBD.
DEED: JCF Award $175K. </t>
  </si>
  <si>
    <t>TBD</t>
  </si>
  <si>
    <t>Grocer Coborn's Inc has a new primary wholesaler --  Kansas City-based Associated Wholesale Grocers (AWG) --who's entering the Minnesota market with big expansion plans. AWG is moving into a 316,000-square-foot building in St. Cloud, which will be its new Upper Midwest Division HQ. 
Later this year, Associated Wholesale Grocers (AWG) plans to build another 300,000+ square-foot warehouse in a location TBD; and after that, AWG expects to expand once again into a single facility in Minnesota, with as much as 1 million square feet of space.</t>
  </si>
  <si>
    <t>Lower Level Training Center Donaldson (Bloomington Construction Permit)</t>
  </si>
  <si>
    <t>https://www.bloomingtonmn.gov/bldg/permit-status-inspection-results-and-monthly-building-reports</t>
  </si>
  <si>
    <t>1400 W 94TH ST</t>
  </si>
  <si>
    <t>Huntington Bancshares (formerly TCF)</t>
  </si>
  <si>
    <t>https://tcbmag.com/huntington-bancshares-has-15-fewer-tcf-employees-than-before-merger/</t>
  </si>
  <si>
    <t>Huntington Bank is also growing our Business Banking and Middle Market teams which will lead to anywhere between 50 to 75 additional positions in the Twin Cities market. Minnesota will continue to be an important market for Huntington and be a focus for further growth and expansion. Huntington now has approximately 1,200 staffers in the Twin Cities.</t>
  </si>
  <si>
    <t>Fed Ex</t>
  </si>
  <si>
    <t>Minneapolis, Maple Grove</t>
  </si>
  <si>
    <t>https://www.kare11.com/amp/article/news/local/fedex-ground-plans-to-hire-nearly-1000-in-minneapolis-maple-grove/89-09f65ade-1b32-4298-a58e-1c427f1444b5</t>
  </si>
  <si>
    <t>With increased demand for online deliveries, FedEx Ground is looking to add new positions in Minnesota in the coming months. 
FedEx officials say the biggest hiring needs are for package handlers.
FedEx Ground plans to hire "more than 950 team members" at its facilities in Minneapolis and Maple Grove. Positions are part-time and full-time.</t>
  </si>
  <si>
    <t>Merchology</t>
  </si>
  <si>
    <t>https://www.bizjournals.com/twincities/news/2021/07/27/merchology-new-headquarters-production-facility.html?utm_source=st&amp;utm_medium=en&amp;utm_campaign=me&amp;utm_content=mn&amp;ana=e_mn_me&amp;j=24577498&amp;senddate=2021-07-28</t>
  </si>
  <si>
    <t> 2950 Niagara Lane</t>
  </si>
  <si>
    <t>Merchology, the online retailer of company-branded merchandise, just acquired a 90,000-square-foot building in Plymouth for its new headquarters and opened its third production facility 
They now employ about 200 employees, including 60 new ones added over the past 2 months. The company will relocate to the new HQ next spring, after renovations are completed. Merchology headquarters are currently located in Minnetonka.</t>
  </si>
  <si>
    <t>https://www.bizjournals.com/twincities/news/2021/07/28/delta-basic-economy-fee-change-travel.html</t>
  </si>
  <si>
    <t xml:space="preserve">Ed Bastian, CEO of Atlanta-based Delta said that Delta would add 5,000 workers companywide, including more than 3,000 in airport customer-service roles. </t>
  </si>
  <si>
    <t>Niron Magnetics</t>
  </si>
  <si>
    <t>https://www.startribune.com/university-of-minnesota-spinout-niron-magnetics-raises-21-3m-to-build-new-facility/600082736/</t>
  </si>
  <si>
    <t>650 Taft St NE UNIT 400</t>
  </si>
  <si>
    <t>Weframe</t>
  </si>
  <si>
    <t>https://www.bizjournals.com/twincities/news/2021/07/30/weframe-session-board-hybrid-workers.html</t>
  </si>
  <si>
    <t xml:space="preserve"> 801 S. Marquette Ave, Suite 200.</t>
  </si>
  <si>
    <t>Munich-based Weframe, which has its U.S. headquarters in Minneapolis, has developed a next-generation meeting room technology "Sessionboard" that is a cloud-based touchscreen-based product that works across virtual and in-person meetings.  Weframe doesn't sell its hardware. Instead, it installs the Sessionboard for free and collects revenue on a pay-per-use basis. Weframe currently has three employees in Minneapolis, but plans on growing the team tenfold in the coming year.</t>
  </si>
  <si>
    <t>Qorvo Biotechnologies LLC</t>
  </si>
  <si>
    <t>https://www.qorvo.com/newsroom/news/2021/qorvo-biotechnologies-awarded-24-million-national-institutes-health-scale-covid-19-antigen-testing</t>
  </si>
  <si>
    <t>14505 21st Ave. N</t>
  </si>
  <si>
    <t>Phillips &amp; Temro</t>
  </si>
  <si>
    <t>https://www.hometownsource.com/sun_sailor/community/eden_prairie/as-state-promotes-electric-cars-eden-prairie-company-embraces-change/article_9e9cbc38-f47f-11eb-afae-c7f0c1b6c43d.html</t>
  </si>
  <si>
    <t>9700 West 74th St</t>
  </si>
  <si>
    <t>About 50 employees work on Phillips &amp; Temro’s electric-vehicle products, which in addition to the battery heaters, include chargers and systems that allow over-the-road truckers to heat and cool their cabins without idling overnight.  Phillips &amp; Temro expects to add 200-500 more employees to its electric business in the next three to five years. 
Phillips &amp; Temro’s core business still supports traditional internal combustion transportation and employs about 350 employees in Eden Prairie.</t>
  </si>
  <si>
    <t>Suma Brands</t>
  </si>
  <si>
    <t>https://www.bizjournals.com/twincities/news/2021/08/04/suma-brands-stealth-mode-amazon-fullfillment-biz.html</t>
  </si>
  <si>
    <t>545 2nd Street #435</t>
  </si>
  <si>
    <t>Suma Brands was founded in May 2020.  The company said it's hiring e-commerce, brand-management and supply chain talent to expand its operating platform. The company is also planning offices in New York City and Los Angeles. 
The Minneapolis companywants to turn Amazon brands into household names — and just landed a $150M investment.</t>
  </si>
  <si>
    <t>Skywater Technology</t>
  </si>
  <si>
    <t>https://www.startribune.com/chipmaker-skywater-spends-to-expand-production-capacity-amid-industry-shortage/600084758/</t>
  </si>
  <si>
    <t>SkyWater Technology, the largest semiconductor maker in Minnesota, has a five-year plan to reach the profitability levels of chip industry leaders. For the next year, profits would be constrained as SkyWater spends $56 million on new production capacity, in part to overcome industry shortages. This will lead to sustained sales growth and higher profit margins in coming years.  SkyWater will also expand its small chip factory in Florida. They aim to double total output over the next 18 to 24 months.</t>
  </si>
  <si>
    <t>The Outdoor Greatroom Company LLC</t>
  </si>
  <si>
    <t>https://www.lakevillemn.gov/ArchiveCenter/ViewFile/Item/1173</t>
  </si>
  <si>
    <t>City of Lakeville, DEED</t>
  </si>
  <si>
    <t>9583 217th Street</t>
  </si>
  <si>
    <t>A new 158,000-square-foot light industrial building at the southwest corner of County Road 70 and Dodd Boulevard is under construction. The Outdoor GreatRoom Company is anticipated to occupy 95,000 square feet upon building completion. The Outdoor GreatRoom Company received a Job Creation Fund grant of $160K for the project. The company manufactures outdoor furniture, fire pit tables and other outdoor furnishings. 
DEED JCF Award $160,000.</t>
  </si>
  <si>
    <t>New Flyer</t>
  </si>
  <si>
    <t>https://www.crookstontimes.com/story/news/politics/2021/08/10/city-crookston-assist-new-flyer-expansion-grant-application/5552693001/</t>
  </si>
  <si>
    <t>The Crookston City Council agreed to support New Flyer's application for the Minnesota Investment Fund (MIF) program about an expansion at their facility. New Flyer is looking to add 35 new jobs with their expansion. The city would be requesting $280,000 based on the final job growth projections.</t>
  </si>
  <si>
    <t>Company Facebook page, DEED</t>
  </si>
  <si>
    <t>Due to increased production needs, Vector Windows is in the process of purchasing land for a potential new building in Fergus Falls.
About 60% of products manufactured by Vector, founded in 1995, are custom-sized windows in custom varieties.  Vector uses robotic technology to combine two panes of glass with a space and replace the air between them. The robots each cost $1.5 million price but freed up 8 workers to work elsewhere as the company continues to grow. DEED JCF Award $175,000.</t>
  </si>
  <si>
    <t>Mayo Clinic</t>
  </si>
  <si>
    <t>https://www.bizjournals.com/twincities/news/2021/08/17/mayo-clinic-proton-beam-expansion.html</t>
  </si>
  <si>
    <t>100 2nd St NW</t>
  </si>
  <si>
    <t>Milk Specialties Company</t>
  </si>
  <si>
    <t>Clara City</t>
  </si>
  <si>
    <t>https://www.milkspecialties.com/milk-specialties-global-acquires-kays-processing-inc/</t>
  </si>
  <si>
    <t>Company website, DEED</t>
  </si>
  <si>
    <t>100 1ST Ave SE</t>
  </si>
  <si>
    <t>Milk Specialties Global (MSG), a manufacturer of nutritional food ingredients, acquired the 96,000-square-foot, gluten-free certified Kay’s Processing facility, located in Clara City, MN. MSG will expand operations this facility to accommodate demand for extruded protein products. Current employees (hovering just below 30) at the facility have received offers to keep their jobs and 55 more jobs will be created in the future to support production expansion. DEED JCF Award $175K, MIF Award $450K.</t>
  </si>
  <si>
    <t>https://www.bizjournals.com/twincities/news/2021/08/18/huntington-tcf-wealth-management.html</t>
  </si>
  <si>
    <t xml:space="preserve">Huntington Bancshares Inc. is bringing its wealth management services to the Twin Cities; these services weren't offered by TCF Bank. Huntington Bank is looking to hire roughly two dozen private bankers, trust managers, retirement specialists and other related positions - on top of the 75 people being hiring for Huntington's small-business banking business. It wants to have its hiring done by the end of the first quarter in 2022. </t>
  </si>
  <si>
    <t>Fintech</t>
  </si>
  <si>
    <t>https://www.bizjournals.com/twincities/news/2021/08/19/branch-raises-more-cash-credit.html</t>
  </si>
  <si>
    <t>Branch is a Minneapolis-based tech firm aimed at helping employers speed up paydays for workers. Branch has raised $48 million from investors and lined up a $500 million credit facility to fund its own growth.  The deals will help Branch further develop its software and step up its own hiring; CEO Atif Siddiqi told the Star Tribune the company plans to double its workforce to 200 people in the next year; half the hires will be in Minnesota.</t>
  </si>
  <si>
    <t>Rapid Robotics</t>
  </si>
  <si>
    <t>https://finance-commerce.com/2021/08/rapid-robotics-to-open-minneapolis-office/</t>
  </si>
  <si>
    <t>Rapid Robotics, a San Francisco Bay area robotics company, will open a new office in Minneapolis by the end of the year. Rapid plans to employ 10 people in Minneapolis (unspecified location). Rapid created the Rapid Machine Operator (RMO) that performs common machine-tending tasks for manufacturers. The use of RMOs can aid in overcoming the “crippling” labor shortages. The robot is available for a $2,100 monthly subscription, a fraction of the cost of conventional robotics.</t>
  </si>
  <si>
    <t>Chasing Our Tails</t>
  </si>
  <si>
    <t>https://www.bizjournals.com/twincities/news/2021/08/24/pet-food-business-buys-del-monte-plant.html</t>
  </si>
  <si>
    <t>100 9th Ave SW</t>
  </si>
  <si>
    <t>Chasing Our Tails, a maker of pet treats, has acquired a former food processing plant in Sleepy Eye for $2.6 million.
Chasing Our Tails is relocating from New Hampshire to Minnesota. They hope to be operational by October.
 "We're going to bring all of our packaging, warehouse and distribution to Sleepy Eye and this will become the world headquarters. We have a rail spur at this site, hundreds of thousands of square feet of space." They expect to employ several dozen people when operations are set up later this fall.</t>
  </si>
  <si>
    <t>Industrial Fabrics Corporation (dba Clear Edge Filtration)</t>
  </si>
  <si>
    <t>https://www.clear-edge.com/news/clear-edge-filtration-announces-expansion-of-its-minnesota-facility/</t>
  </si>
  <si>
    <t>7160 Northland Cir N Ste B</t>
  </si>
  <si>
    <t xml:space="preserve">Clear Edge Filtration (aka Industrial Fabrics Corp), a global leader in industrial filtration products and filter media, will expand their plant in Brooklyn Park at a cost of $695,000 to accommodate continuing growth and future market developments. With engineering expertise in designing, testing and prototyping, this plant will also facilitate technical support, patent of products, and new product development.
DEED: Will create 47 new jobs. MIF Award $125,000. </t>
  </si>
  <si>
    <t>https://www.startribune.com/st-anthony-aggressive-hydraulics-started-by-laid-off-factory-workers-20-years-ago-is-expanding-again/600092039/?refresh=true</t>
  </si>
  <si>
    <t xml:space="preserve">Aggressive Hydraulics, based in East Bethel, is expanding again.
Aggressive has broken ground on a 40,000-square-foot expansion to the East Bethel plant, which has become constrained at its current size of 60,000 square feet. East Bethel is providing a tax-increment loan for site preparation to support the $3 million expansion.
Aggressive designs and manufactures hydraulic cylinders for new and used equipment and trucks. </t>
  </si>
  <si>
    <t>Birds Eye</t>
  </si>
  <si>
    <t>Retained 120</t>
  </si>
  <si>
    <t>https://www.startribune.com/birds-eye-builds-a-huge-vegetable-processing-plant-in-waseca/600092989/</t>
  </si>
  <si>
    <t xml:space="preserve">Conagra is investing in a $250 million 250,000 SF frozen food plant is for its subsidiary Birds Eye. The new state-of-the-art facility replaces an aging smaller plant in Waseca and will focus on freezing and packaging sweet corn and peas grown within 50 miles. Construction began in Fall 2020. The facility should open next June. 
The current plant has 165 employees and 275 seasonal workers. The new facility retains 120 jobs and 200 seasonal jobs. The city of Waseca, Waseca County and the state of Minnesota provided financial assistance. </t>
  </si>
  <si>
    <t>Data Metalcraft Inc</t>
  </si>
  <si>
    <t>Arlington</t>
  </si>
  <si>
    <t>https://www.datametal.com/blog/</t>
  </si>
  <si>
    <t>4280 Norex Dr</t>
  </si>
  <si>
    <t>JCF $175K, MIF $350K, Redev. Grant ($80.5K)</t>
  </si>
  <si>
    <t>Data Metalcraft Inc is a growing company based in Chaska, MN and seeking welders as it invests $11 million into a new facility in Arlington, MN. Their specialty is fabricating utility cabinets and other products made from aluminum and stainless steel.
DEED is supporting the project with $80K to the City of Arlington from DEED's Redevelopment Grant Program;  JCF award of $175K,  MIF award of $350K. The project will create 50 jobs, retain 48 jobs, increase the city's tax base by $107,765.</t>
  </si>
  <si>
    <t>https://www.startribune.com/plymouth-company-breaks-ground-on-7m-new-materials-innovation-center/600094646/</t>
  </si>
  <si>
    <t>1100 Xenium Ln N</t>
  </si>
  <si>
    <t>Minnesota Rubber &amp; Plastic broke ground on a new $7 million, 9,000-square-foot innovation center in Plymouth. The innovation center, located next to headquarters, will help customers get products to market faster by having them work directly with the company's scientists and engineers. The company develops and makes custom plastic and rubber molds and components for original manufacturers. Completion is expected in spring 2022.</t>
  </si>
  <si>
    <t>ELO Digital</t>
  </si>
  <si>
    <t>https://www.prweb.com/releases/elo_digital_office_usa_relocates_north_american_headquarters_to_miami/prweb18175741.htm</t>
  </si>
  <si>
    <t>225 South 6th Street Suite 3900.</t>
  </si>
  <si>
    <t xml:space="preserve">ELO Digital Office USA develops software enabling businesses to improve collaboration and digitalize information management, and is a subsidiary of Germany-based ELO Digital Office. ELO has opened an office in Minneapolis, Minnesota, US. It is located at 225 South 6th Street. </t>
  </si>
  <si>
    <t>https://www.bizjournals.com/twincities/news/2021/09/09/amazon-hiring-thousands-corporate-tech-workers.html</t>
  </si>
  <si>
    <t xml:space="preserve">Amazon.com Inc. is planning its largest corporate hiring spree yet - wanting to add 55,000 globally, more than 80% of whom in the U.S. In Minneapolis, the company has nearly 170 open positions for work in its North Loop tech office: more than half related to Amazon Web Services operations, and the rest spread over operations technology, Amazon devices and human resources sectors.
Amazon opened a tech office in the North Loop's T3 building in 2017, and has since expanded it to over 300 workers in a 90,000 SF space over three floors. </t>
  </si>
  <si>
    <t>https://bit.ly/3nwYasQ</t>
  </si>
  <si>
    <t>8787 Silicon Way</t>
  </si>
  <si>
    <t>IRRR</t>
  </si>
  <si>
    <t>Chemstar Products Company</t>
  </si>
  <si>
    <t>3232 E 40th St</t>
  </si>
  <si>
    <t>https://www.chsinc.com/about-chs/news/news/2021/09/07/expands-soybean-capacity-mankato</t>
  </si>
  <si>
    <t>Company web site</t>
  </si>
  <si>
    <t>2020 S Riverfront Dr</t>
  </si>
  <si>
    <t>CHS announced a major expansion and renovation to expand soybean oil refining capacity at Mankato’s plant. The over $60 million project is driven by upward trends in global consumption of refined oils, especially in the renewable diesel sector. When upgrades are complete soybean oil production at the facility will increase more than 35 percent. Project completion is expected in late summer 2023.</t>
  </si>
  <si>
    <t>DW, MF</t>
  </si>
  <si>
    <t>https://www.bizjournals.com/twincities/news/2021/09/15/peli-biothermal-moves-headquarters-to-maple-grove.html</t>
  </si>
  <si>
    <t>10050 89th Ave N</t>
  </si>
  <si>
    <t>Ready Credit</t>
  </si>
  <si>
    <t>https://www.bizjournals.com/twincities/partner-insights/2021/09/17/eden-prairie-based-fintech-emerges-from-pandemic.html</t>
  </si>
  <si>
    <t>10340 Viking Dr Suite 125</t>
  </si>
  <si>
    <t>Eden Prairie-based Fintech Ready Credit provides  patented kiosks, ReadySTATION® that load cash to a Mastercard® or Visa® prepaid debit card. This allows consumers to instantly convert “cash to cards” so they can experience the convenience of electronic payments for rapid and safe transactions.
Today, the company is poised to bring in $27 million in revenue. They’ve more than tripled the number of kiosks installed around the country, and their staff has grown by 65%.</t>
  </si>
  <si>
    <t>Chromatic 3D</t>
  </si>
  <si>
    <t>https://www.startribune.com/golden-valley-based-chromatic-3d-materials-closes-in-on-a-5-million-capital-infusion/600098826/?utm_source=newsletter&amp;utm_medium=email&amp;utm_campaign=amnews&amp;refresh=true</t>
  </si>
  <si>
    <t>684 Mendelssohn Ave N</t>
  </si>
  <si>
    <t>https://tcbmag.com/why-this-st-paul-startup-ceo-moved-to-dallas/?utm_source=SilverpopMailing&amp;utm_medium=email&amp;utm_campaign=092621_TSUNDAYPRIMER%20(1)&amp;utm_content=Hyperlink_20210924_152234795&amp;spMailingID=19249061&amp;spUserID=MTMxNDI1OTY0Mzk1S0&amp;spJobID=2204322518&amp;spReportId=MjIwNDMyMjUxOAS2</t>
  </si>
  <si>
    <t>Upsie founder and CEO Clarence Bethea closed on an $18.2 million Series A round in May, more than doubled the size of his staff, and aspires to build his online warranty platform into a multibillion-dollar company in St. Paul.</t>
  </si>
  <si>
    <t>11200 Hudson Rd</t>
  </si>
  <si>
    <t>https://www.medicaldesignandoutsourcing.com/switchback-medical-debuts-in-twin-cities-metro/</t>
  </si>
  <si>
    <t>11600 96th Ave N</t>
  </si>
  <si>
    <t>Medical device design startup Switchback Medical recently opened in a15,000-square-foot space in Maple Grove, Minn. The company offers capabilities in: Finished devices, Balloon catheters, Delivery systems, etc. The company’s facility includees office and tech space for up to 100 employees, an ISO Class 8 controlled-environment clean room, R&amp;D and test labs, a machine shop.</t>
  </si>
  <si>
    <t>Kalera, an Orlando-based vertical farming company, purchased a facility in St. Paul. Karlera will invest $3.5 million to convert into its 8th growing facility, which will create about 70 new jobs. Kalera bought the former Urban Organics building for $3.65 million.
The St. Paul facility will grow millions of heads of lettuce per year for retailers and restaurants. Kalera's St. Paul location will shorten the travel time for greens from days to hours, preserving nutrients, freshness and flavor.
Update, May 2021: DEED MIF award $275K</t>
  </si>
  <si>
    <t xml:space="preserve">North Carolina-based Qorvo is expanding its biotechnology R&amp;D and sales operation in Plymouth. Qorvo plans to increase its footprint by 13,500 square feet at a cost of $1.9 million and to create 54 new jobs.
The National Institutes of Health (NIH) awarded Qorvo Biotechnologies a $24.4 million contract to help advance the production and market launch of the Qorvo Omnia™ Covid-19 rapid antigen diagnostic test platform that uses high frequency Bulk Acoustic Wave sensors. 
JCF Award $175K. </t>
  </si>
  <si>
    <t>Plant and warehouse expansion project: $1.5 million investment that will create 7 new jobs.
Company background: Chemstar was launched in 1965 with the goal of becoming a world leader in starch polymer production. Their Carlton, Minnesota plant opened in 1979 to serve mining and drilling markets in the northwest U.S. The facility converts to a new drying technology to better serve the growing market for starch ether/derivative products.
DEED JCF Award $140K</t>
  </si>
  <si>
    <t>Peli BioThermal makes temperature-controlled packaging is used to ship Covid-19 vaccines at super-low temperatures. It recently relocated its headquarters to Maple Grove from Plymouth. (Prior to rebranding in July, it was known as Pelican BioThermal.) The company is now leasing a 117,000-square-foot distribution and production space, up from its previous 70,000-square-foot space.
DEED Award (10/2021): MIF $315,000</t>
  </si>
  <si>
    <t>Peli BioThermal (formerly Pelican BioThermal)</t>
  </si>
  <si>
    <t xml:space="preserve">Chromatic 3D Materials uses 3-D printing to produce specialized molds for med-tech firms and other manufacturers. Chromatic is about to close a new round of $5 million in venture capital. It expects to double employees to about 25, including several in Germany, and hit annual revenue of $3 million by 2023. Chromatic makes software and a "thermoset polymer" that is generally more flexible and stronger than typically used "thermoplastic." Chromatic 3D Materials was in DEED's Angel Tax Credit Program in 2016 and 2017 when it raised $225,000.  </t>
  </si>
  <si>
    <t>JD Woodcraft</t>
  </si>
  <si>
    <t>JD Woodcraft was issued a building permit in September 2020 for the construction of an 18,288-square-foot addition and parking lot. The existing facility is 30,000 square feet and is located at
21044 Heron Way.</t>
  </si>
  <si>
    <t>https://www.lakevillemn.gov/ArchiveCenter/ViewFile/Item/1015</t>
  </si>
  <si>
    <t>Thrive! Lakeville Business Update 1/2021</t>
  </si>
  <si>
    <t>21044 Heron Way</t>
  </si>
  <si>
    <t>Herman</t>
  </si>
  <si>
    <t>https://www.chs-herman.com/about-us/news/herman-elevator-complete-and-receiving-grain/</t>
  </si>
  <si>
    <t>406 Pacific Ave S</t>
  </si>
  <si>
    <t xml:space="preserve">CHS has a new, state of the art elevator complex in Herman that began receiving grain October 13, 2020. The complex includes three 25,000 bushel/hour receiving pits. The previous elevator processed up to 15,000 bushels/hour. At 132 feet tall, 8 main silos and additional smaller bins offer 1.45 million bushels of upright storage space. A first-of-its-kind elevator is automated to receive grain around the clock and is expected to be available for use during 2021 harvest. </t>
  </si>
  <si>
    <t>Superior Decks &amp; Railings</t>
  </si>
  <si>
    <t>Superior Decks &amp; Railings was issued a building permit in October for the construction of a 62,000-square-foot building to be located at 7776 Lakeville Boulevard. The business designs and manufactures aluminum decks, railings and fences.</t>
  </si>
  <si>
    <t>7776 Lakeville Boulevard</t>
  </si>
  <si>
    <t>Recycle Minnesota</t>
  </si>
  <si>
    <t>Recycle Minnesota has completed construction of the 21,240-square-foot building addition to its existing 41,834-square-foot recycling facility located at 8812 215th Street. The business also
added a 69-foot tall storage silo on the property which will store recycled glass, such as beverage bottles and food jars, that is then periodically loaded into a semi-trailer for over-the-road transport.</t>
  </si>
  <si>
    <t>8812 215th Street</t>
  </si>
  <si>
    <t>Polytek Surface Coatings</t>
  </si>
  <si>
    <t>Polytek Surface Coatings has completed construction on its new two-story, 17,218-square-foot office and warehouse building at 7850 Lakeville Boulevard. This business was previously located in a smaller leased space in the Hebert Building III on Heron Way</t>
  </si>
  <si>
    <t>7850 Lakeville Boulevard</t>
  </si>
  <si>
    <t>Collagen Solutions US LLC</t>
  </si>
  <si>
    <t>https://www.edenprairie.org/city-government/city-council/city-council-meetings</t>
  </si>
  <si>
    <t xml:space="preserve"> 6575 City W Pkwy,</t>
  </si>
  <si>
    <t>Collagen Solutions develops, manufactures and supplies medical-grade collagen biomaterials.  They plan to lease a building at 6455 City West Parkway in Eden Prairie; invest $15,9 million in building renovations and euqipment; and expand its operations and create 20-25 new high-value manufacturing, technical, and professional jobs over the next three years. This would be the first investment in US-based manufacturing operations by Collagen Solutions and its UK-based parent.
DEED JCF Award 11/19/2021: $175,000</t>
  </si>
  <si>
    <t>Premier Marine</t>
  </si>
  <si>
    <t>https://www.hometownsource.com/monticello_times/community/big_lake/big-lake-lands-pontoon-maker-premier-marine/article_a785f830-1b28-11ec-81ac-7363f41ddaa4.html</t>
  </si>
  <si>
    <t>18040 US Highway 10</t>
  </si>
  <si>
    <t>Premier Marine, a large pontoon boat manufacturer is relocating its headquarters to Big Lake, from seven buildings in Wyoming, MN.  A new 151,710 sqft facility will serve as its headquarters and manufacturing facility. Another new 30,000 sqft separate building will house fiberglass and console operations.  Premier Marine brings 193 existing jobs and about 70 new jobs at the new facility. Total capital investment: $25.4 million. 
Financial assistance: $1.2 million tax abatement
Broke ground in December 2021.</t>
  </si>
  <si>
    <t>2021-Q4</t>
  </si>
  <si>
    <t>https://www.bizjournals.com/twincities/news/2021/10/04/target-adding-30-000-supply-chain.html</t>
  </si>
  <si>
    <t xml:space="preserve">Target Corp. is strengthening its workforce in warehouses and distribution, promising to add another 30,000 positions (at unspecified locations). The Minneapolis-based retailer said the new hires would include roles ranging from hiring managers to warehouse and operational support staff.  The supply-chain jobs were for "the holiday season and well beyond," an indication that these roles are separate from the 100,000 seasonal positions Target recently announced. </t>
  </si>
  <si>
    <t>DW</t>
  </si>
  <si>
    <t>https://www.bizjournals.com/twincities/news/2021/10/13/amazon-woodbury-distribution-center.html</t>
  </si>
  <si>
    <t xml:space="preserve">Amazon is building a 517,000-square-foot warehouse in Woodbury. (Code name was Project Belle.) This will be the e-commerce giant's third big distribution facility in the Twin Cities. Compared to fulfillment centers in Lakeville and Shakopee, the center in Woodbury will an inbound receiving centers, which serves as a buffer between Amazon’s suppliers and the bigger, expensive fulfillment centers. The project is expected to be completed by next summer. Expected new jobs: 500 (1,000 seasonally). </t>
  </si>
  <si>
    <t>Duos</t>
  </si>
  <si>
    <t>https://www.bizjournals.com/twincities/inno/stories/profiles/2021/10/19/duos-age-at-home-senior-care.html</t>
  </si>
  <si>
    <t>Duos pairs a trained personal assistant for aging with an older adult, thereby creating a duo. These companions provide helpful services such as shopping and companionship. Duos is looking to recruit stay-at-home parents to act as trained, personalized support from 9am to 3pm, untapped pool of workers.
Duos raised $6 million in seed funding and is available to consumers nationwide. Duos is building out its team by hiring software engineers, operations specialists and product managers.</t>
  </si>
  <si>
    <t>Central Farm Services</t>
  </si>
  <si>
    <t>St. James</t>
  </si>
  <si>
    <t>https://www.cfscoop.com/news/company-news/cfs-announces-new-feed-mill-in-st-james,-mn</t>
  </si>
  <si>
    <t>832 1st Ave. South</t>
  </si>
  <si>
    <t>Central Farm Services will construct a 350,000-ton feed mill in St. James, MN. The construction of this mill will begin in fall 2021 with completion in 2023.  The new feed mill could expand to 550,000 tons. The city of St. James was awarded $382,067 by the State of MN to assist with $764,000 in needed public infrastructure improvements. Project Investment will be $19.5 million. The project will add and retain 9 jobs. The project will increase tax base by $6 million.</t>
  </si>
  <si>
    <t>https://www.startribune.com/home-depot-fed-ex-are-building-giant-distribution-centers-in-rosemount/600111133/</t>
  </si>
  <si>
    <t>Star Tribune, DEED</t>
  </si>
  <si>
    <t>15195 Boulder Avenue</t>
  </si>
  <si>
    <t>Construction has begun on a 417,600-square-foot distribution building for Home Depot USA. The project will also include 210,400 square foot of outdoor storage space. Two railroad spurs are also included in the project. State of MN DEED 9/3/21 MIF Award of $375,000. Expect to create 50 new jobs paying an average of $19.85/hr. Project cost: $63,218,518</t>
  </si>
  <si>
    <t>The city of Rosemount recently gave a nod to Scannell Properties, which plans to develop a warehouse and distribution center on 86 acres on what is now the Rich Valley Golf Course. Initial plans call for a 548,000 square-foot building with trailer parking and loading docks.  Planning documents, which include renderings that identify the tenant as Fed Ex. It's expected to bring 400 to 600 jobs the city.</t>
  </si>
  <si>
    <t>3855 145th St E</t>
  </si>
  <si>
    <t>Spectro Alloys</t>
  </si>
  <si>
    <t>https://www.startribune.com/st-anthony-spectro-alloys-invests-10-million-in-its-aluminum-recycling-business/600113955/?refresh=true</t>
  </si>
  <si>
    <t>Spectro Alloys is investing $10 million to make its Rosemount plant, the Upper Midwest's largest processor of industrial aluminum, safer and more energy efficient. Spectro is upgrading one of its three furnaces and  has broken ground on a 70,000-square-foot warehouse addition to its 90,000-square-foot facility, to be completed next spring. Spectro just completed a new $3 million "baghouse" and related equipment.  Spectro purchases aluminum scrap and ships weekly about 90 truckloads of aluminum ingots.</t>
  </si>
  <si>
    <t>Eyesafe</t>
  </si>
  <si>
    <t>https://www.startribune.com/small-minnesota-company-goes-big-with-blue-light-protection/600113957/</t>
  </si>
  <si>
    <t>3510 Hopkins Pl</t>
  </si>
  <si>
    <t xml:space="preserve">Growing global awareness of potential eye strain caused by blue light emission from digital screens has sent sales soaring at a small Minnesota firm that makes blue light protection products. Over the past four years, Eyesafe has seen its revenue increase by nearly 900% off the sale of about 40 million electronic devices. Eyesafe is leasing lab space in Oakdale, a fourfold increase in space from its existing lab space in Eden Prairie. </t>
  </si>
  <si>
    <t>https://www.bizjournals.com/twincities/news/2021/11/09/amazon-sortation-center-in-maple-grove.html</t>
  </si>
  <si>
    <t>10440 89th Avenue</t>
  </si>
  <si>
    <t>Oculogica</t>
  </si>
  <si>
    <t>https://www.bizjournals.com/twincities/inno/stories/news/2021/11/09/oculogica-marketing-team-commercialiazation.html</t>
  </si>
  <si>
    <t>New York City-based Oculogica Inc. has built out its first sales and marketing team, doubling the company's employee count and maximizing its ability to commercialize its eye-tracking technology for diagnosing concussions. The company is looking to shift from research and development to putting its EyeBox device in more doctor's offices.  The business unit created a new Minneapolis-based team and has job openings for developers, marketers and project managers.</t>
  </si>
  <si>
    <t>Summit Mortgage</t>
  </si>
  <si>
    <t>https://finance-commerce.com/2021/11/just-sold-summit-mortgage-buys-new-hometown-headquarters/</t>
  </si>
  <si>
    <t>13355 10th Ave N</t>
  </si>
  <si>
    <t>Plymouth-based Summit Mortgage Corp. usually helps others moving to new homes. On Nov. 1 the national lender signed a $4.9 million cash deal for a new home of its own right in town. Via a related entity, Summit acquired the 50,021-square-foot flex building at 9600 54th Ave. N also in Plymouth- which  is about 5 miles north of its current space at 13355 10th Ave. N. Summit plans to renovate the building, use about half and lease the rest to a tenant.</t>
  </si>
  <si>
    <t>Coburn Manufacturing</t>
  </si>
  <si>
    <t>https://www.startribune.com/minnesota-manufacturing-is-looking-up-despite-supply-chain-concerns/600118143/</t>
  </si>
  <si>
    <t>7341 Commerce Ln</t>
  </si>
  <si>
    <t>Fridley-based Colburn Manufacturing, a family-owned machine shop that makes parts for a variety of industries, is on track to double its footprint next spring and add new equipment to keep up with runaway demand. Colburn Manufacturing has 18 employees.</t>
  </si>
  <si>
    <t>https://www.startribune.com/some-minnesota-employers-rush-to-bring-office-workers-back-before-the-new-year/600119449/</t>
  </si>
  <si>
    <t>In the spring, Target embraced hybrid work options permanently and gave up nearly 1 million square feet of office space in downtown Minneapolis. Target now is creating "flex floors" at its Minneapolis and Brooklyn Park campuses, and is opening a new Eagan site for (office) workers who want a transitional space to do in-person or virtual work.</t>
  </si>
  <si>
    <t>Bell Bank</t>
  </si>
  <si>
    <t>https://www.startribune.com/north-dakotas-largest-bank-is-fueled-by-growth-in-twin-cities/600119340/</t>
  </si>
  <si>
    <t>North Dakota-based Bell Bank, inspired by a decade of success in the Twin Cities, has opened a flagship downtown office in City Center in Minneapolis and added a retail-commercial facility (in Minneapolis?) to complement its (existing) big mortgage office at "Bell Plaza" off Interstate 494 in Bloomington. The expansion comes amid a slowly reviving downtown. Bell is Twin Cities' 10th-largest bank and employs about 550 people in the area.</t>
  </si>
  <si>
    <t>MentorMate</t>
  </si>
  <si>
    <t>https://www.startribune.com/minneapolis-mentormate-shifts-to-helping-larger-clients-leverage-data/600121960/</t>
  </si>
  <si>
    <t>1350 Lagoon Ave Suite 800</t>
  </si>
  <si>
    <t>MentorMate is evolving its software business to focus on its bigger clients and as a result, has seen 20% yearly revenue growth even through the pandemic. The company has more than 700 employees working in 20 countries — including five offices in Bulgaria — and expects to top 1,000 workers in the next two years. The Minneapolis office employs 60. Minneapolis employees  have worked remotely for two years and are set to move into Uptown's MoZaic West in December.</t>
  </si>
  <si>
    <t>Quantinuum (Honeywell spinoff)</t>
  </si>
  <si>
    <t>https://www.startribune.com/honeywell-spins-off-minnesota-grown-quantum-computing-division-into-new-company-quantinuum/600122267/</t>
  </si>
  <si>
    <t>1985 Douglas Dr N</t>
  </si>
  <si>
    <t>One of the world's most powerful quantum computers sits in Golden Valley. Honeywell predicts supercharged computing will become a $1 trillion industry.   Quantinuum resulted from the merger of Honeywell spinoff Honeywell Quantum Solutions and English software company Cambridge Quantum Computing. The new company  will be headquartered in Colorado and the U.K., but maintain a 40-person workforce in Minnesota that  will continue to grow, due to its longstanding expertise and being close to other Honeywell operations.</t>
  </si>
  <si>
    <t>Split Rock Studios</t>
  </si>
  <si>
    <t>Furniture (Museum exhibits)</t>
  </si>
  <si>
    <t>https://finance-commerce.com/2021/12/just-sold-split-rock-studios-buys-new-brooklyn-park-home/</t>
  </si>
  <si>
    <t>6401 Welcome Ave. N</t>
  </si>
  <si>
    <t>Split Rock Studios, a longtime maker of giant snakes, historic displays and other interpretive exhibits, are moving from Arden Hills to Brooklyn Park by the end of the year. The last offices are set to move by mid-January. Split Rock purchased a 62,500-square-foot building in November 2021.  The move will allow the 40 employee-owners to build equity while they grow their business in an increasingly competitive field.</t>
  </si>
  <si>
    <t>Bizzy Coffee</t>
  </si>
  <si>
    <t>https://tcbmag.com/bizzy-coffee-eyes-national-expansion/</t>
  </si>
  <si>
    <t xml:space="preserve"> 2700 Freeway Blvd #200</t>
  </si>
  <si>
    <t xml:space="preserve">Bizzy Coffee Eyes National Expansion. The Minneapolis-based cold brew brand is raising nearly $7 million to build a new Minnesota production facility and expand its presence across the country.  They expect the expansion to take place in the first quarter of 2022. Bizzy currently employs about 30 people in total and hopes to add a few more employees in operations, marketing, and sales. </t>
  </si>
  <si>
    <t>Justifi</t>
  </si>
  <si>
    <t>https://www.bizjournals.com/twincities/inno/stories/news/2021/12/16/fintech-startup-justifi-raises-6-6-million.html</t>
  </si>
  <si>
    <t>Justifi, an embedded fintech platform for vertical software-as-a-service companies raised $6.6 million in a seed round. The funding will be used to scale its team and build out the product.
JustiFi uses an AI decision engine to help reduce the more than $195 billion that internet businesses paid in payment-processing fees in 2020. 
UPDATE TCB 12/23/21:  JustiFi is currenlty based in Minneapolis, but plans relocate to a converted warehouse in St. Paul in 2022.</t>
  </si>
  <si>
    <t xml:space="preserve"> Southern Minnesota Beet Sugar Cooperative</t>
  </si>
  <si>
    <t>https://mn.gov/deed/newscenter/press-releases/#/detail/appId/1/id/513331</t>
  </si>
  <si>
    <t>83550 Co Hwy 21</t>
  </si>
  <si>
    <t>Southern Minnesota Beet Sugar Cooperative, Renville County’s largest employer, is planning to invest $175 million in buildings and equipment. …SMBSC has about 350 permanent employees…(that) balloon to more than 700 people during fall harvest. They anticipate creating an additional 75 jobs over the next five years. Sugar beets are harvested in the fall, processed by Renville's SMBSC plant over the fall, winter and spring.
2021 TEDI Award for Renville County: $200,000 to reconstruct 3 miles of roadway to support the expansion.</t>
  </si>
  <si>
    <t>EideCom</t>
  </si>
  <si>
    <t>https://www.startribune.com/minnesota-event-planning-company-eidecom-building-larger-hq-in-brooklyn-park/600130776/</t>
  </si>
  <si>
    <t>7601 Northland Dr N Suite 100</t>
  </si>
  <si>
    <t>EideCom has found success in the pandemic by adding streaming capabilities and offering a new product, SecondStage, as an online platform for virtual events, with pre-recorded or live-streamed content. Now, the company is moving this month into new, larger multimillion-dollar headquarters it built in Brooklyn Park, a mile from its current home. The new space is more than triple the size of the company's existing offices. Eide expects to grow from 22 employees to roughly 40 by the end of 2022.</t>
  </si>
  <si>
    <t>https://www.bizjournals.com/twincities/news/2021/12/29/chandler-industries-blaine-headquarters.html</t>
  </si>
  <si>
    <t>8650 W. 35W Service Drive</t>
  </si>
  <si>
    <t xml:space="preserve">Chandler Industries Inc. will consolidate its Minneapolis and Bethel operations into a newly constructed building in Blaine. The 100,000-square-foot facility at 8650 W. 35W Service Drive will serve as Chandler's headquarters.The new headquarters will house 140 full-time employees and consolidates the company's manufacturing technology, technical staff and operational teams into a single facility.  Chandler Industries manufactures precision-machined components and fabricated sheet metal. </t>
  </si>
  <si>
    <t>Thermo King</t>
  </si>
  <si>
    <t>Thermo King, headquartered in Bloomington, is the global leader in transport refrigeration and heating for trailers, trucks, buses, rail cars and shipboard containers. Renovation to interior office and meeting areas, based on three Bloomington construction permits (October-December)</t>
  </si>
  <si>
    <t>https://www.ci.stcloud.mn.us/812/Building-Permit-Reports</t>
  </si>
  <si>
    <t>314 W 90TH ST</t>
  </si>
  <si>
    <t>Magnum Trucking</t>
  </si>
  <si>
    <t>22000 Humboldt Rd</t>
  </si>
  <si>
    <r>
      <t xml:space="preserve">Amazon has opened a 350,000-square-foot "sortation center" in Maple Grove that it expects will employ for over 1,000 workers. Employees at the facility are tasked with receiving, storing and shipping out items for delivery. Ultimately, Amazon expects the sortation center to speed up the deliveries for its customers.
The sortation center, located at </t>
    </r>
    <r>
      <rPr>
        <b/>
        <sz val="11"/>
        <color rgb="FF0070C0"/>
        <rFont val="Calibri"/>
        <family val="2"/>
        <scheme val="minor"/>
      </rPr>
      <t xml:space="preserve">10440 89th Avenue in Maple Grove, </t>
    </r>
    <r>
      <rPr>
        <sz val="11"/>
        <color rgb="FF0070C0"/>
        <rFont val="Calibri"/>
        <family val="2"/>
        <scheme val="minor"/>
      </rPr>
      <t>received its first shipment on Wednesday, Oct. 27.</t>
    </r>
  </si>
  <si>
    <t>Row Labels</t>
  </si>
  <si>
    <t>Grand Total</t>
  </si>
  <si>
    <t>Sum of Investment</t>
  </si>
  <si>
    <t>Count of Account Name</t>
  </si>
  <si>
    <t>Sum of New Jobs - Non Construction</t>
  </si>
  <si>
    <t>Boston Scientific proposes to expand their manufacturing facility at Building 14, in the northwest corner of the Arden Hills campus. The expansion will mainly house development and production of lithium batteries used in medical devices, and is a 'dry room', a space maintained at less than 1% relative humidity, required for handling lithium. The 17,500 Sqft addition also includes office and conference space. The project is will generate 150 new jobs over the next three years. 
DEED JCF Award $840K.</t>
  </si>
  <si>
    <t>https://www.bizjournals.com/twincities/news/2021/11/23/associated-wholesale-grocers-st-cloud-warehouse.html</t>
  </si>
  <si>
    <t>St. Cloud I-94 Business Park</t>
  </si>
  <si>
    <t>https://ccxmedia.org/news/boston-scientific-plans-to-add-new-maple-grove-building/</t>
  </si>
  <si>
    <t>1 Scimed Pl,</t>
  </si>
  <si>
    <t>Boston Scientific, a  medical device company, plans to construct a fourth building on its campus. A two-story, 76,000-square-foot building will double the company's manufacturing space in Maple Grove for components of its Watchman device. Construction began last summer on the project and should be complete at the end of this year. Boston Scientific has more than 10,000 employees in Minnesota, more than it has in its home state of Massachusetts.</t>
  </si>
  <si>
    <t>https://www.bizjournals.com/twincities/news/2022/04/14/cool-offices-puris.html</t>
  </si>
  <si>
    <t>811 Glenwood Ave</t>
  </si>
  <si>
    <t>Puris, a producer of pea protein used in plant-based meat alternatives, expanded its office - with unique in-house lab space - in the 811 Glenwood building. About one-third of the footprint is for collaboration spaces; another one-third is for production-type activities, where there is e a pilot plant and development kitchen; and the remaining third consists of office space.Employees in the office: 50 (hybrid). Opened in April 2021</t>
  </si>
  <si>
    <t>Greentech Manufacturing</t>
  </si>
  <si>
    <t>https://www.rainylakegazette.com/2021/12/15/make-way-for-expansion-city-to-assist-greentech/</t>
  </si>
  <si>
    <t>2716 Crescent Dr</t>
  </si>
  <si>
    <t>The City of International Falls was awarded $122,084 to assist with relocating a sanitary sewer main to allow Greentech Manufacturing to expand. The company is investing $750,000 into a 10,000 square foot expansion that will allow them to grow from 60 to 70 full time employees. Total cost of the sewer relocation project is $ 267,769.
Greentech Manufacturing manufactures outdoor furnaces known as Crown Royal Stoves, along with a full line of hydronic unit heaters and air handlers.</t>
  </si>
  <si>
    <t>Miromatrix Medical</t>
  </si>
  <si>
    <t>HQ, MF, RD</t>
  </si>
  <si>
    <t>https://www.fiercebiotech.com/medtech/miromatrix-goes-hog-wild-upsized-43m-ipo-to-bioengineer-pig-organs-into-human-transplants</t>
  </si>
  <si>
    <t>6455 Flying Cloud Dr</t>
  </si>
  <si>
    <t xml:space="preserve">Miromatrix Medical uses biotechnologies to remove all cells from discarded pig organs and implant human cells into the emptied organ to create fully transplantable livers and kidneys. Miromatrix anticipates raising $43.2 million. The proceeds will largely fund R&amp;D work through 2023, including  launching a clinical trial. About $3 million to $4 million cover building a new facility.
Update: In March 2022, Miromatrix opened its new 42,000-sqft office, complete with a 11,000-sqft in-house manufacturing facility. </t>
  </si>
  <si>
    <t>Omnetics Connector Corporation</t>
  </si>
  <si>
    <t>From 2021-Q4 Coon Rapids Building Permits, publ. Jan 2022. Commercial Interior Remodel</t>
  </si>
  <si>
    <t>https://www.coonrapidsmn.gov/Archive.aspx?AMID=79</t>
  </si>
  <si>
    <t>8840 Evergreen Blvd.</t>
  </si>
  <si>
    <t>2022-Q1</t>
  </si>
  <si>
    <t>CKC Foods</t>
  </si>
  <si>
    <t>https://finance-commerce.com/2022/01/school-lunch-provider-doubles-capacity-in-new-eagan-facility/?ep=1</t>
  </si>
  <si>
    <t> 2919 W. Service Road</t>
  </si>
  <si>
    <t xml:space="preserve">School lunch provider doubles capacity in new Eagan facility. CKC Good Foods, provider of lunches for metro-area schools, purchased the 42,450-square-foot building last spring, and invested in an extensive build-out. About 12,000 sqft is for a kitchen, and another 12,000 sqft is for food storage. The company invested about $7 million to $7.5 million in the new space, including property acquisition and improvements. </t>
  </si>
  <si>
    <t>Climate by Design International</t>
  </si>
  <si>
    <t>https://www.southernminn.com/owatonna_peoples_press/news/article_4c1bac52-b59d-5bbe-bb7e-dd1e2c929af2.html</t>
  </si>
  <si>
    <t>Climate by Design International is planning a new 200,000 sqft facility in Owatonna’s industrial park, doubling the size of their current three separately leased areas around town. The manufacturing company creates desiccant dehumidifiers and critical process air handlers. 
The Owatonna City Council approved a public hearing date to establish a Tax Increment Financing (TIF) district for the new 200,000 square foot CDI manufacturing facility on Bridge Street.
Along with the new facility, CDI will be adding 50 new jobs.</t>
  </si>
  <si>
    <t>Soldier Trucking</t>
  </si>
  <si>
    <t>https://www.startribune.com/st-paul-building-once-poised-to-be-a-covid-morgue-sold-to-trucking-company-that-employs-veterans-bix/600135584/</t>
  </si>
  <si>
    <t>1415 L'Orient St.</t>
  </si>
  <si>
    <t>https://www.wctrib.com/business/fedex-behind-massive-logistics-facility-being-constructed-in-willmar-industrial-park</t>
  </si>
  <si>
    <t>FedEx is constructing a massive logistics facility in Willmar Industrial Park that will add about 100 jobs.  The shipping firm currently has two sites in Willmar. The project is  worth more than $30 million, and includes constructing a 217,000-square-foot distribution center. The EDC, city of Willmar and site developer RDC National have been working together for several months. RDC purchased the land for $621,000. The project is being constructed without the assistance of tax increment financing or tax abatement.</t>
  </si>
  <si>
    <t>CathX Medical Inc</t>
  </si>
  <si>
    <t>DEED JCF Award: $400,000. Investment $13.9 million, 40 new jobs paying average of $36.25/hr</t>
  </si>
  <si>
    <t>[unknown]</t>
  </si>
  <si>
    <t>1275 Red Fox Rd</t>
  </si>
  <si>
    <t>Banner Engineering</t>
  </si>
  <si>
    <t>Minneapolis-based Banner Engineering Corp., a global maker and distributor of sensors used in a variety of industries, has paid $18.27 million for the Boone Industrial Plaza, a 322,769-square-foot manufacturing facility on 14.95 acres at 7401 Boone Ave. in Brooklyn Park. Banner closed Dec. 15. The facility includes 24-foot clear height and 35 dock doors.</t>
  </si>
  <si>
    <t>https://finance-commerce.com/2022/01/just-sold-banner-engineering-adds-space-in-brooklyn-park/</t>
  </si>
  <si>
    <t>7401 Boone Ave</t>
  </si>
  <si>
    <t>King Technology Inc</t>
  </si>
  <si>
    <t>RD, OF</t>
  </si>
  <si>
    <t>https://www.minnetonkamn.gov/home/showpublisheddocument/10544</t>
  </si>
  <si>
    <t>DEED, City of Minnetonka</t>
  </si>
  <si>
    <t>530 11th Ave S</t>
  </si>
  <si>
    <t>King Technology specializes in recreational water sanitizing solutions. The company has outgrown its current location in Hopkins and proposes purchasing and occupying the four-story office building at 6000 Clearwater Drive.  The building comprises 100,000 square feet of office space, plus an underground level. 
The underground parking area would be converted to R&amp;D space.  DEED JCF Award: $617,000. Investment $14.5 million, 50 new jobs paying average of $42.57/hr</t>
  </si>
  <si>
    <t>Impact</t>
  </si>
  <si>
    <t>https://www.startribune.com/impact-invests-in-print-plant-solar-power-in-north-minneapolis/600138815/?refresh=true</t>
  </si>
  <si>
    <t>4600 N Lyndale Ave</t>
  </si>
  <si>
    <t>Owners Tim Johnson and Mark Anderson just invested $4 million to expand their Impact printing operation on the North Side of Minneapolis. Investments were in technology (new equipment) and renovated space to expand capacity. 
Impact has doubled employment to nearly 200 over the last decade through organic growth and several acquisitions, such as a marketing affiliate called Infinity Direct based in Plymouth.</t>
  </si>
  <si>
    <t>https://www.bizjournals.com/twincities/inno/stories/fundings/2022/01/24/soona-photostudio-series-b.html</t>
  </si>
  <si>
    <t>https://www.bizjournals.com/twincities/inno/stories/fundings/2022/01/31/inspectario-series-b-supply-chain-software.html</t>
  </si>
  <si>
    <t>901 S Marquette Ave #603,</t>
  </si>
  <si>
    <t>Yamamoto</t>
  </si>
  <si>
    <t>Advertising</t>
  </si>
  <si>
    <t>https://www.bizjournals.com/twincities/news/2022/02/01/cool-offices-yamamoto.html</t>
  </si>
  <si>
    <t>219 N. 2nd Street</t>
  </si>
  <si>
    <t>Minneapolis-based advertising firm Yamamoto expanded in its North Loop building location. The agency nearly doubled from 11,300 square feet to 20,000 square feet in its new space, taking up an entire floor. "We were able to renovate all the spaces we didn't really have too much access to before..." The new job encompassed everything from furnishings to additional features such as a voiceover booth and photo studio.</t>
  </si>
  <si>
    <t>Jonny Pops</t>
  </si>
  <si>
    <t>https://finance-commerce.com/2022/02/just-sold-jonny-pops-owners-buy-elk-river-plant/</t>
  </si>
  <si>
    <t>13512 Business Center Drive</t>
  </si>
  <si>
    <t>Jonny Pops has 80 employees, and operates in leased industrial space in St. Louis Park. Jonny Pops bought a 80,000-square-foot food processing plant in Elk River for $6.5 million. The site will serve as their new headquarters. Jonny Pops employees are planning to move as soon as they adapt the production line and distribution process. The company is not disclosing the precise total investment in the new headquarters and production plant, but said it's eight figures. "We're going to continue to invest and bring in more equipment, more employees and continue to grow,"</t>
  </si>
  <si>
    <t>Yardstik</t>
  </si>
  <si>
    <t>https://tcbmag.com/minneapolis-based-tech-company-yardstik-lands-8m-raise/?utm_campaign=TCB%20Sunday%20Primer&amp;utm_medium=email&amp;_hsmi=203060723&amp;_hsenc=p2ANqtz--mJHtnwTlJmH8z1Za2PwooG4NQ9p3sHKlg_CZ4TnI-rAq_XF1U5slsGwvmsV3CqUKf5lFRIEi0vhgJ65LYdZBl7TpAgg&amp;utm_content=203060723&amp;utm_source=hs_email</t>
  </si>
  <si>
    <t>4600 W 77th St #200, </t>
  </si>
  <si>
    <t>47-93 North Inc</t>
  </si>
  <si>
    <t>https://mn.gov/deed/newscenter/press-releases/?id=517530</t>
  </si>
  <si>
    <t>BDPI (same grant covers infrastructure for KMDA and 47-93N)</t>
  </si>
  <si>
    <t>KMDA</t>
  </si>
  <si>
    <t>Misc.</t>
  </si>
  <si>
    <t>505 2nd Ave,</t>
  </si>
  <si>
    <t>Northstar Pellets</t>
  </si>
  <si>
    <t>https://www.house.leg.state.mn.us/comm/docs/JB6oK3CXU024_BQCE6YFXQ.pdf</t>
  </si>
  <si>
    <t>IRRRB ($250K), BDPI ($250K)</t>
  </si>
  <si>
    <t>https://www.bizjournals.com/twincities/news/2022/02/07/seagate-bloomington-facility-expansion.html?cx_testId=40&amp;cx_testVariant=cx_46&amp;cx_artPos=9#cxrecs_s</t>
  </si>
  <si>
    <t>7801 Computer Drive,</t>
  </si>
  <si>
    <t>Imprint Engine</t>
  </si>
  <si>
    <t>HQ MF WH</t>
  </si>
  <si>
    <t>https://www.bizjournals.com/twincities/news/2022/02/08/imprint-engine-expansion-brooklyn-center.html</t>
  </si>
  <si>
    <t>4001 Lake Breeze Ave N #400</t>
  </si>
  <si>
    <t>Imprint Engine provides promotional material and merchandise to clients. It is tripling the size of its headquarters due to rapid growth. Last month, the company began moving its 55 employees from a 12,000-sqft office and warehouse in St. Louis Park to a 40,000-sqft space in Brooklyn Center. In 2022, the company expects to hit $13 million in revenue, up from $7 million in 2020. In addition, Imprint is making a large investment in manufacturing equipment, which will allow the company to execute all of its orders in house.</t>
  </si>
  <si>
    <t>https://www.startribune.com/3m-plans-165m-in-water-upgrades-at-cottage-grove-plant/600146684/</t>
  </si>
  <si>
    <t>10746 Keats Ave S</t>
  </si>
  <si>
    <t xml:space="preserve">3M is spending $165 million on water quality improvements at its Cottage Grove plant, a site that previously contaminated area ground water, the company announced Monday. The upgrades will reduce water use and better ensure clean water is released back into the environment, 3M said. Work in Cottage Grove is ongoing and should wrap up by 2024. </t>
  </si>
  <si>
    <t>Amerilab Technologies</t>
  </si>
  <si>
    <t>https://finance-commerce.com/2022/02/just-sold-amerilab-pays-9m-for-plymouth-plant/</t>
  </si>
  <si>
    <t>2765 Niagara Ln N</t>
  </si>
  <si>
    <t xml:space="preserve">Plymouth-based Amerilab Technologies Inc., a contract manufacturer of effervescent nutritional powders and tablets, has paid $9 million for a second facility near its headquarters.
Amerilab acquired a 87,153-square-foot distribution center, 2 miles southeast of its current headquarters. 
Amerilab Technologies, founded in 1995 has 125 employees at its current location. </t>
  </si>
  <si>
    <t>https://www.bizjournals.com/twincities/inno/stories/fundings/2022/02/22/bizzy-coffee-national-expansion.html</t>
  </si>
  <si>
    <t>Bizzy Coffee just raised $7.1 million as it launches a national expansion that will triple its retail footprint.  The manufacturer of cold-brew coffee will use the funds to finance new manufacturing equipment and a new state-of-the-art manufacturing facility capable of producing 25 million units per year. The facility location hasn’t been finalized, but will be in the Twin Cities and occupy at least 50,000 square feet.</t>
  </si>
  <si>
    <t>Cirrus Design Corp</t>
  </si>
  <si>
    <t>Aircraft</t>
  </si>
  <si>
    <t>https://www.startribune.com/cirrus-plans-duluth-expansion-with-an-eye-to-triple-production/600149792/</t>
  </si>
  <si>
    <t>4515 Taylor Cir,</t>
  </si>
  <si>
    <t>JCF (500K), MIF ($695K). Tax abatement $1.2 million from City/County, $300K from City forgivable loan</t>
  </si>
  <si>
    <t>https://www.hometownsource.com/monticello_times/community/monticello/monticello-company-plans-expansion-seeks-financial-aid/article_5dfa0ca4-94c4-11ec-8e6d-8f9e6fc2d1ce.html</t>
  </si>
  <si>
    <t>218 Chelsea Rd</t>
  </si>
  <si>
    <t>Lifetouch</t>
  </si>
  <si>
    <t>https://www.bizjournals.com/twincities/news/2022/02/24/shutterfly-lifetouch-campus-sale.html</t>
  </si>
  <si>
    <t>11000 Viking Dr Suite 400</t>
  </si>
  <si>
    <t>The 260,000-square-foot building at 11000 Viking Drive is the corporate headquarters for school picture company Lifetouch, and houses marketing and merchandising functions for both Lifetouch and Shutterfly. The property consists of a four-story "West Building" and a five-story "East Building" which are connected by a two-story "link" building.  Shutterfly and Lifetouch will still occupy the "East Building" but propose to demolish the vacant "West Building", replace it a trail with native grasses and wildflowers, and renovate the "link" building as the new main entrance.</t>
  </si>
  <si>
    <t>Milk Specialities Global</t>
  </si>
  <si>
    <t>https://www.startribune.com/kays-naturals-discontinued-months-after-sale-clara-city-plant-still-growing/600150584/</t>
  </si>
  <si>
    <t> 100 1st Ave SE</t>
  </si>
  <si>
    <t xml:space="preserve">Eden Prairie-based Milk Specialties Global (MSG) bought Kay's Processing last summer. While the Kay's brand will be discontinued, MSG will grow production and employment at the Clara City facility. A third production line is planned at the 96,000-square-foot plant to increase product offerings and capabilities. MSG, which makes nutrition products for humans and animals and specializes in whey protein, is now poised to grow its "extruded protein" offerings. Last year the company employed about 30 people. </t>
  </si>
  <si>
    <t>https://www.startribune.com/iconic-157-year-old-faribault-woolen-mill-seeing-unprecedented-growth/600152539/</t>
  </si>
  <si>
    <t>1500 2nd Ave NW</t>
  </si>
  <si>
    <t>https://www.bizjournals.com/twincities/news/2022/03/08/blu-dot-plan-744000-square-foot-warehouse.html</t>
  </si>
  <si>
    <t>6301 Queens Ave NE</t>
  </si>
  <si>
    <t>Modern-furniture maker Blu Dot may relocate its Otsego warehouse operations to a new 744,744‐square-foot warehouse located in the same city. The first phase constructs a 401,544-square-foot warehouse. The second later phase adds 343,200 square feet to the building. After an expansion of over 100,000 square feet around five years ago, Blu Dot currently occupies 266,264 square feet in the Gateway North Business Center. The first phase will employ 75 full-time workers once complete, while the second phase will add another 50 full-time employees.</t>
  </si>
  <si>
    <t>https://www.startribune.com/branch-payroll-technology-company-raises-another-75m-in-private-equity/600154347/</t>
  </si>
  <si>
    <t>8014 Olson Memorial Hwy 55 #471</t>
  </si>
  <si>
    <t>Nice Healthcare</t>
  </si>
  <si>
    <t>https://www.startribune.com/minneapolis-based-nice-healthcare-raises-30m-to-expand-in-home-care/600154677/</t>
  </si>
  <si>
    <t>2355 Highway 36 West, </t>
  </si>
  <si>
    <t>Nice Healthcare, the Minneapolis-based clinic that delivers care both virtually and within patients' homes, raised $30 million to fuel its expansion into the eastern region of the U.S, and to hire more workers.  The company operates remotely, but most of the company's staff is located in Minnesota. Virtual care is delivered through the company's own smartphone app. Nice Healthcare is approaching 200 employees, most of whom are clinicians, and will most likely double in the next few years.</t>
  </si>
  <si>
    <t>Omnia Fishing</t>
  </si>
  <si>
    <t>https://www.bizjournals.com/twincities/inno/stories/fundings/2022/03/10/omnia-fishing-4-million-funding-round.html</t>
  </si>
  <si>
    <t>6150 Olson Memorial Hwy</t>
  </si>
  <si>
    <t>Omnia Fishing, a Golden Valley-based e-commerce site, which also deals in fishing data, has raised $4 million to drive growth through user generated content. The recent fundraising will also go towards adding engineers to its 20-person team. Omnia sells fishing tackle to anglers based on the fish, lakes and conditions they're likely to encounter in their area. Later this year, Omnia will also move into a 30,000-square-foot warehouse in the southwest metro. (It currently operates out of a 6,000-square-foot warehouse.)</t>
  </si>
  <si>
    <t>Colder Products</t>
  </si>
  <si>
    <t>https://www.bizjournals.com/twincities/news/2022/03/11/colder-products-co-expanding-twin-cities-footprin.html</t>
  </si>
  <si>
    <t>4200 Round Lake Rd. W.</t>
  </si>
  <si>
    <t>Colder Products Co. is expanding its Twin Cities footprint for the second time in less than a year. CPC began the build-out of a 168,000-square-foot facility being leased in Arden Hills, where 500 people will be employed by fall. 
The new Arden Hills facility will have space for production, warehouse and office uses. Colder manufactures connection technologies for plastic tubing used in medical equipment and food industries. It employs around 1,200 people, in the U.S., Germany and China.</t>
  </si>
  <si>
    <t>Best Buy Stores LLP</t>
  </si>
  <si>
    <t>Best Buy Warehouse at this address Per google website (https://stores.bestbuy.com/mn/bloomington/6203-w-111th-st-9034.html). Interior renovation to existing building.  Second level addition including new stairs and elevator.  Exterior window installation in existing concrete wall panels.</t>
  </si>
  <si>
    <t>Alliant Engineering</t>
  </si>
  <si>
    <t>Minneapolis-based engineering firm Alliant has expanded into southern Minnesota with the opening of an office in Mankato.
Alliant will serve transportation clients, with plans to eventually branch out into land development services, according to a press release. Land development services are already available in the firm’s Minneapolis and Jacksonville, Florida, offices, the company said.</t>
  </si>
  <si>
    <t>Engineering</t>
  </si>
  <si>
    <t>https://finance-commerce.com/2022/03/engineering-firm-alliant-expands-to-mankato/</t>
  </si>
  <si>
    <t>11 Civic Center Plaza, #202</t>
  </si>
  <si>
    <t>Creative Memories</t>
  </si>
  <si>
    <t>HQ, MF WH</t>
  </si>
  <si>
    <t>1100 Stearns Dr, </t>
  </si>
  <si>
    <t xml:space="preserve">St. Cloud-based CM Group Holdings Inc., the company behind the scrapbooking brand Creative Memories, paid $5.1 million for a vacant 278,020-square-foot manufacturing plant in Sauk Rapids. 
Since facing bankruptcy in 2013, CM Group Holdings Inc. has worked quietly to revive the brand with fewer than 100 employees.  The company had been leasing 31,000 square feet of space in neighboring St. Cloud and will need only a fraction of the building. Tenants will fill the remaining space. </t>
  </si>
  <si>
    <t>Polaris</t>
  </si>
  <si>
    <t>https://www.startribune.com/polaris-breaks-ground-on-22-million-robotic-paint-factory-in-roseau/600159457/</t>
  </si>
  <si>
    <t>301 5th Ave SW,</t>
  </si>
  <si>
    <t>Polaris breaks ground on $22 million 28,000 sqft robotic paint factory in Roseau. The plant will likely open in 2024. The new plant will serve its existing manufacturing facility in the same city. The company is also actively recruiting for 100 open positions in Roseau.
Although the company headquarters is now in the Twin Cities suburb of Medina, the company has had its main manufacturing facility in Roseau since it opened in 1954.</t>
  </si>
  <si>
    <t>https://www.bizjournals.com/twincities/inno/stories/fundings/2022/03/28/dispatch-series-c-50-million.html</t>
  </si>
  <si>
    <t>Gravie</t>
  </si>
  <si>
    <t>https://www.startribune.com/with-75m-in-fresh-capital-minneapolis-firm-plans-to-expand-its-health-benefits-plan/600160046/</t>
  </si>
  <si>
    <t>10 S 5th St UNIT 650</t>
  </si>
  <si>
    <t>Players Health</t>
  </si>
  <si>
    <t>https://www.startribune.com/minneapolis-company-that-keeps-track-of-athletes-injuries-raises-28m/600160100/</t>
  </si>
  <si>
    <t>718 N Washington Ave Suite # 402</t>
  </si>
  <si>
    <t>MnStar</t>
  </si>
  <si>
    <t>https://www.startribune.com/iron-range-manufacturer-expanding-set-to-double-sales-this-year/600160476/</t>
  </si>
  <si>
    <t>1251 Autumn Ln</t>
  </si>
  <si>
    <t>MnStar Group, which makes industrial wire harnesses, is building a 30,000-sqft facility next to its existing 24,000-sqft factory in Bovey, on the Iron Range, and should be completed by summer 2023. It is on track to double in size as it takes advantage of pandemic disruptiona of traditional supply chains.
Wire harnesses are installed everywhere from in fire trucks and snowplows to farm equipment, utility trucks and boats. Currently employs 43; could reach 60 to 70 workers in 12 to 15 months. IRRRB considering $230,592 loan toward equipment purchase.</t>
  </si>
  <si>
    <t>Lineage Logistics</t>
  </si>
  <si>
    <t>1174 Co Hwy 4</t>
  </si>
  <si>
    <t>Brooten</t>
  </si>
  <si>
    <t>131 Pleasant Ave,</t>
  </si>
  <si>
    <t>Soona, a Minneapolis- and Denver-based same-day photo startup that makes content for e-commerce companies, closed a $35 million of funding.  The funding will be used to grow its model services, and triple the size of its platform and its engineering team in 2022. Soona's growth accelerated during the pandemic when clients embraced virtual photo shoots by participating in a shoot remotely through their device. The company has over 7,000 customers and three hubs in Austin (Texas), Denver and Minneapolis.</t>
  </si>
  <si>
    <t>Inspectorio just raised a $50 million in funding and will use the new funding to expand its research and development and grow its product teams, expecting to add around 100 new employees this year. Inspectorio's over 7,000 customers, including Target Corp., rely on the company's production-tracking software to prevent supply chain delays and improve on-time delivery performance. The company employs more than 200 people in the U.S., Ecuador, China, Vietnam and Belarus.</t>
  </si>
  <si>
    <t>Minneapolis-based software startup Yardstik announced Thursday it has raised $8 million in Series A funding. Yardstick offers screening, verification, and training solutions tailored to gig marketplaces and Software-as-a-Service (SaaS) platforms. The company has grown from 38 customers in 2020 to 131 customers in 2021, and it plans to use the $8 million raise to hire additional team members, continue product development, and evolve their go-to-market strategy.</t>
  </si>
  <si>
    <r>
      <rPr>
        <b/>
        <sz val="11"/>
        <color rgb="FF002060"/>
        <rFont val="Calibri"/>
        <family val="2"/>
        <scheme val="minor"/>
      </rPr>
      <t xml:space="preserve">47-93 North </t>
    </r>
    <r>
      <rPr>
        <sz val="11"/>
        <color rgb="FF002060"/>
        <rFont val="Calibri"/>
        <family val="2"/>
        <scheme val="minor"/>
      </rPr>
      <t>needed more manufacturing and storage space. Currently employs 2 FTE. Expects to add 3-5 FTE within one to two years. (and 19 new jobs within 5 years.)  Investment is n/a but taxable value of new build in first year is $1,273,275.
BDPI: The city of Bovey was awarded $984,548 to construct streets and utilities to serve a new 20-acre industrial park.  47-93 North, Inc. a manufacturing and machining company will retain its current operations in Grand Rapids, and add a new location in Bovey.</t>
    </r>
  </si>
  <si>
    <r>
      <t>KMDA, Inc. has been supplying fishing tackle retailers for over 15 years. Looking to expand, needs additional space. Cannot easily relocate, so seeking to expand at the new "Red Rock Business Park" in Bovey.  Investment is n/a but taxable value of new build in first year is $761,400, and add 3 FTE within one year (and 26 within 5 years).</t>
    </r>
    <r>
      <rPr>
        <b/>
        <sz val="11"/>
        <color rgb="FF002060"/>
        <rFont val="Calibri"/>
        <family val="2"/>
        <scheme val="minor"/>
      </rPr>
      <t xml:space="preserve">
BDPI:</t>
    </r>
    <r>
      <rPr>
        <sz val="11"/>
        <color rgb="FF002060"/>
        <rFont val="Calibri"/>
        <family val="2"/>
        <scheme val="minor"/>
      </rPr>
      <t xml:space="preserve"> The city of Bovey was awarded $984,548 to construct streets and utilities to serve a new 20-acre industrial park. Expanding existing businesses in the park include KMDA.</t>
    </r>
  </si>
  <si>
    <r>
      <t xml:space="preserve">The NorthStar Pellets wood pellet plant in MN would occupy a  vacant 400,000-square-foot industrial facility and supports growing global demand for use in renewable energy market. The new company is made from a consortium of investors.  Private investment in the project is expected to be $134 million.  Economic Impact: 45 Direct Jobs / &gt; 245 Total Job Impact. $17 Million Per Year of Export Revenue • $14.7 Million in Wages and &gt;$56 Million in Annual Economic Activity
</t>
    </r>
    <r>
      <rPr>
        <b/>
        <sz val="11"/>
        <color rgb="FF002060"/>
        <rFont val="Calibri"/>
        <family val="2"/>
        <scheme val="minor"/>
      </rPr>
      <t xml:space="preserve">BDPI: </t>
    </r>
    <r>
      <rPr>
        <sz val="11"/>
        <color rgb="FF002060"/>
        <rFont val="Calibri"/>
        <family val="2"/>
        <scheme val="minor"/>
      </rPr>
      <t>The city of Grand Rapids was awarded $250,000 to assist with construction of utility and street extensions.</t>
    </r>
  </si>
  <si>
    <t xml:space="preserve">Faribault Woolen Mills -- initially established in 1865, shuttered in 2009, and reopened in 2011 -- set a post-reopening sales record in 2020 and again in 2021, with sales up 70% in two years. In early 2020, the mill merged with CircleRock, an American-made men's clothing company.  In two years the mill has shifted from long-run contract manufacturing to consumer-branded products. New investments include installing a new million-dollar dryer and adding a new fleet of modern looms and a new napper, which softens wool blankets at the end of the process. </t>
  </si>
  <si>
    <t xml:space="preserve">Branch has raised another $75 million in a Series C round of funding from private investors, allowing it to expand into more industries, double its head count and expand its new business expense management system. Its business solution  allows companies to accelerate payments to their workers. Branch plans on adding more employers by moving into fitness, hospitality and construction.  The company employs more than 120 people, with half in Minnesota. </t>
  </si>
  <si>
    <r>
      <t> </t>
    </r>
    <r>
      <rPr>
        <sz val="11"/>
        <color rgb="FF002060"/>
        <rFont val="Calibri"/>
        <family val="2"/>
        <scheme val="minor"/>
      </rPr>
      <t>1401 W 94th St,</t>
    </r>
  </si>
  <si>
    <t>Dispatch, a logistics tech startup, announced it has raised $50 million, which will be used to hire more employees and expand into new markets. The company is focused on growing its go-to market teams and product-engineering teams as it expands from 50 to 100 markets over the next 18 months. The company has 170 employees, but expects to be closer to 250 by the end of the year. Earlier this year, Dispatch was in the process of listing on the Australian Stock Exchange.</t>
  </si>
  <si>
    <t>Minneapolis health benefits company Gravie plans to use $75 million in fresh investment capital to expand access to its digital marketplace across the U.S. and double its employee count in the next 12 months. Gravie operates online marketplace where employers choose health plans, and offers its own health benefits plan called Comfort. Toronto-based Georgian was among the investors, giving Gravie access to its expertise in artificial intelligence and machine learning. Gravie employs about 150 people, most of them in Minneapolis.</t>
  </si>
  <si>
    <t>Players Health, a Minneapolis company that created a platform that keeps track of young athletes' injuries, closed on $28 million in funding. The money will be used for hiring and developing the app.  In addition to tracking injuries and diagnosis so players do not return until it is safe for them to do so, the risk management platform created by founder and former professional football player Tyrre Burks allow athletes to document abuse and other incidents of misconduct.</t>
  </si>
  <si>
    <t>https://finance-commerce.com/2022/03/just-sold-creative-memories-buys-new-headquarters/</t>
  </si>
  <si>
    <t>CCX Media</t>
  </si>
  <si>
    <t>Rainy Lake Gazette</t>
  </si>
  <si>
    <t>Fierce Biotech</t>
  </si>
  <si>
    <t>State of Minnesota Legislature</t>
  </si>
  <si>
    <t>Hometown Source (Monticello Times)</t>
  </si>
  <si>
    <t>Business Consulting</t>
  </si>
  <si>
    <t>Washburn Computer Group (WashburnPOS)</t>
  </si>
  <si>
    <t>Washburn Computer Group (WashburnPOS), a longtime Monticello business specializing in point-of-sales systems, plans to expand and create new jobs in the city. Seeking a grant from a s Job Creation Fund grant. 
The company is proposing to construct a 42,000 to 50,000 square foot addition to its facility requiring $6.25 million. That would more than double the existing space and would lead to doubling its workforce from 43 employees to 87 employees. 
MN DEED JCF Award $263K</t>
  </si>
  <si>
    <t>Greenfield Global</t>
  </si>
  <si>
    <t>https://www.mankatofreepress.com/news/local_news/winnebago-ethanol-plant-gets-new-life-from-a-new-company/article_974f3aae-d0e4-11ec-86e4-07f0c724b543.html?utm_source=mankatofreepress.com&amp;utm_campaign=/newsletters/lists/headlines/%3F-dc%3D1652614218&amp;utm_medium=email&amp;utm_content=read%20more</t>
  </si>
  <si>
    <t>Altoz</t>
  </si>
  <si>
    <t>https://www.assemblymag.com/articles/96929-altoz-to-expand-manufacturing-space-in-mn</t>
  </si>
  <si>
    <t xml:space="preserve">Mower manufacturer Altoz plans to expand its facility by 62,500 sqft to accommodate company growth, increase capacity and improve operational efficiency.  Expected completion is this fall. This is the first phase of a multi-phase project.  The new manufacturing facility includes state-of-the-art metal fabrication equipment and a distribution center, as well as a modern, a multi- story office building. Last year, Altoz won awards for new product innovation with its tracked stand-on mower. </t>
  </si>
  <si>
    <t>KAMP Automation</t>
  </si>
  <si>
    <t>https://www.owatonna.gov/AgendaCenter/ViewFile/Item/4553?fileID=6974</t>
  </si>
  <si>
    <t>City of Owatonna</t>
  </si>
  <si>
    <t>2525 Lemond Rd</t>
  </si>
  <si>
    <t>JCF ($800K), MIF ($140K)</t>
  </si>
  <si>
    <t>KAMP Automation provides customized automation systems for manufacturing companies, ranging between simple turnkey machines to full assembly lines. The company plans to expand and build a 50,000 sqft facility in Owatonna.  The company will invest about $6 million and will be hiring 23 new people within two years. Company is relocating from Waseca to Owatonna. 
MN DEED Awards: JCF $800K, MIF $140K</t>
  </si>
  <si>
    <t>2022-Q2</t>
  </si>
  <si>
    <t>ASV Holdings</t>
  </si>
  <si>
    <t>MF, WH</t>
  </si>
  <si>
    <t>http://www.businessnorth.com/daily_briefing/asv-holdings-on-track-for-expansion/article_65ddad96-b1c9-11ec-a6e2-ab8821966a8a.html</t>
  </si>
  <si>
    <t>840 Lily Ln,</t>
  </si>
  <si>
    <t>$1 million loan (IRRR). a $350,000 infrastructure grant (IRRR). $234,000 (City of Grand Rapids), $186,000 ( Itasca County), $850K JCF and $450K MIF from DEED mentioned in Article=MIF appl. Outcome was $850K JCF)</t>
  </si>
  <si>
    <t>ASV Holdings engineers premium, hard-working compact track loaders &amp; skid steers. They plan to build a 60,000 sqft warehouse; other assembly layout improvements and new equipment also are part of the project. The $9.4 million project will create more than 300 new jobs. Project will be paid with private funding of more than $6.7 million; and public assistance of a $1 million IRRR loan, a $350,000 infrastructure grant, $234,000 from the city of Grand Rapids,  $186,000 from Itasca County and  $450,000 from MN DEED.</t>
  </si>
  <si>
    <t>Andersen Windows</t>
  </si>
  <si>
    <t>https://finance-commerce.com/2022/04/andersen-corp-pays-2-9-million-for-cottage-grove-site/</t>
  </si>
  <si>
    <t xml:space="preserve">Bayport-based Andersen Corp. has acquired the land it needs to build a 330,000-square-foot warehouse in Cottage Grove with a $2.9 million acquisition of the 19.3-acre development site. 
The new building will “process materials for window construction, add warehouse storage, and provide support to supply chain disruption issues”. Ground breaking will be soon.
The building will be connected to an existing 350,000-square-foot Renewal by Andersen facility, </t>
  </si>
  <si>
    <t>https://carabiner.news/companies-communities-and-out-of-doors-recreation-in-ne-mn-obtain-over-15-6-million-in-financial-growth-funding-enterprise/</t>
  </si>
  <si>
    <t>11038 MN-37</t>
  </si>
  <si>
    <t>A $10 million loan (IRRR), $500,000 infrastructure grant (applied),  $5 million loan (DEED, applied)</t>
  </si>
  <si>
    <t xml:space="preserve">Detroit Diesel Remanufacturing in Hibbing plans a 60,000 square-foot expansion at a cost of $17.5 million. The project will double the company's production space and will create 18 new jobs. DDR will remanufacture Electric Vehicle (EV) batteries and other Hybrid Vehicle (HV) products in support of the EV business of German parent company Daimler Truck North America.
Public assistance: IRRR Board/Chisholm-Hibbing Airport Authority (CHAA), Hibbing: $10 million loan and $500,000 infrastructure grant. </t>
  </si>
  <si>
    <t>Buro Happold</t>
  </si>
  <si>
    <t>Architecture</t>
  </si>
  <si>
    <t>https://www.constructionspecifier.com/u-k-design-firm-expands-u-s-footprint-with-five-new-offices/</t>
  </si>
  <si>
    <t>Buro Happold, a U.K.-based design firm, has expanded its U.S. presence with five new offices -- including Minneapolis -- to now across 12 key U.S. cities. Adding to Buro Happold’s diverse staff of over 300 employees—ranging from engineers and architects to planners, economists, urban designers, and real estate professionals—the new expansion is focused on adding capacities sought after by a wide range of prominent clients.</t>
  </si>
  <si>
    <t>Marex</t>
  </si>
  <si>
    <t>https://www.bizjournals.com/twincities/news/2022/04/05/former-cargill-executives-open-minneapolis-marex.html</t>
  </si>
  <si>
    <t>5401 Gamble Drive</t>
  </si>
  <si>
    <t>London-based Marex, a global financial-services firm specializing in commodities markets, has opened a Minneapolis office that will focus on agricultural products. Dan Hofstad and Charlie Fee will lead the office for Marex and oversee the continued growth of the company's over-the-counter commodities offerings in the U.S. The Minneapolis office will be the hub from which the over-the-counter commodities arm of the company, Marex Solutions, will introduce a new North American dairy line.</t>
  </si>
  <si>
    <t>Taft Stettinius &amp; Hollister</t>
  </si>
  <si>
    <t>https://www.bizjournals.com/twincities/news/2022/04/14/taft-stettinius-hollister-ids-center.html</t>
  </si>
  <si>
    <t xml:space="preserve">80 S. Eighth St. </t>
  </si>
  <si>
    <t>Taft Stettinius &amp; Hollister, a legal firm in downtown Minneapolis, signed a lease for about 16,000 square feet, which is in addition to the 93,500 sqft the firm has on floors 22 through 25. The firm is adding the space because its headcount is up and its attorneys are in the office more than most firms. Justin Weinberg, partner-in-charge of Taft’s Minneapolis office, said
 the firm could add another six to 10 lawyers, to the current count of 140 lawyers, by the end of 2022.</t>
  </si>
  <si>
    <t>Reynolds Manufacturing</t>
  </si>
  <si>
    <t>IRRB</t>
  </si>
  <si>
    <t>Reynolds Manufacturing &amp; Reynolds Enterprises, LLC, Grand Rapids is acquiring Northland Machine's assets and real estate in Grand Rapids. Seven to nine new jobs are projected.  The new owner will retain existing staff and meet demand for precision machined parts. Total project investment: $19,502,567. IRRR Board approved $1,010,000 in loans (two loans:  $450,000 loan and a $560,000 loan) to Reynolds Manufacturing.</t>
  </si>
  <si>
    <t>RD (Lab)</t>
  </si>
  <si>
    <t>https://www.startribune.com/mayo-clinic-investing-49-million-to-expand-lab-operation-in-rochester/600166088/</t>
  </si>
  <si>
    <t>3050 Superior Dr NW</t>
  </si>
  <si>
    <t>Mayo Clinic is investing $49 million to expand its large commercial lab in Rochester. The investment supports the ongoing investment in patient care. Construction will create new space for five clinical labs as well as room for Mayo Clinic Biopharma Diagnostics, a service used by biopharmaceutical companies. Construction for the project has started and will continue through 2025. The expansion will allow several clinical laboratories relocating from Mayo's downtown campus to expand.</t>
  </si>
  <si>
    <t>Lakeshirts</t>
  </si>
  <si>
    <t>https://www.hometownsource.com/morrison_county_record/news/little-falls-city-council-approves-mif-application-for-lakeshirts/article_358539c4-c1f6-11ec-9153-b311a89f17b3.html</t>
  </si>
  <si>
    <t>609 13th Avenue NE Unit #LF22</t>
  </si>
  <si>
    <t xml:space="preserve">Lakeshirts LLC will be expanding in Little Falls. Lakeshirts is headquartered in Detroit Lakes, and opened the facility in Little Falls late in 2021. About 70 people work at the Little Falls facility, which operates in a space of 75,000 square feet.  The project will increase staffing to 160 - 180 employees within the next two years. Significant investment of $2.1 million in equipment will add 18 printing machines (9 currently) and 16 embroidery machines (8 currently). MN DEED award: MIF $450K </t>
  </si>
  <si>
    <t>Cargill Animal Nutrition</t>
  </si>
  <si>
    <t>https://tcbmag.com/cargill-invests-50m-in-elk-river-facility-upgrades/</t>
  </si>
  <si>
    <t>10383 165th Ave NW</t>
  </si>
  <si>
    <t>Cargill broke ground this week on a $50 million project to expand and renovate its R&amp;D facility in Elk River. The Elk River Animal Nutrition Innovation Center employs around 110 people. The updates include a new laboratory and other upgrades. Construction is to be completed in spring 2023.  Elk River is one of five global innovation centers, serving as a hub of the company’s global network of 15 animal nutrition research and technology application centers and the analytical hub for the North American business.</t>
  </si>
  <si>
    <t>ADS Group (Copycats Media)</t>
  </si>
  <si>
    <t>https://www.bizjournals.com/twincities/news/2022/04/25/copycats-ads-group-vinyl-record-pressing-plant.html</t>
  </si>
  <si>
    <t>The ADS Group and its music and film division, Copycats Media, are establishing Minnesota's first vinyl record pressing plant in the Twin Cities. They will outfit a 65,000-sq-ft facility in Osseo with five record presses. ADS expects to get the first two presses from Sweden in June and that Copycats will start pressing vinyl records in the fall. Copycats specializes in CD and DVD duplication and related services to  the music and film industry.  It currently outsources vinyl records production to a manufacturer in New Jersey.</t>
  </si>
  <si>
    <t>https://www.bizjournals.com/twincities/inno/stories/fundings/2022/04/26/justifi-seed-round-crosslink-capital.html?utm_source=st&amp;utm_medium=en&amp;utm_campaign=inno&amp;ana=e_n&amp;utm_content=mn</t>
  </si>
  <si>
    <t>550 Vandalia St Suite 105</t>
  </si>
  <si>
    <t>JustiFi, an embedded fintech platform for vertical software-as-a-service companies, raised $4 million more in seed funding, St Paul-based JustiFi helps its clients manage payments all the way from transaction through bank transfer. Its suite of payment, banking and fintech tools work with an AI decision engine to find the lowest transaction fees in order to maximize revenue. It's also rolling out a "human-powered" platform. JustiFi has 24 employees and  is currently hiring in all departments.</t>
  </si>
  <si>
    <t>https://www.bizjournals.com/twincities/news/2022/04/26/minnetronix-medical-saint-paul-headquarters.html?utm_source=st&amp;utm_medium=en&amp;utm_campaign=OT&amp;utm_content=mn&amp;ana=e_mn_OT&amp;j=27498850&amp;senddate=2022-04-26</t>
  </si>
  <si>
    <t>1635 Energy Park Dr,</t>
  </si>
  <si>
    <t>Minnetronix Medical renovated its 155,000-sq-ft office and manufacturing facility in 2021. Now Minnetronix is adding another 30,000 sqft to its facilities. Over the past year, Minnetronix has onboarded over 100 employees and is on pace to grow revenue by over 20%.  This is one of five expansions in the industrial park along Energy Park Drive.  A next phase could expand an existing three-story office building. Company revenue in 2020 was $100 million and it had 500 employees.</t>
  </si>
  <si>
    <t>Delta Air Lines</t>
  </si>
  <si>
    <t>https://www.bizjournals.com/twincities/news/2022/04/26/delta-air-lines-signs-normandale-lake-lease.html</t>
  </si>
  <si>
    <t>Tuffy's/NutriSource (KLN)</t>
  </si>
  <si>
    <t>https://tcbmag.com/pet-food-maker-nutrisource-launches-20m-expansion-in-delano/?utm_campaign=TCB%20Briefcase&amp;utm_medium=email&amp;_hsmi=211468699&amp;_hsenc=p2ANqtz--e0S4TvKMBEGnI0KVqfGe5ey7gnsDN-BKUFNnWODNjAWIiBEt6VtJw7xxlB1VIS9EL6SEqZgnhdzs3fo58Ai8dV5KrXA&amp;utm_content=211468699&amp;utm_source=hs_email</t>
  </si>
  <si>
    <t>1141 McKinley Pkwy</t>
  </si>
  <si>
    <t>Perham-based NutriSource is expanding its pet food manufacturing footprint in Delano. The company just completed a $20 million, 45,000-sq-ft wet food cannery inside the Tuffy’s Treats Co. manufacturing facility. NutriSource expects to add 45 new full-time jobs and produce up to 65 million cans of pet food a year as a result.  Wet food is only produced at Tuffy’s plant in Delano, whereas Dry kibbles are produced at the Perham facility.</t>
  </si>
  <si>
    <t>https://www.allinahealth.org/about-us/newsroom/2022/allina-health-names-mortenson-as-general-contractor-for-new-building-on-abbott-northwestern-campus</t>
  </si>
  <si>
    <t xml:space="preserve">Allina Health will build a new Surgical and Critical Care Pavilion on the Abbott Northwestern Hospital campus in Minneapolis.
The 10-story, 500,000 sq ft building will be built in the middle of the hospital campus, replacing the hospital’s existing operating rooms. The new building will be LEED certified in alignment with Allina Health’s commitment to environmental sustainability. Construction is expected to begin in late 2022 or early 2023. </t>
  </si>
  <si>
    <t>NAMSA (formerly American Preclinical Services)</t>
  </si>
  <si>
    <t>https://www.coonrapidsmn.gov/ArchiveCenter/ViewFile/Item/1151</t>
  </si>
  <si>
    <t>8945 Evergreen Blvd</t>
  </si>
  <si>
    <t>NAMSA provides medical-device testing and consulting. Construction permit for commercial addition/remodel at 8945 Evergreen and 9055 Evergreen, with total combined valuation of $10,360,000. From Coon Rapids Quarterly Economic Development Report, 2022-Q1</t>
  </si>
  <si>
    <t>Russ Davis Wholesale</t>
  </si>
  <si>
    <t>https://finance-commerce.com/2022/05/just-sold-produce-wholesaler-buys-st-paul-warehouse/</t>
  </si>
  <si>
    <t xml:space="preserve"> 653 Rice St.</t>
  </si>
  <si>
    <t>Russ Davis Wholesale purchased a 89,718-square-foot Class B building at 653 Rice St. for $10.55 million. Russ Davis Wholesale distributes produce in 10 Midwestern states. The company is owned by its more than 800 employees, who serve clients through five distribution centers in three states. It sells fruit, vegetables, deli items, dips and salsa under the Crazy Fresh brand. (The building was previosly used by Urban Organics but closed in 2019.)</t>
  </si>
  <si>
    <t>Myplas</t>
  </si>
  <si>
    <t>https://www.startribune.com/minnesota-businesses-team-up-to-bring-plastic-film-recycling-to-state/600170359/</t>
  </si>
  <si>
    <t>19850 S Diamond Lake Rd</t>
  </si>
  <si>
    <t>JCF ($450K), MIF ($1M)</t>
  </si>
  <si>
    <t>Canteen One</t>
  </si>
  <si>
    <t>WH?</t>
  </si>
  <si>
    <t>Food Services</t>
  </si>
  <si>
    <t>Accommodation, Food Services</t>
  </si>
  <si>
    <t>https://www.bizjournals.com/twincities/news/2022/05/06/canteen-one-signs-north-loop-lease.html</t>
  </si>
  <si>
    <t>700 N. Fifth St.</t>
  </si>
  <si>
    <t xml:space="preserve">Canteen One signed a sublease for around 44,000 square feet in Minneapolis' North Loop neighborhood. The company will relocate more than 200 employees from Golden Valley to its new space at the start of 2023.  Canteen One is the national account manager for Canteen, which is a unit of Charlotte-based Compass Group North America and provides convenient food and drink options in vending machines, small markets, pantries and more.  Canteen's vending operation also has an office in the Twin Cities. </t>
  </si>
  <si>
    <t>https://www.startribune.com/bobcat-plans-13m-plant-in-rogers-will-hire-more-than-100-workers/600171708/</t>
  </si>
  <si>
    <t xml:space="preserve">19850 Diamond Lake Road S. </t>
  </si>
  <si>
    <t xml:space="preserve">Doosan Bobcat will open a $13 million construction equipment plant in Rogers before year's end and add more than 100 workers.
Doosan Bobcat, the maker of compact skid steer loaders and other construction equipment, will lease and renovate a 225,000-square-foot building 19850 Diamond Lake Road S. The new plant, Bobcat's third location in Minnesota, will produce electrical harnesses and other subassembly units for skid steer engines, cabs and tailgates. </t>
  </si>
  <si>
    <t>Boulay</t>
  </si>
  <si>
    <t>https://www.bizjournals.com/twincities/news/2022/05/09/boulay-names-new-ceo-moving-headquarters.html</t>
  </si>
  <si>
    <t>11095 Viking Drive</t>
  </si>
  <si>
    <t xml:space="preserve">Accounting firm Boulay, one of the largest such firms in the Twin Cities, is moving headquarters within Eden Prairie. They are looking at adding 40 to 50 people.  The firm is looking nationally for people and letting them work remote.
Boulay is moving headquarters from about 33,000 sqft at 7500 Flying Could Drive to 36,000 sqft at One Southwest Crossing, in November. The new space will have more collaboration areas and better facilities for client-facing operations, Johnson said. </t>
  </si>
  <si>
    <t>Flint Hills</t>
  </si>
  <si>
    <t>Petroleum Products</t>
  </si>
  <si>
    <t>https://finance-commerce.com/2022/05/flint-hills-to-build-75m-solar-array-in-rosemount/</t>
  </si>
  <si>
    <t>Flint Hills Resources plans to begin construction in May of a $75 million solar installation to help power the company’s Pine Bend Refinery in Rosemount. The  project is the largest of its kind in the U.S. The 45-megawatt 100,000-panel installation will occupy about 300 acres next to the Pine Bend complex and will improve operational efficiencies. Project completion is summer 2023. The installation will generate enough power to satisfy 30% of the refinery’s power needs.</t>
  </si>
  <si>
    <t>https://www.bizjournals.com/twincities/news/2022/05/12/renovated-edina-office-campus-opens-signs-tenants.html?utm_source=st&amp;utm_medium=en&amp;utm_campaign=ae&amp;utm_content=mn&amp;ana=e_mn_ae&amp;j=27694042&amp;senddate=2022-05-12</t>
  </si>
  <si>
    <t>7151 Metro Blvd</t>
  </si>
  <si>
    <t xml:space="preserve">A newly renovated building in an Edina office campus, called “The E,” has secured its first tenants. Medical device company Relievant Medsystems has signed a lease for almost 13,000 square feet in  the newly renovated building. </t>
  </si>
  <si>
    <t>Mitsubishi HC Capital</t>
  </si>
  <si>
    <t>A newly renovated building in an Edina office campus, called “The E,” has secured its first tenants. Equipment finance firm Mitsubishi HC Capital America has signed a lease for the newly renovated building. Mitsubishi HC Capital America, which is a subsidiary of Tokyo-based Mitsubishi HC Capital Inc., signed a lease for over 17,000 square feet in the building. Mitsubishi HC was impressed with the collaborative spaces, building design, location and its numerous amenities</t>
  </si>
  <si>
    <t>Greenberg Traurig</t>
  </si>
  <si>
    <t>https://www.bizjournals.com/twincities/news/2022/05/17/greenberg-traurig-roughly-doubles-office-space.html</t>
  </si>
  <si>
    <t xml:space="preserve">90 S. Seventh St. </t>
  </si>
  <si>
    <t>Greenberg Traurig, one of the largest law firms in the country, roughly doubled its downtown Minneapolis office space a few weeks ago.  The firm took over the entire 35th floor in the Wells Fargo Center and now has about 23,000 square feet in the building. Greenberg Traurig has 28 metro-area-based attorneys.
The firm needs more space to accommodate its growing workforce and more hires are also likely.The firm specializes in intellectual property and litigation.</t>
  </si>
  <si>
    <t>MagIron</t>
  </si>
  <si>
    <t>https://finance-commerce.com/2022/05/firm-aims-to-boost-green-steel/</t>
  </si>
  <si>
    <t>28754 Co Hwy 61</t>
  </si>
  <si>
    <r>
      <t xml:space="preserve">MagIron purchased Plant 4 for $20 million acquisition. MagIron will support the electric arc furnace method of steelmaking. The process heats scrap ore with electricity to yield high-grade, low-impurity iron ore concentrate material for steel production.  The purchase includes the facility and 2,483 acres surrounding the plant. </t>
    </r>
    <r>
      <rPr>
        <sz val="11"/>
        <color rgb="FFFF0000"/>
        <rFont val="Calibri"/>
        <family val="2"/>
        <scheme val="minor"/>
      </rPr>
      <t xml:space="preserve">MagIron plans to invest about $100 million in Minnesota. </t>
    </r>
    <r>
      <rPr>
        <sz val="11"/>
        <rFont val="Calibri"/>
        <family val="2"/>
        <scheme val="minor"/>
      </rPr>
      <t>The facility is expected to be running by 2023-Q3 and will generate</t>
    </r>
    <r>
      <rPr>
        <sz val="11"/>
        <color rgb="FFFF0000"/>
        <rFont val="Calibri"/>
        <family val="2"/>
        <scheme val="minor"/>
      </rPr>
      <t xml:space="preserve"> 150 job</t>
    </r>
    <r>
      <rPr>
        <sz val="11"/>
        <rFont val="Calibri"/>
        <family val="2"/>
        <scheme val="minor"/>
      </rPr>
      <t>s, production, taxes, payroll and employees utilizing nearby goods and services for the community.</t>
    </r>
  </si>
  <si>
    <t>https://finance-commerce.com/2022/05/andersen-corp-mulls-expansion-in-north-branch/</t>
  </si>
  <si>
    <t xml:space="preserve"> 400th Street and Golden Avenue</t>
  </si>
  <si>
    <t>Bayport-based window and door manufacturer Andersen Corp. is floating plans for a 255,000-square-foot expansion of its operations in North Branch.  The project is under environmental review, and includes loading docks and other improvements on a 27-acre site. Site grading could begin in late summer. The city is taking public comments on the proposed expansion through June 23.</t>
  </si>
  <si>
    <t>Eureka Recycling</t>
  </si>
  <si>
    <t>https://finance-commerce.com/2022/05/just-sold-nonprofit-recycler-buys-new-location/</t>
  </si>
  <si>
    <t xml:space="preserve"> 460 Hoover St. NE.</t>
  </si>
  <si>
    <t xml:space="preserve">Minneapolis-based Eureka Recycling, one of only a handful of nonprofit social enterprise recyclers in the country, has found a new location in its hometown.  Keep It in The Ground LLC, an entity related to Eureka, purchased a 68,260-square-industrial building on over 3 acres for about $4.9 million. Eureka now is located at 2828 Kennedy Street NE, where its material recovery facility processes an average of 400 to 450 tons of recycling every day. </t>
  </si>
  <si>
    <t>Centerville</t>
  </si>
  <si>
    <t>https://www.startribune.com/amazon-to-build-delivery-center-in-centerville/600178287/</t>
  </si>
  <si>
    <t>Puustelli</t>
  </si>
  <si>
    <t>WH, RT</t>
  </si>
  <si>
    <t>https://www.startribune.com/minnesota-finland-strive-to-deepen-economic-ties/600178940/</t>
  </si>
  <si>
    <t>7777 Washington Ave S</t>
  </si>
  <si>
    <r>
      <t>Business leaders from Minnesota and Finland admired the functional Scandinavian design of the Puustelli USA kitchens in Edina, but remodeling wasn't their main focus. Minnesota is one of the states Finland has identified to increase its U.S. footprint. The Finnish delegation, with its U.S. hosts, on Thursday</t>
    </r>
    <r>
      <rPr>
        <b/>
        <sz val="11"/>
        <rFont val="Calibri"/>
        <family val="2"/>
        <scheme val="minor"/>
      </rPr>
      <t xml:space="preserve"> </t>
    </r>
    <r>
      <rPr>
        <sz val="11"/>
        <rFont val="Calibri"/>
        <family val="2"/>
        <scheme val="minor"/>
      </rPr>
      <t>celebrated the opening of Puustelli's first U.S. assembly warehouse and new showroom in Edina.</t>
    </r>
  </si>
  <si>
    <t>https://www.tcs.com/tcs-expands-minnesota-creating-more-hi-tech-jobs-growing-stem-education-initiatives-50</t>
  </si>
  <si>
    <t>8300 Norman Center Dr Suite 1000, </t>
  </si>
  <si>
    <t>https://finance-commerce.com/2022/06/allina-health-selects-site-for-new-150m-medical-center/</t>
  </si>
  <si>
    <t>MN-95 and MN-65</t>
  </si>
  <si>
    <t>Allina Health plans to open a new medical facility in Cambridge, Minnesota, in 2025. This location is around two miles northeast of Allina's existing Cambridge Medical Center, which will remain open until the new facility is ready. The new medical center, with unknown square footage, will cost an estimated $150 million.  The design process will begin this summer. Construction will start when the ground thaws in 2023. The new building is expected to open in 2025.</t>
  </si>
  <si>
    <t>Tata Consultancy Services TCS plans to continue growing its footprint in Minnesota by expanding its hiring program in the coming year and accelerating its STEM outreach efforts in local schools. 
“We’re incredibly excited that a global leader in STEM jobs and education programs is expanding here in Minnesota, adding over 100 new jobs to our economy,” said Governor Tim Walz. 
Bloomington is home to one of the 30 TCS facilities in the U.S. TCS currently has more than 1,000 employees in the state</t>
  </si>
  <si>
    <t>11975 Hudson Road</t>
  </si>
  <si>
    <t>In June, Bushel Boy Farms rolled out a new product to sell alongside its popular tomatoes. Thanks to an 80,000-square-foot expansion to their greenhouse space used for R&amp;D, Bushel Boy is now also growing strawberries.</t>
  </si>
  <si>
    <t>Graco Inc. has purchased 100 acres of undeveloped land in Dayton, Minn., and plans to build a 500,000-square-foot industrial facility there.
Minneapolis-based Graco (NYSE: GGG), a manufacturer of fluid handling equipment, plans to relocate 225 employees in two of its three divisions currently based in Minneapolis. The first phase of completion is scheduled for 2022.
Update 9/28/22: Grand opening of $95 million manufacturing building</t>
  </si>
  <si>
    <t>Jennigas will be investing $5.7 million into a new 15,000 square foot facility and increasing jobs from 7 to 31. The city of Brooten was awarded $866,000 (BDPI from DEED) to assist with constructing utility extensions for a new Jennigas Meat Processing facility. The total utility extension project cost is $1,732,000. The city will fund the remaining $866,000.</t>
  </si>
  <si>
    <t>Seagate Technology is set begin construction on a nearly 81,000-square-foot addition to its manufacturing facility in Bloomington. The two-story addition will add 45 jobs to the facility that manufactures components for hard drives. The existing facility is 730,000 sqft. Construction begins next month and is expected to be complete in July 2023. The facility includes gowning and locker room areas required for clean rooms used in the manufacture of electronics.
August 2022 Update: Building permit for $73.55 million in construction.</t>
  </si>
  <si>
    <t>200 Festal Pl. NW.</t>
  </si>
  <si>
    <t>Delta Air Lines (Delta Tech Hub)</t>
  </si>
  <si>
    <t xml:space="preserve">Mayo Clinic plans to double the size of its proton-beam therapy facility, a project that is expected to cost $200 million.
Mayo will add 110,000 SF to the Eisenberg Building - which is adjacent to its existing 100,000 SF facility in the Richard O. Jacobson Building. The expansion will add two new treatment rooms (for a total of six), expanding capactiy by 900 patients per year. The expansion will add 117 new jobs.  Completion is expected in 2025.
Update 10/2022: Received $100 million gift from the Fred C. and Katherine B. Andersen Foundation to expand radiation treatment center. </t>
  </si>
  <si>
    <t>2022-Q3</t>
  </si>
  <si>
    <t>All Flex, Inc.</t>
  </si>
  <si>
    <t>All Flex is a Premier Global Supplier of Flexible Circuits, Rigid Flex, Flexible Heaters, Flat Flex Cables, Membrane Switches, and Plastic Moldings. Bloomington Building Permit Report - $734,428 valuation. Renovations: Interior TI build out. Minor structural additions at the roof.</t>
  </si>
  <si>
    <t>9401 JAMES AVE S</t>
  </si>
  <si>
    <t>https://www.bizjournals.com/twincities/news/2022/07/05/allina-health-davis-break-ground-on-medical-center.html</t>
  </si>
  <si>
    <t>Minneapolis-St. Paul Business Journal</t>
  </si>
  <si>
    <t>18465 185th St. W</t>
  </si>
  <si>
    <t xml:space="preserve">Allina Health has signed a lease for 78,500 square feet and will be the anchor tenant of The Lakeville Specialty Center when the building opens next fall. The new space will include a specialty center on 60,000 square feet of its space and a surgery center on 18,500 square feet. </t>
  </si>
  <si>
    <t>WareSpace</t>
  </si>
  <si>
    <t>Real Estate, Leasing</t>
  </si>
  <si>
    <t>https://finance-commerce.com/welcome-ad/?retUrl=/2022/07/just-sold-warespace-buys-first-local-property/</t>
  </si>
  <si>
    <t xml:space="preserve">7500 Golden Triangle Drive </t>
  </si>
  <si>
    <t>Maryland-based WareSpace has acquired the building at 7500 Golden Triangle Drive in Eden Prairie.  WareSpace provides industrial spaces under 5,000 square feet at prices beginning at $700 per month. It lists 14 locations across the country besides Eden Prairie.</t>
  </si>
  <si>
    <t>Wiha Tools (aka Willi Hahn Corporation)</t>
  </si>
  <si>
    <t>Fabricated Metal (Tools)</t>
  </si>
  <si>
    <t>https://www.hometownsource.com/monticello_times/news/wiha-tools-paving-the-way-for-new-facility/article_d8172710-fedc-11ec-8b6f-3315680158c3.html</t>
  </si>
  <si>
    <t>Monticello Times, DEED</t>
  </si>
  <si>
    <t>1348 Dundas Cir</t>
  </si>
  <si>
    <t>MIF $220K, JCF $880K, City of Monticello TIF/Loans $1.882M</t>
  </si>
  <si>
    <t>Anderson Trucking Service</t>
  </si>
  <si>
    <t>St. Cloud Building Permit Reports: Addition, $8.5 million at 725 Opportunity Dr.</t>
  </si>
  <si>
    <t>https://www.ci.stcloud.mn.us/DocumentCenter/View/23430/July-2022</t>
  </si>
  <si>
    <t>City of St. Cloud</t>
  </si>
  <si>
    <t>The Toro Company</t>
  </si>
  <si>
    <t>Bloomington Building Permit Report - $500,000 valuation. Remodeling Toro HQ office space.</t>
  </si>
  <si>
    <t>8111 LYNDALE AVE S</t>
  </si>
  <si>
    <t>https://www.bizjournals.com/twincities/news/2022/07/13/2022-minnesota-manufacturing-trystar.html</t>
  </si>
  <si>
    <t>15765 Acorn Trail,</t>
  </si>
  <si>
    <t xml:space="preserve">Trystar is a Faribault-based manufacturer of portable power solutions that has had consistent, double-digit growth over the past five years. The company has 200 employees in Minnesota.  Trystar is just completing a 75,000-sq-ft expansion to the manufacturing plant. (In 2020, Trystar relocated operations to a 100,000-sq-ft manufacturing facility and added on a 20,000-sq-ft office space.) </t>
  </si>
  <si>
    <t>Miraclon</t>
  </si>
  <si>
    <t>https://www.miraclon.com/news/miraclon-continues-global-flexo-hub-investment-with-new-facility-in-minnesota-usa/</t>
  </si>
  <si>
    <t>Miraclon continues to invest in global Flexo HUBs with a new facility in Oakdale, Minn. This is its third Flexo HUB as it continues to invest in the flexographic industry. The new facility allows customers, partners and industry stakeholders based in North and South America local access to KODAK FLEXCEL NX Technology demonstrations, training and networking events and officially opens later this year. The FLEXCEL NX System includes imager, laminator, layout software and dedicated imaging and plate materials</t>
  </si>
  <si>
    <t>http://www.businessnorth.com/daily_briefing/cirrus-unveils-painting-addition-to-duluth-facilities/article_95cf8f22-0473-11ed-a50e-87323255cc4e.html</t>
  </si>
  <si>
    <t>Business North</t>
  </si>
  <si>
    <t>Cirrus Aircraft has opened the latest addition to its Duluth manufacturing plant – a 16,000 square foot painting facility that will increase employment by 50 persons. With the expansion, Cirrus will have 86,000 square feet of painting space. Pat Waddick, Cirrus president - innovation and operations: “We will gain 35% more capacity to complete aircraft.”  Cirrus currently employs 130 employees at the site.</t>
  </si>
  <si>
    <t>BioMerics LLC</t>
  </si>
  <si>
    <t>https://ccxmedia.org/news/brooklyn-park-medical-device-manufacturer-biomerics-plans-expansion/</t>
  </si>
  <si>
    <t>CCX Media, DEED</t>
  </si>
  <si>
    <t>MIF $1M, JCF $405K</t>
  </si>
  <si>
    <t xml:space="preserve">Salt Lake City-based Biomerics, a custom medical device manufacturer, plans to expand and create new jobs in Brooklyn Park. Biomerics currently employs about 170 people at that location.
The project would increase the leased space - from 60K sq ft to 120K sqft, build it out and include new equipment. The total project cost is $4.6 million. The expansion would add 53 new jobs over the next two years.  
MIF Award: $1 million.  JCF Award: $405K. </t>
  </si>
  <si>
    <t>Stratasys</t>
  </si>
  <si>
    <t>https://www.bizjournals.com/twincities/news/2022/07/28/stratasys-leases-warehouse.html</t>
  </si>
  <si>
    <t>14600 21st Ave N</t>
  </si>
  <si>
    <t>3-D printing company Stratasyswill lease part of a Plymouth warehouse complex. Stratasys, which is legally based in Israel but has its operational headquarters in Eden Prairie, will take over the entire 168,100-square-foot Building One of the Parkers Lake Commerce Center in Plymouth to use as a warehouse.  Stratasys plans to keep its other area facilities.</t>
  </si>
  <si>
    <t>U.S. Steel</t>
  </si>
  <si>
    <t>https://www.mesabitribune.com/news/local/keetac-picked-by-u-s-steel-as-dr-grade-pellet-site/article_b76ab834-0ed0-11ed-9ba8-fb6c6b46752f.html</t>
  </si>
  <si>
    <t>S Keewatin Rd</t>
  </si>
  <si>
    <t xml:space="preserve">US Steel selected its Keewatin Taconite plant (aka Keetac) for investing in a $150 million DR-grade pellet system, an entirely new product line for the company. For Keetac, it's an opportunity to produce pellets with a higher iron content than the traditional pellet, as feed for the fastest growing segment of domestic steelmaking. This will result in more stability for workers, currently at 350.
10/11/22 update: Construction began on the addition, one of the largest MN taconite projects in recent history. </t>
  </si>
  <si>
    <t>Zeus Electric Chassis</t>
  </si>
  <si>
    <t>https://www.bizjournals.com/twincities/news/2022/08/10/landec-lifecore-biomedical.html</t>
  </si>
  <si>
    <t>2320 Leibel St </t>
  </si>
  <si>
    <t xml:space="preserve">Startup electric truck manufacturer Zeus Electric Chassis Inc. has closed on $6.25 million in the first part of a planned $12.5 million Series A round.
The White Bear Lake-based company plans to use the funding to increase its manufacturing capabilities, build out its sales offerings and hire product and field support teams. </t>
  </si>
  <si>
    <t>Integer Holdings Corp (aka Lake Region Medical)</t>
  </si>
  <si>
    <t>MIF $600K, JCF $475K</t>
  </si>
  <si>
    <t xml:space="preserve">Integer is the largest medical device outsource manufacturer in the world. Its two medical brands are Greatbatch Medical and Lake Region Medical. 
Lake Region Medical plans to expand in Maple Grove, relocating from Brooklyn Park. The move allows the company to consolidate 3 existing buildings into one leased site of 175,00 square feet. Total cost is $9.1 million, including renovations and new equipment. Expect to create 49 jobs over 3 years.
MIF Award: $600K. JCF Award: $475K. </t>
  </si>
  <si>
    <t>Wabash National</t>
  </si>
  <si>
    <t>https://www.hometownsource.com/morrison_county_record/news/wabash-to-move-entire-refrigerated-division-to-little-falls/article_692fea8e-148b-11ed-85d2-2bf53b844790.html</t>
  </si>
  <si>
    <t>Morrison County Record (Hometown Source)</t>
  </si>
  <si>
    <t>MIF ($450K) Tax Abatement (Little Falls, Morrison County, $90K/yr over 10 yr (2x 5yr) extension of current agreement)</t>
  </si>
  <si>
    <t xml:space="preserve">Wabash National, which manufactures semi-trailers, plans to relocate its refrigerated trailer operation to its plant in Little Falls. Project will create 216 jobs in Little Falls and invest $23 million in equipment by the end of 2023. Total cost is $23 million in renovations and equipment
The city of Little Falls and Morrison County approved extensions to the 10-year tax rebate Wabash received from each entity when it first moved to the area in 2017 — $50,000/year from the city and $40,000/year from the county through 2037 — a total of 20 years. 
MIF Award: $450K. </t>
  </si>
  <si>
    <t>American Precision Avionics</t>
  </si>
  <si>
    <t>Computer, Electronics</t>
  </si>
  <si>
    <t>https://www.duluthnewstribune.com/business/increased-aircraft-production-prompts-growth-in-duluth</t>
  </si>
  <si>
    <t>3815 Prosperity Rd</t>
  </si>
  <si>
    <t xml:space="preserve">American Precision Avionics makes wiring harnesses and other airplane components. It already employs 87 people and hopes to hire another 25 production workers yet this year. One of their biggest customers is Cirrus. </t>
  </si>
  <si>
    <t>Intek Plastics, Inc.</t>
  </si>
  <si>
    <t>http://156.99.88.54/WebLink/0/edoc/737254/VIII-08%20Authorize%20Signature%20-%20Grant%20Contract%20Agreement%20-%20Minnesota%20Investment%20Fund%20-%20Intek%20Plastics.pdf</t>
  </si>
  <si>
    <t>City of Hastings</t>
  </si>
  <si>
    <t>1000 Spiral Blvd,</t>
  </si>
  <si>
    <t>MIF $975K, JCF $725K</t>
  </si>
  <si>
    <t>Intek Plastics is looking to expand their facility by 60,000 sqft in the Hastings Business Park. Intek was running out of room in their current facility. The proposed project would include $6.6 million in construction and an additional $1.6 million in machinery and equipment investments with a total private investment of $8.2 million. The total project cost is $8.6 million includes new construction, renovations and machinery and equipment.
MIF Award: $975K.  JCF Award: $725K.  New Jobs: 46.</t>
  </si>
  <si>
    <t>http://www.businessnorth.com/daily_briefing/mdi-invests-3-2-million-in-grand-rapids/article_f0ac8c0a-18b0-11ed-b104-4726410ed756.html?utm_source=businessnorth.com&amp;utm_campaign=/newsletters/wednesday-headlines/%3Fscrape%3Dtrue%26-dc%3D1660165201&amp;utm_medium=email&amp;utm_content=headline</t>
  </si>
  <si>
    <t>825 Lily Ln, </t>
  </si>
  <si>
    <t>Plastics manufacturer MDI  is installing a new, state-of-the-art polypropylene extruder – a machine used to create sheets that are converted into custom and standard containers – at its Grand Rapids facility. The $3.2 million machine will allow MDI to produce up to five million sheets of material per year while creating an additional 75 new jobs across northern Minnesota over the next 10 years.  MDI received grants from the Blandin Foundation and the Iron Range Resources and Rehabilitation Board (IRRRB).</t>
  </si>
  <si>
    <t>Onto Innovation</t>
  </si>
  <si>
    <t>Onto Innovation stands alone in process control with our unique perspective across the semiconductor value chain. Metrology, defect inspection, lithography, and smart manufacturing software solutions for semiconductor manufacturers. Modifying existing space into a Cleanroom. Bloomington Building Permit report: $1.85 million valuation</t>
  </si>
  <si>
    <t>RD, MF</t>
  </si>
  <si>
    <t>4900 W 78TH ST</t>
  </si>
  <si>
    <t>Solsten</t>
  </si>
  <si>
    <t>https://www.bizjournals.com/twincities/inno/stories/fundings/2022/08/19/minneapolis-based-solsten-series-b-funding-million.html</t>
  </si>
  <si>
    <t>Solsten, a Minneapolis-based company that uses AI to help brands gather insights on their customers, has raised $21.8 million through a Series B funding round. The company was founded in 2018 in Berlin, Germany, where most of its employees are based.  The money will be used to further develop its product suite, expand its Minneapolis headquarters and to fund future clinical trials. But over the next year, the company plans to employ more people from Minnesota.</t>
  </si>
  <si>
    <t>Frana Co</t>
  </si>
  <si>
    <t>https://www.bizjournals.com/twincities/news/2022/08/23/frana-cos-plans-rosemount-manufacturing-plant.html</t>
  </si>
  <si>
    <t>CloudHQ</t>
  </si>
  <si>
    <t>https://www.startribune.com/1-billion-1-4-million-square-foot-data-center-planned-for-chaska/600201478/</t>
  </si>
  <si>
    <t>1707 West Creek Lane,</t>
  </si>
  <si>
    <t>CloudHQ plans to build a $1 billion data center in Chaska, the fourth such facility in the West Creek Corporate Center. The center would be 1.4 million square feet, with a 180,000-square-foot story on top. CloudHQ is projected to provide local jurisdictions hundreds of millions of dollars in tax revenue over the lifecycle of the building. The data center would create 75 to 100 technical jobs. Construction of CloudHQ's data center is expected to begin in 2023.</t>
  </si>
  <si>
    <t>Arbor Wood</t>
  </si>
  <si>
    <t>http://www.businessnorth.com/daily_briefing/arbor-wood-expansion-plans-shift-back-to-grand-rapids/article_c883614e-2ed2-11ed-a87b-9f1f988ac5b9.html?utm_source=businessnorth.com&amp;utm_campaign=/newsletters/wednesday-headlines/%3Fscrape%3Dtrue%26-dc%3D1662584424&amp;utm_medium=email&amp;utm_content=read%20more</t>
  </si>
  <si>
    <t>Duluth wood-products firm Arbor Wood is planning a new production facility in Grand Rapids.
The long-shuttered Ainsworth Lumber Company oriented strand board (OSB) plant was purchased last year by a related entity to Arbor Wood, and includes 400,000 square feet of space and 138 acres.
Arbor Wood plans to lease the production facility and install a thermal modification kiln—just the second of its kind in North America—and a full finishing mill.</t>
  </si>
  <si>
    <t>MedTrace</t>
  </si>
  <si>
    <t>https://www.bizjournals.com/twincities/inno/stories/news/2022/09/08/denmark-medtech-medtrace-downtown-minneapolis.html</t>
  </si>
  <si>
    <t>80 S 8th St</t>
  </si>
  <si>
    <t>MedTrace, a  Danish med-tech company specializing in blood-flow imaging technology, has planted its new U.S. headquarters in Minneapolis at the IDS Center.  FThe company chose to come to the Minneapolis market because the “Twin Cities are the global hub for medical devices.”  MedTrace has about 45 employees, with four employees based in the U.S. but intends to grow that number to 10 within a year, a majority of whom will be based in Minneapolis.</t>
  </si>
  <si>
    <t>https://www.startribune.com/graco-opens-new-solar-powered-facility-in-dayton-minn/600209034/?refresh=true</t>
  </si>
  <si>
    <t>12655 W French Lake Rd</t>
  </si>
  <si>
    <t>IBDPI</t>
  </si>
  <si>
    <t xml:space="preserve">Graco broke ground last month on a second 500,000-square-foot building on  the Dayton campus that will serve as its worldwide distribution center. The facility will employ 150 warehouse and office staff with an average annual wage of $59,200.
Innovative BDPI award - 2022-Q3: City of Dayton will receive $2.0 million grant to construct utilities and a new street for a new 500,000 square foot Omni channel distribution facility to support Graco Inc.  </t>
  </si>
  <si>
    <t>Minkkinen Iron</t>
  </si>
  <si>
    <t>Cokato</t>
  </si>
  <si>
    <t>225 3rd St SW,</t>
  </si>
  <si>
    <t>Minkkinen Iron is expanding in Cokato and plans to construct a new 18,000 square foot, $2 million steel fabrication facility. Minkkinen is considering additional expansions, including aluminum fabrication and powder facilities. The project will retain 34 jobs and create 20 new jobs in 5 years. 
BDPI Award to the city of Cokato: $376,500 to construct streets and utilities.  The city provides the remaining $377,000.</t>
  </si>
  <si>
    <t>Fabricated Metal (Ammunition)</t>
  </si>
  <si>
    <t>https://finance-commerce.com/2022/02/vista-scannell-pitch-warehouses/</t>
  </si>
  <si>
    <t>3745 Main St.</t>
  </si>
  <si>
    <t>Vista Outdoor, which has an ammunition manufacturing facility in Anoka, wants to build a 101,404-square-foot ammunition storage building on a nearby site in Coon Rapids. The 29.4-acre Coon Rapids site allows for a “future addition” of another 100,000-square-foot building.</t>
  </si>
  <si>
    <t>DEE Manufacturing</t>
  </si>
  <si>
    <t>Primary Metals</t>
  </si>
  <si>
    <t>https://www.grandforksherald.com/news/minnesota/acquisition-of-dee-inc-by-wisconsin-company-expected-to-bring-new-jobs-to-crookston</t>
  </si>
  <si>
    <t>1302 Foskett St</t>
  </si>
  <si>
    <t>DEE was acquired by Wisconsin Aluminum Foundry in March 2022. The company expects to expand into the electric vehicle EV market. Renovations to the Crookston facility are necessary to expand into the EV market, and include a new air compressor system. The total project cost is $1.6 million.  DEE currently has 72 employees.  CEO expects a 50% increase in employees at DEE by the end of the year.
JCF Award approved: $175,000. 
Pending MIF application $242,000.</t>
  </si>
  <si>
    <t>Heliene, a provider of solar modules, and a subsidiary of Spain-based Helios Energy Europe, will expand its facility in Mountain Iron. The company will invest $21M, to become the 2nd-largest solar module manufacturing plant in the U.S.   The expansion will be completed in June 2022 and will create 60 new jobs. Heliene received $11.5M in assistance from sources in Minnesota, including $5.5M from Xcel Energy's renewable energy fund for infrastructure expenses; and the rest from a 3% loan from the state and the Iron Range Resources and Rehabilitation Board. 
Update 10/2022: Expansion complete. New assembly line opens.</t>
  </si>
  <si>
    <t>Magnum Trucking received City Council approval in November for the construction of a new 31,360-square-foot trans-load trucking facility, 9,408-square-foot office and 13,824-square-foot
truck maintenance building. The proposed site is located south of 215th Street (CSAH 70) and west of Jacquard Avenue. The largest permitted project in Lakeville in 2021 was a new LTL trucking facility for Magnum Trucking, valued at $11 million
Update: Opened in October 2022</t>
  </si>
  <si>
    <t>Launch Park Third Addition was approved during the June 7 City Council meeting. This development project proposes to construct a 43,300-square-foot office and transload facility to be owned and occupied by Old Dominion Freight Line. The site is located near Cedar Avenue and 222nd Street West.
Update: Opened in June 2022</t>
  </si>
  <si>
    <t>Apple Auto Group</t>
  </si>
  <si>
    <t>Apple Auto Group was issued a building permit in February to construct a new 58,550-square-foot, 2-story automotive service, repair and sales facility to be located at 7200 Lakeville Boulevard, east of U-Haul. When complete in early 2023, this location will be one of the first standalone Ford commercial vehicle service centers.</t>
  </si>
  <si>
    <t>https://www.lakevillemn.gov/ArchiveCenter/ViewFile/Item/1354</t>
  </si>
  <si>
    <t>7200 Lakeville Boulevard</t>
  </si>
  <si>
    <t>Indizen Optical Technologies</t>
  </si>
  <si>
    <t>Miscellaneous</t>
  </si>
  <si>
    <t>https://invisionmag.com/iot-opens-a-versatile-new-office-in-minneapolis/</t>
  </si>
  <si>
    <t>305 N 5th Ave</t>
  </si>
  <si>
    <t xml:space="preserve">Spain-based Indizen Optical Technologies Opens A Versatile New Office In Minneapolis. The office will serve as a gathering place for IOT events and education and as a hub for broader optical meetings and training opportunities. The space will house sales and marketing staff initially, with room for additional employees as needed. IOT is an international company with offices in California and Spain that provides technology and services necessary to make premier eyeglass lenses. </t>
  </si>
  <si>
    <t>Walgreen</t>
  </si>
  <si>
    <t>https://ccxmedia.org/news/walgreens-plans-brooklyn-park-facility-to-speed-up-prescription-delivery/</t>
  </si>
  <si>
    <t>10695 Winnetka Avenue</t>
  </si>
  <si>
    <t>MIF $775K, JCF $475K</t>
  </si>
  <si>
    <t>2022-Q4</t>
  </si>
  <si>
    <t>https://www.bizjournals.com/twincities/news/2022/10/04/new-sunopta-warehouse-alexandria.html</t>
  </si>
  <si>
    <t>3455 34th Avenue West</t>
  </si>
  <si>
    <t xml:space="preserve">Minnesota food and beverage manufacturer SunOpta just broke ground on a new $31 million warehouse in Alexandria as part of its five-year goal to double its plant-based business by 2025.  The 252,000-square-foot warehouse increase overall handling and storage capacity, and support its production of oat milk. It will store raw materials for plant-based products, including oats, soybeans, hemp and tea, plus finished goods.   It's slated for completion next summer. </t>
  </si>
  <si>
    <t>https://www.startribune.com/eden-prairies-arctic-wolf-cyber-defense-firm-secures-401m-in-new-funding/600213545/</t>
  </si>
  <si>
    <t>Arctic Wolf cyber defense firm secures $401M in new funding. The money will go to hiring more people and product development.  The company offers its one-stop cloud native platform coupled with a differentiated delivery model. In July 2021, the company employed just fewer than 1,000 workers. Now, Arctic Wolf has more than 2,000 employees distributed across the globe. In October 2020, the company announced it was moving its headquarters from Sunnyvale, Calif., to Eden Prairie.</t>
  </si>
  <si>
    <t>Cast 7</t>
  </si>
  <si>
    <t>http://www.businessnorth.com/daily_briefing/hibbing-foundry-to-expand/article_6203f130-4c24-11ed-beb4-7bf654b58eef.html?utm_source=businessnorth.com&amp;utm_campaign=/newsletters/monday-headlines/%3Fscrape%3Dtrue%26-dc%3D1666042221&amp;utm_medium=email&amp;utm_content=read%20more</t>
  </si>
  <si>
    <t>11364 MN-37</t>
  </si>
  <si>
    <t>IRRRB</t>
  </si>
  <si>
    <t>A $2.6 million expansion is on the burner at a Hibbing foundry. Cast 7, LLC, a foundry east of Hibbing, plans to boost production of stainless steel traveling grates. The eight-member IRRRB considers a $1.3 million loan to help fund the project, with Security State Bank funding the loan. The expansion includes adding equipment such as air compressors, blast technology, and automation and robotics equipment.
The project creates up to four new jobs paying $30 to $55 an hour.</t>
  </si>
  <si>
    <t>Warehouse Storage (GT Express)</t>
  </si>
  <si>
    <t>https://mn.gov/deed/newscenter/press-releases/?id=557678</t>
  </si>
  <si>
    <t>DEED Cleanup Fund (to City of Waseca)</t>
  </si>
  <si>
    <t>Warehouse Storage will renovate main former Corchran's building to create 81,000 square feet of warehouse, manufacturing and office space.  Intended use after remodeling is truck maintenance, warehousing of truck parts and possibly air conditioners. An affiliated entity GT Express is located in Illinois; this is an expansion into Minnesota.  Will create 11 jobs and leverage $615,712 of private investment.
DEED BDPI award to City of Waseca $102,297 for cleanup of stie contamination from chlorinated solvents.</t>
  </si>
  <si>
    <t>Doppler Gear</t>
  </si>
  <si>
    <t>n/a (DEED, Doppler Gear)</t>
  </si>
  <si>
    <t>39872 Highway 47</t>
  </si>
  <si>
    <t>BDPI (for infrastructure)</t>
  </si>
  <si>
    <t>Doppler Gear has over 50 years of experience in custom gear manufacturing
Its four manufacturing facilities in the upper Mid-West.  Doppler Gear plans to invest $500,000 in two new buildings in Isle and buy new equipment. Will retain 12 jobs retained and create 38 new jobs within 5 years. 
DEED BDPI $201,022 to construct streets and utilities in a 17 acre industrial park to support Doppler (total public infrastructure cost is $652,020)</t>
  </si>
  <si>
    <t>PV panel assembler Heliene announced the opening of a 420 MW plant in Minnesota, adding to the Canadian company’s existing 150 MW operation in the state (related to an original announced expansion in 2021). Heliene now employs 100 Minnesotans. 
The company will spend $7 million on updated equipment for the 150 MW plant, with aims to double its capacity to 300 MW. The company expects this upgrade to be complete by July 2023.</t>
  </si>
  <si>
    <t>Bloomington Building Permit Report - $477,000 valuation. Interior demo and buildout of existing space.</t>
  </si>
  <si>
    <t>OF/MF?</t>
  </si>
  <si>
    <t>9250 BLOOMINGTON FWY</t>
  </si>
  <si>
    <t>Clow Manufacturing</t>
  </si>
  <si>
    <t>Fabricated Metal</t>
  </si>
  <si>
    <t>https://finance-commerce.com/2022/11/metal-stamping-company-plans-nisswa-expansion/</t>
  </si>
  <si>
    <t>23103 Co Rd 3</t>
  </si>
  <si>
    <t>MIF $450K. $840K JCF.</t>
  </si>
  <si>
    <t>Twin Ignition Startup Garage</t>
  </si>
  <si>
    <t>https://www.bizjournals.com/twincities/news/2022/11/10/twin-ignition-keg-house-building-northeast-mpls.html?utm_source=st&amp;utm_medium=en&amp;utm_campaign=inno&amp;ana=e_n&amp;utm_content=mn</t>
  </si>
  <si>
    <t>1317 Marshall St NE</t>
  </si>
  <si>
    <t xml:space="preserve">Twin Ignition, a venture capital fund that invests in local tech startups, is expanding in Northeast Minneapolis. An affiliated entity affiliated acquired the Grain Belt complex’s Keg House Arts Building for about $5 million. Twin Ignition plans to relocate companies that are getting too big for the 6,000-square-foot Startup Garage into bigger spaces within the nearly 45,000-square-foot Keg House to help support their next phase of growth. </t>
  </si>
  <si>
    <t>Taco John's</t>
  </si>
  <si>
    <t>Other/OF</t>
  </si>
  <si>
    <t>https://www.startribune.com/taco-johns-opens-test-kitchen-in-st-louis-park/600224663/</t>
  </si>
  <si>
    <t xml:space="preserve">Taco John's last month opened a new state-of-the-art test kitchen, where chefs and researchers are developing new recipes and experimenting with new gadgets.  The test kitchen is part of a 20,000-square-foot restaurant support center that Taco John's created in offices above the West End shops. The center has offices for about 30 employees, and helps run the chain's operations, supply chain, marketing and technology. </t>
  </si>
  <si>
    <t>Nature Energy</t>
  </si>
  <si>
    <t>Benson</t>
  </si>
  <si>
    <t>Chemicals (biofuel)</t>
  </si>
  <si>
    <t>https://www.agweek.com/business/nature-energy-brings-large-scale-manure-to-energy-projects-from-denmark-to-minnesota</t>
  </si>
  <si>
    <t>900 Industry Drive </t>
  </si>
  <si>
    <t>A company from Denmark that harvests energy from manure and food waste is poised to bring its high-tech system to two Minnesota communities. Nature Energy’s business is to take manure from dairy and other livestock farmers, then turn the methane from that manure into natural gas and next give that manure back to farmers for use as fertilizer. Nature Energy plans to start construction in Benson and Wilson next year. 
The facility that Nature Energy will use in Benson was a former plant that was built to turn turkey manure into energy.</t>
  </si>
  <si>
    <t>Wilson</t>
  </si>
  <si>
    <t>28830 County Route 12</t>
  </si>
  <si>
    <t xml:space="preserve">A company from Denmark that harvests energy from manure and food waste is poised to bring its high-tech system to two Minnesota communities. Nature Energy’s business is to take manure from dairy and other livestock farmers, then turn the methane from that manure into natural gas and next give that manure back to farmers for use as fertilizer. Nature Energy plans to start construction in Benson and Wilson next year. </t>
  </si>
  <si>
    <t>https://www.bizjournals.com/twincities/news/2022/11/16/rv-minnesota-winnebago-innovation.html</t>
  </si>
  <si>
    <t xml:space="preserve">Winnebago plans to open a 40,000 square-foot Advanced Technology Innovation Center in  Minnesota focused on developing innovative technologies for the RV and boating markets. 
Location is TBD but will be near its headquarters in Eden Prairie. Winnebago will lease rather than buy or build. Buildout of the facility will begin in early 2023, with move-in starting in May or June.
Current employees working on the 25 person R&amp;D team in Eden Prairie or north Iowa will shift to the new facility. </t>
  </si>
  <si>
    <t>Doran Group</t>
  </si>
  <si>
    <t>https://www.bizjournals.com/twincities/news/2022/11/17/doran-group-relocating-headquarters-eden-prairie.html</t>
  </si>
  <si>
    <t>6423 City West Parkway</t>
  </si>
  <si>
    <t>The Doran Group will relocate its headquarters to Eden Prairie by the end of next April. Doran paid for $3.5 million this week for an office building and plans to renovate the building and move its operations into the nearly 19,000-square-foot space - relocating from a Bloomington office building. They will invest more than $1 million in building improvements and new amenities.</t>
  </si>
  <si>
    <t>https://www.startribune.com/cambria-known-for-its-luxury-countertops-expands-again/600227748/</t>
  </si>
  <si>
    <t>Cambria, known for its luxury countertops, expands again. Cambria's $130 million quartz-countertop factory expansion roared to life this month — and with it, the family-owned company now has 1 million square feet of operations an hour south of Minneapolis in Le Sueur.
The plant addition, the third in 15 years, offers a sixth production line and 50 new jobs. Already, Cambria has added 130 jobs this year and now employs 1,900 workers nationwide. It will need an additional 100 workers long term.</t>
  </si>
  <si>
    <t>George Modular Innovation Solutions</t>
  </si>
  <si>
    <t>https://finance-commerce.com/2022/11/new-modular-manufacturer-has-north-minneapolis-plans/</t>
  </si>
  <si>
    <t>Axis Communications</t>
  </si>
  <si>
    <t>https://www.bizjournals.com/twincities/news/2022/12/08/axis-experience-center-opening-moa.html</t>
  </si>
  <si>
    <t>Axis Communications, a maker of security camera systems, is opening a showroom and 'experience center' at the Mall of America's office complex 
to  showcase the company’s security products for customers to get a hands-on experience of Axis technology. The 4,500-square-foot experience center feature a 16-by-9-foot video wall of live footage of the Twin Cities from rooftop cameras.  
Axis Communications' parent company is Axis Communications AB, based in Sweden, whose ultimate parent company is Canon, based in Japan.</t>
  </si>
  <si>
    <t>https://www.bizjournals.com/twincities/inno/stories/fundings/2022/12/13/company-sonic-waves-cancer-100-million.html</t>
  </si>
  <si>
    <t>16305 36th Ave N STE 300</t>
  </si>
  <si>
    <t>HistoSonics has  raised $100 million. The funding will go toward supporting the commercial launch of its device, called Edison, by the second half of 2023, developing more applications for the device and undergoing additional clinical trials. The company utilizes histotripsy which uses sonic waves to destroy cancerous body tissue. Funds will ae used to expand its current 30,000-square-foot facility in Plymouth and another in Ann Arbor, Mich.. Half of its 70 full-time employees are in Plymouth.</t>
  </si>
  <si>
    <t>Piper Sandler</t>
  </si>
  <si>
    <t>Piper Sandler &amp; Co. has signed a 15-year lease to occupy 113,000 square feet of space at North Loop Green, a mixed-use development under construction in the North Loop district of downtown Minneapolis, according to the project’s developer. Piper Sandler &amp; Co., an investment banking firm, will relocate its headquarters to the development as its anchor tenant in summer 2025, Hines said in a press release.</t>
  </si>
  <si>
    <t>https://finance-commerce.com/2022/12/north-loop-green-lands-big-tenant/</t>
  </si>
  <si>
    <t>350 N 5th St,</t>
  </si>
  <si>
    <t>Anagram International</t>
  </si>
  <si>
    <t>Bloomington Building Permit: Pallet Racking (likely to a warehouse type space)</t>
  </si>
  <si>
    <t>5501 W OLD SHAKOPEE RD</t>
  </si>
  <si>
    <t>SFM Mutual Insurance</t>
  </si>
  <si>
    <t>Bloomington Building Permit: Interior tenant buildout (likely to office/related space)</t>
  </si>
  <si>
    <t>3500 AMERICAN BLVD W</t>
  </si>
  <si>
    <r>
      <t> </t>
    </r>
    <r>
      <rPr>
        <sz val="11"/>
        <color rgb="FF002060"/>
        <rFont val="Calibri"/>
        <family val="2"/>
        <scheme val="minor"/>
      </rPr>
      <t>1340 S State St</t>
    </r>
  </si>
  <si>
    <t>Non-metallic Minerals</t>
  </si>
  <si>
    <t>https://mn.gov/deed/newscenter/press-releases/?id=1045-525942</t>
  </si>
  <si>
    <t>Located next to the existing Premium Pork Plant, Lineage Logistics will be investing $50 million in a new 235,000 square foot cold storage facility. The company plans to create 75 jobs. The city of Luverne was awarded $467,422 to assist with extending streets and utilities within their industrial park to serve Lineage Logistics and others. Total cost of the public infrastructure project is $934,844.
Update 2023: under construction, expected opening: May 2023</t>
  </si>
  <si>
    <t>Trelleborg Healthcare &amp; Medical recently announced that it has completed an expansion at its Delano, Minn.–based manufacturing facility. The expansion includes a 6,000-ft2 ISO Class 7 cleanroom and enhanced silicone molding and contract manufacturing capabilities.
The expansion is a response to increased demand that Trelleborg has been seeing for silicone-molded components.Trelleborg acquired the facility through its purchase of Sil-Pro in early 2019. Sweden-based Trelleborg was acquired by Japan-based Yokohama Rubber in 2022.</t>
  </si>
  <si>
    <t>Workbox Holdings</t>
  </si>
  <si>
    <t>https://www.bizjournals.com/twincities/news/2022/10/12/workbox-opens-space-in-downtown-minneapolis.html</t>
  </si>
  <si>
    <t>121 South 8th Street Tower</t>
  </si>
  <si>
    <t>Chicago-based Workbox Holdings Inc. plans to open its own coworking space in downtown Minneapolis. Workbox plans on opening a 27,000-square-foot coworking space at 121 South 8th Street Tower, also called Deluxe Plaza. Opening is set for early November, where it will offer an office environment as well as business support services aimed at newer companies. It's Workbox's first location outside of Chicago, where it operates four coworking spaces.</t>
  </si>
  <si>
    <t>Padagis US LLC</t>
  </si>
  <si>
    <t>https://image.ci.new-hope.mn.us/WebLink/PDF/aa4a3c8e-5bd3-4576-b637-3e45ebd21377/11%2014%2022%20City%20Council%20Minutes.pdf</t>
  </si>
  <si>
    <t>City of New Hope (City Council Minutes, 11/14/2023)</t>
  </si>
  <si>
    <t>3940 Quebec Avenue North</t>
  </si>
  <si>
    <t>Padagis is a pharmaceutical manufacturer that offers high quality generic Rx and OTC products.  Padagis owns and operates a manufacturing site in New Hope. Padagis plans to add $5,000,000 in new modernized manufacturing machinery and equipment and 60 new employees at the New Hope site. Currently, Padagis is New Hope’ s sixth largest employer, with approximately 315 employees. The investment will increase the long-term viability of the New Hope plant.
DEED Awards 2023-Q1: MIF ($980K)</t>
  </si>
  <si>
    <t>Massman Companies</t>
  </si>
  <si>
    <t xml:space="preserve">Machinery </t>
  </si>
  <si>
    <t>https://darik.news/wisconsin/massman-seeks-tax-help-for-16m-expansion-in-alexandria-alexandria-echo-press/814866.html</t>
  </si>
  <si>
    <t>County Road 46 and Nevada Street, Alexandria mn</t>
  </si>
  <si>
    <t>Seer Medical</t>
  </si>
  <si>
    <t xml:space="preserve">Rochester </t>
  </si>
  <si>
    <t>https://seermedical.com/uk/announcement/seer-medical-named-recipient-of-minnesota-governors-international-trade-award/</t>
  </si>
  <si>
    <t>14 4th St SW suite 200</t>
  </si>
  <si>
    <t>Seer Medical, based in Melbourne, is engaged in a long-term research collaboration with Mayo Clinic experts and participated in the Mayo Clinic Platform_Accelerate program in 2022. As a result, in 2022, Seer established its first U.S. office in Rochester, and was recognized with the Governor’s International Investment Award. Seer could hire up to 20 new positions locally and nationally in the next year. Seer Medical has obtained U.S. Food and Drug Administration (FDA) approval of Seer Home™ for the diagnosis of epilepsy via multi-day video-EEG-ECG monitoring in 2022.</t>
  </si>
  <si>
    <t>2023-Q1</t>
  </si>
  <si>
    <t>https://www.startribune.com/after-outsourcing-trouble-blue-cross-of-minnesota-hiring-300-to-manage-public-insurance-enrollees/600244849/</t>
  </si>
  <si>
    <t>3400 Yankee Dr,</t>
  </si>
  <si>
    <t>Blue Cross and Blue Shield of Minnesota laid off about 80 staffers last week as part of reviewing its business operations. These staffers may be eligible for other positions in the company. After sanctions related to outsourcing, BCBS-MN is hiring 300-plus to manage enrollees in public insurance programs (e.g. Medicaid). The additional hiring has already started. Currently, Blue Cross employs about 3,025 people.</t>
  </si>
  <si>
    <t>Husch Blackwell</t>
  </si>
  <si>
    <t>https://www.bizjournals.com/twincities/news/2023/01/17/husch-blackwell-looks-to-enter-minneapolis-market.html</t>
  </si>
  <si>
    <t>https://finance-commerce.com/2023/01/just-sold-shoenfelder-renovations-buys-new-hq/</t>
  </si>
  <si>
    <t>Pivot Strategies</t>
  </si>
  <si>
    <t>Business Services</t>
  </si>
  <si>
    <t>https://www.bizjournals.com/twincities/news/2023/02/23/pivot-strategies-leadership-growth-future.html</t>
  </si>
  <si>
    <t>200 Southdale Center</t>
  </si>
  <si>
    <t>Pivot Strategies, a fast-growing internal-communications agency, provides change management and internal communications for large companies with at least 30,000 employees. Pivot Strategies anticipates $11 million in revenue in 2023. The company debuted on the Business Journal’s Fast 50 list at No. 10 last year, and it also landed on the 2022 Inc. 5000 fastest-growing companies list. The firm plans to increase its headcount from 40 to about 60 employees in 2023.</t>
  </si>
  <si>
    <t>https://www.bizjournals.com/twincities/inno/stories/fundings/2023/03/21/health-benefits-gravie-investment-millions.html?utm_source=st&amp;utm_medium=en&amp;utm_campaign=inno&amp;ana=e_n&amp;utm_content=mn</t>
  </si>
  <si>
    <t>10 NE 2nd St UNIT 300</t>
  </si>
  <si>
    <t xml:space="preserve">Health care startup Gravie raised $179 million in equity investment from New York-based General Atlantic and existing investors. Growth is the focus for Gravie, which has increased its employee count – now at about 300 full-time employees – by 200% since the beginning of 2022. The company is planning to hire an additional 75 employees or so this year. Gravie helps small- and medium-sized provide health insurance for their employees through their flagship product called Comfort. </t>
  </si>
  <si>
    <t>Genz-Ryan</t>
  </si>
  <si>
    <t>https://www.bizjournals.com/twincities/news/2023/03/31/hvac-genz-ryan-training-program-worker-shortage.html</t>
  </si>
  <si>
    <t xml:space="preserve"> Burnsville-based Genz-Ryan, an HVAC and plumbing company, launched a free, 12-week program for students to train in HVAC services. Genz-Ryan underwent a build-out,  investing $500,000 in a 15,000-square-foot space in its headquarters to house the Jack Ryan Academy. The new facility includes meeting room space, classroom space and lab space. With a total of eight graduates in the current graduating cohort, the company hopes to see about 40 to 50 students in the next cohort.</t>
  </si>
  <si>
    <t>Advanced Interconnect Technologies LLC</t>
  </si>
  <si>
    <t>https://knsiradio.com/2023/02/08/366939/</t>
  </si>
  <si>
    <t>KNSI Radio</t>
  </si>
  <si>
    <t>128 Franklin Avenue Northeast</t>
  </si>
  <si>
    <t>RJ Schinner</t>
  </si>
  <si>
    <t>https://finance-commerce.com/2023/01/distribution-company-plans-to-expand-in-cottage-grove/</t>
  </si>
  <si>
    <t>RJ Schinner, a Menomonee Falls, Wisconsin-based company, wants to build a 126,000-square-foot industrial building.The 12.66-acre site also includes room for a future 78,800-square-foot building. The first building could be finished in 2023. Predicted new jobs: 20 to 25 employees, could grow to up to 35. RJ Schinner provides distribution services for food service wholesalers, paper wholesalers and others. RJ Schinner has a location in Oakdale, with additional facilities in other states.</t>
  </si>
  <si>
    <t>HATO Lighting</t>
  </si>
  <si>
    <t>https://www.hato.lighting/en/hato-insights/latest-news/a-bright-future-for-farmers-with-hato-usa</t>
  </si>
  <si>
    <t>HATO provides the best lighting solutions for the agricultural sector (barns, facilities etc). Lighting solutions can help maintain or even increase agricultural production and animal welfare. Optimal light climate forms the basis for responsible and profitable livestock farming. HATO's new office in Minnesota will act as the central hub for HATO in the Americas, under which sales, service and delivery will take place, and represents a mechanism for expanding their growth and presence in the Americas .</t>
  </si>
  <si>
    <t>IWG (Regus)</t>
  </si>
  <si>
    <t>https://www.bizjournals.com/twincities/news/2023/02/14/iwg-opens-two-new-coworking-spaces-in-twin-cities.html</t>
  </si>
  <si>
    <t xml:space="preserve"> 20721 Holyoke Ave</t>
  </si>
  <si>
    <t xml:space="preserve">International flexible-office space company IWG PLC is opening new Minnesota locations in Lakeville and Rochester under its Regus brand. Regus workspaces give tenants a choice of a variety of workstations in their facilities, as well as at any of their facilities across the globe. 
IWG's new Regus workspace in Lakeville will be located in 8,100 square feet in a commercial building at 20721 Holyoke Ave. </t>
  </si>
  <si>
    <t> 318 First Ave. SW</t>
  </si>
  <si>
    <t>International flexible-office space company IWG PLC is opening new Minnesota locations in Lakeville and Rochester under its Regus brand. Regus workspaces give tenants a choice of a variety of workstations in their facilities, as well as at any of their facilities across the globe. 
Its Rochester location, which reaches 6,000 square feet, is located within 318 Commons at 318 First Ave. SW</t>
  </si>
  <si>
    <t>Saltbox Co</t>
  </si>
  <si>
    <t>https://www.bizjournals.com/twincities/news/2023/01/19/saltbox-co-warehouse-coming-to-arden-hills.html</t>
  </si>
  <si>
    <t xml:space="preserve"> 4440 Round Lake Road W</t>
  </si>
  <si>
    <t xml:space="preserve">Saltbox Inc. provides co-warehousing suites to e-commerce entrepreneurs and is opening a 76,000-square-foot-facility in Arden Hills. The facility includes over 200 warehouse suites equipped with conference rooms, loading dock access and photo studios.  Saltbox has over 500 member businesses, with 70% being e-commerce companies selling physical goods directly to consumers. Nearly 75% of Saltbox member businesses are led by women or people of color. Saltbox has 10 other co-warehousing facilities in the United States. </t>
  </si>
  <si>
    <t xml:space="preserve">Graco </t>
  </si>
  <si>
    <t>https://www.hometownsource.com/abc_newspapers/community/anoka/city-of-anoka-approves-funding-for-graco-expansion/article_7777559e-a803-11ed-b96f-ab7781873a59.html</t>
  </si>
  <si>
    <t>ABC Newspapers</t>
  </si>
  <si>
    <t>1201 Lund Blvd</t>
  </si>
  <si>
    <t>JCF ($737K), MIF ($250K)</t>
  </si>
  <si>
    <t>Vetrotech St-Gobain</t>
  </si>
  <si>
    <t>Glass</t>
  </si>
  <si>
    <t>https://www.bizjournals.com/twincities/news/2023/01/31/vetrotech-saint-gobain-faribault-sageglass.html</t>
  </si>
  <si>
    <t>Plymouth Plastics</t>
  </si>
  <si>
    <t>https://finance-commerce.com/2023/01/just-sold-plastics-companies-moving-to-anoka-together/</t>
  </si>
  <si>
    <t xml:space="preserve"> 1100 McKinley St.</t>
  </si>
  <si>
    <t>Plymouth Plastics Inc. and TSI Plastics Inc. have been tenants in the same building in Blaine through 50 years. Now they are moving together to a new location in Anoka. 
The companies paid $5.4 million for the 55,685-square-foot Class B building. The two buyers had been searching for more space for more than a year and the Anoka property had what they needed.  The property included a shop, eight furnished offices, 72 work stations, 24 training tables, projectors and screens, even fully equipped breakrooms, and other needed infrastructure. The two companies have roughly 60 workers combined. The closing was on Jan 1.</t>
  </si>
  <si>
    <t>TSI Plastics</t>
  </si>
  <si>
    <t>Plymouth Plastics Inc. and TSI Plastics Inc. have been tenants in the same building in Blaine through 50 years and two generations of family ownership. Now TSI Plastics and Plymouth Plastics are moving together to a new location in Anoka. The companies paid $5.4 million for the 55,685-square-foot Class B building, and closing was in January 2023, They had been searching for more space for over a year.  The property included a shop, eight furnished offices, 72 work stations, 24 training tables, projectors and screens.</t>
  </si>
  <si>
    <t>Optiscan Imaging</t>
  </si>
  <si>
    <t>https://tcbmag.com/australian-med-tech-firm-to-open-minnesota-office/</t>
  </si>
  <si>
    <t>SCR Solutions Inc</t>
  </si>
  <si>
    <t>1007 N. Tower Road</t>
  </si>
  <si>
    <t>SCR Solutions is a food-safe custom equipment fabricator for food manufacttring and food services industries. Their products are Safe, Clean, and Reliable (SCR). SCR is looking to expand in Fergus Falls. The proposed project is construction of a new 10,000 square foot addition to handle expected growth. The total project cost is $1,084,000 and expects to create 8 jobs within the first 3 years.
DEED Awards 2023-Q1: JCF ($160K)</t>
  </si>
  <si>
    <t>Ion Corp</t>
  </si>
  <si>
    <t>https://www.startribune.com/eden-prairie-aerospace-contractor-ion-corp-will-expand-in-north-minneapolis/600257924/</t>
  </si>
  <si>
    <t>229 W Broadway Ave</t>
  </si>
  <si>
    <t>Falls Fabricating</t>
  </si>
  <si>
    <t>http://www.cdc.morrison.mn.us/news/p/item/48592/falls-fabricating-ready-to-grow-in-little-falls</t>
  </si>
  <si>
    <t>600 9th Ave NW</t>
  </si>
  <si>
    <t>Honeywell</t>
  </si>
  <si>
    <t>https://www.bizjournals.com/twincities/news/2023/01/19/honeywell-laboratory-expansion-in-plymouth.html</t>
  </si>
  <si>
    <t>Honeywell International Inc. has plans to invest further in its Plymouth campus by constructing a new laboratory building where they will develop and build innovative weather-measurement equipment. The company plans to hire a handful of new employees to staff the lab and will likely start with two to three employees working in the space. The majority of the new space in the over 5,700-square-foot lab building would be used for manufacturing and laboratory work. The campus is home to the company’s aerospace arm.</t>
  </si>
  <si>
    <t>Advisory Aerospace</t>
  </si>
  <si>
    <t>https://www.bizjournals.com/twincities/inno/stories/news/2023/01/26/aerospace-exec-supply-chain-million-grant.html</t>
  </si>
  <si>
    <t>Vivek Saxena founded Advisory Aerospace OSC, a Hopkins-based software-development and analytics service provider for complex-product manufacturers in 2017. Anticipating headcount and revenue growth over the next year, the company recently secured a nearly $1 million grant from the National Science Foundation. The software is already being used in 15 factories across 10 states. Looking ahead, the 12-person company intends to double its headcount within the next 12 to 18 months.</t>
  </si>
  <si>
    <t>Nextern Inc</t>
  </si>
  <si>
    <t>https://www.bizjournals.com/twincities/news/2023/03/24/endeavor-arbor-lakes-business-park-industrial.html</t>
  </si>
  <si>
    <t>Minneapolis St Paul Business Journal, DEED, Press and News</t>
  </si>
  <si>
    <t>JCF ($450K), MIF ($600K)</t>
  </si>
  <si>
    <t>Gordini USA Inc</t>
  </si>
  <si>
    <t>https://www.northmankato.com/sites/default/files/meeting-packets/3_20_23_Port_Authority_Packet_1.pdf</t>
  </si>
  <si>
    <t>City of North Mankato</t>
  </si>
  <si>
    <t>Minuteman Press</t>
  </si>
  <si>
    <t>https://www.bizjournals.com/twincities/news/2023/04/04/minuteman-press-uptown-frank-brown.html</t>
  </si>
  <si>
    <t>4024 N. Washington Ave</t>
  </si>
  <si>
    <t>In January 2023, Frank Brown moved his company, Minuteman Press Uptown to North Minneapolis. The move came with an expansion, from a 2,400-square-foot warehouse with four employees, to a 30,000-square-foot building that Brown bought last year. Half of the building will be used for the printing business, and the remainder lease. The new 15,000 sqft space includes 11,000 square feet of space filled with digital printing equipment used to fulfill commercial orders. They currently employ 12 people.</t>
  </si>
  <si>
    <t>Nucleus Labs INC dba Nucleus RadioPharma</t>
  </si>
  <si>
    <t>https://www.postbulletin.com/business/city-asks-for-220-000-state-grant-to-support-mayo-clinic-start-up</t>
  </si>
  <si>
    <t>Post Bulletin, DEED</t>
  </si>
  <si>
    <t>JCF ($500K), MIF ($220K)</t>
  </si>
  <si>
    <t>Mayo Clinic and Eclipse launched Nucleus RadioPharma with $6 million in financing in 2022. The focus of Nucleus RadioPharma is to develop technologies for the clinical development and manufacture of radiopharmaceuticals for the treatment of cancer. Nucleus plans to have manufacturing facilities in Rochester to continue working closely with Mayo Clinic. The project will finish 6,500 sqft of lab and manufacturing space and 3,500 sqft of office space at a cost of $5 million and will create 28 jobs within the first 2 years.
DEED Awards 2023-Q1: JCF ($500K), MIF ($220K)</t>
  </si>
  <si>
    <t>Minneapolis St Paul Business Journal</t>
  </si>
  <si>
    <t>All Flex Solutions</t>
  </si>
  <si>
    <t>9550 BLOOMINGTON FWY</t>
  </si>
  <si>
    <t>Savillex</t>
  </si>
  <si>
    <t>10900 HAMPSHIRE AVE S, BLOOMINGTON, MN 55438</t>
  </si>
  <si>
    <t>Sensata Technologies</t>
  </si>
  <si>
    <t>5775 W OLD SHAKOPEE RD</t>
  </si>
  <si>
    <t xml:space="preserve">Construction Permit Description:  Expansion of existing office space into adjacent tenant. 
Sensata Technologies Holding plc develops, manufactures, and sells sensors, sensor-based solutions, controls, and other products in the Americas, Europe, Asia, and internationally. It operates in two segments, Performance Sensing and Sensing Solutions. </t>
  </si>
  <si>
    <t>General Dynamics Mission Systems</t>
  </si>
  <si>
    <t>8800 QUEEN AVE S, BLOOMINGTON, MN 55431</t>
  </si>
  <si>
    <t>Construction Permit Description: Aerospace and defense manufacturer General Dynamics is doing a buildout for the CUI (controlled unclassified information) lab space. Construction work consists of demo, drywall work, doors, new floors &amp; ceilings, HVAC fan coil units &amp; mods, new lighting &amp; electrical work &amp; drops, along with low voltage cabling.</t>
  </si>
  <si>
    <t>https://www.bizjournals.com/twincities/inno/stories/fundings/2023/01/04/plymouth-based-company-raises-13m-medical-device.html</t>
  </si>
  <si>
    <t>17400 Medina Rd #100</t>
  </si>
  <si>
    <t>Reprise Biomedical Inc., a Plymouth-based medical device company that develops technology to help treat wounds and strengthen soft tissue, has raised just over $13 million. The funds will be used to make hires and grow its manufacturing and inventory capabilities.</t>
  </si>
  <si>
    <t xml:space="preserve">Twin Cities Business </t>
  </si>
  <si>
    <t>Nextern is a a medical device design company. Referred to as Project Next in media articles in January 2023.  Edina-based Endeavor Development is developing a building that is just over 106,000 square feet. The company plans to move its HQ to Maple Grove. The building is scheduled to be completed in mid-2023. 188 existing jobs would move to the new Maple Grove location, with plans to add 75 jobs. The jobs are mainly engineering-related.
DEED Awards 2023-Q1: JCF ($450K), MIF ($600K)</t>
  </si>
  <si>
    <t xml:space="preserve"> in late 2020, Greenfield Global bought the former Corn Plus plant -- one of the oldest ethanol plants in the state -- out of receivership. It was the giant Canadian company’s first move into biofuels production in the United States.
After a series of upgrades to the plant, Greenfield fired up the plant in November of 2021. The plant has about 50 employees and Pankonen said it is approaching its current potential production of 48 million gallons per year. </t>
  </si>
  <si>
    <t>https://www.lakevillemn.gov/DocumentCenter/View/12641/January-2023-PDF</t>
  </si>
  <si>
    <t>https://www.startribune.com/south-carolina-firm-will-hire-more-than-100-workers-for-new-catheter-plant-in-arden-hills-zeus/600266715/</t>
  </si>
  <si>
    <t>Jenniges Meat Processing</t>
  </si>
  <si>
    <t>https://pv-magazine-usa.com/2022/10/31/heliene-adds-420-mw-u-s-solar-panel-assembly-line/</t>
  </si>
  <si>
    <t>JCF ($175K), MIF ($150K)</t>
  </si>
  <si>
    <t>JCF ($341.5K), MIF ($125K)</t>
  </si>
  <si>
    <t>AIT was approved for funding by the St. Cloud EDA. AIT plans to at least double the size of the machining shop on the southern side of its property. There is room for future expansion on the northern end of the property as well. AIT’s $3.8 million expansion will be partially funded by two grants. 
DEED Awards 2023: JCF ($341.5K), MIF ($125K)</t>
  </si>
  <si>
    <t>JCF $175K , MIF $190K</t>
  </si>
  <si>
    <t>Food Service Specialties</t>
  </si>
  <si>
    <t>https://www.republicaneagle.com/business/food-service-specialties-to-add-3-tanks-costing-1-2-million/article_0b8d5120-b1ce-11ec-a65f-47d9e3c8274a.html</t>
  </si>
  <si>
    <t>Republican Eagle</t>
  </si>
  <si>
    <t>5202 Moundview Dr</t>
  </si>
  <si>
    <t>Food Service Specialties to add 3 tanks, costing $1.2 million.  Food Service Specialties – makers of custom tomato and dairy-based sauces – are upgrading their operations by adding three liquid ingredient tanks for better storage. Over the years, the business expanded to specialize in different types of tomato and dairy-based sauces for restaurants, frozen food manufacturers and retail grocery stores. Construction is expected to be complete by June 1.</t>
  </si>
  <si>
    <t>Dakota Supply Group</t>
  </si>
  <si>
    <t xml:space="preserve">https://www.dsgsupply.com/dsgnews/dsg-mankato-gb </t>
  </si>
  <si>
    <t>1760 Energy Drive.</t>
  </si>
  <si>
    <t>Dakota Supply Group (DSG) held a groundbreaking ceremony on 8/4/22 for its new location at 1760 Energy Drive in Mankato. Expected completion is 2023.  There will be Electrical, HVAC, Plumbing, and Waterworks products will be available from this location. Dakota Supply Group sells construction products and materials to contractors and developers.</t>
  </si>
  <si>
    <t>https://wasteadvantagemag.com/spectro-alloys-unveils-70000-square-foot-distribution-center/</t>
  </si>
  <si>
    <t>Waste Advantage Magazine, DEED</t>
  </si>
  <si>
    <t xml:space="preserve">Spectro Alloys, a leading Midwest-based recycler of aluminum, celebrated the opening of its state-of-the-art distribution center. The $6-million project completed this fall is part of the company’s ongoing efforts to modernize and become Minnesota’s recycling plant of the future. The 70,000-square-foot distribution center helps streamline the production, shipping and receiving processes at Spectro Alloys, which provides recycled aluminum ingots to regional die casters and foundries. </t>
  </si>
  <si>
    <t>21895 Jacquard Ave, </t>
  </si>
  <si>
    <t>Acme Tools</t>
  </si>
  <si>
    <t>https://www.bizjournals.com/twincities/news/2023/03/17/acme-tools-online-retailer-burnsville-distribution.html</t>
  </si>
  <si>
    <t>Dupont Avenue and Ladybird Lane.</t>
  </si>
  <si>
    <t xml:space="preserve">Grand Forks, North Dakota-based tool retailer Acme Tools has opened a large distribution center in Burnsville to support its e-commerce division. The 115,888-square-foot distribution center is located in a newly constructed industrial warehouse development on Dupont Avenue off Interstate Highway 35W and Minnesota Highway 13. Acme said that the leased distribution center will increasing their online ordering capabilities and reduce transit times for online orders. </t>
  </si>
  <si>
    <t>F2F Inc</t>
  </si>
  <si>
    <t>https://mn.gov/deed/about/meetings-events/public-meetings.jsp?trumbaEmbed=view%3Devent%26eventid%3D166790285</t>
  </si>
  <si>
    <t>CFMoto</t>
  </si>
  <si>
    <t>https://ccxmedia.org/news/plymouths-cfmoto-powersports-plans-to-double-workforce/</t>
  </si>
  <si>
    <t>Schmidt Lake Road and Highway 169.</t>
  </si>
  <si>
    <t>2023-Q2</t>
  </si>
  <si>
    <t>Toro is a leading worldwide provider of innovative solutions for the outdoor environment including turf and landscape maintenance. Building permit description: Remodel and general updating of a commerical office space.</t>
  </si>
  <si>
    <t>ESSILOR LABORATORIES OF AMERICA INC</t>
  </si>
  <si>
    <t>Essilor Laboratories is an optical lenses manufacturer. Building permit for Interior Remodel</t>
  </si>
  <si>
    <t>https://www.ci.stcloud.mn.us/DocumentCenter/View/24638/April-2023</t>
  </si>
  <si>
    <t>City of St Cloud</t>
  </si>
  <si>
    <t>6650 SAUKVIEW DR</t>
  </si>
  <si>
    <t>7505 Kadler Ave NE</t>
  </si>
  <si>
    <t>https://www.dsgsupply.com/dsgnews/dsg-monticello</t>
  </si>
  <si>
    <t>Dakota Supply Group (DSG) has been serving customers in Monticello and Otsego for several years and moved from Monticello to its new location in Otsego. The new facility has expanded the company’s services to the plumbing, waterworks, on-site sewer, water, and well, HVAC, and electrical needs in this growing area. DSG is headquartered in Plymouth, Minnesota, and has 13 locations in Minnesota and more than 300 employee-owners.</t>
  </si>
  <si>
    <t>Emcor Enclosures</t>
  </si>
  <si>
    <t>https://www.postbulletin.com/business/rochester-manufacturer-emcor-is-growing-under-its-new-owner</t>
  </si>
  <si>
    <t>Post Bulletin</t>
  </si>
  <si>
    <t>2900 37th St NW</t>
  </si>
  <si>
    <t>Running two production shifts, Emcor Enclosures makes and sells a catalog of 8,000 types of metal cabinets and boxes as well as custom-made products for its clients. About 70% of our business is for the defense industry.  Since 2021, Emcor has grown from employing 50 workers to 75, and expects to grow to 100 employees by the start of 2024. The company is currently looking for more welders, and is adding about 17,000 square feet this summer, and by fall will have an almost 100,000-square-foot facility.</t>
  </si>
  <si>
    <t>ForwardEdge ASIC (Lockheed Martin)</t>
  </si>
  <si>
    <t>https://finance-commerce.com/2023/04/lockheed-martin-entity-looks-to-expand-in-twin-cities/</t>
  </si>
  <si>
    <t>2340 Energy Park Drive</t>
  </si>
  <si>
    <t>MIF $800K, JCF $500K</t>
  </si>
  <si>
    <t>Defense contractor Lockheed Martin plans a microelectronics subsidiary that would bring more than 100 well-paying jobs. The subsidiary ForwardEdge ASIC has signed a lease up to 70,000 sqft of lab and office space in Saint Paul as part of a $60 million investment. ForwardEdge ASIC functions as an ASIC “design center of excellence". ForwardEdge has begun recruiting new employees and will also connect with local universities. Lockheed Martin considered multiple U.S. sites for this project but ultimately chose to expand in Saint Paul. 
DEED AWARDS JCF $500K, MIF $800K</t>
  </si>
  <si>
    <t>https://finance-commerce.com/2023/04/blaine-business-park-fully-leased/</t>
  </si>
  <si>
    <t>https://www.bizjournals.com/twincities/news/2023/04/21/xcel-heights-hillcrest-service-center.html</t>
  </si>
  <si>
    <t>2200 Larpenteur Ave E</t>
  </si>
  <si>
    <t>https://mn.gov/deed/about/meetings-events/public-meetings.jsp?trumbaEmbed=view%3Devent%26eventid%3D166456276</t>
  </si>
  <si>
    <t>Plunkett's Pest Control</t>
  </si>
  <si>
    <t>https://finance-commerce.com/2023/04/plunketts-expands-fridley-warehouse/</t>
  </si>
  <si>
    <t>Plunkett’s Pest Control recently completed an expansion project that doubled the site of their warehouse to 28,000 square feet.  The expansion gives the company and its wildlife division “more room to service their ever-growing footprint in the Midwest.” The project was a “partnership” between Plunkett’s, the city of Fridley, and others.. 
Founded in 1915 in Minneapolis, the company delivers pest and wildlife control services to 70,000 residential and commercial clients in nearly 20 states.</t>
  </si>
  <si>
    <t>Polar Semiconductor LLC</t>
  </si>
  <si>
    <t>2800 E Old Shakopee Rd,</t>
  </si>
  <si>
    <t>Minneapolis Glass Co</t>
  </si>
  <si>
    <t>https://minneapolisglass.com/minneapolis-glass-builds-new-state-of-the-art-headquarters/</t>
  </si>
  <si>
    <t>https://www.bizjournals.com/twincities/news/2023/05/02/spectro-alloys-rosemount-new-building.html</t>
  </si>
  <si>
    <t>JCF $750K, MIF $400K</t>
  </si>
  <si>
    <t>QTS Medical Device Outsourcing</t>
  </si>
  <si>
    <t>10525 HAMPSHIRE AVE S</t>
  </si>
  <si>
    <t>Elemet Group Inc</t>
  </si>
  <si>
    <t>https://www.bizjournals.com/twincities/news/2023/05/17/medical-device-incubator-vita-group.html</t>
  </si>
  <si>
    <t>390 Commerce Dr</t>
  </si>
  <si>
    <t>https://finance-commerce.com/2023/06/u-of-m-seeks-bids-for-68m-data-center/</t>
  </si>
  <si>
    <t>2001 6th Street SE</t>
  </si>
  <si>
    <t xml:space="preserve">The University of Minnesota plans to invest in a new $68 million to $73 million data center on the East Bank campus. U of M officials are accepting design proposals through 6/22/23 for a 33,000-square-foot “Advanced Operations Center". The new two-story building will consolidate operations of two current centers. The U of M hopes to break ground by October 2024 and complete construction in November 2025. Prior to construction, there’s a long lead time for procurement of equipment, such as switch gears and generators. </t>
  </si>
  <si>
    <t>Niagara Bottling</t>
  </si>
  <si>
    <t>Elko New Market</t>
  </si>
  <si>
    <t>City of Elko New Market</t>
  </si>
  <si>
    <t>https://www.world-grain.com/articles/18640-buhler-to-expand-optical-sorting-centers-in-north-america</t>
  </si>
  <si>
    <t>World Grain</t>
  </si>
  <si>
    <t>Daikin Applied Americas, Inc - Owatonna</t>
  </si>
  <si>
    <t>https://civicclerk.blob.core.windows.net/stream/OWATONNAMN/8a185db5-c8ca-47a2-aaa1-314b6d2bd590.pdf?sv=2022-11-02&amp;st=2023-07-14T17%3A58%3A50Z&amp;se=2024-07-14T18%3A03%3A50Z&amp;sr=b&amp;sp=r&amp;sig=%2BzlVHJ0p1EsmAU%2FxE%2FVgHgpvqrI0bK70XKP6ljtVaTI%3D</t>
  </si>
  <si>
    <t>City of Owatonna, DEED</t>
  </si>
  <si>
    <t>3300 Park Dr</t>
  </si>
  <si>
    <t>Daikin Applied is proposing to renovate and upgrade interior office areas at their facility on Park Drive. The idea is to bring the office area up to current design standards, provide necessary upgrades to become ADA compliant, make security improvements, increase the number of workstations, asbestos abatement and an upgrade to the HVAC system. Daikin is estimating the costs of this project to be approximately $2 million and the project will result in 20 new jobs. 
DEED JCF Award: $175K</t>
  </si>
  <si>
    <t>Cambrex Corportation</t>
  </si>
  <si>
    <t>Cambrex is a leading global contract development and manufacturing organization that delivers drug substance, drug product, and analytical services across the entire drug life cycle, as well as active pharmaceutical ingredients. Building permit description: Cambrex laboratory and office renovations</t>
  </si>
  <si>
    <t>Pharmaceuticals</t>
  </si>
  <si>
    <t>9555 JAMES AVE S</t>
  </si>
  <si>
    <t>IDeaS, a SAS company, is the world's leading provider of revenue management software and services. With over 30 years of expertise, IDeaS delivers revenue science to more than 22,000 clients in 152 countries. Building permit description:  12th Floor Phase 3 remodel</t>
  </si>
  <si>
    <t>Renegade Truck Equipment</t>
  </si>
  <si>
    <t>Richmond</t>
  </si>
  <si>
    <t>415 Jay Ave SE,</t>
  </si>
  <si>
    <t>Natural American Foods Inc dba Sweet Harvest Foods</t>
  </si>
  <si>
    <t>DW, MF, OF</t>
  </si>
  <si>
    <t>https://www.hometownsource.com/sun_thisweek/community/lakeville/sweet-harvest-looks-to-expand-in-lakeville/article_40fafc9c-1111-11ee-94f4-275d9a354436.html</t>
  </si>
  <si>
    <t>Sun This Week, DEED</t>
  </si>
  <si>
    <t>Bongards Creameries</t>
  </si>
  <si>
    <t>https://www.startribune.com/bongards-creameries-plans-125-million-expansion-for-its-perham-dairy-plant-minnesota-farmers-milk/600285423/</t>
  </si>
  <si>
    <t>110 3rd Ave NE</t>
  </si>
  <si>
    <t>Yanmar Compact Equipment North America YCENA</t>
  </si>
  <si>
    <t>http://www.businessnorth.com/daily_briefing/yanmar-breaks-ground-on-expansion/article_625862e0-152f-11ee-8888-b333151b6945.html?utm_source=businessnorth.com&amp;utm_campaign=%2Fnewsletters%2Fwednesday-headlines%2F%3Fscrape%3Dtrue%26-dc%3D1687980623&amp;utm_medium=email&amp;utm_content=headline</t>
  </si>
  <si>
    <t>840 Lily Ln</t>
  </si>
  <si>
    <t>Yanmar Compact Equipment North America recently broke ground on a 32,000-square-foot expansion to its Grand Rapids facility. The expansion will greatly increase manufacturing capacity and allow for Yanmar compact track loaders to be manufactured alongside ASV compact track loaders. Vompany executives project adding 200 new jobs over the next five years.  The new section will house a paint system that increases paint capacity by three times, and will boost parts manufacturing capacity by two times. The company expects project completion in Spring 2024.</t>
  </si>
  <si>
    <t>Great Northern Ingredients</t>
  </si>
  <si>
    <t xml:space="preserve">Fosston was awarded $960,460 from DEED’s Greater Minnesota Business Development Public Infrastructure Grant Program (BDPI) to assist with constructing streets and utilities to expand their industrial park.  Great Northern Ingredients, a food manufacturing business, has committed to the park and plans on investing $20 million in the property and initially creating 20 jobs. 
</t>
  </si>
  <si>
    <t>Cirrus expects to renovate a vacant maintenance facility to triple production in the next decade. The $25 million expansion at its Duluth headquarters will create at least 80 new jobs, increasing employees to over 1,286. Cirrus is the largest single-engine aircraft manufacturer in its class. The building needs significant retrofitting investment.
Assistance:  JCF (500K), MIF ($695K). Tax abatement $1.2 million from City/County, $300K from City forgivable loan.
Sept 2022 Update:  Cirrus Aircraft will transform the 189,000-sq-ft building  into a state-of-the-art Duluth Innovation Center. UPDATE: Grand opening in 9/2023.</t>
  </si>
  <si>
    <t>Faribault Mills (formerly Faribault Woolen Mills)</t>
  </si>
  <si>
    <t>Takeda Pharmaceuticals</t>
  </si>
  <si>
    <t>JCF $800K, MIF $1M, BDPI $750K</t>
  </si>
  <si>
    <t>JCF $155K, MIF $140K</t>
  </si>
  <si>
    <t>2023-Q3</t>
  </si>
  <si>
    <t>Piedmont Plastics</t>
  </si>
  <si>
    <t>https://www.piedmontplastics.com/blog/new-piedmont-plastics-minneapolis-branch</t>
  </si>
  <si>
    <t xml:space="preserve">Piedmont Plastics®, a leading wholesale distributor of plastic sheet, rod, tube, and film, is openedits newest branch location in Minneapolis - which represented its 54th branch in North America and first location in Minnesota. The new Minneapolis branch will function as a fully equipped distribution facility, providing an extensive inventory, cut-to-size services, routing capabilities, and local delivery options; and provides support to customers across Minnesota and the Midwest. </t>
  </si>
  <si>
    <t>https://finance-commerce.com/2023/07/boston-scientific-plans-170m-expansion-in-maple-grove/</t>
  </si>
  <si>
    <t>Interstate 694 and Highway 169</t>
  </si>
  <si>
    <t>JCF$1.75M, MIF $4.25M,  TIF $4.5M (City of Maple Grove)</t>
  </si>
  <si>
    <t>https://www.linkedin.com/posts/takeda-pharmaceuticals_biopharmaceutical-activity-7090345875444506624-iZPK</t>
  </si>
  <si>
    <t>L&amp;M Fleet Center</t>
  </si>
  <si>
    <t>http://www.businessnorth.com/daily_briefing/l-m-fleet-supply-to-build-new-distribution-center/article_8e2582e0-3311-11ee-be35-e3ce5651ac78.html</t>
  </si>
  <si>
    <t>1400 S Pokegama Ave,</t>
  </si>
  <si>
    <t>Cast Corporation</t>
  </si>
  <si>
    <t>Elucent Medical</t>
  </si>
  <si>
    <t>https://www.bizjournals.com/twincities/news/2023/08/07/elucent-medical-expands-to-eden-prairie.html</t>
  </si>
  <si>
    <t>6509 Flying Cloud Drive in Eden Prairie.</t>
  </si>
  <si>
    <t>Elucent Medical, a medical equipment manufacturer, hosted a grand opening of its new space that includes expanded manufacturing space and a customer training center geared for physician-led clinical education. The leased space is 27,000 square feet, more than three times its previous space, will also serve as its new HQ in Eden Prairie. Expects to add at least 30 jobs over the next couple years across R&amp;D, quality, operations and manufacturing. Elucent Medical offers surgical navigation solutions.</t>
  </si>
  <si>
    <t>Meta (Facebook parent)</t>
  </si>
  <si>
    <t>https://www.startribune.com/facebook-parent-meta-plans-700m-data-center-for-rosemount-xcel-energy-university-minnesota-google/600301527/</t>
  </si>
  <si>
    <t>Solugen</t>
  </si>
  <si>
    <t>https://finance-commerce.com/2023/08/chemical-startup-has-90m-plan-for-minnesota/</t>
  </si>
  <si>
    <t>Nexstar</t>
  </si>
  <si>
    <t>https://www.bizjournals.com/twincities/news/2023/08/30/jostens-sublease-bloomington-headquarters-tenant.html</t>
  </si>
  <si>
    <t>7760 France Ave. S</t>
  </si>
  <si>
    <t>NetSPI</t>
  </si>
  <si>
    <t>https://www.bizjournals.com/twincities/news/2023/08/29/netspi-north-loop-hq-sublease-new.html</t>
  </si>
  <si>
    <t>241 Fifth Ave. N</t>
  </si>
  <si>
    <t>NetSPI is planning to relocate to a new Minneapolis headquarters in the North Loop neighborhood. NetSPI into 60,000 square feet of the Steelman Exchange building, at . NetSPI is moving due to increasing employee headcount and needing more collaborative workspace. NetSPI plans to move into the new space in January with a 94-month sublease. The company has added more than 150 employees just this year, many of whom are based in the Twin Cities. In all, the company has about 200 employees locally, and 550 globally.</t>
  </si>
  <si>
    <t>nVent</t>
  </si>
  <si>
    <t>https://www.bizjournals.com/twincities/news/2023/08/09/capital-partners-nvent-dayton-spec-industrial.html</t>
  </si>
  <si>
    <t>City of Bloomington, Building Permit report</t>
  </si>
  <si>
    <t>Pioneer Industries</t>
  </si>
  <si>
    <t xml:space="preserve">Waste Management (Recycling) </t>
  </si>
  <si>
    <t>https://finance-commerce.com/2023/09/paper-recycling-firm-buys-new-brighton-warehouse/</t>
  </si>
  <si>
    <t>600 Lakeview Point Drive</t>
  </si>
  <si>
    <t>Kannegiesser ETECH</t>
  </si>
  <si>
    <t>https://lims.minneapolismn.gov/RCA/10563</t>
  </si>
  <si>
    <t>City of Minneapolis</t>
  </si>
  <si>
    <t>2090 Elm St SE</t>
  </si>
  <si>
    <t>Upper Lakes Foods Inc</t>
  </si>
  <si>
    <t xml:space="preserve">1720 Cannon Rd, </t>
  </si>
  <si>
    <t>M S International (MSI)</t>
  </si>
  <si>
    <t>Non-Metallic Products</t>
  </si>
  <si>
    <t>https://www.bizjournals.com/twincities/news/2023/10/05/msi-arbor-lakes-buildout-facility.html</t>
  </si>
  <si>
    <t>10901 Elm Creek Blvd N</t>
  </si>
  <si>
    <t>Caribou Coffee</t>
  </si>
  <si>
    <t>Caribou Coffee Co. has signed on to lease  100,543 square feet at Maple Grove’s Arbor Lakes Business Park near Highway 169 and Interstate 94. The lease will take up nearly half of the fourth building developed as part of Arbor Lakes. Caribou is expected to move into the new space at the start of 2024</t>
  </si>
  <si>
    <t>OF, DW?</t>
  </si>
  <si>
    <t>https://www.bizjournals.com/twincities/news/2023/09/29/caribou-coffee-arbor-lakes-lease-maple-grove.html</t>
  </si>
  <si>
    <t>Cameron Ashley Building Products</t>
  </si>
  <si>
    <t>Cameron Ashley Building Products. has signed on to lease 76,775 square feet at Maple Grove’s Arbor Lakes Business Park near Highway 169 and Interstate 94. Cameron Ashley is a leading wholesale distributor of roofing, insulation, gypsum, siding, and other specialty building products, and is based in South Carolina.</t>
  </si>
  <si>
    <t>https://www.linkedin.com/feed/update/urn:li:activity:7112790975424458753/</t>
  </si>
  <si>
    <t>Bemidji Aviation Services</t>
  </si>
  <si>
    <t>DW (Hangars)</t>
  </si>
  <si>
    <t>3824 Moberg Dr NW</t>
  </si>
  <si>
    <t xml:space="preserve">BDPI </t>
  </si>
  <si>
    <t>Essentia Health says it will spend $675 million on the work, becoming Minnesota's biggest medical construction project: building new St. Mary's hospital, clinic and outpatient center. The project "Vision Northland" will replace buildings on its downtown campus and make other renovations over the next four years. Overall, Essentia Health aims to build 800,000 square feet of new facilities and renovate 114,000 SF of existing facilities. (Much larger, more detail than 12/2017 announcement). Update July 2023: Grand opening of $900M hospital facility.</t>
  </si>
  <si>
    <t>170th Street East</t>
  </si>
  <si>
    <t>701 N 7th St</t>
  </si>
  <si>
    <t>United States Gypsum Company</t>
  </si>
  <si>
    <t>https://www.pinejournal.com/news/local/usg-to-invest-38-5m-in-cloquet-plant</t>
  </si>
  <si>
    <t>Pine Journal</t>
  </si>
  <si>
    <t>35 Arch Street</t>
  </si>
  <si>
    <t>Northstar Lime, LLC</t>
  </si>
  <si>
    <t>https://kroxam.com/crookston-city-council-gets-update-on-north-star-lime/</t>
  </si>
  <si>
    <t>KROX AM</t>
  </si>
  <si>
    <t>2100 S Main St</t>
  </si>
  <si>
    <t>May 2023: North Star Lime purchased former Simplot building and plans to convert lime from American Crystal’s Crookston factory into pellets for agricultural application. Already invested $4M. Looking to invest another $10M, where $5 million from a USDA grant, $3.5 million from local lenders. Seeking another $1.5 million. Just received a permit from MPCA. Now hiring a plant manager and 20-plus employees to the facility..
11/2023: Project investment $9.8 million. Jobs created 21. DEED MIF Award: $430K</t>
  </si>
  <si>
    <t>Esko</t>
  </si>
  <si>
    <t>Healthcare</t>
  </si>
  <si>
    <t>https://www.pinejournal.com/news/local/essentia-health-to-bring-new-warehouse-to-esko</t>
  </si>
  <si>
    <t>Essilor Laboratories is an optical lenses manufacturer. Building permit for Addition and remodel</t>
  </si>
  <si>
    <t>https://www.ci.stcloud.mn.us/DocumentCenter/View/24638/Septhttps://www.ci.stcloud.mn.us/DocumentCenter/View/25499/September-2023-2023</t>
  </si>
  <si>
    <t>2023-Q4</t>
  </si>
  <si>
    <t>HWY 35</t>
  </si>
  <si>
    <t>https://www.wdio.com/front-page/top-stories/irrrb-approves-10-million-dollar-loan-for-cannabis-facility-in-grand-rapids/</t>
  </si>
  <si>
    <t>WDIO</t>
  </si>
  <si>
    <t>nVent Hoffman Enclosures</t>
  </si>
  <si>
    <t>2100 Hoffman Way</t>
  </si>
  <si>
    <t>Penske</t>
  </si>
  <si>
    <t>Pennsylvania-based Penske Truck Leasing Co. has paid $2.65 million for two buildings totaling 18,896 square feet and their 3.35-acre site at 7204 Winnetka Ave. N. in Brooklyn Park, adding space to Penske’s existing location next door. Penske operates more than 442,500 vehicles and serves customers from nearly 1,440 locations.</t>
  </si>
  <si>
    <t>https://finance-commerce.com/2023/10/just-sold-penske-adds-to-brooklyn-park-location/</t>
  </si>
  <si>
    <t>7204 Winnetka Ave. N</t>
  </si>
  <si>
    <t>SOMIC Packaging, Inc.</t>
  </si>
  <si>
    <t>IWG (Spaces)</t>
  </si>
  <si>
    <t>https://www.bizjournals.com/twincities/news/2023/10/30/iwg-coworking-space-twin-cities-new.html</t>
  </si>
  <si>
    <t>13300 Lagoon Ave</t>
  </si>
  <si>
    <t>4470 78th St. Circle</t>
  </si>
  <si>
    <t> 44.85968</t>
  </si>
  <si>
    <t>6160 Summit</t>
  </si>
  <si>
    <t>102 W. Water Street</t>
  </si>
  <si>
    <t> -93.09269</t>
  </si>
  <si>
    <t>120 South Sixth St.</t>
  </si>
  <si>
    <t>Diversified Drywall Systems</t>
  </si>
  <si>
    <t>DW, OF</t>
  </si>
  <si>
    <t>https://finance-commerce.com/2023/11/just-sold-neighbor-snaps-up-nordic-insulation-building/</t>
  </si>
  <si>
    <t>15550 93rd Lane NE</t>
  </si>
  <si>
    <t xml:space="preserve">Warren Schmidt, owner of Diversified Drywall Systems, already is pulling permits to remodel the nearby building at 15550 93rd Lane NE so he can move his business from right around the corner. Schmidt Property Management LLC paid $2.1 million for the property, which Includes a 14,824-square-foot office warehouse with three dock high doors, two drive-in doors and 16 feet of clear height. </t>
  </si>
  <si>
    <t>8700 W 35W Service Dr. NE</t>
  </si>
  <si>
    <t>Carter Americas</t>
  </si>
  <si>
    <t>https://www.carterbearings.co.uk/news/carter-manufacturing-limited-soars-to-new-heights-with-carter-americas-expansion-</t>
  </si>
  <si>
    <t>202 4th St SW</t>
  </si>
  <si>
    <t>JCF $440K, MIF $175K</t>
  </si>
  <si>
    <t>https://newsnetwork.mayoclinic.org/discussion/mayo-clinic-board-of-trustees-approves-plans-to-transform-healthcare-improve-experience-for-staff-and-patients-redesign-rochester-campus/
https://minnesotareformer.com/2023/11/28/mayo-clinic-leaders-unveil-5-billion-in-infrastructure-investments-with-political-leaders/</t>
  </si>
  <si>
    <t>Minnesota Reformer</t>
  </si>
  <si>
    <t>1216 2nd St SW,</t>
  </si>
  <si>
    <t>Mayo Clinic leaders unveiled plans for five new buildings, with 2.4 million square feet, at its flagship campus in Rochester totaling $5 billion. Construction for the new buildings will be spread out over six years beginning in 2024 and include two new clinical buildings in downtown Rochester. Goal is to open some facilities as early as 2028, with the project expected to be completed by 2030.</t>
  </si>
  <si>
    <t>https://www.businessnorth.com/daily_briefing/arbor-wood-acquires-ecovantage-opens-new-bagley-production-plant/article_723a7b6a-8e08-11ee-b454-7706109df2e8.html?utm_source=businessnorth.com&amp;utm_campaign=%2Fnewsletters%2Fwednesday-headlines%2F%3Fscrape%3Dtrue%26-dc%3D1701291605&amp;utm_medium=email&amp;utm_content=headline</t>
  </si>
  <si>
    <t>Arbor Wood Co., a Duluth-based manufacturer of thermally modified eco-friendly, sustainable-wood products is opening a new production facility in Bagley.  Arbor Wood's planned Bagley site includes 25,000 square feet of production space. The entire facility, including dry storage, is roughly 50,000 square feet on nine acres. The manufacturing plant sits within a designated Opportunity Zone, and is now in operation.</t>
  </si>
  <si>
    <t>Revo Health</t>
  </si>
  <si>
    <t>https://www.bizjournals.com/twincities/news/2023/11/28/revo-health-bloomington-headquarters-tco-lease.html</t>
  </si>
  <si>
    <t>3500 W. American Blvd</t>
  </si>
  <si>
    <t> -93.32531</t>
  </si>
  <si>
    <t xml:space="preserve">Revo Health, the business support services company tied to Twin Cities Orthopedics, has signed a 33,492-square-foot lease for an 11-year term where its new headquarters will be based in Bloomington. The company will move after renovating the space in the first quarter of 2024. The new headquarters will consolidate over 300 employees from the company's two other office locations in Golden Valley and Bloomington. </t>
  </si>
  <si>
    <t>Sam's Club</t>
  </si>
  <si>
    <t>https://www.bizjournals.com/twincities/news/2023/11/30/sams-club-southwest-distribution-center-shakopee.html</t>
  </si>
  <si>
    <t>7400 Hentges Way</t>
  </si>
  <si>
    <t xml:space="preserve">Sam's Club is opening two new distribution centers in early 2024 in the Midwest, and one of them will be in Shakopee. Sam’s Club said that the Shakopee facility will serve as a multipurpose distribution center and will employ more than 80 associates, which the retailer is currently hiring. Sam’s Club, a division of Bentonville, Arkansas-based Walmart Inc. (NYSE: WMT), is leasing 365,000 square feet of space in Shakopee’s newly built Southwest Distribution Center, at 7400 Hentges Way. It will open in March. </t>
  </si>
  <si>
    <t>Aldevron</t>
  </si>
  <si>
    <t>https://www.bizjournals.com/twincities/news/2023/12/08/aldevron-biotech-eden-prairie-supervalu-bluestem.html</t>
  </si>
  <si>
    <t>7075 Flying Cloud Drive</t>
  </si>
  <si>
    <t>A North Dakota-based biotechnology company has plans to move into and modernize a 23-acre Eden Prairie site, formerly the headquarters of Supervalu Inc. and Bluestem Brands Inc. Fargo-based Aldevron manufactures plasmid DNA, proteins, enzymes and more. Aldevron seeks to renovate and expand upon an existing 2-story, 345,503-square-foot building at 7075 Flying Cloud Drive. The location is expected to employ 500 people, 80% of whom would be new hires. Aldevron proposes constructing a 96,344 sqft addition to the existing building, while also remodeling the existing building.</t>
  </si>
  <si>
    <t>Vista Outdoor (Federal Ammunition)</t>
  </si>
  <si>
    <t xml:space="preserve">Schoenfelder Renovations </t>
  </si>
  <si>
    <t>12001 Highway 55</t>
  </si>
  <si>
    <t>Donaldson Co</t>
  </si>
  <si>
    <t>Motion Ai</t>
  </si>
  <si>
    <t>MF, RD, Other</t>
  </si>
  <si>
    <t>https://www.inddist.com/company-expansion-consolidation/news/22512202/motion-ai-opens-new-minnesota-facility</t>
  </si>
  <si>
    <t>Industrial Distribution (www.inddist.com)</t>
  </si>
  <si>
    <t>7350 Golden Triangle Drive</t>
  </si>
  <si>
    <t xml:space="preserve">Motion Industries opened its new larger facility in June 2022.  As an industrial automation solution provider, Motion Ai needed a larger space for their growing business. The new 105,000-square-foot premises features a gain of 55,000 square-feet over the old location, which was also in Eden Prairie. The larger space allows for a regional sales and support center, training classrooms, a regional fulfillment center, assembly and fabrication shops, and R&amp;D and engineering labs. </t>
  </si>
  <si>
    <t>Construction Permit Description: Aerospace and defense manufacturer General Dynamics Phase 1 - Demo of interior office space and build out of new IT Space</t>
  </si>
  <si>
    <t>Gray Tools</t>
  </si>
  <si>
    <t>https://www.inddist.com/company-expansion-consolidation/news/22766310/gray-tools-adds-minnesota-warehouse</t>
  </si>
  <si>
    <t>Gray Tools is the only industrial-quality manufacturer of hand tools in Canada. Gray Tools is improving its U.S. distribution by adding warehouse space in Brooklyn Park, Minnesota, a suburb of Minneapolis, which will grow its e-commerce business. This strategic location will carry a large inventory to help expedite delivery to customers across the U.S. with faster routes and same-day shipping capabilities.</t>
  </si>
  <si>
    <t>Computype</t>
  </si>
  <si>
    <t>https://www.primegc.com/post/complete-computype-remodel</t>
  </si>
  <si>
    <t>2285 County Rd C West</t>
  </si>
  <si>
    <t>Computype has been innovating automation and barcode labeling solutions for nearly 50 years. Prime General Contractors remodeled 90,000 square feet of production space in St. Paul, Minnesota - all while production continued as usual. Production, bathroom and office spaces were remodeled. Mechanical and electrical systems were reworked to raise ceilings. Warehouse was relocated and brought up to code. Construction was completed in Sept 2023.</t>
  </si>
  <si>
    <t>MAS HVAC</t>
  </si>
  <si>
    <t>HQ, MF, OF</t>
  </si>
  <si>
    <t>https://www.bizjournals.com/twincities/news/2023/07/20/local-hvac-company-signs-arbor-lakes-business-park.html</t>
  </si>
  <si>
    <t>MAS HVAC, a Circle Pines, Minnesota-based manufacturer that provides custom energy recovery, air movement and heat exchange solutions for large commercial air-conditioning equipment, has signed a 150,000-sqft lease in Maple Grove's Arbor Lakes Business Park. It will move to its newly constructed space in January 2024. The new location will house the company’s new headquarters, manufacturing and logistics operations. MAS HVAC will relocate from Circle Pines, where it had about 70,000 square feet.</t>
  </si>
  <si>
    <t>Year</t>
  </si>
  <si>
    <t>(All)</t>
  </si>
  <si>
    <t>7808 Creekridge Circle</t>
  </si>
  <si>
    <t>Schoenfelder Renovations Inc. in Hopkins closed Dec. 21 on the acquisition of a building. The building be their national headquarters, to support work in 46 states. Schoenfelder occupy most of one floor, and a new tenant will lease most of another floor.</t>
  </si>
  <si>
    <t>80 S 8th St #4800</t>
  </si>
  <si>
    <t>Husch Blackwell, a Kansas City, Mo.-based law firm with more than 20 offices across the U.S., plans to lease around 10,000 square feet of office space in downtown Minneapolis. The new office opened in the IDS Center in May 2023. They intend to hire around 15 attorneys to start, with plans to expand. In December, the firm announced it would add about 30 people, including 11 attorneys - doubling its count at the Minneapolis office.</t>
  </si>
  <si>
    <t>7530 91st St. S</t>
  </si>
  <si>
    <t xml:space="preserve"> 10601 Fountains Drive</t>
  </si>
  <si>
    <t>33 10th Ave S Ste 150,</t>
  </si>
  <si>
    <t>A 168,000-square-foot warehouse/office building is planned to be constructed for Magnum Trucking on the southern lot, which is currently under construction. Expected Completion: January 2024</t>
  </si>
  <si>
    <t xml:space="preserve">Vetrotech Saint-Gobain, a glass-manufacturing subsidiary of French construction materials giant Saint-Gobain, is relocating its North American headquarters to Faribault, MN, and will share the campus with Sage Glass, another Saint Gobain business. The new HQ will also be a $7 million, 10,000 sqft facility for glass processing and framing manufacturing and is expected to be completed in 2023. About  40 employees will work there. Some of employees will transfer from Auburn, WA, but Vetrotech plans to hire in new employees to work in key business functions in Faribault. </t>
  </si>
  <si>
    <t xml:space="preserve">All Flex had previously acquired the property at 1200 96th W and is in the process of building it out to expand manufacturing capacity. Their new facility is called the Rigid Flex Center of Excellence. All Flex plans a new flexible circuit manufacturing plant to increase its manufacturing capacity, as well as plating and final finishing processes.  Construction Permit Description: The proposed tenant improvement project consists of 22,280 sf of manufacturing fit out. </t>
  </si>
  <si>
    <t>Community Development Morrison County, DEED</t>
  </si>
  <si>
    <t>Falls Fabricating is looking to expand. The metal fabricating company offers fabrication services in sheet metal, machined components and welded assemblies. Just two years after six employees purchased the business to ensure another company wouldn’t buy it and move jobs out of Little Falls, the new owners are hoping to add 40,000 square feet to their plant and add 20 new jobs. In order to do the expansion, Falls Fabricating would need to acquire adjacent parcels that currently owned by the Housing and Redevelopment Authority (HRA). Update: groundbreaking ceremony Sept. 2023
DEED AWARDS 2023-Q2: JCF $175K, MIF $190K</t>
  </si>
  <si>
    <t>Graco is looking to nearly double their operating space in Anoka, with an investment of $46.5 million dollars.  The current expansion will occur on the west side of their existing building, extending the current facility by 176,000 square feet. Graco plans to add over 50 new jobs to its current 240. Construction expected to start Sept 2023. Expect opening the facility in summer 2024. The hiring process will ramp up upon construction completion.
DEED Awards 2023-Q1: JCF ($737K), MIF ($250K)</t>
  </si>
  <si>
    <t>Donaldson</t>
  </si>
  <si>
    <t>9301 JAMES AVE S</t>
  </si>
  <si>
    <t>Donaldson is a leading filtration products manufacturer. Construction Permit Description: Tenant Improvement. Existing Tenant. Existing Space. 3rd Floor Liquid Lab.</t>
  </si>
  <si>
    <t>Eden Prairie aerospace contractor Ion Corp. to expand in north Minneapolis
Company plans to spend more than $30 million on the new factory on W. Broadway that will be 113,000 square feet.  Ion has 80 employees. The factory will create another 110 jobs.  Ground breaking expected in Oct. 2024, with completion in 2026.</t>
  </si>
  <si>
    <t>Savillex manufactures custom rigid plastic containers and provides injection molding and other engineered services. Bloomington Construction permit: Tenant improvement - existing office space demolition. Exposing ceiling for new warehouse space. Adding new overhead door for back of house.</t>
  </si>
  <si>
    <t>JCF ($800K), MIF ($210K), TIF ($2.1M)</t>
  </si>
  <si>
    <t>https://fergusnow.com/2023/07/12/scr-solutions-broke-ground-expansion/</t>
  </si>
  <si>
    <t>DEED, Fergus Now</t>
  </si>
  <si>
    <t>Essentia Health is proposing to build a new warehouse in Esko's industrial park.
The decision came from Essentia evaluating its supply chain and the lease on its current 50,000-square-foot building in West Duluth expiring in 2024. The new warehouse is slated to be 163,000 square feet. Groundbreaking is expected
for summer 2023, with an expected occupancy date in late 2024. Around 20-25 people will be employed at the warehouse, including staff from the West Duluth Building</t>
  </si>
  <si>
    <t>CFMoto, a high-end motorcycle and ATV manufacturer, plans to significantly expand in Plymouth, its U.S. headquarters. The company, originally founded in China, will relocate from a leased space at Plymouth Ponds Business Park to northeast Plymouth where it is currently constructing a new 100,000-square-foot, facility that it will own. CFMoto plans to increase its workforce in Plymouth from 40 to 84 employees within 3 years. Total poject cost: $25.5 million.
DEED MIF award: $340,000.</t>
  </si>
  <si>
    <t>2200 Hwy 13 W</t>
  </si>
  <si>
    <t>2345 Rice Street Suite 230</t>
  </si>
  <si>
    <t>Melbourne, Australia-based digital imaging company Optiscan Imaging will open its first U.S. operation in Roseville, Minnesota. Optiscan is a manufacturer of “endomicroscopic” digital imaging technology, which enables physicians to scan patients at the cellular level in real time. Optiscan's prior meeting with Medical Alley motivated the new office. Optiscan plans to hire just one full-time employee in Minnesota for now, but expects to add more as the business grows.</t>
  </si>
  <si>
    <t>Thermo King is a global leader in transport refrigeration and heating for trailers, trucks, buses, rail cars and shipboard containers. Building permit description:  Reconfigure existing office space to new A2L refrigerant storage room. Provide Mechanical and electrical infrastructure for new calorimeter. Patch and repair existing 2HR wall as needed to meet rating. Install of new AHU and VRF system.</t>
  </si>
  <si>
    <t>Action Target Distribution</t>
  </si>
  <si>
    <t>8611 W 35W Service Dr NE Suite 150</t>
  </si>
  <si>
    <t>Blaine35, a three-building business park with a combined 317,400 square feet of space, is fully leased. The business park, developed by Artis REIT of Winnipeg, is at 8611, 8700, and 8650 West 35W Service Drive NE in Blaine. CBRE said it recently landed two new tenants — Action Target and Aspect Automation — which bring the park to 100% occupancy.
Beginning in May, shooting range equipment manufacturer Action Target plans to occupy 31,120 square feet in Building A - likely for distribution.</t>
  </si>
  <si>
    <t>Ascential Technologies (formerly Aspect Automation)</t>
  </si>
  <si>
    <t>The Blaine35 business park recently landed two new tenants — Action Target and Aspect Automation.  NOV 2023: Aspect Automation is now part of Ascential Technologies - based in Grand Rapids, MI. Ascential held a ribbon-cutting ceremony for its new state-of-the-art facility that will employ 150 people. Ascential's Blaine facility will specialize in developing custom manufacturing machinery  and solutions designed specifically for medical and life science companies.</t>
  </si>
  <si>
    <t>Xcel Energy Inc. plans to buy a 20-acre parcel in The Heights, the former Hillcrest Golf Course in St. Paul. The site will be the home for a new East Metro Service Center facility to replace the 325-person Rice Street Service Center in St. Paul. The new center will be twice the size of the current one; continue to support Xcel's natural gas and distribution operations; and 1 include a training center and space for electric-vehicle charging stations. 
Construction will begin n spring 2024 and be completed in late 2025.</t>
  </si>
  <si>
    <t>5150 Industrial Blvd NE</t>
  </si>
  <si>
    <t>Minneapolis Glass Co., a woman-owned glass and glazing fabrication business, broke ground this week on its future corporate headquarters at 610 Junction – West in Brooklyn Park. Established in 1937, Minneapolis Glass provides manufacturing, installation and distribution services. The new facility includes space for glass and metal fabrication, distribution, offices and a consumer showroom. Broke Ground May 2023. Expected to open in 2024. Consolidates operations and expands footprint by 40,000 sqft, to 115,000 sqft</t>
  </si>
  <si>
    <t>https://www.primegc.com/post/construction-started-qts-medical-device-outsourcing</t>
  </si>
  <si>
    <t>Prime GC, City of Bloomington</t>
  </si>
  <si>
    <t>QTS Medical Device Outsourcing provides assembly, kitting, packaging and sterilization services; and serves as an outsource platform for the medical device and pharmaceutical industries.  Prime General Contractors was hired by QTS for a multi-phase design-build interior remodel of 50,000 SF of space in Bloomington, Minnesota. To support current and future expansion, additional electrical power is being added. Work began in April 2023 and expected to be completed in Dec. 2023.</t>
  </si>
  <si>
    <t>https://www.southernminn.com/faribault_daily_news/news/pending-state-help-mushroom-grower-plans-expansion-to-faribault/article_2e63e94c-ce70-11ed-a8a6-07da9d748455.html</t>
  </si>
  <si>
    <t>Faribault Daily News, DEED, City of Faribault</t>
  </si>
  <si>
    <t>F2F, Inc. plans to  develop a mushroom production facility in Faribault that will be the largest farm of its kind in the midwest. The projected project will cost an estimated $7.2 million, take place in a leased 60,000 sqft space and will employ roughly 100 people when fully operational. 
DEED Award JCF $175K</t>
  </si>
  <si>
    <t>VitaTek Medical (formerly Vita Group)</t>
  </si>
  <si>
    <t>HQ, RD</t>
  </si>
  <si>
    <t xml:space="preserve">Medical device incubator Vita Group will relocate to an existing 65,000 sqft building at 390 Commerce Dr that it bought for $8 million - across from its current location.   The company has 100 employees. The new building will be renovated, expanded to 140,000 square feet, and become Vita Group’s new headquarters. It includes cleanrooms, manufacturing, and offices. Construction is underway in Woodbury and expected to be completed in April 2024. Vita Group plans to hire more people. 
NOV 2023 update: I-Tek Medical and Vita Group are merging to create VitaTek Medical.  </t>
  </si>
  <si>
    <t>https://www.ci.enm.mn.us/vertical/sites/%7B97941C7E-666C-4328-9370-1A15F984EEE3%7D/uploads/MIF_and_SAC-WAC_Summary_11.18.22_V1.pdf 
https://www.ci.enm.mn.us/index.asp?SEC=2B21756D-F7C7-49D1-8F9E-4F7FFA982A8A&amp;Type=B_BASIC</t>
  </si>
  <si>
    <t>U.S. Gypsum, which manufactures ceiling tiles, is celebrating its 100th anniversary this summer.   The company is seeking to replace a 65-year-old dryer at its plant in Cloquet a cost of $38.5 million. The project could begin in June 2024. Update October 2023: Jobs retained: 315. DEED is supporting this project with a MIF award of $300K.</t>
  </si>
  <si>
    <t>https://knsiradio.com/2023/08/07/central-minnesota-companies-get-help-to-expand/</t>
  </si>
  <si>
    <t>KNSI Radio, DEED</t>
  </si>
  <si>
    <t xml:space="preserve">Renegade Truck Equipment is a Richmond, Minnesota-based manufacturing company specializing in the sale of truck equipment, truck and trailer accessories, and new builds of truck bodies including gravel, contractor, flatbed, and utility/service. Renegade is planning a 20,000 square foot new building to their facility, which will increase space for manufacturing as well as improve efficiencies in the manufacturing process.  Extimated investment: $3.8 million. New jobs: 15. Construction largely completed by Dec. 2023.
DEED Awards MIF $400K
</t>
  </si>
  <si>
    <t xml:space="preserve">Chanhassen-based dairy cooperative Bongards Creameries will invest $125 million in its dairy plant in Perham through expanding intake bays, cheese packaging equipment, whey warehousing and its wastewater treatment. The plant will be able to expand its milk intake by a full third in the next two years as a reesult. Bongards is a nationally recognized cheese and whey producer. The expansion is expected to begin in July 2023. Anticipated completion: June 2025 </t>
  </si>
  <si>
    <t>9702 Ulysses St NE</t>
  </si>
  <si>
    <t>Takeda's biopharmaceutical manufacturing site in Brooklyn Park, Minnesota, U.S., announced its recently completion of a $45 million dollar investment to increase production capacity. Through cross-functional collaboration, Takeda can now help more patients impacted by ulcerative colitis and Crohn's disease.</t>
  </si>
  <si>
    <t>Donaldson is a leading filtration products manufacturer. City of Bloomington Construction permit issued: office remodel</t>
  </si>
  <si>
    <t>Business North, DEED</t>
  </si>
  <si>
    <t>IRRR board meeting on Aug 9 approved a $600,000 participation loan to Cast Corporation in Hibbing to support a $1.2 million foundry expansion, loading dock, cold storage, and remodeling project. Includes a 5,400 square foot expansion to the foundry.</t>
  </si>
  <si>
    <t>HQ, MF, Other</t>
  </si>
  <si>
    <t xml:space="preserve">The city of Bemidji is requesting $1.5 million from BDPI to assist with constructing streets and utilities to develop 5 larger hangars at the Bemidji Regional Airport. One of the hangars will allow Bemidji Aviation to expand in Bemidji. Bemidji Aviation will invest $8.5 million, retain 122 jobs, and add 135 jobs.  All 5 of the hangars with be used for an eligible BDPI purpose. The total cost of the infrastructure portion of the project is $3.3 million. </t>
  </si>
  <si>
    <t xml:space="preserve">Nexstar, a firm that offers training on HVAC systems, plumbing and electrical work, signed a 13,491-square-foot sublease at 7760 France Ave. S. The sublease space will be its new headquarters with all operations, and will provide its over 60 Minnesota-based employees with administrative and collaborative work areas. Nexstar hopes to have the space renovated within the next 30-60 days for its employees. Nexstar is relocating from Saint Paul. </t>
  </si>
  <si>
    <t>Kannegiesser ETECH develops and manufactures technology and equipment for the industrial laundry industry. Its German parent company is Herbert Kannegiesser GmbH.  ETECH is investing in more space, new technology and equipment, and additional staff.  ETECH expects to invest $5 million in its expansion, which will create 36 new jobs over the next three years. (It currently has 127 employees in the state.)
DEED JCF Award: $175K</t>
  </si>
  <si>
    <t>The University of MN Board of Regents approved an almost $40 million land sale related to UMore Park that could lead to a $700 million investment into a new data center in Rosemount from Facebook’s parent company, Meta. Meta plans to power with renewable energy. The project still has several steps before it is finalized. 10/2023 update: utility regulators approved electricity contracts. 
12/2023: The plan that Rosemount County has approved shows a 750,000 sq ft data center campus that includes two data halls.</t>
  </si>
  <si>
    <t>An entity related to recycling firm Pioneer Industries International has paid $13.8 million for a former produce warehouse in New Brighton. The deal will bring up to 70 jobs to the city and rejuvenate a long-vacant building. The 110,692-square-foot building will house a paper sorting and distribution operation.The New Brighton building will replace Pioneer’s existing operation at 155 Irving Ave. N. in Minneapolis. After renovations, Pioneer plans to move into the new building in second quarter 2024.</t>
  </si>
  <si>
    <t>DW?</t>
  </si>
  <si>
    <t>JCF $220k, TIF $154.3k</t>
  </si>
  <si>
    <t>Upper Lakes Foods, Inc. plans to expand in Cloquet. The company is a full‐line, full‐service broadline food distributor serving customers in the Upper Midwest. The company plans to add 7,000 square feet of freezer space by constructing a new building addition. The total project cost is $2,688,416. The company expects to create 11 jobs within the first 3 years at an average cash wage of $24.18 per hour.  Construction to begin spring 2024.
Received DEED Award from JCF $220K, TIF $154.3K</t>
  </si>
  <si>
    <t>A countertop and flooring supplier is relocating to a new facility in Maple Grove’s Arbor Lakes Business Park. M S International Inc. (MSI), based in Orange, California, plans to relocate its current operations in Plymouth to a new, 195,013-square-foot facility by summer 2024. The project cost is $25 million.  MSI’s new facility will also be a regional headquarters for its operations across Minnesota and the Dakotas.</t>
  </si>
  <si>
    <t>IRRRB ($10M), TIF ($2M)</t>
  </si>
  <si>
    <t>IRRRB approved $10 million dollar loan for cannabis facility in Grand Rapids. 
HWY 35, LLC will establish a 30,000 sqft state-of-the-art cannabis cultivation and manufacturing facility. The proposed site is the former Ainsworth OSB plant in Grand Rapids. The HWY35 project is expected to invest $68 million and create 400 jobs. Renovations to begin mid-2024, operating by Jan 2025. The project is based in both manufacturing and agriculture, thus diversifying the local economy.</t>
  </si>
  <si>
    <t>https://ighmn.portal.civicclerk.com/event/1647/files/attachment/4573</t>
  </si>
  <si>
    <t>City of Inver Grove Heights, DEED</t>
  </si>
  <si>
    <t>8360 Courthouse Boulevard</t>
  </si>
  <si>
    <r>
      <t xml:space="preserve">International flexible-office space company IWG PLC is opening five new Twin Cities locations next year. </t>
    </r>
    <r>
      <rPr>
        <b/>
        <sz val="10"/>
        <rFont val="Calibri"/>
        <family val="2"/>
        <scheme val="minor"/>
      </rPr>
      <t>Bloomington:</t>
    </r>
    <r>
      <rPr>
        <sz val="10"/>
        <rFont val="Calibri"/>
        <family val="2"/>
        <scheme val="minor"/>
      </rPr>
      <t xml:space="preserve"> 4470 78th St. Circle, under the Regus brand. Spanning 17,880 square feet, this location will open the second quarter of 2024.</t>
    </r>
  </si>
  <si>
    <r>
      <t xml:space="preserve">International flexible-office space company IWG PLC is opening five new Twin Cities locations next year. </t>
    </r>
    <r>
      <rPr>
        <b/>
        <sz val="10"/>
        <rFont val="Calibri"/>
        <family val="2"/>
        <scheme val="minor"/>
      </rPr>
      <t>Brooklyn Center:</t>
    </r>
    <r>
      <rPr>
        <sz val="10"/>
        <rFont val="Calibri"/>
        <family val="2"/>
        <scheme val="minor"/>
      </rPr>
      <t xml:space="preserve"> 6160 Summit, located at 6160 Summit Drive N., under the Regus brand. This location, with 9,900 square feet, is expected to open second quarter of 2024.</t>
    </r>
  </si>
  <si>
    <r>
      <t xml:space="preserve">International flexible-office space company IWG PLC is opening five new Twin Cities locations next year. </t>
    </r>
    <r>
      <rPr>
        <b/>
        <sz val="10"/>
        <rFont val="Calibri"/>
        <family val="2"/>
        <scheme val="minor"/>
      </rPr>
      <t>Downtown Minneapolis</t>
    </r>
    <r>
      <rPr>
        <sz val="10"/>
        <rFont val="Calibri"/>
        <family val="2"/>
        <scheme val="minor"/>
      </rPr>
      <t>: Canadian Pacific Plaza, located at 120 South Sixth St., with the Regus brand. The 6,553-square-foot location has an opening date of the second quarter of 2024.</t>
    </r>
  </si>
  <si>
    <r>
      <t xml:space="preserve">International flexible-office space company IWG PLC is opening five new Twin Cities locations next year. </t>
    </r>
    <r>
      <rPr>
        <b/>
        <sz val="10"/>
        <rFont val="Calibri"/>
        <family val="2"/>
        <scheme val="minor"/>
      </rPr>
      <t>Uptown Minneapolis</t>
    </r>
    <r>
      <rPr>
        <sz val="10"/>
        <rFont val="Calibri"/>
        <family val="2"/>
        <scheme val="minor"/>
      </rPr>
      <t xml:space="preserve">: MoZaic East, located at 13300 Lagoon Ave., under the brand Spaces. The opening date is the first quarter of 2024. It will span 22,271 square feet on the fourth floor. </t>
    </r>
  </si>
  <si>
    <r>
      <t xml:space="preserve">International flexible-office space company IWG PLC is opening five new Twin Cities locations next year.  </t>
    </r>
    <r>
      <rPr>
        <b/>
        <sz val="10"/>
        <rFont val="Calibri"/>
        <family val="2"/>
        <scheme val="minor"/>
      </rPr>
      <t xml:space="preserve">St. Paul: </t>
    </r>
    <r>
      <rPr>
        <sz val="10"/>
        <rFont val="Calibri"/>
        <family val="2"/>
        <scheme val="minor"/>
      </rPr>
      <t>This Spaces-branded location, at 102 Water Street, will span 9,720 square feet and open second quarter of 2024.</t>
    </r>
  </si>
  <si>
    <r>
      <t> </t>
    </r>
    <r>
      <rPr>
        <sz val="11"/>
        <rFont val="Roboto"/>
      </rPr>
      <t>11975 Portland Ave #118,</t>
    </r>
  </si>
  <si>
    <t xml:space="preserve">Precision bearing specialist UK-based Carter Manufacturing unveiled the completed expansion of its US-based Carter Americas facility in Minneapolis to further support its customers in the Americas. Carter Americas’ larger facility will have more space to hold inventories, including hybrid and ceramic bearings for high temperature, cryogenic, ultra-high vacuum, and other applications.The new ‘state-of-the-art’ facility enables urgent, next-day deliveries. </t>
  </si>
  <si>
    <t>Rion Aesthetics</t>
  </si>
  <si>
    <t>https://www.bizjournals.com/twincities/inno/stories/news/2024/02/16/rion-startup-from-mayo-doctors.html</t>
  </si>
  <si>
    <t>DEED, Minneapolis St Paul Business Journal</t>
  </si>
  <si>
    <t>Rion Inc plans to expand in Rochester. Rion reimagines regenerative biotherapies and plans on scaling their production for their flagship innovation, Purified Exosome Product. Rion intends to relocate to a new larger leased space of around 10,000 square feet, which it will renovate to GMP grade manufacturing. The new faciliity will be in a former IBM building, and will be for its spin off Rion Aesthetics. The total project cost is $7,335,000. Will create 22 new jobs. DEED is supporting the project with awards totalling $615K (JCF $440K, MIF $175K).</t>
  </si>
  <si>
    <t>Unknown</t>
  </si>
  <si>
    <t>101 21st Ave S</t>
  </si>
  <si>
    <t>Elemet Manufacturing specializes in CNC machining, welding, and precision waterjet cutting and custom solutions. Elemet Group Inc. (NAICS 3329) is expanding in Princeton (Mille Lacs County) and is planning to build a new facility. The total project cost is nearly $26.5 million with $12.6 million for new  construction. Other costs include machinery and equipment. The project will retain 120 jobs and create 45 jobs within the first 3 years. Broke ground in June 2023. Facility was completed and opened in late February 2024.
DEED Awards: MIF $1 million, JCF $800K, BDPI $750K (to City of Princeton)</t>
  </si>
  <si>
    <t>nVent will fully use a development currently under construction for its distribution facility in Dayton called the French Lake Distribution Center. It signed a 10-year lease for the 248,000-square-foot space.
NVent, a high-performance electrical company offering electrical connection and protection solutions, plans to move into the new space before the end of the year. nVent will relocate its distribution arm of its enclosures and air-conditioning solutions from its Anoka location. Expect to move into new space by end of 2023. Facility opened: April 2024.</t>
  </si>
  <si>
    <t>1400 Washington Ave N</t>
  </si>
  <si>
    <t>City of Mpls ($2M), MIF ($3M), JCF ($756,816)</t>
  </si>
  <si>
    <t>Former NBA star and developer Devean George is bringing a modular housing manufacturing plant (George Modular Innovation Solutions) to North Minneapolis. Once operational, he expects to create about 350 union jobs, paying at least $31 an hour. The products will be using low-gauge steel, rather than wood. 
UPDATE 3/2024. George Modular purchased an 82,972-square-foot warehouse building in North Minneapolis. The project cost is now $31 million, and includes buildout. Expect to start construction this spring, complete construction this fall. 
Fin. Asst.: MIF $3M, JCF $756K, City of Mpls $2M</t>
  </si>
  <si>
    <t>MIF ($175K), JCF ($345K)</t>
  </si>
  <si>
    <t>6985 21st Ave S</t>
  </si>
  <si>
    <t>JCF $800K, MIF $230K</t>
  </si>
  <si>
    <t>GEOTEK is looking to expand in Stewartville (Olmsted County). GEOTEK manufactures a variety of pultruded products such as tension bars for chain link fences, retaining wall pins, and nursery stakes. Geotek's proposes expanding onto an adjacent 40‐acre parcel through the expansion of a new product line. The total project cost is $13.525 million - covering $7.9 million in new construction, $2.3 million in site improvements, $2.53 million for purchase of equipment and $810,000 in other costs. They expect to create 35 jobs over 3 years.
DEED AWARDS MIF $230K, JCF $800K</t>
  </si>
  <si>
    <t>GEOTEK</t>
  </si>
  <si>
    <t>https://www.kaaltv.com/news/groundbreaking-for-stewartville-business-expansion-geotek/</t>
  </si>
  <si>
    <t>South Africa-based plastic recycler Myplas is establishing its North American headquarters in Rogers. Myplas will open a $24 million 170,000-square-foot plastics recycling plant in Rogers.
Several major Minnesota companies are investing a combined $9.2 million in the Myplas plant and will incorporate the recycled plastic in their products and supply chains. The state is also contributing $1.4 million in loans and grants. The plant will employ up to 300 people. Update: construction underway in 2023, opened in Dec 2023.</t>
  </si>
  <si>
    <t>Clow Stamping Manufacturing, a provider of metal stampings to agriculture and other industries, wants to add 100,000 square feet of manufacturing space to its 285,000-square-foot facility in Merrifield, near Nisswa.
The company expects to create 65 jobs over the next two years as part of the $18.9 million expansion. The jobs would pay $17.50 on average. The project includes $14.9 million in new construction.
DEED Awards: MIF $450K. JCF $840K.
Update: Construction begins June 2023.</t>
  </si>
  <si>
    <t>Darik News, DEED</t>
  </si>
  <si>
    <t>Massman Companies pursues $16.3M expansion into Alexandria.  To support its operations of manufacturing automated food-packaging machines in Villard, Massman is planning to build a 75,000-square-foot facility. The project is expected to create at least 10 new, high-paying full-time jobs within two years. Also 100 jobs will be transfered from Villard (where there are 378 employees).  Massman is requesting $2 million in TIF from the city. Groundbreaking ceremony in May 2023. Expect to complete the new facility by early 2024.
DEED Awards: JCF $175K, MIF $150K</t>
  </si>
  <si>
    <t>Amazon will build its third metro area delivery center in the Anoka County suburb of Centerville and the facility could be open as early as next year.The Centerville City Council at its May 25 meeting approved plans for the 140,000-square-foot warehouse that will bring up to 600 full- and part-time jobs to the city. Delivery centers are often the last stop for items en route from seller to buyer. Amazon plans to build its Centerville facility featuring a warehouse, truck terminal and office. Update: opened in Aug 2023.</t>
  </si>
  <si>
    <t>Gordini a cold weather specialty apparel manufacturing company is interested in purchasing land to build a 120,000 sqft warehouse and distribution center. The land is 10.72 acres at corner of Lookout Drive and Timm Road will cost $696,800. The facility would be 90% warehouse with a small office area. Expect to hire up to 60 people within 5 years. Total project cost: $12.9 million for new construction and site improvements. Grand Opening: May 2024.
DEED Awards 2023-Q1: JCF ($800K), MIF ($210K). North Mankato TIF ($2.1M)</t>
  </si>
  <si>
    <t>Aerospace Fabrication</t>
  </si>
  <si>
    <t>Farmington</t>
  </si>
  <si>
    <t>https://www.hometownsource.com/sun_thisweek/community/dakota_county/aerospace-fabrication-breaks-ground-in-farmington/article_e660a0da-5e86-11ed-be4a-5bdb034b417f.html</t>
  </si>
  <si>
    <t>Hometown Source</t>
  </si>
  <si>
    <t>5147 208th St W,</t>
  </si>
  <si>
    <t>Aerospace Fabrication will be constructing a new building inside the Farmington Industrial Park. Employees and city leaders celebrated the addition with a Nov. 2, 2022 groundbreaking ceremony. The 13,333-square-foot addition will allow for increased production and new processing systems. Anticipate the project to wrap up by spring 2023. 
UPDATE: Aerospace Fabrication cut the ribbon in summer 2023 on a 13,333-square-foot expansion of its building.</t>
  </si>
  <si>
    <t>Rosenbauer</t>
  </si>
  <si>
    <t>DEED (MJSP)</t>
  </si>
  <si>
    <t>5190 260th St</t>
  </si>
  <si>
    <t xml:space="preserve">Rosenbauer's manufacturing operations are expanding to meet the surging demand for advanced firefighting technologies. Currently have 501 employees in MN and plan to add 60 new jobs over the next two years. Received MJSP award to provide training to 223 employees (including 60 expected new hires) between January 2024 to February 2026. Training partner is Hennepin Technical College. Courses focus on welding skills,  electrical and mechanical assembly,and other areas
DEED Award: MJSP  $391,213 </t>
  </si>
  <si>
    <t>NVE Corporation</t>
  </si>
  <si>
    <t>Computer and Electronics</t>
  </si>
  <si>
    <t>MIF ($400K), JCF ($210K)</t>
  </si>
  <si>
    <t>NVE Corporation (NAICS 334413) is looking to expand in Eden Prairie.  NVE Corporation sells devices that use spintronics, a type of nanotechnology.  The company is looking to lease an additional 7,000 square feet with a production cleanroom, equipment support areas, and employee space in the same business center they are currently located in. The total project cost is $5.1 million for renovations, machinery and equipment and other costs. The company expects to create 23 jobs within the first 3 years. 
DEED Awards: MIF $400K, JCF $210K</t>
  </si>
  <si>
    <t>Chandler Industries Inc</t>
  </si>
  <si>
    <t>https://blainemn.portal.civicclerk.com/event/1034/files/report/1352</t>
  </si>
  <si>
    <t>City of Blaine</t>
  </si>
  <si>
    <t>8650 W 35W Service Dr NE</t>
  </si>
  <si>
    <t>MIF ($304K)</t>
  </si>
  <si>
    <t>Chandler Industries is a privately owned multi-site contract manufacturer of precision machined and fabricated sheet metal components and assemblies. In 2023, Chandler consolidated multiple divisions in Blaine,  which also serves as its corporate headquarters. Chandler employs 300 people. The expansion project involves about $1 million in capital investment in new machines and equipment at Chandlers' existing 100,000 SF leased facility. Other expenses include limited renovations and larger work areas for new workers.
DEED Award: $304K MIF</t>
  </si>
  <si>
    <t>North Woods Finishing LLC</t>
  </si>
  <si>
    <t>https://public.onboardmeetings.com/Meeting/7DYYwB2thfJp5PD%2FSmfRwTmZsA91%2F4oQGpJ6oj52Bc4A/sBeZ5Bkc68NmVoGuD4NsAogF0Ns2dpJHrBrYqQY7XEkA?ReturnUrl=%2FOrganization%2F7DYYwB2thfJp5PD%252FSmfRwTmZsA91%252F4oQGpJ6oj52Bc4A</t>
  </si>
  <si>
    <t>City of Princeton</t>
  </si>
  <si>
    <t>1502 14th St</t>
  </si>
  <si>
    <t>MIF ($350K)</t>
  </si>
  <si>
    <t>North Woods Finishing, a cabinet making company, operates a pre-finishing plant in Princeton. The company handles all aspects of pre-finishing, such as assembly, design-build and packaging of its products. The proposed project includes a new facility, new equipment, new production lines, and job creation. Proposed investment of $2.65M covers $250K renovation, $2.2M in eqiupment and $0.2M in other costs. The project will create 32 FTE jobs within 2 years. 
DEED Award: MIF $350K</t>
  </si>
  <si>
    <t>2024-Q1</t>
  </si>
  <si>
    <t>Timberwolves</t>
  </si>
  <si>
    <t xml:space="preserve">The Minnesota Timberwolves are extending and expanding lease deals at the downtown Minneapolis property. Jon Dahl, managing director for JLL’s Minneapolis office, said the Timberwolves added about 9,000 square feet of space on the second floor for office needs. The NBA team has about 70,000 total square feet in the building, </t>
  </si>
  <si>
    <t>Arts, Recreation</t>
  </si>
  <si>
    <t>https://www.bizjournals.com/twincities/news/2024/01/04/mayo-clinic-and-timberwolves-reinvest-in-downtown.html</t>
  </si>
  <si>
    <t>600 N 1st St</t>
  </si>
  <si>
    <t>Modist Brewing</t>
  </si>
  <si>
    <t>https://www.bizjournals.com/twincities/news/2024/01/09/modist-warehouse-acquisiton.html</t>
  </si>
  <si>
    <t>301 Royalston Ave. N</t>
  </si>
  <si>
    <t xml:space="preserve">Modist Brewing Co. is expanding statewide distribution of its beer and THC offerings. It had its best year “by a wide margin” in 2023. Sales grew, mostly thanks to the explosive popularity of THC beverages. The company finished the $2 million revamp of its event center, which is now operational.
Modist just bought a $1 million warehouse at 301 Royalston Ave. N. at the end of December. The brewery plans to move its distribution and cold storage to the new 9,000 square foot space.  The warehouse has four loading docks, up from Modist's single loading dock. </t>
  </si>
  <si>
    <t>Summit Medical</t>
  </si>
  <si>
    <t>https://www.bizjournals.com/twincities/news/2024/01/09/medical-device-eagan-wilf-viking-lakes-lease.html</t>
  </si>
  <si>
    <t>815 Vikings Parkway</t>
  </si>
  <si>
    <t xml:space="preserve">Summit MEdical, a developer and manufacturer of medical devices, has grown from 16 employees in 2011 to now over 100 employees. Summit Medical has signed a 73,000 square feet lease for nine years, expanding its headquarters in Eagan’s Viking Lakes. This lease renews the company’s existing lease for 41,000 square feet, and adds 32,000 square feet - allowing it to relocate operations from another space in Eagan. The space will offer offices, distribution, clean-room manufacturing and the assembly of finished products.  </t>
  </si>
  <si>
    <t>Wausau Coated Products</t>
  </si>
  <si>
    <t>https://finance-commerce.com/2024/01/just-sold-wausau-coated-products-buys-plymouth-plant/</t>
  </si>
  <si>
    <t>2790 Ranchview Lane N.</t>
  </si>
  <si>
    <t>Wisconsin-based Wausau Coated Products Inc. has paid $5.9 million in cash for the former J-Mark Products office warehouse in Plymouth, which it plans to make its first location in Minnesota. The family-owned and operated Wausau company is a leading manufacturer of adhesive-based label products. The 74,867-square-foot block building sits on 4.84 acres at 2790 Ranchview Lane N and was renovated in 1992. It includes four dock doors, one drive-in door and 18 feet of clear height.</t>
  </si>
  <si>
    <t>O'Shaughnessy Distilling</t>
  </si>
  <si>
    <t>https://mn.gov/deed/newscenter/press-releases/?id=620895#/detail/appId/1/id/606186</t>
  </si>
  <si>
    <t>Contamination Cleanup</t>
  </si>
  <si>
    <t>O'Shaughnessy Distilling is planning to expand. A Contamination Cleanup Grant was awarded to the City of Minneapolis ($394,411) for a site at which O'Shaughnessy Distilling will expand. Site will be redeveloped into a 24,242-square-foot warehouse with offices for business expansion. The project is anticipated to create or retain 26 jobs, increase the local tax base by $120,268 and leverage $4 million of private investment. The developer and other grant sources will provide matching funds.</t>
  </si>
  <si>
    <t>Donaldson Company</t>
  </si>
  <si>
    <t>1500 W 94TH ST</t>
  </si>
  <si>
    <t xml:space="preserve">Bloomington Construction Permit: Phase 1 Only - Tenant Remodel on 3rd Floor. </t>
  </si>
  <si>
    <t>Saia LTL Freight</t>
  </si>
  <si>
    <t>Transportation, Logistics</t>
  </si>
  <si>
    <t>https://finance-commerce.com/2024/01/owatonna-warehouse-fetches-14m/</t>
  </si>
  <si>
    <t>200 32nd Avenue Northwest</t>
  </si>
  <si>
    <t xml:space="preserve">Saia Inc purchased a building located at 200 32nd Ave. NW, with 23,750 square feet for $14 million. Steele County valued the property as being worth $1.2 million. Ryan Nolander, a principal at Hamilton Real Estate in Rochester, said Owatonna makes sense from a logistics standpoint because it is connected to two major corridors, Interstate 35 and Highway 14. </t>
  </si>
  <si>
    <t>LightEdge</t>
  </si>
  <si>
    <t>https://www.bizjournals.com/twincities/news/2024/01/22/lightedge-buys-chaska-data-center-for-31-million.html</t>
  </si>
  <si>
    <t xml:space="preserve">Iowa-based LightEdge Solutions is expanding into Minnesota with the purchase of a 76,000-square-foot data center in Chaska, for $31 million. LightEdge is planning to hire additional sales and support staff to expand operations at the Chaska data center. LightEdge also plans to add more security certifications so that it can acquire local clients in highly regulated industries like finance, insurance and healthcare. About 30,000 square feet of data hall space is available for immediate expansion. </t>
  </si>
  <si>
    <t>St. Louis</t>
  </si>
  <si>
    <t>https://www.bizjournals.com/twincities/news/2024/01/29/amazon-duluth-distribution-center.html</t>
  </si>
  <si>
    <t>2302 Commonwealth Ave</t>
  </si>
  <si>
    <t>Northeast</t>
  </si>
  <si>
    <t>Retailing giant Amazon.com Inc. purchased an 18-acre parcel in a Duluth business park with plans to build a new distribution center at the site. The project will cost at least $9 million. No incentives were offered for the purchase.  Amazon.com Services bought the property last month for $90,324 from the Duluth EDA. 
Daniel Fanning, executive director of the Duluth Chamber Foundation, said the site will be an Amazon distribution center. 
Construction is already underway, and slated for completion by 2025.</t>
  </si>
  <si>
    <t>News Bank</t>
  </si>
  <si>
    <t>LISI Medical Remmele Inc - 2024</t>
  </si>
  <si>
    <t>JCF ($450K)</t>
  </si>
  <si>
    <t>LISI Medical Remmele, Inc. (NAICS 339112) is looking to expand in Big Lake. LISI-Medical is a division of LISI-Group. LISI-Medical is a prominent manufacturer of medical devices, particularly orthopedic implants and instruments for minimally invasive surgery. The company is looking to expand the facility by roughly 45,000 to 50,000 square feet. The total project cost is $23.6 million, for renovations, new machinery and equipment, and other expenses. The company expects to create 30 jobs within the first 3 years.
DEED Award: JCF $450K</t>
  </si>
  <si>
    <t>Clifton-Larson-Allen</t>
  </si>
  <si>
    <t>https://www.bizjournals.com/twincities/news/2024/02/06/cliftonlarsonallen-signs-lease-at-viking-lakes.html</t>
  </si>
  <si>
    <t>2685 Vikings Circle</t>
  </si>
  <si>
    <t>Accounting firm Clifton-Larson-Allen has signed a 16-year lease for 40,000 square feet of office space at the Viking Lakes campus in Eagan. The space will be in addition to the firm's downtown Minneapolis and other Minnesota offices.
CLA will spend $10 million building out the space over the next year and plans to open the office in 2025.  The firm has more than 1,200 employees in the metro and headquarters out of the U.S. Bank Plaza building.</t>
  </si>
  <si>
    <t>OF, Other</t>
  </si>
  <si>
    <t>Bloomington Construction Permit: General Dynamics - 8800 Queen Ave S - Phase II 2024 Project. Convert existing office space into high security SAPF (Special Access Program Facilities) area. Relocate existing bathrooms into existing office space.</t>
  </si>
  <si>
    <t>BAE Systems</t>
  </si>
  <si>
    <t>MF, RD, DW</t>
  </si>
  <si>
    <t>https://www.bizjournals.com/twincities/news/2024/02/09/bae-systems-maple-grove-project-libre.html</t>
  </si>
  <si>
    <t>Microsoft Corp</t>
  </si>
  <si>
    <t>https://www.bizjournals.com/twincities/news/2024/02/14/microsoft-becker-xcel-energy-land-data-center.html</t>
  </si>
  <si>
    <t>Microsoft Corp. purchased nearly 300 acres of land in Becker, Minnesota, from Xcel Energy for a new data center. The technology giant purchased six parcels for nearly $17.7 million. It's not known how big a project Microsoft is planning here. 
Xcel had previously secured a deal with Google to build a large data center in Becker but terminated that deal in late 2022.  Xcel is also working with Elk River Technologies to sell 348 acres near its Becker coal plants for another data center.
Xcel confirmed that the Microsoft site was distinct from the Google and Elk River sites.</t>
  </si>
  <si>
    <t>J&amp;L Wire Cloth LLC</t>
  </si>
  <si>
    <t>268 W Water St</t>
  </si>
  <si>
    <t>J&amp;L Wire Cloth LLC (NAICS 332618) is looking to expand in St. Paul. J&amp;L Wire Cloth is a leading manufacturer of galvanized  wire decking and shelving used in warehouse storage, material handling, and logistics. The company plans to build a 30,000 square foot building on land owned by its parent company. The total project cost is $9.6 million, covering site improvements, new construction, and new machinery and equipment. The company expects to  create 15 jobs within the first 3 years. 
DEED Awards: $178K for Contaminent Cleanup. MIF $250K, JCF $175K</t>
  </si>
  <si>
    <t>Kato Engineering Inc</t>
  </si>
  <si>
    <t>2075 W Howard Dr</t>
  </si>
  <si>
    <t>MIF ($300K), JCF ($175K)</t>
  </si>
  <si>
    <t>Kato Engineering Inc. (NAICS 335312) is looking to expand in North Mankato. Kato Engineering provides custom power generaton solutions for a wide range of applications. The total project 
cost $7.2 million. Construction includes site improvement and renovations of an existing building. Expenditures also include $4 million for the purchase of machinery and equipment. The company expects to create 42 jobs within two years at an average cash wage of $24.99 per hour. 
DEED Awards: $175K JCF, MIF $300K</t>
  </si>
  <si>
    <t>Pace Analytical Life Sciences LLC</t>
  </si>
  <si>
    <t>1311 Helmo Ave N</t>
  </si>
  <si>
    <t>MIF ($450K), JCF ($539K)</t>
  </si>
  <si>
    <t>Pace Analytical Life Sciences, LLC (NAICS 541380) is looking to expand in Oakdale (Washington County). Pace Analytical Life Sciences, LLC is a full-service contract development and manufacturing organization (CDMO). The proposed project will be leasing 7,864 square feet more office space where the existing facility is located. The total project cost $3.6 million, which includes the cost of renovations. The company expected to create 59 jobs within three years at an average wage of $43.37 per hour. 
DEED Awards: MIF $450K, JCF $539K</t>
  </si>
  <si>
    <t>R&amp;L Carriers</t>
  </si>
  <si>
    <t>The City of Farmington has been in talks with R&amp;L Carriers, a provider of shipping and logistics services, about a 100,000-square-foot expansion of its space in the Farmington Industrial Park. That project will go through the entitlement process this year and could also be under construction in 2024, said Deanna Kuennen, Farmington’s community development director.</t>
  </si>
  <si>
    <t>https://finance-commerce.com/2024/04/project-bengal-pitches-3-million-square-foot-industrial-project-in-farmington/</t>
  </si>
  <si>
    <t>5260 208th St W,</t>
  </si>
  <si>
    <t>Bloomington Construction Permit: Phase 2 Only - Tenant Improvement. Donaldson - 1400 Building Phase II - Workplace of the Future (WPOF)</t>
  </si>
  <si>
    <t>Mille Lacs Corporate Ventures</t>
  </si>
  <si>
    <t>Onamia</t>
  </si>
  <si>
    <t>AG/MF</t>
  </si>
  <si>
    <t>Cannabis</t>
  </si>
  <si>
    <t>https://www.bizjournals.com/twincities/news/2024/03/01/mille-lacs-growing-cannabis-facility.html</t>
  </si>
  <si>
    <t>777 Grand Ave</t>
  </si>
  <si>
    <t>Mille Lacs Corporate Ventures, the business arm of the Mille Lacs Band of Ojibwe, is building an indoor cannabis growing facility with 50,000 sqft of space that could be in production by September 2024. After its completion, it will take about five months before products are ready for retail sale. The facility is expected to produce about 1,600 pounds of flower per month. The new facility will create around 30 to 40 jobs. The facility cost is between $15 million and $20 million, funded by the Mille Lacs Band.</t>
  </si>
  <si>
    <t>Upsher-Smith Laboratories</t>
  </si>
  <si>
    <t>https://mn.gov/deed/newscenter/press-releases/?id=622815</t>
  </si>
  <si>
    <t>14905 23rd Ave N</t>
  </si>
  <si>
    <t xml:space="preserve">Upsher-Smith Laboratories (USL), a global company with locations in Plymouth and Maple Grove, specializes in pharmaceutical packaging and generic pharmaceuticals. In 2023, the company opened a new 270,000 square foot facility in Maple Grove where it employs 161 workers. They received an MJSP grant to train 168 people (including 35 new hires) between March 2024 to Oct. 2026. Their training partner is Hennepin Technical College. The custom training  program covers manufacturing fundamentals (to use new automated equipment and robotics) and occupational English. </t>
  </si>
  <si>
    <t>Japs-Olson</t>
  </si>
  <si>
    <t>Japs-Olson Company, located in St. Louis Park, is a third-generation, family-owned business that provides full-service custom print and direct mail services. Received MJSP grant for training 568 workers (including 98 new hires) between March 2024 and Oct. 2026. Training partner is Hennepin Technical college. Training aims to increase operational efficiences, DEI, conflict management, leadership, and Microsoft Office.
DEED Award: MJSP $123,434</t>
  </si>
  <si>
    <t>Kato Cable</t>
  </si>
  <si>
    <t>https://infoweb.newsbank.com/apps/news/document-view?p=NewsBank&amp;docref=news/1979C69ECF45CA40&amp;f=basic</t>
  </si>
  <si>
    <t>99 Power Dr</t>
  </si>
  <si>
    <t>Kato Cable is a world class wire harness and cable assembly manufacturer located in Mankato.  Kato Cable has a payroll of 135 FTE workers. They expect that will increase to over 200 within three to five years. Their new planned expansion will triple the current manufacturing space at 99 Power Drive. Kato requested a loan of $500,000 from the EDA, to repaid over 15 years. Kato will use the funds to prepare a recently purchased property next to its current site for a 40,000-square-foot expansion. The $5 million construction project will be covered by $1 million of cash from Kato and a $4 million bank loan.</t>
  </si>
  <si>
    <t>Kraft Mechanical</t>
  </si>
  <si>
    <t>https://www.bizjournals.com/twincities/news/2024/03/06/hohensteins-sells-woodbury-headquarters.html</t>
  </si>
  <si>
    <t> 2330 Ventura Drive</t>
  </si>
  <si>
    <t>An entity associated with contractor Kraft Mechanical has purchased Hohenstein's Woodbury 90,607 sqft headquarters at 2330 Ventura Drive for $10.75 million. The property was available because Hohenstein's is relocating to Cottage Grove. Kraft has been operating nearby at 2415 Ventura Drive in Woodbury. Kraft had good reason to make the purchase because it allows Kraft to consolidate its operations from three buildings into one, and to improve its operations without new construction.</t>
  </si>
  <si>
    <t>HQ, DW</t>
  </si>
  <si>
    <t xml:space="preserve"> 95th Street South and Jamaica Avenue South</t>
  </si>
  <si>
    <t>Wholesale beer distributor Hohenstein’s Inc is relocating its HQ from Woodbury to a new 160,000-square-foot headquarters (also serving as a new warehouse distribution center) in Cottage Grove this summer.
The new warehouse and office facility cost about $17 million. For the past couple decades, Hohenstein's has specialized as a wholesale distributor of domestic, imported and craft beer.</t>
  </si>
  <si>
    <t>Direct Source</t>
  </si>
  <si>
    <t>OF, DW</t>
  </si>
  <si>
    <t>https://www.bizjournals.com/twincities/news/2024/03/12/direct-source-chanhassen-reno.html</t>
  </si>
  <si>
    <t>8176 Mallory Ct</t>
  </si>
  <si>
    <t>Retail technology-systems company Direct Source has Chanhassen office and warehouse headquarters. Direct Source employs about 100 people working at its headquarters and 3,000 contracted technicians.
Renovation off their headquarters costed the company “multi-millions". The renovation entailed a complete overhaul of the office space, which takes up about 25,000 square feet. Direct Source provides workers with a "flexible" work model.</t>
  </si>
  <si>
    <t>Yoyo Donuts</t>
  </si>
  <si>
    <t>https://www.pineconepresscitizen.com/news/2024/apr/05/yoyo-donuts-brings-full-production-to-downtown-walker/</t>
  </si>
  <si>
    <t>Pine Cone Press Citizen</t>
  </si>
  <si>
    <t>407 Minnesota Ave</t>
  </si>
  <si>
    <t>MIF ($190K)</t>
  </si>
  <si>
    <t>Walker area natives Luke and Alise McGregor purchased YoYo Donuts, a gourmet donut store, in Minnetonka early in 2023. As business has grown, a second location in downtown Walker was opened in Spring of 2023. The products are sold locally and shipped all across the country. When production capacity neared its limit, the owners planned to add a full production kitchen for the Walker store. Renovations are underway at the Walker location and are expected to be completed by May 1. 
DEED Award: MIF ($190K)</t>
  </si>
  <si>
    <t>First Resource Bank</t>
  </si>
  <si>
    <t>https://www.bizjournals.com/twincities/news/2024/03/19/first-resource-bank-moving-to-mill-district.html</t>
  </si>
  <si>
    <t>811 Washington Ave S</t>
  </si>
  <si>
    <t>First Resource Bank will move its corporate headquarters from Stillwater to Minneapolis' Mill District. The bank expects its new corporate offices to open this summer in the Ironclad Building, Currently, the bank has around 2,000 square feet for its branch already in the Ironclad. When the project is completed, the bank will have more than 6,000 square feet of space in the building. The location will be more accessible to its customer base.</t>
  </si>
  <si>
    <t>Schafer Richardson</t>
  </si>
  <si>
    <t>https://www.bizjournals.com/twincities/news/2024/04/09/schafer-richardson-north-loop-minneapolis-hq.html</t>
  </si>
  <si>
    <t>901 N. Third St.,</t>
  </si>
  <si>
    <t xml:space="preserve">Real estate development company Schafer Richardson has moved into a newly built out headquarters just across the street from its former home in Minneapolis' North Loop. Schafer moved into its new headquarters in Basset Creek Business Center, a building it owns at 901 N. Third St., last month. The new space on the 1st and 2nd floors is over 25,000 square feet. </t>
  </si>
  <si>
    <t>(blank)</t>
  </si>
  <si>
    <t>Retained Jobs</t>
  </si>
  <si>
    <t>Soldier Trucking purchased the former Bix Produce Co. facility near downtown St. Paul. The company — which is based in St. Paul with offices in Mendota Heights — plans to relocate 20 administrative jobs from Mendota Heights, retain 52 positions in St. Paul and add 60-70 new positions over the next 18 to 24 months.
Soldier Trucking is a veteran-owned transportation company that focuses on putting people from diverse backgrounds — including disabled vets — to work.</t>
  </si>
  <si>
    <t>9300 Decatur Dr. N.</t>
  </si>
  <si>
    <t>Wiha Tools plans to build a new 78,000 sqft manufacturing facility to a 12.87-acre site -- with room for another 80,000 square feet of building space-- on the north side of the city.  Wiha will relocate and consolidate MN operations at new site. Current employees: 61.
Total cost is $13.4 million for construction, site improvements and construction. Project will create 59 new jobs in the first five years. Construction of first phase begins in spring 2023, and is expected to open by end of 2023. Grand opening in April 2024
MIF Award: $220K.  JCF Award: $660K.  City govt expects to contribute $1.88 million in TIF and loans.</t>
  </si>
  <si>
    <t>JCF $790K, MIF $2.0M. Grand Rapids: TIF ($2.1M), Tax Abatement ($2.0M); Itasca County: $1.4M tax abatement IRRB ($2.5M)</t>
  </si>
  <si>
    <t>MIF $450K, JCF $175, TIF $2.26M, JTIP (MJSP) $400K, ATIP (MJSP) $20K</t>
  </si>
  <si>
    <t>Projects</t>
  </si>
  <si>
    <t>New Jobs</t>
  </si>
  <si>
    <t>$/proj avg (M)</t>
  </si>
  <si>
    <t>&lt;=without Mayo</t>
  </si>
  <si>
    <t>Investment ($M)</t>
  </si>
  <si>
    <t>Houston-based Solugen plans to expand in Marshall. Solugen uses key technology processes and intellectual property to develop a sustainable, high-yield process of producing bio-based chemicals. The proposed project consists of constructing three (3) modular separate “trains”. The total project cost for the first train is $90 million, which includes about $40 million in new construction, as well as new machinery and equipment. Expects to create 38 jobs within the first year. Expect to open in 2025. DEED JCF Award: $760K
Update 6/2024: More awards: Federal DOE loan $213.6M, DEED MN Forward Fund $15M</t>
  </si>
  <si>
    <t>JCF $760K, Forward Fund $15M, Feds DOE $213.6</t>
  </si>
  <si>
    <t>L&amp;M Fleet Supply plans to build a new $55.4 million distribution center in Grand Rapids. The new 210,000 sq-ft center will replace current distribution center in LaPrairie. New state-of-the-art equipment will include computer-aided forklifts, conveyor systems, a sortation system, and a new warehouse management system. Expected to create 35 to 50 new jobs and retain 83 jobs. Seeking financial assistance from IRRRB ($2.5 million loan). The city of Grand Rapids is assisting with tax increment financing ($2.1 million) and tax abatement ($2 million). DEED JCF Award $790K. MIF $2.0M. Construction underway in May 2024. Completion expected Dec. 2024. Opening expected Feb-Mar 2025.</t>
  </si>
  <si>
    <t>Niagara Bottling is a California-based beverage manufacturer that is proposing to construct a 425,000 square foot facility in Elko New Market. Projected investment: $258 million, New jobs: 58. Average wage: $18/hr.
The fate of a new water bottling plant now rests with the MN Department of Natural Resources, which will review the project for its impact on the aquifer beneath the surface. Niagara Bottling plans to purchase up to 310 million gallons of water per year from Elko New Market, a plan that has sparked controversy.
DEED Awards: MIF $405K, JCF $800K. City of Elko New Market waived $3M in water/sewer connection fees</t>
  </si>
  <si>
    <t>MIF (405K), JCF (800K), Elko New Market ($3M)</t>
  </si>
  <si>
    <t>8400 Normandale Blvd</t>
  </si>
  <si>
    <t>Delta Air Lines has signed a lease for less than 80,000 square feet in the Normandale Lake Office Park's 8400 Tower in Bloomington. Delta Air Lines’ Minneapolis Tech Hub employs 600 people and is an important facility for the air travel giant. It’s one of three major locations globally that supports Delta’s ground and in-flight crews and operations. 
Update June 2022: Building permits covering 40,000 sq ft. Project called "Delta Tech Hub"
July 2024: finished cost $8.5 million, final size 89,961 sqft</t>
  </si>
  <si>
    <t>15790 Canada Circle</t>
  </si>
  <si>
    <t>The Hopkins-based general contractor is looking to construct a manufacturing facility with outdoor storage in Rosemount. The facility would be its second in Rosemount. Frana is the 8th-largest general contractor in the Twin Cities. The project provides the capacity for manufacturing all prefabricated floors needed for Frana’s field construction and to start producing their own trusses. About 83,000 square feet of the property will be for outdoor storage. The site will employ 30 people. 
Update 7/2024: Project cost $10 million. Project size: 56,220 sqft (factory); 3,558 sqft (office)</t>
  </si>
  <si>
    <t>12225 W French Lake Rd</t>
  </si>
  <si>
    <t>Cummins</t>
  </si>
  <si>
    <t>https://investor.cummins.com/news/detail/605/cummins-announces-investments-of-more-than-1-billion</t>
  </si>
  <si>
    <t>1400 73rd Ave NE</t>
  </si>
  <si>
    <t>Over half of all medium- and heavy-duty trucks on the road in the U.S. today use Cummins engines.  The Cummins' Fridley facility will soon manufacture electrolyzers, which are a critical piece of the green hydrogen economy and brings the supply chain for zero-emissions vehicles to the U.S. This $10 million investment will support 100 new jobs.
U.S. DOE announced that Cummins' Fridley plant will receive $10.6 million in tax credits (due to IRA) for large-scale proton-exchange membrane electrolyzer manufacturing and testing.</t>
  </si>
  <si>
    <t>PHOENIX Preclinical Labs is a Contract Research Organization (CRO) that provides evaluation and testing of Medical Devices and Biomedical Materials.  Our ~126,000 sq. ft. facility will open in Coon Rapids in July 2024. Build out of nearly $11 million in construction. (from Coon Rapids Building Permits report, 2024-Q1).</t>
  </si>
  <si>
    <t>R&amp;D, medical testing services</t>
  </si>
  <si>
    <t>https://www.coonrapidsmn.gov/ArchiveCenter/ViewFile/Item/1350</t>
  </si>
  <si>
    <t>501 90th Ave</t>
  </si>
  <si>
    <t>IDC Automatic</t>
  </si>
  <si>
    <t>360 Coon Rapids Blvd</t>
  </si>
  <si>
    <t>2024-Q2</t>
  </si>
  <si>
    <t>Yarkstik</t>
  </si>
  <si>
    <t>https://www.bizjournals.com/twincities/inno/stories/news/2024/04/23/yardstiks-new-hq-in-downtown.html</t>
  </si>
  <si>
    <t>100 Washington Square,</t>
  </si>
  <si>
    <t>Cogwear</t>
  </si>
  <si>
    <t>https://www.bizjournals.com/twincities/inno/stories/news/2024/04/25/cogwear-to-open-st-paul-facility.html</t>
  </si>
  <si>
    <t>2300 Myrtle Ave</t>
  </si>
  <si>
    <t>Cogwear, a small Philadelphia-based medical device startup that makes a headband to monitor brain activity, is opening a new facility in St. Paul. The expansion will produce its second-generation device, designed to deliver real-time brain insights. In addition to health care applications, it is also used in advertising and athletics. Company is working to get FDA clearance. The new site will have automated manufacturing for the wearable device's proprietary sensors.</t>
  </si>
  <si>
    <t>https://finance-commerce.com/2024/04/nordic-wares-headquarters-features-solar-facade/</t>
  </si>
  <si>
    <t>5005 Minnetonka Blvd.</t>
  </si>
  <si>
    <t>A new $1 million solar array is giving Nordic Ware’s headquarters in St. Louis Park a distinctive look as well as a sustainable source of power. Blaine-based Cedar Creek Energy partnered with Nordic Ware on the array, which generates about 450,000 kilowatts of electricity for the kitchenware company’s energy-intensive manufacturing building. The project will offset 5% of Nordic Ware’s yearly energy usage. The installation was completed in January.</t>
  </si>
  <si>
    <t>Robert Half Staffing Solutions</t>
  </si>
  <si>
    <t>Normandale Lake Office Park 8500 Robert Half. Office Remodel. Bloomington Construction Permits. Robert Half's dedicated recruiters use smart matching technology to help place professionals in temporary and/or permanent positions. The company specializes in Finance &amp; Accounting, Administrative &amp; Customer Support, Technology, Marketing &amp; Creative, and Legal positions.</t>
  </si>
  <si>
    <t>AGCO</t>
  </si>
  <si>
    <t>https://www.bizjournals.com/twincities/news/2024/05/03/agco-corp-opens-customer-experience-center.html</t>
  </si>
  <si>
    <t>202 Industrial Pkwy ·</t>
  </si>
  <si>
    <t>AGCO Corp., a Georgia-based agricultural-equipment manufacturer, opened a 16,000-square-foot "customer experience center" this week in Jackson, Minnesota, where the company operates a large manufacturing facility. The lodge will serve as Fednt's North American hub for dealer training, sales meetings and brand celebrations.</t>
  </si>
  <si>
    <t>Egan Company</t>
  </si>
  <si>
    <t>Kasson</t>
  </si>
  <si>
    <t>https://infoweb.newsbank.com/apps/news/document-view?p=NewsBank&amp;docref=news/198D5257819ADF98&amp;f=basic</t>
  </si>
  <si>
    <t>Rochester Post-Bulletin (News Bank)</t>
  </si>
  <si>
    <t>500 Ninth St. SE</t>
  </si>
  <si>
    <t>Twin Cities-based Egan Co. will soon break ground on May 13 on a 40,000-square-foot prefabrication facility in Kasson to support its area electrical contracting operations. The new prefabrication and warehouse complex will prefabricate electrical components and assemblies used in Egan contracting projects, completed and ready for use by January. Once this facility is up and running, 20 Egan employees will transfer from the Rochester office to Kasson. About 12 employees will remain in Rochester.</t>
  </si>
  <si>
    <t>Baxter Healthcare</t>
  </si>
  <si>
    <t>https://www.bizjournals.com/twincities/news/2024/05/07/baxter-health-golden-valley.html</t>
  </si>
  <si>
    <t>201 General Mills Blvd</t>
  </si>
  <si>
    <t>MIF $1.37M, JCF $1.84M</t>
  </si>
  <si>
    <t>Baxter Healthcare primarily focuses on medical products to treat kidney disease, and other chronic and acute medical conditions. Golden Valley is in the running for Baxter Healthcare's one of four “R&amp;D Centers of Excellence." Baxter, a Deerfield, Illinois, is considering the 90,000 sqft of space at 201 General Mills Blvd. for its $40 million project that would create an estimated 100 jobs. Baxter would also relocate another 70 jobs to Golden Valley from an existing facility in Plymouth. 
DEED Awards: MIF $1.37M, JCF $1.84M</t>
  </si>
  <si>
    <t>TKDA</t>
  </si>
  <si>
    <t>https://www.bizjournals.com/twincities/news/2024/05/09/tkda-headquarters-st-paul-bloomington.html</t>
  </si>
  <si>
    <t>3311 E. Old Shakopee Road</t>
  </si>
  <si>
    <t>Engineering and design firm TKDA is moving from St. Paul, to a larger space in Bloomington. The company plans to lease 87,000 square feet in the SoLo 3311 building, and move in the first quarter of 2025. The company currently has about 300 employees and is expecting to hire more.  Buildout expected to start this summer. “With this new office, we think we're going to be much more able to retain our current employees and recruit additional employees to the space."</t>
  </si>
  <si>
    <t>Electronics</t>
  </si>
  <si>
    <t>RL Cold</t>
  </si>
  <si>
    <t>Warehousing, Storage</t>
  </si>
  <si>
    <t>https://finance-commerce.com/2024/05/cold-storage-facility-coming-to-lakeville/</t>
  </si>
  <si>
    <t>21535 Cedar Ave</t>
  </si>
  <si>
    <t>RL Cold, a developer of cold storage facilities across the U.S., recently broke ground on a 292,000-square-foot cold storage facility within the Airlake Industrial Park in Lakeville. The Lakeville build will feature “advanced refrigeration technology including a transcritical Co2 system to provide precision in temperature control, optimal storage conditions for perishable items and energy efficiency.” The project is scheduled for completion in spring 2025.</t>
  </si>
  <si>
    <t>Remodel existing office space.</t>
  </si>
  <si>
    <t>Renovation of interior office space, restrooms, and associated mechanical and electrical work on the 3rd floor.</t>
  </si>
  <si>
    <t>PaR Systems</t>
  </si>
  <si>
    <t>https://www.bizjournals.com/twincities/news/2024/06/05/shoreview-par-systems.html</t>
  </si>
  <si>
    <t>3660 Victoria St</t>
  </si>
  <si>
    <t>Nucleus RadioPharma</t>
  </si>
  <si>
    <t>https://www.bizjournals.com/twincities/news/2024/06/06/nucleus-radiopharmaceuticals-extension-round.html</t>
  </si>
  <si>
    <t>415 2nd Ave SW</t>
  </si>
  <si>
    <t>Nucleus RadioPharma scored an additiona undisclosed investment - which  will help expand its development, supply and commercial manufacturing capabilities. The company is continuing to build its Rochester manufacturing facility which provides 6,500 square feet of laboratory and manufacturing and an additional 3,500 square feet of office space in Two Discovery Square building within Destination Medical Center's Discovery Square District near Mayo Clinic. Nucleus expects to employ up to 28 people within the first two years.</t>
  </si>
  <si>
    <t>Simpli-Fi Automation Inc.</t>
  </si>
  <si>
    <t>370 N. Wabasha Street</t>
  </si>
  <si>
    <t>MIF $1.0M, JCF $268K</t>
  </si>
  <si>
    <t>Simpli-Fi Automation Inc. designs and produces a range of  integrated health and environmental monitoring sensors for the health care industry. The company is a Black-owned business. Simpli-Fi is looking to expand in St. Paul to create one of the few commercial carbon nanotube semiconductor nanofabrication facilities in the U.S. The total project cost is $12,286,993 and includes renovations of an existing building, machinery and equipment. The company expects to create 75 jobs. 
DEED Awards: MIF $1M, JCF $268K</t>
  </si>
  <si>
    <t>Abbott Northwestern Hospital (Allina Health)</t>
  </si>
  <si>
    <t>https://www.bizjournals.com/twincities/news/2024/06/12/abbott-northwestern-minneapolis-construction.html</t>
  </si>
  <si>
    <t>800 E. 28th St.</t>
  </si>
  <si>
    <t>M.A. Mortenson Co. recently received a key permit for Allina Health's 10-story addition to Abbott Northwestern Hospital's campus in Minneapolis.
The construction work is valued at $596 million. The over 600,000-square-foot surgical and critical-care building will have 30 future-flexible operating rooms, four floors of technology-enabled patient rooms and additional space for future growth. Substantial completion of the project is expected by June of 2026.</t>
  </si>
  <si>
    <t>Shippers Supply</t>
  </si>
  <si>
    <t>HQ, MF, OF, WH</t>
  </si>
  <si>
    <t>Nondurable goods NAICS 424</t>
  </si>
  <si>
    <t>https://www.bizjournals.com/twincities/news/2024/06/13/golden-valley-business-real-estate-industrial.html</t>
  </si>
  <si>
    <t>6300 Golden Valley Rd</t>
  </si>
  <si>
    <t>Shippers Supply Inc, a shipping and packaging distributor, signed a long-term lease for a nearly 124,000-square-foot headquarters at the  Golden Valley Business Center. Shippers will move to the space in October, which will house a showroom for automation equipment and office, warehouse, production and manufacturing space. The move helps the companyexpand and upgrade its space, better attract and retain talent, and stay close to its existing 90,000-square-foot headquarters in Hopkins, MN.</t>
  </si>
  <si>
    <t>Phase 2 Only - Tenant Remodel on 3rd Floor. City of Bloomington Construction permits</t>
  </si>
  <si>
    <t>Little Sombrero Salsa</t>
  </si>
  <si>
    <t>https://ccxmedia.org/news/salsa-company-considers-new-hope-production-facility/</t>
  </si>
  <si>
    <t> 3980 Quebec Ave. N., </t>
  </si>
  <si>
    <t>https://www.bizjournals.com/twincities/news/2024/06/27/centracare-st-cloud-health-care-real-estate.html</t>
  </si>
  <si>
    <t>1900 CentraCare Circle</t>
  </si>
  <si>
    <t>Apple Valley Foods</t>
  </si>
  <si>
    <t>1118 Main St N</t>
  </si>
  <si>
    <t>JTIP ($200K)</t>
  </si>
  <si>
    <t>Apple Valley Foods -- the U.S.-based affiliate of parent Apple Valley Foods based in Canada --  in Chaska, Minn., is a world class food manufacturer of specialty and artisan baked goods. Apple is expanding its production capacity in Austin, Minnesota. The expansion will cost $18 million and is wholly financed through Export Development Canada. The company will add 127 new jobs at the new facility. 
DEED JTIP award for traininng: $200K</t>
  </si>
  <si>
    <t>Yardstik, a tech startup that helps streamline the hiring and onboarding of new employees, is moving its headquarters from Edina to downtown Minneapolis. The company will move to 100 Washington Square, into a 14,000 square feet space, more than double the size of its previous space in Edina. The company's customer base has grown from 175 a year ago to more than 700. Its staff as grown to 52 employees, 14 of them hired over the past year. They've stayed busy hiring for positions in sales, marketing and product engineering.</t>
  </si>
  <si>
    <t>CentraCare is moving forward with a plan to expand its 128-acre St. Cloud campus. CentraCare will construct a 215,000-square-foot addition to its existing CentraCare Health Plaza building, an adjacent building and a multifamily residential building with up to 96 units. The addition, which will cost $228.8 million, will provide expanded capacity for ambulatory services. The residential housing includes space for students at the campus' new medical school that will begin in the fall of 2025.</t>
  </si>
  <si>
    <t>Rosemount-based aluminum recycler Spectro Alloys Corp. is planning a $76.8 million expansion with a new 90,000-square-foot building on its campus along Highway 55. The project will bring 70 highly paid jobs within 3 years to Rosemount.
Spectro expects to break ground in 2024 on the 42-acre site and have the building operational mid-2025. The project would provide the capabilities needed to recycle used beverage containers, extrusions, and other scraps. The investment includes $24.3 million in new construction. 9/2024: UAE-based Emirates Global Aluminum (EGA) acquires an 80% stake in Spectro Alloys.
DEED AWARDS MIF $400K, JCF $750K</t>
  </si>
  <si>
    <t>JCF $800K, MIF $4M, CHIPS $120M, Forward Fund $75M</t>
  </si>
  <si>
    <t>Polar Semiconductor is expanding in Bloomington (Hennepin County). The company makes wafer products at its semiconductor fabrication facility. The project would expand and make improvements to its cleanroom manufacturing space, add automation equipment and modernize the facility. The total project cost is $525 million. It will create 160 new jobs.
DEED AWARDS MIF $4M, JCF $800K
Updated data 8/2024 since initial announcement: $525 M total cost, with $123M from US CHIPS and $75 M from MN Forward Fund. 160 new jobs</t>
  </si>
  <si>
    <t>SOMIC Packaging Inc. (NAICS 423800) is looking to expand in Inver Grove Heights, relocating from its leased space in Eagan. Parent company is Somic Verwaltungs GmbH of Germany. SOMIC Packaging manufactures highly efficient, flexible case packing equipment. The company needs more space for service parts and product testing. Plan to purchase a newly constructed 48,000 sq ft building at Inverpointe Business Park that would be built out to meet its needs. The total project cost: $8.3 million. Will create 23 new jobs. DEED awards: JCF $345K, MIF $175K
Update 10/2024: Somic moves into its new space.</t>
  </si>
  <si>
    <t>Niron Magnetics is planning to use $21.3 million in fresh capital from investors to build a magnet-producing factory in the state. The heightened demand for electric vehicles has increased global dependency on rare earth materials required for magnets that go into electric drivetrains and motors. Niron is leveraging iron and nitrogen to deliver better performance and lower costs, while eliminating the need for rare earth content in magnets. Update: Niron Magnetics Inc. hosted a grand opening Oct. 2024 for its 70,000-square-foot manufacturing facility.</t>
  </si>
  <si>
    <t>City of Owatonna: 1/2023 Report: Building permit issued 1/23/23 for New industrial construction at 315 32nd Ave NW, $5,000,000 valuation.  Background: 4/16/2020 Per City of Owatonna documents: Cemstone intends to build a new plant. City and Cemstone agreed to "swap" ownership of the site at 315 32nd Avenue Northwest in the Industrial Park with Cemstone’s current production site at 639 Riverside Avenue.  No cash is being exchanged, the City and 'Cemstone are “swapping” properties.</t>
  </si>
  <si>
    <t>https://www.owatonna.gov/DocumentCenter/View/7722/January-2023-Detailed-Permit-Report-PDF?bidId=</t>
  </si>
  <si>
    <t xml:space="preserve"> 315 32nd Ave NW</t>
  </si>
  <si>
    <t>Phoenix Preclinical Labs</t>
  </si>
  <si>
    <t>Site Plans were approved for a 25,570 square foot expansion to the existing IDC Automatic industrial building. This would allow the business to achieve its goal of moving out of its leased space at 9355 Holly Street and keep its operations all within one building. idc-Automatic is a leader in high-performance residential, commercial,  industrial and custom garage doors for families and businesses in Minneapolis, St. Paul area.</t>
  </si>
  <si>
    <t>Little Sombrero Salsa is considering a new production facility in New Hope.  The company plans to purchase equipment that would allow it to produce nearly 50 bottles of salsa per minute. The company expects a capital investment of $763,000 to prepare the New Hope facility. The expansion would create 31 to 40 full-time jobs within a two-year period, paying an average of $20 per hour.
DEED Award MIF $185K (8/2024)</t>
  </si>
  <si>
    <t>LEI Packaging</t>
  </si>
  <si>
    <t>2024-Q3</t>
  </si>
  <si>
    <t>TurbinePROs</t>
  </si>
  <si>
    <t>Happy Halal (Clean Chickens)</t>
  </si>
  <si>
    <t>Histosonics</t>
  </si>
  <si>
    <t>Holmes Murphy</t>
  </si>
  <si>
    <t>Rotation Engineering and Manufacturing Co.</t>
  </si>
  <si>
    <t>Advanced Machine Guarding Solutions</t>
  </si>
  <si>
    <t>Two Rivers Enterprises Inc.</t>
  </si>
  <si>
    <t>Holdingford</t>
  </si>
  <si>
    <t>Monumental Sales (div. of St Cloud Industrial Products)</t>
  </si>
  <si>
    <t>Burns &amp; McDonnell</t>
  </si>
  <si>
    <t>ESG Architecture &amp; Design</t>
  </si>
  <si>
    <t>Medical 21</t>
  </si>
  <si>
    <t>United Therapeutics</t>
  </si>
  <si>
    <t>Foster Electric</t>
  </si>
  <si>
    <t>Pella Windows &amp; Doors (Pella Northland)</t>
  </si>
  <si>
    <t>Crystal Cabinet Works</t>
  </si>
  <si>
    <t>Hunt Electric</t>
  </si>
  <si>
    <t>GDB International</t>
  </si>
  <si>
    <t>Mesabi Metallics</t>
  </si>
  <si>
    <t>Lower Sioux Industrial Hemp</t>
  </si>
  <si>
    <t>Morton</t>
  </si>
  <si>
    <t>Flint Hills Resources (with Delta Airlines)</t>
  </si>
  <si>
    <t>Gevo</t>
  </si>
  <si>
    <t>St. Cloud Window LLC</t>
  </si>
  <si>
    <t>Pramana</t>
  </si>
  <si>
    <t>GN Resound</t>
  </si>
  <si>
    <t xml:space="preserve">Northside Economic Opportunity Network (NEON) </t>
  </si>
  <si>
    <t>Lakes Community Cooperative</t>
  </si>
  <si>
    <t>Solventum</t>
  </si>
  <si>
    <t>MF, OF, RD, DW</t>
  </si>
  <si>
    <t>https://www.ci.chisago.mn.us/vertical/sites/%7B4CF416A7-935D-4E3F-82DF-F3E06B5985B0%7D/uploads/04.09.24_EDA_MINUTES.pdf</t>
  </si>
  <si>
    <t>Chisago County EDA</t>
  </si>
  <si>
    <t>29720 Lofton Ave</t>
  </si>
  <si>
    <t>https://finance-commerce.com/2024/07/solar-manufacturer-considers-vacant-building-in-rogers/</t>
  </si>
  <si>
    <t xml:space="preserve">13225 Brockton Lane </t>
  </si>
  <si>
    <t>https://www.bizjournals.com/twincities/news/2024/07/08/opus-real-estate-industrial-warehouse-minneapolis.html</t>
  </si>
  <si>
    <t>17600 Territorial Road</t>
  </si>
  <si>
    <t>Meat</t>
  </si>
  <si>
    <t>https://www.startribune.com/halal-meat-processing-federal-grant-goat-lamb/600380320/?refresh=true</t>
  </si>
  <si>
    <t>500 32nd St. S.W</t>
  </si>
  <si>
    <t>https://finance-commerce.com/2024/07/just-sold-daikin-applied-expands-in-owatonna/</t>
  </si>
  <si>
    <t>2100 Park Drive</t>
  </si>
  <si>
    <t>https://www.startribune.com/stratasys-unitedhealth-headquarter-minnetonka-eden-prairie/600380925/</t>
  </si>
  <si>
    <t xml:space="preserve"> 5995 Opus Parkway</t>
  </si>
  <si>
    <t>https://www.bizjournals.com/twincities/news/2024/07/16/histosonics-to-expand-plymouth-facility.html</t>
  </si>
  <si>
    <t>16305 36th Ave</t>
  </si>
  <si>
    <t>https://www.bizjournals.com/twincities/news/2024/07/22/insurance-st-louis-park-downtown-minneapolis.html</t>
  </si>
  <si>
    <t>1601 Utica Ave. S</t>
  </si>
  <si>
    <t>https://www.brooklynpark.org/wp-content/uploads/2024/07/ccep072224rm.pdf</t>
  </si>
  <si>
    <t>City of Brooklyn Park</t>
  </si>
  <si>
    <t>8800 Xylon Ave N</t>
  </si>
  <si>
    <t>https://www.businessnorth.com/businessnorth_exclusives/advanced-machine-guarding-solutions-expands-into-a-new-hibbing-building/article_0a3a8df4-49c7-11ef-bc05-bb237d5ba13f.html</t>
  </si>
  <si>
    <t>1122 East 13th Street</t>
  </si>
  <si>
    <t>https://zeta.creativecirclecdn.com/starpub/files/20240723-144802-d9d-2024-07-24_legals.pdf</t>
  </si>
  <si>
    <t>The Star Post (Creative Circle Media Solutions), DEED</t>
  </si>
  <si>
    <t>490 River St W,</t>
  </si>
  <si>
    <t>Non Metallic Minerals</t>
  </si>
  <si>
    <t>https://www.stcloudlive.com/business/expansion-planned-in-st-cloud-airport-business-park</t>
  </si>
  <si>
    <t>St Cloud Live</t>
  </si>
  <si>
    <t>https://www.bizjournals.com/twincities/news/2024/08/06/bloomington-office-engineering-construction-space.html</t>
  </si>
  <si>
    <t>5600 W. American Blvd</t>
  </si>
  <si>
    <t>https://www.bizjournals.com/twincities/news/2024/08/06/minneapolis-north-loop-architecture-office-twins.html</t>
  </si>
  <si>
    <t>350 N 5th St Suite 400</t>
  </si>
  <si>
    <t>https://www.bizjournals.com/twincities/inno/stories/news/2024/08/15/medical-21-raises-25-million.html</t>
  </si>
  <si>
    <t>3700 Annapolis Lane</t>
  </si>
  <si>
    <t>https://www.twincities.com/2024/08/15/amazon-to-build-second-warehouse-in-woodbury/</t>
  </si>
  <si>
    <t>Hudson Road and Settlers Ridge Parkway.</t>
  </si>
  <si>
    <t>https://www.startribune.com/united-therapeutics-to-build-100m-pig-to-human-organ-research-center-in-southeast-minnesota/601111066</t>
  </si>
  <si>
    <t>Minnesota Star Tribune</t>
  </si>
  <si>
    <t>https://infoweb.newsbank.com/apps/news/document-view?p=NewsBank&amp;docref=news/19B0423500658830&amp;f=basic</t>
  </si>
  <si>
    <t xml:space="preserve">3201 East River Road NE </t>
  </si>
  <si>
    <t>https://www.bizjournals.com/twincities/news/2024/08/19/pella-windows-brooklyn-park-real-estate-industrial.html</t>
  </si>
  <si>
    <t>9100 N. Wyoming Ave.,</t>
  </si>
  <si>
    <t>https://onboardprodpublic.blob.core.windows.net/uwhf7lry58zyzh8z1fetazkn3kwyhexsuhtk0isfke0a/XUpfe5XYfJrG3GIu9mY8JRoqqqLpg0fXTBQIgZL2SY0A/Crystal%20Cabinets%20Site%20Plan%20Review%20-%20Addition%20To%20Building.pdf</t>
  </si>
  <si>
    <t>City of Princeton, DEED</t>
  </si>
  <si>
    <t>1100 Crystal Drive</t>
  </si>
  <si>
    <t>https://www.bizjournals.com/twincities/news/2024/08/27/spectrum-commerce-hunt-electric.html</t>
  </si>
  <si>
    <t>1750 Yankee Doodle Road</t>
  </si>
  <si>
    <t>https://www.wastedive.com/news/myplas-reopening-new-leadership-gdb-international/726060/</t>
  </si>
  <si>
    <t>Waste Dive</t>
  </si>
  <si>
    <t>19850 S. Diamond Lake Rd</t>
  </si>
  <si>
    <t>Mining</t>
  </si>
  <si>
    <t>https://infoweb.newsbank.com/apps/news/document-view?p=NewsBank&amp;docref=news/19B781AC970D7D40&amp;f=basic</t>
  </si>
  <si>
    <t>Grand Rapids Herald Review (News Bank)</t>
  </si>
  <si>
    <t>https://www.startribune.com/hemp-to-build-homes-lower-sioux-opens-hempcrete-processing-facility/601139017</t>
  </si>
  <si>
    <t>39527 Reservation Hwy 1</t>
  </si>
  <si>
    <t>https://tcbmag.com/niron-magnetics-to-build-new-manufacturing-plant-in-sartell/</t>
  </si>
  <si>
    <t>https://www.bizjournals.com/twincities/news/2024/09/09/gravie-new-operations-center-bloomington.html</t>
  </si>
  <si>
    <t>5600 W 84th St</t>
  </si>
  <si>
    <t>https://www.bizjournals.com/twincities/news/2024/09/10/delta-to-invest-in-rosemount-jet-fuel-facility.html</t>
  </si>
  <si>
    <t>IT Consulting</t>
  </si>
  <si>
    <t>https://www.bizjournals.com/twincities/news/2024/09/10/technology-firm-north-loop-minneapolis-office-hq.html</t>
  </si>
  <si>
    <t>212 N. Third Ave</t>
  </si>
  <si>
    <t>https://zeta.creativecirclecdn.com/starpub/files/20240705-100007-8cf-2024-07-06.pdf</t>
  </si>
  <si>
    <t>Sauk Rapids Herald (Creative Circle Media Solutions) , DEED</t>
  </si>
  <si>
    <t xml:space="preserve"> 390 Industrial Blvd., </t>
  </si>
  <si>
    <t>https://infoweb.newsbank.com/apps/news/document-view?p=NewsBank&amp;docref=news/19BA2557013A3D50&amp;f=basic</t>
  </si>
  <si>
    <t>Post Bulletin (News Bank)</t>
  </si>
  <si>
    <t>2900 37th St NW,</t>
  </si>
  <si>
    <t>https://www.startribune.com/gn-resound-hearing-aid-facility-shutterfly-building-shakopee/601148449</t>
  </si>
  <si>
    <t>5005 Dean Lakes Blvd</t>
  </si>
  <si>
    <t>https://www.startribune.com/north-minneapolis-projects-commercial-kitchen-neon-mortenson/601150314</t>
  </si>
  <si>
    <t>1007 W Broadway</t>
  </si>
  <si>
    <t>https://www.startribune.com/lakes-community-cooperative-cargil-meat-packing-process-federal-grant/601151608</t>
  </si>
  <si>
    <t>457 3rd Ave SE #1</t>
  </si>
  <si>
    <t>City of St Cloud Building Permit Reports</t>
  </si>
  <si>
    <t>https://www.twincities.com/2024/09/27/3m-health-care-spin-off-solventum-eyes-former-blue-cross-blue-shield-site-in-eagan-for-future-hub/</t>
  </si>
  <si>
    <t>BDPI (part of $214,270), Chisago County ($100K)</t>
  </si>
  <si>
    <t>MIF ($2.3M), JCF ($601,350)</t>
  </si>
  <si>
    <t>JCF ($295.7K), MIF ($640K)</t>
  </si>
  <si>
    <t>IRRRB $4.5M, DEED $4.5M, $1.25M DEED/IRRRB/Park Bank</t>
  </si>
  <si>
    <t>JCF ($120K), MIF ($200K)</t>
  </si>
  <si>
    <t xml:space="preserve">DEED Targeted Community Capital </t>
  </si>
  <si>
    <t xml:space="preserve">LEI Packaging is a premier manufacturer of molded pulp packaging (such as egg cartons), made from 100% recycled paper. 
Chisago County EDA passed a resolution to support LEI's expansion with a loan of up to $100K. 
BDPI Award to the city of Chisago of $214,270 will assist in the construction of a street and utilities for their expanded industrial park. The expanded infrastructure supports expansions of two committed businesses, including LEI Packaging and King Kind, - who plan a combine investment of $34 million in buildings and equipment and would create 26 jobs. </t>
  </si>
  <si>
    <t>Heliene’s expansion could bring 182 jobs to Rogers within two years. Canada-based Heliene, a designer and builder of solar modules, is interested in leasing Graco's former 227,000-square-foot building. The company has an existing facility in Mountain Iron. Heliene would lease the Rogers building. Total investment is expected to be $145M, including $16M in equipment and renovations in the facility. The business hopes to begin build-out of the space in September and be “fully operational by December to January.”</t>
  </si>
  <si>
    <t>The Opus Group has started construction on a new industrial facility in Dayton and has already secured a new tenant. The new 132,200-square-foot distribution and light manufacturing warehouse is called the Dayton Parkway Business Center. Construction on the new facility is expected to be complete in early 2025. TurbinePROs, which offers maintenance and other services on turbines, generators, pumps and compressors, will be a tenant. The company signed a lease for more than 87,000 square feet.</t>
  </si>
  <si>
    <t>With a $1 million infusion, Greg Wierschke, who runs Elk River-based Clean Chickens and Co. with his wife, Rebecca. plans on establishing a halal goat meat slaughterhouse in Willmar, Minn. "We've learned there is a need for goat processing, especially halal [in Minnesota]." 
The U.S. Dept of Ag awarded him a $1,026,730 grant, which covers about 30% of building a halal processing center in Willmar. Construction is planned to begin in the fall.</t>
  </si>
  <si>
    <t>When Daikin Applied started running out of room to grow in its 200,000-square-foot Owatonna manufacturing plant, the solution was hiding in plain sight.  On July 9, Daikin paid nearly $3.7 million in cash for a vacant, 66,432-square-foot building on 7.41 acres right next door, at 2100 Park Drive. The building was vacant since Climate by Design relocated to their new building in Owatonna in last winter. Daikin is a global producer of heating, ventilation, and air conditioning (HVAC) equipment.</t>
  </si>
  <si>
    <t xml:space="preserve">Histosonics, a medical device company developing a device to kill cancerous tissues with sound waves, plans to almost double the size of its headquarters in Plymouth, Minnesota. HistoSonics currently leases 26,855 square feet at 16305 36th Ave. at the West Glen I complex and wants to expand into another 25,989 square feet. The medtech company will use the new space for storage, offices, labs, a warehouse, an education center, expanded production space and new employee amenities. </t>
  </si>
  <si>
    <t xml:space="preserve">Holmes Murphy, an insurance brokerage firm, moved more than 100 employees from downtown Minneapolis to a larger office at St. Louis Park’s West End. Holmes took over nearly 35,000 square feet — the entire seventh floor — of 10 West End, moving from Capella Tower, where it had about 24,000 square feet. Holmes Murphy sought the new space to accommodate employee growth and to consolidate its workforce onto one level. After buildout, the new office offers more collaboration spaces, such as a training room. </t>
  </si>
  <si>
    <t>Rotation Engineering and Manufacturing Co. is expanding in Brooklyn Park. The metal stamping and manufacturing company produces mid‐volume and mid‐sized metal stampings and fabrications in a variety of industries. The proposed project includes a 26,800 square‐foot addition to allow for more machinery and equipment, and investing in new equipment. Total project cost is $3.8 million. Expansion is expected to create 22 new jobs. 
DEED AWARD SUMMARY: $295K JCF, $640k MIF</t>
  </si>
  <si>
    <t>Advanced Machine Guarding Solutions produces safety steel wire mesh guarding for the automation industry/ The company will move into a new building designed to accommodate its growth.  Hibbing Econ. Dev. Authority (HEDA) is backing construction of a $9 million, 34,000-square-foot manufacturing facility on a city-owned lot in Hibbing and will lease it back to the company. The company expects to move in spring or summer 2025. Will create 12 new jobs by 2025.
Awards: IRRRB $4.5M, MN 21st Century Fund $4.5M, also $1.25M for equipment</t>
  </si>
  <si>
    <t>Two Rivers Enterprises  is expanding in Holdingford. Two Rivers Enterprises produces custom stainless steel equipment for food processing and food service industries. Total cost of the project is $1.9 million which covers renovations of an existing building and purchase of machinery and equipment. The company expects to create 6 jobs.</t>
  </si>
  <si>
    <t>Engineering, construction and architecture firm Burns &amp; McDonnell will move to a new, larger 67,000-square-foot office space near Normandale Lake in Bloomington. The Kansas City, Missouri-based, employee-owned company signed a lease and expects to move in 2025. The space will be customized to spur collaboration. Burns &amp; McDonnell has over 230 employee/owners at the current Bloomington location and expects about 275 staff in the new office. Construction permit value: $3.6 million</t>
  </si>
  <si>
    <t>ESG Architecture &amp; Design’s new headquarters is in North Loop Green. The buildout of the company’s new 24,000-square-foot space on the fourth floor, which began in late 2023, was completed this summer. The company moved from the Depot Office Center in the Mill District.</t>
  </si>
  <si>
    <t>Medical 21, the latest medical device venture from Manny Villafaña, recently raised $2.5 million as it pursues a new type of artificial artery for bypass surgery. Villafaña is one of the Twin Cities' most successful med-tech entrepreneurs. the next step for Medical 21 is raising $10 million for human clinical trials.  Earlier this year, the company moved to a 7,500-square-foot manufacturing facility in Plymouth. The custom built space has areas for research and testing, warehousing and offices.</t>
  </si>
  <si>
    <t xml:space="preserve">Two years after opening a 520,000-square-foot sortation center in Woodbury, Amazon is planning to build a second warehouse facility in the east-metro suburb. The new center is commonly referred to as a “last-mile facility.” Amazon plans to build a 225,000-square-foot distribution center which will open in the fall of 2025 and is expected to employ 180 people. </t>
  </si>
  <si>
    <t>Foster Electric has outgrown its current Rochester office and recently paid $1.2 million to buy a larger base of operations in northeast Rochester. Foster, a longtime full-service electrical contractor, has more than tripled in size since 2016 and now has 70 electricians working in the field and an office staff of six. After some remodeling, they hope to move to their new 13,000 space by January 2025.</t>
  </si>
  <si>
    <t>A Minnesota-based distributor of windows and doors for Pella Corp. has consolidated into an 85,000-square-foot space in Brooklyn Park. Pella Northland, an independently owned company that distributes Pella products in the midwest, uses 65,000 square feet of the space for distribution and 20,000 square feet for office and showroom space. The move consolidates the firm's two former office and warehouse locations in Plymouth and New Hope.</t>
  </si>
  <si>
    <t>Crystal Cabinet Works is a family-owned business that manufactures custom cabinets in central Minnesota.  Company now has 524 employees in Minnesota. They plan to expand production capacity by 30% by constructing a 32,500 square foot warehouse addition to the north end of their current building over the next 3-5 years. This will add 50 to 60 new jobs. In addition, they will invest in an automated paint line and robotic system, and specialized training. 
DEED Award: JTIP grant $176K</t>
  </si>
  <si>
    <t>An affiliate of Hunt Electric purchased a nearly 300,000-square-foot flex property in Eagan for $44 million. The property at 1000 Blue Gentian Road will become Hunt's new headquarters and provides the company more space, income from other tenants in the building, and potential space to expand into in the future.</t>
  </si>
  <si>
    <t>New Jersey-based GDB International is taking over the troubled $30 million Myplas plastic recycling plant that opened to great fanfare in Rogers in 2023 and abruptly shuttered not long after. The company’s subsidiary, GDB Circular, will run the plant. The new owner did not share a planned re-opening date. The company said it has made “significant new investments” to the plant" and brought in “an experienced management team.”</t>
  </si>
  <si>
    <t xml:space="preserve">Mesabi Metallics Company LLC announces an ambitious expansion of its recruitment efforts this fall, as the company eyes completion of its state-of-the-art, 7-million metric ton per year taconite mining and Direct Reduction grade pellet plant, which is on track to start commercial operations in the first quarter of 2026. As of this summer, Mesabi Metallics has just over 30 employees. By the end of 2024, Mesabi's goal is to have 75 to 100 employees. </t>
  </si>
  <si>
    <t>The Lower Sioux Community opened a $2.3 million facility to process industrial hemp in Morton on Thursday. The 10,000-square-foot facility will process hemp grown by farmers on the reservation and turn the woody stalks into "hempcrete" — the natural, sustainable home insulation material. The hemp campus facility was made possible in part by a $1.5 million grant from the Targeted Community Capital program of DEED. Proposed phase two of the project would add 10,000 more square feet to the facility.</t>
  </si>
  <si>
    <t>Employer health care-benefits firm Gravie is expanding its presence in the Twin Cities metro after leasing space for a new operations center in Bloomington. The operations center is set to open later this month. Gravie subleased 14,000 square feet in the 8400 Normandale Tower. 
Gravie helps small- and medium-sized companies provide health insurance for their employees. The operations center will mainly be for Gravie's customer care support team, Gravie Care, and will employ about 50 to 75 people.</t>
  </si>
  <si>
    <t>Delta Air Lines and Flint Hills Resources plan to build a sustainable fuel blending facility in Rosemount at Flint's Pine Bend refinery. The facility is anticipated to be operational in 2025 and will be the first of its kind in the Midwest. The new facility is expected to produce around 60 million gallons of blended sustainable aviation fuel (SAF). The blended fuel will be delivered to MSP Airport via Flint Hills’ existing pipeline.</t>
  </si>
  <si>
    <t>Salesforce consulting firm Digital Mass has moved into an expanded North Loop headquarters, a stone’s throw away from its previous space also in Minneapolis. The technology firm relocated to more than 10,000 square feet in the Colonial Warehouse building, Digital Mass moved to facilitate growth for the company, both in revenue and hiring, The company has about 40 employees, and saw revenue growth of 193% over the past three years.</t>
  </si>
  <si>
    <t>The Federal Aviation Administration provided a $16.8 million Inflation Reduction Act grant to convert Gevo's existing ethanol and isobutanol fuel facility in Luverne to a fully integrated alcohol-to-jet facility able to produce SAF, marking the first conversion of Minnesota crops to SAF within the state. The facility is owned and operated by Englewood, Colorado-based biofuels company Gevo.</t>
  </si>
  <si>
    <t>St. Cloud Window is expanding at their current location in Sauk  Rapids. The company designs and manufactures a complete line of  aluminum and historic replica windows, doors and systems for commercial buildings. Total cost of the project is $3.65 million, includes physical expansion of their building and $1.4 million for purchasing new machinery and equipment. The company expects to create 19 jobs. 
DEED AWARD SUMMARY: MIF $150K, $175K JCF</t>
  </si>
  <si>
    <t>Pramana , a Massachusetts-based digital pathology company that works with Mayo Clinic, is building out its new North American distribution and manufacturing center in Rochester. Construction is underway for a 5,000-square-foot space, estimated to cost more than $260,000, on the former campus of IBM. The Rochester center will serve as Pramana's key location for a variety of employee roles, as well as a Center of Excellence for training. Construction is expected to be completed in November.</t>
  </si>
  <si>
    <t>In 2025 GN will increase its space by 79% by moving its North American HQ from Bloomington to Shakopee. The move is driven by sales growth. GN has signed a 12-year lease for 218,437 square feet at the building formerly occupied by Shutterfly. GN products include the ReSound hearing aid. Copenhagen-based GN employs about 550 people in Minnesota. Construction is underway to redesign and remodel the Shakopee building to develop a state-of-the-art hearing aid manufacturing, repair and shipping facility, to be completed by the end of 2025.</t>
  </si>
  <si>
    <t>The Northside Economic Opportunity Network (NEON) will break ground next month on a long awaited $21 million commercial kitchen project that will serve as a business incubator by providing badly needed food prep space to hundreds of small area businesses such as food trucks and other food operations. The 24,000-square-foot NEON Collective Kitchens project will feature eight massive kitchens, storage, a food court area, plus classrooms and offices on the second floor, as well as a retail section.</t>
  </si>
  <si>
    <t xml:space="preserve">Lakes Community Cooperative, a small meat-processing facility in Perham which processes multiple species of livestock, earned a federal grant of $533,000 to double its capacity. This will help consumers by lowering their costs thanks to increased competition in a heavily concentrated meat industry. </t>
  </si>
  <si>
    <t>Boston Scientific plans to build a $170 million facility in Maple Grove, which will significantly expand the medical technology company’s presence in the city and create 177 new jobs paying $65/hr on average. The proposed expansion calls for 170,000 square feet of new R&amp;D labs, office support areas and training spaces in three phases (84,000 Phase 1; 52,000 phase 2; 32,000 Phase 3). The proposed facility will accommodate the company’s interventional cardiology, peripheral interventions, watchman, and urology divisions. Construction timeline: broke ground in Nov. 2023, anticipated completion in late 2025.
DEED Awards: JCF $1.75M, MIF $4.25M. Also TIF $6.4M (City of Maple Grove)</t>
  </si>
  <si>
    <t>Stratasys is relocating its U.S. headquarters to Minnetonka. The 3D printer manufacturer will lease 164,000-sqft Class A building at 5995 Opus Parkway. "We are going to make some significant investments into that building. We're adding a heavy-duty freight elevator, for example, to the outside of that building so we can get our larger printers onto different floors throughout that space." 
Stratasys will start moving to the property in January 2025. "We plan to be adding jobs in the campus over the coming years."</t>
  </si>
  <si>
    <t>Honey is the main product of Sweet Harvest Foods, based in Cannon Falls. The company plans to plans to lease a new 366,000-square-foot manufacturing, warehouse and corporate office facility in Lakeville’s industrial park. The project would retain 21 jobs and create 20 new jobs,  The company’s current Lakeville location is a 151,200-square-foot warehouse and distribution center. The company's customers include foodservice, manufacturing and retail customers. The company built a new 150,000 square-foot warehouse facility in Lakeville in 2020. Lakeville issued permit for buildout in Sept 2023.
DEED AWARDS JCF $155K, MIF $140K
Lakeville Report Jan 2025: Sweet Harvest Foods hosted a ribbon cutting ceremony on June 25 at its new 360,000-square-foot facility located at 21601 Galway Lane. The business provides honey, agave and molasses products to the food service, retail and
manufacturing sectors throughout the United States.</t>
  </si>
  <si>
    <t>21601 Galway Lane</t>
  </si>
  <si>
    <t>Sofidel America (formerly ST Paper)</t>
  </si>
  <si>
    <t>x</t>
  </si>
  <si>
    <t>10/2024 Duluth/St Louis County: $600K tax credits, $242K forgivable loan, $14.3 million tax increment financing package.  DEED for Sofidel: MIF $3.12M. JCF $1.68M. DEED to City of Duluth $2.4M cleanup grant</t>
  </si>
  <si>
    <t>About a year into operations as ST Paper, Duluth's longtime paper mill was sold to an Italian paper products company, Sofidel.  Sofidel will invest $250M to convert production equipment from producing jumbo paper reels to producing paper products for household retail and commercial markets. It will likely take about three years to complete the transformation, which includes expanding the plant and adding warehouse space. While ST Paper currently employs about 80 people, Sofidel will need around 240 workers. Sofidel will invest $140-$200 million. With the Duluth acquisition, Sofidel owns seven U.S. mills.
DEED Awards: MIF $1.68M, JCF: $3.12M</t>
  </si>
  <si>
    <t>Potentially: Maple Grove TIF $600K</t>
  </si>
  <si>
    <t>BAE Systems Land &amp; Armaments, the British arms and aerospace manufacturer, is the mystery company behind Maple Grove's "Project Libre" that's planning to build a 236,000-square-foot manufacturing, warehouse and R&amp;D facility in the Twin Cities suburb, and could create as many as 500 new jobs. Maple Grove is considering a $600,000 tax increment financing plan. BAE already has a presence in the state, with facilities in Fridley and Minneapolis, making and supporting artillery guns, tanks, combat vehicles and other equipment. Update: Broke ground in April 2024.</t>
  </si>
  <si>
    <t xml:space="preserve">Automation technology company PaR Systems plans to move its Shoreview headquarters to new facility being built Seven Lakes development project, also in Shoreview. The new building will be 140,000-square-foot, to be completed in Fall 2025, will boost production capacity by 40%. The company currently employs about 300 workers, and hopes to add 26 to 30 new jobs over five years. </t>
  </si>
  <si>
    <t>US Highway 63 and Schumann Drive</t>
  </si>
  <si>
    <t>United Therapeutics Corp. will invest about $100 million into a specialized research farm in Stewartville’s Schumann Business Park, located about 10 miles south of Rochester. The facility will be the second of its kind for United Therapeutics, the biotech company that first engineered organs for the first-ever pig-to-human heart and kidney transplants. The 70,000-square-foot facility will model its current facility in Virginia’s Blue Ridge Mountains. The first pigs are expected to arrive once construction is completed in 2027. DEED BDPI $1.055 million to support construction of business park</t>
  </si>
  <si>
    <t>1000 Blue Gentian Road</t>
  </si>
  <si>
    <t>MIF $11M, JCF $1.78M</t>
  </si>
  <si>
    <t>Solventum, the massive health care spin-off from Maplewood-based 3M, may move into the former Blue Cross Blue Shield campus in Eagan. Upwards of 1,100 workers would be relocated from Maplewood. The company anticipates 600-800 employees on-site daily.  Solventum produces medical goods such as medical equipment, sterilization devices, wound dressings and medical tapes. Nearly 2000 jobs will be retained in Minnesota. The $209M project includes property acquisition, site upgrades and equipment purchases.
DEED Awards: $11M MIF, $1.78M JCF</t>
  </si>
  <si>
    <t>Post Consumer Brands</t>
  </si>
  <si>
    <t>https://gis2.lakevillemn.gov/portal/apps/storymaps/stories/da11cc2721624420aa8dae5b20c7d75d</t>
  </si>
  <si>
    <t>21370 Heywood
Avenue</t>
  </si>
  <si>
    <t xml:space="preserve">Post Consumer Brands began construction in June on its
new pet food pilot plant to be located at 21370 Heywood Avenue. Lakeville issued the highest building permit through March 2024 to Post Consumer Brands valued at $3,000,000 for improvements to a newly acquired facility in the industrial park. </t>
  </si>
  <si>
    <t>Philips Image Guided Therapy</t>
  </si>
  <si>
    <t>https://finance-commerce.com/2024/09/med-tech-company-proposes-31m-investment-in-plymouth/</t>
  </si>
  <si>
    <t>5905 Nathan Ln. N.</t>
  </si>
  <si>
    <t>2024-Q4</t>
  </si>
  <si>
    <t>Mill City Roasters</t>
  </si>
  <si>
    <t>https://www.bizjournals.com/twincities/news/2024/10/02/mill-city-roasters-expands-to-northeast-facility.html</t>
  </si>
  <si>
    <t>401 Harding St NE</t>
  </si>
  <si>
    <t>Mill City Roasters, a maker of coffee roasting equipment and a seller of bulk coffee, will shift some of its production from China to the U.S. as it moves into new headquarters in northeast Minneapolis. The company would move portions of its fabrication facility, located in Shenzhen, China, to Minneapolis. The new headquarters will accommodate Mill City Roaster's operations, support and design teams. The company will relocate from its current Minneapolis location by the end of December.</t>
  </si>
  <si>
    <t>Machine Solutions</t>
  </si>
  <si>
    <t>RD, Other</t>
  </si>
  <si>
    <t>https://www.expansionsolutionsmagazine.com/machine-solutions-inc-expands-in-minnesota/</t>
  </si>
  <si>
    <t>Expansion Solutions Magazine</t>
  </si>
  <si>
    <t>9350 W. Broadway, #190</t>
  </si>
  <si>
    <t>Machine Solutions Inc., the leading provider of advanced equipment and services for the catheter manufacturing market, has opened a new applications lab and showroom in Brooklyn Park. The new facility provides access to top-of-the-line braiding, coiling, stranding and lamination equipment. Engineers can use Machine Solutions’ Brooklyn Park lab to design and develop catheter components using state-of-the-art equipment from all Machine Solutions brands,</t>
  </si>
  <si>
    <t>https://www.startribune.com/3m-q3-2024-earnings-beat-forecast-raised-maplewood-ceo-bill-brown/601166062</t>
  </si>
  <si>
    <t>2350 Minnehaha Ave E</t>
  </si>
  <si>
    <t>The captain of industrial powerhouse 3M says the manufacturer is charting the right course after a summer of strong profits.  “We’re spending a lot of time thinking about where we put our precious $1 billion in R&amp;D,” CEO Bill Brown said.... The company is hiring more engineers and putting R&amp;D dollars back into new product development to make good on Brown’s pledge to push more innovation onto shelves. The company is hiring 50 new engineers this fall to make that happen.</t>
  </si>
  <si>
    <t>States Manufacturing</t>
  </si>
  <si>
    <t>https://www.bizjournals.com/twincities/news/2024/10/29/states-manufacturing-million-dayton.html</t>
  </si>
  <si>
    <t>11500 Lawndale Lane</t>
  </si>
  <si>
    <t>MIF ($1.96M), JCF ($840K)</t>
  </si>
  <si>
    <t>States Manufacturing, a custom electrical and metal manufacturer, plans to take over 500,000 square feet of industrial space in a newly built development in Dayton, MN. The company plans to occupy half of the 1 million-sqft industrial building known as The Cubes at French Lake.  The $23 investments in build out and equipment expenses are expected to bring 340 new jobs to the city of Dayton by 2027.  
DEED Awards: MIF $1.96M JCF $840K</t>
  </si>
  <si>
    <t>Revolve Labs</t>
  </si>
  <si>
    <t>Glencoe</t>
  </si>
  <si>
    <t>Data Center</t>
  </si>
  <si>
    <t>https://www.startribune.com/company-with-glencoe-crypto-mining-operation-has-plans-to-move-away-from-residents-transition-to-ai/601172123</t>
  </si>
  <si>
    <t>101 8th St W</t>
  </si>
  <si>
    <t>Revolve Labs, the Colorado-based company that operates the crypto-mining operation in Glencoe, plans to build a new site farther away from homes, with the possibility of removing the noisy machines that have led to numerous complaints. The move would be part of a “potential site design and operation change” that could include a $40 million to $60 million expansion of the company’s facilities and would employ 10 people,. The new facility will bring in jobs and additional revenue to Glencoe.</t>
  </si>
  <si>
    <t>Gamer Packaging</t>
  </si>
  <si>
    <t>Packaging Services</t>
  </si>
  <si>
    <t>Admin, Waste, Support Services</t>
  </si>
  <si>
    <t>https://finance-commerce.com/2024/10/gamer-packaging-signs-at-fifth-street-towers/</t>
  </si>
  <si>
    <t>100 S. Fifth St</t>
  </si>
  <si>
    <t>Gamer Packaging, a packaging distributor for the beverage, food and pharmaceutical industries will move its headquarters in the second half of 2026. The packaging group is making a move to Fifth Street Towers in Minneapolis and will occupy a 20,192-square-foot office. The office is currently being designed to become Gamer’s headquarters.</t>
  </si>
  <si>
    <t>DG Fuels</t>
  </si>
  <si>
    <t>Fuels (324)</t>
  </si>
  <si>
    <t>https://www.startribune.com/moorhead-lands-5b-sustainable-jet-fuel-plant-and-its-650-jobs/601174503</t>
  </si>
  <si>
    <t>DG Fuels, a Washington D.C.-based energy company, announced it’s putting a $5 billion sustainable aviation fuel (SAF) plant and bringing 650 jobs to Moorhead.
The facility, which expects to start production in 2030, will convert agriculture and timber waste into jet fuel, and will produce 193 million gallons of SAF per year. The plant will take four years to construct and is expected the investment will produce $50 billion in economic activity for the state over the next three decades.</t>
  </si>
  <si>
    <t>Heritage Millwork</t>
  </si>
  <si>
    <t>HQ, MF, DW</t>
  </si>
  <si>
    <t xml:space="preserve">Wood </t>
  </si>
  <si>
    <t>https://finance-commerce.com/2024/11/new-heritage-millwork-hq-in-elk-river-nears-finish/</t>
  </si>
  <si>
    <t>16767 Gateway Rd NW</t>
  </si>
  <si>
    <t>Construction on the new Heritage Millwork headquarters started in August, and the buildout is expected to be completed early in 2025. The headquarter in Elk River will consolidate the three other properties (including two in Anoka) that Heritage uses for its production facilities into one location. Heritage will start moving in equipment in late December. The project will cost $13 million.  The project will retain, relocate or create 85 jobs in Elk River’s city limits.</t>
  </si>
  <si>
    <t>Geringhoff</t>
  </si>
  <si>
    <t>Saint Cloud</t>
  </si>
  <si>
    <t>Commercial Building permit for 3405 ENERGY DR, ST CLOUD, MN 56304 which is the Geringhoff Distribution facility (per Google). Description: Build 40,500 sg. ft. single story addition to the existing building. Construction to be precast walls with structural steel. Interior renovation of the existing includes larger warehouse area, parts office and new restrooms. (St Cloud Building Permit Report, November 2024)</t>
  </si>
  <si>
    <t>https://www.ci.stcloud.mn.us/DocumentCenter/View/28473/November-2024</t>
  </si>
  <si>
    <t>3405 Energy Dr</t>
  </si>
  <si>
    <t>Catallia Mexican Foods</t>
  </si>
  <si>
    <t>https://www.bizjournals.com/twincities/news/2024/11/15/catallia-mexican-foods-eagan.html</t>
  </si>
  <si>
    <t>2955 Lone Oak Circle</t>
  </si>
  <si>
    <t>Catallia Mexican Foods, a key supplier of tortillas for McDonald's, is expanding its Eagan campus by purchasing a 72,000 sqft warehouse for $6.1 million, and where it's been a tenant for the past few years. The building is just across the street from the company’s existing production campus. Catallia is a BIPOC-owned business. Catallia Mexican Foods has about 250 employees and plans to add more production space and perhaps more freezer space in a year.</t>
  </si>
  <si>
    <t>BTD</t>
  </si>
  <si>
    <t>Detroit Lakes</t>
  </si>
  <si>
    <t>https://www.inforum.com/news/local/btd-expansion-in-detroit-lakes-focuses-on-research-development-and-automation</t>
  </si>
  <si>
    <t>Inforum</t>
  </si>
  <si>
    <t>1111 13th Ave SE</t>
  </si>
  <si>
    <t xml:space="preserve">BTD does metal fabrication for about 300 manufacturers and develops special robotic tools used in the production process. Near the original BTD building in the Detroit Lakes industrial park sit three connected steel-frame buildings. One of the buildings has been expanded by about 60%, or 6,600 sqft, and when finished in two months, it will be the expanded home of the BTD automation department. “Our current research and development team is here, and we do the majority of work at this site.” </t>
  </si>
  <si>
    <t>Kipsu</t>
  </si>
  <si>
    <t>https://www.bizjournals.com/twincities/news/2024/11/20/software-company-kipsu-warehouse-minneapolis-move.html</t>
  </si>
  <si>
    <t>100 Sixth St. N.</t>
  </si>
  <si>
    <t>Software firm Kipsu Inc. has signed a new lease next door to its existing headquarters in the Warehouse District of downtown Minneapolis. Kipsu will move into an 38,000-square-foot office space in January. The move is an expansion. About 120 company employees will occupy the entire 7thth floor of Butler Square. Kipsu develops real-time engagement products for customer service industries,  live web chat and other social messaging tools for a range of industries.</t>
  </si>
  <si>
    <t>Archer Datacenters SPE2</t>
  </si>
  <si>
    <t>https://finance-commerce.com/2024/11/data-center-site-in-faribault-fetches-4-5m/</t>
  </si>
  <si>
    <t>15339 Acorn Trail</t>
  </si>
  <si>
    <t>Archer Datacenters SPE2 LLC of Chappaqua, New York, paid $4.5 million for the 87.6-acre property at 15339 Acorn Trail. The concept for the site, subject to change, plans for a “footprint of up to 500,000 square feet acros fors multiple potential data center buildings, and up to 120MW of power.” A proposed site plan posted on the Archer Datacenters website reveals plans for six data center buildings, a substation, and stormwater management areas. The site is about 41 miles from the MSP Airport.</t>
  </si>
  <si>
    <t>Tract</t>
  </si>
  <si>
    <t>https://www.twincities.com/2024/12/01/farmington-data-center-park-advances-objections/</t>
  </si>
  <si>
    <t>St Paul Pioneer Press</t>
  </si>
  <si>
    <t>2830 W. 220th St.</t>
  </si>
  <si>
    <t>Farmington is on its way to being the home of a sprawling $5 billion data center park. Tract, a data center development company, plans to build the Farmington Technology Park on 340 acres. The site plan includes up to 12 data center buildings spanning more than 2.5 million square feet and two administrative buildings across two campus site locations. The full buildout of the data center park is expected to take five to 10 years to complete and they anticipate site work starting in 2026.</t>
  </si>
  <si>
    <t>Cytotheryx</t>
  </si>
  <si>
    <t>https://infoweb.newsbank.com/apps/news/document-view?p=NewsBank&amp;docref=news/19D486DBAD6258E0&amp;f=basic</t>
  </si>
  <si>
    <t>2112 15th St NW</t>
  </si>
  <si>
    <t>MIF $325K, JCF $140K</t>
  </si>
  <si>
    <t>Cytotheryx, a growing Rochester biotech company, plans to move into the former Waters Medical Systems facility, which already has a state-of-the-art clean room and lab space, to house its lab and production expansion. Cytotheryx develops therapies to treat liver disease using genetically engineered pigs called "proprietary bio-incubators" to make human liver cells. Cytotheryx will lease the facility in a $2.05M deal, and will invest $410K in renovations and $828K in equipment.
Cytotheryx plans to add 22 new full-time jobs to its current staff of 12 within three years. 
DEED MIF: $325K, JCF $140K</t>
  </si>
  <si>
    <t>https://www.startribune.com/skywater-technology-semiconductor-chips-science-act-federal-fund/601191886</t>
  </si>
  <si>
    <t>MN Forward Fund $19M, Federal CHIPS $16M</t>
  </si>
  <si>
    <t>Semiconductor manufacturer SkyWater Technology will receive up to $16 million in federal funding from the CHIPS and Science Act to upgrade its Bloomington plant. SkyWater will use $127 million, including $19 million from the MN Forward Fund, through the next five years to improve its infrastructure and cybersecurity systems, among other upgrades. The investment will increase production capacity by 30% and create about 70 jobs. 
The funding will complement more than $320 million in ongoing facility and equipment upgrades planned through 2026.</t>
  </si>
  <si>
    <t>Circle K</t>
  </si>
  <si>
    <t>https://www.bizjournals.com/twincities/news/2024/12/09/circle-k-otsego.html</t>
  </si>
  <si>
    <t>6301 Queens Ave. NE</t>
  </si>
  <si>
    <t xml:space="preserve">Canadian gas station company Circle K, which owns and operates Holiday Stationstores in Minnesota, is opening a distribution center in Otsego as part of its recent supply chain expansion in the Midwest. Circle K is a subsidiary of Quebec-based Alimentation Couche-Tard Inc.  The 260,000-square-foot distribution center is located at the Gateway North Business Center. Circle K anticipates starting operations at the center in late 2025. Staffing will range from 140 to 230 employees. </t>
  </si>
  <si>
    <t>City of Bloomington Construction Permits: Interior office space renovation and associated mechanical and electrical work.</t>
  </si>
  <si>
    <t>9300 BLOOMINGTON FWY</t>
  </si>
  <si>
    <t>Walman Optical</t>
  </si>
  <si>
    <t>9200 Wyoming Ave N # 365,</t>
  </si>
  <si>
    <t>Walman Optical is a leading provider of eyeglasses and eyeglass lenses in the U.S. Walman plans to increase production at their facility in Brooklyn Park, their largest one nationwide, from 6,000 eyeglass lenses/day to 6,800/day by 2025.  Company investment in advanced eyecare technologies will require hiring more staff and provding addiitional training to 234 staff (incl. 22 new staff). Walman Optical is partnering with North Hennepin Community College. Training runs Jan 2025-Jan 2028. 
MJSP grant of $256K.</t>
  </si>
  <si>
    <t>Design Ready Controls</t>
  </si>
  <si>
    <t>9325 Winnetka Ave N</t>
  </si>
  <si>
    <t xml:space="preserve">Design Ready Controls (DRC) builds electrical control panels used in many applications and industries. The company recently expanded into building and maintenance of EV charging components. To be successful with this new line, DRC needs to hire new workers and upgrade production skills of 43 workers (incl. 10 new). DRC is partnering with Riverland Community College to develop four training modules requiring 48-58 hours of training.  Traininng program runs Oct 2024-Oct 2026.
MJSP Grant of $110K </t>
  </si>
  <si>
    <t>Beckman Coulter</t>
  </si>
  <si>
    <t>https://finance-commerce.com/2024/12/chaska-advances-beckman-coulter-expansion-plans/</t>
  </si>
  <si>
    <t>316 Hazeltine Drive,</t>
  </si>
  <si>
    <t>Beckman Coulter, a manufacturer of medical diagnostic equipment for the health care industry, is planning a $50 million building expansion in Chaska. Beckman Coulter estimates the expansion will create 300 new full-time jobs within three years. The City Council approved the plan for a 148,000-square-foot addition to an existing 60,000-square-foot building at 316 Hazeltine Drive on Beckman Coulter’s 12.9 acre campus.
DEED JCF Award $1.74M</t>
  </si>
  <si>
    <t>JCF ($1.74M), MIF ($1.25M)</t>
  </si>
  <si>
    <t>Fed Tax Credit Advanced Energy Project program $52 milllion. BDPI $2 million</t>
  </si>
  <si>
    <t>Northeast Minneapolis-based magnet maker Niron Magnetics is expanding into central Minnesota. The City of Sartell reached a purchase agreement with the company for 79 acres of public land where Niron plans to build a 190,000-square foot manufacturing facility that’s expected to employ at least 175 people. Niron evaluated over 75 sites before landing in Sartell. 
2025 Update: Received $52M in federal tax credits (IRA), $2M BDPI to City of Sartell for road infrastructure</t>
  </si>
  <si>
    <t>Philips Image Guided Therapy Corp., the med-tech division of Philips (headquartered in the Netherlands) will expand of its facility in Plymouth. Philips will invest $31 million, which would also create more than 150 jobs over the next four years. Philips intends to create a Center of Excellence for Medical Technology and Global Customer MedTech Training Center which would include manufacturing, R&amp;D and training space. DEED Awards: MIF $2M, JCF $1.54M, MJSP $400K</t>
  </si>
  <si>
    <t>MIF $2M, JCF $1.54M, MJSP $400K</t>
  </si>
  <si>
    <t>A longtime Coon Rapids business, idc-Automatic, will more than double in size. Idc plans to construct two additions totaling 26,570 square feet to its existing 21,740 square-foot building at 360 Coon Rapids Blvd. The manufacturer  makes high-performance garage doors that are sold in the Twin Cities and surrounding area. The larger of the two additions will add warehouse space, as well as manufacturing space, while the second will comprise five loading docks. Update: Construction permit issued in 2/2025.</t>
  </si>
  <si>
    <t>https://www.hometownsource.com/abc_newspapers/community/coonrapids/expansion-will-more-than-double-size-of-coon-rapids-business/article_e8b703c0-4533-11ef-b88a-67eab4b0bf91.html</t>
  </si>
  <si>
    <t>360 Coon Rapids Blvd NW</t>
  </si>
  <si>
    <t>The Social Lights</t>
  </si>
  <si>
    <t>Minneapoiis</t>
  </si>
  <si>
    <t xml:space="preserve">Social media marketing agency The Social Lights will move to an 11,000-square-foot, first-floor space in the Steelman Exchange building. A majority of the company's 65 employees are based in the metro. The move was prompted by The Social Lights’ lease being up in the Nordic Tower  and growth in the company. The lease begins Jan. 1, 2025. </t>
  </si>
  <si>
    <t>Business services</t>
  </si>
  <si>
    <t>Professional services</t>
  </si>
  <si>
    <t>https://www.bizjournals.com/twincities/news/2024/07/25/jpmorgan-chase-marketing-north-loop-minneapolis.html</t>
  </si>
  <si>
    <t>Minneapolis-Saint Paul Business Journal</t>
  </si>
  <si>
    <t>241 N. Fifth Ave.</t>
  </si>
  <si>
    <t>2025-Q1</t>
  </si>
  <si>
    <t>Opus</t>
  </si>
  <si>
    <t>The Opus Group plans to replace an aging Edina office site with a 112,000-square-foot office building at 5100 Eden Ave, a portion of which would serve as the developer's new headquarters. Opus would be a lead tenant — occupying about 30% of the building (or about 33,600 sqft)— and relocate its headquarters from Minnetonka. If approved, the project is expected to break ground in summer 2025 and be complete in late 2026.</t>
  </si>
  <si>
    <t>https://www.bizjournals.com/twincities/news/2025/01/08/opus-plans-edina-headquarters-office-highway-100.html</t>
  </si>
  <si>
    <t>5100 Eden Ave</t>
  </si>
  <si>
    <t>Interstate Bearing Systems</t>
  </si>
  <si>
    <t>St. Joseph</t>
  </si>
  <si>
    <t>Interstate Bearing Systems, based in Waite Park, broke ground in December at a new location in St. Joseph to help consolidate the comany's operations from two buildings to one.. The new structure will increase by 50% to 15,000 square feet. The new structure provides added office space and meeting rooms.  Interstate Bearing Systems manufactures items like bearings, electric motors and power transmission products. Its new location is estimated to open this summer.</t>
  </si>
  <si>
    <t>https://www.sctimes.com/story/news/local/2025/01/10/interstate-bearing-systems-moving-to-st-joseph-mn/77484579007/</t>
  </si>
  <si>
    <t>St Cloud Times</t>
  </si>
  <si>
    <t>Francis Medical has closed on an $80 million Series C funding round, bringing its total raised to date to $160 million. Francis Medical is developing technology that uses water vapor to treat prostate cancer. The funding will continue the company's clinical trial and enable hiring of about 31 new employees, largely for roles in research and development, sales, and marketing. The company currently has about 40 employees.</t>
  </si>
  <si>
    <t>https://tcbmag.com/francis-medical-lands-80m-in-quest-to-conquer-prostate-cancer/</t>
  </si>
  <si>
    <t>7351 Kirkwood Ln N #130</t>
  </si>
  <si>
    <t>Premier Stone Design</t>
  </si>
  <si>
    <t>St. Cloud manufacturer Premier Stone Design will be more than doubling in size with a move next fall to St. Joseph. The $4.2 million expansion is currently under construction and is expected to create new jobs. The company will be moving to a new 19,000-square-foot facility that features an expanded indoor showroom, more manufacturing space, and new equipment. Premier Stone Design opened in 2004 and is a family business that sells stone products like sinks and countertops.</t>
  </si>
  <si>
    <t>Nonmetallic Mineral</t>
  </si>
  <si>
    <t>https://www.sctimes.com/story/news/local/2025/01/22/premier-stone-design-moves-to-st-joseph-home-business-marble-granite-minnesota-dakotas/77723220007/</t>
  </si>
  <si>
    <t>2050 Jasmine Court</t>
  </si>
  <si>
    <t>Intricon</t>
  </si>
  <si>
    <t>Medical technology manufacturer Intricon Corp. is expanding its headquarters in Arden Hills. The company signed a new 11-year lease that will add 28,000 square feet to the company's existing 47,000-square-foot footprint in the building; Intricon now accounts for 80% of the property's space. At Intricon's expanded headquarters and existing offices will be moved to the new space, allowing for the production and engineering lab areas to increase. The company has over 500 local employees.</t>
  </si>
  <si>
    <t>https://www.bizjournals.com/twincities/inno/stories/news/2025/01/23/intricon-expands-headquarters-arden-hills.html?utm_source=st&amp;utm_medium=en&amp;utm_campaign=me&amp;utm_content=MN&amp;ana=e_MN_me&amp;j=38326361&amp;senddate=2025-01-24&amp;empos=p4</t>
  </si>
  <si>
    <t>1275 Grey Fox Road</t>
  </si>
  <si>
    <t>Danfoss Power Solutions</t>
  </si>
  <si>
    <t xml:space="preserve">Denmark manufacturer Danfoss will close its Eden Prairie campus, laying off 110 employees and moving the rest to its Plymouth campus that it's expanding. Danfoss Power Solutions designs and manufactures engineered components like hydraulic products, electric and industrial motors and more. The division will relocate its engineering and administrative teams from its Eden Prairie campus to its Plymouth campus, where it plans to build out a facility next to its existing location at 3500 Annapolis Lane N. </t>
  </si>
  <si>
    <t>https://www.bizjournals.com/twincities/news/2025/01/24/danfoss-to-close-eden-prairie-campus-layoffs.html</t>
  </si>
  <si>
    <t>3500 Annapolis Lane N</t>
  </si>
  <si>
    <t>Miller Manufacturing</t>
  </si>
  <si>
    <t>Eagan-based Miller Manufacturing Co. has announced it has paid $4.64 million for a 60,000-square-foot distribution and warehouse facility in Hutchinson. The new facility gives Miller greater operational flexibility. Miller is a manufacturer, distributor and marketer of farm, ranch and pet products sold under various brand names. The current expansion comes three years after Miller took over the former Lakeland Tool and Engineering Inc. in Anoka.</t>
  </si>
  <si>
    <t>https://finance-commerce.com/2025/01/just-sold-manufacturer-buys-hutchinson-warehouse/</t>
  </si>
  <si>
    <t>1105 Benjamin Drive SE</t>
  </si>
  <si>
    <t>HM Cragg</t>
  </si>
  <si>
    <t>Edina-based HM Cragg will move into a 92,224-square-foot facility in Eden Prairie currengly under development. Construction work, including demolishing the existing buildings on the site, begins in March. Construction is expected to be complete by the end of 2025. HM Cragg sells, installs and services backup power systems. HM Crgg will relocate about 50 employees from its current headquarters in Edina, expected in the first quarter of 2026. HM Cragg also has another facility in Shakopee.</t>
  </si>
  <si>
    <t>https://www.bizjournals.com/twincities/news/2025/01/27/hm-edina-eden-prairie-american-family-industrial.html</t>
  </si>
  <si>
    <t xml:space="preserve">6131 Blue Circle Drive </t>
  </si>
  <si>
    <t>Alter Technology (Tüv Nord Group)</t>
  </si>
  <si>
    <t>Alter Technology US Inc., a new U.S. subsidiary of Germany-based Tüv Nord Group, proposes to lease 14,000 sqft space  in an existing building in Plymouth, and invest $4.5 million ($1.5 million renovations, $3.0 million new equipment). Creation of 16 new high paying jobs in the first 3 years. Company specializes in testing semiconductors demanded by the aerospace, defense and medical industries. Location would be the company's first in the U.S. 
DEED JCF Award $175K</t>
  </si>
  <si>
    <t>https://www.bizjournals.com/twincities/news/2025/01/29/alter-technology-plymouth-semiconductor-facility.html</t>
  </si>
  <si>
    <t>JCF ($175K), MIF ($100K)</t>
  </si>
  <si>
    <t>Global Distribution</t>
  </si>
  <si>
    <t>Ham Lake</t>
  </si>
  <si>
    <t xml:space="preserve">Global Distribution, a Blaine wholesaler of e-cigarettes and tobacco accessories, has paid $5.1 million for larger quarters and is relocating to Ham Lake. Z &amp; A Investments LLC, an entity related to the distributor, closed Jan. 24 on the acquisition. The 54,267-square-foot building was developed in 2001 on 5.39 acres. </t>
  </si>
  <si>
    <t>https://finance-commerce.com/2025/02/global-distribution-ham-lake-moorhead-vanne-apartments-sold/</t>
  </si>
  <si>
    <t>14203 Lincoln Ave</t>
  </si>
  <si>
    <t>City of Bloomington Building Permit: Renovation of interior office space, restrooms, associated mechanical and electrical work on the 2nd floor.</t>
  </si>
  <si>
    <t>City of Bloomington Building Permits</t>
  </si>
  <si>
    <t>9301 JAMES AVE S, BLOOMINGTON, MN 55431</t>
  </si>
  <si>
    <t>Rolls Royse Solutions America</t>
  </si>
  <si>
    <t>https://infoweb.newsbank.com/apps/news/document-view?p=NewsBank&amp;docref=news/19E8ED3E707B29D0&amp;f=basic</t>
  </si>
  <si>
    <t>The Free Press (Mankato) via Newsbank</t>
  </si>
  <si>
    <t xml:space="preserve">100 Power Drive </t>
  </si>
  <si>
    <t>Buddy's Kitchen</t>
  </si>
  <si>
    <t>Buddy’s Kitchen, a frozen food manufacturer that has facilities in Burnsville and Lakeville, plans to build a new facility at the former Blue Cross Blue Shield campus in Eagan. Involves demolishing an existing building and constructing a new 282,000-square-foot production facility that would hire 650 employees across three work shifts.  About 35,000 square feet would be office space while the remaining footprint will be used for production, warehousing and distribution. Anticipate starting construction in 2026 and starting operations in 2027.</t>
  </si>
  <si>
    <t>https://finance-commerce.com/2025/02/eagan-food-production-facility-bcbs-campus/</t>
  </si>
  <si>
    <t>3535 Blue Cross Road</t>
  </si>
  <si>
    <t>Bibliotheca</t>
  </si>
  <si>
    <t>Lake Elmo</t>
  </si>
  <si>
    <t xml:space="preserve">Bibliotheca, a library technology service company, is the first tenant in a new, 150,000-square-foot property in Lake Elmo. Bibliotheca will lease 10,000 square feet of office space and 22,000 square feet of industrial space in a newly built warehouse.  The move allows the company to consolidate operations to one location. A ribbon cutting ceremony was held on February 6. Bibliotheca works with 30,000 libraries around the globe to make the library experience seamless, intuitive, and inclusive. </t>
  </si>
  <si>
    <t>Computer programming</t>
  </si>
  <si>
    <t>https://transwestern.com/news-detail/bibliotheca-consolidates-operations-with-new-32-000-sf-lease-in-lake-elmo</t>
  </si>
  <si>
    <t>Transwestern</t>
  </si>
  <si>
    <t>11190 Hudson Blvd</t>
  </si>
  <si>
    <t>Metropolitan Transportation Network MTN</t>
  </si>
  <si>
    <t>The Metropolitan Transportation Network Inc. (MTN), which provides school transportation, charter and consulting services, is expanding and bought a 74,000-square-foot industrial real estate building in northeast Minneapolis for $8 million,  The company is keeping its current headquarters in Fridley. MTN has spent over $2 million on renovations to the building. MTN plans to store 25 electric buses in the building. The expansion creates an additional 200 jobs.</t>
  </si>
  <si>
    <t>https://www.bizjournals.com/twincities/news/2025/02/13/metropolitan-transportation-network-northeast.html</t>
  </si>
  <si>
    <t>3134 California St. NE.</t>
  </si>
  <si>
    <t>Flexible office space company International Workplace Group, (IWG) will add five new Twin Cities locations this year. The Switzerland-based company announced it will be opening flexible workspaces under its Regus brand. The additions bring IWG's portfolio of workspaces in Minnesota to more than 20. The new locations will be in Bloomington, Minneapolis' North Loop neighborhood, in downtown St. Cloud,  Hastings and Eagan.</t>
  </si>
  <si>
    <t>https://www.bizjournals.com/twincities/news/2025/02/20/iwg-adds-5-coworking-locations-in-the-twin-cities.html</t>
  </si>
  <si>
    <t>7825 Washington Ave. S</t>
  </si>
  <si>
    <t>333 Washington Ave. N.</t>
  </si>
  <si>
    <t>501 St. Germain St. W</t>
  </si>
  <si>
    <t>1640 Frontage Road S.</t>
  </si>
  <si>
    <t>2640 Eagan Woods Drive</t>
  </si>
  <si>
    <t>Boston Scientifc</t>
  </si>
  <si>
    <t>Boston Scientific has approximately doubled its Minnesota workforce in the last 15 years to about 10,000. It has become the largest employer in both Maple Grove and Arden Hills. Boston Scienitific plans a new expansion of its Weaver Lake 4 building, with the first phase including a 52,000-square-foot facility costing $139.4 million, which would create 440 new jobs by 2030 and the second involving a 31,800 square foot addition. The expansions will add needed production space. Both phases may be built at once. Proposal to begin construction next year with completion in 2026.</t>
  </si>
  <si>
    <t>https://ccxmedia.org/news/maple-grove-approves-boston-scientific-expansion-plan-2025/</t>
  </si>
  <si>
    <t>1 Scimed Pl</t>
  </si>
  <si>
    <t>https://mn.gov/admin/assets/SR49_35_tcm36-670221.pdf</t>
  </si>
  <si>
    <t>North Wind</t>
  </si>
  <si>
    <t>St. Paul-based North Wind Test LLC (North Wind), (NAICS: 54933) is teaming with the University of Minnesota on a plan to build an aerospace R&amp;D and testing center in Rosemount. The Complex will house hypersonic ground test facilities. This project will bring one of the top facilities of its kind. A preliminary site plan includes multiple buildings with over 245,000 sqft of space, including an 80,500-sqft Aero-Thermal Tunnel, a 60,000 sqft engineering facility, and a 46,500 sqft Aerodynamic Tunnel. The investment of $233.5M includes $98.5M from U.S. DoD, up to $50M in Minnesota Forward Funds and North Wind’s owned equipment  worth $85M.</t>
  </si>
  <si>
    <t>Seeking $50M from MFF, $98.5M in Federal funds from USDoD</t>
  </si>
  <si>
    <t>JonnyPops</t>
  </si>
  <si>
    <t xml:space="preserve">An office property  located at 9800 59th Ave. in Plymouth, was purchased by JonnyPops, a frozen desert manufacturer that operates out of Elk River, for $9.9 million. JonnyPops will use 9800 at Bass Creek as both additional office space and as a research and development site, according to a company spokesperson. The company is calling the site its “innovation center.”
The seller of the property is Cantel Medical, a medical device company. The building has 160,000 square feet across four stories. </t>
  </si>
  <si>
    <t>https://finance-commerce.com/2025/02/jonnypops-buys-plymouth-office-at-a-discount/</t>
  </si>
  <si>
    <t>9800 59th Ave.</t>
  </si>
  <si>
    <t>CelluComp</t>
  </si>
  <si>
    <t>CelluComp, a leading supplier of materials for fiber-based barrier packaging, is expanding to the U.S. with its first commercial-scale facility in Renville. It will begin producing its patented micro-fibrillated cellulose product, Curran, at the 15,000-square-foot facility starting in May.  Curran is made by extracting cellulose from residual pulp of root vegetables, like sugar beets, which is then used in making high-quality fiber-based packaging as an alternative to plastics and PFAS chemicals. The Scottish business is partnering with Southern Minnesota Beet Sugar Cooperative. CelluComp plans to hire up to 24 new employees in the region.</t>
  </si>
  <si>
    <t>https://www.packagingstrategies.com/articles/105458-cellucomp-to-produce-fiber-based-packaging-at-new-plant-in-minnesota</t>
  </si>
  <si>
    <t>Packaging Strategies</t>
  </si>
  <si>
    <t> 409 4th St</t>
  </si>
  <si>
    <t xml:space="preserve">City of Renville Business Innovation Grant </t>
  </si>
  <si>
    <t>EDCO Products</t>
  </si>
  <si>
    <t xml:space="preserve">EDCO Products offers steel roofing, siding and other exterior building products. EDCO plans to build a 240,000-square-foot building to a 28-acre farm site in Chaska which includes enough room for a future expansion of up to 120,000 square feet. About 155 employees would work at the new Chaska location. The new building would house office, manufacturing and warehouse operations, replacing one of EDCO’s two existing facilities in Hopkins. </t>
  </si>
  <si>
    <t>Iron, Steel Products</t>
  </si>
  <si>
    <t>https://finance-commerce.com/2025/03/chaska-edco-manufacturing-facility-expansion/</t>
  </si>
  <si>
    <t>Creek Road, Engler Boulevard, and the Chaska Creek Center.</t>
  </si>
  <si>
    <t>Advanced Exhaust Solutions</t>
  </si>
  <si>
    <t xml:space="preserve">
Advanced Exhaust Solutions, a Northfield-based provider of exhaust gas silencers and other products, purchased the 168,000-square-foot Jacquard Distribution Center for $22 million.  Although AES initially wanted to lease the building, once improvement costs were considered, they decided to buy the building. </t>
  </si>
  <si>
    <t>https://finance-commerce.com/2025/03/lakeville-distribution-center-sold-22m/</t>
  </si>
  <si>
    <t>10180 217th St. W</t>
  </si>
  <si>
    <t>Veit</t>
  </si>
  <si>
    <t xml:space="preserve">MJSP Award $326,630 to support training for 591 workers, including 60 new workers. Business will contribute $1.7 million toward the training spanning March 2025 to October 2028. Level of training: Retraining, Advanced. St. Cloud State University (SCSU), in partnership with Veit, will develop a streamlined, customized training program along three tracks, enabling employees to achieve their growth goals, support digital advancements, and remain competitive in the job market. The training program will be divided into three tracks. </t>
  </si>
  <si>
    <t>14000 Veit Place</t>
  </si>
  <si>
    <t>Tonna Mechanical</t>
  </si>
  <si>
    <t>Tonna Mechanical provides HVAC and commercial plumbing services. Tonna Mechanical, based in Rochester, employs 74 full-time employees. Tonna Mechanical will be opening a second location in Owatonna in the spring of 2025. This expansion will relocate some current employees to Owatonna. The business expects to add 40 new jobs across the two locations. New hires will participate in one of four training programs, each representing 560 hours of training. The training costs will be covered by MJSP funds of $200,000 and Tonna's contribution of $1.07 million.</t>
  </si>
  <si>
    <t>https://www.nujournal.com/news/local-news/2020/02/27/firmenich-expansion-cements-its-presence-commitment-to-new-ulm/</t>
  </si>
  <si>
    <t>100 N Valley St</t>
  </si>
  <si>
    <t>DSM-Firmenich</t>
  </si>
  <si>
    <t>Firmenich announced an expansion project three years ago, but began initial construction in spring 2019. The expansion will add capacity, create roughly 15 new jobs and includes buying new equipment. Firmenich makes flavoring ingredients that are added to, for example, food, beverages and healthcare products. The New Ulm plant, employing 110 workers currently, is one of five facilities in North America. With the new expansion, the New Ulm plant will become a flagship operation in the Firmenich family.</t>
  </si>
  <si>
    <t xml:space="preserve">Switzerland-based Bühler, a global specialist and technology partner in food and grain industries will expand its optical sorting testing and applications capabilities with a new facility in Plymouth, MN.   All application centers also will act as training centers for the company’s various sorting solutions. The optical sorting technology tests and trains on regionally supplied grains, rice, seeds, pulses, and coffee. </t>
  </si>
  <si>
    <t>Walgreens, the second largest pharmacy chain in the country, is planning a 52,000-square-foot facility in Brooklyn Park that would significantly speed up delivery of customer prescriptions. the project is expected to create 142 full-time jobs. The micro-fulfillment facility will use $21 million in state-of-the-art robotics technology to  process 45,000 prescriptions in a day or 2,800 per hour (compared to 300 in a day at a regular pharmacy). DEED Awards: MIF $775K, JCF $475K
Update: Facility opens in May 2025.</t>
  </si>
  <si>
    <t>Monumental Sales, a division of St. Cloud Industrial Products, produces  granite memorial manufacturing. the parent company plans to acquire an existing 10,000-square-foot building, construct a 25,000-square-foot addition, make improvements to the existing building and build a 2,500- square-foot storage building. The project will retain 63 existing jobs and create up to 11 new full-time jobs. Total project cost is $9.5 million. 
DEED AWARD: $175k JCF
Nov. 2024: Broke ground.
March 2025: City of St Cloud building permit issued with valuation of $8.4 million.</t>
  </si>
  <si>
    <t>Hoffman Enclosures Inc. (332322) is looking to expand in Anoka (Anoka County), Minnesota. The company designs, manufactures, markets, installs, and services high-performance products and solutions that help build a more sustainable and electrified world. The proposed project will be construction of an increase of 100,000 of additional manufacturing space. The total project cost is $27,000,000 with $4,000,000 being eligible for the capital investment rebate for renovations of an existing building, which would be rebated up to 5%. The company expected to create 141 jobs within three (3) years at an average cash wage of $34.96 per hour.  Company to receive MIF loan of $450,000, $175,000 from the Job Creation Fund. 
Update June 2025: Grand opening of newly expanded facility</t>
  </si>
  <si>
    <t>Hohenstein's</t>
  </si>
  <si>
    <t>https://www.bizjournals.com/twincities/news/2024/10/10/paper-mill-expansion-250m.html</t>
  </si>
  <si>
    <t>https://mn.gov/deed/newscenter/press-releases/?id=1045-642096</t>
  </si>
  <si>
    <t>https://mn.gov/deed/newscenter/press-releases/?id=1045-625763</t>
  </si>
  <si>
    <t>Rolls-Royce Solutions America plans to invest $35 million at its two facilities in Mankato. Rolls-Royce currently has 419 employees at its 107,000-square-foot manufacturing facility on Power Drive in Mankato. They plan to invest $30.5 million to expand that plant by 280,000 square feet,  and another $4.5 million in their leased facility at 304 Lundin Blvd. As a result, RRSA will create 128 new jobs over 3 years across the Power Drive (50 direct jobs, 53 indirect jobs) and Lundin Blvd (25 direct jobs) locations.</t>
  </si>
  <si>
    <t>Hampton Companies</t>
  </si>
  <si>
    <t>Hampton Companies LLC proposes constructing a 4,500-square-foot office and warehouse building on the vacant parcel at 2694 Maplewood Drive North. The applicant operates a real estate and construction company in White Bear Lake, and this would be an additional location for the company. Their roofing and siding division would use the proposed building as office space, and a portion would be used for storage. Company plans were approved Aug. 2024.</t>
  </si>
  <si>
    <t>https://www.maplewoodmn.gov/2143/Construction-OfficeWarehouse---2694-Mapl</t>
  </si>
  <si>
    <t>City of Maplewood</t>
  </si>
  <si>
    <t>2694 Maplewood Dr N</t>
  </si>
  <si>
    <t>Baxter</t>
  </si>
  <si>
    <t>https://bemidjinow.com/amazon-to-build-distribution-center-in-baxter/</t>
  </si>
  <si>
    <t>Bemidji Now</t>
  </si>
  <si>
    <t xml:space="preserve">Amazon plans to build a 49,500-square-foot last-mile distribution facility, with a 150-stall parking lot, on a 20-acre site on Timberwood Drive, off Highway 210 on Baxter’s west side. The plans come with a potential 19,000-squarefoot expansion, bringing the total building size to 68,500 square feet. Construction should begin this fall. The facility is expected to be operational by the end of 2025. </t>
  </si>
  <si>
    <t>https://www.meatpoultry.com/articles/31075-jennie-o-starts-work-on-expansion-to-minnesota-plant</t>
  </si>
  <si>
    <t>Meat = Poultry</t>
  </si>
  <si>
    <t>2505 Willmar Avenue SW</t>
  </si>
  <si>
    <t>Jennie-O Turkey, a subsidiary of Hormel Foods Corp., recently broke ground on a $30 million expansion project that will add 20,000 square feet to its Willmar facility. The expansion modernizes operations while streamlining processes and improving efficiencies. Construction is underway and expected to be complete in late 2025 or early 2026.</t>
  </si>
  <si>
    <t>2025-Q2</t>
  </si>
  <si>
    <t>Arctic Cat</t>
  </si>
  <si>
    <t>https://tcbmag.com/arctic-cats-new-owner-to-rehire-about-500/</t>
  </si>
  <si>
    <t xml:space="preserve">6801 Glenn Carlson Dr, </t>
  </si>
  <si>
    <t>Arctic Cat plans to expand its workforce at its engine facility in St. Cloud.</t>
  </si>
  <si>
    <t>Hansen &amp; Co Woodworks</t>
  </si>
  <si>
    <t>St Joseph</t>
  </si>
  <si>
    <t>https://www.bizjournals.com/twincities/inno/stories/news/2025/06/05/hansen-company-woodworks-st-joseph.html</t>
  </si>
  <si>
    <t>30701 Pearl Dr Suite #3</t>
  </si>
  <si>
    <t>A $20 million business expansion is underway at cabinetry manufacturer Hansen &amp; Co. Woodworks and which is largely led by automation. The new technology will drive higher productivity and wages for employees. The $13 million new machines are inside a newly built 100,000-square-foot manufacturing facility. The company's 60 employees make cabinets and other products that are sold to general contractors in Minnesota.  He brought in machinery from Italy and Germany, where furniture manufacturing is lightyears ahead.</t>
  </si>
  <si>
    <t>Dakota Electric Association</t>
  </si>
  <si>
    <t>https://finance-commerce.com/2025/04/dakota-electric-lakeville-headquarters-land-sale/</t>
  </si>
  <si>
    <t>Dakota Electric Association, a prominent south metro energy cooperative, bought land in Lakeville for $11.9 million. The property will serve as the group’s future headquarters. They anticipate breaking ground in June, and then the anticipated move-in date would be July, August of 2027.  The building would be 176,700 square feet, complete with space for office workers, as well as warehouse and storage space.</t>
  </si>
  <si>
    <t>Mold-Tech</t>
  </si>
  <si>
    <t>https://infoweb.newsbank.com/apps/news/document-view?p=NewsBank&amp;docref=news/1A10B771A7961050&amp;f=basic</t>
  </si>
  <si>
    <t>Crow River News (via Newsbank)</t>
  </si>
  <si>
    <t>5166 Barthel Industrial Drive NE.</t>
  </si>
  <si>
    <t>A new tax increment financing district over nine years has been approved for Mold-Tech, Inc., a move that will help the mold-making company fund a significant expansion at their business in Albertville. TIF will fund about $323,000 for the project. The Albertville City Council unanimously approved the request noting that  Mold-Tech might otherwise expand elsewhere. Mold-Tech's will build a 16,800 sqft addition and a 4,700 sqft mezzanine to increase production capacity.</t>
  </si>
  <si>
    <t>https://www.bizjournals.com/twincities/news/2025/04/25/events-production-eidecom-revenue-corporate-growth.html</t>
  </si>
  <si>
    <t>7601 Northland Drive N.</t>
  </si>
  <si>
    <t xml:space="preserve">Event production services company EideCom will double its footprint by addiing 20,000 additional square feet. The buildout will cost $300,000 and began last week. The company plans to invest $6 million in new equipment. EideCom will own a greater share of the items, as opposed to renting or leasing equipment. Typical equipment includes cameras, broadcast equipment, LED walls, light fixtures, switchers and more. Last year, EideCom was on Inc.'s 5000 list of fastest-growing companies in the U.S. </t>
  </si>
  <si>
    <t>Legrand</t>
  </si>
  <si>
    <t>https://www.bizjournals.com/twincities/news/2025/04/28/legrand-move-minnetonka-manufacturer-opus-park.html</t>
  </si>
  <si>
    <t>10900 Red Circle Drive</t>
  </si>
  <si>
    <t>Legrand, a French manufacturer of electrical and digital infrastructure products, will move into a 98,000-square-foot building in Minnetonka, which accommodates up to 350 employees. Legrand signed a 10-year lease for the entire building at 10900 Red Circle Drive.  The space will serve as Legrand’s regional headquarters. The buildout is underway, with an expected move-in this summer. Legrand has 3 locations in the state, and executives from the Eden Prairie location will move to this new site.</t>
  </si>
  <si>
    <t>Louis Industries</t>
  </si>
  <si>
    <t>https://cms2.revize.com/revize/cityofpaynesville/min%2005-27-25%20Council.pdf</t>
  </si>
  <si>
    <t>City of Paynesville</t>
  </si>
  <si>
    <t>Louis Industries Inc. (NAICS 332618) plans to expand in Paynesville. Louis Industries, Inc. is one of the most modern steel processing facilities in the Upper Midwest. The planned expansion increases Louis' capacity and capability in laser cutting, punching, forming, welding, and finishing. The $7.8 million project expands their facility by 42,000 square feet, for manufacturing and offices.  The company expects to create 15 jobs within the first 2 years. 
DEED Awards: JCF $175K, MIF $325K</t>
  </si>
  <si>
    <t>Fowling Warehouse</t>
  </si>
  <si>
    <t>Detroit-based Fowling Warehouse plans nearly $1.5 million renovation of an industrial building located at 401 Royalston Ave. N. The 38,690-square-foot facility will feature 21 fowling lanes. Fowling combines football and bowling, with teams competing to knock down pins.</t>
  </si>
  <si>
    <t>Recreation, Entertainment</t>
  </si>
  <si>
    <t>https://www.bizjournals.com/twincities/news/2025/05/06/fowling-warehouse-game-center-north-loop.html</t>
  </si>
  <si>
    <t xml:space="preserve">401 Royalston Ave. N. </t>
  </si>
  <si>
    <t>HealthPartners</t>
  </si>
  <si>
    <t>https://www.bizjournals.com/twincities/news/2025/05/07/healthpartners-lakeview-campus-stillwater-approval.html</t>
  </si>
  <si>
    <t>927 Churchill St W</t>
  </si>
  <si>
    <t>HealthPartners' $400 million Lakeview Hospital project approved in Stillwater. New hospital will be twice as large as existing one. Construction begins May on 64-acre site near Highway 36. The project will include a six-story building with more than 400,000 square feet of space, nearly twice as big as the current Lakeview Hospital. Construction is expected to begin by the end of May. The hospital is expected to open in late 2027 or early 2028.</t>
  </si>
  <si>
    <t>Micro Control Company</t>
  </si>
  <si>
    <t>https://www.twincities.com/2025/04/28/officials-to-break-ground-on-1st-rice-creek-commons-project-in-arden-hills/?utm_email=3564C458B565624D24CD5471C5&amp;lctg=3564C458B565624D24CD5471C5&amp;active=no&amp;engagement=&amp;utm_source=listrak&amp;utm_medium=email&amp;utm_term=https%3a%2f%2fwww.twincities.com%2f2025%2f04%2f28%2fofficials-to-break-ground-on-1st-rice-creek-commons-project-in-arden-hills%2f&amp;utm_campaign=stpa-st_paul_pioneer_press-morning_report-nl&amp;utm_content=manual</t>
  </si>
  <si>
    <t>Saint Paul Pioneer Press</t>
  </si>
  <si>
    <t>3751 Lexington Ave N,</t>
  </si>
  <si>
    <t>Groundbreaking is expected this week on the 157,000-square-foot project that will become the headquarters of Micro Control Company, a test equipment manufacturer for the electronics industry. It will take up about 10 acres of Outlot A,  on the north end of Rice Creek Commons. Micro Control Co. is currently at based in Fridley. Its expertise is in microprocessor burn-in and its testing capabilities. The sale agreement indicates a price of $9.2 million for Outlot A and up to $3.5 million investment in a low carbon and energy-efficient design.</t>
  </si>
  <si>
    <t>Waggle</t>
  </si>
  <si>
    <t>DW, HQ, OF</t>
  </si>
  <si>
    <t>https://www.bizjournals.com/twincities/news/2025/05/09/waggle-new-headquarters-blaine.html</t>
  </si>
  <si>
    <t>3100 101st Avenue NE</t>
  </si>
  <si>
    <t xml:space="preserve">Waggle, a golf and lifestyle brand, is relocating its headquarters to Blaine to a leased 45,024 square feet commercial space currently under construction. After a 3 year search, Waggle signed with Radisson Road Business Center and will move from its current 30,000-square-foot headquarters in Roseville. The business center is expected to be competed in October 2025.  The new space includes 10,000 square feet for offices, 27,000 square feet for a warehouse and a 2,300-square-foot retail shop. 
 </t>
  </si>
  <si>
    <t>Avonix Imaging</t>
  </si>
  <si>
    <t>Optical equipment</t>
  </si>
  <si>
    <t>https://www.bizjournals.com/twincities/news/2025/05/12/nikon-avonix-maple-grove-industrial-manufacturing.html</t>
  </si>
  <si>
    <t>11601 93rd Ave N</t>
  </si>
  <si>
    <t xml:space="preserve">Nikon subsidiary Avonix Imaging leased 80,000 square feet at the Maple Grove Industrial Center. Avonix will consolidate two locations and expand production and sales. The company plans to hire 20 more employees within a year.The newly leased facility will consolidate the two locations, which together had spanned 31,700 square feet. The company plans to move into their new space by July.  Avonix Imaging Inc manufactures industrial X-ray and CT scanning systems. </t>
  </si>
  <si>
    <t>Allina</t>
  </si>
  <si>
    <t>https://finance-commerce.com/2025/05/abbott-northwestern-surgical-center-construction/</t>
  </si>
  <si>
    <t>800 E. 28th St</t>
  </si>
  <si>
    <t>The new $1 billion 500,000-square-foot surgical care center at Abbott Northwestern will feature 30 ORs and 192 beds. Allina Health broke ground on the project in October 2023 is on schedule for completion in June 2026. After a move-in process, the facility will open in late August 2026. The care center project is part of a larger $1.5 billion expansion. Funding was boosted in 2023 by a $25 million donation from the Richard M. Schulze Family Foundation.</t>
  </si>
  <si>
    <t>West Fraser US EWP</t>
  </si>
  <si>
    <t>Solway</t>
  </si>
  <si>
    <t>https://mn.gov/deed/about/meetings-events/public-meetings.jsp?trumbaEmbed=view%3Devent%26eventid%3D183431706</t>
  </si>
  <si>
    <t>4409 Northwood Rd NW</t>
  </si>
  <si>
    <t>West Fraser US EWP LLC (NAICS 321219) is looking to expand in Solway, Beltrami County, Minnesota. West Fraser makes sustainable wood products across more than 50 facilities in North America and Europe. Its products are widely used in construction, renovation, manufacturing, and packaging. The total project cost is $137 million which covers renovations to an existing building and purchasing new machinery and equipment. The company expects to retain 132 jobs in Solway.
DEED Awards: JCF $1.08 million</t>
  </si>
  <si>
    <t>Farm Supplies</t>
  </si>
  <si>
    <t>https://infoweb.newsbank.com/apps/news/document-view?p=NewsBank&amp;docref=news/1A162FF2DDFE2D48&amp;f=basic</t>
  </si>
  <si>
    <t>West Central Tribune (via Newsbank)</t>
  </si>
  <si>
    <t>Beck's Hybrids is developing a three-building, connected facility totaling about 96,000 square feet. Renville County Commisssioners approved tax abatement of up to $149,999 for Beck's $28 million expansion near Olivia, Minnesota. It was noted that the company could have moved its expansion out of the county.  The new facility includes a warehouse, cold storage, and an expanded site for Beck's Practical Farm Research program which employs 20 people.  Completion is expected in spring 2026. The project will create 4 new full-time jobs and many part-time jobs.</t>
  </si>
  <si>
    <t>Ecolab</t>
  </si>
  <si>
    <t>https://finance-commerce.com/2025/05/ecolab-eagan-campus-expansion/</t>
  </si>
  <si>
    <t xml:space="preserve">Ecolab plans to renovate existing facilities, expand research and development lab facilities, construct a new customer experience center, and purchase equipment” at the company’s Schuman campus at 655 Lone Oak Drive. Construction could begin in late 2025. Ecolab is seeking state assistance for the project via a Minnesota Forward Fund application. 
</t>
  </si>
  <si>
    <t>https://www.duluthnewstribune.com/business/amazon-hiring-as-it-ramps-up-work-at-first-duluth-facility</t>
  </si>
  <si>
    <t>Amazon opened the doors of its new local delivery station to the public for the first time and showed off the inside of its 55,000-square-foot facility. The company employs about 80 people at the center, but that could grow by 50%, to around 120 workers. Amazon has seen strong local interest in its employment opportunities which have a starting wage of $18.45.</t>
  </si>
  <si>
    <t>https://mn.gov/deed/newscenter/press-releases/?id=694560</t>
  </si>
  <si>
    <t>6408 Elm Street </t>
  </si>
  <si>
    <t>BDPI (to North Branch)</t>
  </si>
  <si>
    <t>DEED awarded the city of North Branch $1,050,860 to support street and utility construction in the city’s 200-acre, multi-phased Interstate Business Park. The project will immediately provide infrastructure for two businesses: LEI Packaging, which currently has 15 full-time jobs in Chisago City and is building a new, larger $5 million facility in North Branch, with plans to add 25 to 50 more workers in the next five years. The second business is Stepp Manufacturing.</t>
  </si>
  <si>
    <t>Nextera Packaging</t>
  </si>
  <si>
    <t>https://www.bizjournals.com/twincities/news/2025/05/23/endeavor-food-package-headquarters-white-bear.html</t>
  </si>
  <si>
    <t xml:space="preserve">5300 Centerville Road, </t>
  </si>
  <si>
    <t>Stepp Manufacturing</t>
  </si>
  <si>
    <t>DEED awarded the city of North Branch $1,050,860 to support street and utility construction in the city’s 200-acre, multi-phased Interstate Business Park. The project will immediately provide infrastructure for two businesses. Stepp Manufacturing, currently headquartered in a different North Branch location with 71 full-time employees, with plans to invest $9.5 million in a new facility and add 25 to 50 employees in the next five years. The second business is LEI Packaging.</t>
  </si>
  <si>
    <t>https://www.kaxe.org/local-news/2025-05-29/amazon-delivery-station-to-be-built-in-grand-rapids</t>
  </si>
  <si>
    <t>KAXE</t>
  </si>
  <si>
    <t xml:space="preserve"> 3000 Southeast 6th Ave. </t>
  </si>
  <si>
    <t>Amazon plans to build a new 41,000-square-foot delivery station in Grand Rapids. No specific employment plans were released but Amazon delivery stations generally employ 150-200 people.
Grand Rapids is a regional hub for economic growth in Itasca County, and gaining an Amazon delivery station will provide additional job growth to the area and contribute significantly to the tax base of the community. Construction began earlier this month, but launch plans are in the very early stages.</t>
  </si>
  <si>
    <t>https://www.mprnews.org/story/2025/04/21/north-mankatos-industrial-park-soon-to-be-site-of-amazon-delivery-hub</t>
  </si>
  <si>
    <t>MPR News</t>
  </si>
  <si>
    <t xml:space="preserve">Amazon announced a new 60,000 square-foot delivery hub is being built in North Mankato’s North Port Industrial Center. The project is expected to open in December. It’s anticipated to bring about 75 new jobs into the area. The delivery hub is a “last-mile” center, which means products shipped from Amazon’s larger facilities will be sent to the North Mankato center, where it'll be delivered to customers by vans around the area. </t>
  </si>
  <si>
    <t>RDO Equipment</t>
  </si>
  <si>
    <t>https://www.rdoequipment.com/resources/blogs/minnesota-heavy-equipment-store-remodel-triples-square-footage-adds-wirtgen-group</t>
  </si>
  <si>
    <t>1910 Lor Ray Dr</t>
  </si>
  <si>
    <t xml:space="preserve">RDO Equipment Co. produces IoT goods such as agriculture, construction, environmental, irrigation, positioning, and surveying equipment from leading manufacturers. Grand opening of their expanded facility in Mankato. The remodel tripled the North Mankato RDO store's service shop and parts warehouse square footage. RDO is one of the largest John Deere dealerships in the US. As a result of the expansion, RDO added three employees bringing its staff to 22 people. </t>
  </si>
  <si>
    <t>https://www.bizjournals.com/twincities/news/2025/06/12/intricon-arden-hills-automation.html</t>
  </si>
  <si>
    <t xml:space="preserve">Intricon Corp plans to invest a total of $30M in automation, and plans to boost robotics team over five years. Medical technology maker Intricon Corp. has spent nearly $20 million since ramping up automation in its manufacturing systems in the past couple of years. Over the next three years, the Arden Hills company plans to spend another $10 million on robotics and other technology. Intricon has over 700 employees, and over 500 are local. </t>
  </si>
  <si>
    <t>Associated Bank</t>
  </si>
  <si>
    <t>https://www.bizjournals.com/twincities/news/2025/06/12/associated-bank-ids-center-local-headquartres.html</t>
  </si>
  <si>
    <t>80 S. Eighth St</t>
  </si>
  <si>
    <t>Associated Banc-Corp (NYSE: ASB) is moving its local headquarters in downtown Minneapolis. The Green Bay, Wisconsin-based bank is leasing the entire 43rd floor of IDS Center - about 25,000 square feet - roughly twice the size of its current space at PWC Plaza. Construction is expected to start in August and Associated plans to relocate about 100 employees to the new space next spring. Minneapolis is a priority market for Associated Bank.</t>
  </si>
  <si>
    <t>So Good So You (So Good Brand)</t>
  </si>
  <si>
    <t>https://finance-commerce.com/2025/06/cold-storage-sale-inver-grove-so-good-so-you/</t>
  </si>
  <si>
    <t xml:space="preserve">6085 Claude Way, #100, </t>
  </si>
  <si>
    <t>Renovations to turn a suburban office warehouse into cold storage for the property seller have paid off to the tune of $8.6 million. The buyer is So Good So You, a growing Minneapolis producer of organic cold-pressed juice shots.</t>
  </si>
  <si>
    <t>Amazon (Project Tiger)</t>
  </si>
  <si>
    <t>https://www.bizjournals.com/twincities/news/2025/05/15/amazon-buys-land-for-warehouse-near-rochester.html</t>
  </si>
  <si>
    <t>https://infoweb.newsbank.com/apps/news/document-view?p=NewsBank&amp;docref=news/1A09A9BA79DB0518&amp;f=basic</t>
  </si>
  <si>
    <t xml:space="preserve">Amazon.com acquired 23 acres of land near the Rochester International Airport for $2.5 million to open a last-mile delivery center. The vacant site had been annexed into the city of Stewartville. Ryan Cos. is developing the project, called Project Tiger, with an 83,900-square-foot building on the site. </t>
  </si>
  <si>
    <t>Veterinary Pharmaceutical Solutions</t>
  </si>
  <si>
    <t>St. Peter</t>
  </si>
  <si>
    <t>Post Bulletin (via Newsbank)</t>
  </si>
  <si>
    <t>2008 Sunrise Dr</t>
  </si>
  <si>
    <t xml:space="preserve">Veterinary Pharmaceutical Solutions celebrated their expansion that nearly doubling the company's presence in St. Peter, as well as their 30 year history. Customers could tour the newly opened 8,400-square-foot expansion to VPS' facility. The expansion features additional compound bays, warehouse space and R&amp;D facilities. The expansion was driven by the company's growing line of veterinary medicines. </t>
  </si>
  <si>
    <t>Volk Transfer</t>
  </si>
  <si>
    <t>https://www.bizjournals.com/twincities/news/2025/05/22/volk-transfer-buys-300-000-sq-ft-headquarters.html</t>
  </si>
  <si>
    <t>2415 Third Ave.,</t>
  </si>
  <si>
    <t>Mankato-based logistics company Volk Transfer Co. has acquired a 300,000-square-foot distribution center to become its new corporate headquarters and operations base.  The building will undergo a full office renovation, as well as other updates; and will expand Volk's operational capacity. Volk Transfer currently resides in a 50,000-square-foot space elsewhere in Mankato where it has operated since 2011. Volk will maintain ownership of that space.</t>
  </si>
  <si>
    <t>Daikin</t>
  </si>
  <si>
    <t>https://infoweb.newsbank.com/apps/news/document-view?p=NewsBank&amp;docref=news/1A0C6C15E19B7C30&amp;f=basic</t>
  </si>
  <si>
    <t>Owatonna People's Press (via Newbank)</t>
  </si>
  <si>
    <t xml:space="preserve">Daikin continues to expand in the Owatonna-Faribault area year after year, providing jobs in the local community and streamlining the manufacturing process. A new building for Daikin in Owatonna has opened, which will help create 50 new jobs over the next year. This new building is behind the larger Daikin warehouse in Owatonna's industrial park and will allow Daikin to insource component manufacturing and relocate coil production from their main plant. </t>
  </si>
  <si>
    <t>Kreofsky Building Supplies</t>
  </si>
  <si>
    <t>Building Supplies</t>
  </si>
  <si>
    <t>https://infoweb.newsbank.com/apps/news/document-view?p=NewsBank&amp;docref=news/1A14741871F0B2D0&amp;f=basic</t>
  </si>
  <si>
    <t>3731 Enterprise Drive SW</t>
  </si>
  <si>
    <t>Kreofsky Building Supplies is planning a significant expansion at its Rochester location as they have outgrown their current facility. They plan to expand their 6,400-square-foot Rochester center to 9,800 square feet; and to build a new 10,500-square-foot warehouse, next door to the showroom. The project will remodel offices and create a larger showroom. KBS carries building supplies such as lumber, plywood, windows, doors, and millwork. They expect to complete and move into the updated facilities in early 2026.</t>
  </si>
  <si>
    <t>Grover Farm Trucking</t>
  </si>
  <si>
    <t>Amboy</t>
  </si>
  <si>
    <t>11661 529th Avenue</t>
  </si>
  <si>
    <t>BDPI (to Amboy)</t>
  </si>
  <si>
    <t>The city of Amboy was awarded $831,800 from BDPI to assist in constructing steets and utilities for a vacant lot where Grover Farm Trucking will be expanding. Grover Farm Trucking plans to invest $3.5 million into a new 30,000 sf warehouse and 22,000 sf distribution center. Grover now employs 30 people full time but plans to add 5 new FTEs within one year and 25 in five years. The city will match the award to cover the total public infrastructure project cost of $1.6 million.</t>
  </si>
  <si>
    <t>Lactalis</t>
  </si>
  <si>
    <t>https://www.startribune.com/general-mills-yogurt-yoplait-sale-lactalis-usa-minnetonka-office-gogurt-mountain-high/601384023</t>
  </si>
  <si>
    <t>General Mills finalized the sale of its U.S. yogurt business for $2.1 billion to Lactalis, after 50 years of selling Yoplait. The French dairy giant has opened a Minnetonka office from where the roughly 200 Minnesota-based and remote employees from General Mills will run Lactalis' new Midwest Yogurt division. Lactalis is the world’s largest dairy company and had $35 billion in revenue globally last year. The company plans to invest heavily in innovation and manufacturing for the new brands.</t>
  </si>
  <si>
    <t>Endeavor Development plans to break ground this month on a 100,000-square-foot corporate headquarters for Nextera Packaging, a food packaging supplies company. The build-to-suit property's  construction is expected to be completed and Nextera's move-in are slated for spring 2026. Nextera would relocate its HQ from Vadnais Heights. The new facility will support Nextera's growth and expansion in the region. The 47-person company provides food packaging products, including custom services.</t>
  </si>
  <si>
    <t xml:space="preserve">Food packaging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</si>
</sst>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00000"/>
    <numFmt numFmtId="166" formatCode="#,##0.000000"/>
    <numFmt numFmtId="167" formatCode="#,##0.0000"/>
    <numFmt numFmtId="168" formatCode="#,##0.0000000"/>
    <numFmt numFmtId="169" formatCode="_(&quot;$&quot;* #,##0_);_(&quot;$&quot;* \(#,##0\);_(&quot;$&quot;* &quot;-&quot;??_);_(@_)"/>
    <numFmt numFmtId="170" formatCode="&quot;$&quot;#,##0;\(&quot;$&quot;#,##0\)"/>
    <numFmt numFmtId="171" formatCode="_([$$-409]* #,##0.00_);_([$$-409]* \(#,##0.00\);_([$$-409]* &quot;-&quot;??_);_(@_)"/>
    <numFmt numFmtId="172" formatCode="_([$$-409]* #,##0_);_([$$-409]* \(#,##0\);_([$$-409]* &quot;-&quot;??_);_(@_)"/>
    <numFmt numFmtId="173" formatCode="&quot;$&quot;#,##0"/>
    <numFmt numFmtId="174" formatCode="&quot;$&quot;#,##0.00;\(&quot;$&quot;#,##0.00\)"/>
  </numFmts>
  <fonts count="10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2"/>
      <name val="Arial"/>
      <family val="2"/>
    </font>
    <font>
      <u/>
      <sz val="11"/>
      <color theme="10"/>
      <name val="Calibri"/>
      <family val="2"/>
      <scheme val="minor"/>
    </font>
    <font>
      <u/>
      <sz val="11"/>
      <name val="Calibri"/>
      <family val="2"/>
      <scheme val="minor"/>
    </font>
    <font>
      <sz val="10"/>
      <name val="Arial"/>
      <family val="2"/>
    </font>
    <font>
      <sz val="11"/>
      <name val="Arial"/>
      <family val="2"/>
    </font>
    <font>
      <sz val="14"/>
      <name val="Arial"/>
      <family val="2"/>
    </font>
    <font>
      <sz val="10"/>
      <name val="Calibri"/>
      <family val="2"/>
      <scheme val="minor"/>
    </font>
    <font>
      <sz val="11"/>
      <color rgb="FF0070C0"/>
      <name val="Calibri"/>
      <family val="2"/>
      <scheme val="minor"/>
    </font>
    <font>
      <u/>
      <sz val="11"/>
      <color rgb="FF0070C0"/>
      <name val="Calibri"/>
      <family val="2"/>
      <scheme val="minor"/>
    </font>
    <font>
      <sz val="11"/>
      <color rgb="FF0070C0"/>
      <name val="Arial"/>
      <family val="2"/>
    </font>
    <font>
      <sz val="11"/>
      <color rgb="FF333333"/>
      <name val="Calibri"/>
      <family val="2"/>
      <scheme val="minor"/>
    </font>
    <font>
      <sz val="11"/>
      <color rgb="FF0070C0"/>
      <name val="Calibri"/>
      <family val="2"/>
    </font>
    <font>
      <sz val="9"/>
      <color rgb="FF0070C0"/>
      <name val="Tahoma"/>
      <family val="2"/>
    </font>
    <font>
      <sz val="11"/>
      <color theme="5" tint="-0.499984740745262"/>
      <name val="Calibri"/>
      <family val="2"/>
      <scheme val="minor"/>
    </font>
    <font>
      <u/>
      <sz val="11"/>
      <color theme="5" tint="-0.499984740745262"/>
      <name val="Calibri"/>
      <family val="2"/>
      <scheme val="minor"/>
    </font>
    <font>
      <sz val="8"/>
      <color theme="5" tint="-0.499984740745262"/>
      <name val="Arial"/>
      <family val="2"/>
    </font>
    <font>
      <sz val="10"/>
      <color theme="5" tint="-0.499984740745262"/>
      <name val="Arial"/>
      <family val="2"/>
    </font>
    <font>
      <sz val="11"/>
      <color rgb="FF000000"/>
      <name val="Calibri"/>
      <family val="2"/>
    </font>
    <font>
      <sz val="11"/>
      <color theme="5" tint="-0.499984740745262"/>
      <name val="Calibri"/>
      <family val="2"/>
    </font>
    <font>
      <sz val="12"/>
      <color rgb="FF333333"/>
      <name val="Calibri"/>
      <family val="2"/>
    </font>
    <font>
      <sz val="11"/>
      <color rgb="FF202124"/>
      <name val="Arial"/>
      <family val="2"/>
    </font>
    <font>
      <sz val="11"/>
      <color rgb="FFC00000"/>
      <name val="Calibri"/>
      <family val="2"/>
      <scheme val="minor"/>
    </font>
    <font>
      <b/>
      <sz val="11"/>
      <color rgb="FF202124"/>
      <name val="Arial"/>
      <family val="2"/>
    </font>
    <font>
      <sz val="11"/>
      <color rgb="FF202124"/>
      <name val="Calibri"/>
      <family val="2"/>
      <scheme val="minor"/>
    </font>
    <font>
      <sz val="12"/>
      <color rgb="FF555555"/>
      <name val="Arial"/>
      <family val="2"/>
    </font>
    <font>
      <sz val="10"/>
      <color indexed="8"/>
      <name val="Arial"/>
      <family val="2"/>
    </font>
    <font>
      <sz val="12"/>
      <color rgb="FF807F83"/>
      <name val="Arial"/>
      <family val="2"/>
    </font>
    <font>
      <sz val="11"/>
      <color rgb="FFC00000"/>
      <name val="Arial"/>
      <family val="2"/>
    </font>
    <font>
      <sz val="11"/>
      <color rgb="FF222222"/>
      <name val="Arial"/>
      <family val="2"/>
    </font>
    <font>
      <sz val="11"/>
      <name val="Calibri"/>
      <family val="2"/>
    </font>
    <font>
      <sz val="11"/>
      <color rgb="FF313233"/>
      <name val="Arial"/>
      <family val="2"/>
    </font>
    <font>
      <sz val="12"/>
      <name val="Tahoma"/>
      <family val="2"/>
    </font>
    <font>
      <sz val="12"/>
      <name val="Georgia"/>
      <family val="1"/>
    </font>
    <font>
      <sz val="12"/>
      <name val="PT Serif"/>
      <family val="1"/>
    </font>
    <font>
      <sz val="11"/>
      <color rgb="FF202124"/>
      <name val="Roboto"/>
    </font>
    <font>
      <sz val="9"/>
      <color rgb="FFFF0000"/>
      <name val="Calibri"/>
      <family val="2"/>
      <scheme val="minor"/>
    </font>
    <font>
      <sz val="11"/>
      <color rgb="FF555555"/>
      <name val="Arial"/>
      <family val="2"/>
    </font>
    <font>
      <sz val="12"/>
      <color theme="5" tint="-0.499984740745262"/>
      <name val="PT Serif"/>
      <family val="1"/>
    </font>
    <font>
      <b/>
      <sz val="11"/>
      <color rgb="FF0070C0"/>
      <name val="Calibri"/>
      <family val="2"/>
      <scheme val="minor"/>
    </font>
    <font>
      <sz val="11"/>
      <color rgb="FF0070C0"/>
      <name val="Roboto"/>
    </font>
    <font>
      <sz val="11"/>
      <color rgb="FF002060"/>
      <name val="Calibri"/>
      <family val="2"/>
      <scheme val="minor"/>
    </font>
    <font>
      <u/>
      <sz val="11"/>
      <color rgb="FF002060"/>
      <name val="Calibri"/>
      <family val="2"/>
      <scheme val="minor"/>
    </font>
    <font>
      <sz val="13"/>
      <color rgb="FF002060"/>
      <name val="Georgia"/>
      <family val="1"/>
    </font>
    <font>
      <b/>
      <sz val="11"/>
      <color rgb="FF002060"/>
      <name val="Calibri"/>
      <family val="2"/>
      <scheme val="minor"/>
    </font>
    <font>
      <sz val="11"/>
      <color rgb="FF000000"/>
      <name val="Calibri"/>
      <family val="2"/>
      <scheme val="minor"/>
    </font>
    <font>
      <sz val="11"/>
      <color rgb="FF555555"/>
      <name val="Calibri"/>
      <family val="2"/>
      <scheme val="minor"/>
    </font>
    <font>
      <sz val="12"/>
      <color rgb="FF585870"/>
      <name val="Arial"/>
      <family val="2"/>
    </font>
    <font>
      <sz val="11"/>
      <color rgb="FF4D5156"/>
      <name val="Roboto"/>
    </font>
    <font>
      <sz val="11"/>
      <color indexed="8"/>
      <name val="Calibri"/>
      <family val="2"/>
      <scheme val="minor"/>
    </font>
    <font>
      <sz val="11"/>
      <color rgb="FF222222"/>
      <name val="Calibri"/>
      <family val="2"/>
      <scheme val="minor"/>
    </font>
    <font>
      <sz val="10"/>
      <color rgb="FF000000"/>
      <name val="Arial"/>
      <family val="2"/>
    </font>
    <font>
      <sz val="11"/>
      <color rgb="FF002060"/>
      <name val="Calibri"/>
      <family val="2"/>
    </font>
    <font>
      <sz val="10"/>
      <color rgb="FF002060"/>
      <name val="Arial"/>
      <family val="2"/>
    </font>
    <font>
      <b/>
      <sz val="11"/>
      <color rgb="FF002060"/>
      <name val="Calibri"/>
      <family val="2"/>
    </font>
    <font>
      <b/>
      <sz val="11"/>
      <name val="Calibri"/>
      <family val="2"/>
    </font>
    <font>
      <sz val="11"/>
      <name val="Roboto"/>
    </font>
    <font>
      <sz val="10"/>
      <name val="Tahoma"/>
      <family val="2"/>
    </font>
    <font>
      <sz val="13"/>
      <name val="Georgia"/>
      <family val="1"/>
    </font>
    <font>
      <b/>
      <sz val="11"/>
      <name val="Roboto"/>
    </font>
    <font>
      <sz val="11"/>
      <color theme="8"/>
      <name val="Calibri"/>
      <family val="2"/>
      <scheme val="minor"/>
    </font>
    <font>
      <sz val="11"/>
      <color theme="8"/>
      <name val="Roboto"/>
    </font>
    <font>
      <u/>
      <sz val="11"/>
      <color theme="8"/>
      <name val="Calibri"/>
      <family val="2"/>
      <scheme val="minor"/>
    </font>
    <font>
      <sz val="10"/>
      <color theme="8"/>
      <name val="Tahoma"/>
      <family val="2"/>
    </font>
    <font>
      <sz val="9"/>
      <color rgb="FF3F4043"/>
      <name val="Roboto"/>
    </font>
    <font>
      <sz val="10"/>
      <name val="Roboto"/>
    </font>
    <font>
      <sz val="12"/>
      <name val="Calibri"/>
      <family val="2"/>
      <scheme val="minor"/>
    </font>
    <font>
      <sz val="12"/>
      <name val="Open Sans"/>
      <family val="2"/>
    </font>
    <font>
      <sz val="9"/>
      <name val="Roboto"/>
    </font>
    <font>
      <sz val="10"/>
      <name val="Ubuntu"/>
      <family val="2"/>
    </font>
    <font>
      <sz val="7"/>
      <name val="Roboto"/>
    </font>
    <font>
      <sz val="12"/>
      <name val="Times New Roman"/>
      <family val="1"/>
    </font>
    <font>
      <sz val="7"/>
      <name val="Arial"/>
      <family val="2"/>
    </font>
    <font>
      <b/>
      <sz val="10"/>
      <name val="Calibri"/>
      <family val="2"/>
      <scheme val="minor"/>
    </font>
    <font>
      <sz val="11"/>
      <color rgb="FF002060"/>
      <name val="Roboto"/>
    </font>
    <font>
      <sz val="10"/>
      <color rgb="FF555555"/>
      <name val="Tahoma"/>
      <family val="2"/>
    </font>
    <font>
      <sz val="10"/>
      <color theme="1"/>
      <name val="Calibri"/>
      <family val="2"/>
      <scheme val="minor"/>
    </font>
    <font>
      <b/>
      <sz val="11"/>
      <color theme="8"/>
      <name val="Calibri"/>
      <family val="2"/>
      <scheme val="minor"/>
    </font>
    <font>
      <sz val="9"/>
      <color rgb="FF232526"/>
      <name val="Roboto"/>
    </font>
    <font>
      <sz val="10"/>
      <color rgb="FF232526"/>
      <name val="Roboto"/>
    </font>
    <font>
      <sz val="8"/>
      <color rgb="FF232526"/>
      <name val="Roboto"/>
    </font>
    <font>
      <sz val="10"/>
      <color theme="5" tint="-0.499984740745262"/>
      <name val="Roboto"/>
    </font>
    <font>
      <sz val="14"/>
      <color theme="5" tint="-0.499984740745262"/>
      <name val="Georgia"/>
      <family val="1"/>
    </font>
    <font>
      <sz val="9"/>
      <color theme="5" tint="-0.499984740745262"/>
      <name val="Ubuntu"/>
      <family val="2"/>
    </font>
    <font>
      <sz val="11"/>
      <color theme="5"/>
      <name val="Calibri"/>
      <family val="2"/>
      <scheme val="minor"/>
    </font>
    <font>
      <sz val="8"/>
      <color theme="5"/>
      <name val="Roboto"/>
    </font>
    <font>
      <u/>
      <sz val="11"/>
      <color theme="5"/>
      <name val="Calibri"/>
      <family val="2"/>
      <scheme val="minor"/>
    </font>
    <font>
      <sz val="12"/>
      <color theme="5"/>
      <name val="Roboto"/>
    </font>
    <font>
      <sz val="10"/>
      <color theme="5"/>
      <name val="Roboto"/>
    </font>
    <font>
      <sz val="9"/>
      <color theme="5"/>
      <name val="Roboto"/>
    </font>
    <font>
      <sz val="7"/>
      <color theme="5"/>
      <name val="Roboto"/>
    </font>
    <font>
      <sz val="12"/>
      <color theme="5"/>
      <name val="Calibri"/>
      <family val="2"/>
      <scheme val="minor"/>
    </font>
    <font>
      <sz val="11"/>
      <color theme="5"/>
      <name val="Roboto"/>
    </font>
    <font>
      <sz val="10"/>
      <color theme="5"/>
      <name val="Arial"/>
      <family val="2"/>
    </font>
    <font>
      <sz val="11"/>
      <color rgb="FF00B050"/>
      <name val="Calibri"/>
      <family val="2"/>
      <scheme val="minor"/>
    </font>
    <font>
      <sz val="11"/>
      <color rgb="FF00B050"/>
      <name val="Roboto"/>
    </font>
    <font>
      <u/>
      <sz val="11"/>
      <color rgb="FF00B050"/>
      <name val="Calibri"/>
      <family val="2"/>
      <scheme val="minor"/>
    </font>
    <font>
      <i/>
      <sz val="11"/>
      <color rgb="FF00B050"/>
      <name val="Calibri"/>
      <family val="2"/>
      <scheme val="minor"/>
    </font>
    <font>
      <sz val="10"/>
      <color rgb="FF00B050"/>
      <name val="Arial"/>
      <family val="2"/>
    </font>
    <font>
      <sz val="11"/>
      <color rgb="FF00B0F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00B0F0"/>
        <bgColor indexed="64"/>
      </patternFill>
    </fill>
    <fill>
      <patternFill patternType="solid">
        <fgColor theme="7"/>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2" tint="-9.9978637043366805E-2"/>
        <bgColor indexed="64"/>
      </patternFill>
    </fill>
    <fill>
      <patternFill patternType="solid">
        <fgColor theme="5" tint="0.79998168889431442"/>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rgb="FF8EA9DB"/>
      </bottom>
      <diagonal/>
    </border>
    <border>
      <left style="medium">
        <color rgb="FF8EA9DB"/>
      </left>
      <right/>
      <top/>
      <bottom style="medium">
        <color rgb="FF8EA9DB"/>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552">
    <xf numFmtId="0" fontId="0" fillId="0" borderId="0" xfId="0"/>
    <xf numFmtId="0" fontId="4" fillId="0" borderId="0" xfId="0" applyFont="1" applyAlignment="1">
      <alignment horizontal="center" vertical="center"/>
    </xf>
    <xf numFmtId="0" fontId="4" fillId="2" borderId="0" xfId="0" applyFont="1" applyFill="1" applyAlignment="1">
      <alignment horizontal="center" vertical="center"/>
    </xf>
    <xf numFmtId="164" fontId="4" fillId="0" borderId="0" xfId="1" applyNumberFormat="1" applyFont="1" applyAlignment="1">
      <alignment horizontal="center" vertical="center"/>
    </xf>
    <xf numFmtId="0" fontId="5" fillId="2" borderId="0" xfId="0" applyFont="1" applyFill="1" applyAlignment="1">
      <alignment horizontal="center" vertical="center"/>
    </xf>
    <xf numFmtId="165" fontId="5" fillId="2" borderId="0" xfId="1" applyNumberFormat="1" applyFont="1" applyFill="1" applyAlignment="1"/>
    <xf numFmtId="166" fontId="5" fillId="2" borderId="0" xfId="1" applyNumberFormat="1" applyFont="1" applyFill="1" applyAlignment="1"/>
    <xf numFmtId="0" fontId="4" fillId="3" borderId="0" xfId="0" applyFont="1" applyFill="1" applyAlignment="1">
      <alignment horizontal="center"/>
    </xf>
    <xf numFmtId="164" fontId="4" fillId="3" borderId="0" xfId="1" applyNumberFormat="1" applyFont="1" applyFill="1" applyAlignment="1">
      <alignment horizontal="center"/>
    </xf>
    <xf numFmtId="14" fontId="4" fillId="0" borderId="0" xfId="0" applyNumberFormat="1" applyFont="1" applyAlignment="1">
      <alignment horizontal="center" vertical="center"/>
    </xf>
    <xf numFmtId="0" fontId="5" fillId="0" borderId="0" xfId="0" applyFont="1" applyAlignment="1"/>
    <xf numFmtId="49" fontId="5" fillId="0" borderId="0" xfId="0" applyNumberFormat="1" applyFont="1" applyAlignment="1"/>
    <xf numFmtId="14" fontId="5" fillId="0" borderId="0" xfId="0" applyNumberFormat="1" applyFont="1" applyAlignment="1">
      <alignment horizontal="right"/>
    </xf>
    <xf numFmtId="164" fontId="5" fillId="0" borderId="0" xfId="1" applyNumberFormat="1" applyFont="1" applyAlignment="1">
      <alignment horizontal="right"/>
    </xf>
    <xf numFmtId="0" fontId="5" fillId="0" borderId="0" xfId="0" applyNumberFormat="1" applyFont="1" applyAlignment="1"/>
    <xf numFmtId="0" fontId="5" fillId="0" borderId="0" xfId="0" applyFont="1"/>
    <xf numFmtId="14" fontId="5" fillId="0" borderId="0" xfId="0" applyNumberFormat="1" applyFont="1" applyAlignment="1"/>
    <xf numFmtId="49" fontId="5" fillId="4" borderId="0" xfId="0" applyNumberFormat="1" applyFont="1" applyFill="1" applyAlignment="1"/>
    <xf numFmtId="14" fontId="5" fillId="4" borderId="0" xfId="0" applyNumberFormat="1" applyFont="1" applyFill="1" applyAlignment="1">
      <alignment horizontal="right"/>
    </xf>
    <xf numFmtId="0" fontId="5" fillId="4" borderId="0" xfId="0" applyFont="1" applyFill="1" applyAlignment="1"/>
    <xf numFmtId="49" fontId="5" fillId="0" borderId="0" xfId="0" applyNumberFormat="1" applyFont="1" applyFill="1" applyAlignment="1"/>
    <xf numFmtId="168" fontId="5" fillId="0" borderId="0" xfId="1" applyNumberFormat="1" applyFont="1" applyAlignment="1"/>
    <xf numFmtId="0" fontId="5" fillId="0" borderId="0" xfId="0" applyFont="1" applyFill="1" applyAlignment="1"/>
    <xf numFmtId="0" fontId="8" fillId="0" borderId="0" xfId="3" applyFont="1" applyAlignment="1"/>
    <xf numFmtId="14" fontId="5" fillId="0" borderId="0" xfId="0" applyNumberFormat="1" applyFont="1" applyFill="1" applyAlignment="1">
      <alignment horizontal="right"/>
    </xf>
    <xf numFmtId="164" fontId="5" fillId="0" borderId="0" xfId="1" applyNumberFormat="1" applyFont="1" applyFill="1" applyAlignment="1">
      <alignment horizontal="right"/>
    </xf>
    <xf numFmtId="164" fontId="5" fillId="0" borderId="0" xfId="1" applyNumberFormat="1" applyFont="1" applyFill="1" applyAlignment="1"/>
    <xf numFmtId="169" fontId="5" fillId="0" borderId="0" xfId="2" applyNumberFormat="1" applyFont="1" applyFill="1" applyAlignment="1">
      <alignment horizontal="right"/>
    </xf>
    <xf numFmtId="0" fontId="8" fillId="0" borderId="0" xfId="3" applyFont="1" applyFill="1" applyAlignment="1"/>
    <xf numFmtId="49" fontId="8" fillId="0" borderId="0" xfId="3" applyNumberFormat="1" applyFont="1" applyFill="1" applyAlignment="1"/>
    <xf numFmtId="49" fontId="5" fillId="6" borderId="0" xfId="0" applyNumberFormat="1" applyFont="1" applyFill="1" applyAlignment="1"/>
    <xf numFmtId="164" fontId="5" fillId="6" borderId="0" xfId="1" applyNumberFormat="1" applyFont="1" applyFill="1" applyAlignment="1"/>
    <xf numFmtId="49" fontId="5" fillId="0" borderId="0" xfId="0" applyNumberFormat="1" applyFont="1" applyFill="1" applyBorder="1" applyAlignment="1"/>
    <xf numFmtId="49" fontId="5" fillId="6" borderId="0" xfId="0" applyNumberFormat="1" applyFont="1" applyFill="1" applyBorder="1" applyAlignment="1"/>
    <xf numFmtId="164" fontId="5" fillId="6" borderId="0" xfId="1" applyNumberFormat="1" applyFont="1" applyFill="1" applyBorder="1" applyAlignment="1"/>
    <xf numFmtId="169" fontId="5" fillId="0" borderId="0" xfId="2" applyNumberFormat="1" applyFont="1" applyFill="1" applyBorder="1" applyAlignment="1">
      <alignment horizontal="right"/>
    </xf>
    <xf numFmtId="164" fontId="5" fillId="6" borderId="0" xfId="1" applyNumberFormat="1" applyFont="1" applyFill="1" applyAlignment="1">
      <alignment horizontal="right"/>
    </xf>
    <xf numFmtId="49" fontId="8" fillId="6" borderId="0" xfId="3" applyNumberFormat="1" applyFont="1" applyFill="1" applyAlignment="1"/>
    <xf numFmtId="0" fontId="5" fillId="6" borderId="0" xfId="0" applyFont="1" applyFill="1" applyAlignment="1"/>
    <xf numFmtId="169" fontId="5" fillId="0" borderId="0" xfId="2" applyNumberFormat="1" applyFont="1" applyFill="1" applyBorder="1" applyAlignment="1"/>
    <xf numFmtId="169" fontId="5" fillId="0" borderId="0" xfId="2" applyNumberFormat="1" applyFont="1" applyFill="1" applyAlignment="1"/>
    <xf numFmtId="14" fontId="13" fillId="0" borderId="0" xfId="0" applyNumberFormat="1" applyFont="1" applyFill="1" applyAlignment="1"/>
    <xf numFmtId="0" fontId="13" fillId="0" borderId="0" xfId="0" applyFont="1" applyFill="1" applyAlignment="1"/>
    <xf numFmtId="0" fontId="13" fillId="0" borderId="0" xfId="0" applyFont="1" applyFill="1" applyAlignment="1">
      <alignment horizontal="left"/>
    </xf>
    <xf numFmtId="169" fontId="13" fillId="0" borderId="0" xfId="2" applyNumberFormat="1" applyFont="1" applyFill="1" applyAlignment="1"/>
    <xf numFmtId="49" fontId="0" fillId="0" borderId="0" xfId="0" applyNumberFormat="1" applyFont="1" applyAlignment="1"/>
    <xf numFmtId="0" fontId="0" fillId="0" borderId="0" xfId="0" applyAlignment="1"/>
    <xf numFmtId="164" fontId="13" fillId="0" borderId="0" xfId="1" applyNumberFormat="1" applyFont="1" applyFill="1" applyAlignment="1"/>
    <xf numFmtId="14" fontId="13" fillId="0" borderId="0" xfId="0" applyNumberFormat="1" applyFont="1" applyAlignment="1"/>
    <xf numFmtId="0" fontId="13" fillId="0" borderId="0" xfId="0" applyFont="1" applyAlignment="1"/>
    <xf numFmtId="0" fontId="13" fillId="0" borderId="0" xfId="0" applyFont="1"/>
    <xf numFmtId="0" fontId="13" fillId="0" borderId="0" xfId="0" applyFont="1" applyAlignment="1">
      <alignment horizontal="left"/>
    </xf>
    <xf numFmtId="164" fontId="13" fillId="0" borderId="0" xfId="1" applyNumberFormat="1" applyFont="1" applyAlignment="1"/>
    <xf numFmtId="0" fontId="14" fillId="0" borderId="0" xfId="3" applyFont="1" applyAlignment="1"/>
    <xf numFmtId="49" fontId="0" fillId="0" borderId="0" xfId="0" applyNumberFormat="1" applyAlignment="1"/>
    <xf numFmtId="16" fontId="13" fillId="0" borderId="0" xfId="0" applyNumberFormat="1" applyFont="1" applyAlignment="1"/>
    <xf numFmtId="0" fontId="14" fillId="0" borderId="0" xfId="3" applyFont="1" applyAlignment="1">
      <alignment horizontal="left"/>
    </xf>
    <xf numFmtId="0" fontId="16" fillId="7" borderId="0" xfId="0" applyFont="1" applyFill="1" applyBorder="1" applyAlignment="1">
      <alignment horizontal="left" vertical="top"/>
    </xf>
    <xf numFmtId="49" fontId="0" fillId="4" borderId="0" xfId="0" applyNumberFormat="1" applyFont="1" applyFill="1" applyAlignment="1"/>
    <xf numFmtId="0" fontId="0" fillId="4" borderId="0" xfId="0" applyFill="1" applyAlignment="1"/>
    <xf numFmtId="0" fontId="14" fillId="0" borderId="0" xfId="3" applyFont="1" applyFill="1" applyAlignment="1"/>
    <xf numFmtId="164" fontId="5" fillId="0" borderId="0" xfId="1" applyNumberFormat="1" applyFont="1" applyAlignment="1"/>
    <xf numFmtId="0" fontId="3" fillId="0" borderId="0" xfId="0" applyFont="1" applyAlignment="1">
      <alignment horizontal="center" vertical="center"/>
    </xf>
    <xf numFmtId="0" fontId="3" fillId="2" borderId="0" xfId="0" applyFont="1" applyFill="1" applyAlignment="1">
      <alignment horizontal="center" vertical="center"/>
    </xf>
    <xf numFmtId="14" fontId="0" fillId="0" borderId="0" xfId="0" applyNumberFormat="1" applyAlignment="1"/>
    <xf numFmtId="0" fontId="16" fillId="7" borderId="0" xfId="0" applyFont="1" applyFill="1" applyBorder="1" applyAlignment="1">
      <alignment horizontal="left" vertical="center"/>
    </xf>
    <xf numFmtId="49" fontId="0" fillId="0" borderId="0" xfId="0" applyNumberFormat="1" applyFont="1" applyBorder="1" applyAlignment="1"/>
    <xf numFmtId="49" fontId="0" fillId="0" borderId="2" xfId="0" applyNumberFormat="1" applyFont="1" applyBorder="1" applyAlignment="1"/>
    <xf numFmtId="49" fontId="0" fillId="0" borderId="3" xfId="0" applyNumberFormat="1" applyFont="1" applyBorder="1" applyAlignment="1"/>
    <xf numFmtId="0" fontId="0" fillId="0" borderId="0" xfId="0" applyFont="1"/>
    <xf numFmtId="0" fontId="0" fillId="0" borderId="0" xfId="0" applyFont="1" applyAlignment="1"/>
    <xf numFmtId="0" fontId="15" fillId="0" borderId="0" xfId="0" applyFont="1" applyAlignment="1"/>
    <xf numFmtId="14" fontId="19" fillId="0" borderId="0" xfId="0" applyNumberFormat="1" applyFont="1" applyAlignment="1"/>
    <xf numFmtId="0" fontId="19" fillId="0" borderId="0" xfId="0" applyFont="1" applyAlignment="1"/>
    <xf numFmtId="164" fontId="19" fillId="0" borderId="0" xfId="1" applyNumberFormat="1" applyFont="1" applyAlignment="1"/>
    <xf numFmtId="0" fontId="20" fillId="0" borderId="0" xfId="3" applyFont="1" applyAlignment="1"/>
    <xf numFmtId="0" fontId="19" fillId="0" borderId="0" xfId="0" applyFont="1" applyFill="1" applyAlignment="1"/>
    <xf numFmtId="14" fontId="19" fillId="0" borderId="0" xfId="0" applyNumberFormat="1" applyFont="1" applyAlignment="1">
      <alignment horizontal="right"/>
    </xf>
    <xf numFmtId="0" fontId="19" fillId="0" borderId="0" xfId="0" applyFont="1" applyBorder="1" applyAlignment="1"/>
    <xf numFmtId="0" fontId="19" fillId="2" borderId="0" xfId="0" applyFont="1" applyFill="1" applyAlignment="1"/>
    <xf numFmtId="164" fontId="24" fillId="2" borderId="0" xfId="1" applyNumberFormat="1" applyFont="1" applyFill="1" applyBorder="1" applyAlignment="1">
      <alignment horizontal="right" vertical="center"/>
    </xf>
    <xf numFmtId="164" fontId="24" fillId="0" borderId="0" xfId="1" applyNumberFormat="1" applyFont="1" applyFill="1" applyBorder="1" applyAlignment="1">
      <alignment horizontal="right" vertical="center"/>
    </xf>
    <xf numFmtId="164" fontId="19" fillId="0" borderId="0" xfId="1" applyNumberFormat="1" applyFont="1" applyBorder="1" applyAlignment="1"/>
    <xf numFmtId="14" fontId="19" fillId="0" borderId="0" xfId="0" applyNumberFormat="1" applyFont="1" applyBorder="1" applyAlignment="1">
      <alignment horizontal="right"/>
    </xf>
    <xf numFmtId="0" fontId="19" fillId="0" borderId="0" xfId="0" applyFont="1" applyFill="1" applyBorder="1" applyAlignment="1"/>
    <xf numFmtId="0" fontId="19" fillId="0" borderId="0" xfId="0" applyFont="1" applyAlignment="1">
      <alignment vertical="center"/>
    </xf>
    <xf numFmtId="0" fontId="20" fillId="0" borderId="0" xfId="3" applyFont="1" applyFill="1" applyAlignment="1"/>
    <xf numFmtId="164" fontId="19" fillId="0" borderId="0" xfId="1" applyNumberFormat="1" applyFont="1" applyFill="1" applyAlignment="1"/>
    <xf numFmtId="14" fontId="24" fillId="0" borderId="0" xfId="0" applyNumberFormat="1" applyFont="1" applyBorder="1" applyAlignment="1">
      <alignment horizontal="right" vertical="center"/>
    </xf>
    <xf numFmtId="0" fontId="24" fillId="0" borderId="0" xfId="0" applyFont="1" applyFill="1" applyBorder="1" applyAlignment="1">
      <alignment vertical="center"/>
    </xf>
    <xf numFmtId="0" fontId="24" fillId="0" borderId="0" xfId="0" applyFont="1" applyFill="1" applyBorder="1" applyAlignment="1">
      <alignment horizontal="right" vertical="center"/>
    </xf>
    <xf numFmtId="0" fontId="7" fillId="0" borderId="0" xfId="3" applyAlignment="1"/>
    <xf numFmtId="169" fontId="5" fillId="0" borderId="0" xfId="2" applyNumberFormat="1" applyFont="1" applyAlignment="1"/>
    <xf numFmtId="164" fontId="5" fillId="0" borderId="0" xfId="1" applyNumberFormat="1" applyFont="1" applyBorder="1" applyAlignment="1"/>
    <xf numFmtId="164" fontId="2" fillId="0" borderId="0" xfId="1" applyNumberFormat="1" applyFont="1" applyAlignment="1">
      <alignment horizontal="right"/>
    </xf>
    <xf numFmtId="0" fontId="5" fillId="0" borderId="0" xfId="0" applyFont="1" applyBorder="1" applyAlignment="1"/>
    <xf numFmtId="169" fontId="5" fillId="0" borderId="0" xfId="2" applyNumberFormat="1" applyFont="1" applyBorder="1" applyAlignment="1"/>
    <xf numFmtId="49" fontId="5" fillId="0" borderId="0" xfId="0" applyNumberFormat="1" applyFont="1" applyBorder="1" applyAlignment="1"/>
    <xf numFmtId="49" fontId="0" fillId="0" borderId="4" xfId="0" applyNumberFormat="1" applyFont="1" applyBorder="1" applyAlignment="1"/>
    <xf numFmtId="0" fontId="16" fillId="7" borderId="2" xfId="0" applyFont="1" applyFill="1" applyBorder="1" applyAlignment="1">
      <alignment horizontal="left" vertical="center"/>
    </xf>
    <xf numFmtId="0" fontId="16" fillId="7" borderId="3" xfId="0" applyFont="1" applyFill="1" applyBorder="1" applyAlignment="1">
      <alignment horizontal="left" vertical="center"/>
    </xf>
    <xf numFmtId="0" fontId="13" fillId="0" borderId="0" xfId="0" applyFont="1" applyBorder="1" applyAlignment="1">
      <alignment horizontal="left" vertical="center"/>
    </xf>
    <xf numFmtId="164" fontId="13" fillId="0" borderId="0" xfId="1" applyNumberFormat="1" applyFont="1" applyBorder="1" applyAlignment="1">
      <alignment horizontal="right" vertical="center"/>
    </xf>
    <xf numFmtId="170" fontId="13" fillId="0" borderId="0" xfId="0" applyNumberFormat="1" applyFont="1" applyBorder="1" applyAlignment="1">
      <alignment horizontal="right" vertical="center"/>
    </xf>
    <xf numFmtId="14" fontId="13" fillId="0" borderId="0" xfId="0" applyNumberFormat="1" applyFont="1" applyAlignment="1">
      <alignment horizontal="right"/>
    </xf>
    <xf numFmtId="164" fontId="13" fillId="0" borderId="0" xfId="1" applyNumberFormat="1" applyFont="1" applyBorder="1" applyAlignment="1"/>
    <xf numFmtId="49" fontId="13" fillId="0" borderId="0" xfId="0" applyNumberFormat="1" applyFont="1" applyAlignment="1"/>
    <xf numFmtId="14" fontId="13" fillId="0" borderId="0" xfId="0" applyNumberFormat="1" applyFont="1" applyFill="1" applyAlignment="1">
      <alignment horizontal="right"/>
    </xf>
    <xf numFmtId="0" fontId="13" fillId="0" borderId="0" xfId="0" applyFont="1" applyBorder="1" applyAlignment="1"/>
    <xf numFmtId="164" fontId="13" fillId="0" borderId="0" xfId="1" applyNumberFormat="1" applyFont="1" applyFill="1" applyBorder="1" applyAlignment="1"/>
    <xf numFmtId="14" fontId="13" fillId="0" borderId="0" xfId="0" applyNumberFormat="1" applyFont="1" applyBorder="1" applyAlignment="1">
      <alignment horizontal="right" vertical="center"/>
    </xf>
    <xf numFmtId="0" fontId="13" fillId="0" borderId="0" xfId="0" applyFont="1" applyBorder="1" applyAlignment="1">
      <alignment vertical="center"/>
    </xf>
    <xf numFmtId="14" fontId="13" fillId="0" borderId="0" xfId="0" applyNumberFormat="1" applyFont="1" applyBorder="1" applyAlignment="1">
      <alignment horizontal="right"/>
    </xf>
    <xf numFmtId="0" fontId="13" fillId="0" borderId="0" xfId="0" applyFont="1" applyFill="1" applyBorder="1" applyAlignment="1"/>
    <xf numFmtId="14" fontId="13" fillId="0" borderId="0" xfId="0" applyNumberFormat="1" applyFont="1" applyFill="1" applyBorder="1" applyAlignment="1">
      <alignment horizontal="right" vertical="center"/>
    </xf>
    <xf numFmtId="0" fontId="5" fillId="0" borderId="0" xfId="0" applyFont="1" applyAlignment="1">
      <alignment horizontal="left"/>
    </xf>
    <xf numFmtId="166" fontId="13" fillId="0" borderId="0" xfId="1" applyNumberFormat="1" applyFont="1" applyAlignment="1"/>
    <xf numFmtId="14" fontId="23" fillId="0" borderId="0" xfId="0" applyNumberFormat="1" applyFont="1" applyAlignment="1">
      <alignment horizontal="right" vertical="center"/>
    </xf>
    <xf numFmtId="0" fontId="23" fillId="0" borderId="0" xfId="0" applyFont="1" applyAlignment="1">
      <alignment vertical="center"/>
    </xf>
    <xf numFmtId="0" fontId="30" fillId="0" borderId="0" xfId="0" applyFont="1" applyAlignment="1">
      <alignment horizontal="left" vertical="center"/>
    </xf>
    <xf numFmtId="14" fontId="27" fillId="0" borderId="0" xfId="0" applyNumberFormat="1" applyFont="1" applyAlignment="1"/>
    <xf numFmtId="0" fontId="27" fillId="0" borderId="0" xfId="0" applyFont="1" applyAlignment="1"/>
    <xf numFmtId="169" fontId="5" fillId="0" borderId="0" xfId="2" applyNumberFormat="1" applyFont="1" applyAlignment="1">
      <alignment horizontal="right"/>
    </xf>
    <xf numFmtId="165" fontId="5" fillId="0" borderId="0" xfId="1" applyNumberFormat="1" applyFont="1" applyAlignment="1"/>
    <xf numFmtId="166" fontId="5" fillId="0" borderId="0" xfId="1" applyNumberFormat="1" applyFont="1" applyAlignment="1"/>
    <xf numFmtId="0" fontId="35" fillId="0" borderId="0" xfId="0" applyFont="1" applyAlignment="1">
      <alignment vertical="center"/>
    </xf>
    <xf numFmtId="14" fontId="35" fillId="0" borderId="0" xfId="0" applyNumberFormat="1" applyFont="1" applyAlignment="1">
      <alignment horizontal="right" vertical="center"/>
    </xf>
    <xf numFmtId="0" fontId="6" fillId="0" borderId="0" xfId="0" applyFont="1" applyAlignment="1">
      <alignment horizontal="left" vertical="center"/>
    </xf>
    <xf numFmtId="169" fontId="5" fillId="0" borderId="9" xfId="2" applyNumberFormat="1" applyFont="1" applyBorder="1" applyAlignment="1"/>
    <xf numFmtId="169" fontId="5" fillId="0" borderId="0" xfId="2" applyNumberFormat="1" applyFont="1" applyBorder="1" applyAlignment="1">
      <alignment horizontal="right"/>
    </xf>
    <xf numFmtId="164" fontId="5" fillId="0" borderId="9" xfId="1" applyNumberFormat="1" applyFont="1" applyBorder="1" applyAlignment="1"/>
    <xf numFmtId="14" fontId="24" fillId="0" borderId="0" xfId="0" applyNumberFormat="1" applyFont="1" applyFill="1" applyAlignment="1">
      <alignment horizontal="right" vertical="center"/>
    </xf>
    <xf numFmtId="0" fontId="24" fillId="0" borderId="0" xfId="0" applyFont="1" applyFill="1" applyAlignment="1">
      <alignment vertical="center"/>
    </xf>
    <xf numFmtId="14" fontId="19" fillId="0" borderId="0" xfId="0" applyNumberFormat="1" applyFont="1" applyFill="1" applyAlignment="1">
      <alignment horizontal="right"/>
    </xf>
    <xf numFmtId="0" fontId="19" fillId="0" borderId="0" xfId="0" applyFont="1" applyFill="1" applyAlignment="1">
      <alignment horizontal="left"/>
    </xf>
    <xf numFmtId="0" fontId="42" fillId="0" borderId="0" xfId="0" applyFont="1" applyFill="1" applyAlignment="1">
      <alignment horizontal="left" vertical="center"/>
    </xf>
    <xf numFmtId="164" fontId="5" fillId="0" borderId="0" xfId="1" applyNumberFormat="1" applyFont="1" applyFill="1" applyBorder="1" applyAlignment="1"/>
    <xf numFmtId="169" fontId="19" fillId="0" borderId="0" xfId="2" applyNumberFormat="1" applyFont="1" applyBorder="1" applyAlignment="1"/>
    <xf numFmtId="169" fontId="19" fillId="0" borderId="0" xfId="2" applyNumberFormat="1" applyFont="1" applyAlignment="1"/>
    <xf numFmtId="164" fontId="19" fillId="0" borderId="0" xfId="1" applyNumberFormat="1" applyFont="1" applyFill="1" applyBorder="1" applyAlignment="1"/>
    <xf numFmtId="169" fontId="19" fillId="0" borderId="0" xfId="2" applyNumberFormat="1" applyFont="1" applyFill="1" applyBorder="1" applyAlignment="1"/>
    <xf numFmtId="0" fontId="17" fillId="0" borderId="0" xfId="0" applyFont="1" applyAlignment="1">
      <alignment vertical="center"/>
    </xf>
    <xf numFmtId="169" fontId="13" fillId="0" borderId="0" xfId="2" applyNumberFormat="1" applyFont="1" applyBorder="1" applyAlignment="1"/>
    <xf numFmtId="169" fontId="13" fillId="0" borderId="0" xfId="2" applyNumberFormat="1" applyFont="1" applyBorder="1" applyAlignment="1">
      <alignment horizontal="right"/>
    </xf>
    <xf numFmtId="169" fontId="13" fillId="0" borderId="0" xfId="2" applyNumberFormat="1" applyFont="1" applyAlignment="1"/>
    <xf numFmtId="0" fontId="0" fillId="0" borderId="0" xfId="0" pivotButton="1"/>
    <xf numFmtId="0" fontId="0" fillId="0" borderId="0" xfId="0" applyAlignment="1">
      <alignment horizontal="left"/>
    </xf>
    <xf numFmtId="0" fontId="0" fillId="0" borderId="0" xfId="0" applyNumberFormat="1"/>
    <xf numFmtId="165" fontId="5" fillId="4" borderId="0" xfId="1" applyNumberFormat="1" applyFont="1" applyFill="1" applyAlignment="1"/>
    <xf numFmtId="166" fontId="5" fillId="4" borderId="0" xfId="1" applyNumberFormat="1" applyFont="1" applyFill="1" applyAlignment="1"/>
    <xf numFmtId="0" fontId="6" fillId="0" borderId="0" xfId="0" applyFont="1" applyAlignment="1"/>
    <xf numFmtId="0" fontId="6" fillId="4" borderId="0" xfId="0" applyFont="1" applyFill="1" applyAlignment="1"/>
    <xf numFmtId="0" fontId="34" fillId="0" borderId="0" xfId="0" applyFont="1" applyAlignment="1"/>
    <xf numFmtId="3" fontId="10" fillId="0" borderId="0" xfId="0" applyNumberFormat="1" applyFont="1" applyAlignment="1"/>
    <xf numFmtId="0" fontId="11" fillId="0" borderId="0" xfId="0" applyFont="1" applyAlignment="1">
      <alignment horizontal="left" vertical="center"/>
    </xf>
    <xf numFmtId="0" fontId="5" fillId="0" borderId="0" xfId="0" applyFont="1" applyAlignment="1">
      <alignment horizontal="left" vertical="center"/>
    </xf>
    <xf numFmtId="167" fontId="5" fillId="4" borderId="0" xfId="1" applyNumberFormat="1" applyFont="1" applyFill="1" applyAlignment="1"/>
    <xf numFmtId="165" fontId="9" fillId="0" borderId="0" xfId="0" applyNumberFormat="1" applyFont="1" applyAlignment="1"/>
    <xf numFmtId="166" fontId="9" fillId="0" borderId="0" xfId="0" applyNumberFormat="1" applyFont="1" applyAlignment="1"/>
    <xf numFmtId="0" fontId="12" fillId="2" borderId="0" xfId="0" applyFont="1" applyFill="1" applyAlignment="1"/>
    <xf numFmtId="0" fontId="21" fillId="0" borderId="0" xfId="0" applyFont="1" applyAlignment="1"/>
    <xf numFmtId="6" fontId="10" fillId="0" borderId="0" xfId="0" applyNumberFormat="1" applyFont="1" applyAlignment="1"/>
    <xf numFmtId="14" fontId="19" fillId="0" borderId="0" xfId="0" applyNumberFormat="1" applyFont="1" applyFill="1" applyAlignment="1"/>
    <xf numFmtId="0" fontId="15" fillId="0" borderId="0" xfId="0" applyFont="1" applyFill="1" applyAlignment="1"/>
    <xf numFmtId="0" fontId="19" fillId="0" borderId="0" xfId="0" applyFont="1" applyAlignment="1">
      <alignment horizontal="left" vertical="center"/>
    </xf>
    <xf numFmtId="14" fontId="13" fillId="0" borderId="0" xfId="0" applyNumberFormat="1" applyFont="1" applyBorder="1" applyAlignment="1"/>
    <xf numFmtId="0" fontId="40" fillId="0" borderId="0" xfId="0" applyFont="1" applyAlignment="1"/>
    <xf numFmtId="0" fontId="33" fillId="0" borderId="0" xfId="0" applyFont="1" applyAlignment="1"/>
    <xf numFmtId="169" fontId="27" fillId="0" borderId="0" xfId="2" applyNumberFormat="1" applyFont="1" applyAlignment="1"/>
    <xf numFmtId="164" fontId="27" fillId="0" borderId="0" xfId="1" applyNumberFormat="1" applyFont="1" applyAlignment="1"/>
    <xf numFmtId="164" fontId="0" fillId="0" borderId="0" xfId="1" applyNumberFormat="1" applyFont="1" applyAlignment="1"/>
    <xf numFmtId="0" fontId="2" fillId="0" borderId="0" xfId="0" applyFont="1" applyAlignment="1"/>
    <xf numFmtId="0" fontId="28" fillId="0" borderId="0" xfId="0" applyFont="1" applyAlignment="1"/>
    <xf numFmtId="169" fontId="0" fillId="0" borderId="0" xfId="2" applyNumberFormat="1" applyFont="1" applyAlignment="1"/>
    <xf numFmtId="0" fontId="26" fillId="0" borderId="0" xfId="0" applyFont="1" applyAlignment="1"/>
    <xf numFmtId="0" fontId="29" fillId="0" borderId="0" xfId="0" applyFont="1" applyAlignment="1"/>
    <xf numFmtId="0" fontId="32" fillId="0" borderId="0" xfId="0" applyFont="1" applyAlignment="1"/>
    <xf numFmtId="0" fontId="2" fillId="0" borderId="0" xfId="0" applyFont="1" applyFill="1" applyAlignment="1"/>
    <xf numFmtId="14" fontId="41" fillId="0" borderId="0" xfId="0" applyNumberFormat="1" applyFont="1" applyFill="1" applyAlignment="1"/>
    <xf numFmtId="0" fontId="0" fillId="0" borderId="0" xfId="0" applyFill="1" applyAlignment="1"/>
    <xf numFmtId="0" fontId="36" fillId="0" borderId="0" xfId="0" applyFont="1" applyAlignment="1"/>
    <xf numFmtId="49" fontId="19" fillId="0" borderId="0" xfId="0" applyNumberFormat="1" applyFont="1" applyFill="1" applyAlignment="1"/>
    <xf numFmtId="0" fontId="37" fillId="0" borderId="0" xfId="0" applyFont="1" applyAlignment="1"/>
    <xf numFmtId="172" fontId="5" fillId="0" borderId="0" xfId="0" applyNumberFormat="1" applyFont="1" applyAlignment="1"/>
    <xf numFmtId="0" fontId="38" fillId="0" borderId="0" xfId="0" applyFont="1" applyAlignment="1"/>
    <xf numFmtId="0" fontId="39" fillId="0" borderId="0" xfId="0" applyFont="1" applyAlignment="1"/>
    <xf numFmtId="14" fontId="2" fillId="0" borderId="0" xfId="0" applyNumberFormat="1" applyFont="1" applyFill="1" applyAlignment="1"/>
    <xf numFmtId="14" fontId="2" fillId="0" borderId="0" xfId="0" applyNumberFormat="1" applyFont="1" applyAlignment="1"/>
    <xf numFmtId="0" fontId="12" fillId="0" borderId="0" xfId="0" applyFont="1" applyAlignment="1"/>
    <xf numFmtId="0" fontId="43" fillId="0" borderId="0" xfId="0" applyFont="1" applyAlignment="1"/>
    <xf numFmtId="49" fontId="19" fillId="0" borderId="0" xfId="0" applyNumberFormat="1" applyFont="1" applyAlignment="1"/>
    <xf numFmtId="14" fontId="0" fillId="0" borderId="0" xfId="0" applyNumberFormat="1" applyFill="1" applyAlignment="1"/>
    <xf numFmtId="49" fontId="0" fillId="0" borderId="0" xfId="0" applyNumberFormat="1" applyFill="1" applyAlignment="1"/>
    <xf numFmtId="0" fontId="45" fillId="0" borderId="0" xfId="0" applyFont="1" applyAlignment="1"/>
    <xf numFmtId="0" fontId="6" fillId="2" borderId="0" xfId="0" applyFont="1" applyFill="1" applyAlignment="1">
      <alignment horizontal="left" vertical="center"/>
    </xf>
    <xf numFmtId="0" fontId="46" fillId="0" borderId="0" xfId="0" applyFont="1" applyAlignment="1">
      <alignment horizontal="left"/>
    </xf>
    <xf numFmtId="0" fontId="47" fillId="0" borderId="0" xfId="3" applyFont="1" applyAlignment="1"/>
    <xf numFmtId="14" fontId="46" fillId="0" borderId="0" xfId="0" applyNumberFormat="1" applyFont="1" applyAlignment="1">
      <alignment horizontal="right" vertical="center"/>
    </xf>
    <xf numFmtId="0" fontId="46" fillId="0" borderId="0" xfId="0" applyFont="1" applyAlignment="1">
      <alignment vertical="center"/>
    </xf>
    <xf numFmtId="164" fontId="46" fillId="0" borderId="0" xfId="1" applyNumberFormat="1" applyFont="1" applyAlignment="1"/>
    <xf numFmtId="169" fontId="46" fillId="0" borderId="0" xfId="2" applyNumberFormat="1" applyFont="1" applyAlignment="1"/>
    <xf numFmtId="164" fontId="46" fillId="0" borderId="0" xfId="1" applyNumberFormat="1" applyFont="1" applyFill="1" applyBorder="1" applyAlignment="1"/>
    <xf numFmtId="164" fontId="46" fillId="0" borderId="0" xfId="1" applyNumberFormat="1" applyFont="1" applyFill="1" applyAlignment="1"/>
    <xf numFmtId="0" fontId="47" fillId="0" borderId="0" xfId="3" applyFont="1" applyFill="1" applyAlignment="1"/>
    <xf numFmtId="0" fontId="46" fillId="0" borderId="0" xfId="0" applyFont="1" applyAlignment="1">
      <alignment horizontal="left" vertical="center"/>
    </xf>
    <xf numFmtId="169" fontId="46" fillId="0" borderId="0" xfId="2" applyNumberFormat="1" applyFont="1" applyBorder="1" applyAlignment="1"/>
    <xf numFmtId="0" fontId="47" fillId="0" borderId="0" xfId="3" applyFont="1" applyFill="1" applyAlignment="1">
      <alignment horizontal="left"/>
    </xf>
    <xf numFmtId="0" fontId="46" fillId="0" borderId="0" xfId="0" applyFont="1" applyFill="1" applyAlignment="1">
      <alignment horizontal="left"/>
    </xf>
    <xf numFmtId="0" fontId="46" fillId="0" borderId="0" xfId="0" applyFont="1" applyFill="1" applyAlignment="1">
      <alignment horizontal="left" vertical="center"/>
    </xf>
    <xf numFmtId="0" fontId="46" fillId="0" borderId="0" xfId="3" applyFont="1" applyFill="1" applyAlignment="1"/>
    <xf numFmtId="14" fontId="24" fillId="0" borderId="0" xfId="0" applyNumberFormat="1" applyFont="1" applyFill="1" applyBorder="1" applyAlignment="1">
      <alignment horizontal="right" vertical="center"/>
    </xf>
    <xf numFmtId="14" fontId="19" fillId="0" borderId="0" xfId="0" applyNumberFormat="1" applyFont="1" applyFill="1" applyBorder="1" applyAlignment="1"/>
    <xf numFmtId="14" fontId="0" fillId="0" borderId="0" xfId="0" applyNumberFormat="1" applyBorder="1" applyAlignment="1"/>
    <xf numFmtId="0" fontId="31" fillId="0" borderId="0" xfId="0" applyFont="1" applyBorder="1" applyAlignment="1">
      <alignment horizontal="left"/>
    </xf>
    <xf numFmtId="0" fontId="0" fillId="0" borderId="0" xfId="0" applyBorder="1" applyAlignment="1"/>
    <xf numFmtId="49" fontId="19" fillId="0" borderId="0" xfId="0" applyNumberFormat="1" applyFont="1" applyFill="1" applyBorder="1" applyAlignment="1"/>
    <xf numFmtId="164" fontId="0" fillId="0" borderId="0" xfId="1" applyNumberFormat="1" applyFont="1" applyBorder="1" applyAlignment="1"/>
    <xf numFmtId="169" fontId="19" fillId="0" borderId="0" xfId="2" applyNumberFormat="1" applyFont="1" applyBorder="1" applyAlignment="1">
      <alignment horizontal="right"/>
    </xf>
    <xf numFmtId="169" fontId="0" fillId="0" borderId="0" xfId="2" applyNumberFormat="1" applyFont="1" applyBorder="1" applyAlignment="1"/>
    <xf numFmtId="169" fontId="31" fillId="0" borderId="0" xfId="2" applyNumberFormat="1" applyFont="1" applyBorder="1" applyAlignment="1">
      <alignment horizontal="right"/>
    </xf>
    <xf numFmtId="0" fontId="5" fillId="2" borderId="0" xfId="0" applyFont="1" applyFill="1" applyAlignment="1"/>
    <xf numFmtId="164" fontId="5" fillId="2" borderId="0" xfId="1" applyNumberFormat="1" applyFont="1" applyFill="1" applyAlignment="1"/>
    <xf numFmtId="0" fontId="5" fillId="2" borderId="0" xfId="0" applyFont="1" applyFill="1" applyAlignment="1">
      <alignment horizontal="left"/>
    </xf>
    <xf numFmtId="14" fontId="50" fillId="0" borderId="0" xfId="0" applyNumberFormat="1" applyFont="1" applyAlignment="1">
      <alignment horizontal="right" vertical="center"/>
    </xf>
    <xf numFmtId="0" fontId="51" fillId="0" borderId="0" xfId="0" applyFont="1" applyAlignment="1">
      <alignment horizontal="left" vertical="center"/>
    </xf>
    <xf numFmtId="14" fontId="50" fillId="0" borderId="0" xfId="0" applyNumberFormat="1" applyFont="1" applyAlignment="1">
      <alignment horizontal="right"/>
    </xf>
    <xf numFmtId="164" fontId="0" fillId="0" borderId="0" xfId="1" applyNumberFormat="1" applyFont="1" applyFill="1" applyAlignment="1"/>
    <xf numFmtId="0" fontId="51" fillId="0" borderId="0" xfId="0" applyFont="1" applyAlignment="1">
      <alignment horizontal="left"/>
    </xf>
    <xf numFmtId="14" fontId="35" fillId="0" borderId="0" xfId="0" applyNumberFormat="1" applyFont="1" applyAlignment="1">
      <alignment horizontal="right"/>
    </xf>
    <xf numFmtId="0" fontId="46" fillId="0" borderId="0" xfId="0" applyFont="1" applyAlignment="1"/>
    <xf numFmtId="14" fontId="46" fillId="0" borderId="0" xfId="0" applyNumberFormat="1" applyFont="1" applyBorder="1" applyAlignment="1">
      <alignment horizontal="right" vertical="center"/>
    </xf>
    <xf numFmtId="14" fontId="35" fillId="0" borderId="0" xfId="0" applyNumberFormat="1" applyFont="1" applyBorder="1" applyAlignment="1">
      <alignment horizontal="right" vertical="center"/>
    </xf>
    <xf numFmtId="0" fontId="23" fillId="0" borderId="0" xfId="0" applyFont="1" applyBorder="1" applyAlignment="1">
      <alignment vertical="center"/>
    </xf>
    <xf numFmtId="0" fontId="35" fillId="0" borderId="0" xfId="0" applyFont="1" applyBorder="1" applyAlignment="1">
      <alignment vertical="center"/>
    </xf>
    <xf numFmtId="14" fontId="46" fillId="0" borderId="0" xfId="0" applyNumberFormat="1" applyFont="1" applyAlignment="1"/>
    <xf numFmtId="164" fontId="0" fillId="2" borderId="0" xfId="1" applyNumberFormat="1" applyFont="1" applyFill="1" applyAlignment="1"/>
    <xf numFmtId="169" fontId="4" fillId="0" borderId="0" xfId="2" applyNumberFormat="1" applyFont="1" applyAlignment="1">
      <alignment horizontal="center" vertical="center"/>
    </xf>
    <xf numFmtId="169" fontId="46" fillId="0" borderId="0" xfId="2" applyNumberFormat="1" applyFont="1" applyFill="1" applyBorder="1" applyAlignment="1"/>
    <xf numFmtId="169" fontId="0" fillId="0" borderId="0" xfId="2" applyNumberFormat="1" applyFont="1" applyFill="1" applyBorder="1" applyAlignment="1"/>
    <xf numFmtId="169" fontId="24" fillId="0" borderId="0" xfId="2" applyNumberFormat="1" applyFont="1" applyFill="1" applyBorder="1" applyAlignment="1">
      <alignment horizontal="right" vertical="center"/>
    </xf>
    <xf numFmtId="169" fontId="22" fillId="0" borderId="0" xfId="2" applyNumberFormat="1" applyFont="1" applyFill="1" applyBorder="1" applyAlignment="1">
      <alignment horizontal="right"/>
    </xf>
    <xf numFmtId="169" fontId="0" fillId="0" borderId="0" xfId="2" applyNumberFormat="1" applyFont="1" applyFill="1" applyAlignment="1"/>
    <xf numFmtId="169" fontId="5" fillId="2" borderId="0" xfId="2" applyNumberFormat="1" applyFont="1" applyFill="1" applyAlignment="1"/>
    <xf numFmtId="169" fontId="13" fillId="0" borderId="0" xfId="2" applyNumberFormat="1" applyFont="1" applyFill="1" applyBorder="1" applyAlignment="1">
      <alignment vertical="center"/>
    </xf>
    <xf numFmtId="169" fontId="23" fillId="0" borderId="0" xfId="2" applyNumberFormat="1" applyFont="1" applyFill="1" applyBorder="1" applyAlignment="1">
      <alignment horizontal="right" vertical="center"/>
    </xf>
    <xf numFmtId="169" fontId="13" fillId="0" borderId="0" xfId="2" applyNumberFormat="1" applyFont="1" applyFill="1" applyBorder="1" applyAlignment="1"/>
    <xf numFmtId="169" fontId="25" fillId="0" borderId="0" xfId="2" applyNumberFormat="1" applyFont="1" applyBorder="1" applyAlignment="1">
      <alignment vertical="center"/>
    </xf>
    <xf numFmtId="169" fontId="5" fillId="5" borderId="0" xfId="2" applyNumberFormat="1" applyFont="1" applyFill="1" applyAlignment="1">
      <alignment horizontal="right"/>
    </xf>
    <xf numFmtId="169" fontId="17" fillId="0" borderId="0" xfId="2" applyNumberFormat="1" applyFont="1" applyBorder="1" applyAlignment="1">
      <alignment vertical="center"/>
    </xf>
    <xf numFmtId="169" fontId="5" fillId="0" borderId="1" xfId="2" applyNumberFormat="1" applyFont="1" applyBorder="1" applyAlignment="1"/>
    <xf numFmtId="169" fontId="0" fillId="2" borderId="0" xfId="2" applyNumberFormat="1" applyFont="1" applyFill="1" applyAlignment="1"/>
    <xf numFmtId="169" fontId="0" fillId="0" borderId="9" xfId="2" applyNumberFormat="1" applyFont="1" applyBorder="1" applyAlignment="1"/>
    <xf numFmtId="169" fontId="2" fillId="0" borderId="0" xfId="2" applyNumberFormat="1" applyFont="1" applyAlignment="1">
      <alignment horizontal="right"/>
    </xf>
    <xf numFmtId="169" fontId="19" fillId="0" borderId="1" xfId="2" applyNumberFormat="1" applyFont="1" applyBorder="1" applyAlignment="1"/>
    <xf numFmtId="169" fontId="23" fillId="2" borderId="0" xfId="2" applyNumberFormat="1" applyFont="1" applyFill="1" applyAlignment="1">
      <alignment vertical="center"/>
    </xf>
    <xf numFmtId="14" fontId="5" fillId="0" borderId="0" xfId="0" applyNumberFormat="1" applyFont="1" applyBorder="1" applyAlignment="1">
      <alignment horizontal="right"/>
    </xf>
    <xf numFmtId="14" fontId="13" fillId="0" borderId="7" xfId="0" applyNumberFormat="1" applyFont="1" applyBorder="1" applyAlignment="1">
      <alignment horizontal="right"/>
    </xf>
    <xf numFmtId="14" fontId="46" fillId="0" borderId="9" xfId="0" applyNumberFormat="1" applyFont="1" applyBorder="1" applyAlignment="1">
      <alignment horizontal="right" vertical="center"/>
    </xf>
    <xf numFmtId="14" fontId="19" fillId="0" borderId="9" xfId="0" applyNumberFormat="1" applyFont="1" applyFill="1" applyBorder="1" applyAlignment="1"/>
    <xf numFmtId="14" fontId="5" fillId="0" borderId="0" xfId="0" applyNumberFormat="1" applyFont="1" applyFill="1" applyBorder="1" applyAlignment="1">
      <alignment horizontal="right"/>
    </xf>
    <xf numFmtId="14" fontId="13" fillId="0" borderId="5" xfId="0" applyNumberFormat="1" applyFont="1" applyBorder="1" applyAlignment="1"/>
    <xf numFmtId="14" fontId="19" fillId="0" borderId="1" xfId="0" applyNumberFormat="1" applyFont="1" applyFill="1" applyBorder="1" applyAlignment="1"/>
    <xf numFmtId="0" fontId="13" fillId="0" borderId="8" xfId="0" applyFont="1" applyBorder="1" applyAlignment="1"/>
    <xf numFmtId="49" fontId="19" fillId="0" borderId="10" xfId="0" applyNumberFormat="1" applyFont="1" applyFill="1" applyBorder="1" applyAlignment="1"/>
    <xf numFmtId="0" fontId="0" fillId="0" borderId="10" xfId="0" applyBorder="1" applyAlignment="1"/>
    <xf numFmtId="0" fontId="0" fillId="0" borderId="10" xfId="0" applyFill="1" applyBorder="1" applyAlignment="1"/>
    <xf numFmtId="49" fontId="5" fillId="4" borderId="0" xfId="0" applyNumberFormat="1" applyFont="1" applyFill="1" applyBorder="1" applyAlignment="1"/>
    <xf numFmtId="0" fontId="0" fillId="0" borderId="1" xfId="0" applyBorder="1" applyAlignment="1"/>
    <xf numFmtId="0" fontId="13" fillId="0" borderId="5" xfId="0" applyFont="1" applyBorder="1" applyAlignment="1"/>
    <xf numFmtId="0" fontId="19" fillId="0" borderId="1" xfId="0" applyFont="1" applyFill="1" applyBorder="1" applyAlignment="1"/>
    <xf numFmtId="0" fontId="13" fillId="0" borderId="7" xfId="0" applyFont="1" applyBorder="1" applyAlignment="1"/>
    <xf numFmtId="0" fontId="5" fillId="0" borderId="0" xfId="0" applyFont="1" applyFill="1" applyBorder="1" applyAlignment="1"/>
    <xf numFmtId="169" fontId="13" fillId="0" borderId="7" xfId="2" applyNumberFormat="1" applyFont="1" applyBorder="1" applyAlignment="1"/>
    <xf numFmtId="169" fontId="46" fillId="0" borderId="9" xfId="2" applyNumberFormat="1" applyFont="1" applyFill="1" applyBorder="1" applyAlignment="1"/>
    <xf numFmtId="169" fontId="5" fillId="6" borderId="0" xfId="2" applyNumberFormat="1" applyFont="1" applyFill="1" applyBorder="1" applyAlignment="1">
      <alignment horizontal="right"/>
    </xf>
    <xf numFmtId="164" fontId="5" fillId="0" borderId="0" xfId="1" applyNumberFormat="1" applyFont="1" applyBorder="1" applyAlignment="1">
      <alignment horizontal="right"/>
    </xf>
    <xf numFmtId="164" fontId="5" fillId="0" borderId="1" xfId="1" applyNumberFormat="1" applyFont="1" applyBorder="1" applyAlignment="1"/>
    <xf numFmtId="164" fontId="13" fillId="0" borderId="5" xfId="1" applyNumberFormat="1" applyFont="1" applyBorder="1" applyAlignment="1"/>
    <xf numFmtId="164" fontId="0" fillId="0" borderId="9" xfId="1" applyNumberFormat="1" applyFont="1" applyBorder="1" applyAlignment="1"/>
    <xf numFmtId="164" fontId="5" fillId="0" borderId="0" xfId="1" applyNumberFormat="1" applyFont="1" applyFill="1" applyBorder="1" applyAlignment="1">
      <alignment horizontal="right"/>
    </xf>
    <xf numFmtId="164" fontId="46" fillId="0" borderId="9" xfId="1" applyNumberFormat="1" applyFont="1" applyFill="1" applyBorder="1" applyAlignment="1"/>
    <xf numFmtId="169" fontId="5" fillId="2" borderId="0" xfId="2" applyNumberFormat="1" applyFont="1" applyFill="1" applyBorder="1" applyAlignment="1"/>
    <xf numFmtId="169" fontId="0" fillId="0" borderId="1" xfId="2" applyNumberFormat="1" applyFont="1" applyBorder="1" applyAlignment="1"/>
    <xf numFmtId="0" fontId="5" fillId="2" borderId="0" xfId="0" applyFont="1" applyFill="1" applyBorder="1" applyAlignment="1"/>
    <xf numFmtId="174" fontId="54" fillId="0" borderId="0" xfId="0" applyNumberFormat="1" applyFont="1" applyAlignment="1">
      <alignment horizontal="left"/>
    </xf>
    <xf numFmtId="14" fontId="54" fillId="0" borderId="0" xfId="0" applyNumberFormat="1" applyFont="1" applyAlignment="1">
      <alignment horizontal="right"/>
    </xf>
    <xf numFmtId="0" fontId="54" fillId="0" borderId="0" xfId="0" applyFont="1" applyAlignment="1">
      <alignment horizontal="left"/>
    </xf>
    <xf numFmtId="164" fontId="54" fillId="0" borderId="0" xfId="1" applyNumberFormat="1" applyFont="1" applyBorder="1" applyAlignment="1">
      <alignment horizontal="right"/>
    </xf>
    <xf numFmtId="164" fontId="0" fillId="0" borderId="1" xfId="1" applyNumberFormat="1" applyFont="1" applyBorder="1" applyAlignment="1"/>
    <xf numFmtId="0" fontId="51" fillId="2" borderId="0" xfId="0" applyFont="1" applyFill="1" applyAlignment="1">
      <alignment horizontal="left"/>
    </xf>
    <xf numFmtId="164" fontId="54" fillId="2" borderId="0" xfId="1" applyNumberFormat="1" applyFont="1" applyFill="1" applyBorder="1" applyAlignment="1">
      <alignment horizontal="right"/>
    </xf>
    <xf numFmtId="164" fontId="1" fillId="2" borderId="0" xfId="1" applyNumberFormat="1" applyFont="1" applyFill="1" applyBorder="1" applyAlignment="1"/>
    <xf numFmtId="14" fontId="46" fillId="0" borderId="0" xfId="0" applyNumberFormat="1" applyFont="1" applyAlignment="1">
      <alignment horizontal="right"/>
    </xf>
    <xf numFmtId="14" fontId="57" fillId="0" borderId="0" xfId="0" applyNumberFormat="1" applyFont="1" applyAlignment="1">
      <alignment horizontal="right" vertical="center"/>
    </xf>
    <xf numFmtId="0" fontId="57" fillId="0" borderId="0" xfId="0" applyFont="1" applyAlignment="1">
      <alignment vertical="center"/>
    </xf>
    <xf numFmtId="14" fontId="58" fillId="0" borderId="0" xfId="0" applyNumberFormat="1" applyFont="1" applyAlignment="1">
      <alignment horizontal="right"/>
    </xf>
    <xf numFmtId="174" fontId="58" fillId="0" borderId="0" xfId="0" applyNumberFormat="1" applyFont="1" applyAlignment="1">
      <alignment horizontal="left"/>
    </xf>
    <xf numFmtId="0" fontId="58" fillId="0" borderId="0" xfId="0" applyFont="1" applyAlignment="1">
      <alignment horizontal="left"/>
    </xf>
    <xf numFmtId="164" fontId="46" fillId="0" borderId="0" xfId="1" applyNumberFormat="1" applyFont="1" applyBorder="1" applyAlignment="1">
      <alignment horizontal="right"/>
    </xf>
    <xf numFmtId="169" fontId="58" fillId="0" borderId="0" xfId="2" applyNumberFormat="1" applyFont="1" applyBorder="1" applyAlignment="1">
      <alignment horizontal="right"/>
    </xf>
    <xf numFmtId="174" fontId="13" fillId="0" borderId="0" xfId="0" applyNumberFormat="1" applyFont="1" applyAlignment="1">
      <alignment horizontal="right"/>
    </xf>
    <xf numFmtId="14" fontId="5" fillId="0" borderId="0" xfId="2" applyNumberFormat="1" applyFont="1" applyFill="1" applyBorder="1" applyAlignment="1"/>
    <xf numFmtId="169" fontId="0" fillId="2" borderId="0" xfId="2" applyNumberFormat="1" applyFont="1" applyFill="1" applyBorder="1" applyAlignment="1"/>
    <xf numFmtId="0" fontId="67" fillId="0" borderId="0" xfId="3" applyFont="1" applyFill="1" applyAlignment="1"/>
    <xf numFmtId="164" fontId="65" fillId="0" borderId="0" xfId="1" applyNumberFormat="1" applyFont="1" applyFill="1" applyAlignment="1"/>
    <xf numFmtId="169" fontId="65" fillId="0" borderId="0" xfId="2" applyNumberFormat="1" applyFont="1" applyFill="1" applyAlignment="1"/>
    <xf numFmtId="164" fontId="65" fillId="0" borderId="0" xfId="1" applyNumberFormat="1" applyFont="1" applyFill="1" applyBorder="1" applyAlignment="1"/>
    <xf numFmtId="169" fontId="65" fillId="0" borderId="0" xfId="2" applyNumberFormat="1" applyFont="1" applyFill="1" applyBorder="1" applyAlignment="1"/>
    <xf numFmtId="14" fontId="5" fillId="0" borderId="0" xfId="0" applyNumberFormat="1" applyFont="1" applyBorder="1" applyAlignment="1"/>
    <xf numFmtId="173" fontId="54" fillId="0" borderId="0" xfId="1" applyNumberFormat="1" applyFont="1" applyBorder="1" applyAlignment="1">
      <alignment horizontal="right"/>
    </xf>
    <xf numFmtId="164" fontId="5" fillId="0" borderId="9" xfId="1" applyNumberFormat="1" applyFont="1" applyFill="1" applyBorder="1" applyAlignment="1"/>
    <xf numFmtId="169" fontId="54" fillId="0" borderId="0" xfId="2" applyNumberFormat="1" applyFont="1" applyBorder="1" applyAlignment="1">
      <alignment horizontal="right"/>
    </xf>
    <xf numFmtId="169" fontId="5" fillId="0" borderId="9" xfId="2" applyNumberFormat="1" applyFont="1" applyFill="1" applyBorder="1" applyAlignment="1"/>
    <xf numFmtId="16" fontId="0" fillId="0" borderId="0" xfId="0" applyNumberFormat="1" applyAlignment="1"/>
    <xf numFmtId="0" fontId="69" fillId="0" borderId="0" xfId="0" applyFont="1" applyAlignment="1"/>
    <xf numFmtId="169" fontId="37" fillId="0" borderId="0" xfId="2" applyNumberFormat="1" applyFont="1" applyFill="1" applyBorder="1" applyAlignment="1"/>
    <xf numFmtId="169" fontId="37" fillId="0" borderId="0" xfId="2" applyNumberFormat="1" applyFont="1" applyFill="1" applyAlignment="1"/>
    <xf numFmtId="0" fontId="9" fillId="0" borderId="0" xfId="0" applyFont="1" applyAlignment="1">
      <alignment horizontal="left"/>
    </xf>
    <xf numFmtId="169" fontId="5" fillId="0" borderId="5" xfId="2" applyNumberFormat="1" applyFont="1" applyFill="1" applyBorder="1" applyAlignment="1"/>
    <xf numFmtId="0" fontId="76" fillId="0" borderId="0" xfId="0" applyFont="1" applyAlignment="1">
      <alignment vertical="center"/>
    </xf>
    <xf numFmtId="0" fontId="61" fillId="0" borderId="0" xfId="0" applyFont="1" applyAlignment="1">
      <alignment vertical="center"/>
    </xf>
    <xf numFmtId="169" fontId="5" fillId="0" borderId="0" xfId="2" applyNumberFormat="1" applyFont="1" applyFill="1" applyBorder="1" applyAlignment="1">
      <alignment horizontal="left"/>
    </xf>
    <xf numFmtId="169" fontId="5" fillId="0" borderId="12" xfId="2" applyNumberFormat="1" applyFont="1" applyFill="1" applyBorder="1" applyAlignment="1"/>
    <xf numFmtId="164" fontId="5" fillId="0" borderId="0" xfId="1" applyNumberFormat="1" applyFont="1" applyAlignment="1">
      <alignment horizontal="center"/>
    </xf>
    <xf numFmtId="164" fontId="46" fillId="2" borderId="0" xfId="1" applyNumberFormat="1" applyFont="1" applyFill="1" applyBorder="1" applyAlignment="1"/>
    <xf numFmtId="0" fontId="46" fillId="2" borderId="0" xfId="0" applyFont="1" applyFill="1" applyAlignment="1">
      <alignment horizontal="left"/>
    </xf>
    <xf numFmtId="0" fontId="50" fillId="0" borderId="0" xfId="0" applyFont="1" applyAlignment="1"/>
    <xf numFmtId="164" fontId="5" fillId="2" borderId="0" xfId="1" applyNumberFormat="1" applyFont="1" applyFill="1" applyBorder="1" applyAlignment="1"/>
    <xf numFmtId="16" fontId="5" fillId="0" borderId="0" xfId="0" applyNumberFormat="1" applyFont="1" applyAlignment="1"/>
    <xf numFmtId="164" fontId="1" fillId="0" borderId="0" xfId="1" applyNumberFormat="1" applyFont="1" applyAlignment="1"/>
    <xf numFmtId="164" fontId="0" fillId="0" borderId="0" xfId="1" applyNumberFormat="1" applyFont="1" applyFill="1" applyBorder="1" applyAlignment="1"/>
    <xf numFmtId="173" fontId="5" fillId="0" borderId="0" xfId="1" applyNumberFormat="1" applyFont="1" applyAlignment="1"/>
    <xf numFmtId="169" fontId="65" fillId="0" borderId="6" xfId="2" applyNumberFormat="1" applyFont="1" applyFill="1" applyBorder="1" applyAlignment="1"/>
    <xf numFmtId="169" fontId="65" fillId="0" borderId="5" xfId="2" applyNumberFormat="1" applyFont="1" applyFill="1" applyBorder="1" applyAlignment="1"/>
    <xf numFmtId="44" fontId="65" fillId="0" borderId="0" xfId="2" applyFont="1" applyFill="1" applyAlignment="1"/>
    <xf numFmtId="164" fontId="65" fillId="0" borderId="5" xfId="1" applyNumberFormat="1" applyFont="1" applyFill="1" applyBorder="1" applyAlignment="1"/>
    <xf numFmtId="164" fontId="65" fillId="0" borderId="15" xfId="1" applyNumberFormat="1" applyFont="1" applyFill="1" applyBorder="1" applyAlignment="1"/>
    <xf numFmtId="164" fontId="65" fillId="0" borderId="16" xfId="1" applyNumberFormat="1" applyFont="1" applyFill="1" applyBorder="1" applyAlignment="1"/>
    <xf numFmtId="169" fontId="65" fillId="0" borderId="16" xfId="2" applyNumberFormat="1" applyFont="1" applyFill="1" applyBorder="1" applyAlignment="1"/>
    <xf numFmtId="49" fontId="46" fillId="0" borderId="0" xfId="0" applyNumberFormat="1" applyFont="1" applyAlignment="1"/>
    <xf numFmtId="0" fontId="48" fillId="0" borderId="0" xfId="0" applyFont="1" applyAlignment="1"/>
    <xf numFmtId="172" fontId="5" fillId="2" borderId="0" xfId="0" applyNumberFormat="1" applyFont="1" applyFill="1" applyAlignment="1"/>
    <xf numFmtId="3" fontId="46" fillId="0" borderId="0" xfId="0" applyNumberFormat="1" applyFont="1" applyAlignment="1"/>
    <xf numFmtId="0" fontId="46" fillId="0" borderId="0" xfId="0" applyFont="1" applyBorder="1" applyAlignment="1"/>
    <xf numFmtId="0" fontId="35" fillId="0" borderId="0" xfId="0" applyFont="1" applyAlignment="1"/>
    <xf numFmtId="164" fontId="56" fillId="2" borderId="0" xfId="1" applyNumberFormat="1" applyFont="1" applyFill="1" applyBorder="1" applyAlignment="1">
      <alignment horizontal="right" vertical="center"/>
    </xf>
    <xf numFmtId="0" fontId="56" fillId="2" borderId="0" xfId="0" applyFont="1" applyFill="1" applyAlignment="1">
      <alignment horizontal="right" vertical="center"/>
    </xf>
    <xf numFmtId="8" fontId="56" fillId="2" borderId="0" xfId="0" applyNumberFormat="1" applyFont="1" applyFill="1" applyAlignment="1">
      <alignment horizontal="right" vertical="center"/>
    </xf>
    <xf numFmtId="171" fontId="46" fillId="0" borderId="0" xfId="0" applyNumberFormat="1" applyFont="1" applyAlignment="1"/>
    <xf numFmtId="164" fontId="46" fillId="0" borderId="0" xfId="1" applyNumberFormat="1" applyFont="1" applyBorder="1" applyAlignment="1"/>
    <xf numFmtId="0" fontId="29" fillId="2" borderId="0" xfId="0" applyFont="1" applyFill="1" applyAlignment="1"/>
    <xf numFmtId="0" fontId="49" fillId="0" borderId="0" xfId="0" applyFont="1" applyAlignment="1"/>
    <xf numFmtId="14" fontId="46" fillId="0" borderId="0" xfId="0" applyNumberFormat="1" applyFont="1" applyFill="1" applyAlignment="1"/>
    <xf numFmtId="49" fontId="46" fillId="0" borderId="0" xfId="0" applyNumberFormat="1" applyFont="1" applyFill="1" applyAlignment="1"/>
    <xf numFmtId="0" fontId="46" fillId="0" borderId="0" xfId="0" applyFont="1" applyFill="1" applyAlignment="1"/>
    <xf numFmtId="171" fontId="46" fillId="0" borderId="0" xfId="0" applyNumberFormat="1" applyFont="1" applyFill="1" applyAlignment="1"/>
    <xf numFmtId="0" fontId="46" fillId="0" borderId="10" xfId="0" applyFont="1" applyBorder="1" applyAlignment="1"/>
    <xf numFmtId="0" fontId="46" fillId="0" borderId="9" xfId="0" applyFont="1" applyBorder="1" applyAlignment="1"/>
    <xf numFmtId="14" fontId="46" fillId="0" borderId="0" xfId="0" applyNumberFormat="1" applyFont="1" applyBorder="1" applyAlignment="1"/>
    <xf numFmtId="173" fontId="0" fillId="0" borderId="0" xfId="1" applyNumberFormat="1" applyFont="1" applyBorder="1" applyAlignment="1"/>
    <xf numFmtId="0" fontId="40" fillId="2" borderId="0" xfId="0" applyFont="1" applyFill="1" applyAlignment="1"/>
    <xf numFmtId="0" fontId="53" fillId="0" borderId="0" xfId="0" applyFont="1" applyAlignment="1"/>
    <xf numFmtId="49" fontId="0" fillId="8" borderId="0" xfId="0" applyNumberFormat="1" applyFill="1" applyAlignment="1"/>
    <xf numFmtId="0" fontId="52" fillId="0" borderId="0" xfId="0" applyFont="1" applyAlignment="1"/>
    <xf numFmtId="0" fontId="65" fillId="0" borderId="0" xfId="0" applyFont="1" applyFill="1" applyAlignment="1"/>
    <xf numFmtId="14" fontId="65" fillId="0" borderId="0" xfId="0" applyNumberFormat="1" applyFont="1" applyFill="1" applyAlignment="1"/>
    <xf numFmtId="0" fontId="66" fillId="0" borderId="0" xfId="0" applyFont="1" applyFill="1" applyAlignment="1"/>
    <xf numFmtId="173" fontId="0" fillId="0" borderId="0" xfId="1" applyNumberFormat="1" applyFont="1" applyAlignment="1"/>
    <xf numFmtId="0" fontId="55" fillId="0" borderId="0" xfId="0" applyFont="1" applyAlignment="1"/>
    <xf numFmtId="0" fontId="0" fillId="2" borderId="0" xfId="0" applyFill="1" applyAlignment="1"/>
    <xf numFmtId="14" fontId="31" fillId="0" borderId="0" xfId="0" applyNumberFormat="1" applyFont="1" applyAlignment="1">
      <alignment horizontal="right"/>
    </xf>
    <xf numFmtId="173" fontId="1" fillId="0" borderId="0" xfId="1" applyNumberFormat="1" applyFont="1" applyBorder="1" applyAlignment="1"/>
    <xf numFmtId="14" fontId="0" fillId="0" borderId="1" xfId="0" applyNumberFormat="1" applyBorder="1" applyAlignment="1"/>
    <xf numFmtId="14" fontId="54" fillId="0" borderId="0" xfId="0" applyNumberFormat="1" applyFont="1" applyBorder="1" applyAlignment="1">
      <alignment horizontal="right"/>
    </xf>
    <xf numFmtId="3" fontId="0" fillId="0" borderId="0" xfId="0" applyNumberFormat="1" applyAlignment="1"/>
    <xf numFmtId="0" fontId="68" fillId="0" borderId="0" xfId="0" applyFont="1" applyFill="1" applyAlignment="1"/>
    <xf numFmtId="14" fontId="59" fillId="0" borderId="0" xfId="0" applyNumberFormat="1" applyFont="1" applyAlignment="1"/>
    <xf numFmtId="0" fontId="80" fillId="0" borderId="0" xfId="0" applyFont="1" applyAlignment="1"/>
    <xf numFmtId="3" fontId="65" fillId="0" borderId="0" xfId="0" applyNumberFormat="1" applyFont="1" applyFill="1" applyAlignment="1"/>
    <xf numFmtId="14" fontId="2" fillId="0" borderId="0" xfId="0" applyNumberFormat="1" applyFont="1" applyFill="1" applyBorder="1" applyAlignment="1"/>
    <xf numFmtId="0" fontId="45" fillId="0" borderId="0" xfId="0" applyFont="1" applyFill="1" applyAlignment="1"/>
    <xf numFmtId="0" fontId="62" fillId="0" borderId="0" xfId="0" applyFont="1" applyAlignment="1"/>
    <xf numFmtId="0" fontId="61" fillId="0" borderId="0" xfId="0" applyFont="1" applyAlignment="1"/>
    <xf numFmtId="0" fontId="70" fillId="0" borderId="0" xfId="0" applyFont="1" applyAlignment="1"/>
    <xf numFmtId="14" fontId="60" fillId="0" borderId="0" xfId="0" applyNumberFormat="1" applyFont="1" applyAlignment="1"/>
    <xf numFmtId="0" fontId="64" fillId="0" borderId="0" xfId="0" applyFont="1" applyAlignment="1"/>
    <xf numFmtId="0" fontId="71" fillId="0" borderId="0" xfId="0" applyFont="1" applyAlignment="1"/>
    <xf numFmtId="16" fontId="5" fillId="0" borderId="5" xfId="0" applyNumberFormat="1" applyFont="1" applyBorder="1" applyAlignment="1"/>
    <xf numFmtId="0" fontId="5" fillId="0" borderId="5" xfId="0" applyFont="1" applyBorder="1" applyAlignment="1"/>
    <xf numFmtId="0" fontId="81" fillId="2" borderId="0" xfId="0" applyFont="1" applyFill="1" applyAlignment="1"/>
    <xf numFmtId="44" fontId="5" fillId="0" borderId="0" xfId="0" applyNumberFormat="1" applyFont="1" applyAlignment="1"/>
    <xf numFmtId="0" fontId="63" fillId="0" borderId="0" xfId="0" applyFont="1" applyAlignment="1"/>
    <xf numFmtId="0" fontId="72" fillId="0" borderId="0" xfId="0" applyFont="1" applyAlignment="1"/>
    <xf numFmtId="0" fontId="73" fillId="0" borderId="0" xfId="0" applyFont="1" applyAlignment="1"/>
    <xf numFmtId="14" fontId="5" fillId="0" borderId="9" xfId="0" applyNumberFormat="1" applyFont="1" applyBorder="1" applyAlignment="1"/>
    <xf numFmtId="0" fontId="5" fillId="0" borderId="10" xfId="0" applyFont="1" applyBorder="1" applyAlignment="1"/>
    <xf numFmtId="0" fontId="5" fillId="0" borderId="9" xfId="0" applyFont="1" applyBorder="1" applyAlignment="1"/>
    <xf numFmtId="0" fontId="74" fillId="0" borderId="0" xfId="0" applyFont="1" applyAlignment="1"/>
    <xf numFmtId="0" fontId="75" fillId="0" borderId="0" xfId="0" applyFont="1" applyAlignment="1"/>
    <xf numFmtId="0" fontId="77" fillId="0" borderId="0" xfId="0" applyFont="1" applyAlignment="1"/>
    <xf numFmtId="16" fontId="12" fillId="0" borderId="0" xfId="0" applyNumberFormat="1" applyFont="1" applyAlignment="1"/>
    <xf numFmtId="16" fontId="5" fillId="0" borderId="10" xfId="0" applyNumberFormat="1" applyFont="1" applyBorder="1" applyAlignment="1"/>
    <xf numFmtId="49" fontId="12" fillId="0" borderId="0" xfId="0" applyNumberFormat="1" applyFont="1" applyAlignment="1"/>
    <xf numFmtId="171" fontId="5" fillId="0" borderId="0" xfId="0" applyNumberFormat="1" applyFont="1" applyAlignment="1"/>
    <xf numFmtId="16" fontId="5" fillId="0" borderId="9" xfId="0" applyNumberFormat="1" applyFont="1" applyBorder="1" applyAlignment="1"/>
    <xf numFmtId="14" fontId="5" fillId="0" borderId="5" xfId="0" applyNumberFormat="1" applyFont="1" applyBorder="1" applyAlignment="1"/>
    <xf numFmtId="0" fontId="5" fillId="0" borderId="13" xfId="0" applyFont="1" applyBorder="1" applyAlignment="1"/>
    <xf numFmtId="14" fontId="46" fillId="2" borderId="0" xfId="0" applyNumberFormat="1" applyFont="1" applyFill="1" applyAlignment="1"/>
    <xf numFmtId="16" fontId="46" fillId="0" borderId="0" xfId="0" applyNumberFormat="1" applyFont="1" applyAlignment="1"/>
    <xf numFmtId="0" fontId="79" fillId="0" borderId="0" xfId="0" applyFont="1" applyAlignment="1"/>
    <xf numFmtId="0" fontId="65" fillId="0" borderId="0" xfId="0" applyFont="1" applyAlignment="1"/>
    <xf numFmtId="14" fontId="65" fillId="0" borderId="0" xfId="0" applyNumberFormat="1" applyFont="1" applyAlignment="1"/>
    <xf numFmtId="16" fontId="65" fillId="0" borderId="0" xfId="0" applyNumberFormat="1" applyFont="1" applyAlignment="1"/>
    <xf numFmtId="6" fontId="65" fillId="0" borderId="0" xfId="0" applyNumberFormat="1" applyFont="1" applyAlignment="1"/>
    <xf numFmtId="3" fontId="65" fillId="0" borderId="0" xfId="0" applyNumberFormat="1" applyFont="1" applyAlignment="1"/>
    <xf numFmtId="49" fontId="65" fillId="0" borderId="0" xfId="0" applyNumberFormat="1" applyFont="1" applyAlignment="1"/>
    <xf numFmtId="3" fontId="65" fillId="0" borderId="6" xfId="0" applyNumberFormat="1" applyFont="1" applyBorder="1" applyAlignment="1"/>
    <xf numFmtId="0" fontId="65" fillId="0" borderId="5" xfId="0" applyFont="1" applyBorder="1" applyAlignment="1"/>
    <xf numFmtId="0" fontId="82" fillId="0" borderId="0" xfId="0" applyFont="1" applyAlignment="1"/>
    <xf numFmtId="3" fontId="65" fillId="0" borderId="0" xfId="0" applyNumberFormat="1" applyFont="1" applyBorder="1" applyAlignment="1"/>
    <xf numFmtId="14" fontId="13" fillId="0" borderId="0" xfId="0" applyNumberFormat="1" applyFont="1" applyFill="1" applyBorder="1" applyAlignment="1">
      <alignment horizontal="right"/>
    </xf>
    <xf numFmtId="14" fontId="5" fillId="0" borderId="7" xfId="0" applyNumberFormat="1" applyFont="1" applyBorder="1" applyAlignment="1"/>
    <xf numFmtId="14" fontId="5" fillId="0" borderId="1" xfId="0" applyNumberFormat="1" applyFont="1" applyBorder="1" applyAlignment="1">
      <alignment horizontal="right"/>
    </xf>
    <xf numFmtId="14" fontId="65" fillId="0" borderId="1" xfId="0" applyNumberFormat="1" applyFont="1" applyFill="1" applyBorder="1" applyAlignment="1"/>
    <xf numFmtId="14" fontId="4" fillId="0" borderId="0" xfId="0" applyNumberFormat="1" applyFont="1" applyBorder="1" applyAlignment="1"/>
    <xf numFmtId="14" fontId="60" fillId="0" borderId="0" xfId="0" applyNumberFormat="1" applyFont="1" applyBorder="1" applyAlignment="1"/>
    <xf numFmtId="49" fontId="5" fillId="0" borderId="10" xfId="0" applyNumberFormat="1" applyFont="1" applyFill="1" applyBorder="1" applyAlignment="1"/>
    <xf numFmtId="49" fontId="0" fillId="0" borderId="1" xfId="0" applyNumberFormat="1" applyBorder="1" applyAlignment="1"/>
    <xf numFmtId="49" fontId="19" fillId="0" borderId="1" xfId="0" applyNumberFormat="1" applyFont="1" applyFill="1" applyBorder="1" applyAlignment="1"/>
    <xf numFmtId="0" fontId="19" fillId="0" borderId="10" xfId="0" applyFont="1" applyFill="1" applyBorder="1" applyAlignment="1"/>
    <xf numFmtId="174" fontId="5" fillId="0" borderId="1" xfId="0" applyNumberFormat="1" applyFont="1" applyBorder="1" applyAlignment="1">
      <alignment horizontal="left"/>
    </xf>
    <xf numFmtId="0" fontId="65" fillId="0" borderId="1" xfId="0" applyFont="1" applyFill="1" applyBorder="1" applyAlignment="1"/>
    <xf numFmtId="0" fontId="46" fillId="0" borderId="10" xfId="0" applyFont="1" applyBorder="1" applyAlignment="1">
      <alignment vertical="center"/>
    </xf>
    <xf numFmtId="16" fontId="5" fillId="0" borderId="0" xfId="0" applyNumberFormat="1" applyFont="1" applyBorder="1" applyAlignment="1"/>
    <xf numFmtId="49" fontId="5" fillId="0" borderId="10" xfId="0" applyNumberFormat="1" applyFont="1" applyBorder="1" applyAlignment="1"/>
    <xf numFmtId="49" fontId="5" fillId="0" borderId="5" xfId="0" applyNumberFormat="1" applyFont="1" applyBorder="1" applyAlignment="1"/>
    <xf numFmtId="0" fontId="5" fillId="0" borderId="11" xfId="0" applyFont="1" applyBorder="1" applyAlignment="1"/>
    <xf numFmtId="0" fontId="5" fillId="0" borderId="1" xfId="0" applyFont="1" applyBorder="1" applyAlignment="1">
      <alignment horizontal="left"/>
    </xf>
    <xf numFmtId="0" fontId="46" fillId="0" borderId="9" xfId="0" applyFont="1" applyBorder="1" applyAlignment="1">
      <alignment vertical="center"/>
    </xf>
    <xf numFmtId="49" fontId="5" fillId="0" borderId="9" xfId="0" applyNumberFormat="1" applyFont="1" applyBorder="1" applyAlignment="1"/>
    <xf numFmtId="0" fontId="13" fillId="0" borderId="14" xfId="0" applyFont="1" applyBorder="1" applyAlignment="1"/>
    <xf numFmtId="169" fontId="13" fillId="0" borderId="1" xfId="2" applyNumberFormat="1" applyFont="1" applyFill="1" applyBorder="1" applyAlignment="1">
      <alignment vertical="center"/>
    </xf>
    <xf numFmtId="169" fontId="22" fillId="0" borderId="1" xfId="2" applyNumberFormat="1" applyFont="1" applyFill="1" applyBorder="1" applyAlignment="1">
      <alignment horizontal="right"/>
    </xf>
    <xf numFmtId="169" fontId="19" fillId="0" borderId="6" xfId="2" applyNumberFormat="1" applyFont="1" applyBorder="1" applyAlignment="1"/>
    <xf numFmtId="169" fontId="24" fillId="0" borderId="1" xfId="2" applyNumberFormat="1" applyFont="1" applyFill="1" applyBorder="1" applyAlignment="1">
      <alignment horizontal="right" vertical="center"/>
    </xf>
    <xf numFmtId="169" fontId="5" fillId="0" borderId="7" xfId="2" applyNumberFormat="1" applyFont="1" applyBorder="1" applyAlignment="1"/>
    <xf numFmtId="169" fontId="13" fillId="0" borderId="5" xfId="2" applyNumberFormat="1" applyFont="1" applyFill="1" applyBorder="1" applyAlignment="1"/>
    <xf numFmtId="169" fontId="2" fillId="0" borderId="0" xfId="2" applyNumberFormat="1" applyFont="1" applyBorder="1" applyAlignment="1"/>
    <xf numFmtId="169" fontId="0" fillId="0" borderId="9" xfId="2" applyNumberFormat="1" applyFont="1" applyFill="1" applyBorder="1" applyAlignment="1"/>
    <xf numFmtId="173" fontId="5" fillId="0" borderId="1" xfId="1" applyNumberFormat="1" applyFont="1" applyBorder="1" applyAlignment="1">
      <alignment horizontal="right"/>
    </xf>
    <xf numFmtId="164" fontId="65" fillId="0" borderId="1" xfId="1" applyNumberFormat="1" applyFont="1" applyFill="1" applyBorder="1" applyAlignment="1"/>
    <xf numFmtId="169" fontId="46" fillId="0" borderId="9" xfId="2" applyNumberFormat="1" applyFont="1" applyBorder="1" applyAlignment="1"/>
    <xf numFmtId="169" fontId="0" fillId="9" borderId="0" xfId="2" applyNumberFormat="1" applyFont="1" applyFill="1" applyBorder="1" applyAlignment="1"/>
    <xf numFmtId="164" fontId="46" fillId="0" borderId="5" xfId="1" applyNumberFormat="1" applyFont="1" applyFill="1" applyBorder="1" applyAlignment="1"/>
    <xf numFmtId="164" fontId="13" fillId="0" borderId="9" xfId="1" applyNumberFormat="1" applyFont="1" applyBorder="1" applyAlignment="1"/>
    <xf numFmtId="164" fontId="0" fillId="0" borderId="9" xfId="1" applyNumberFormat="1" applyFont="1" applyFill="1" applyBorder="1" applyAlignment="1"/>
    <xf numFmtId="164" fontId="5" fillId="0" borderId="1" xfId="1" applyNumberFormat="1" applyFont="1" applyBorder="1" applyAlignment="1">
      <alignment horizontal="right"/>
    </xf>
    <xf numFmtId="164" fontId="46" fillId="0" borderId="9" xfId="1" applyNumberFormat="1" applyFont="1" applyBorder="1" applyAlignment="1"/>
    <xf numFmtId="164" fontId="5" fillId="0" borderId="12" xfId="1" applyNumberFormat="1" applyFont="1" applyFill="1" applyBorder="1" applyAlignment="1"/>
    <xf numFmtId="0" fontId="23" fillId="0" borderId="9" xfId="0" applyFont="1" applyFill="1" applyBorder="1" applyAlignment="1">
      <alignment vertical="center"/>
    </xf>
    <xf numFmtId="169" fontId="5" fillId="0" borderId="1" xfId="2" applyNumberFormat="1" applyFont="1" applyBorder="1" applyAlignment="1">
      <alignment horizontal="right"/>
    </xf>
    <xf numFmtId="169" fontId="65" fillId="0" borderId="1" xfId="2" applyNumberFormat="1" applyFont="1" applyFill="1" applyBorder="1" applyAlignment="1"/>
    <xf numFmtId="8" fontId="65" fillId="0" borderId="0" xfId="0" applyNumberFormat="1" applyFont="1" applyBorder="1" applyAlignment="1"/>
    <xf numFmtId="0" fontId="0" fillId="0" borderId="5" xfId="0" applyBorder="1"/>
    <xf numFmtId="169" fontId="0" fillId="0" borderId="5" xfId="2" applyNumberFormat="1" applyFont="1" applyBorder="1"/>
    <xf numFmtId="164" fontId="0" fillId="0" borderId="5" xfId="1" applyNumberFormat="1" applyFont="1" applyBorder="1"/>
    <xf numFmtId="164" fontId="0" fillId="0" borderId="5" xfId="0" applyNumberFormat="1" applyBorder="1"/>
    <xf numFmtId="0" fontId="3" fillId="10" borderId="5" xfId="0" applyFont="1" applyFill="1" applyBorder="1"/>
    <xf numFmtId="169" fontId="19" fillId="0" borderId="0" xfId="2" applyNumberFormat="1" applyFont="1" applyFill="1" applyAlignment="1"/>
    <xf numFmtId="0" fontId="86" fillId="0" borderId="0" xfId="0" applyFont="1" applyAlignment="1">
      <alignment vertical="center"/>
    </xf>
    <xf numFmtId="169" fontId="5" fillId="0" borderId="0" xfId="0" applyNumberFormat="1" applyFont="1" applyAlignment="1"/>
    <xf numFmtId="169" fontId="89" fillId="0" borderId="0" xfId="2" applyNumberFormat="1" applyFont="1" applyFill="1" applyAlignment="1"/>
    <xf numFmtId="164" fontId="89" fillId="0" borderId="0" xfId="1" applyNumberFormat="1" applyFont="1" applyFill="1" applyAlignment="1"/>
    <xf numFmtId="0" fontId="89" fillId="0" borderId="0" xfId="0" applyFont="1" applyAlignment="1"/>
    <xf numFmtId="169" fontId="89" fillId="0" borderId="9" xfId="2" applyNumberFormat="1" applyFont="1" applyFill="1" applyBorder="1" applyAlignment="1"/>
    <xf numFmtId="0" fontId="91" fillId="0" borderId="0" xfId="3" applyFont="1" applyFill="1" applyAlignment="1"/>
    <xf numFmtId="164" fontId="89" fillId="0" borderId="0" xfId="1" applyNumberFormat="1" applyFont="1" applyFill="1" applyBorder="1" applyAlignment="1"/>
    <xf numFmtId="169" fontId="89" fillId="0" borderId="0" xfId="2" applyNumberFormat="1" applyFont="1" applyFill="1" applyBorder="1" applyAlignment="1"/>
    <xf numFmtId="44" fontId="89" fillId="0" borderId="9" xfId="2" applyFont="1" applyFill="1" applyBorder="1" applyAlignment="1"/>
    <xf numFmtId="0" fontId="90" fillId="0" borderId="0" xfId="0" applyFont="1" applyAlignment="1">
      <alignment vertical="center"/>
    </xf>
    <xf numFmtId="169" fontId="13" fillId="0" borderId="6" xfId="2" applyNumberFormat="1" applyFont="1" applyFill="1" applyBorder="1" applyAlignment="1"/>
    <xf numFmtId="164" fontId="13" fillId="0" borderId="6" xfId="1" applyNumberFormat="1" applyFont="1" applyFill="1" applyBorder="1" applyAlignment="1"/>
    <xf numFmtId="164" fontId="13" fillId="0" borderId="15" xfId="1" applyNumberFormat="1" applyFont="1" applyFill="1" applyBorder="1" applyAlignment="1"/>
    <xf numFmtId="169" fontId="13" fillId="0" borderId="16" xfId="2" applyNumberFormat="1" applyFont="1" applyFill="1" applyBorder="1" applyAlignment="1"/>
    <xf numFmtId="44" fontId="13" fillId="0" borderId="0" xfId="2" applyFont="1" applyFill="1" applyAlignment="1"/>
    <xf numFmtId="0" fontId="13" fillId="0" borderId="0" xfId="3" applyFont="1" applyFill="1" applyAlignment="1"/>
    <xf numFmtId="0" fontId="14" fillId="0" borderId="0" xfId="3" applyFont="1" applyFill="1" applyBorder="1" applyAlignment="1"/>
    <xf numFmtId="0" fontId="18" fillId="0" borderId="0" xfId="0" applyFont="1" applyAlignment="1"/>
    <xf numFmtId="3" fontId="83" fillId="2" borderId="0" xfId="0" applyNumberFormat="1" applyFont="1" applyFill="1" applyAlignment="1"/>
    <xf numFmtId="0" fontId="84" fillId="2" borderId="0" xfId="0" applyFont="1" applyFill="1" applyAlignment="1"/>
    <xf numFmtId="0" fontId="85" fillId="0" borderId="0" xfId="0" applyFont="1" applyAlignment="1"/>
    <xf numFmtId="16" fontId="13" fillId="0" borderId="0" xfId="0" applyNumberFormat="1" applyFont="1" applyBorder="1" applyAlignment="1"/>
    <xf numFmtId="3" fontId="13" fillId="0" borderId="0" xfId="0" applyNumberFormat="1" applyFont="1" applyBorder="1" applyAlignment="1"/>
    <xf numFmtId="172" fontId="19" fillId="0" borderId="0" xfId="0" applyNumberFormat="1" applyFont="1" applyAlignment="1"/>
    <xf numFmtId="0" fontId="87" fillId="0" borderId="0" xfId="0" applyFont="1" applyAlignment="1"/>
    <xf numFmtId="0" fontId="88" fillId="0" borderId="0" xfId="0" applyFont="1" applyAlignment="1"/>
    <xf numFmtId="8" fontId="5" fillId="2" borderId="0" xfId="0" applyNumberFormat="1" applyFont="1" applyFill="1" applyAlignment="1"/>
    <xf numFmtId="14" fontId="0" fillId="0" borderId="9" xfId="0" applyNumberFormat="1" applyBorder="1" applyAlignment="1"/>
    <xf numFmtId="14" fontId="89" fillId="0" borderId="0" xfId="0" applyNumberFormat="1" applyFont="1" applyAlignment="1"/>
    <xf numFmtId="16" fontId="89" fillId="0" borderId="0" xfId="0" applyNumberFormat="1" applyFont="1" applyAlignment="1"/>
    <xf numFmtId="0" fontId="90" fillId="0" borderId="0" xfId="0" applyFont="1" applyAlignment="1"/>
    <xf numFmtId="0" fontId="92" fillId="0" borderId="0" xfId="0" applyFont="1" applyAlignment="1"/>
    <xf numFmtId="3" fontId="93" fillId="0" borderId="0" xfId="0" applyNumberFormat="1" applyFont="1" applyAlignment="1"/>
    <xf numFmtId="0" fontId="94" fillId="0" borderId="0" xfId="0" applyFont="1" applyAlignment="1"/>
    <xf numFmtId="49" fontId="89" fillId="0" borderId="0" xfId="0" applyNumberFormat="1" applyFont="1" applyAlignment="1"/>
    <xf numFmtId="171" fontId="89" fillId="0" borderId="0" xfId="0" applyNumberFormat="1" applyFont="1" applyAlignment="1"/>
    <xf numFmtId="3" fontId="89" fillId="0" borderId="0" xfId="0" applyNumberFormat="1" applyFont="1" applyAlignment="1"/>
    <xf numFmtId="8" fontId="89" fillId="0" borderId="0" xfId="0" applyNumberFormat="1" applyFont="1" applyAlignment="1"/>
    <xf numFmtId="0" fontId="95" fillId="0" borderId="0" xfId="0" applyFont="1" applyAlignment="1"/>
    <xf numFmtId="14" fontId="96" fillId="0" borderId="0" xfId="0" applyNumberFormat="1" applyFont="1" applyAlignment="1"/>
    <xf numFmtId="0" fontId="96" fillId="0" borderId="0" xfId="0" applyFont="1" applyAlignment="1"/>
    <xf numFmtId="0" fontId="97" fillId="0" borderId="0" xfId="0" applyFont="1" applyAlignment="1"/>
    <xf numFmtId="0" fontId="98" fillId="0" borderId="0" xfId="0" applyFont="1" applyAlignment="1"/>
    <xf numFmtId="6" fontId="13" fillId="0" borderId="0" xfId="0" applyNumberFormat="1" applyFont="1" applyAlignment="1"/>
    <xf numFmtId="171" fontId="0" fillId="8" borderId="9" xfId="0" applyNumberFormat="1" applyFill="1" applyBorder="1"/>
    <xf numFmtId="14" fontId="99" fillId="0" borderId="0" xfId="0" applyNumberFormat="1" applyFont="1"/>
    <xf numFmtId="0" fontId="99" fillId="0" borderId="0" xfId="0" applyFont="1"/>
    <xf numFmtId="16" fontId="99" fillId="0" borderId="0" xfId="0" applyNumberFormat="1" applyFont="1"/>
    <xf numFmtId="169" fontId="99" fillId="0" borderId="0" xfId="2" applyNumberFormat="1" applyFont="1" applyBorder="1" applyAlignment="1"/>
    <xf numFmtId="164" fontId="99" fillId="0" borderId="0" xfId="1" applyNumberFormat="1" applyFont="1" applyFill="1" applyBorder="1" applyAlignment="1"/>
    <xf numFmtId="164" fontId="99" fillId="0" borderId="0" xfId="1" applyNumberFormat="1" applyFont="1" applyAlignment="1"/>
    <xf numFmtId="49" fontId="99" fillId="0" borderId="0" xfId="0" applyNumberFormat="1" applyFont="1"/>
    <xf numFmtId="164" fontId="99" fillId="0" borderId="0" xfId="1" applyNumberFormat="1" applyFont="1" applyFill="1" applyAlignment="1"/>
    <xf numFmtId="0" fontId="100" fillId="0" borderId="0" xfId="0" applyFont="1"/>
    <xf numFmtId="0" fontId="99" fillId="0" borderId="0" xfId="0" applyFont="1" applyAlignment="1">
      <alignment vertical="center"/>
    </xf>
    <xf numFmtId="0" fontId="101" fillId="0" borderId="0" xfId="3" applyFont="1" applyAlignment="1"/>
    <xf numFmtId="3" fontId="99" fillId="0" borderId="0" xfId="0" applyNumberFormat="1" applyFont="1"/>
    <xf numFmtId="171" fontId="99" fillId="0" borderId="0" xfId="0" applyNumberFormat="1" applyFont="1"/>
    <xf numFmtId="164" fontId="99" fillId="0" borderId="0" xfId="1" applyNumberFormat="1" applyFont="1" applyBorder="1" applyAlignment="1"/>
    <xf numFmtId="0" fontId="102" fillId="0" borderId="0" xfId="0" applyFont="1"/>
    <xf numFmtId="169" fontId="99" fillId="0" borderId="0" xfId="2" applyNumberFormat="1" applyFont="1" applyAlignment="1"/>
    <xf numFmtId="0" fontId="101" fillId="0" borderId="0" xfId="3" applyFont="1" applyFill="1" applyAlignment="1"/>
    <xf numFmtId="0" fontId="99" fillId="0" borderId="0" xfId="0" applyFont="1" applyAlignment="1">
      <alignment wrapText="1"/>
    </xf>
    <xf numFmtId="164" fontId="99" fillId="0" borderId="9" xfId="1" applyNumberFormat="1" applyFont="1" applyBorder="1" applyAlignment="1"/>
    <xf numFmtId="164" fontId="99" fillId="0" borderId="9" xfId="1" applyNumberFormat="1" applyFont="1" applyFill="1" applyBorder="1" applyAlignment="1"/>
    <xf numFmtId="0" fontId="103" fillId="0" borderId="0" xfId="0" applyFont="1"/>
    <xf numFmtId="0" fontId="99" fillId="0" borderId="0" xfId="0" applyFont="1" applyAlignment="1"/>
    <xf numFmtId="0" fontId="0" fillId="0" borderId="0" xfId="0" applyAlignment="1">
      <alignment horizontal="left" indent="1"/>
    </xf>
    <xf numFmtId="14" fontId="5" fillId="0" borderId="0" xfId="0" applyNumberFormat="1" applyFont="1" applyFill="1" applyAlignment="1"/>
    <xf numFmtId="0" fontId="5" fillId="11" borderId="0" xfId="0" applyFont="1" applyFill="1" applyAlignment="1"/>
    <xf numFmtId="0" fontId="4" fillId="0" borderId="0" xfId="0" applyFont="1" applyAlignment="1">
      <alignment horizontal="center" vertical="center" wrapText="1"/>
    </xf>
    <xf numFmtId="0" fontId="5" fillId="0" borderId="0" xfId="0" applyFont="1" applyAlignment="1">
      <alignment wrapText="1"/>
    </xf>
    <xf numFmtId="0" fontId="5" fillId="0" borderId="0" xfId="0" applyFont="1" applyFill="1" applyAlignment="1">
      <alignment wrapText="1"/>
    </xf>
    <xf numFmtId="0" fontId="13" fillId="0" borderId="0" xfId="0" applyFont="1" applyAlignment="1">
      <alignment wrapText="1"/>
    </xf>
    <xf numFmtId="0" fontId="19" fillId="0" borderId="0" xfId="0" applyFont="1" applyFill="1" applyAlignment="1">
      <alignment wrapText="1"/>
    </xf>
    <xf numFmtId="0" fontId="5" fillId="2" borderId="0" xfId="0" applyFont="1" applyFill="1" applyAlignment="1">
      <alignment horizontal="left" wrapText="1"/>
    </xf>
    <xf numFmtId="0" fontId="65" fillId="0" borderId="0" xfId="0" applyFont="1" applyAlignment="1">
      <alignment wrapText="1"/>
    </xf>
    <xf numFmtId="0" fontId="89" fillId="0" borderId="0" xfId="0" applyFont="1" applyAlignment="1">
      <alignment wrapText="1"/>
    </xf>
    <xf numFmtId="0" fontId="104" fillId="0" borderId="0" xfId="0" applyFont="1" applyAlignment="1"/>
    <xf numFmtId="14" fontId="104" fillId="0" borderId="0" xfId="0" applyNumberFormat="1" applyFont="1" applyAlignment="1"/>
    <xf numFmtId="169" fontId="104" fillId="0" borderId="0" xfId="2" applyNumberFormat="1" applyFont="1" applyAlignment="1"/>
    <xf numFmtId="164" fontId="104" fillId="0" borderId="0" xfId="1" applyNumberFormat="1" applyFont="1" applyAlignment="1"/>
  </cellXfs>
  <cellStyles count="4">
    <cellStyle name="Comma" xfId="1" builtinId="3"/>
    <cellStyle name="Currency" xfId="2" builtinId="4"/>
    <cellStyle name="Hyperlink" xfId="3" builtinId="8"/>
    <cellStyle name="Normal" xfId="0" builtinId="0"/>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u-Mai Ho-Kim" refreshedDate="45771.645051504631" createdVersion="8" refreshedVersion="8" minRefreshableVersion="3" recordCount="1107" xr:uid="{EFCA5CAC-71F7-4B65-83DA-42E46C3CA877}">
  <cacheSource type="worksheet">
    <worksheetSource ref="A1:Y1578" sheet="MN Business Expansions_Tableau"/>
  </cacheSource>
  <cacheFields count="25">
    <cacheField name="Quarter" numFmtId="0">
      <sharedItems containsBlank="1" count="30">
        <s v="2018-Q1"/>
        <s v="2018-Q2"/>
        <s v="2018-Q3"/>
        <s v="2018-Q4"/>
        <s v="2019-Q1"/>
        <s v="2019-Q2"/>
        <s v="2019-Q3"/>
        <s v="2019-Q4"/>
        <s v="2020-Q1"/>
        <s v="2020-Q2"/>
        <s v="2020-Q3"/>
        <s v="2020-Q4"/>
        <s v="2021-Q1"/>
        <s v="2021-Q2"/>
        <s v="2021-Q3"/>
        <s v="2021-Q4"/>
        <s v="2022-Q1"/>
        <s v="2022-Q3"/>
        <s v="2022-Q2"/>
        <s v="2022-Q4"/>
        <s v="2023-Q1"/>
        <s v="2023-Q2"/>
        <s v="2023-Q3"/>
        <s v="2023-Q4"/>
        <s v="2024-Q1"/>
        <s v="2024-Q2"/>
        <s v="2024-Q3"/>
        <s v="2024-Q4"/>
        <s v="2025-Q1"/>
        <m/>
      </sharedItems>
    </cacheField>
    <cacheField name="Date of Announcement" numFmtId="14">
      <sharedItems containsNonDate="0" containsDate="1" containsString="0" containsBlank="1" minDate="2018-01-02T00:00:00" maxDate="2025-04-01T00:00:00"/>
    </cacheField>
    <cacheField name="Account Name" numFmtId="0">
      <sharedItems containsBlank="1"/>
    </cacheField>
    <cacheField name="City" numFmtId="0">
      <sharedItems containsBlank="1" count="207">
        <s v="Willmar"/>
        <s v="Stillwater"/>
        <s v="Chaska"/>
        <s v="Minneapolis"/>
        <s v="South St Paul"/>
        <s v="Duluth"/>
        <s v="St Paul"/>
        <s v="Rochester"/>
        <s v="Luverne"/>
        <s v="Mountain Iron"/>
        <s v="New Hope"/>
        <s v="Maple Grove"/>
        <s v="Brooklyn Park"/>
        <s v="St Peter"/>
        <s v="Roseville"/>
        <s v="Eagan"/>
        <s v="Cottage Grove"/>
        <s v="Ranier"/>
        <s v="Nisswa"/>
        <s v="Barnesville"/>
        <s v="Arden Hills"/>
        <s v="Bemidji"/>
        <s v="Hutchinson"/>
        <s v="Brooklyn Center"/>
        <s v="Minneapolis - TBD"/>
        <s v="Plymouth"/>
        <s v="Mankato"/>
        <s v="Albert Lea"/>
        <s v="Big Lake"/>
        <s v="Norwood Young America"/>
        <s v="Maplewood"/>
        <s v="St. Cloud"/>
        <s v="Wanamingo"/>
        <s v="Eden Prairie"/>
        <s v="Faribault"/>
        <s v="Litchfield"/>
        <s v="Northfield"/>
        <s v="Bayport"/>
        <s v="Shakopee"/>
        <s v="Winona"/>
        <s v="Bloomington"/>
        <s v="Burnsville"/>
        <s v="Lakeville"/>
        <s v="St Louis Park"/>
        <s v="Glenwood"/>
        <s v="Monticello"/>
        <s v="Stewartville"/>
        <s v="Zimmerman"/>
        <s v="Mendota Heights"/>
        <s v="North Mankato"/>
        <s v="Fridley"/>
        <s v="Rogers"/>
        <s v="Elk River"/>
        <s v="Mahtomedi"/>
        <s v="Morris"/>
        <s v="Edina"/>
        <s v="Little Canada"/>
        <s v="Richfield"/>
        <s v="Woodbury"/>
        <s v="Austin"/>
        <s v="St Paul Park"/>
        <s v="Pierz"/>
        <s v="Savage"/>
        <s v="Minnetonka"/>
        <s v="Paynesville"/>
        <s v="Tower"/>
        <s v="Columbus"/>
        <s v="New Ulm"/>
        <s v="Brainerd"/>
        <s v="Dayton"/>
        <s v="Virginia"/>
        <s v="Hermantown"/>
        <s v="Hibbing"/>
        <s v="Hoyt Lakes"/>
        <s v="Chanhassen"/>
        <s v="Annandale"/>
        <s v="Otsego"/>
        <s v="Oakdale"/>
        <s v="St Michael"/>
        <s v="Sauk Rapids"/>
        <s v="Mora"/>
        <s v="Medford"/>
        <s v="Eyota"/>
        <s v="Wayzata"/>
        <s v="Vadnais Heights"/>
        <s v="Golden Valley"/>
        <s v="New Brighton"/>
        <s v="St. Michael"/>
        <s v="Ramsey"/>
        <s v="Osseo"/>
        <s v="Alexandria"/>
        <s v="Two Harbors"/>
        <s v="Spring Valley"/>
        <s v="Coon Rapids"/>
        <s v="Avon"/>
        <s v="Stacy"/>
        <s v="Fairmont"/>
        <s v="Cloquet"/>
        <s v="Blaine"/>
        <s v="International Falls"/>
        <s v="Garfield"/>
        <s v="East Grand Forks"/>
        <s v="Sartell"/>
        <s v="Olivia"/>
        <s v="Owatonna"/>
        <s v="Dawson"/>
        <s v="Little Falls"/>
        <s v="Buffalo"/>
        <s v="White Bear Township"/>
        <s v="Benton Township"/>
        <s v="Bagley"/>
        <s v="Le Center"/>
        <s v="Pipestone"/>
        <s v="Appleton"/>
        <s v="Wadena"/>
        <s v="Saint Paul"/>
        <s v="Gary"/>
        <s v="Winsted"/>
        <s v="Harmony"/>
        <s v="Montevideo, Bethel, Long Prairie"/>
        <s v="Saint Louis Park"/>
        <s v="Cottonwood"/>
        <s v="Elbow Lake"/>
        <s v="Shoreview"/>
        <s v="St. Paul"/>
        <s v="Worthington"/>
        <s v="Becker, various"/>
        <s v="Hastings"/>
        <s v="Princeton"/>
        <s v="Pequot Lakes"/>
        <s v="Windom "/>
        <s v="Lino Lakes"/>
        <s v="St. Louis Park"/>
        <s v="Richfield, various in US"/>
        <s v="Moorhead"/>
        <s v="Delano"/>
        <s v="Waseca"/>
        <s v="Cold Spring"/>
        <s v="Herman"/>
        <s v="Baudette"/>
        <s v="St Augusta"/>
        <s v="Lake Crystal"/>
        <s v="Rockwood Township"/>
        <s v="Thief River Falls"/>
        <s v="Albertville"/>
        <s v="North Branch"/>
        <s v="Warroad"/>
        <s v="Becker"/>
        <s v="Fergus Falls"/>
        <s v="Rice"/>
        <s v="Minneapolis, Maple Grove"/>
        <s v="TBD"/>
        <s v="Excelsior"/>
        <s v="Crookston"/>
        <s v="Clara City"/>
        <s v="Sleepy Eye"/>
        <s v="East Bethel"/>
        <s v="Arlington"/>
        <s v="Carlton"/>
        <s v="St. James"/>
        <s v="Rosemount"/>
        <s v="Winnebago"/>
        <s v="Renville"/>
        <s v="Hopkins"/>
        <s v="Bovey"/>
        <s v="Grand Rapids"/>
        <m/>
        <s v="Red Lake Falls"/>
        <s v="Roseau"/>
        <s v="Brooten"/>
        <s v="Red Wing"/>
        <s v="Centerville"/>
        <s v="Cambridge"/>
        <s v="Keewatin"/>
        <s v="White Bear Lake"/>
        <s v="Cokato"/>
        <s v="Isle"/>
        <s v="Merrifield"/>
        <s v="Benson"/>
        <s v="Wilson"/>
        <s v="Farmington"/>
        <s v="Le Sueur"/>
        <s v="Rochester "/>
        <s v="Anoka"/>
        <s v="St Cloud"/>
        <s v="Esko"/>
        <s v="Elko New Market"/>
        <s v="Richmond"/>
        <s v="Perham"/>
        <s v="Fosston"/>
        <s v="Marshall"/>
        <s v="Wyoming"/>
        <s v="Inver Grove Heights"/>
        <s v="Onamia"/>
        <s v="Walker"/>
        <s v="Jackson"/>
        <s v="Kasson"/>
        <s v="Chisago"/>
        <s v="Holdingford"/>
        <s v="Morton"/>
        <s v="Glencoe"/>
        <s v="Saint Cloud"/>
        <s v="Detroit Lakes"/>
        <s v="Minneapoiis"/>
        <s v="St. Joseph"/>
        <s v="Ham Lake"/>
        <s v="Lake Elmo"/>
      </sharedItems>
    </cacheField>
    <cacheField name="County" numFmtId="0">
      <sharedItems containsBlank="1" count="71">
        <s v="Kandiyohi"/>
        <s v="Washington"/>
        <s v="Carver"/>
        <s v="Hennepin"/>
        <s v="Dakota"/>
        <s v="St Louis"/>
        <s v="Ramsey"/>
        <s v="Olmsted"/>
        <s v="Rock"/>
        <s v="Nicollet"/>
        <s v="Koochiching"/>
        <s v="Crow Wing"/>
        <s v="Clay"/>
        <s v="Beltrami"/>
        <s v="McLeod"/>
        <s v="Scott"/>
        <s v="Blue Earth"/>
        <s v="Freeborn"/>
        <s v="Sherburne"/>
        <s v="Goodhue"/>
        <s v="Rice"/>
        <s v="Meeker"/>
        <s v="Winona"/>
        <s v="Pope"/>
        <s v="Wright"/>
        <s v="Anoka"/>
        <s v="Stevens"/>
        <s v="Mower"/>
        <s v="Morrison"/>
        <s v="Stearns"/>
        <s v="Brown"/>
        <s v="Benton"/>
        <s v="Kanabec"/>
        <s v="Steele"/>
        <s v="Douglas"/>
        <s v="Lake"/>
        <s v="Fillmore"/>
        <s v="Chisago"/>
        <s v="Martin"/>
        <s v="Carlton"/>
        <s v="Polk"/>
        <s v="Renville"/>
        <s v="Lac Qui Parle"/>
        <s v="Clearwater"/>
        <s v="Le Sueur"/>
        <s v="Pipestone"/>
        <s v="Swift"/>
        <s v="Otter Tail"/>
        <s v="Norman"/>
        <s v="Chippewa"/>
        <s v="Lyon"/>
        <s v="Nobles"/>
        <s v="Cottonwood"/>
        <s v="Waseca"/>
        <s v="Grant"/>
        <s v="Lake of the Woods"/>
        <s v="Pennington"/>
        <s v="Roseau"/>
        <s v="Watonwan"/>
        <s v="Faribault"/>
        <s v="Itasca"/>
        <m/>
        <s v="Red Lake"/>
        <s v="Isanti"/>
        <s v="Mille Lacs"/>
        <s v="St. Louis"/>
        <s v="Cass"/>
        <s v="Jackson"/>
        <s v="Redwood"/>
        <s v="Becker"/>
        <s v="Sibley"/>
      </sharedItems>
    </cacheField>
    <cacheField name="State" numFmtId="0">
      <sharedItems containsBlank="1"/>
    </cacheField>
    <cacheField name="Business News Summary" numFmtId="0">
      <sharedItems containsBlank="1" longText="1"/>
    </cacheField>
    <cacheField name="Facility Type" numFmtId="0">
      <sharedItems containsBlank="1"/>
    </cacheField>
    <cacheField name="Investment" numFmtId="0">
      <sharedItems containsString="0" containsBlank="1" containsNumber="1" minValue="150000" maxValue="5000000000"/>
    </cacheField>
    <cacheField name="New Jobs - Non Construction" numFmtId="0">
      <sharedItems containsBlank="1" containsMixedTypes="1" containsNumber="1" containsInteger="1" minValue="1" maxValue="6000"/>
    </cacheField>
    <cacheField name="Retained Jobs" numFmtId="0">
      <sharedItems containsBlank="1" containsMixedTypes="1" containsNumber="1" containsInteger="1" minValue="9" maxValue="1972"/>
    </cacheField>
    <cacheField name="New Square Feet" numFmtId="0">
      <sharedItems containsString="0" containsBlank="1" containsNumber="1" containsInteger="1" minValue="1000" maxValue="2534200"/>
    </cacheField>
    <cacheField name="Industry" numFmtId="0">
      <sharedItems containsBlank="1"/>
    </cacheField>
    <cacheField name="Sector" numFmtId="0">
      <sharedItems containsBlank="1"/>
    </cacheField>
    <cacheField name="Source Link" numFmtId="0">
      <sharedItems containsBlank="1" longText="1"/>
    </cacheField>
    <cacheField name="Source" numFmtId="0">
      <sharedItems containsBlank="1"/>
    </cacheField>
    <cacheField name="Street" numFmtId="0">
      <sharedItems containsBlank="1"/>
    </cacheField>
    <cacheField name="Zip/Postal Code" numFmtId="0">
      <sharedItems containsBlank="1" containsMixedTypes="1" containsNumber="1" containsInteger="1" minValue="55003" maxValue="56763"/>
    </cacheField>
    <cacheField name="Latitude" numFmtId="0">
      <sharedItems containsBlank="1" containsMixedTypes="1" containsNumber="1" minValue="43.555199999999999" maxValue="48.933329999999998"/>
    </cacheField>
    <cacheField name="Longitude" numFmtId="0">
      <sharedItems containsBlank="1" containsMixedTypes="1" containsNumber="1" minValue="-97.016401999999999" maxValue="-91.664188999999993"/>
    </cacheField>
    <cacheField name="Type of Investment" numFmtId="0">
      <sharedItems containsBlank="1"/>
    </cacheField>
    <cacheField name="Govt Fin. Asst Names" numFmtId="0">
      <sharedItems containsBlank="1"/>
    </cacheField>
    <cacheField name="Total Grant/Loan Awards" numFmtId="0">
      <sharedItems containsBlank="1" containsMixedTypes="1" containsNumber="1" containsInteger="1" minValue="3000" maxValue="765000000"/>
    </cacheField>
    <cacheField name="Region" numFmtId="0">
      <sharedItems containsBlank="1"/>
    </cacheField>
    <cacheField name="Year" numFmtId="0">
      <sharedItems containsString="0" containsBlank="1" containsNumber="1" containsInteger="1" minValue="2018" maxValue="2025" count="9">
        <n v="2018"/>
        <n v="2019"/>
        <n v="2020"/>
        <n v="2021"/>
        <n v="2022"/>
        <n v="2023"/>
        <n v="2024"/>
        <n v="2025"/>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7">
  <r>
    <x v="0"/>
    <d v="2018-01-02T00:00:00"/>
    <s v="Carris Health"/>
    <x v="0"/>
    <x v="0"/>
    <s v="MN"/>
    <s v="St. Cloud-based CentraCare Health, physician group ACMC Health and Rice Memorial Hospital in Willmar, Minn., created the venture, called Carris Health. The organization launched effective Jan. 1, according to a news release, and is a CentraCare subsidiary. The City of Willmar remains owner of Rice Memorial, which will receive a $32 million investment from Carris over the next decade. Carris will employ more than 2,400 people, including Rice Memorial's staff of 1,350."/>
    <s v="Healthcare Facility"/>
    <n v="32000000"/>
    <m/>
    <m/>
    <m/>
    <m/>
    <s v="Health Care, Social Assist"/>
    <s v="https://www.bizjournals.com/twincities/news/2018/01/02/deal-that-creates-new-minnesota-health-system.html"/>
    <m/>
    <m/>
    <n v="56201"/>
    <n v="45.147103999999999"/>
    <n v="-94.977722999999997"/>
    <m/>
    <m/>
    <m/>
    <s v="Central"/>
    <x v="0"/>
  </r>
  <r>
    <x v="0"/>
    <d v="2018-01-02T00:00:00"/>
    <s v="Lift Bridge Brewing Company"/>
    <x v="1"/>
    <x v="1"/>
    <s v="MN"/>
    <s v="Lift Bridge Brewing Co., the seventh-largest brewer in Minnesota, is planning a $10 million new headquarters facility to accommodate its growth. Current facility is 15,000 SF which would be leased out or sold. The new headquarters would be about 35,000 square feet and include a new taproom, event space, packaging line and fermentation equipment. The expansion will create 23 full-time jobs over the next 10 years,"/>
    <s v="Headquarters; Manufacturing"/>
    <n v="10000000"/>
    <n v="23"/>
    <m/>
    <n v="20000"/>
    <s v="Food, Beverage"/>
    <s v="Manufacturing"/>
    <s v="https://www.bizjournals.com/twincities/news/2018/01/02/one-of-minnesotas-largest-breweries-is-planning-to.html"/>
    <m/>
    <s v="1900 Tower Dr W"/>
    <n v="55082"/>
    <n v="45.038933"/>
    <n v="-92.831406999999999"/>
    <m/>
    <m/>
    <m/>
    <s v="Metro"/>
    <x v="0"/>
  </r>
  <r>
    <x v="0"/>
    <d v="2018-01-02T00:00:00"/>
    <s v="Nypro"/>
    <x v="2"/>
    <x v="2"/>
    <s v="MN"/>
    <s v="Jabil is a multinational company (based in St. Petersburg, FL) that focuses on technologically advances manufacturing solutions. They are seeking to establish a presence in Chaska of their subsidiary, Nypro. Nypro offers healthcare customers a wide array of design and manufacturing capabilities. Jabil has established a lease agreement at 102 Jonathan Blvd. to expand its global polymer research function creating up to 40 new high earning positions for the first time to Minnesota. MIF $210,000."/>
    <s v="Manufacturing; Research &amp; Dev"/>
    <n v="8350000"/>
    <n v="40"/>
    <m/>
    <n v="42600"/>
    <s v="Plastics, Rubber"/>
    <s v="Manufacturing"/>
    <s v="http://mn-chaska.civicplus.com/AgendaCenter/ViewFile/Item/3001?fileID=8714"/>
    <m/>
    <s v="102 Jonathan Blvd"/>
    <n v="55318"/>
    <n v="44.846569000000002"/>
    <n v="-93.593965999999995"/>
    <s v="Government Financing"/>
    <m/>
    <m/>
    <s v="Metro"/>
    <x v="0"/>
  </r>
  <r>
    <x v="0"/>
    <d v="2018-01-03T00:00:00"/>
    <s v="ModernWell"/>
    <x v="3"/>
    <x v="3"/>
    <s v="MN"/>
    <s v="ModernWell, a new co-working space designed specifically for women, opened its doors Tuesday in Minneapolis. Located at 2909 South Wayzata Blvd. The 5,200 square-foot building features private offices, conference rooms, a podcast studio, as well as some spaces not dedicated for work like a massage room, yoga studio, and a wellness and relaxation area."/>
    <s v="Headquarters"/>
    <m/>
    <m/>
    <m/>
    <n v="5200"/>
    <m/>
    <s v="Real Estate, Leasing"/>
    <s v="http://www.startribune.com/women-centered-co-working-space-opens-in-minneapolis/467909043/"/>
    <m/>
    <s v="2909 South Wayzata Blvd"/>
    <n v="55405"/>
    <n v="44.969743999999999"/>
    <n v="-93.317828000000006"/>
    <m/>
    <m/>
    <m/>
    <s v="Metro"/>
    <x v="0"/>
  </r>
  <r>
    <x v="0"/>
    <d v="2018-01-04T00:00:00"/>
    <s v="FedEx"/>
    <x v="4"/>
    <x v="4"/>
    <s v="MN"/>
    <s v="The South St. Paul EDA was awarded $1.26 million in cleanup funds for a 36.5-acre site contaminated with petroleum and other pollutants. Matching cleanup costs will be paid by the developer, Indiana-based Scannell Properties, and other grant sources. Scannell plans to buy the site from Danner Inc., and break ground in the spring. A 270,000-square-foot FedEx distribution center is planned. The project will create 86 jobs, retain 35 jobs."/>
    <s v="Distribution Center"/>
    <m/>
    <n v="86"/>
    <n v="35"/>
    <n v="270000"/>
    <m/>
    <s v="Transportation"/>
    <s v="https://www.twincities.com/2018/01/04/south-st-paul-lands-1-2-million-cleanup-grant-for-new-fedex-site/; https://content.govdelivery.com/accounts/MNDEED/bulletins/1d0a471"/>
    <m/>
    <s v="843 Hardman Ave"/>
    <n v="55075"/>
    <n v="44.877544999999998"/>
    <n v="-93.023375000000001"/>
    <s v="Government Financing"/>
    <m/>
    <m/>
    <s v="Metro"/>
    <x v="0"/>
  </r>
  <r>
    <x v="0"/>
    <d v="2018-01-04T00:00:00"/>
    <s v="SPS Commerce"/>
    <x v="3"/>
    <x v="3"/>
    <s v="MN"/>
    <s v="SPS Commerce Inc. will expand its presence in downtown's 333 South Seventh Street in a deal that also comes with naming rights for the 33-story tower, to be renamed SPS Tower. The supply chain management software company now occupies seven floors and about 168,000 square feet in the tower. The new lease expands that footprint to nine floors and 216,000 square feet over the next two years. SPS's lease was set to expire in 2020, but has been extended to 2025."/>
    <s v="Headquarters"/>
    <m/>
    <m/>
    <m/>
    <n v="48000"/>
    <s v="Computer Programming"/>
    <s v="Professional Services"/>
    <s v="https://www.bizjournals.com/twincities/news/2018/01/04/downtown-s-333-south-seventh-will-be-renamed-sps.html"/>
    <m/>
    <s v="333 S Seventh St Ste 1000"/>
    <n v="55402"/>
    <n v="44.974508"/>
    <n v="-93.267529999999994"/>
    <m/>
    <m/>
    <m/>
    <s v="Metro"/>
    <x v="0"/>
  </r>
  <r>
    <x v="0"/>
    <d v="2018-01-09T00:00:00"/>
    <s v="IPS Cranes"/>
    <x v="5"/>
    <x v="5"/>
    <s v="MN"/>
    <s v="&quot;The Duluth EDA has received a $50,000 contamination cleanup and investigation grant on behalf of IPS Cranes in the Waseca Industrial Park to investigate a 24.9 acre site for the company's planned expansion. The plans for expansion include a 30,000-square-foot industrial building and 17 new jobs, according to DEED. The expansion is expected to increase the tax base by $65,770, according to DEED. The company will pay the match for the grant."/>
    <s v="Manufacturing"/>
    <m/>
    <n v="17"/>
    <m/>
    <n v="30000"/>
    <s v="Machinery"/>
    <s v="Manufacturing"/>
    <s v="https://www.duluthnewstribune.com/business/4385495-duluth-business-receives-state-funding; also https://content.govdelivery.com/accounts/MNDEED/bulletins/1d0a471"/>
    <m/>
    <s v="530 S 59th Ave W"/>
    <n v="55807"/>
    <n v="46.726455999999999"/>
    <n v="-92.169466"/>
    <s v="Government Financing"/>
    <m/>
    <m/>
    <s v="North"/>
    <x v="0"/>
  </r>
  <r>
    <x v="0"/>
    <d v="2018-01-11T00:00:00"/>
    <s v="Smart Care Equipment Solutions"/>
    <x v="6"/>
    <x v="6"/>
    <s v="MN"/>
    <s v="A former subsidiary of Ecolab is planning to invest millions of dollars over the next several years to become a much larger player in the commercial kitchen and appliance maintenance industry. Smart Care Equipment Solutions, a 900-employee business that changed its name from Ecolab Equipment Care this week, was sold by St. Paul-based Ecolab Inc. last October to Boston's Audax Private Equity. In 2016, Equipment Care generated $180 million in revenue and would likely hire more technicians."/>
    <s v="Office (Non-HQ)"/>
    <m/>
    <m/>
    <m/>
    <m/>
    <s v="Repair, Maintenance"/>
    <s v="Other Services"/>
    <s v="https://www.bizjournals.com/twincities/news/2018/01/11/former-ecolab-subsidiary-is-moving-out-with-big.html"/>
    <m/>
    <s v="Osborn370 370 Wabasha St N"/>
    <n v="55102"/>
    <n v="44.932929000000001"/>
    <n v="-93.118967999999995"/>
    <m/>
    <m/>
    <m/>
    <s v="Metro"/>
    <x v="0"/>
  </r>
  <r>
    <x v="0"/>
    <d v="2018-01-11T00:00:00"/>
    <s v="Sportsdigita"/>
    <x v="3"/>
    <x v="3"/>
    <s v="MN"/>
    <s v="&quot;Tech company Sportsdigita will ramp up hiring after closing on a round of funding led by Peak6 Sports, a Chicago-based venture capital firm. Sportsdigita has about 26 employees and Lawton expects that number to grow to about 40 by the end of the year. Minneapolis-based Sportsdigita makes Digideck, a software application that sports teams use to create and share sales pitches with prospective digital sponsors."/>
    <s v="Headquarters"/>
    <m/>
    <n v="14"/>
    <m/>
    <m/>
    <s v="Computer Programming"/>
    <s v="Professional Services"/>
    <s v="https://www.bizjournals.com/twincities/news/2018/01/18/spots-tech-startup-sportsdigita-to-expand-after.html"/>
    <m/>
    <s v="3033 Excelsior Blvd Ste 470"/>
    <n v="55416"/>
    <n v="44.947372999999999"/>
    <n v="-93.318464000000006"/>
    <m/>
    <m/>
    <m/>
    <s v="Metro"/>
    <x v="0"/>
  </r>
  <r>
    <x v="0"/>
    <d v="2018-01-20T00:00:00"/>
    <s v="Kerry Bio-Science"/>
    <x v="7"/>
    <x v="7"/>
    <s v="MN"/>
    <s v="The City of Rochester is seeking approximately $220,000 to assist with the expansion of Kerry Biofunctional Ingredients Inc. $220,000 MIF award."/>
    <s v="Manufacturing"/>
    <m/>
    <n v="22"/>
    <m/>
    <m/>
    <s v="Food, Beverage"/>
    <s v="Manufacturing"/>
    <s v="n/a"/>
    <m/>
    <s v="2402 7th St NW"/>
    <n v="55901"/>
    <n v="44.035207999999997"/>
    <n v="-92.497909000000007"/>
    <s v="Government Financing"/>
    <m/>
    <m/>
    <s v="South"/>
    <x v="0"/>
  </r>
  <r>
    <x v="0"/>
    <d v="2018-01-24T00:00:00"/>
    <s v="Midwest DryCast"/>
    <x v="8"/>
    <x v="8"/>
    <s v="MN"/>
    <s v="Midwest Dry Cast will break ground this spring on a 100-by-250-foot $1.75 million manufacturing building south of Luverne.... (brief info from Star Herald). Midwest DryCast is excited to announce we will be coming to Luverne, MN Spring of 2018! We will be offering drycast concrete agricultural slats. We are currently hiring. (from Facebook page). Received $176,750 from MN Job Creation Fund."/>
    <s v="Headquarters; Manufacturing"/>
    <n v="5416528"/>
    <n v="12"/>
    <m/>
    <m/>
    <s v="Nonmetallic Minerals"/>
    <s v="Manufacturing"/>
    <s v="http://www.star-herald.com/news/midwest-dry-cast-start-production-summer-south-luverne"/>
    <m/>
    <s v="Hwy 75"/>
    <n v="56156"/>
    <n v="43.669119000000002"/>
    <n v="-96.212699000000001"/>
    <s v="Government Financing"/>
    <m/>
    <m/>
    <s v="Metro"/>
    <x v="0"/>
  </r>
  <r>
    <x v="0"/>
    <d v="2018-01-25T00:00:00"/>
    <s v="Heliene"/>
    <x v="9"/>
    <x v="5"/>
    <s v="MN"/>
    <s v="The operator of an Iron Range solar panel plant this week received the final piece of a $3.5 million loan package from the state, allowing it go ahead with an expansion. But its new operator, Heliene Inc., plans to use state loans to help fund a complete equipment refurbishment. Employment, now minimal, is expected to rise to 50 workers by July, said Heliene?s president Martin Pochtaruk. IRRRB approved a $1.75 m loan to Heliene, DEED awarded 1.75 m loan. Up to $1m forgiven if 70 jobs in 4 years"/>
    <s v="MF"/>
    <n v="5000000"/>
    <n v="60"/>
    <m/>
    <m/>
    <s v="Electrical Equipment"/>
    <s v="Manufacturing"/>
    <s v="http://www.startribune.com/loan-approved-for-operator-of-iron-range-solar-plant/471176863/"/>
    <m/>
    <s v="8787 Silicon Way"/>
    <n v="55768"/>
    <n v="47.521563"/>
    <n v="-92.606620000000007"/>
    <s v="Government Financing"/>
    <m/>
    <m/>
    <s v="Metro"/>
    <x v="0"/>
  </r>
  <r>
    <x v="0"/>
    <d v="2018-01-30T00:00:00"/>
    <s v="Upsie"/>
    <x v="3"/>
    <x v="3"/>
    <s v="MN"/>
    <s v="Tech startup Upsie has closed on a $1.7 million round of funding led by an investor group that includes Techstars Ventures. The Minneapolis-based company plans to put the capital toward hiring between six and 10 more employees, said founder and CEO Clarence Bethea. The company, which has seven employees today, is also seeking to hire a chief operating officer. Upsie makes a mobile app that lets consumers compare, buy and track extended-service warranty plans."/>
    <s v="Headquarters"/>
    <m/>
    <n v="10"/>
    <m/>
    <m/>
    <m/>
    <s v="Finance, Insurance"/>
    <s v="https://www.bizjournals.com/twincities/news/2018/01/30/tech-startup-upsie-lands-1-7m-to-ramp-up-hiring.html"/>
    <m/>
    <s v="2829 University Ave SE Ste 750"/>
    <n v="55414"/>
    <n v="44.971912000000003"/>
    <n v="-93.215952999999999"/>
    <s v="Venture Capital"/>
    <m/>
    <m/>
    <s v="Metro"/>
    <x v="0"/>
  </r>
  <r>
    <x v="0"/>
    <d v="2018-01-31T00:00:00"/>
    <s v="Safco Products Company"/>
    <x v="10"/>
    <x v="3"/>
    <s v="MN"/>
    <s v="43 Projected new jobs, $1.1 million projected investment. JCF award of $409,000. (No other detail available.)"/>
    <s v="Office (Non-HQ); Manufacturing; Distribution Center"/>
    <n v="1100000"/>
    <n v="43"/>
    <m/>
    <m/>
    <s v="Furniture"/>
    <s v="Manufacturing"/>
    <m/>
    <m/>
    <s v="9300 Research Center Rd W"/>
    <n v="55428"/>
    <n v="45.054084000000003"/>
    <n v="-93.396889000000002"/>
    <m/>
    <m/>
    <m/>
    <s v="Metro"/>
    <x v="0"/>
  </r>
  <r>
    <x v="0"/>
    <d v="2018-01-31T00:00:00"/>
    <s v="University Enterprise Laboratories"/>
    <x v="6"/>
    <x v="6"/>
    <s v="MN"/>
    <s v="University Enterprise Laboratories Planning 1 $6M building expansion in St Paul. The nonprofit University Enterprise Laboratories is planning an 18,000-square-foot addition onto its existing 125,000-square-foot building at 1000 Westgate Drive in St. Paul's Midway neighborhood."/>
    <s v="Headquarters; Research &amp; Dev"/>
    <n v="6000000"/>
    <m/>
    <m/>
    <n v="18000"/>
    <s v="Research, Development"/>
    <s v="Professional Services"/>
    <s v="http://bit.ly/2BHDl2n"/>
    <m/>
    <s v="1000 Westgate Dr"/>
    <n v="55114"/>
    <n v="44.970901499999997"/>
    <n v="-93.203796400000002"/>
    <m/>
    <m/>
    <m/>
    <s v="Metro"/>
    <x v="0"/>
  </r>
  <r>
    <x v="0"/>
    <d v="2018-02-02T00:00:00"/>
    <s v="Accenture Limited"/>
    <x v="3"/>
    <x v="3"/>
    <s v="MN"/>
    <s v="Professional services and consulting firm Accenture announced Friday it plans to hire 400 employees in the Twin Cities by the end of 2020. The Dublin-based firm said the hiring would equate to a 25 percent increase in its Twin Cities staffing level, which is currently at 1,600 people. Accenture North America CEO Julie Sweet said the expansion is not in response to any major new contract in town. Rather it's part of a larger national expansion plan meant to keep up with demand."/>
    <s v="Office (Non-HQ)"/>
    <m/>
    <n v="400"/>
    <m/>
    <m/>
    <s v="Business Consulting"/>
    <s v="Professional Services"/>
    <s v="https://www.bizjournals.com/twincities/news/2018/02/02/accenture-will-hire-hundreds-in-minneapolis-as-it.html"/>
    <m/>
    <s v="333 S 7th St"/>
    <n v="55402"/>
    <n v="44.974508"/>
    <n v="-93.267529999999994"/>
    <m/>
    <m/>
    <m/>
    <s v="Metro"/>
    <x v="0"/>
  </r>
  <r>
    <x v="0"/>
    <d v="2018-02-06T00:00:00"/>
    <s v="Caisson Interventional"/>
    <x v="11"/>
    <x v="3"/>
    <s v="MN"/>
    <s v="Maple Grove-based Caisson Interventional, a medical device firm that specializes in heart valves, is expanding its facility by 30,000 square feet over the next few months with plans to add 50 jobs. Caisson received a $359,850 grant to help fund the expansion from Minnesota DEED, and is privately investing $750,000, according to a Tuesday announcement. Caisson purchased an existing building in Maple Grove and is making modifications."/>
    <s v="Headquarters; Research &amp; Dev"/>
    <n v="1110000"/>
    <n v="50"/>
    <m/>
    <n v="30000"/>
    <s v="Medical"/>
    <s v="Manufacturing"/>
    <s v="http://www.startribune.com/caisson-interventional-plans-expansion-in-maple-grove-gets-360k-in-help-from-deed/473005343/"/>
    <m/>
    <s v="6500 Wedgewood Road North"/>
    <n v="55311"/>
    <n v="45.085818000000003"/>
    <n v="-93.418302999999995"/>
    <s v="Government Financing"/>
    <m/>
    <m/>
    <s v="Metro"/>
    <x v="0"/>
  </r>
  <r>
    <x v="0"/>
    <d v="2018-02-12T00:00:00"/>
    <s v="Protolabs"/>
    <x v="12"/>
    <x v="3"/>
    <s v="MN"/>
    <s v="Proto Labs is contemplating moving its Plymouth manufacturing facility to Brooklyn Park. Proto Labs will acquire and renovate a 152,000-square-foot building at 8500 Wyoming Ave. N. in Brooklyn Park. it would embark on a $10 million renovation and expansion, adding 50,000 SF to the structure and investing $3.5m in equipment for the new facility. Total project cost $29.9 million. April 2018 Update: The state awarded $850,000 from the Job Creation Fund"/>
    <s v="Manufacturing"/>
    <n v="29900000"/>
    <n v="139"/>
    <m/>
    <n v="50000"/>
    <s v="Plastics, Rubber"/>
    <s v="Manufacturing"/>
    <s v="http://www.costar.com/News/Article/Proto-Labs-Considering-Move-to-Brooklyn-Park/198093"/>
    <m/>
    <s v="8500 Wyoming Ave N"/>
    <n v="55445"/>
    <n v="45.110162000000003"/>
    <n v="-93.383087000000003"/>
    <s v="Government Financing"/>
    <m/>
    <m/>
    <s v="Metro"/>
    <x v="0"/>
  </r>
  <r>
    <x v="0"/>
    <d v="2018-02-13T00:00:00"/>
    <s v="Jarraff Industries Inc"/>
    <x v="13"/>
    <x v="9"/>
    <s v="MN"/>
    <s v="Jarraff Industries recently broke ground on a 20,000-square-foot addition to its main assembly building, which will add three new manufacturing lines, as many as 30 new jobs when completed late in 2018, and 2 new buildings -- 10,000-square-foot parts and service building, as well as a 5,000-square-foot finished machine storage facility. &quot;Our big goal is to double our production by 2020.&quot;"/>
    <s v="Headquarters; Manufacturing"/>
    <n v="3000000"/>
    <n v="30"/>
    <m/>
    <n v="35000"/>
    <s v="Machinery"/>
    <s v="Manufacturing"/>
    <s v="https://jarraff.com/press-releases/jarraff-industries-breaks-ground-expansion/ AND http://www.mankatofreepress.com/news/st-peter-s-jarraff-industries-hopes-to-double-production/article_23bf2eea-10ff-11e8-a9fa-836b6a288dfa.html"/>
    <m/>
    <s v="1730 Gault St"/>
    <n v="56082"/>
    <n v="44.345897999999998"/>
    <n v="-93.956339"/>
    <m/>
    <m/>
    <m/>
    <s v="South"/>
    <x v="0"/>
  </r>
  <r>
    <x v="0"/>
    <d v="2018-02-16T00:00:00"/>
    <s v="Abbott Northwestern Hospital"/>
    <x v="3"/>
    <x v="3"/>
    <s v="MN"/>
    <s v="Abbott Northwestern Hospital is planning to build a $29.2 neuroscience unit within the next two years, becoming the latest Twin Cities health provider to place a big bet on a growing market for the medical field. Abbott Northwestern is owned by Allina Health System. Allina would provide most of the funding, with about $7.5 million coming through other nonprofits. The project, which would include 56 inpatient beds, would occupy about 42,200 square feet of unused space in an existing A/N building."/>
    <s v="Other"/>
    <n v="29200000"/>
    <m/>
    <m/>
    <m/>
    <m/>
    <s v="Health Care, Social Assist"/>
    <s v="https://www.bizjournals.com/twincities/news/2018/02/16/abbott-northwestern-plans-29m-neuroscience-unit.html"/>
    <m/>
    <s v="800 E 28th St"/>
    <n v="55407"/>
    <n v="44.952092999999998"/>
    <n v="-93.262611000000007"/>
    <m/>
    <m/>
    <m/>
    <s v="Metro"/>
    <x v="0"/>
  </r>
  <r>
    <x v="0"/>
    <d v="2018-02-16T00:00:00"/>
    <s v="Norway House"/>
    <x v="3"/>
    <x v="3"/>
    <s v="MN"/>
    <s v="The business and cultural backers behind Norway House are planning a $10 million-plus expansion on a once-dilapidated block on the near South Side into what essentially will be the campus of the National Norwegian Center in America, including a Norwegian-Lutheran church. They plan to break ground in 2020 on an event center and banquet hall to replace vacant structures/houses. Lobbied 2017 MN Legislature for $5 million in bonds, will be matched by $5 million in private contributions."/>
    <s v="Other"/>
    <n v="10000000"/>
    <m/>
    <m/>
    <m/>
    <s v="Other Advocacy, Social Org"/>
    <s v="Other Services"/>
    <s v="http://www.startribune.com/the-expanded-national-norwegian-center-in-america-takes-shape-in-minneapolis/474216733/"/>
    <m/>
    <s v="913 E Franklin Ave"/>
    <n v="55404"/>
    <n v="44.962569000000002"/>
    <n v="-93.261041000000006"/>
    <s v="Government Financing"/>
    <m/>
    <m/>
    <s v="Metro"/>
    <x v="0"/>
  </r>
  <r>
    <x v="0"/>
    <d v="2018-02-17T00:00:00"/>
    <s v="Minnesota Industrial Battery"/>
    <x v="14"/>
    <x v="6"/>
    <s v="MN"/>
    <s v="New owner Kris Palestrini and his wife, Erin, have invested in employees and infrastructure at the company, which her father started in 1982. They?ve remade the Minnesota Industrial Battery website, rebranded the company and developed marketing materials. Minnesota Industrial Battery sells, services and maintains batteries for forklifts and lift trucks in Minnesota and neighboring states. He is looking to buy additional warehouse space in Roseville."/>
    <s v="Headquarters; Other"/>
    <m/>
    <n v="1"/>
    <m/>
    <m/>
    <s v="Repair, Maintenance"/>
    <s v="Other Services"/>
    <s v="https://finance-commerce.com/2018/02/next-generation-ownership-recharges-battery-company/"/>
    <m/>
    <s v="2620 Cleveland Ave N"/>
    <n v="55113"/>
    <n v="45.019599900000003"/>
    <n v="-93.187202499999998"/>
    <m/>
    <m/>
    <m/>
    <s v="South"/>
    <x v="0"/>
  </r>
  <r>
    <x v="0"/>
    <d v="2018-02-20T00:00:00"/>
    <s v="Medical Equipment Solutions"/>
    <x v="15"/>
    <x v="4"/>
    <s v="MN"/>
    <s v="Purair is expanding to Minnesota and signing a 5-year lease on a 10,000 square foot building and expects to hire 10 FTE in Eagan within two years with an average hourly wage of $22.10. Purair Products, Inc. is a medical-grade oxygen supplier based in Kansas City. They supply liquid and gas oxygen to patients and nursing homes, and are expanding to a hospital chain in the Kansas City area. Received MIF loan of $200,000 from State of MN."/>
    <s v="Manufacturing"/>
    <n v="560750"/>
    <n v="10"/>
    <m/>
    <n v="10000"/>
    <m/>
    <s v="Health Care, Social Assist"/>
    <s v="http://eagan.granicus.com/MetaViewer.php?view_id=8&amp;clip_id=1829&amp;meta_id=86939"/>
    <m/>
    <s v="909 Apollo Dr"/>
    <n v="55121"/>
    <n v="44.845528999999999"/>
    <n v="-93.134251000000006"/>
    <s v="Government Financing"/>
    <m/>
    <m/>
    <s v="Metro"/>
    <x v="0"/>
  </r>
  <r>
    <x v="0"/>
    <d v="2018-02-21T00:00:00"/>
    <s v="Glen Nelson Center"/>
    <x v="6"/>
    <x v="6"/>
    <s v="MN"/>
    <s v="American Public Media, parent of Minnesota Public Radio and NPR, is launching a startup incubator and innovation center in downtown St. Paul later this year. APM plans to open the Glen Nelson Center, a 10,000-square-foot shared workspace."/>
    <s v="Office (Non-HQ)"/>
    <m/>
    <m/>
    <m/>
    <n v="10000"/>
    <m/>
    <s v="Real Estate, Leasing"/>
    <s v="https://www.bizjournals.com/twincities/news/2018/02/21/mpr-parent-launching-incubator-co-working-space-in.html"/>
    <m/>
    <s v="370 Wabasha St N Ste 500"/>
    <n v="55102"/>
    <n v="44.932929000000001"/>
    <n v="-93.118967999999995"/>
    <m/>
    <m/>
    <m/>
    <s v="Metro"/>
    <x v="0"/>
  </r>
  <r>
    <x v="0"/>
    <d v="2018-02-24T00:00:00"/>
    <s v="Sezzle"/>
    <x v="3"/>
    <x v="3"/>
    <s v="MN"/>
    <s v="&quot;Two Minneapolis companies are teaming up to help e-commerce sites. Sezzle, started in 2016, and CartStack, started about five years ago, both seek to tap an expanding market of online sellers. Sezzle's product, an online payment plan, splits a customer's order total from a participating e-commerce site into four installments without charging the customer interest or fees. CartStack offers marketing strategies to e-commerce. Hope to double Sezzle's 15 FT and PT employees in coming 12 months."/>
    <s v="Headquarters"/>
    <m/>
    <n v="15"/>
    <m/>
    <m/>
    <m/>
    <s v="Finance, Insurance"/>
    <s v="http://www.startribune.com/minneapolis-companies-sezzle-and-cartstack-seek-growth-through-partnership/474999273/"/>
    <m/>
    <s v="1516 W Lake St"/>
    <n v="55408"/>
    <n v="44.948520000000002"/>
    <n v="-93.300982000000005"/>
    <m/>
    <m/>
    <m/>
    <s v="Metro"/>
    <x v="0"/>
  </r>
  <r>
    <x v="0"/>
    <d v="2018-02-26T00:00:00"/>
    <s v="Modern Automotive Performance"/>
    <x v="16"/>
    <x v="1"/>
    <s v="MN"/>
    <s v="Modern Automotive Performance, an aftermarket automotive products distributor that manufactures parts for specific vehicles, is based in Cottage Grove. It will invest $1.6 million and create 21 jobs in an expansion of its facilities. It currently has 44 employees. The company will build a 24,000-square-foot addition to its current 20,000 SF building. The new jobs will pay wages averaging $15.67 an hour. DEED award of $135,013 from Job Creation Fund in April, 2018."/>
    <s v="Manufacturing; Distribution Center"/>
    <n v="1600000"/>
    <n v="21"/>
    <m/>
    <n v="24000"/>
    <m/>
    <s v="Transportation"/>
    <s v="https://mn.gov/deed/newscenter/press-releases/#/detail/appId/1/id/337927 AND https://www.swcbulletin.com/business/announcements/4407520-business-park-ramps-expansions"/>
    <m/>
    <s v="9800 Hemingway Ave S"/>
    <n v="55016"/>
    <n v="44.833567000000002"/>
    <n v="-92.952528999999998"/>
    <s v="Government Financing"/>
    <m/>
    <m/>
    <s v="Metro"/>
    <x v="0"/>
  </r>
  <r>
    <x v="0"/>
    <d v="2018-02-26T00:00:00"/>
    <s v="North Star Sheets"/>
    <x v="16"/>
    <x v="1"/>
    <s v="MN"/>
    <s v="The first phase of a Cottage Grove business park is under construction with a 161,000-square-foot building for cardboard maker North Star Sheets. The new building will be a new rail-served manufacturing facility, and is at 7550 91st St. S. North Star Sheets has told the city it intends to hire 40 to 50 people. The building is scheduled for completion in September."/>
    <s v="Manufacturing"/>
    <m/>
    <n v="50"/>
    <m/>
    <n v="161000"/>
    <s v="Paper, Printing"/>
    <s v="Manufacturing"/>
    <s v="https://finance-commerce.com/2018/04/cottage-grove-development-lands-cardboard-manufacturer/ AND https://www.swcbulletin.com/business/announcements/4407520-business-park-ramps-expansions"/>
    <m/>
    <s v="7550 91st St S"/>
    <n v="55016"/>
    <n v="44.819305"/>
    <n v="-92.953259000000003"/>
    <m/>
    <m/>
    <m/>
    <s v="Metro"/>
    <x v="0"/>
  </r>
  <r>
    <x v="0"/>
    <d v="2018-03-01T00:00:00"/>
    <s v="Cantilever Bridge Distillery"/>
    <x v="17"/>
    <x v="10"/>
    <s v="MN"/>
    <s v="Cantilever Bridge Distillery LLC will invest $5.7 million to build a 14,000-square-foot spirits manufacturing facility in the northern Minnesota community of Ranier, a city of about 145 people, located 3 miles east of International Falls in Koochiching County. Plans call for distilling several types of liquor for regional and international sale. Cantilever anticipates hiring 10 people within three years at salaries averaging $26.96 an hour. DEED award: $175,000 from Job Creation Fund."/>
    <s v="Manufacturing; Dining"/>
    <n v="5732674"/>
    <n v="10"/>
    <m/>
    <n v="14000"/>
    <s v="Food, Beverage"/>
    <s v="Manufacturing"/>
    <s v="http://www.ifallsjournal.com/news/local/micro-distillery-project-in-the-works/article_f27bc1e9-644f-52d6-9ff2-9a08ea6e729d.html AND https://mn.gov/deed/newscenter/press-releases/#/detail/appId/1/id/337927"/>
    <m/>
    <s v="2078 Spruce St"/>
    <n v="56668"/>
    <n v="48.614629000000001"/>
    <n v="-93.348427000000001"/>
    <s v="Government Financing"/>
    <m/>
    <m/>
    <s v="North"/>
    <x v="0"/>
  </r>
  <r>
    <x v="0"/>
    <d v="2018-03-01T00:00:00"/>
    <s v="Grand View Lodge Resort &amp; Spa"/>
    <x v="18"/>
    <x v="11"/>
    <s v="MN"/>
    <s v="City of Nisswa officials have approved the plans and work is about to start on a major expansion of Grand View Lodge, a year-round resort and conference center on the north shore of Gull Lake. The expansion includes a 60-room, 36,000 SF hotel and conference room; a 15,800 SF recreation building/outdoor game area; a 5730 SF addition to the resort's spa; a 1260 SF an outdoor wedding chapel, and 21 twin homes. Declined to discuss cost. (Update 5/2018: $30 million expansion.)"/>
    <s v="Other"/>
    <n v="30000000"/>
    <m/>
    <m/>
    <n v="58646"/>
    <s v="Accommodation"/>
    <s v="Accommodation, Food Services"/>
    <s v="http://bit.ly/2F6bdN2. Details from http://cityofnisswa.com/media/Document_652.pdf"/>
    <m/>
    <s v="23521 Nokomis Ave"/>
    <n v="56468"/>
    <n v="46.493298000000003"/>
    <n v="-94.314336999999995"/>
    <m/>
    <m/>
    <m/>
    <s v="Central"/>
    <x v="0"/>
  </r>
  <r>
    <x v="0"/>
    <d v="2018-03-01T00:00:00"/>
    <s v="Stoneridge Software"/>
    <x v="19"/>
    <x v="12"/>
    <s v="MN"/>
    <s v="Stoneridge will invest $725,000 to expand their operations to 7,500 square feet of newly renovated office space. City of Barnesville EDA Director Karen Lauer said the EDA is working on an agreement with Stoneridge Software for the old 52 Building. Stoneridge Software has accepted the agreement, with a seven-year lease. DEED Award: Job Creation Fund $140,000."/>
    <s v="Office (Non-HQ); Other"/>
    <n v="725000"/>
    <n v="7"/>
    <m/>
    <m/>
    <s v="Computer Programming"/>
    <s v="Professional Services"/>
    <s v="https://mn.gov/deed/newscenter/press-releases/#/detail/appId/1/id/337927. ALSO http://www.barnesvillemn.com/wp-content/uploads/2018/01/Special-City-Council-Meeting-January-22-2018.pdf (Application)"/>
    <m/>
    <s v="101 Front St S"/>
    <n v="56514"/>
    <n v="46.653201000000003"/>
    <n v="-96.420327"/>
    <s v="Government Financing"/>
    <m/>
    <m/>
    <s v="Central"/>
    <x v="0"/>
  </r>
  <r>
    <x v="0"/>
    <d v="2018-03-05T00:00:00"/>
    <s v="Target Corp"/>
    <x v="3"/>
    <x v="3"/>
    <s v="MN"/>
    <s v="We're investing $250 million to remodel 28 of our Twin Cities stores (about half) this year, on the way to enhancing all area stores over the next few years. It's part of our efforts to reimagine more than 1,000 stores across the country by the end of 2020."/>
    <s v="Headquarters"/>
    <n v="250000000"/>
    <m/>
    <m/>
    <m/>
    <m/>
    <s v="Retail"/>
    <s v="https://corporate.target.com/article/2018/03/store-remodels"/>
    <m/>
    <s v="1000 Nicollet Mall"/>
    <n v="55403"/>
    <n v="44.973598500000001"/>
    <n v="-93.275703399999998"/>
    <m/>
    <m/>
    <m/>
    <s v="Metro"/>
    <x v="0"/>
  </r>
  <r>
    <x v="0"/>
    <d v="2018-03-06T00:00:00"/>
    <s v="Novel Coworking"/>
    <x v="3"/>
    <x v="3"/>
    <s v="MN"/>
    <s v="Level Office, a co-working provider new to the Twin Cities, has purchased the former home of the Art Institutes International Minnesota in downtown Minneapolis. Occupying all four floors of the 78,600-square-foot LaSalle Building will make Chicago-based Level Office one of the largest co-working operators in the metro and possibly the largest collaborative space under one roof. Level bought the building last week, though they did not reveal the price. The company will renovate the space."/>
    <s v="Office (Non-HQ)"/>
    <m/>
    <m/>
    <m/>
    <m/>
    <m/>
    <s v="Real Estate, Leasing"/>
    <s v="http://www.startribune.com/co-working-provider-level-office-purchases-downtown-minneapolis-building/475885803/"/>
    <m/>
    <s v="15 South 9th St"/>
    <n v="55402"/>
    <n v="44.975833999999999"/>
    <n v="-93.276589999999999"/>
    <m/>
    <m/>
    <m/>
    <s v="Metro"/>
    <x v="0"/>
  </r>
  <r>
    <x v="0"/>
    <d v="2018-03-08T00:00:00"/>
    <s v="Farm to Fork"/>
    <x v="6"/>
    <x v="6"/>
    <s v="MN"/>
    <s v="The Farm to Fork startup accelerator launching this year plans to move into downtown St. Paul's Osborn370 building. Farm to Fork is a partnership between Techstars, Cargill and Ecolab. Farm to Fork will lease 10,000 square feet in the building, which is owned by an investor group. St. Paul?s housing and redevelopment authority provided Techstars with a $200,000, three-year loan to go toward office space improvement and equipment. Cargill and Ecolab are providing $160K to cover expenses."/>
    <s v="Headquarters"/>
    <n v="360000"/>
    <m/>
    <m/>
    <n v="10000"/>
    <s v="Business Consulting"/>
    <s v="Professional Services"/>
    <s v="https://www.bizjournals.com/twincities/news/2018/03/08/techstars-farm-to-fork-accelerator-headed-for-st.html"/>
    <m/>
    <m/>
    <n v="55101"/>
    <n v="44.951483000000003"/>
    <n v="-93.090648999999999"/>
    <s v="Government Financing"/>
    <m/>
    <m/>
    <s v="Metro"/>
    <x v="0"/>
  </r>
  <r>
    <x v="0"/>
    <d v="2018-03-13T00:00:00"/>
    <s v="Ability Network"/>
    <x v="3"/>
    <x v="3"/>
    <s v="MN"/>
    <s v="Health IT company Ability Network will expand its Minneapolis office by 17,000 square feet to accommodate its growth, bringing their space to 67000 SF. The announcement comes two weeks after Bowie, Md.-based Inovalon Holdings Inc. announced it would buy Ability. Ability, which reached a deal to be sold for $1.2 billion earlier this month, has about 200 employees based in Minneapolis."/>
    <s v="Headquarters"/>
    <m/>
    <m/>
    <m/>
    <n v="17000"/>
    <s v="Computer Programming"/>
    <s v="Professional Services"/>
    <s v="https://www.bizjournals.com/twincities/news/2018/03/20/tech-company-ability-network-to-exand-minneapolis.html"/>
    <m/>
    <s v="100 N 6th St Ste 900A"/>
    <n v="55403"/>
    <n v="44.979698200000001"/>
    <n v="-93.274803199999994"/>
    <m/>
    <m/>
    <m/>
    <s v="Metro"/>
    <x v="0"/>
  </r>
  <r>
    <x v="0"/>
    <d v="2018-03-13T00:00:00"/>
    <s v="IntriCon Corp"/>
    <x v="20"/>
    <x v="6"/>
    <s v="MN"/>
    <s v="Following a record sales year, Arden Hills medical-products maker IntriCon Corp. announced the signing of a five-year lease on 30,000 square feet of new manufacturing space. It is expanding its manufacturing footprint by about 30 percent. IntriCon declined identify exactly which devices would be manufactured under contract in the new space, but indicated that the growth in sales in the fourth quarter was primarily driven by production of Medtronics MiniMed wireless glucose monitoring systems."/>
    <s v="Headquarters; Manufacturing; Research &amp; Dev"/>
    <n v="3000000"/>
    <n v="150"/>
    <m/>
    <n v="30000"/>
    <s v="Medical"/>
    <s v="Manufacturing"/>
    <s v="http://www.startribune.com/arden-hills-intricon-grows-medical-manufacturing-business/476711123/"/>
    <m/>
    <s v="1260 Red Fox Rd"/>
    <n v="55112"/>
    <n v="45.0564003"/>
    <n v="-93.152900700000004"/>
    <m/>
    <m/>
    <m/>
    <s v="Metro"/>
    <x v="0"/>
  </r>
  <r>
    <x v="0"/>
    <d v="2018-03-16T00:00:00"/>
    <s v="Delta Dental of Minnesota"/>
    <x v="21"/>
    <x v="13"/>
    <s v="MN"/>
    <s v="Delta Dental of Minnesota to Break Ground on Bemidji Facility This Spring. Up to 150 jobs in the regional nonprofit's sales, technology and administrative services departments will be created in the process. After filling its initial need of up to 150 new workers, Delta Dental is expected to become one of Bemidji's top ten employers. The new development, said to cost between $12 million and $13 million according to the Bemidji Pioneer, is projected to open by the end of 2019."/>
    <s v="Office (Non-HQ)"/>
    <n v="13000000"/>
    <n v="150"/>
    <m/>
    <m/>
    <m/>
    <s v="Finance, Insurance"/>
    <s v="https://www.bemidjipioneer.com/business/technology/4418641-updated-delta-dental-bring-150-jobs-bemidji"/>
    <m/>
    <m/>
    <n v="56601"/>
    <n v="47.571964000000001"/>
    <n v="-94.801271999999997"/>
    <m/>
    <m/>
    <m/>
    <s v="North"/>
    <x v="0"/>
  </r>
  <r>
    <x v="0"/>
    <d v="2018-03-19T00:00:00"/>
    <s v="Uponor"/>
    <x v="22"/>
    <x v="14"/>
    <s v="MN"/>
    <s v="&quot;Uponor North America is hosting a job fair March 22 at its recently acquired Hutchinson facility, which is now slated to open this summer. Officials said they need to hire 50 workers for the former TDK Corp./Hutchinson Technology Inc. building that Uponor bought in August 2017 for $6.4 million. Finland-based Uponor is converting the building into a pipe making plant and needs workers sooner than it anticipated. The manufacturing plant is expected to become operational this summer."/>
    <s v="Manufacturing"/>
    <m/>
    <n v="50"/>
    <m/>
    <m/>
    <s v="Plastics, Rubber"/>
    <s v="Manufacturing"/>
    <s v="http://www.startribune.com/uponor-hosts-job-fair-at-new-hutchinson-site-on-thursday/477321293/"/>
    <s v="Star Tribune"/>
    <s v="500 Technology Dr."/>
    <n v="55350"/>
    <n v="44.901072999999997"/>
    <n v="-94.357286000000002"/>
    <s v="Government Financing"/>
    <s v="BDPI"/>
    <n v="353563"/>
    <s v="Central"/>
    <x v="0"/>
  </r>
  <r>
    <x v="0"/>
    <d v="2018-03-20T00:00:00"/>
    <s v="BKBM Engineers Inc"/>
    <x v="23"/>
    <x v="3"/>
    <s v="MN"/>
    <s v="When BKBM Engineers was building out its Brooklyn Center office in the Earle Brown Tower, the firm's priorities were to create more room for its employees, to design a space that symbolized the structural engineering firm's character, and to keep the project cost reasonable. BKBM moved to its new 16,955-SF space in October. It had previously operated out of a 10,000-square-foot headquarters in Brooklyn Center."/>
    <s v="Headquarters"/>
    <m/>
    <m/>
    <m/>
    <n v="6955"/>
    <s v="Architecture, Engineering"/>
    <s v="Professional Services"/>
    <s v="https://www.bizjournals.com/twincities/news/2018/03/20/cool-offices-bkbm-engineers-grows-into-lighter.html"/>
    <m/>
    <s v="6120 Earle Brown Dr"/>
    <n v="55430"/>
    <n v="45.066693000000001"/>
    <n v="-93.301134000000005"/>
    <m/>
    <m/>
    <m/>
    <s v="Metro"/>
    <x v="0"/>
  </r>
  <r>
    <x v="0"/>
    <d v="2018-03-20T00:00:00"/>
    <s v="GearJunkie Media"/>
    <x v="3"/>
    <x v="3"/>
    <s v="MN"/>
    <s v="GearJunkie, founded in 2006 as an occasional newspaper column on outdoor activities and equipment by its founder that has grown into an online business approaching $2 million in revenue, is moving its headquarters from Minneapolis to Denver. Founder Stephen Regenold said, despite the move of several people to Denver, the Minneapolis will be our rebranded creative arm, GearJunkie Media. Staff will increase to 10 people as we build a marketing agency to complement our editorial work."/>
    <s v="Office (Non-HQ)"/>
    <m/>
    <m/>
    <m/>
    <m/>
    <s v="Other Information Services"/>
    <s v="Information"/>
    <s v="http://strib.mn/2FQoWIe AND https://gearjunkie.com/gearjunkie-denver-new-office-moved-colorado"/>
    <m/>
    <s v="2836 Lyndale Ave S Ste 100"/>
    <n v="55408"/>
    <n v="44.950549000000002"/>
    <n v="-93.288754999999995"/>
    <m/>
    <m/>
    <m/>
    <s v="Metro"/>
    <x v="0"/>
  </r>
  <r>
    <x v="0"/>
    <d v="2018-03-21T00:00:00"/>
    <s v="Sonex Health"/>
    <x v="7"/>
    <x v="7"/>
    <s v="MN"/>
    <s v="Mayo Clinic spin-off company Sonex Health LLC makes a medical device to improve the treatment of carpel tunnel syndrome. Sonex continues to attract startup financing, this time from the city of Rochester's economic development fund. Sonex landed a $150,000 loan convertible into equity from the fund in February. Sonex currently has five employees and is looking into growing its Rochester operations; hiring key employees, including sales personnel; and building a training center for physicians."/>
    <s v="Headquarters; Manufacturing"/>
    <m/>
    <m/>
    <m/>
    <m/>
    <s v="Medical"/>
    <s v="Manufacturing"/>
    <s v="http://bit.ly/2HS7nnu"/>
    <m/>
    <s v="11 1st Ave SW Ste 202"/>
    <n v="55902"/>
    <n v="44.023049"/>
    <n v="-92.464720999999997"/>
    <m/>
    <m/>
    <m/>
    <s v="South"/>
    <x v="0"/>
  </r>
  <r>
    <x v="0"/>
    <d v="2018-03-21T00:00:00"/>
    <s v="The Fish Guys"/>
    <x v="3"/>
    <x v="3"/>
    <s v="MN"/>
    <s v="St. Louis Park-based The Fish Guys, a wholesale supplier of seafood since 1993, has kicked off Market House Meats, which will deliver beef, pork and chicken to local restaurants and retailers across the Midwest. Higgins expects the company to continue hiring warehouse workers and drivers as Market House Meat grows. The division is projected to double the company's sales in three years, which would be &quot;north of $100 million&quot;."/>
    <s v="Headquarters; Warehouse"/>
    <m/>
    <m/>
    <m/>
    <m/>
    <m/>
    <s v="Wholesale"/>
    <s v="https://www.bizjournals.com/twincities/news/2018/03/21/surf-and-turf-the-fish-guys-launch-wholesale-meat.html"/>
    <m/>
    <s v="301 Royalston Ave"/>
    <n v="55405"/>
    <n v="44.980955000000002"/>
    <n v="-93.283832000000004"/>
    <m/>
    <m/>
    <m/>
    <s v="Metro"/>
    <x v="0"/>
  </r>
  <r>
    <x v="0"/>
    <d v="2018-03-23T00:00:00"/>
    <s v="Hansen Reynolds"/>
    <x v="3"/>
    <x v="3"/>
    <s v="MN"/>
    <s v="Hansen Reynolds, one of Milwaukee's largest law firms, has opened an office in downtown Minneapolis. The firm opened shop in the Capella Tower earlier this month and hired local attorneys Michael Okerlund and Nick Boebel. The litigation-only firm primarily does complex commercial work and patent law. It's the fourth office for the firm, and Minneapolis was a natural expansion location because of the potential clients and current work in the area, said Brian Ammerman, an administrator for H/R."/>
    <s v="Office (Non-HQ)"/>
    <m/>
    <n v="2"/>
    <m/>
    <m/>
    <s v="Legal Services"/>
    <s v="Professional Services"/>
    <s v="https://www.bizjournals.com/twincities/news/2018/03/23/law-firm-hansen-reynolds-expands-to-minneapolis.html"/>
    <m/>
    <s v="225 South 6th St"/>
    <n v="55402"/>
    <n v="44.976666999999999"/>
    <n v="-93.268377000000001"/>
    <m/>
    <m/>
    <m/>
    <s v="Metro"/>
    <x v="0"/>
  </r>
  <r>
    <x v="0"/>
    <d v="2018-03-26T00:00:00"/>
    <s v="Icertis"/>
    <x v="24"/>
    <x v="3"/>
    <s v="MN"/>
    <s v="Tech company Icertis, which recently closed on a $50 million round of venture capital, plans to open a Twin Cities office that will eventually employ 20 people. The Bellevue, Wash.-based startup wants a Twin Cities location partly to be closer to clients, including manufacturing giant 3M Co. Icertis is scouting for office space in the Twin Cities, where it will add staff in sales, implementation and customer support roles."/>
    <s v="Office (Non-HQ)"/>
    <m/>
    <n v="20"/>
    <m/>
    <m/>
    <s v="Computer Programming"/>
    <s v="Professional Services"/>
    <s v="https://www.bizjournals.com/twincities/news/2018/02/26/after-raising-50m-seattle-area-startup-icertis.html"/>
    <m/>
    <m/>
    <n v="55401"/>
    <n v="44.984577000000002"/>
    <n v="-93.269097000000002"/>
    <s v="Venture Capital"/>
    <m/>
    <m/>
    <s v="Central"/>
    <x v="0"/>
  </r>
  <r>
    <x v="0"/>
    <d v="2018-03-28T00:00:00"/>
    <s v="Vyriad"/>
    <x v="7"/>
    <x v="7"/>
    <s v="MN"/>
    <s v="Mayo Clinic spin-off company Vyriad Inc., maker of genetically-engineered viruses designed to destroy cancer tumors, is raising $9 million to fund an expansion at the former IBM building in Rochester where it plans to hire and house up to 30 new employees. Vyriad has received a $270K loan from the Minnesota Investment Fund. Vyriad also landed a $109K loan from the Rochester Economic Development Fund. Vyriad is seeking to hire between 20 and 30 new workers within two years."/>
    <s v="Headquarters"/>
    <n v="9000000"/>
    <n v="30"/>
    <m/>
    <m/>
    <s v="Medical"/>
    <s v="Manufacturing"/>
    <s v="http://bit.ly/2pMPm3u"/>
    <m/>
    <s v="221 1st Ave SW Ste 102"/>
    <n v="55902"/>
    <n v="44.020932000000002"/>
    <n v="-92.464712000000006"/>
    <s v="Government Financing"/>
    <m/>
    <m/>
    <s v="South"/>
    <x v="0"/>
  </r>
  <r>
    <x v="1"/>
    <d v="2018-04-02T00:00:00"/>
    <s v="Formacoat"/>
    <x v="2"/>
    <x v="15"/>
    <s v="MN"/>
    <s v="Formacoat is a medical device contract manufacturing company based in Chaska. The company specializes in applying medical device coating applications. Formacoat is seeking to build an approx. 30,000 SF building on about 3 acres of the former building center site. The expansion will enable Formacoat to significantly expand is core business and add other technologies to is capabilities. 15 new mfg jobs upon opening and 10-15 more new jobs in the first 2-3 years. Sept 2018 MIF Award $270K"/>
    <s v="Headquarters"/>
    <n v="4740753"/>
    <n v="30"/>
    <m/>
    <n v="30000"/>
    <s v="Medical"/>
    <s v="Manufacturing"/>
    <s v="https://www.chaskamn.com/AgendaCenter/ViewFile/Item/3489?fileID=9379"/>
    <m/>
    <s v="12500 Zinran Ave"/>
    <n v="55378"/>
    <n v="44.778035000000003"/>
    <n v="-93.386754999999994"/>
    <s v="Government Financing"/>
    <m/>
    <m/>
    <s v="Metro"/>
    <x v="0"/>
  </r>
  <r>
    <x v="1"/>
    <d v="2018-04-03T00:00:00"/>
    <s v="Turck Inc"/>
    <x v="25"/>
    <x v="3"/>
    <s v="MN"/>
    <s v="Plymouth-based manufacturer Turck Inc. has added 38,000 square feet of manufacturing and office space near its Plymouth, Minnesota, headquarters as it works to keep up with unplanned demand for its products. Turck makes components for industrial automation equipment, including sensors and cables, among other products. To keep up with demand, it leased two new buildings next to its 125,000-square-foot manufacturing facility in Plymouth, adding a total of 40,000 add'l SF since 2017. Remodeling."/>
    <s v="Office (Non-HQ); Manufacturing"/>
    <m/>
    <m/>
    <m/>
    <n v="38000"/>
    <s v="Machinery"/>
    <s v="Manufacturing"/>
    <s v="https://www.bizjournals.com/twincities/news/2018/04/03/turck-expands-plymouth-operations-as-company-grows.html"/>
    <m/>
    <s v="3000 Campus Dr"/>
    <n v="55441"/>
    <n v="45.013900800000002"/>
    <n v="-93.4524002"/>
    <m/>
    <m/>
    <m/>
    <s v="Metro"/>
    <x v="0"/>
  </r>
  <r>
    <x v="1"/>
    <d v="2018-04-03T00:00:00"/>
    <s v="Warners' Stellian"/>
    <x v="3"/>
    <x v="3"/>
    <s v="MN"/>
    <s v="St. Paul-based appliance retailer Warners' Stellian has paid $6.5 million for an 80,000-square-foot building that will give it both a second warehouse (70,000 SF) and new retail store (10,000 SF) at 2601 Broadway St. NE in northeast Minneapolis. Warners' started work Monday on renovations to turn up to 15 percent of the newly acquired building into a retail store."/>
    <s v="Warehouse; Retail"/>
    <m/>
    <m/>
    <m/>
    <m/>
    <m/>
    <s v="Retail"/>
    <s v="https://www.bizjournals.com/twincities/news/2018/04/04/warners-stellian-buying-80-000-square-foot.html"/>
    <m/>
    <s v="2601 Broadway St NE"/>
    <n v="55413"/>
    <n v="44.999775999999997"/>
    <n v="-93.224134000000006"/>
    <m/>
    <m/>
    <m/>
    <s v="Metro"/>
    <x v="0"/>
  </r>
  <r>
    <x v="1"/>
    <d v="2018-04-04T00:00:00"/>
    <s v="ILLUME Holding"/>
    <x v="11"/>
    <x v="3"/>
    <s v="MN"/>
    <s v="Home fragrance and personal care products company Illume Holding Co. said it will invest nearly $10.6 million in Maple Grove. Illume plans to move into a new 288,000-square-foot leased facility in the Arbor Lakes Business Park in Maple Grove. The move from Minneapolis/Bloomington will enable the company to consolidate its operations at a single site. Along with the move, the company plans to add 85 jobs within two years. DEED awarded a $175K JCF grant and $450K MIF loan to Illume."/>
    <s v="Manufacturing"/>
    <n v="10582000"/>
    <n v="85"/>
    <m/>
    <n v="288000"/>
    <s v="Other Manufacturing"/>
    <s v="Manufacturing"/>
    <s v="https://mn.gov/deed/newscenter/press-releases/?id=1045-334148"/>
    <m/>
    <s v="12730 Main St"/>
    <n v="55369"/>
    <n v="45.094577999999998"/>
    <n v="-93.441816000000003"/>
    <s v="Government Financing"/>
    <m/>
    <m/>
    <s v="Metro"/>
    <x v="0"/>
  </r>
  <r>
    <x v="1"/>
    <d v="2018-04-05T00:00:00"/>
    <s v="AgVend"/>
    <x v="3"/>
    <x v="3"/>
    <s v="MN"/>
    <s v="E-commerce startup serving farmers to boost Twin Cities hiring after raising $1.75M. AgVend plans to build out its sales, marketing and customer-support operations in the Twin Cities, [CEO Alexander] Reichert said. He estimated the company will employ between 10 and 15 workers here within the next two years, and will open a downtown Minneapolis location by the end of the second quarter."/>
    <s v="Headquarters"/>
    <m/>
    <n v="15"/>
    <m/>
    <m/>
    <s v="Other Services"/>
    <s v="Professional Services"/>
    <s v="http://bit.ly/2q901F2"/>
    <m/>
    <s v="400 S 4th St Ste 401-227"/>
    <n v="55415"/>
    <n v="44.976801999999999"/>
    <n v="-93.264778000000007"/>
    <m/>
    <m/>
    <m/>
    <s v="Metro"/>
    <x v="0"/>
  </r>
  <r>
    <x v="1"/>
    <d v="2018-04-06T00:00:00"/>
    <s v="Amplifon USA"/>
    <x v="25"/>
    <x v="3"/>
    <s v="MN"/>
    <s v="Global hearing aid distributor Amplifon will move its North American headquarters from Plymouth to downtown Minneapolis. Global HQ is in Italy. Amplifon is best-known for its Miracle-Ear brand. In November, the North American headquarters staff of 180 people will move from Plymouth to the 23rd and 24th floors of the 150 tower in the Fifth Street Towers in Minneapolis. The move will cut Amplifon's space from 50,000 square feet to 44,000, but the company plans to add 40 jobs soon after relocating."/>
    <s v="Headquarters"/>
    <m/>
    <n v="40"/>
    <m/>
    <m/>
    <s v="Medical"/>
    <s v="Manufacturing"/>
    <s v="https://www.bizjournals.com/twincities/news/2018/04/06/miracle-ear-parent-will-move-180-employees-from.html"/>
    <m/>
    <s v="5000 Cheshire Ln N"/>
    <n v="55446"/>
    <n v="45.043554"/>
    <n v="-93.457618999999994"/>
    <m/>
    <m/>
    <m/>
    <s v="Metro"/>
    <x v="0"/>
  </r>
  <r>
    <x v="1"/>
    <d v="2018-04-09T00:00:00"/>
    <s v="Johnson Outdoors"/>
    <x v="26"/>
    <x v="16"/>
    <s v="MN"/>
    <s v="Johnson Outdoors plans a $10 million 88,000 sq-ft addition to its manufacturing plant on the city's east side. More than $500,000 in tax increment financing will cover soil corrections at the site. The project consolidates operations at the Power Drive plant built in 2006 with workers relocating there from Mankato. The expansion will add six jobs..Johnson Outdoors manufactures trolling motors, canoes and kayaks, and other outdoor recreation gear. Parent company is based in Racine WI"/>
    <s v="MF"/>
    <n v="10000000"/>
    <n v="6"/>
    <m/>
    <n v="88000"/>
    <s v="Other"/>
    <s v="Manufacturing"/>
    <s v="https://www.mankatofreepress.com/news/local_news/city-approves-subsidy-for-johnson-outdoors-expansion/article_81cff9fc-3c37-11e8-897c-abe26c4bc31f.amp.html"/>
    <s v="Mankato Free Press"/>
    <s v="121 Power Dr,"/>
    <n v="56001"/>
    <n v="44.178111000000001"/>
    <n v="-93.937267000000006"/>
    <s v="Government"/>
    <s v="TIF"/>
    <n v="559000"/>
    <s v="South"/>
    <x v="0"/>
  </r>
  <r>
    <x v="1"/>
    <d v="2018-04-09T00:00:00"/>
    <s v="Mortarr LLC"/>
    <x v="27"/>
    <x v="17"/>
    <s v="MN"/>
    <s v="JCF Award $175,000. The Albert Lea City Council supported a proposal by Mortarr LLC to develop the former Freeborn National Bank and Jacobsen Apartments buildings, which could bring three dozen jobs to the community in the next 15 months. Mortarr LLC is a software startup company established in July 2017 and is undergoing final beta testing and is expected to go live this summer. Phase 1 construction will accommodate about 35 workstations, 2 conference rooms, and other amenities. $175K JCF"/>
    <s v="Headquarters; Manufacturing"/>
    <n v="370116"/>
    <n v="34"/>
    <m/>
    <m/>
    <m/>
    <s v="Construction"/>
    <s v="https://m.albertleatribune.com/2018/04/council-voices-support-of-bank-building-proposal/"/>
    <m/>
    <s v="137 S Broadway Ave"/>
    <n v="56007"/>
    <n v="43.649163999999999"/>
    <n v="-93.368564000000006"/>
    <s v="Government Financing"/>
    <m/>
    <m/>
    <s v="South"/>
    <x v="0"/>
  </r>
  <r>
    <x v="1"/>
    <d v="2018-04-11T00:00:00"/>
    <s v="Bold Orange"/>
    <x v="3"/>
    <x v="3"/>
    <s v="MN"/>
    <s v="Bold Orange is roughly three months old, but already needs more office space to handle its growth. The company, which focuses on customer-relationship management for companies in the retail, hospitality, health care and financial services industries, is moving to Washington Square in Minneapolis, where it signed a lease for 5,000 square feet, according to CEO Margaret Murphy. That's up from the 1,000 square feet the company had in International Market Square."/>
    <s v="Headquarters; Office (Non-HQ)"/>
    <m/>
    <n v="11"/>
    <m/>
    <n v="4000"/>
    <s v="Advertising, Public Relations"/>
    <s v="Professional Services"/>
    <s v="https://www.bizjournals.com/twincities/news/2018/04/11/bold-orange-moving-to-bigger-office-space.html"/>
    <m/>
    <s v="100 Washington Ave S Ste 750"/>
    <n v="55401"/>
    <n v="44.981085"/>
    <n v="-93.265673000000007"/>
    <m/>
    <m/>
    <m/>
    <s v="Metro"/>
    <x v="0"/>
  </r>
  <r>
    <x v="1"/>
    <d v="2018-04-11T00:00:00"/>
    <s v="Cargill Kitchen Solutions"/>
    <x v="28"/>
    <x v="18"/>
    <s v="MN"/>
    <s v="Cargill Inc. will invest $20 million at its egg-processing facility in Big Lake, Minn., and will double its purchases of eggs from regional farms, as the agribusiness giant reacts to rising demand for the food. The Big Lake, Minn., plant makes an array of egg products, from precooked patties to frittatas. When the expansion is complete in January (2019), twice as many eggs, about 170 million, will be purchased from area farms and processed at the facility."/>
    <s v="Manufacturing"/>
    <n v="20000000"/>
    <n v="12"/>
    <m/>
    <m/>
    <s v="Food, Beverage"/>
    <s v="Manufacturing"/>
    <s v="https://www.bizjournals.com/twincities/news/2018/04/11/cargill-invests-20-million-in-big-lake-egg-plant.html?ana=e_me_set3&amp;s=newsletter&amp;ed=2018-04-11&amp;u=j485DLST5cwThp2Xmbm3Zw0bb183ab&amp;t=1523455103&amp;j=80964081"/>
    <m/>
    <s v="20021 176th St NW"/>
    <n v="55309"/>
    <n v="45.333427"/>
    <n v="-93.715720000000005"/>
    <m/>
    <m/>
    <m/>
    <s v="Central"/>
    <x v="0"/>
  </r>
  <r>
    <x v="1"/>
    <d v="2018-04-11T00:00:00"/>
    <s v="Vickerman"/>
    <x v="29"/>
    <x v="2"/>
    <s v="MN"/>
    <s v="Holiday décor manufacturer and distributor Vickerman Co. will invest $6.9 million and create 11 jobs in an expansion of its storage and distribution center in Norwood Young America. It currently has 140,000 square feet for manufacturing, storage and shipping, and the new facility will add on another 118,000 square feet, part of a consolidation of space currently spread across four sites nationally. The new jobs will be created within two years and pay wages averaging $16.36 an hour. JCF $110,000"/>
    <s v="Headquarters; Manufacturing; Warehouse; Distribution Center"/>
    <n v="6900000"/>
    <n v="11"/>
    <m/>
    <n v="122000"/>
    <m/>
    <s v="Wholesale"/>
    <s v="https://mn.gov/deed/newscenter/press-releases/#/detail/appId/1/id/337927 AND http://www.greystoneconstruction.com/about/events-news/news/vickerman-company-warehouse-expansion-begins.html"/>
    <m/>
    <s v="675 Tacoma Blvd"/>
    <n v="55368"/>
    <n v="44.765042000000001"/>
    <n v="-93.914631"/>
    <s v="Government Financing"/>
    <m/>
    <m/>
    <s v="Metro"/>
    <x v="0"/>
  </r>
  <r>
    <x v="1"/>
    <d v="2018-04-11T00:00:00"/>
    <s v="Yeadon Fabric Domes LLC"/>
    <x v="30"/>
    <x v="6"/>
    <s v="MN"/>
    <s v="Yeadon Fabric Domes to build new headquarters in St. Paul. Yeadon Fabric Domes makes giant domes for athletic fields. Yeadon will move its headquarters this year from Minneapolis to St. Paul. The facility will be 49,000 square feet, with another 6,000 square feet of attached office space, for a total of 55,000 SF. It will be built at East Seventh Street and Forest Street in St. Paul. The new facility will allow increased production by 50 percent. Currently employs 43, add 80 over 10 years."/>
    <s v="Office (Non-HQ); Distribution Center"/>
    <m/>
    <n v="80"/>
    <m/>
    <n v="55000"/>
    <m/>
    <s v="Construction"/>
    <s v="http://bit.ly/2HbcmTA"/>
    <m/>
    <s v="2475 Maplewood Dr Ste 114"/>
    <n v="55109"/>
    <n v="45.016440000000003"/>
    <n v="-93.053325999999998"/>
    <m/>
    <m/>
    <m/>
    <s v="Metro"/>
    <x v="0"/>
  </r>
  <r>
    <x v="2"/>
    <d v="2018-04-11T00:00:00"/>
    <s v="New Flyer of America"/>
    <x v="31"/>
    <x v="18"/>
    <s v="MN"/>
    <s v="New Flyer of America is a larger company, with about 700 employees at their St. Cloud location, they will be looking to add 340 more workers over the next three years. Received $350K MJSP"/>
    <s v="Manufacturing"/>
    <m/>
    <n v="340"/>
    <m/>
    <m/>
    <s v="Transportation Equipment"/>
    <s v="Manufacturing"/>
    <s v="http://wjon.com/state-grants-to-create-400-new-jobs-in-st-cloud/"/>
    <m/>
    <s v="6200 Glenn Carlson Dr"/>
    <n v="56301"/>
    <n v="45.466098799999997"/>
    <n v="-94.122596700000003"/>
    <s v="Government Financing"/>
    <m/>
    <m/>
    <s v="Metro"/>
    <x v="0"/>
  </r>
  <r>
    <x v="1"/>
    <d v="2018-04-13T00:00:00"/>
    <s v="Maple Island Inc"/>
    <x v="32"/>
    <x v="19"/>
    <s v="MN"/>
    <s v="Wanamingo to aid Maple Island in warehouse expansion which would add 20,000 SF. The expansion would cost between $675,000-$900,000. Maple Island is requesting $450,000 loan through MIF as well as reaching out to other financing sources. Maple Island plans to hire 20 new employees right away for an additional shift on the new (2nd) production line. In the near future there could be 10-20 new jobs created by adding a third production line for pouching."/>
    <s v="Office (Non-HQ); Manufacturing"/>
    <n v="900000"/>
    <n v="40"/>
    <m/>
    <n v="20000"/>
    <s v="Food, Beverage"/>
    <s v="Manufacturing"/>
    <s v="http://www.southernminn.com/the_kenyon_leader/news/article_127c5d61-af5b-5ea7-b35e-64a4b9f37617.html"/>
    <m/>
    <s v="25 N Main"/>
    <n v="55983"/>
    <n v="44.308435000000003"/>
    <n v="-92.790807999999998"/>
    <m/>
    <m/>
    <m/>
    <s v="South"/>
    <x v="0"/>
  </r>
  <r>
    <x v="1"/>
    <d v="2018-04-13T00:00:00"/>
    <s v="Preston Kelly"/>
    <x v="3"/>
    <x v="3"/>
    <s v="MN"/>
    <s v="Preston Kelly, an advertising and public relations firm, has landed four agency-of-record contracts since last summer and has announced eight hires, in part to keep with the increased workload. The most notable of the new clients is Minneapolis-based UCare, a nonprofit that provides health coverage and services to Minnesotans statewide."/>
    <s v="Headquarters"/>
    <m/>
    <n v="8"/>
    <m/>
    <m/>
    <s v="Advertising, Public Relations"/>
    <s v="Professional Services"/>
    <s v="http://bit.ly/2qEGuxi "/>
    <m/>
    <s v="222 1st Ave NE"/>
    <n v="55413"/>
    <n v="44.988520000000001"/>
    <n v="-93.258133000000001"/>
    <m/>
    <m/>
    <m/>
    <s v="Metro"/>
    <x v="0"/>
  </r>
  <r>
    <x v="1"/>
    <d v="2018-04-24T00:00:00"/>
    <s v="Bellisio Foods Inc"/>
    <x v="3"/>
    <x v="3"/>
    <s v="MN"/>
    <s v="Bellisio Foods has opened up its space to make it roomier for employees at its Minneapolis office. An expansion, finished in March, makes the space 16,000 square feet. Designers cut a corridor from an existing office into an adjoining vacant space at 1201 Harmon Place to allow the company to add staff to its sales and marketing departments."/>
    <s v="Headquarters"/>
    <m/>
    <m/>
    <m/>
    <m/>
    <s v="Food, Beverage"/>
    <s v="Manufacturing"/>
    <s v="https://www.bizjournals.com/twincities/news/2018/04/24/cool-offices-bellisio-foods-expansion-melds.html"/>
    <m/>
    <s v="1201 Harmon Pl"/>
    <n v="55403"/>
    <n v="44.973196999999999"/>
    <n v="-93.279573999999997"/>
    <m/>
    <m/>
    <m/>
    <s v="Metro"/>
    <x v="0"/>
  </r>
  <r>
    <x v="1"/>
    <d v="2018-04-30T00:00:00"/>
    <s v="Amazon"/>
    <x v="3"/>
    <x v="3"/>
    <s v="MN"/>
    <s v="Amazon.com Inc. is acknowledging for the first time that it's getting a lot bigger in Minneapolis. Amazon will hire an additional 200 transportation technology specialists, cloud computing engineers and IT workers for the space, located in the T3 building at 323 N. Washington Ave. 150 workers are there now. It has been drawn to the Twin Cities because of its tech expertise, especially in the areas of transportation and logistics."/>
    <s v="Office (Non-HQ)"/>
    <m/>
    <n v="200"/>
    <m/>
    <m/>
    <m/>
    <s v="Retail"/>
    <s v="https://www.bizjournals.com/twincities/news/2018/04/30/amazon-says-itll-hire-200-for-minneapolis-tech.html?ana=e_me_set1&amp;s=newsletter&amp;ed=2018-04-30&amp;u=j485DLST5cwThp2Xmbm3Zw0bb183ab&amp;t=1525094524&amp;j=81298411"/>
    <m/>
    <s v="100 South Fifth St"/>
    <n v="55402"/>
    <n v="44.978382000000003"/>
    <n v="-93.269256999999996"/>
    <m/>
    <m/>
    <m/>
    <s v="Metro"/>
    <x v="0"/>
  </r>
  <r>
    <x v="1"/>
    <d v="2018-05-01T00:00:00"/>
    <s v="Logic PD Inc"/>
    <x v="33"/>
    <x v="3"/>
    <s v="MN"/>
    <s v="Logic PD, a contract electronics manufacturer, will receive up to $675,000 through the Minnesota Apprenticeship Initiative. Logic PD is based at 6201 Bury Drive in Eden Prairie. The money will support training for 135 apprentices in fields such as complex soldering and machine operation. The company has 326 employees. Apprentices will spend 18 months working and receiving instruction on the job. The apprentices will be a mix of current and new workers."/>
    <s v="Headquarters; Manufacturing"/>
    <m/>
    <m/>
    <m/>
    <m/>
    <s v="Computers, Electronics"/>
    <s v="Manufacturing"/>
    <s v="http://bit.ly/2JK5VEG "/>
    <m/>
    <s v="6201 Bury Dr"/>
    <n v="55346"/>
    <n v="44.891139000000003"/>
    <n v="-93.451031999999998"/>
    <m/>
    <m/>
    <m/>
    <s v="Metro"/>
    <x v="0"/>
  </r>
  <r>
    <x v="1"/>
    <d v="2018-05-03T00:00:00"/>
    <s v="Lyngblomsten Health Care Fac"/>
    <x v="6"/>
    <x v="6"/>
    <s v="MN"/>
    <s v="A St. Paul nursing home is planning a major renovation project to keep up with the fast-growing senior housing market.Work is expected to begin in June. The comprehensive renovation plans include larger, more accessible resident bathrooms, updated dining rooms and kitchens, new flooring and ceiling tile, improved lighting and new windows. The overall cost of the project will come to about $9 million, including $8 million in construction costs to be financed by 25 yr conduit revenue bonds"/>
    <s v="Other"/>
    <n v="9000000"/>
    <m/>
    <m/>
    <m/>
    <m/>
    <s v="Health Care, Social Assist"/>
    <s v="https://finance-commerce.com/2018/05/lyngblomsten-to-rehab-st-paul-nursing-home/"/>
    <m/>
    <s v="1415 Almond Ave"/>
    <n v="55108"/>
    <n v="44.979356000000003"/>
    <n v="-93.160229000000001"/>
    <m/>
    <m/>
    <m/>
    <s v="Metro"/>
    <x v="0"/>
  </r>
  <r>
    <x v="1"/>
    <d v="2018-05-08T00:00:00"/>
    <s v="La Dona Cerveceria"/>
    <x v="3"/>
    <x v="3"/>
    <s v="MN"/>
    <s v="Minnesota's first Latino-inspired beer company will soon have a physical cervecería and taproom to call home. La Doña Cervecería founder Sergio Manancero, son of Uruguayan immigrants, former Marine, and University of Minnesota alum, plans to build a brewery and taproom for his company, which started producing a line of Latino-influenced beers in 2016 under a contract brewing arrangement with Sand Creek Brewing in Wisconsin. La Doña will occupy a 10,000-SF warehouse space."/>
    <s v="Headquarters; Manufacturing"/>
    <m/>
    <m/>
    <m/>
    <n v="10000"/>
    <s v="Food, Beverage"/>
    <s v="Manufacturing"/>
    <s v="https://growlermag.com/minnesotas-first-latino-owned-beer-company-to-open-its-cerveceria-and-taproom-this-summer/"/>
    <m/>
    <s v="241 Fremont Ave N"/>
    <n v="55405"/>
    <n v="44.979584000000003"/>
    <n v="-93.296115"/>
    <m/>
    <m/>
    <m/>
    <s v="Metro"/>
    <x v="0"/>
  </r>
  <r>
    <x v="1"/>
    <d v="2018-05-10T00:00:00"/>
    <s v="University of MN Medical Center - Fairview"/>
    <x v="3"/>
    <x v="3"/>
    <s v="MN"/>
    <s v="Fairview Health Services will invest $112 million in renovations to the University of Minnesota Medical Center. The project calls for increasing capacity at the east bank hospital's emergency department, including construction of a 7,000-square-foot addition. The project will also include significant renovations to operating rooms. Fairview will start work on the renovations in the coming weeks and construction will wrap up in October 2020."/>
    <s v="Healthcare Facility"/>
    <n v="112000000"/>
    <m/>
    <m/>
    <n v="7000"/>
    <m/>
    <s v="Health Care, Social Assist"/>
    <s v="https://www.bizjournals.com/twincities/news/2018/05/10/fairview-to-make-112m-investment-in-university-of.html"/>
    <m/>
    <s v="500 Harvard St SE"/>
    <n v="55414"/>
    <n v="44.970953999999999"/>
    <n v="-93.231361000000007"/>
    <m/>
    <m/>
    <m/>
    <s v="Metro"/>
    <x v="0"/>
  </r>
  <r>
    <x v="1"/>
    <d v="2018-05-11T00:00:00"/>
    <s v="10000 Drops Craft Distillers"/>
    <x v="34"/>
    <x v="20"/>
    <s v="MN"/>
    <s v="It's an expensive proposition to make grain to glass spirits when just starting a distillery business, but for the founders of 10,000 Drops Craft Distillers, hope to open soon in downtown Faribault. With a whopping five floors, their building offers lots of space for barrel storage and plenty of room for growth of the business. They have had to do quite the overhaul, renovating the building to get it up to code, but also working to create a unique ambiance to reflect the 10,000 Drops brand."/>
    <s v="Headquarters; Manufacturing"/>
    <m/>
    <m/>
    <m/>
    <m/>
    <s v="Food, Beverage"/>
    <s v="Manufacturing"/>
    <s v="https://growlermag.com/now-open-or-damn-close-10000-drops-craft-distillers/"/>
    <m/>
    <s v="28 Fourth St NE"/>
    <n v="55021"/>
    <n v="44.294964"/>
    <n v="-93.267032999999998"/>
    <m/>
    <m/>
    <m/>
    <s v="South"/>
    <x v="0"/>
  </r>
  <r>
    <x v="1"/>
    <d v="2018-05-15T00:00:00"/>
    <s v="IRD Glass"/>
    <x v="35"/>
    <x v="21"/>
    <s v="MN"/>
    <s v="IRD Glass is proud to announce that we had our first $1m month this March! We've been in business for 35 years, since 1983, and business is really booming. Through the first five months of 2018 we have been on a hiring tear, bringing 24 people into the IRD family, including 2 new engineers."/>
    <s v="Manufacturing"/>
    <m/>
    <n v="24"/>
    <m/>
    <m/>
    <s v="Nonmetallic Minerals"/>
    <s v="Manufacturing"/>
    <s v="https://www.irdglass.com/news/hiring-spree/"/>
    <m/>
    <s v="810 E St Paul St"/>
    <n v="55324"/>
    <n v="45.095692"/>
    <n v="-94.408210999999994"/>
    <m/>
    <m/>
    <m/>
    <s v="Central"/>
    <x v="0"/>
  </r>
  <r>
    <x v="1"/>
    <d v="2018-05-16T00:00:00"/>
    <s v="Loon Liquors Distillery"/>
    <x v="36"/>
    <x v="20"/>
    <s v="MN"/>
    <s v="Loon Liquors, a Northfield craft distillery, will quadruple its production starting in June to keep up with the growth in sales. It will begin producing 4,000 bottles/mo of its whiskey, gin, vodka and other spirits, an increase from the 1,000 bottles/mo. Owners and founders Mark Schiller and Simeon Rossi have invested $300,000 in new distilling and brewing equipment. Last month, Loon Liquors began leasing more space. April 2017: got a $50,000 grant from the Minnesota Dept of Agriculture"/>
    <s v="Headquarters; Manufacturing"/>
    <n v="300000"/>
    <n v="2"/>
    <m/>
    <n v="1000"/>
    <s v="Food, Beverage"/>
    <s v="Manufacturing"/>
    <s v="https://www.bizjournals.com/twincities/news/2018/05/16/loon-liquors-quadrupling-production-capacity-for.html"/>
    <m/>
    <s v="1325 Armstrong Rd Ste 165"/>
    <n v="55057"/>
    <n v="44.450816000000003"/>
    <n v="-93.179896999999997"/>
    <m/>
    <m/>
    <m/>
    <s v="South"/>
    <x v="0"/>
  </r>
  <r>
    <x v="1"/>
    <d v="2018-05-17T00:00:00"/>
    <s v="Daikin Applied"/>
    <x v="34"/>
    <x v="20"/>
    <s v="MN"/>
    <s v="HVAC systems manufacturer Daikin Applied is in the process of buying a new 300,000-square-foot facility in Faribault where it will hire more than 200 people next year. The company's North American headquarters is in Plymouth, but it already has two plants in Faribault (530 people) and Owatonna (370 people). The new facility will make commercial air-handling units.Operations at the new facility are expected to begin mid-2019. JCF application: $40.3 million investment. JCF award $1,633,500. BDPI $2M (2021)"/>
    <s v="Manufacturing"/>
    <n v="40300000"/>
    <n v="200"/>
    <m/>
    <m/>
    <s v="Machinery"/>
    <s v="Manufacturing"/>
    <s v="https://www.bizjournals.com/twincities/news/2018/05/17/plymouth-based-hvac-systems-maker-adding-more-than.html"/>
    <m/>
    <s v="105 Prairie Ave SW"/>
    <n v="55021"/>
    <n v="44.289045000000002"/>
    <n v="-93.287548999999999"/>
    <m/>
    <m/>
    <m/>
    <s v="South"/>
    <x v="0"/>
  </r>
  <r>
    <x v="1"/>
    <d v="2018-05-22T00:00:00"/>
    <s v="SteinAir Inc"/>
    <x v="34"/>
    <x v="4"/>
    <s v="MN"/>
    <s v="SteinAir needs to expand their facilities in order to meet their current production needs. An airport location is critical for their ability to grow. SteinAir is proposing relocating their entire business operations to the Faribault Municipal Airport. The proposed project includes the construction of a 16,000-18,000 SF hangar/manufacturing facility, an investment of $1.5 million and the creation of 8 new jobs (as well as relocating 17 existing FT jobs). JCF $120,000. Also Faribault EDA $100,000"/>
    <s v="Headquarters"/>
    <n v="1500000"/>
    <n v="8"/>
    <m/>
    <n v="18000"/>
    <m/>
    <s v="Transportation"/>
    <s v="http://www.ci.faribault.mn.us/AgendaCenter/ViewFile/ArchivedAgenda/_05222018-1732?packet=true"/>
    <m/>
    <s v="21170 Eaton Ave"/>
    <n v="55024"/>
    <n v="44.642856000000002"/>
    <n v="-93.167330000000007"/>
    <m/>
    <m/>
    <m/>
    <s v="Metro"/>
    <x v="0"/>
  </r>
  <r>
    <x v="1"/>
    <d v="2018-05-23T00:00:00"/>
    <s v="Andersen Corp"/>
    <x v="37"/>
    <x v="1"/>
    <s v="MN"/>
    <s v="Andersen Corp. on Thursday began a $40 million expansion of a factory at its Bayport, Minn., headquarters. The expansion will add about 60,000 square feet to an existing warehouse and 40 new workers to run the facility. The new factory will open next year and will make Fibrex wood-fiber materials, which are already made at the campus. It'll also free up space at another factory in North Branch."/>
    <s v="Headquarters; Manufacturing; Research &amp; Dev; Distribution Center"/>
    <n v="40000000"/>
    <n v="40"/>
    <m/>
    <n v="60000"/>
    <s v="Wood"/>
    <s v="Manufacturing"/>
    <s v="https://www.bizjournals.com/twincities/news/2018/05/25/andersen-launches-40-million-factory-expansion.html"/>
    <m/>
    <s v="100 Fourth Ave N"/>
    <n v="55003"/>
    <n v="45.021036000000002"/>
    <n v="-92.779168999999996"/>
    <m/>
    <m/>
    <m/>
    <s v="Metro"/>
    <x v="0"/>
  </r>
  <r>
    <x v="1"/>
    <d v="2018-05-23T00:00:00"/>
    <s v="Doosan Bobcat"/>
    <x v="35"/>
    <x v="21"/>
    <s v="MN"/>
    <s v="&quot;We've got plans to add 18 new employees in 2018 so my Recruiting strengths are getting put to use! Referrals always appreciated and if ya want a tour, happy to walk you through the place anytime. We?re hiring full-time for 18+ year olds for the summer, and full-time permanent employees both 1st and 2nd Shift.&quot;"/>
    <s v="Manufacturing"/>
    <m/>
    <n v="18"/>
    <m/>
    <m/>
    <s v="Machinery"/>
    <s v="Manufacturing"/>
    <m/>
    <m/>
    <s v="520 Polydome Dr"/>
    <n v="55355"/>
    <n v="45.120313000000003"/>
    <n v="-94.527285599999999"/>
    <m/>
    <m/>
    <m/>
    <s v="Central"/>
    <x v="0"/>
  </r>
  <r>
    <x v="1"/>
    <d v="2018-05-23T00:00:00"/>
    <s v="Northland Concrete &amp; Masonry"/>
    <x v="38"/>
    <x v="15"/>
    <s v="MN"/>
    <s v="As Finance &amp; Commerce reported in 2016, Northland paid $4.125 million for a 35K sq-ft industrial warehouse and 21.7 acres of land at 1109 Stagecoach Road, in Shakopee. Northland Concrete &amp; Masonry Co. moved this spring (2018) to its new building, a 90,000-square-foot building at 1125 Stagecoach Road in Shakopee. Northland President Doug Schieffer said he had looked for a building for the growing company. He is using 75K square feet and leasing out about 15K SF and the original 35K warehouse."/>
    <s v="Headquarters; Other"/>
    <m/>
    <m/>
    <m/>
    <n v="90000"/>
    <m/>
    <s v="Construction"/>
    <s v="https://finance-commerce.com/2018/05/just-sold-metering-company-buys-burnsville-hq/ AND https://finance-commerce.com/2016/09/just-sold-northland-concrete-pays-4-1m-for-shakopee-site/"/>
    <m/>
    <s v="1125 Stagecoach Road"/>
    <n v="55379"/>
    <n v="44.786062999999999"/>
    <n v="-93.409726000000006"/>
    <m/>
    <m/>
    <m/>
    <s v="Metro"/>
    <x v="0"/>
  </r>
  <r>
    <x v="1"/>
    <d v="2018-05-24T00:00:00"/>
    <s v="Essentia Health"/>
    <x v="5"/>
    <x v="5"/>
    <s v="MN"/>
    <s v="Essentia Health says it will spend $675 million on the work, becoming Minnesota's biggest medical construction project: building new St. Mary's hospital, clinic and outpatient center. The project &quot;Vision Northland&quot; will replace buildings on its downtown campus and make other renovations over the next four years. Overall, Essentia Health aims to build 800,000 square feet of new facilities and renovate 114,000 SF of existing facilities. (Much larger, more detail than 12/2017 announcement). Update July 2023: Grand opening of $900M hospital facility."/>
    <s v="Healthcare Facility"/>
    <n v="675000000"/>
    <m/>
    <m/>
    <n v="800000"/>
    <m/>
    <s v="Health Care, Social Assist"/>
    <s v="http://www.startribune.com/duluth-s-essentia-health-will-build-new-st-mary-s-hospital-clinic-outpatient-center/483596881/"/>
    <m/>
    <s v="407 E 3rd St"/>
    <n v="55805"/>
    <n v="46.79316"/>
    <n v="-92.096483000000006"/>
    <m/>
    <m/>
    <m/>
    <s v="North"/>
    <x v="0"/>
  </r>
  <r>
    <x v="1"/>
    <d v="2018-05-25T00:00:00"/>
    <s v="Fastenal Co"/>
    <x v="39"/>
    <x v="22"/>
    <s v="MN"/>
    <s v="Fastenal Co. announced plans to build a new office complex in downtown Winona, with room for potentially hundreds of employees. Dan Florness, president and CEO of Fastenal Co., said the company will start construction in 2019 on a new $10 million, 90,000-sq-ft downtown office building, with a capacity for 400-600 workers. Fastenal's current HQ are just north of downtown and will move some operations over several years to downtown. 10/2018 update: 70 new jobs, city redev grant, 120K SF"/>
    <s v="Headquarters"/>
    <n v="10000000"/>
    <m/>
    <m/>
    <n v="120000"/>
    <m/>
    <s v="Wholesale"/>
    <s v="https://www.bizjournals.com/twincities/news/2018/05/25/fastenal-will-build-new-office-complex-near-home.html AND https://finance-commerce.com/2018/06/how-fastenal-hq-deal-came-together-in-winona/"/>
    <m/>
    <s v="2001 Theurer Blvd"/>
    <n v="55987"/>
    <n v="44.062095999999997"/>
    <n v="-91.683554999999998"/>
    <s v="Government Financing"/>
    <m/>
    <m/>
    <s v="South"/>
    <x v="0"/>
  </r>
  <r>
    <x v="1"/>
    <d v="2018-05-29T00:00:00"/>
    <s v="Lake Superior Brewing"/>
    <x v="5"/>
    <x v="5"/>
    <s v="MN"/>
    <s v="Lake Superior Brewing Co. is expanding its production and its reach in the Twin Cities and beyond. Co-owner Lars Kuehnow said the brewery is buying its own canning equipment soon, with the hopes of installing it this summer. He doesn't know exactly how much it will cost but said it would likely range from $50,000 to $150,000."/>
    <s v="Headquarters; Manufacturing"/>
    <n v="150000"/>
    <m/>
    <m/>
    <m/>
    <s v="Food, Beverage"/>
    <s v="Manufacturing"/>
    <s v="https://www.bizjournals.com/twincities/news/2018/05/29/lake-superior-brewing-co-expands-production-begins.html"/>
    <m/>
    <s v="2711 W Superior St Ste 204"/>
    <n v="55806"/>
    <n v="46.761218999999997"/>
    <n v="-92.133179999999996"/>
    <m/>
    <m/>
    <m/>
    <s v="North"/>
    <x v="0"/>
  </r>
  <r>
    <x v="1"/>
    <d v="2018-05-30T00:00:00"/>
    <s v="Regions Hospital"/>
    <x v="6"/>
    <x v="6"/>
    <s v="MN"/>
    <s v="Gov. Mark Dayton has signed a bill that allows HealthPartners Inc. to move ahead with a 55-bed expansion of Regions Hospital in St. Paul. The plan, approved by lawmakers earlier this month, is a scaled-back version of an earlier proposal that called for a 100-bed expansion. Bloomington-based HealthPartners said it needed licenses for those beds to meet rising demand for services. HealthPartners said its initial proposal would create about 950 jobs but those estimates had not yet been revised."/>
    <s v="Healthcare Facility"/>
    <m/>
    <m/>
    <m/>
    <m/>
    <m/>
    <s v="Health Care, Social Assist"/>
    <s v="http://bit.ly/2J2d2bz"/>
    <m/>
    <s v="640 Jackson St"/>
    <n v="55101"/>
    <n v="44.955382999999998"/>
    <n v="-93.095797000000005"/>
    <m/>
    <m/>
    <m/>
    <s v="Metro"/>
    <x v="0"/>
  </r>
  <r>
    <x v="1"/>
    <d v="2018-06-05T00:00:00"/>
    <s v="Structural"/>
    <x v="6"/>
    <x v="6"/>
    <s v="MN"/>
    <s v="Structural, a software startup led by tech veterans Scott Burns and Chip House, has closed on $2.5 million to fund growth efforts, the company announced Tuesday. The company plans to put its recently won toward ramping up growth and will add a handful of jobs over the next year, Burns said. The startup has 10 employees in St. Paul and four in Indianapolis. Including the most recent round of funding, Structural has raised $5 million."/>
    <s v="Headquarters"/>
    <m/>
    <n v="5"/>
    <m/>
    <m/>
    <s v="Software"/>
    <s v="Information"/>
    <s v="https://www.bizjournals.com/twincities/news/2018/06/05/structural-raises-2-5-million.html"/>
    <m/>
    <s v="370 Wabasha St N"/>
    <n v="55102"/>
    <n v="44.946398000000002"/>
    <n v="-93.093676000000002"/>
    <s v="Venture Capital"/>
    <m/>
    <m/>
    <s v="Central"/>
    <x v="0"/>
  </r>
  <r>
    <x v="1"/>
    <d v="2018-06-07T00:00:00"/>
    <s v="Sopheon"/>
    <x v="40"/>
    <x v="3"/>
    <s v="MN"/>
    <s v="&quot;Tech company Sopheon, which makes software that big companies like Hormel Foods Corp. and Land O' Lakes use to manage research and development efforts, will ramp up hiring in the Twin Cities after coming off a year of strong sales growth. Sopheon CEO Andy Michuda is based in Bloomington, where the company employs between 15 and 20 workers. Sopheon plans to add about a dozen employees in the Twin Cities over the next year as the business continues to grow, Michuda said."/>
    <s v="Headquarters"/>
    <m/>
    <n v="12"/>
    <m/>
    <m/>
    <s v="Software"/>
    <s v="Information"/>
    <s v="https://www.bizjournals.com/twincities/news/2018/06/07/with-big-name-customers-r-d-software-firm-to.html"/>
    <m/>
    <s v="3050 Metro Dr #200"/>
    <n v="55425"/>
    <n v="44.860560999999997"/>
    <n v="-93.227895000000004"/>
    <m/>
    <m/>
    <m/>
    <s v="Metro"/>
    <x v="0"/>
  </r>
  <r>
    <x v="0"/>
    <d v="2018-06-11T00:00:00"/>
    <s v="Park Nicollet Clinic"/>
    <x v="41"/>
    <x v="4"/>
    <s v="MN"/>
    <s v="Park Nicollet Health Services has proposed building an 83,000-sq-ft specialty-care center near its clinic in Burnsville. Park Nicollet may add another 86,000-square-feet to building through two future additions, according to city documents. The health care provider, which is part of Bloomington-based HealthPartners Inc., would offer urgent care, orthopedic radiology and other services at the new building. Also included is an ambulatory surgery center in the development."/>
    <s v="Healthcare Facility"/>
    <m/>
    <m/>
    <m/>
    <n v="169000"/>
    <m/>
    <s v="Health Care, Social Assist"/>
    <s v="https://www.bizjournals.com/twincities/news/2018/06/11/park-nicollet-pitches-new-specialty-care-center-in.html"/>
    <m/>
    <s v="14000 Fairview Dr"/>
    <n v="55337"/>
    <n v="44.748600000000003"/>
    <n v="-93.2755966"/>
    <m/>
    <m/>
    <m/>
    <s v="Metro"/>
    <x v="0"/>
  </r>
  <r>
    <x v="1"/>
    <d v="2018-06-11T00:00:00"/>
    <s v="Buddy's Kitchen Inc"/>
    <x v="42"/>
    <x v="4"/>
    <s v="MN"/>
    <s v="Frozen food manufacturer Buddy's Kitchen Inc. wants to expand in Lakeville. The Burnsville-based company has been in talks with Lakeville city officials about a land swap, which would allow the business to complete an expansion and renovation project worth between $12 million to $15 million, according to city documents. Upon completion of that work, the business would add up to 300 new jobs over the next two years, according to city documents."/>
    <s v="Manufacturing"/>
    <n v="15000000"/>
    <n v="300"/>
    <m/>
    <m/>
    <s v="Food, Beverage"/>
    <s v="Manufacturing"/>
    <s v="https://www.bizjournals.com/twincities/news/2018/06/08/buddys-kitchen-to-expand-operations-in-lakeville.html"/>
    <m/>
    <s v="21150 Hamburg Ave"/>
    <n v="55044"/>
    <n v="44.642831000000001"/>
    <n v="-93.226673000000005"/>
    <m/>
    <m/>
    <m/>
    <s v="Metro"/>
    <x v="0"/>
  </r>
  <r>
    <x v="1"/>
    <d v="2018-06-11T00:00:00"/>
    <s v="Park Nicollet Clinic"/>
    <x v="43"/>
    <x v="3"/>
    <s v="MN"/>
    <s v="Park Nicollet is also expanding near HealthPartners-owned Methodist Hospital in St. Louis Park. The care provider plans to open a specialty center at the site of the Mann Theater as part of a redevelopment of that building. Park Nicollet will occupy 16,000 square feet of that project, which is owed by Frauenshuh Inc. (Methodist Hospital itself is also undergoing a $140 million renovation and expansion.)"/>
    <s v="Healthcare Facility"/>
    <m/>
    <m/>
    <m/>
    <n v="16000"/>
    <m/>
    <s v="Health Care, Social Assist"/>
    <s v="https://www.bizjournals.com/twincities/news/2018/06/11/park-nicollet-pitches-new-specialty-care-center-in.html"/>
    <m/>
    <s v="3800 Park Nicollet Blvd"/>
    <n v="55416"/>
    <n v="44.933653999999997"/>
    <n v="-93.347069000000005"/>
    <m/>
    <m/>
    <m/>
    <s v="Metro"/>
    <x v="0"/>
  </r>
  <r>
    <x v="1"/>
    <d v="2018-06-13T00:00:00"/>
    <s v="Crown Iron Works"/>
    <x v="14"/>
    <x v="6"/>
    <s v="MN"/>
    <s v="Crown Iron Works, a global manufacturer of equipment for the oilseed processing industry, plans new world HQ in Blaine. Crown plans to move 102 jobs paying an average of more than $90,000 a year from Roseville to Blaine. The 102 jobs will move from the Roseville location, which will close, and Crown projects 23 jobs could be created with the relocation. The new facility would be at 9859 and 1979 Naples St. NE: a 61,740-sq-ft main building and two outbuildings, for a total of 67000+ SF"/>
    <s v="Headquarters; Office (Non-HQ); Manufacturing"/>
    <n v="14000000"/>
    <n v="23"/>
    <m/>
    <n v="67000"/>
    <s v="Primary Metals, Smelting"/>
    <s v="Manufacturing"/>
    <s v="https://finance-commerce.com/2018/06/crown-iron-works-plans-new-world-hq-in-blaine/"/>
    <m/>
    <s v="2500 W County Rd C Ste A"/>
    <n v="55113"/>
    <n v="45.006076999999998"/>
    <n v="-93.156610999999998"/>
    <m/>
    <m/>
    <m/>
    <s v="Metro"/>
    <x v="0"/>
  </r>
  <r>
    <x v="1"/>
    <d v="2018-06-15T00:00:00"/>
    <s v="Colder Products Co"/>
    <x v="14"/>
    <x v="6"/>
    <s v="MN"/>
    <s v="St. Paul-based Colder Products Co. might build a $26 million world headquarters in Roseville and is pursuing nearly $3.25 million in public aid for the project.Colder is proposing to consolidate its St. Paul corporate offices and a second facility in the city into a new 150,000-square-foot building, according to the Roseville EDA. The project would rise on an 11-acre industrial site at 2814 Cleveland Ave. About 400 people would work at the facility. 10/2018 UPDATE: MIF $250K, JCF award $750K"/>
    <s v="Headquarters; Manufacturing"/>
    <n v="26656410"/>
    <n v="82"/>
    <m/>
    <n v="150000"/>
    <s v="Plastics, Rubber"/>
    <s v="Manufacturing"/>
    <s v="https://finance-commerce.com/2018/06/st-pauls-colder-products-mulls-big-hq-project-in-roseville/"/>
    <m/>
    <s v="2814 Cleveland Ave"/>
    <n v="55113"/>
    <n v="45.025959999999998"/>
    <n v="-93.186132000000001"/>
    <s v="Government Financing"/>
    <m/>
    <m/>
    <s v="Metro"/>
    <x v="0"/>
  </r>
  <r>
    <x v="1"/>
    <d v="2018-06-18T00:00:00"/>
    <s v="Clyde Machines Inc"/>
    <x v="44"/>
    <x v="23"/>
    <s v="MN"/>
    <s v="Clyde Machines, Inc., of Glenwood, was approved and will receive up to $100,000 Job Creation Fund award from DEED to help with capital improvements at the Glenwood-based facility that are designed to create 15 new jobs. Plans to invest a total $9.2 million into building a 100,000 square-foot production facility. The local manufacturing company will also receive a $200,000 low-interest loan for the improvements and job creation. That loan is part of a revolving local economic development loan."/>
    <s v="Headquarters; Office (Non-HQ)"/>
    <n v="9200000"/>
    <n v="15"/>
    <m/>
    <n v="100000"/>
    <s v="Machinery"/>
    <s v="Manufacturing"/>
    <s v="https://pctribune.com/2018/06/work-continued-extending-utilities-minnesota-ave/"/>
    <m/>
    <s v="1150 Hwy 55 N"/>
    <n v="56334"/>
    <n v="45.649836000000001"/>
    <n v="-95.388451099999997"/>
    <s v="Government Financing"/>
    <m/>
    <m/>
    <s v="Metro"/>
    <x v="0"/>
  </r>
  <r>
    <x v="1"/>
    <d v="2018-06-19T00:00:00"/>
    <s v="Spok"/>
    <x v="33"/>
    <x v="3"/>
    <s v="MN"/>
    <s v="Virginia-based health care communications company Spok is on pace to add 60 jobs at its Eden Prairie office a 45 percent expansion of its local workforce. Spok (pronounced &quot;spoke&quot;) is about halfway through its growth plan, having added more than 30 new employees since January of last year. Spok's Twin Cities presence already included 135 staff members, which makes up more than 20 percent of its approximately 600-person companywide workforce."/>
    <s v="Office (Non-HQ)"/>
    <m/>
    <n v="30"/>
    <m/>
    <m/>
    <s v="Computer Programming"/>
    <s v="Professional Services"/>
    <m/>
    <m/>
    <s v="10400 Yellow Circle Dr"/>
    <n v="55343"/>
    <n v="44.893835000000003"/>
    <n v="-93.415096000000005"/>
    <m/>
    <m/>
    <m/>
    <s v="Metro"/>
    <x v="0"/>
  </r>
  <r>
    <x v="1"/>
    <d v="2018-06-20T00:00:00"/>
    <s v="Bondhus Corp"/>
    <x v="45"/>
    <x v="24"/>
    <s v="MN"/>
    <s v="Bondhus is a majority woman-owned firm that manufactures a wide range of hand tools. Bondhus Corps will invest $2.3 million into a 12,600-square foot addition, and make other site adjustments to accommodate a new product line. The plan calls for creating 15 jobs within three years at an average hourly wage of $20.69. JCF $175,300"/>
    <s v="Headquarters; Manufacturing"/>
    <n v="2300000"/>
    <n v="15"/>
    <m/>
    <n v="12600"/>
    <s v="Fabricated Metals"/>
    <s v="Manufacturing"/>
    <s v="http://tcbmag.com/news/articles/2018/june/five-small-businesses-receive-state-grants-for-job"/>
    <m/>
    <s v="1400 E Broadway"/>
    <n v="55362"/>
    <n v="45.295572"/>
    <n v="-93.773302999999999"/>
    <s v="Government Financing"/>
    <m/>
    <m/>
    <s v="Central"/>
    <x v="0"/>
  </r>
  <r>
    <x v="1"/>
    <d v="2018-06-20T00:00:00"/>
    <s v="GEOTEK"/>
    <x v="46"/>
    <x v="7"/>
    <s v="MN"/>
    <s v="GEOTEK specializes in manufacturing fiberglass composite products including composite crossarms for the electric utility industry. For $5.8 million, Geotek plans to purchase and renovate a building near its existing facility, as well as buy production equipment for the new building. The fiberglass manufacturer expects to add 62 jobs within five years with wages averaging $16.91 per hour. JCF $175,400"/>
    <s v="Headquarters; Manufacturing"/>
    <n v="5800000"/>
    <n v="62"/>
    <m/>
    <m/>
    <s v="Plastics, Rubber"/>
    <s v="Manufacturing"/>
    <s v="http://tcbmag.com/news/articles/2018/june/five-small-businesses-receive-state-grants-for-job"/>
    <m/>
    <s v="1421 2nd Ave NW"/>
    <n v="55976"/>
    <n v="43.866067999999999"/>
    <n v="-92.490588000000002"/>
    <s v="Government Financing"/>
    <m/>
    <m/>
    <s v="South"/>
    <x v="0"/>
  </r>
  <r>
    <x v="1"/>
    <d v="2018-06-20T00:00:00"/>
    <s v="Reliant Systems Inc"/>
    <x v="47"/>
    <x v="18"/>
    <s v="MN"/>
    <s v="This majority woman-owned manufacturing firm makes custom-designed products for the semiconductor and medical industries. A $2.4 million investment into a new 28,000 square-foot facility will create five jobs at Reliant Systems Inc., a manufacturing firm that focuses on custom-designed semiconductor and medical products. The firm's new employees will bring in an average of $26.2 per hour in pay."/>
    <s v="Headquarters; Office (Non-HQ); Manufacturing"/>
    <n v="2400000"/>
    <n v="5"/>
    <m/>
    <n v="28000"/>
    <s v="Computers, Electronics"/>
    <s v="Manufacturing"/>
    <s v="http://tcbmag.com/news/articles/2018/june/five-small-businesses-receive-state-grants-for-job; http://www.redlakenationnews.com/story/2018/06/21/business/deed-approves-job-creation-funding-for-five-businesses/72720.html"/>
    <m/>
    <s v="12641 Fremont Ave"/>
    <n v="55398"/>
    <n v="45.443401299999998"/>
    <n v="-93.589698799999994"/>
    <m/>
    <m/>
    <m/>
    <s v="Metro"/>
    <x v="0"/>
  </r>
  <r>
    <x v="1"/>
    <d v="2018-06-24T00:00:00"/>
    <s v="Harman Center for Child &amp; Family Wellbeing"/>
    <x v="3"/>
    <x v="3"/>
    <s v="MN"/>
    <s v="&quot;Minnetonka-based St. David's Center for Child &amp; Family Development, which for 50 years has worked around the Twin Cities with special-needs families, this spring opened the Harman Center for Child &amp; Family Wellbeing in Minneapolis, using leased low-cost space owned by Westminster Church. The 10,000-square-foot facility is contained in a new building owned by Westminster Presbyterian Church at 12th Street and Marquette Avenue.&quot;"/>
    <s v="Other"/>
    <m/>
    <m/>
    <m/>
    <n v="10000"/>
    <m/>
    <s v="Health Care, Social Assist"/>
    <s v="http://www.startribune.com/harman-center-looks-to-help-kids-in-poverty/486307481/"/>
    <m/>
    <s v="1200 S Marquette Ave"/>
    <n v="55403"/>
    <n v="44.971443999999998"/>
    <n v="-93.275881999999996"/>
    <m/>
    <m/>
    <m/>
    <s v="Metro"/>
    <x v="0"/>
  </r>
  <r>
    <x v="1"/>
    <d v="2018-06-25T00:00:00"/>
    <s v="Proozy"/>
    <x v="15"/>
    <x v="4"/>
    <s v="MN"/>
    <s v="In 2006, Jeremy Segal started a wholesale business selling golf products to mom-and-pop stores. Business exploded when he created his own website. The company sells brand-name golf, fitness and outdoor apparel, accessories and gear at discounts. Proozy's team numbers about 85, which it plans to double by October. Proozy is moving its HQ to a larger 50K (existing?) facility up the street in Eagan. The new building that will house a storefront, a gym and a bigger warehouse facility."/>
    <s v="Headquarters"/>
    <m/>
    <n v="85"/>
    <m/>
    <m/>
    <m/>
    <s v="Retail"/>
    <s v="http://tcbmag.com/news/articles/2018/june/this-e-retailer-s-strategic-decision-led-to-a-hole"/>
    <m/>
    <s v="980 Discovery Rd"/>
    <n v="55121"/>
    <n v="44.834387"/>
    <n v="-93.139977000000002"/>
    <m/>
    <m/>
    <m/>
    <s v="Metro"/>
    <x v="0"/>
  </r>
  <r>
    <x v="1"/>
    <d v="2018-06-26T00:00:00"/>
    <s v="Get Bizzy"/>
    <x v="23"/>
    <x v="3"/>
    <s v="MN"/>
    <s v="&quot;Get Bizzy Inc., a Minneapolis-based maker of bottled cold-brew coffee, wants to substantially expand its operations with a move to a leased industrial space at 2700 Freeway Blvd in Brooklyn Center. The company currently produces its coffee out of the Food Building, the Northeast Minneapolis food incubator. Get Bizzy expects to move from NE Minneapolis to Brooklyn Center, increase its staff from 11 to 58 workers over 4 years (and 23 of these within 2 years). 10/2018 update: MIF Award $270K."/>
    <s v="Headquarters; Manufacturing"/>
    <n v="600000"/>
    <n v="47"/>
    <m/>
    <n v="7000"/>
    <s v="Food, Beverage"/>
    <s v="Manufacturing"/>
    <s v="https://www.bizjournals.com/twincities/news/2018/06/26/bottled-coffee-maker-get-bizzy-seeks-move-to.html"/>
    <m/>
    <s v="2700 Freeway Blvd"/>
    <n v="55430"/>
    <n v="45.076290999999998"/>
    <n v="-93.315753000000001"/>
    <s v="Government Financing"/>
    <m/>
    <m/>
    <s v="Metro"/>
    <x v="0"/>
  </r>
  <r>
    <x v="1"/>
    <d v="2018-06-26T00:00:00"/>
    <s v="Sun Country Airlines"/>
    <x v="48"/>
    <x v="4"/>
    <s v="MN"/>
    <s v="Sun Country Airlines is peeling back the curtain on its new growth strategy, announcing nearly a dozen new routes all outside the Twin Cities. The Eagan-based carrier said Tuesday it will offer seasonal service from Dallas-Fort Worth, St. Louis and Madison, Wis., signaling a two-pronged strategy for national expansion. It is also hiring 125 flight attendants, about 100 pilots and some technicians. Even though these new flights don't touch the Twin Cities, MN employees will staff them."/>
    <s v="Headquarters; Office (Non-HQ)"/>
    <m/>
    <n v="225"/>
    <m/>
    <m/>
    <m/>
    <s v="Transportation"/>
    <m/>
    <m/>
    <s v="1300 Mendota Heights Rd"/>
    <n v="55120"/>
    <n v="44.865186999999999"/>
    <n v="-93.161444000000003"/>
    <m/>
    <m/>
    <m/>
    <s v="Metro"/>
    <x v="0"/>
  </r>
  <r>
    <x v="1"/>
    <d v="2018-06-27T00:00:00"/>
    <s v="Relievant Medsystems"/>
    <x v="3"/>
    <x v="3"/>
    <s v="MN"/>
    <s v="Relievant Medsystems is Relocating Its HQ to Bloomington, Will Expand Operations The move from California to Minnesota comes as the chronic lower back pain device maker has wrapped a $58 million fundraising round. President and CEO Kevin Hykes also says a lot of Relievant's executives, including himself, are already based in the state. Locally, the company is expecting to staff 20 people within the next 12 months for its new headquarters and elsewhere; positions were not previously needed"/>
    <s v="Headquarters"/>
    <m/>
    <n v="20"/>
    <m/>
    <m/>
    <s v="Medical"/>
    <s v="Manufacturing"/>
    <s v="http://tcbmag.com/news/articles/2018/june/relievant-medsystems-is-relocating-its-hq-to-bloom"/>
    <m/>
    <s v="8500 Normandale Lake Blvd, Ste 2150"/>
    <n v="55437"/>
    <n v="44.850085"/>
    <n v="-93.354376000000002"/>
    <s v="Venture Capital"/>
    <m/>
    <m/>
    <s v="Metro"/>
    <x v="0"/>
  </r>
  <r>
    <x v="1"/>
    <d v="2018-06-27T00:00:00"/>
    <s v="REM5"/>
    <x v="43"/>
    <x v="3"/>
    <s v="MN"/>
    <s v="It's learn by day, party by night for REM5, a new virtual-reality center opening in St. Louis Park later this year. Construction on the space, at 4950 W 35th St., is set to begin in July, and set for a mid-August opening. The 8,000-square-foot center being launched by Amir Berenjian and Travis Hoium will feature a lounge space and several semi-private virtual reality lounges, focusing on entertainment offerings, and partnering with local schools for daytime programs. Plan on hiring 5 to 10 ppl."/>
    <s v="Headquarters"/>
    <m/>
    <n v="10"/>
    <m/>
    <n v="8000"/>
    <m/>
    <s v="Arts, Entertainment"/>
    <s v="https://www.bizjournals.com/twincities/news/2018/06/27/virtual-reality-center-to-provide-entertainment-at.html"/>
    <m/>
    <s v="4950 W 35th St"/>
    <n v="55416"/>
    <n v="44.940911"/>
    <n v="-93.341892999999999"/>
    <m/>
    <m/>
    <m/>
    <s v="Metro"/>
    <x v="0"/>
  </r>
  <r>
    <x v="1"/>
    <d v="2018-06-29T00:00:00"/>
    <s v="Premium Iowa Pork"/>
    <x v="8"/>
    <x v="8"/>
    <s v="MN"/>
    <s v="IA-based Premium Iowa Pork plans to take over the former Gold n Plump poultry plant in Luverne, and plans to hire 325 full-time employees once the facility is up and running. The plant had been a poultry processing plant for nearly two decades under GNP/Pilgrim's Pride Corp. when it was shut down last fall. PIP's plans for $25 m renovation,12,500 SF addition plus split the $6.7 million for upgrading the plant's wastewater facility (with City of Luverne) won the backing of the Luverne Planning Commission this week."/>
    <s v="Manufacturing"/>
    <n v="28350000"/>
    <n v="325"/>
    <m/>
    <n v="12500"/>
    <s v="Food, Beverage"/>
    <s v="Manufacturing"/>
    <s v="https://www.bizjournals.com/twincities/news/2018/06/29/pork-producer-plans-to-move-into-shuttered-gold-n.html"/>
    <m/>
    <s v="1174 County Hwy 4"/>
    <n v="56156"/>
    <n v="43.654209000000002"/>
    <n v="-96.215320000000006"/>
    <m/>
    <m/>
    <m/>
    <s v="South"/>
    <x v="0"/>
  </r>
  <r>
    <x v="2"/>
    <d v="2018-07-05T00:00:00"/>
    <s v="Hutchinson Community Hospital"/>
    <x v="22"/>
    <x v="14"/>
    <s v="MN"/>
    <s v="Minneapolis-based Kraus-Anderson has completed a $2.1 million expansion for Hutchinson Health in Hutchinson. The 9,600-square-foot project triples the size of Hutchinson Health's existing facility at 1095 Highway 15 S., and brings all of the clinic's cancer services into one location, according to Kraus-Anderson."/>
    <s v="Headquarters; Healthcare Facility"/>
    <n v="2100000"/>
    <m/>
    <m/>
    <n v="6400"/>
    <m/>
    <s v="Health Care, Social Assist"/>
    <s v="https://finance-commerce.com/2018/07/hutchinson-health-expansion-completed/"/>
    <m/>
    <s v="1095 Hwy 15 S"/>
    <n v="55350"/>
    <n v="44.875701900000003"/>
    <n v="-94.375503499999994"/>
    <m/>
    <m/>
    <m/>
    <s v="Central"/>
    <x v="0"/>
  </r>
  <r>
    <x v="2"/>
    <d v="2018-07-06T00:00:00"/>
    <s v="LJP Enterprises Inc"/>
    <x v="49"/>
    <x v="9"/>
    <s v="MN"/>
    <s v="Truckshop expansion. Construction of new addition to their building on property. Mentioned in passing in Mankato Press Article. Details from DEED."/>
    <s v="Headquarters; Office (Non-HQ)"/>
    <n v="3389000"/>
    <n v="5"/>
    <m/>
    <n v="21000"/>
    <s v="Other Manufacturing"/>
    <s v="Manufacturing"/>
    <s v="http://www.mankatofreepress.com/news/local_news/n-mankato-could-loan-k-to-waseca-business-looking-to/article_e02cc4a2-9737-11e8-9580-bb75d8cf3984.html"/>
    <m/>
    <s v="2160 Ringhofer Dr"/>
    <n v="56003"/>
    <n v="44.173299999999998"/>
    <n v="-94.033844999999999"/>
    <m/>
    <m/>
    <m/>
    <s v="South"/>
    <x v="0"/>
  </r>
  <r>
    <x v="2"/>
    <d v="2018-07-11T00:00:00"/>
    <s v="Moss &amp; Barnett"/>
    <x v="31"/>
    <x v="18"/>
    <s v="MN"/>
    <s v="Moss &amp; Barnett is expanding to the St. Cloud area by taking over Stinson Leonard Street's office there. It's Moss &amp; Barnett's first office outside of Minneapolis and there's no plans to add anymore, although that could change down the road. The St. Cloud office will focus on all things related to private and family-owned businesses in the area. About a dozen people are involved in the transaction including five attorneys. The deal was effective July 1."/>
    <s v="Office (Non-HQ)"/>
    <m/>
    <n v="12"/>
    <m/>
    <m/>
    <s v="Legal Services"/>
    <s v="Professional Services"/>
    <s v="https://www.bizjournals.com/twincities/news/2018/07/11/moss-barnett-takes-over-stinson-leonard-streets-st.html"/>
    <m/>
    <s v="3800 8th St N Ste 102"/>
    <n v="56303"/>
    <n v="45.565277999999999"/>
    <n v="-94.205136999999993"/>
    <m/>
    <m/>
    <m/>
    <s v="Central"/>
    <x v="0"/>
  </r>
  <r>
    <x v="2"/>
    <d v="2018-07-11T00:00:00"/>
    <s v="Topgolf"/>
    <x v="23"/>
    <x v="3"/>
    <s v="MN"/>
    <s v="A three-story golf driving range will soon stage &quot;ambition auditions&quot; for the 500 or so people they want to hire before the glitzy and high-tech all-season facility opens this year in Brooklyn Center. Topgolf has said the 65,000-square-foot open-air center will have 102 multiplayer bays, 11 exterior targets, 270 flat-screen televisions, a 50-table restaurant, a 3,000-square-foot terrace and another 3,000 square feet for hosting private gatherings."/>
    <s v="Other"/>
    <m/>
    <n v="500"/>
    <m/>
    <m/>
    <m/>
    <s v="Arts, Entertainment"/>
    <s v="http://www.startribune.com/tricked-out-golf-driving-range-wants-to-hire-500-before-fall-opening-in-twin-cities/487776701/"/>
    <m/>
    <s v="6420 N Camden Ave"/>
    <n v="55430"/>
    <n v="45.072021999999997"/>
    <n v="-93.288172000000003"/>
    <m/>
    <m/>
    <m/>
    <s v="Metro"/>
    <x v="0"/>
  </r>
  <r>
    <x v="2"/>
    <d v="2018-07-12T00:00:00"/>
    <s v="Inspectorio"/>
    <x v="3"/>
    <x v="3"/>
    <s v="MN"/>
    <s v="Inspectorio, a startup that moved to Minneapolis after completing Target's Techstars accelerator program, has raised an additional $10 million it will use to further expand its efforts to modernize and improve how retailers monitor their supply chains. Inspectorio now has about 130 employees, including about eight people in downtown Minneapolis... It plans to grow to 200 employees in the next six months. The Minneapolis office will be doubled in size."/>
    <s v="Headquarters"/>
    <m/>
    <n v="8"/>
    <m/>
    <m/>
    <s v="Computer Programming"/>
    <s v="Professional Services"/>
    <s v="http://www.startribune.com/minneapolis-startup-inspectorio-raises-10-million-with-help-from-target-ecolab/488045821/"/>
    <m/>
    <s v="901 S Marquette Ave Ste 603"/>
    <n v="55402"/>
    <n v="44.973908000000002"/>
    <n v="-93.272418999999999"/>
    <m/>
    <m/>
    <m/>
    <s v="Metro"/>
    <x v="0"/>
  </r>
  <r>
    <x v="2"/>
    <d v="2018-07-12T00:00:00"/>
    <s v="North Orbit Acoustic Laboratories"/>
    <x v="6"/>
    <x v="6"/>
    <s v="MN"/>
    <s v="North Orbit Acoustic Laboratories, a provider of acoustic testing and consulting services for building product manufacturers, plans to open a new testing lab in St. Paul to help address a growing need for sound-testing services in the construction industry. The company, founded in 2016, wants to acquire and remake an existing 11,000-square-foot warehouse building at 917 Rice St. into a laboratory for testing building components. Company officials did not say how much they will spend on buildout."/>
    <s v="Research &amp; Dev"/>
    <n v="320000"/>
    <m/>
    <m/>
    <m/>
    <s v="Architecture, Engineering"/>
    <s v="Professional Services"/>
    <s v="https://finance-commerce.com/2018/07/north-orbit-acoustic-laboratories-looks-to-grow-in-st-paul/"/>
    <s v="Finance &amp; Commerce"/>
    <s v="917 Rice"/>
    <n v="55117"/>
    <n v="44.968626"/>
    <n v="-93.106790000000004"/>
    <m/>
    <m/>
    <m/>
    <s v="Central"/>
    <x v="0"/>
  </r>
  <r>
    <x v="2"/>
    <d v="2018-07-13T00:00:00"/>
    <s v="Sons of Norway"/>
    <x v="3"/>
    <x v="3"/>
    <s v="MN"/>
    <s v="Minneapolis was awarded $741,553 in cleanup funding for this 2.9-acre site contaminated with petroleum and other pollutants. Housing, a gas station and a dry cleaner have all occupied the site in the past. The property will be redeveloped into 317 residential units, 15,000 square feet of office space for Sons of Norway and 7,000 square feet of retail space. Project expected to create 35 jobs, retain 50 jobs and increase the tax base by $990,537. Matching costs will be paid by developer, others."/>
    <s v="Other"/>
    <m/>
    <n v="35"/>
    <n v="50"/>
    <n v="15000"/>
    <m/>
    <s v="Health Care, Social Assist"/>
    <s v="https://mn.gov/deed/newscenter/press-releases/?id=345918#/detail/appId/1/id/345486"/>
    <m/>
    <s v="1455 W Lake St"/>
    <n v="55408"/>
    <n v="44.948214"/>
    <n v="-93.299628999999996"/>
    <m/>
    <m/>
    <m/>
    <s v="Metro"/>
    <x v="0"/>
  </r>
  <r>
    <x v="2"/>
    <d v="2018-07-13T00:00:00"/>
    <s v="Superior Plating Inc"/>
    <x v="3"/>
    <x v="3"/>
    <s v="MN"/>
    <s v="Minneapolis was approved for $1.2 million in cleanup funding for this 2.28-acre site contaminated with petroleum and other pollutants. Coal yards, fueling companies, a plating facility and gas station previously occupied this site. The property will be redeveloped into a 12-story building offering 8,163 square feet of commercial space and 333 apartment units. Officials expect project will create 44 jobs and increase the tax base by $1.2 million. Matching costs will be paid by developer, others."/>
    <s v="Other"/>
    <m/>
    <n v="44"/>
    <m/>
    <m/>
    <s v="Fabricated Metals"/>
    <s v="Manufacturing"/>
    <s v="https://mn.gov/deed/newscenter/press-releases/?id=345918#/detail/appId/1/id/345486"/>
    <m/>
    <s v="315 1st Ave NE"/>
    <n v="55413"/>
    <n v="44.989811000000003"/>
    <n v="-93.256564999999995"/>
    <s v="Government Financing"/>
    <m/>
    <m/>
    <s v="Metro"/>
    <x v="0"/>
  </r>
  <r>
    <x v="2"/>
    <d v="2018-07-13T00:00:00"/>
    <s v="Thrivent Financial"/>
    <x v="3"/>
    <x v="3"/>
    <s v="MN"/>
    <s v="The nonprofit financial services organization is building a 350,000-square foot office building in the southeast quadrant of South Sixth Street and South Fifth Avenue. The MN DEED awarded $755,756 to clean up petroleum and other pollutants on the 2.51-acre block. Minneapolis received $755,756 in cleanup funding. Expected to retain 1,300 jobs and to increase tax base by $2.3 million."/>
    <s v="Headquarters"/>
    <n v="125000000"/>
    <m/>
    <n v="1300"/>
    <n v="364000"/>
    <m/>
    <s v="Finance, Insurance"/>
    <s v="https://mn.gov/deed/newscenter/press-releases/?id=345918#/detail/appId/1/id/345486"/>
    <s v="DEED"/>
    <s v="625 4th Ave S"/>
    <n v="55415"/>
    <n v="44.974767999999997"/>
    <n v="-93.265685000000005"/>
    <s v="Government Financing"/>
    <m/>
    <m/>
    <s v="Metro"/>
    <x v="0"/>
  </r>
  <r>
    <x v="2"/>
    <d v="2018-07-13T00:00:00"/>
    <s v="Yamamoto Inc"/>
    <x v="3"/>
    <x v="3"/>
    <s v="MN"/>
    <s v="&quot;Yamamoto is beefing up staff as it adds new clients. The Minneapolis advertising agency recently hired seven people in various departments, according to a release. It's a 12 percent increase in staff overall.&quot;"/>
    <s v="Headquarters"/>
    <m/>
    <n v="7"/>
    <m/>
    <m/>
    <s v="Advertising, Public Relations"/>
    <s v="Professional Services"/>
    <m/>
    <m/>
    <s v="219 2nd St N"/>
    <n v="55401"/>
    <n v="44.984710999999997"/>
    <n v="-93.271122000000005"/>
    <m/>
    <m/>
    <m/>
    <s v="Metro"/>
    <x v="0"/>
  </r>
  <r>
    <x v="1"/>
    <d v="2018-07-16T00:00:00"/>
    <s v="Dem-Con Companies LLC"/>
    <x v="38"/>
    <x v="15"/>
    <s v="MN"/>
    <s v="To ensure it has a clean [recycling] product to sell, Dem-Con has slowed down its sorting facility, added staff, and will be spending $2 million this fall to upgrade paper-sorting equipment."/>
    <s v="Headquarters; Other"/>
    <n v="2000000"/>
    <m/>
    <m/>
    <m/>
    <m/>
    <s v="Waste Management"/>
    <s v="http://www.startribune.com/minnesota-recyclers-scrambling-in-wake-of-chinese-restrictions/488198641/?ref=nl&amp;om_rid=1922783689&amp;om_mid=101521865"/>
    <m/>
    <s v="13020 Dem Con Dr"/>
    <n v="55379"/>
    <n v="44.761200000000002"/>
    <n v="-93.584198000000001"/>
    <m/>
    <m/>
    <m/>
    <s v="Central"/>
    <x v="0"/>
  </r>
  <r>
    <x v="2"/>
    <d v="2018-07-17T00:00:00"/>
    <s v="Lola Red Public Relations"/>
    <x v="3"/>
    <x v="3"/>
    <s v="MN"/>
    <s v="Public relations firm Lola Red will move this fall to space above the long-shuttered Bootlegger's bar at the corner of Fourth St. and First Avenue North in Minneapolis, several blocks from its current location in the Warehouse District, just above Runyon's. The firm's office will take up three floors, expanding from the 4,500 square feet it now has to 7,500 square feet, room enough for its 25 employees with space for growth."/>
    <s v="Headquarters"/>
    <m/>
    <m/>
    <m/>
    <n v="3000"/>
    <s v="Advertising, Public Relations"/>
    <s v="Professional Services"/>
    <s v="https://www.bizjournals.com/twincities/news/2018/07/17/pr-firm-lola-red-plots-move-within-warehouse.html"/>
    <m/>
    <s v="107 N Washington Ave"/>
    <n v="55401"/>
    <n v="44.982892"/>
    <n v="-93.270944"/>
    <m/>
    <m/>
    <m/>
    <s v="Metro"/>
    <x v="0"/>
  </r>
  <r>
    <x v="2"/>
    <d v="2018-07-17T00:00:00"/>
    <s v="Miromatrix Medical Inc"/>
    <x v="33"/>
    <x v="3"/>
    <s v="MN"/>
    <s v="Miromatrix Medical Inc., a biotech company whose long-term goal is to grow human organs using a patient's own cells, has closed on a $15.7 million round of funding. Eden Prairie-based Miromatrix plans to put the capital partly toward further development and testing of its technology, which was first developed by researchers at the University of Minnesota. Miromatrix beat its initial fundraising goal of $10 million. It has about 30 employees and plans to add 3-5 more over the next 2 months."/>
    <s v="Headquarters"/>
    <m/>
    <n v="5"/>
    <m/>
    <m/>
    <s v="Medical"/>
    <s v="Manufacturing"/>
    <m/>
    <m/>
    <s v="18683 Bearpath Trail"/>
    <n v="55347"/>
    <n v="44.843884000000003"/>
    <n v="-93.518967000000004"/>
    <s v="Venture Capital"/>
    <m/>
    <m/>
    <s v="Metro"/>
    <x v="0"/>
  </r>
  <r>
    <x v="2"/>
    <d v="2018-07-19T00:00:00"/>
    <s v="Intertek"/>
    <x v="50"/>
    <x v="25"/>
    <s v="MN"/>
    <s v="The Northern Stacks in Fridley has drawn two Minnesota locations of Intertek to lease 70,500 square feet in one of the newest buildings in the nine-building industrial park. The move represents a small expansion of space and workforce for Intertek. London-based Intertek signed the 10-year lease in June, which will consolidate a 60-person workforce. Intertek will leave behind two leased spaces in St. Paul and Oakdale"/>
    <s v="Office (Non-HQ)"/>
    <m/>
    <n v="25"/>
    <m/>
    <n v="5500"/>
    <s v="Business Consulting"/>
    <s v="Professional Services"/>
    <s v="https://finance-commerce.com/2018/07/intertek-moving-to-fridleys-northern-stacks/"/>
    <m/>
    <s v="41 Northern Stacks Dr"/>
    <n v="55421"/>
    <n v="45.054772999999997"/>
    <n v="-93.274202000000002"/>
    <m/>
    <m/>
    <m/>
    <s v="Metro"/>
    <x v="0"/>
  </r>
  <r>
    <x v="2"/>
    <d v="2018-07-20T00:00:00"/>
    <s v="D&amp;K Powder Coating"/>
    <x v="26"/>
    <x v="16"/>
    <s v="MN"/>
    <s v="D&amp;K is adding on a 22,000 SQ. Ft addition. Construction is set to begin on July 23rd and be completed by fall of 2018."/>
    <s v="Manufacturing"/>
    <n v="1300000"/>
    <n v="5"/>
    <m/>
    <n v="22000"/>
    <s v="Chemicals"/>
    <s v="Manufacturing"/>
    <s v="https://dkpowdercoating.com/blog-post-2/"/>
    <m/>
    <s v="1415 First Ave Ste 1"/>
    <n v="56001"/>
    <n v="44.180118"/>
    <n v="-93.992536999999999"/>
    <m/>
    <m/>
    <m/>
    <s v="South"/>
    <x v="0"/>
  </r>
  <r>
    <x v="2"/>
    <d v="2018-07-20T00:00:00"/>
    <s v="Graco"/>
    <x v="51"/>
    <x v="3"/>
    <s v="MN"/>
    <s v="Graco Minnesota, Inc. may expand its existing manufacturing facility in Rogers (Hennepin County) with approx. 330,000-square feet related to manufacturing operations and approximately 106,000-square feet for new office and lab areas. The total capital investment is $73,665,000 with $49,333,500 of it being eligible for the capital investment rebate. The company expects to create 84 jobs within 4 years. JCF Award $800K, MIF Award $700K."/>
    <s v="Manufacturing; Research &amp; Dev; Distribution Center"/>
    <n v="73665000"/>
    <n v="84"/>
    <m/>
    <n v="436000"/>
    <s v="Machinery"/>
    <s v="Manufacturing"/>
    <s v="https://mn.gov/deed/about/meetings-events/public-meetings.jsp#/?i=1"/>
    <m/>
    <s v="20500 David Koch Ave"/>
    <n v="55374"/>
    <n v="45.190212000000002"/>
    <n v="-93.538431000000003"/>
    <s v="Government Financing"/>
    <m/>
    <m/>
    <s v="Metro"/>
    <x v="0"/>
  </r>
  <r>
    <x v="2"/>
    <d v="2018-07-23T00:00:00"/>
    <s v="Ascentis"/>
    <x v="33"/>
    <x v="3"/>
    <s v="MN"/>
    <s v="A San Francisco-area transplant has chosen Eden Prairie as its new home. Human resources software company Ascentis is taking over the fourth floor at Windsor Plaza, a 30,000-square-foot space that will be its main corporate office. Until recently, Ascentis? headquarters has been located in the Bay Area city of San Mateo, CA, at a 1970s-era building at 155 Bovet Rd. Construction of Ascentis' new space at Windsor Plaza will top $1 million."/>
    <s v="Headquarters"/>
    <n v="1000000"/>
    <m/>
    <m/>
    <n v="30000"/>
    <s v="Computer Programming"/>
    <s v="Professional Services"/>
    <s v="https://mrej.com/silicon-valley-tech-co-moves-hq-to-minneapolis-suburb/"/>
    <m/>
    <s v="11995 Singletree Lane Ste 400"/>
    <n v="55344"/>
    <n v="44.855870000000003"/>
    <n v="-93.428830000000005"/>
    <m/>
    <m/>
    <m/>
    <s v="Metro"/>
    <x v="0"/>
  </r>
  <r>
    <x v="2"/>
    <d v="2018-07-25T00:00:00"/>
    <s v="GlobalTranz"/>
    <x v="3"/>
    <x v="3"/>
    <s v="MN"/>
    <s v="Growing logistics-tech company GlobalTranz Enterprises Inc. will expand its Minneapolis office as it ramps up hiring in the Twin Cities. The Scottsdale, Ariz.-based company has leased about 24,000 square feet of space on the 17th and 18th floors of Capella Tower in downtown Minneapolis. GlobalTranz, which has about 130 employees in the Twin Cities, will move out of roughly 9,000 square feet in the Riverplace building near St. Anthony Main. Could include adding 20 more positions to Mpls ofc"/>
    <s v="Office (Non-HQ)"/>
    <m/>
    <n v="20"/>
    <m/>
    <n v="13000"/>
    <s v="Computer Programming"/>
    <s v="Professional Services"/>
    <s v="https://www.bizjournals.com/twincities/news/2018/07/25/logistics-tech-firm-globaltranz-ramps-up-growth-in.html"/>
    <m/>
    <s v="650 3rd Ave S Ste 1800"/>
    <n v="55402"/>
    <n v="44.975962000000003"/>
    <n v="-93.267332999999994"/>
    <m/>
    <m/>
    <m/>
    <s v="Metro"/>
    <x v="0"/>
  </r>
  <r>
    <x v="2"/>
    <d v="2018-07-25T00:00:00"/>
    <s v="Minnesota Diversified Industries"/>
    <x v="6"/>
    <x v="6"/>
    <s v="MN"/>
    <s v="MDI has begun filling 160 positions across all its locations (Grand Rapids, Cohasset, Hibbing, and Minneapolis) due to a surge in postal service orders coupled with a steady increase in commercial sales. MDI manufactures standard and custom corrugated plastic and provides assembly and environmental services. The organization currently employs more than 400 people, with nearly half of its workforce comprised of people with disabilities."/>
    <s v="Headquarters; Office (Non-HQ); Manufacturing"/>
    <m/>
    <n v="160"/>
    <m/>
    <m/>
    <s v="Other Manufacturing"/>
    <s v="Manufacturing"/>
    <s v="http://www.businessnorth.com/around_the_region/mdi-adds-jobs-at-locations-across-minnesota/article_55ade4cc-9017-11e8-b07c-cf648dee56b9.html"/>
    <m/>
    <s v="1700 Wynne Ave"/>
    <n v="55108"/>
    <n v="44.973880000000001"/>
    <n v="-93.173270000000002"/>
    <m/>
    <m/>
    <m/>
    <s v="Metro"/>
    <x v="0"/>
  </r>
  <r>
    <x v="2"/>
    <d v="2018-07-27T00:00:00"/>
    <s v="Lakeview Industries"/>
    <x v="2"/>
    <x v="2"/>
    <s v="MN"/>
    <s v="Lakeview Industries, Inc. of Chaska wants to move its entire business to the city of Carver. The company intends to build a new home on about 42.5 acres north of the Mills Fleet Farm store and Levi Griffin Road and east of a Carver water tower. Proposed project involves initial construction of 143,000 square feet of space to house warehousing and manufacturing with potential for additional expansion and a second building. 2/4/2019 per DEED update: IBDPI Grant $977,132. 31 new jobs, retain 90"/>
    <s v="Headquarters; Manufacturing"/>
    <m/>
    <n v="31"/>
    <n v="90"/>
    <n v="143000"/>
    <s v="Fabricated Metals"/>
    <s v="Manufacturing"/>
    <s v="https://www.swnewsmedia.com/chaska_herald/news/business/chaska-s-lakeview-industries-looks-to-relocate-to-carver/article_9a1c2ddc-f972-5db4-b762-bf23bb7805c5.html"/>
    <m/>
    <s v="1225 Lakeview Dr"/>
    <n v="55318"/>
    <n v="44.837600700000003"/>
    <n v="-93.575500500000004"/>
    <s v="Government Financing"/>
    <s v="BDPI-Innovative"/>
    <s v="977134"/>
    <s v="Metro"/>
    <x v="0"/>
  </r>
  <r>
    <x v="2"/>
    <d v="2018-07-30T00:00:00"/>
    <s v="Circles"/>
    <x v="7"/>
    <x v="7"/>
    <s v="MN"/>
    <s v="Mayo Clinic is gearing up to offer new concierge services to its Middle Eastern patients by contracting with a subsidiary of France-based Sodexo. This new contract, which will start in October. Circles, a global concierge service provider and part of the Sodexo Group, a world leader in Quality of Life Services, today announces the official opening of a new office in Rochester, MN to support our growing healthcare business."/>
    <s v="Office (Non-HQ)"/>
    <m/>
    <m/>
    <m/>
    <m/>
    <s v="Other Services"/>
    <s v="Professional Services"/>
    <s v="https://www.postbulletin.com/news/heard_on_the_street/heard-on-the-street-mayo-contracts-concierge-services-for-middle/article_e2ff9d5c-9445-11e8-bdb1-c755af3168f8.html AND https://www.biospace.com/article/releases/circles-a-sodexo-company-opens-minnesota"/>
    <m/>
    <m/>
    <n v="55901"/>
    <n v="44.075285000000001"/>
    <n v="-92.516915999999995"/>
    <m/>
    <m/>
    <m/>
    <s v="South"/>
    <x v="0"/>
  </r>
  <r>
    <x v="2"/>
    <d v="2018-07-30T00:00:00"/>
    <s v="Donaldson Co"/>
    <x v="40"/>
    <x v="3"/>
    <s v="MN"/>
    <s v="Through a partnership with Normandale Community College, a three-phase advanced manufacturing training and development program will be customized for 800 employees, 40 of them new. In phase one, trainees will receive awareness training about the organization, its strategic direction, diverse cultures, products and quality expectations. Phase two will help employees develop and apply skills in filtration technologies, quality foundations, Six Sigma, Lean, auditor fundamentals, etc."/>
    <s v="Headquarters; Manufacturing"/>
    <m/>
    <n v="40"/>
    <m/>
    <m/>
    <s v="Machinery"/>
    <s v="Manufacturing"/>
    <s v="https://mn.gov/deed/newscenter/press-releases/?id=347440"/>
    <m/>
    <s v="1400 W 94th St"/>
    <n v="55431"/>
    <n v="44.833675999999997"/>
    <n v="-93.296312999999998"/>
    <m/>
    <m/>
    <m/>
    <s v="Metro"/>
    <x v="0"/>
  </r>
  <r>
    <x v="2"/>
    <d v="2018-07-30T00:00:00"/>
    <s v="Immunochemistry Technologies LLC"/>
    <x v="40"/>
    <x v="3"/>
    <s v="MN"/>
    <s v="ImmunoChemistry Technologies is a specialized bioscience business. Nine employees, including one new hire, will receive customized training in ISO 9001, OSHA 10 Safety and Hazardous Material Handling, and internal auditor training. MJSP Award $49,338"/>
    <s v="Headquarters"/>
    <m/>
    <n v="1"/>
    <m/>
    <m/>
    <s v="Research, Development"/>
    <s v="Professional Services"/>
    <s v="https://mn.gov/deed/newscenter/press-releases/?id=347440"/>
    <m/>
    <s v="9401 James Ave S Ste 155"/>
    <n v="55431"/>
    <n v="44.832580999999998"/>
    <n v="-93.299891000000002"/>
    <s v="Government Financing"/>
    <m/>
    <m/>
    <s v="Metro"/>
    <x v="0"/>
  </r>
  <r>
    <x v="2"/>
    <d v="2018-07-30T00:00:00"/>
    <s v="M&amp;M Precision Machining"/>
    <x v="52"/>
    <x v="18"/>
    <s v="MN"/>
    <s v="M&amp;M Machining offers a line of machining options, including milling, turning, drill presses, exterior processes, finishing and Swiss machining for the military and medical and aerospace industries. All 37 employees, two of them new, will participate in Advanced Blueprint Reading and Inspection, Advanced Kaizen, and Problem Solving. MJSP 49,814"/>
    <s v="Headquarters; Manufacturing"/>
    <m/>
    <n v="2"/>
    <m/>
    <m/>
    <s v="Machinery"/>
    <s v="Manufacturing"/>
    <s v="https://mn.gov/deed/newscenter/press-releases/?id=347440"/>
    <m/>
    <s v="12797 Meadowvale Rd"/>
    <n v="55330"/>
    <n v="45.315128999999999"/>
    <n v="-93.592157"/>
    <s v="Government Financing"/>
    <m/>
    <m/>
    <s v="Central"/>
    <x v="0"/>
  </r>
  <r>
    <x v="2"/>
    <d v="2018-07-30T00:00:00"/>
    <s v="TLC Electronics"/>
    <x v="53"/>
    <x v="1"/>
    <s v="MN"/>
    <s v="TLC Electronics, a first-time applicant for MJSP funding, is a value-added manufacturer and distributor. Funding will enable the company to develop training in advanced technologies to expand their customer base to include medical device manufacturers. Training will be developed and delivered to 63 employees, 20 of them new. MJSP Funding $49.975"/>
    <s v="Other"/>
    <m/>
    <n v="20"/>
    <m/>
    <m/>
    <s v="Computers, Electronics"/>
    <s v="Manufacturing"/>
    <s v="https://mn.gov/deed/newscenter/press-releases/?id=347440"/>
    <m/>
    <s v="18 Long Lake Rd"/>
    <n v="55115"/>
    <n v="45.037368000000001"/>
    <n v="-92.972669999999994"/>
    <s v="Government Financing"/>
    <m/>
    <m/>
    <s v="Metro"/>
    <x v="0"/>
  </r>
  <r>
    <x v="2"/>
    <d v="2018-08-07T00:00:00"/>
    <s v="Atomic Data LLC"/>
    <x v="3"/>
    <x v="3"/>
    <s v="MN"/>
    <s v="IT company Atomic Data has moved 80 employees from the North Loop to Marquette Plaza, where it now occupies 58,000 square feet. The firm, which has been in the North Loop for 12 years, had outgrown its space at 615 N. Third St. The 80 employees will join 85 others who already work in Marquette Plaza. Atomic Data is leasing an additional 30,000 square feet on the 11th floor in addition to the 28,000 it already leases in the building, which is at 250 Marquette Ave"/>
    <s v="Headquarters"/>
    <m/>
    <m/>
    <m/>
    <n v="30000"/>
    <s v="Data Processing, Hosting"/>
    <s v="Information"/>
    <s v="https://www.bizjournals.com/twincities/news/2018/08/07/atomic-data-outgrows-north-loop-expands-downtown.html; http://bit.ly/2niwVC3"/>
    <m/>
    <s v="250 Marquette Ave"/>
    <n v="55401"/>
    <n v="44.986301400000002"/>
    <n v="-93.277900700000004"/>
    <m/>
    <m/>
    <m/>
    <s v="Metro"/>
    <x v="0"/>
  </r>
  <r>
    <x v="2"/>
    <d v="2018-08-07T00:00:00"/>
    <s v="Vireo Health"/>
    <x v="3"/>
    <x v="3"/>
    <s v="MN"/>
    <s v="Vireo Health Inc., the parent company of medical cannabis businesses in New York, Pennsylvania and Minnesota, is nearing the end of a $17.25 million financing round intended to fund expansion efforts and launch an initial public offering. Vireo, which runs MinnMed, the only other operator outside of LeafLine Labs that is approved to sell medical cannabis products in Minnesota, expects the new capital will lead to hundreds of new jobs across its locations, with at least 50 new jobs in MN."/>
    <s v="Headquarters"/>
    <m/>
    <n v="50"/>
    <m/>
    <m/>
    <s v="Other Manufacturing"/>
    <s v="Manufacturing"/>
    <s v="http://tcbmag.com/news/articles/2018/august/vireo-health-s-17m-round-will-fund-expansion-50-new-jobs-in-mn-ipo-in-canada"/>
    <m/>
    <s v="207 South 9th St"/>
    <n v="55402"/>
    <n v="44.973604999999999"/>
    <n v="-93.271187999999995"/>
    <m/>
    <m/>
    <m/>
    <s v="Metro"/>
    <x v="0"/>
  </r>
  <r>
    <x v="2"/>
    <d v="2018-08-08T00:00:00"/>
    <s v="ClickSWITCH"/>
    <x v="3"/>
    <x v="3"/>
    <s v="MN"/>
    <s v="Tech startup ClickSwitch Holdings Inc., which aims to make it easier for people to move bank accounts from one financial institution to another, will ramp up hiring after closing on $3.5 million in financing. ClickSwitch sells its application to banks and credit unions, which then offer it to customers. The company has about 350 customers and roughly 30 employees. It expects to double its staff by the end of the year."/>
    <s v="Headquarters"/>
    <m/>
    <n v="30"/>
    <m/>
    <m/>
    <s v="Computer Programming"/>
    <s v="Professional Services"/>
    <m/>
    <m/>
    <s v="244 N 1st Ave North Ste 100"/>
    <n v="55401"/>
    <n v="44.982649000000002"/>
    <n v="-93.271232999999995"/>
    <m/>
    <m/>
    <m/>
    <s v="Metro"/>
    <x v="0"/>
  </r>
  <r>
    <x v="2"/>
    <d v="2018-08-10T00:00:00"/>
    <s v="WhirlyBall"/>
    <x v="40"/>
    <x v="3"/>
    <s v="MN"/>
    <s v="Five years ago Nick Lambrecht turned a failed Maple Grove movie theater into the first WhirlyBall center in the Twin Cities. Now, Lambrecht is starting construction on a second venue, in Bloomington. The new center will be bigger, more elaborate. Lambrecht estimates the 39,000-square-foot center will cost more than $10 million, including the site acquisition ($2.5 million)."/>
    <s v="Other"/>
    <n v="10000000"/>
    <m/>
    <m/>
    <n v="39000"/>
    <m/>
    <s v="Arts, Entertainment"/>
    <s v="https://finance-commerce.com/2018/08/just-sold-whirlyball-center-planned-near-mall-of-america/"/>
    <m/>
    <s v="2415 E Old Shakopee Rd"/>
    <n v="55425"/>
    <n v="44.851522000000003"/>
    <n v="-93.237352000000001"/>
    <m/>
    <m/>
    <m/>
    <s v="Metro"/>
    <x v="0"/>
  </r>
  <r>
    <x v="2"/>
    <d v="2018-08-12T00:00:00"/>
    <s v="Takeda Pharmaceuticals"/>
    <x v="12"/>
    <x v="3"/>
    <s v="MN"/>
    <s v="The plant is owned by Japanese drugmaker Takeda Pharmaceuticals International Co., one of the 20 biggest drug companies in the world. Takeda has been working for years to bring a sophisticated facility online in Brooklyn Park that will become its first U.S. manufacturing site and also serve as a corporate center of excellence. Takeda employs about 30,000 people worldwide, including 220 in Minnesota, which could locally grow to 250."/>
    <s v="Office (Non-HQ); Manufacturing"/>
    <m/>
    <n v="30"/>
    <m/>
    <m/>
    <s v="Chemicals"/>
    <s v="Manufacturing"/>
    <s v="http://www.startribune.com/takeda-is-banking-on-a-supertarget-sized-biologic-plant-in-brooklyn-park/490604121/"/>
    <m/>
    <s v="9450 Winnetka Ave N"/>
    <n v="55445"/>
    <n v="45.111296400000001"/>
    <n v="-93.350535899999997"/>
    <m/>
    <m/>
    <m/>
    <s v="Metro"/>
    <x v="0"/>
  </r>
  <r>
    <x v="2"/>
    <d v="2018-08-13T00:00:00"/>
    <s v="Riverview LLP"/>
    <x v="54"/>
    <x v="26"/>
    <s v="MN"/>
    <s v="Amid low milk prices and a trade war threatening exports, Riverview is placing massive bets: $50 million in construction and startup costs for each new dairy. Riverview is building a new dairy in Swenoda Township, a few miles west of the Louriston Dairy, that will also supply the Agropur expansion at Lake Norden, SD. Agropur is tripling its capacity by early next year."/>
    <s v="Other"/>
    <n v="50000000"/>
    <m/>
    <m/>
    <m/>
    <m/>
    <s v="Agriculture"/>
    <s v="http://www.startribune.com/milking-cows-on-an-industrial-scale-arrives-in-western-minnesota-and-some-farmers-shudder/490589351/"/>
    <m/>
    <s v="26406 470th Ave"/>
    <n v="56267"/>
    <n v="45.619987999999999"/>
    <n v="-95.902520999999993"/>
    <m/>
    <m/>
    <m/>
    <s v="Central"/>
    <x v="0"/>
  </r>
  <r>
    <x v="2"/>
    <d v="2018-08-14T00:00:00"/>
    <s v="Sansoro Health"/>
    <x v="3"/>
    <x v="3"/>
    <s v="MN"/>
    <s v="Health-IT company Sansoro Health Inc. has closed on $8 million in venture capital as it ramps up hiring and starts pitching its products to insurers. Boston-based venture capital firm LRVHealth led the round of funding. Minneapolis-based Sansoro makes Emissary, a software application that integrates disparate electronic medical records systems. The company has about 38 employees, and expects the company's staff to double again over the next year."/>
    <s v="Headquarters"/>
    <m/>
    <n v="38"/>
    <m/>
    <m/>
    <s v="Computer Programming"/>
    <s v="Professional Services"/>
    <s v="https://www.bizjournals.com/twincities/news/2018/08/14/health-it-company-sansoro-raises-8-million-steps.html"/>
    <m/>
    <s v="4540 Colfax Ave S"/>
    <n v="55419"/>
    <n v="44.920085999999998"/>
    <n v="-93.292501000000001"/>
    <s v="Venture Capital"/>
    <m/>
    <m/>
    <s v="Metro"/>
    <x v="0"/>
  </r>
  <r>
    <x v="2"/>
    <d v="2018-08-14T00:00:00"/>
    <s v="WeWork"/>
    <x v="3"/>
    <x v="3"/>
    <s v="MN"/>
    <s v="WeWork, the co-working space provider, recently increased its commitment to the eight-story, 198,000-square-foot building at 1330 Lagoon Ave. WeWork initially leased 46,000 square feet late last year, but the company will occupy 102,000 square feet, or 52 percent of the building. WeWork has begun building out its offices in MoZaic East. MoZaic East will be WeWork's largest location in the Twin Cities."/>
    <s v="Office (Non-HQ)"/>
    <m/>
    <m/>
    <m/>
    <n v="56000"/>
    <m/>
    <s v="Real Estate, Leasing"/>
    <s v="https://finance-commerce.com/2018/08/wework-doubles-space-in-uptowns-mozaic-east/"/>
    <m/>
    <s v="1300 Lagoon Ave"/>
    <n v="55408"/>
    <n v="44.949469000000001"/>
    <n v="-93.296087999999997"/>
    <m/>
    <m/>
    <m/>
    <s v="Metro"/>
    <x v="0"/>
  </r>
  <r>
    <x v="2"/>
    <d v="2018-08-16T00:00:00"/>
    <s v="Accredited Investors"/>
    <x v="55"/>
    <x v="3"/>
    <s v="MN"/>
    <s v="2018 Best Places to Work, Mpls St Paul Business Journal. Business: Independent, fee-only wealth management firm. QUESTION How many people will you hire this year, and what do you look for in a prospective employee? ANSWER We expect to hire roughly five new people."/>
    <s v="Other"/>
    <m/>
    <n v="5"/>
    <m/>
    <m/>
    <m/>
    <s v="Finance, Insurance"/>
    <s v="https://www.bizjournals.com/twincities/news/2018/08/16/best-places-to-work-2018-accredited-investors-inc.html"/>
    <m/>
    <s v="5200 W 73rd St"/>
    <n v="55439"/>
    <n v="44.870596999999997"/>
    <n v="-93.354950000000002"/>
    <m/>
    <m/>
    <m/>
    <s v="Metro"/>
    <x v="0"/>
  </r>
  <r>
    <x v="2"/>
    <d v="2018-08-16T00:00:00"/>
    <s v="Agosto Inc"/>
    <x v="3"/>
    <x v="3"/>
    <s v="MN"/>
    <s v="2018 Best Places to Work, Mpls St Paul Business Journal. Business: Cloud software application developer.  QUESTION How many people will you hire this year, and what do you look for in a prospective employee? ANSWER Agosto will hire between 10 and 20 new employees in 2018."/>
    <s v="Headquarters"/>
    <m/>
    <n v="20"/>
    <m/>
    <m/>
    <s v="Computer Programming"/>
    <s v="Professional Services"/>
    <s v="https://www.bizjournals.com/twincities/news/2018/08/16/best-places-to-work-2018-agosto-inc.html"/>
    <m/>
    <s v="420 5th St N Ste 400"/>
    <n v="55401"/>
    <n v="44.983595999999999"/>
    <n v="-93.277499000000006"/>
    <m/>
    <m/>
    <m/>
    <s v="Metro"/>
    <x v="0"/>
  </r>
  <r>
    <x v="2"/>
    <d v="2018-08-16T00:00:00"/>
    <s v="AIM Consulting"/>
    <x v="55"/>
    <x v="3"/>
    <s v="MN"/>
    <s v="2018 Best Places to Work, Mpls St Paul Business Journal. Business: Technology consulting services company. QUESTION How many people will you hire this year, and what do you look for in a prospective employee? ANSWER We expect to hire over 20 additional AIMers this year"/>
    <s v="Headquarters"/>
    <m/>
    <n v="20"/>
    <m/>
    <m/>
    <s v="Business Consulting"/>
    <s v="Professional Services"/>
    <s v="https://www.bizjournals.com/twincities/news/2018/08/16/best-places-to-work-2018-aim-consulting.html"/>
    <m/>
    <s v="6600 France Ave S Ste 245"/>
    <n v="55435"/>
    <n v="44.882075999999998"/>
    <n v="-93.330126000000007"/>
    <m/>
    <m/>
    <m/>
    <s v="Metro"/>
    <x v="0"/>
  </r>
  <r>
    <x v="2"/>
    <d v="2018-08-16T00:00:00"/>
    <s v="Aquarius Home Services"/>
    <x v="56"/>
    <x v="6"/>
    <s v="MN"/>
    <s v="2018 Best Places to Work, Mpls St Paul Business Journal. Business: Provide heating, cooling, electrical, plumbing and water treatment services. QUESTION How many people will you hire this year, and what do you look for in a prospective employee? ANSWER Anywhere from 10 to 50, never put a limit on great people!"/>
    <s v="Headquarters"/>
    <m/>
    <n v="50"/>
    <m/>
    <m/>
    <s v="Repair, Maintenance"/>
    <s v="Other Services"/>
    <s v="https://www.bizjournals.com/twincities/news/2018/08/16/best-places-to-work-2018-aquarius-home-services.html"/>
    <m/>
    <s v="3182 Country Dr"/>
    <n v="55117"/>
    <n v="45.042386"/>
    <n v="-93.104481000000007"/>
    <m/>
    <m/>
    <m/>
    <s v="Metro"/>
    <x v="0"/>
  </r>
  <r>
    <x v="2"/>
    <d v="2018-08-16T00:00:00"/>
    <s v="Carrousel Travel"/>
    <x v="57"/>
    <x v="3"/>
    <s v="MN"/>
    <s v="2018 Best Places to Work, Mpls St Paul Business Journal. Business: Full-service travel management company . QUESTION How many people will you hire this year? ANSWER Three to five"/>
    <s v="Other"/>
    <m/>
    <n v="5"/>
    <m/>
    <m/>
    <s v="Travel, Tour Services"/>
    <s v="Admin, Support Services"/>
    <s v="https://www.bizjournals.com/twincities/news/2018/08/16/best-places-to-work-2018-carrousel-travel.html"/>
    <m/>
    <s v="6625 Lyndale Ave S #104"/>
    <n v="55423"/>
    <n v="44.882404000000001"/>
    <n v="-93.286736000000005"/>
    <m/>
    <m/>
    <m/>
    <s v="Metro"/>
    <x v="0"/>
  </r>
  <r>
    <x v="2"/>
    <d v="2018-08-16T00:00:00"/>
    <s v="Creative Homes"/>
    <x v="58"/>
    <x v="1"/>
    <s v="MN"/>
    <s v="2018 Best Places to Work, Mpls St Paul Business Journal. Business: residential construction. QUESTION How many people will you hire this year? ANSWER We will hire 20-plus this year."/>
    <s v="Headquarters"/>
    <m/>
    <n v="20"/>
    <m/>
    <m/>
    <m/>
    <s v="Construction"/>
    <s v="https://www.bizjournals.com/twincities/news/2018/08/16/best-places-to-work-2018-creative-homes-inc.html"/>
    <m/>
    <s v="707 Commerce Dr Ste 410"/>
    <n v="55125"/>
    <n v="44.944938"/>
    <n v="-92.915064999999998"/>
    <m/>
    <m/>
    <m/>
    <s v="Metro"/>
    <x v="0"/>
  </r>
  <r>
    <x v="2"/>
    <d v="2018-08-16T00:00:00"/>
    <s v="Ergodyne (Tenacious Holdings)"/>
    <x v="6"/>
    <x v="6"/>
    <s v="MN"/>
    <s v="2018 Best Places to Work, Mpls St Paul Business Journal. Business: Provides workers with safety gear and training solutions. QUESTION How many people will you hire this year? ANSWER Three to four"/>
    <s v="Headquarters; Manufacturing; Research &amp; Dev"/>
    <m/>
    <n v="4"/>
    <m/>
    <m/>
    <s v="Medical"/>
    <s v="Manufacturing"/>
    <s v="https://www.bizjournals.com/twincities/news/2018/08/16/best-places-to-work-2018-ergodyne.html"/>
    <m/>
    <s v="1021 Bandana Blvd E #220"/>
    <n v="55108"/>
    <n v="44.972039000000002"/>
    <n v="-93.152743999999998"/>
    <m/>
    <m/>
    <m/>
    <s v="Metro"/>
    <x v="0"/>
  </r>
  <r>
    <x v="2"/>
    <d v="2018-08-16T00:00:00"/>
    <s v="Excelsior Group LLC"/>
    <x v="43"/>
    <x v="3"/>
    <s v="MN"/>
    <s v="2018 Best Places to Work, Mpls St Paul Business Journal. Business: Full-service boutique real estate firm. QUESTION How many people will you hire this year, and what do you look for in a prospective employee? ANSWER We will add 50 new jobs during 2018."/>
    <s v="Headquarters"/>
    <m/>
    <n v="50"/>
    <m/>
    <m/>
    <m/>
    <s v="Real Estate, Leasing"/>
    <s v="https://www.bizjournals.com/twincities/news/2018/08/16/best-places-to-work-2018-the-excelsior-group.html"/>
    <m/>
    <s v="1660 MN 100 Ste 400"/>
    <n v="55416"/>
    <n v="44.964499000000004"/>
    <n v="-93.345326"/>
    <m/>
    <m/>
    <m/>
    <s v="Metro"/>
    <x v="0"/>
  </r>
  <r>
    <x v="2"/>
    <d v="2018-08-16T00:00:00"/>
    <s v="Flipgrid"/>
    <x v="3"/>
    <x v="3"/>
    <s v="MN"/>
    <s v="CEO Jim Leslie is continuing as the boss at Flipgrid, in the wake of its acquisition this summer by the education division of huge Microsoft. &quot;I and the entire team are in Minneapolis making Flipgrid the best student voice platform we and our educator community can imagine,&quot; Leslie said in an e-mail message. &quot;Our team of 22 Flipgrid employees is expanding in Minneapolis. We're adding engineers and designers right now!&quot;"/>
    <s v="Headquarters"/>
    <m/>
    <m/>
    <m/>
    <m/>
    <s v="Other Information Services"/>
    <s v="Information"/>
    <s v="http://www.startribune.com/flipgrid-plans-to-expand-under-microsoft/490912121/"/>
    <m/>
    <s v="251 N 1st Ave Ste 500"/>
    <n v="55401"/>
    <n v="44.985892999999997"/>
    <n v="-93.269371000000007"/>
    <m/>
    <m/>
    <m/>
    <s v="Metro"/>
    <x v="0"/>
  </r>
  <r>
    <x v="2"/>
    <d v="2018-08-16T00:00:00"/>
    <s v="Gardner Builders"/>
    <x v="5"/>
    <x v="5"/>
    <s v="MN"/>
    <s v="2018 Best Places to Work, Mpls St Paul Business Journal. Business: General Contractor. QUESTION How many people will you hire this year, and what do you look for in a prospective employee? ANSWER: Currently, we are planning to add around 20 team members across our three offices in Minneapolis, Duluth and Milwaukee. (Estimate MN share at 15 out of 20)"/>
    <s v="Headquarters"/>
    <m/>
    <n v="15"/>
    <m/>
    <m/>
    <m/>
    <s v="Construction"/>
    <s v="https://www.bizjournals.com/twincities/news/2018/08/16/best-places-to-work-2018-gardner-builders.html"/>
    <m/>
    <s v="2 W 1st St #133"/>
    <n v="55802"/>
    <n v="46.78736"/>
    <n v="-92.099345999999997"/>
    <m/>
    <m/>
    <m/>
    <s v="North"/>
    <x v="0"/>
  </r>
  <r>
    <x v="2"/>
    <d v="2018-08-16T00:00:00"/>
    <s v="Gillette Children's Specialty Healthcare"/>
    <x v="6"/>
    <x v="6"/>
    <s v="MN"/>
    <s v="2018 Best Places to Work, Mpls St Paul Business Journal. Business: Pediatric specialty health care.QUESTION  How many people will you hire this year, and what do you look for in a prospective employee? ANSWER Gillette will hire about 200 employees this year"/>
    <s v="Headquarters; Healthcare Facility"/>
    <m/>
    <n v="200"/>
    <m/>
    <m/>
    <m/>
    <s v="Health Care, Social Assist"/>
    <s v="https://www.bizjournals.com/twincities/news/2018/08/16/best-places-to-work-2018-gillette-childrens.html"/>
    <m/>
    <s v="200 University Ave E"/>
    <n v="55101"/>
    <n v="44.956352000000003"/>
    <n v="-93.095727999999994"/>
    <m/>
    <m/>
    <m/>
    <s v="Metro"/>
    <x v="0"/>
  </r>
  <r>
    <x v="2"/>
    <d v="2018-08-16T00:00:00"/>
    <s v="Intertech Training"/>
    <x v="15"/>
    <x v="4"/>
    <s v="MN"/>
    <s v="2018 Best Places to Work, Mpls St Paul Business Journal. Business: Software development consulting and training firm. QUESTION  How many people will you hire this year? ANSWER 20"/>
    <s v="Other"/>
    <m/>
    <n v="20"/>
    <m/>
    <m/>
    <s v="Business Consulting"/>
    <s v="Professional Services"/>
    <s v="https://www.bizjournals.com/twincities/news/2018/08/16/best-places-to-work-2018-intertech-inc.html"/>
    <m/>
    <s v="1020 Discovery Rd"/>
    <n v="55121"/>
    <n v="44.834181999999998"/>
    <n v="-93.141182000000001"/>
    <m/>
    <m/>
    <m/>
    <s v="Metro"/>
    <x v="0"/>
  </r>
  <r>
    <x v="2"/>
    <d v="2018-08-16T00:00:00"/>
    <s v="LeaderOne Financial"/>
    <x v="3"/>
    <x v="3"/>
    <s v="MN"/>
    <s v="2018 Best Places to Work, Mpls St Paul Business Journal. Business: Mortgage lender. QUESTION  How many people will you hire this year, and what do you look for in a prospective employee? ANSWER On average we hire five to 10 employees per year."/>
    <s v="Office (Non-HQ)"/>
    <m/>
    <n v="10"/>
    <m/>
    <m/>
    <m/>
    <s v="Finance, Insurance"/>
    <s v="https://www.bizjournals.com/twincities/news/2018/08/16/best-places-to-work-2018-leaderone-financial-corp.html"/>
    <m/>
    <s v="800 Washington Ave N Ste 901"/>
    <n v="55401"/>
    <n v="44.989386000000003"/>
    <n v="-93.278626000000003"/>
    <m/>
    <m/>
    <m/>
    <s v="Metro"/>
    <x v="0"/>
  </r>
  <r>
    <x v="2"/>
    <d v="2018-08-16T00:00:00"/>
    <s v="Loffler Companies"/>
    <x v="40"/>
    <x v="3"/>
    <s v="MN"/>
    <s v="2018 Best Places to Work, Mpls St Paul Business Journal. Business: Professional services organization providing managed IT, office technologies and services. QUESTION  How many people will you hire this year, and what do you look for in a prospective employee? ANSWER As we grow at a double-digit rate, our hiring will follow, so likely 50 to 100 team members."/>
    <s v="Manufacturing"/>
    <m/>
    <n v="100"/>
    <m/>
    <m/>
    <s v="Computers, Electronics"/>
    <s v="Manufacturing"/>
    <s v="https://www.bizjournals.com/twincities/news/2018/08/16/best-places-to-work-2018-loffler-cos-inc.html"/>
    <m/>
    <s v="1101 E 78th St; Ste 200"/>
    <n v="55420"/>
    <n v="44.861657999999998"/>
    <n v="-93.260357999999997"/>
    <m/>
    <m/>
    <m/>
    <s v="Metro"/>
    <x v="0"/>
  </r>
  <r>
    <x v="2"/>
    <d v="2018-08-16T00:00:00"/>
    <s v="Marco Inc"/>
    <x v="31"/>
    <x v="18"/>
    <s v="MN"/>
    <s v="2018 Best Places to Work, Mpls St Paul Business Journal. Business: Specializes in copiers and printers, business IT services, document management, and audio/video systems. QUESTION  How many people will you hire this year, and what do you look for in a prospective employee? ANSWER Approximately 200 employees will be hired in 2018"/>
    <s v="Headquarters"/>
    <m/>
    <n v="200"/>
    <m/>
    <m/>
    <s v="Business Consulting"/>
    <s v="Professional Services"/>
    <s v="https://www.bizjournals.com/twincities/news/2018/08/16/best-places-to-work-2018-marco.html"/>
    <m/>
    <s v="4510 Heatherwood Rd"/>
    <n v="56301"/>
    <n v="45.490848"/>
    <n v="-94.147718999999995"/>
    <m/>
    <m/>
    <m/>
    <s v="Central"/>
    <x v="0"/>
  </r>
  <r>
    <x v="2"/>
    <d v="2018-08-16T00:00:00"/>
    <s v="Mayo Clinic Health System"/>
    <x v="59"/>
    <x v="27"/>
    <s v="MN"/>
    <s v="Mayo Clinic Health System announced Thursday that a new birthing center will be built at the Austin campus by 2020. An $11.2 million investment, the new family birthing center will be an expansion in the third-floor space where the Women's Special Care Unit is currently."/>
    <s v="Healthcare Facility"/>
    <n v="11200000"/>
    <m/>
    <m/>
    <m/>
    <m/>
    <s v="Health Care, Social Assist"/>
    <s v="http://bit.ly/2MkDzXb, http://tcbmag.com/news/articles/2018/august/mayo-clinic-in-austin-adding-family-birth-center"/>
    <m/>
    <s v="1000 First Dr NW"/>
    <n v="55912"/>
    <n v="43.674433999999998"/>
    <n v="-92.978168999999994"/>
    <m/>
    <m/>
    <m/>
    <s v="South"/>
    <x v="0"/>
  </r>
  <r>
    <x v="2"/>
    <d v="2018-08-16T00:00:00"/>
    <s v="Meritex Enterprises"/>
    <x v="6"/>
    <x v="6"/>
    <s v="MN"/>
    <s v="2018 Best Places to Work, Mpls St Paul Business Journal. Business: industrial real estate. How many people will you hire this year, and what do you look for in a prospective employee? For 2018-2019, we plan to hire about eight individuals."/>
    <s v="Headquarters"/>
    <m/>
    <n v="8"/>
    <m/>
    <m/>
    <m/>
    <s v="Real Estate, Leasing"/>
    <m/>
    <m/>
    <s v="520 Lafayette Rd"/>
    <n v="55155"/>
    <n v="45.0088005"/>
    <n v="-93.206100500000005"/>
    <m/>
    <m/>
    <m/>
    <s v="Central"/>
    <x v="0"/>
  </r>
  <r>
    <x v="2"/>
    <d v="2018-08-16T00:00:00"/>
    <s v="Nina Hale"/>
    <x v="3"/>
    <x v="3"/>
    <s v="MN"/>
    <s v="2018 Best Places to Work, Mpls St Paul Business Journal. Business: Digital marketing agency. QUESTION  How many people will you hire this year, and what do you look for in a prospective employee? ANSWER The agency has seen consistent year-over-year growth and expects to continue that growth in the coming year. We have already hired nine people in 2018 and plan to hire several more by the end of the year."/>
    <s v="Headquarters"/>
    <m/>
    <m/>
    <m/>
    <m/>
    <s v="Advertising, Public Relations"/>
    <s v="Professional Services"/>
    <s v="https://www.bizjournals.com/twincities/news/2018/08/16/best-places-to-work-2018-nina-hale-inc.html"/>
    <m/>
    <s v="100 South 5th St Ste 2000"/>
    <n v="55402"/>
    <n v="44.978382000000003"/>
    <n v="-93.269256999999996"/>
    <m/>
    <m/>
    <m/>
    <s v="Metro"/>
    <x v="0"/>
  </r>
  <r>
    <x v="2"/>
    <d v="2018-08-16T00:00:00"/>
    <s v="NovuHealth"/>
    <x v="3"/>
    <x v="3"/>
    <s v="MN"/>
    <s v="Business: Consumer engagement company for the health care industry. QUESTION  How many people will you hire this year, and what do you look for in a prospective employee? ANSWER NovuHealth plans to increase its employee population by about 35 percent this year. MN Employees: 157"/>
    <s v="Headquarters"/>
    <m/>
    <n v="55"/>
    <m/>
    <m/>
    <s v="Business Consulting"/>
    <s v="Professional Services"/>
    <s v="https://www.bizjournals.com/twincities/news/2018/08/16/best-places-to-work-2018-novuhealth.html"/>
    <m/>
    <s v="5401 Gamble Dr"/>
    <n v="55416"/>
    <n v="44.964787000000001"/>
    <n v="-93.348395999999994"/>
    <m/>
    <m/>
    <m/>
    <s v="Metro"/>
    <x v="0"/>
  </r>
  <r>
    <x v="2"/>
    <d v="2018-08-16T00:00:00"/>
    <s v="Persolvent"/>
    <x v="60"/>
    <x v="1"/>
    <s v="MN"/>
    <s v="Business: Provides payment-processing technologies. QUESTION  How many people will you hire this year, and what do you look for in a prospective employee? ANSWER We estimate about six to 10 people will be hired this year. 2018 Best Places to Work, MSP Business Journal"/>
    <s v="Headquarters"/>
    <m/>
    <n v="10"/>
    <m/>
    <m/>
    <m/>
    <s v="Finance, Insurance"/>
    <s v="https://www.bizjournals.com/twincities/news/2018/08/16/best-places-to-work-2018-persolvent.html"/>
    <m/>
    <s v="940 Hastings Ave"/>
    <n v="55071"/>
    <n v="44.839314999999999"/>
    <n v="-92.976573999999999"/>
    <m/>
    <m/>
    <m/>
    <s v="Metro"/>
    <x v="0"/>
  </r>
  <r>
    <x v="2"/>
    <d v="2018-08-16T00:00:00"/>
    <s v="phData"/>
    <x v="3"/>
    <x v="3"/>
    <s v="MN"/>
    <s v="Business: Big data consulting and managed services firm. QUESTION  How many people will you hire this year, and what do you look for in a prospective employee? ANSWER With growth and expansion across all our divisions, our targeted hiring plan for the remainder of 2018 includes 20 additional hires 2018 Best Places to Work, Mpls St Paul Business Journal"/>
    <s v="Headquarters"/>
    <m/>
    <n v="20"/>
    <m/>
    <m/>
    <s v="Computer Programming"/>
    <s v="Professional Services"/>
    <s v="https://www.bizjournals.com/twincities/news/2018/08/16/best-places-to-work-2018-phdata-inc.html"/>
    <m/>
    <s v="400 S 4th St Ste 401"/>
    <n v="55413"/>
    <n v="44.992932000000003"/>
    <n v="-93.257911000000007"/>
    <m/>
    <m/>
    <m/>
    <s v="Metro"/>
    <x v="0"/>
  </r>
  <r>
    <x v="2"/>
    <d v="2018-08-16T00:00:00"/>
    <s v="Ramboll"/>
    <x v="43"/>
    <x v="3"/>
    <s v="MN"/>
    <s v="Ramboll has opened a new office in Minneapolis, Minnesota, and announced several senior-level appointments in its Americas Division. Based in a new office in Minneapolis, Minnesota, Todd Renville brings decades of consulting experience in due diligence, subsurface investigation, property redevelopment, contaminant hydrogeology, risk-based corrective action (RBCA), remediation and environmental construction management with a focus on large-scale transportation and public works projects."/>
    <s v="Office (Non-HQ)"/>
    <m/>
    <n v="1"/>
    <m/>
    <m/>
    <s v="Architecture, Engineering"/>
    <s v="Professional Services"/>
    <s v="https://www.marketwatch.com/press-release/ramboll-opens-mexico-city-and-minneapolis-offices-announces-americas-division-senior-hires-2018-08-16"/>
    <m/>
    <s v="1650 West End Blvd Ste 100"/>
    <n v="55416"/>
    <n v="44.966594999999998"/>
    <n v="-93.348313000000005"/>
    <m/>
    <m/>
    <m/>
    <s v="Metro"/>
    <x v="0"/>
  </r>
  <r>
    <x v="2"/>
    <d v="2018-08-16T00:00:00"/>
    <s v="Slalom Consulting"/>
    <x v="3"/>
    <x v="3"/>
    <s v="MN"/>
    <s v="Business: Consulting firm. QUESTION  How many people will you hire this year, and what do you look for in a prospective employee? ANSWER We expect to hire about 60 people this year 2018 Best Places to Work, Mpls St Paul Business Journal"/>
    <s v="Office (Non-HQ)"/>
    <m/>
    <n v="60"/>
    <m/>
    <m/>
    <s v="Computer Programming"/>
    <s v="Professional Services"/>
    <s v="https://www.bizjournals.com/twincities/news/2018/08/16/best-places-to-work-2018-slalom.html"/>
    <m/>
    <s v="100 S Fifth St 19th floor"/>
    <n v="55402"/>
    <n v="44.978382000000003"/>
    <n v="-93.269256999999996"/>
    <m/>
    <m/>
    <m/>
    <s v="Metro"/>
    <x v="0"/>
  </r>
  <r>
    <x v="2"/>
    <d v="2018-08-16T00:00:00"/>
    <s v="SportsEngine"/>
    <x v="3"/>
    <x v="3"/>
    <s v="MN"/>
    <s v="QUESTION  How many people will you hire this year, and what do you look for in a prospective employee? ANSWER Our business has been growing exponentially over the past several years, and we expect to continue to hire talented people for the foreseeable future. 2018 Best Places to Work, MSP Business Journal"/>
    <s v="Headquarters"/>
    <m/>
    <m/>
    <m/>
    <m/>
    <s v="Computer Programming"/>
    <s v="Professional Services"/>
    <s v="https://www.bizjournals.com/twincities/news/2018/08/16/best-places-to-work-2018-sportsengine.html"/>
    <m/>
    <s v="1400 Van Buren St NE"/>
    <n v="55413"/>
    <n v="45.002665"/>
    <n v="-93.248981000000001"/>
    <m/>
    <m/>
    <m/>
    <s v="Metro"/>
    <x v="0"/>
  </r>
  <r>
    <x v="2"/>
    <d v="2018-08-16T00:00:00"/>
    <s v="Verus Corp"/>
    <x v="50"/>
    <x v="25"/>
    <s v="MN"/>
    <s v="Business: Network infrastructure management and strategic IT consulting company. QUESTION  How many people will you hire this year? ANSWER Three to four 2018 Best Places to Work, MSP Business Journal"/>
    <s v="Headquarters"/>
    <m/>
    <n v="4"/>
    <m/>
    <m/>
    <s v="Computer Programming"/>
    <s v="Professional Services"/>
    <s v="https://www.bizjournals.com/twincities/news/2018/08/16/best-places-to-work-2018-verus-corp.html"/>
    <m/>
    <s v="6279 University Ave NE"/>
    <n v="55432"/>
    <n v="45.082169999999998"/>
    <n v="-93.262675000000002"/>
    <m/>
    <m/>
    <m/>
    <s v="Metro"/>
    <x v="0"/>
  </r>
  <r>
    <x v="2"/>
    <d v="2018-08-20T00:00:00"/>
    <s v="Napco International LLC"/>
    <x v="12"/>
    <x v="3"/>
    <s v="MN"/>
    <s v="Defense contractor NAPCO International could be moving to Brooklyn Park with help from a city tax-increment financing package. Developer Scannell Properties wants to construct a 75,000-square-foot industrial building on a vacant piece of land at 9200 75th Ave. N. for NAPCO, which services and manufacturers military equipment. The city is considering a proposal of $500,000 in TIF. project cost $5.6 million. If approved, 51 jobs relocated from Hopkins to Brooklyn Park. Nov 2018: $110K JCF"/>
    <s v="Headquarters"/>
    <n v="5600000"/>
    <n v="18"/>
    <m/>
    <n v="75000"/>
    <s v="Repair, Maintenance"/>
    <s v="Other Services"/>
    <s v="https://www.bizjournals.com/twincities/news/2018/08/20/defense-contractor-would-move-from-hopkins-to.html"/>
    <m/>
    <s v="11055 Excelsior Blvd"/>
    <n v="55343"/>
    <n v="44.920309000000003"/>
    <n v="-93.420356999999996"/>
    <s v="Government Financing"/>
    <m/>
    <m/>
    <s v="Metro"/>
    <x v="0"/>
  </r>
  <r>
    <x v="2"/>
    <d v="2018-08-20T00:00:00"/>
    <s v="NextGEN RF Design"/>
    <x v="49"/>
    <x v="9"/>
    <s v="MN"/>
    <s v="The North Mankato Port Authority approved a $300,000 loan to the radio engineering firm to apply to buying a bldg for $1.3 million. NextGen RF Design will move from Waseca to a 11,700 SF building at 2130 Howard Dr. The company already has secured $600,000 in equity and bank loans but needed another $300,000 to complete the purchase and make minor renovations. Tholen said the company has plans to move this fall. Currently:12 employees. Plan to add 8-10 jobs, 3 yrs.Minor renovation cost: $1,300."/>
    <s v="Headquarters; Manufacturing"/>
    <n v="1300000"/>
    <n v="10"/>
    <m/>
    <m/>
    <s v="Architecture, Engineering"/>
    <s v="Professional Services"/>
    <s v="http://www.mankatofreepress.com/news/local_news/n-mankato-oks-k-loan-for-incoming-business/article_4f7c493e-a4dc-11e8-b7be-3bdb636e79b4.html"/>
    <m/>
    <s v="2130 Howard Dr"/>
    <n v="56003"/>
    <n v="44.184362"/>
    <n v="-94.059325000000001"/>
    <s v="Government Financing"/>
    <m/>
    <m/>
    <s v="South"/>
    <x v="0"/>
  </r>
  <r>
    <x v="2"/>
    <d v="2018-08-21T00:00:00"/>
    <s v="Alorica"/>
    <x v="48"/>
    <x v="4"/>
    <s v="MN"/>
    <s v="Alorica Inc. is hiring 550 people to work at its Mendota Heights call center, a move that will more than double the global firm's presence in the Twin Cities. The expansion comes thanks to a new client, a travel company, as well as existing health care clients that are growing, said Alorica Senior Site Director Kevin Greer. He would not identify the client, but said it's not a locally based company. Currently 350 staff. Star Tribune NOV 2018 Update: Hiring for 300 new positions."/>
    <s v="Call Center"/>
    <m/>
    <n v="300"/>
    <m/>
    <m/>
    <s v="Other Support Services"/>
    <s v="Admin, Support Services"/>
    <s v="https://www.bizjournals.com/twincities/news/2018/08/21/call-center-adding-550-jobs-in-mendota-heights.html"/>
    <m/>
    <s v="1500 Commerce Dr"/>
    <n v="55120"/>
    <n v="44.872740999999998"/>
    <n v="-93.171828000000005"/>
    <m/>
    <m/>
    <m/>
    <s v="Metro"/>
    <x v="0"/>
  </r>
  <r>
    <x v="2"/>
    <d v="2018-08-21T00:00:00"/>
    <s v="Boston Consulting Group"/>
    <x v="3"/>
    <x v="3"/>
    <s v="MN"/>
    <s v="The Boston Consulting Group's new downtown Minneapolis office uses natural materials like wood and moss to impart an up-north feel while staying true to the refined theme of the global company. It also more than doubles the space of the firm's local operations, with plans for future growth in mind. The new office is about 20,000 square feet; the company's last space was about 9,000."/>
    <s v="Office (Non-HQ)"/>
    <m/>
    <m/>
    <m/>
    <n v="11000"/>
    <s v="Business Consulting"/>
    <s v="Professional Services"/>
    <s v="https://www.bizjournals.com/twincities/news/2018/08/21/cool-offices-boston-consulting-groups-downtown.html"/>
    <m/>
    <s v="60 South 6th St Ste 2300"/>
    <n v="55402"/>
    <n v="44.977682999999999"/>
    <n v="-93.270872999999995"/>
    <m/>
    <m/>
    <m/>
    <s v="Metro"/>
    <x v="0"/>
  </r>
  <r>
    <x v="2"/>
    <d v="2018-08-21T00:00:00"/>
    <s v="Recombinetics Inc"/>
    <x v="6"/>
    <x v="6"/>
    <s v="MN"/>
    <s v="Gene-editing startup Recombinetics Inc. has closed on $34 million in funding that will go partly toward accelerating development of its &quot;oinkubator&quot; technology, which could eventually let scientists grow human organs inside pigs. Recombinetics uses gene-editing technology to customize animals for the agribusiness and biomedical markets. In addition to R&amp;D, the company will also apply raised capital toward hiring scientists, and sales and marketing people. Plans to expand lab, other facilities"/>
    <s v="Headquarters; Research &amp; Dev"/>
    <m/>
    <m/>
    <m/>
    <m/>
    <s v="Research, Development"/>
    <s v="Professional Services"/>
    <s v="https://www.bizjournals.com/twincities/news/2018/08/21/recombinetics-raises-34m-for-oinkubators-hiring.html"/>
    <m/>
    <s v="1246 University Ave W Ste 301"/>
    <n v="56001"/>
    <n v="44.955219"/>
    <n v="-93.152617000000006"/>
    <m/>
    <m/>
    <m/>
    <s v="Metro"/>
    <x v="0"/>
  </r>
  <r>
    <x v="2"/>
    <d v="2018-08-22T00:00:00"/>
    <s v="Smude Enterprises LLC"/>
    <x v="61"/>
    <x v="28"/>
    <s v="MN"/>
    <s v="Tom and Jenni Smude plan to expand their manufacturing facility to 75,000 square feet. Sales of Smude's Sunflower Oil, including increased demand for bulk oil from high-end pet-food manufacturers, and a separate year-old microwave popcorn product, should increase revenue this year by more than 50% to around $5 million, on the heels of 60% growth in 2017. Plant expansion and additional sales should add 10 jobs. MIF Award $300K to related entity Midwest Processors."/>
    <s v="Headquarters; Manufacturing"/>
    <n v="3340960"/>
    <n v="10"/>
    <m/>
    <n v="50000"/>
    <s v="Food, Beverage"/>
    <s v="Manufacturing"/>
    <s v="http://www.startribune.com/smude-s-sunflower-oil-is-doubling-down-on-big-expansion-in-little-pierz-minn/491158441/"/>
    <m/>
    <s v="25804 173rd St"/>
    <n v="56364"/>
    <n v="46.012689000000002"/>
    <n v="-94.118663999999995"/>
    <s v="Government Financing"/>
    <m/>
    <m/>
    <s v="Central"/>
    <x v="0"/>
  </r>
  <r>
    <x v="2"/>
    <d v="2018-08-22T00:00:00"/>
    <s v="Urotronic"/>
    <x v="25"/>
    <x v="3"/>
    <s v="MN"/>
    <s v="Urotronic Inc., a startup launched by med-tech inventor and Lutonix Inc. co-founder Lixiao Wang, has closed on $20 million in venture capital to fund clinical studies and ramp up hiring. Plymouth-based Urotronic plans to devote the capital partly toward roughy doubling its 14-person staff, said company President David Perry. The $20 million raised by Urotronic will be used to expand the company's staff and manufacturing space and to complete the clinical trials"/>
    <s v="Headquarters; Manufacturing"/>
    <m/>
    <n v="14"/>
    <m/>
    <m/>
    <s v="Medical"/>
    <s v="Manufacturing"/>
    <s v="https://www.bizjournals.com/twincities/news/2018/08/22/med-tech-startup-urotronic-raises-20-million-for.html; http://www.startribune.com/urotronic-raises-20m-to-complete-device-trials-expand-manufacturing/491848161/"/>
    <m/>
    <s v="13705 26th Ave North Ste 102"/>
    <n v="55441"/>
    <n v="45.007046000000003"/>
    <n v="-93.453598"/>
    <s v="Venture Capital"/>
    <m/>
    <m/>
    <s v="Metro"/>
    <x v="0"/>
  </r>
  <r>
    <x v="2"/>
    <d v="2018-08-23T00:00:00"/>
    <s v="Euram"/>
    <x v="6"/>
    <x v="6"/>
    <s v="MN"/>
    <s v="A large Hawaii-based coffee roaster is looking to acquire to a slice of the old Hamm's brewery complex directly overlooking the northern edge of Swede Hollow in St. Paul -- and, if things go well, open a top-floor café overlooking the park. Euram Inc., which does business as Hawaiian Paradise Coffee, is looking to renovate the dilapidated 30,000-square-foot building at 680 Minnehaha Avenue and turn it into a production and distribution front."/>
    <s v="Manufacturing"/>
    <n v="1000000"/>
    <n v="38"/>
    <m/>
    <m/>
    <s v="Food, Beverage"/>
    <s v="Manufacturing"/>
    <s v="https://www.twincities.com/2018/08/22/hawaii-coffee-maker-looking-to-acquire-hamms-building-in-st-paul-and-maybe-add-a-cafe/; http://www.startribune.com/buyer-wants-to-roast-hawaiian-coffee-beans-in-building-where-hamm-s-dried-grain/492120611/"/>
    <m/>
    <s v="680 Minnehaha"/>
    <n v="55106"/>
    <n v="44.962825000000002"/>
    <n v="-93.072188999999995"/>
    <m/>
    <m/>
    <m/>
    <s v="Metro"/>
    <x v="0"/>
  </r>
  <r>
    <x v="2"/>
    <d v="2018-08-24T00:00:00"/>
    <s v="Community Performing Arts Center"/>
    <x v="3"/>
    <x v="3"/>
    <s v="MN"/>
    <s v="A proposed amphitheater on the Mississippi riverfront at the Upper Harbor Terminal in North Minneapolis is taking shape with updated renderings and plans. First Avenue will operate the new venue. The Upper Harbor Terminal Community Performing Arts Center (CPAC) would sit on the river just two miles north of downtown. A steel structure called ?the Gantry? would hold a majority of CPAC?s 6,000 fixed seats, and open space for 4,000 additional people. Est. 269 operations jobs, 559 construction jobs."/>
    <s v="Other"/>
    <m/>
    <n v="269"/>
    <m/>
    <m/>
    <m/>
    <s v="Arts, Entertainment"/>
    <s v="https://blog.thecurrent.org/2018/08/seeing-stars-first-avenues-proposed-minneapolis-riverfront-amphitheater-moves-forward/"/>
    <m/>
    <s v="North 2nd St"/>
    <n v="55412"/>
    <n v="45.023845999999999"/>
    <n v="-93.280821000000003"/>
    <m/>
    <m/>
    <m/>
    <s v="Metro"/>
    <x v="0"/>
  </r>
  <r>
    <x v="2"/>
    <d v="2018-08-24T00:00:00"/>
    <s v="Hydra-Flex"/>
    <x v="62"/>
    <x v="4"/>
    <s v="MN"/>
    <s v="MIF $300K, 75 new jobs, $1.2 million investment, JCF $700K (Could not find other public info or details in August. But see 11/21/18 Company news.)"/>
    <s v="Headquarters"/>
    <n v="1232098"/>
    <n v="75"/>
    <m/>
    <m/>
    <s v="Machinery"/>
    <s v="Manufacturing"/>
    <s v="n/a"/>
    <m/>
    <s v="980 Lone Oak Rd Ste 128"/>
    <n v="55121"/>
    <n v="44.845976"/>
    <n v="-93.137975999999995"/>
    <s v="Government Financing"/>
    <m/>
    <m/>
    <s v="Metro"/>
    <x v="0"/>
  </r>
  <r>
    <x v="2"/>
    <d v="2018-08-25T00:00:00"/>
    <s v="Skywater Technology Foundry"/>
    <x v="40"/>
    <x v="3"/>
    <s v="MN"/>
    <s v="One of Minnesota's handful of chipmakers, SkyWater Technology, was recently selected by the Defense Advanced Research Projects Agency, or DARPA, to work with it and MIT on one of the most promising ideas to keep pushing chip designs and computing forward. The Bloomington company for the next three years will help DARPA and MIT engineer and test processes to manufacture chips that have circuitry on more than one plane. SkyWater is growing; nearly 100 employees have been added since last year"/>
    <s v="Manufacturing"/>
    <m/>
    <m/>
    <m/>
    <m/>
    <s v="Computers, Electronics"/>
    <s v="Manufacturing"/>
    <s v="http://www.startribune.com/at-skywater-a-project-with-darpa-could-reshape-the-fortunes-of-a-minnesota-chip-factory/491645971/"/>
    <m/>
    <s v="2401 E 86th St"/>
    <n v="55425"/>
    <n v="44.847811999999998"/>
    <n v="-93.237697999999995"/>
    <m/>
    <m/>
    <m/>
    <s v="Metro"/>
    <x v="0"/>
  </r>
  <r>
    <x v="2"/>
    <d v="2018-08-28T00:00:00"/>
    <s v="OmniTier"/>
    <x v="7"/>
    <x v="7"/>
    <s v="MN"/>
    <s v="A Rochester startup co-led by a former IBM and Mayo Clinic computer scientist is getting ready to roll out a new technology platform aimed at speeding up and lowering the cost of whole-genome sequencing, seen as a key step toward the widespread adoption of personalized medicine. CompStor uses a unique, tiered memory configuration. Chief Technology Officer Jon Coker said the three-year-old firm now has 15 employees and is actively hiring as it prepares to roll out CompStor to new customers."/>
    <s v="Manufacturing; Research &amp; Dev"/>
    <m/>
    <m/>
    <m/>
    <m/>
    <s v="Medical"/>
    <s v="Manufacturing"/>
    <s v="http://tcbmag.com/news/articles/2018/august/rochester-startup-omnitier-looks-to-speed-up-whole-genome-sequencing"/>
    <m/>
    <s v="2720 Superior Dr NW Ste 101"/>
    <n v="55901"/>
    <n v="44.05189"/>
    <n v="-92.523916999999997"/>
    <m/>
    <m/>
    <m/>
    <s v="South"/>
    <x v="0"/>
  </r>
  <r>
    <x v="2"/>
    <d v="2018-08-28T00:00:00"/>
    <s v="Planned Parenthood"/>
    <x v="3"/>
    <x v="3"/>
    <s v="MN"/>
    <s v="Planned Parenthood leaders expect the patient load will eventually triple at its Uptown Minneapolis location after a new clinic is completed in late 2019 or early 2020. The project is already well along in its development. Planned Parenthood is proposing a three-story, 58,400-square-foot clinic at 1210 Lagoon Ave., the site of its one-story clinic for more than 20 years. Davis Group will develop the $14 million project, but PP will own the completed building."/>
    <s v="Healthcare Facility"/>
    <n v="14000000"/>
    <m/>
    <m/>
    <n v="38900"/>
    <m/>
    <s v="Health Care, Social Assist"/>
    <m/>
    <m/>
    <s v="1200 Lagoon Ave"/>
    <n v="55408"/>
    <n v="44.949010000000001"/>
    <n v="-93.294441000000006"/>
    <m/>
    <m/>
    <m/>
    <s v="Metro"/>
    <x v="0"/>
  </r>
  <r>
    <x v="2"/>
    <d v="2018-08-28T00:00:00"/>
    <s v="Vomela"/>
    <x v="6"/>
    <x v="6"/>
    <s v="MN"/>
    <s v="Vomela Companies will build a new corporate headquarters on 3M's former campus on the east side of St. Paul. The new 300,000-square-foot building will allow the specialty graphics services firm to consolidate four Twin Cities facilities into one location. About 252,000 SF of production space; 47,500 of office space. New space will bring more than 300 Minnesota employees under one roof for the first time. Expected completion 2019"/>
    <s v="Headquarters; Other"/>
    <m/>
    <m/>
    <m/>
    <n v="300000"/>
    <s v="Other Services"/>
    <s v="Professional Services"/>
    <s v="http://www.startribune.com/vomela-companies-starts-construction-on-new-st-paul-headquarters/491897181/; https://www.bizjournals.com/twincities/news/2018/08/27/vomela-building-300-000-square-foot-hq-at-site-of.html"/>
    <m/>
    <s v="274 Fillmore Ave E"/>
    <n v="55107"/>
    <n v="44.942793999999999"/>
    <n v="-93.078702000000007"/>
    <m/>
    <m/>
    <m/>
    <s v="Metro"/>
    <x v="0"/>
  </r>
  <r>
    <x v="3"/>
    <d v="2018-09-04T00:00:00"/>
    <s v="Carlson Companies"/>
    <x v="63"/>
    <x v="3"/>
    <s v="MN"/>
    <s v="Carlson is planning a multimillion dollar upgrade to its 30-year-old Minnetonka office tower and is opening 58,000 SF of its longtime headquarters building to other tenants. The gold-colored tower at 701 Carlson Pkwy. is one of two along Interstate 394 and still houses Carlson?s Wagonlit Travel business as well as other family businesses. Renovation will begin this fall and wrap up in 2020. DEED JCF Award $450,000 (2/2019)"/>
    <s v="Headquarters"/>
    <n v="9250000"/>
    <n v="75"/>
    <m/>
    <m/>
    <s v="Accommodation"/>
    <s v="Accommodation, Food Services"/>
    <s v="https://www.bizjournals.com/twincities/news/2018/09/04/carlson-will-renovate-minnetonka-tower-opening.html"/>
    <m/>
    <s v="701 Carlson Pky"/>
    <n v="55305"/>
    <n v="44.972599000000002"/>
    <n v="-93.4657974"/>
    <m/>
    <m/>
    <m/>
    <s v="Metro"/>
    <x v="0"/>
  </r>
  <r>
    <x v="2"/>
    <d v="2018-09-05T00:00:00"/>
    <s v="Associated Milk Producers Inc"/>
    <x v="64"/>
    <x v="29"/>
    <s v="MN"/>
    <s v="AMPI is currently upgrading its Paynesville, Minn., plant to incorporate new vats and other cheesemaking equipment. The project will increase cheese production from 2.4 million pounds a day to 3 million pounds a day, Sr VP of Operations Mike Wolkow said. The production of whey protein concentrate, 34 and 80, will increase as well. (Per DEED BDPI award to Paynesville in 2019 - 3 new jobs, 82 retained jobs)"/>
    <s v="Manufacturing"/>
    <m/>
    <n v="3"/>
    <n v="82"/>
    <m/>
    <s v="Food, Beverage"/>
    <s v="Manufacturing"/>
    <s v="https://www.dairyfoods.com/articles/93115-ampi---the-powerhouse-behind-the-dairy-brands"/>
    <m/>
    <s v="200 Railroad St"/>
    <n v="56362"/>
    <n v="45.382999400000003"/>
    <n v="-94.714897199999996"/>
    <s v="Government Financing"/>
    <m/>
    <m/>
    <s v="Central"/>
    <x v="0"/>
  </r>
  <r>
    <x v="2"/>
    <d v="2018-09-06T00:00:00"/>
    <s v="OpenDoor"/>
    <x v="3"/>
    <x v="3"/>
    <s v="MN"/>
    <s v="Open Door Labs Inc., a San Francisco-based real estate technology startup, operates in 13 markets across the country; the Twin Cities, the latest market, will see an official launch next week. Opendoor says it can provide sellers an offer on their homes in under 48 hours, assuming the sellers provide basic details about the home. It makes money by charging on average a 6.5 percent fee on the sale. Opendoor has hired eight employees to direct the expansion, and is recruiting seven more in Mpls"/>
    <s v="Office (Non-HQ)"/>
    <m/>
    <n v="7"/>
    <m/>
    <m/>
    <m/>
    <s v="Real Estate, Leasing"/>
    <s v="https://www.bizjournals.com/twincities/news/2018/09/06/what-opendoor-brings-to-twin-cities-new-tech-deep.html"/>
    <m/>
    <s v="n/a"/>
    <n v="55401"/>
    <n v="44.984577000000002"/>
    <n v="-93.269097000000002"/>
    <m/>
    <m/>
    <m/>
    <s v="Metro"/>
    <x v="0"/>
  </r>
  <r>
    <x v="2"/>
    <d v="2018-09-10T00:00:00"/>
    <s v="Minnetronix Medical Inc"/>
    <x v="6"/>
    <x v="6"/>
    <s v="MN"/>
    <s v="Minnetronix, a 22-year-old medical technology business based in St. Paul, has long specialized as a contract manufacturer, building med-tech devices designed by other firms. It's now growing beyond that role with a new product developed in-house. Minnetronix has opened a new, 125,000-square-foot engineering and manufacturing space. It's undergone a modest rebranding, renaming as Minnetronix Medical. Update 2/4/2019 Per DEED: 89 new jobs, 287 retained IBDPI grant to St. Paul $587,881 for pkg lot"/>
    <s v="Headquarters"/>
    <m/>
    <n v="89"/>
    <n v="287"/>
    <n v="125000"/>
    <s v="Medical"/>
    <s v="Manufacturing"/>
    <s v="https://www.bizjournals.com/twincities/news/2018/09/10/contract-manufacturer-minnetronix-has-a-new-med.html"/>
    <s v="MSP Business Journal"/>
    <s v="1635 Energy Park Dr"/>
    <n v="55108"/>
    <n v="44.9712982"/>
    <n v="-93.171402"/>
    <s v="Government Financing"/>
    <s v="BDPI-Innovative ($858K), JCF ($500K), MIF ($500K)"/>
    <s v="=1857881"/>
    <s v="Metro"/>
    <x v="0"/>
  </r>
  <r>
    <x v="2"/>
    <d v="2018-09-11T00:00:00"/>
    <s v="4C Medical Technologies"/>
    <x v="12"/>
    <x v="3"/>
    <s v="MN"/>
    <s v="Med-tech startup 4C Medical Technologies Inc. has closed on a $17 million round of funding that will go toward product development. The business has about 15 employees today and will be adding between six and 10 more over next year. 4C is also hunting for larger digs. The company leases about 2,500 square feet today and will be looking for 20,000 square feet for a new office, CEO Bob Thatcher said."/>
    <s v="Headquarters; Manufacturing; Research &amp; Dev"/>
    <m/>
    <n v="10"/>
    <m/>
    <m/>
    <s v="Medical"/>
    <s v="Manufacturing"/>
    <s v="https://www.bizjournals.com/twincities/news/2018/09/11/med-tech-startup-4c-medical-technologies-nabs-17.html"/>
    <m/>
    <s v="7600 Boone Ave N Ste 7"/>
    <n v="55428"/>
    <n v="45.091639999999998"/>
    <n v="-93.391349000000005"/>
    <m/>
    <m/>
    <m/>
    <s v="Metro"/>
    <x v="0"/>
  </r>
  <r>
    <x v="2"/>
    <d v="2018-09-11T00:00:00"/>
    <s v="Lamppa Manufacturing Inc"/>
    <x v="65"/>
    <x v="5"/>
    <s v="MN"/>
    <s v="Lamppa Manufacturing, a producer of wood burning sauna stoves and furnaces, is remaining in Tower but moving its operations into a bigger, newer building through a lease agreement with the city. Its new home will be 9,000 square feet (up from 1,800 SF), allowing for a 500 percent increase in production and the potential to triple or quadruple its staff over the next couple years. Lamppa currently employs eight full-time workers. $1.8 million new bldg will be built. $1.85 million IRRRB loan."/>
    <s v="Headquarters; Manufacturing"/>
    <n v="1800000"/>
    <m/>
    <m/>
    <n v="9000"/>
    <s v="Machinery"/>
    <s v="Manufacturing"/>
    <s v="http://tcbmag.com/news/articles/2018/september/lamppa-manufacturing-co-expanding-with-move-to-ne"/>
    <m/>
    <s v="512 3rd St S"/>
    <n v="55790"/>
    <n v="47.803114999999998"/>
    <n v="-92.275683000000001"/>
    <s v="Government Financing"/>
    <m/>
    <m/>
    <s v="North"/>
    <x v="0"/>
  </r>
  <r>
    <x v="2"/>
    <d v="2018-09-14T00:00:00"/>
    <s v="Milk Specialties Global"/>
    <x v="33"/>
    <x v="3"/>
    <s v="MN"/>
    <s v="Eden Prairie-based Milk Specilaties Global specializes in isolating the various components in milk and then manufacturing new products for human and animal consumption. Think super milk without sugar, lactose and fat. The company also takes those unhealthy components and manufactures them into products such as animal feed. 2017 revenues were of $747 million, up about $100 million from two years ago. The company has about 200 employees in MN, and looking to hire more at HQ. (Companywide:850)"/>
    <s v="Headquarters"/>
    <m/>
    <m/>
    <m/>
    <m/>
    <s v="Food, Beverage"/>
    <s v="Manufacturing"/>
    <s v="https://www.bizjournals.com/twincities/news/2018/09/14/milk-specialties-global-is-local-but-growing.html"/>
    <m/>
    <s v="7500 Flying Cloud Dr"/>
    <n v="55344"/>
    <n v="44.867426000000002"/>
    <n v="-93.415473000000006"/>
    <m/>
    <m/>
    <m/>
    <s v="Metro"/>
    <x v="0"/>
  </r>
  <r>
    <x v="2"/>
    <d v="2018-09-19T00:00:00"/>
    <s v="Life Time Work"/>
    <x v="43"/>
    <x v="3"/>
    <s v="MN"/>
    <s v="Life Time Inc. will open its new coworking concept in the Towers at West End's 1600 building in St. Louis Park. The Chanhassen-based company signed a lease for 28,000 square feet on the ninth floor of the building and will open in early 2019, according to a Life Time spokeswoman. O'Reilly said he thinks Life Time could open 40 to 50 of the coworking spaces in the next five years. "/>
    <s v="Office (Non-HQ); Other"/>
    <m/>
    <m/>
    <m/>
    <n v="28000"/>
    <m/>
    <s v="Real Estate, Leasing"/>
    <m/>
    <m/>
    <s v="1600 Utica Ave S"/>
    <n v="55416"/>
    <n v="44.966161999999997"/>
    <n v="-93.345726999999997"/>
    <m/>
    <m/>
    <m/>
    <s v="Metro"/>
    <x v="0"/>
  </r>
  <r>
    <x v="2"/>
    <d v="2018-09-20T00:00:00"/>
    <s v="Bank of America"/>
    <x v="3"/>
    <x v="3"/>
    <s v="MN"/>
    <s v="Bank of America Corp. has made substantial inroads into the Twin Cities market as of late after shying away from the area for decades. In 2015, the bank says it was the 80th-largest bank in the Twin Cities based on metro-area deposits. Now it cracks the top 10 with $1.4 billion. Katie Simpson: &quot;In all, we have 14 brick-and-mortar locations. We now have about 500 employees in the market. We're in growth mode in the Twin Cities. I can't give you specific numbers in terms of growth plans.&quot;"/>
    <s v="Office (Non-HQ)"/>
    <m/>
    <m/>
    <m/>
    <m/>
    <m/>
    <s v="Finance, Insurance"/>
    <s v="https://www.bizjournals.com/twincities/news/2018/09/20/bank-of-americas-local-market-president-talks.html"/>
    <m/>
    <s v="80 S 8th St STE 266"/>
    <n v="55402"/>
    <n v="44.975459999999998"/>
    <n v="-93.272667999999996"/>
    <m/>
    <m/>
    <m/>
    <s v="Metro"/>
    <x v="0"/>
  </r>
  <r>
    <x v="2"/>
    <d v="2018-09-21T00:00:00"/>
    <s v="Blue Star Power Systems"/>
    <x v="49"/>
    <x v="9"/>
    <s v="MN"/>
    <s v="Update by DEED. Jobs and Investment data. Confirm previous preliminary plans."/>
    <s v="Manufacturing"/>
    <n v="10500000"/>
    <n v="50"/>
    <m/>
    <n v="85000"/>
    <s v="Machinery"/>
    <s v="Manufacturing"/>
    <m/>
    <m/>
    <m/>
    <n v="56003"/>
    <n v="44.173299999999998"/>
    <n v="-94.033844999999999"/>
    <m/>
    <m/>
    <m/>
    <s v="South"/>
    <x v="0"/>
  </r>
  <r>
    <x v="2"/>
    <d v="2018-09-27T00:00:00"/>
    <s v="Tech Dump"/>
    <x v="6"/>
    <x v="6"/>
    <s v="MN"/>
    <s v="Electronics recycler Tech Dump has reached a deal to buy a 90,000-square-foot building in St. Paul, a move that will more than double the nonprofit's space. Tech dump has 48 employees and wants to double its staff by 2022, the organization said in a news release. Tech Dump, which also provides jobs and training to ex-offenders and people recovering from drug addiction, has signed a purchase agreement to buy the property at 860 Vandalia St. Funds incl: $130K City of St. Paul; $170K city loan"/>
    <s v="Other"/>
    <m/>
    <n v="48"/>
    <m/>
    <m/>
    <s v="Repair, Maintenance"/>
    <s v="Other Services"/>
    <s v="http://tcbmag.com/news/articles/2018/september/electronics-recycler-tech-dump-more-than-doubling-in-size-with-expansion-into-st-paul-building"/>
    <m/>
    <s v="698 Prior Ave N"/>
    <n v="55104"/>
    <n v="44.961719000000002"/>
    <n v="-93.181894"/>
    <s v="Government Financing"/>
    <m/>
    <m/>
    <s v="Metro"/>
    <x v="0"/>
  </r>
  <r>
    <x v="3"/>
    <d v="2018-10-03T00:00:00"/>
    <s v="JP Ecommerce"/>
    <x v="66"/>
    <x v="25"/>
    <s v="MN"/>
    <s v="JP Ecommerce requests a conditional use permit to allow a production, assembly, warehousing, distribution service facility (Bare Home). Josh Pribyl from Bare Home: &quot;&quot;we are a bedding company. We have our brand of bed sheets,comforters, blankets, mattress pads, that we get manufactured in our brand overseas. The new facility would be a distribution center and showroom. MIF funds $964,500"/>
    <s v="Distribution Center; Retail"/>
    <n v="7009676"/>
    <n v="60"/>
    <m/>
    <m/>
    <m/>
    <s v="Warehousing"/>
    <s v="https://www.ci.columbus.mn.us/vertical/sites/%7B3E6BBFCC-1CDD-4B18-AFB1-2CB97872D422%7D/uploads/PC-18-122_and_123_JP_Ecommerce_Plat_and_CUP.pdf"/>
    <m/>
    <s v="Hornsby St"/>
    <n v="55014"/>
    <n v="45.2652"/>
    <n v="-93.050200000000004"/>
    <s v="Government Financing"/>
    <m/>
    <m/>
    <s v="Metro"/>
    <x v="0"/>
  </r>
  <r>
    <x v="3"/>
    <d v="2018-10-03T00:00:00"/>
    <s v="ProVation Medical"/>
    <x v="3"/>
    <x v="3"/>
    <s v="MN"/>
    <s v="Health-tech company Provation Medical Inc. is out from under the umbrella of its former long-time Dutch parent company and headed toward the cloud. The maker of medical-documentation software launched as a homegrown Twin Cities startup in the mid-1990s, before Dutch information-services company Wolters Kluwer bought it in 2006. 170 of Provation''s employees were based in Minneapolis' North Loop area. WK sold it in 3/2018. Provation will also add jobs as it ramps up marketing efforts."/>
    <m/>
    <m/>
    <m/>
    <m/>
    <m/>
    <s v="Computer Programming"/>
    <s v="Professional Services"/>
    <s v="https://www.bizjournals.com/twincities/news/2018/10/03/independent-once-again-health-tech-company.html"/>
    <m/>
    <s v="800 Washington Ave N #1006"/>
    <n v="55401"/>
    <n v="44.989386000000003"/>
    <n v="-93.278626000000003"/>
    <m/>
    <m/>
    <m/>
    <s v="Metro"/>
    <x v="0"/>
  </r>
  <r>
    <x v="3"/>
    <d v="2018-10-04T00:00:00"/>
    <s v="3M"/>
    <x v="67"/>
    <x v="30"/>
    <s v="MN"/>
    <s v="3M Co. will shut down an electrical plant in Austin, Texas, shifting the work and maybe some jobs to a facility in New Ulm, Minn. announced the plan to close the smaller of two Austin facilities by the end of 2019. The plant employs 120 workers who make copper and fiber connectivity products for the utility sector. 3M's New Ulm facility would take over production, and may add some jobs as it absorbs the extra work. This follows 3M's sale of its fiber &amp; copper cabling mfg business"/>
    <m/>
    <m/>
    <m/>
    <m/>
    <m/>
    <s v="Other Manufacturing"/>
    <s v="Manufacturing"/>
    <s v="https://www.bizjournals.com/twincities/news/2018/10/04/3m-closing-plant-in-texas-shifting-work-to.html"/>
    <m/>
    <s v="1700 N Minnesota St"/>
    <n v="56073"/>
    <n v="44.329977"/>
    <n v="-94.474952000000002"/>
    <m/>
    <m/>
    <m/>
    <s v="South"/>
    <x v="0"/>
  </r>
  <r>
    <x v="3"/>
    <d v="2018-10-09T00:00:00"/>
    <s v="Perforce Software"/>
    <x v="3"/>
    <x v="3"/>
    <s v="MN"/>
    <s v="Perforce Software will buy Boston area software-testing firm Perfecto Mobile in a deal worth about $200 million. Perfecto adds a critical component to our DevOps capabilities allowing Perforce to deliver more value for large enterprise customers that value scalability and security. The acquisition would be the company's fifth and largest acquisition in the past two years. The acquisition will double Perforce's size and will result in aggressive hiring in Minneapolis and several other areas."/>
    <m/>
    <m/>
    <m/>
    <m/>
    <m/>
    <s v="Computer Programming"/>
    <s v="Professional Services"/>
    <s v="http://www.startribune.com/perforce-acquiring-software-testing-firm-in-200-million-deal/496367311/"/>
    <m/>
    <s v="400 First Ave N #200"/>
    <n v="55401"/>
    <n v="44.981299"/>
    <n v="-93.273304999999993"/>
    <m/>
    <m/>
    <m/>
    <s v="Metro"/>
    <x v="0"/>
  </r>
  <r>
    <x v="3"/>
    <d v="2018-10-09T00:00:00"/>
    <s v="Switchback Medical LLC"/>
    <x v="11"/>
    <x v="3"/>
    <s v="MN"/>
    <s v="Medical device design startup Switchback Medical recently opened in a15,000-square-foot space in Maple Grove, Minn. The company offers capabilities in: Finished devices, Balloon catheters, Delivery systems, etc. The company’s facility includees office and tech space for up to 100 employees, an ISO Class 8 controlled-environment clean room, R&amp;D and test labs, a machine shop."/>
    <s v="HQ, MF"/>
    <m/>
    <m/>
    <m/>
    <n v="15000"/>
    <s v="Medical"/>
    <s v="Manufacturing"/>
    <s v="https://www.medicaldesignandoutsourcing.com/switchback-medical-debuts-in-twin-cities-metro/"/>
    <m/>
    <s v="11600 96th Ave N"/>
    <n v="55369"/>
    <n v="45.129502000000002"/>
    <n v="-93.427948999999998"/>
    <m/>
    <m/>
    <m/>
    <s v="Metro"/>
    <x v="0"/>
  </r>
  <r>
    <x v="3"/>
    <d v="2018-10-10T00:00:00"/>
    <s v="Amazon"/>
    <x v="12"/>
    <x v="3"/>
    <s v="MN"/>
    <s v="Amazon is opening a new sorting facility in Brooklyn Park that will employ 450 people part-time, the retailing giant's latest expansion in the Twin Cities. At Amazon's fulfillment centers, the company fills customer orders from inventory on site. Sorting centers don't carry inventory; they are transshipment sites. The 350,000-square-foot building, the company's fourth delivery-related operation in the Twin Cities, is located at 9001 Wyoming Av. N. The center is expected to open later this fall."/>
    <s v="Warehouse; Distribution Center"/>
    <n v="14800000"/>
    <n v="450"/>
    <m/>
    <n v="383000"/>
    <m/>
    <s v="Retail"/>
    <s v="http://www.startribune.com/amazon-now-hiring-for-new-sorting-facility-in-brooklyn-park/496659861/ ; https://finance-commerce.com/2018/10/amazon-prepares-brooklyn-park-sorting-center/"/>
    <m/>
    <s v="9001 N Wyoming Ave"/>
    <n v="55429"/>
    <n v="45.063552000000001"/>
    <n v="-93.341097000000005"/>
    <m/>
    <m/>
    <m/>
    <s v="Metro"/>
    <x v="0"/>
  </r>
  <r>
    <x v="3"/>
    <d v="2018-10-10T00:00:00"/>
    <s v="Cardialen"/>
    <x v="3"/>
    <x v="3"/>
    <s v="MN"/>
    <s v="Med-tech company Cardialen has closed on $17 million in venture capital that will go toward ramping up hiring and clinical studies. The company, whose headquarters migrated from St. Louis to Minneapolis about five years ago, is developing technology to treat abnormally fast heart rhythms. Cardialen will put its recently won funding toward a clinical trial. The company has six employees and Peters expects that number to reach between 10 and 20 in the coming months."/>
    <m/>
    <m/>
    <n v="14"/>
    <m/>
    <m/>
    <s v="Medical"/>
    <s v="Manufacturing"/>
    <s v="https://www.bizjournals.com/twincities/news/2018/10/10/med-tech-startup-cardialen-to-ramp-up-hiring-after.html"/>
    <m/>
    <s v="212 Third Ave N Ste 352"/>
    <n v="55401"/>
    <n v="44.985335999999997"/>
    <n v="-93.272327000000004"/>
    <s v="Venture Capital"/>
    <m/>
    <m/>
    <s v="Metro"/>
    <x v="0"/>
  </r>
  <r>
    <x v="3"/>
    <d v="2018-10-11T00:00:00"/>
    <s v="Federated Insurance Cos"/>
    <x v="26"/>
    <x v="16"/>
    <s v="MN"/>
    <s v="&quot;Federated Insurance is purchasing the former Verizon call center building for use as a processing center. Federated, a rapidly growing company headquartered in Owatonna that serves clients across the country, said earlier they expect to bring about 200 employees to Mankato in the first two or three years. Federated employs about 2,400 people nationwide with 1,400 at the Owatonna headquarters. The facility's opening date and new staff hiring timeline are yet to be determined.&quot;"/>
    <s v="Office (Non-HQ)"/>
    <m/>
    <m/>
    <m/>
    <m/>
    <m/>
    <s v="Finance, Insurance"/>
    <s v="http://www.mankatofreepress.com/news/local_news/federated-insurance-buying-verizon-call-center-building/article_b12dcf1c-cd5f-11e8-8f1c-276b248bcdb9.html"/>
    <m/>
    <s v="2000 Technology Dr"/>
    <n v="56001"/>
    <n v="44.176811000000001"/>
    <n v="-93.943257000000003"/>
    <m/>
    <m/>
    <m/>
    <s v="South"/>
    <x v="0"/>
  </r>
  <r>
    <x v="3"/>
    <d v="2018-10-11T00:00:00"/>
    <s v="Regions Hospital"/>
    <x v="6"/>
    <x v="6"/>
    <s v="MN"/>
    <s v="Regions Hospital is officially moving dirt on its new 160,000-square-foot birth center in St. Paul, a project that promises to deliver everything from water birth suites to unusual couplet care features for moms and their babies. The $75.5 million project includes a four-story building with 50 parking stalls for moms and visitors. Financing will include $50 million in conduit revenue bonds. Regions is kicking in $25.5 million in equity. Completion is expected in June 2020."/>
    <s v="Healthcare Facility"/>
    <n v="75500000"/>
    <m/>
    <m/>
    <n v="160000"/>
    <m/>
    <s v="Health Care, Social Assist"/>
    <s v="https://finance-commerce.com/2018/10/regions-hospital-birth-center-underway/"/>
    <m/>
    <s v="640 Jackson St"/>
    <n v="55101"/>
    <n v="44.955382999999998"/>
    <n v="-93.095797000000005"/>
    <m/>
    <m/>
    <m/>
    <s v="Metro"/>
    <x v="0"/>
  </r>
  <r>
    <x v="3"/>
    <d v="2018-10-18T00:00:00"/>
    <s v="Adventure Creative Group"/>
    <x v="68"/>
    <x v="11"/>
    <s v="MN"/>
    <s v="After winning the Minnesota Tourism account this summer, Minneapolis agency Adventure Creative has added four employees to its team to handle the new work."/>
    <s v="Headquarters; Office (Non-HQ)"/>
    <m/>
    <n v="4"/>
    <m/>
    <m/>
    <s v="Advertising, Public Relations"/>
    <s v="Professional Services"/>
    <s v="https://www.bizjournals.com/twincities/news/2018/10/18/adventure-creative-adds-to-team-as-new-work-flows.html"/>
    <m/>
    <s v="1521 Nern Pacific Rd"/>
    <n v="56401"/>
    <n v="46.350194999999999"/>
    <n v="-94.099982999999995"/>
    <m/>
    <m/>
    <m/>
    <s v="Central"/>
    <x v="0"/>
  </r>
  <r>
    <x v="3"/>
    <d v="2018-10-18T00:00:00"/>
    <s v="Merchant &amp; Gould"/>
    <x v="3"/>
    <x v="3"/>
    <s v="MN"/>
    <s v="The updated technology infrastructure at Fifth Street Towers helped to lure Merchant &amp; Gould across downtown Minneapolis into a smaller, but more efficient office floorplan. The intellectual property law firm will move next summer into 40,246 square feet of space on the 21st and 22nd floors of the two-building complex at 150 Fifth St. S. Merchant &amp; Gould's build-out in the new space will feature private offices that are all the same size, collaborative workspaces and a new paper-free workflow"/>
    <s v="Headquarters"/>
    <m/>
    <m/>
    <m/>
    <m/>
    <s v="Legal Services"/>
    <s v="Professional Services"/>
    <s v="https://finance-commerce.com/2018/10/why-merchant-gould-moved-out-of-iconic-ids/"/>
    <m/>
    <s v="80 S 8th St IDS Center Ste 3200"/>
    <n v="55402"/>
    <n v="44.975459999999998"/>
    <n v="-93.272667999999996"/>
    <m/>
    <m/>
    <m/>
    <s v="Metro"/>
    <x v="0"/>
  </r>
  <r>
    <x v="3"/>
    <d v="2018-10-19T00:00:00"/>
    <s v="King Solutions Inc"/>
    <x v="69"/>
    <x v="3"/>
    <s v="MN"/>
    <s v="King Solutions Inc., a provider of freight-transportation services, has started building a 101,000-square-foot addition to its 164,891-square-foot headquarters at 11011 Holly Lane N. in Dayton.. The biggest draw of the new space is that it will be temperature-controlled, which will allow the company to work with new kinds of commodities, the company said. King has 130 employees at its Dayton site and expects to add 10 more with the expansion."/>
    <s v="Headquarters; Other"/>
    <m/>
    <n v="10"/>
    <m/>
    <n v="101000"/>
    <m/>
    <s v="Transportation"/>
    <s v="https://www.bizjournals.com/twincities/news/2018/10/19/king-solutions-joins-graco-other-firms-in.html"/>
    <m/>
    <s v="11011 Holly Ln N"/>
    <n v="55369"/>
    <n v="45.155256000000001"/>
    <n v="-93.503814000000006"/>
    <m/>
    <m/>
    <m/>
    <s v="Metro"/>
    <x v="0"/>
  </r>
  <r>
    <x v="3"/>
    <d v="2018-10-23T00:00:00"/>
    <s v="Northern Lights Manufacturing"/>
    <x v="70"/>
    <x v="5"/>
    <s v="MN"/>
    <s v="Consideration of a development agreement between the City of Virginia and Vertex Roofing d/b/a Northern Lights Manufacturing for a Manufacturing Project in Virginia (page 62 of the meeting packet in the link). Northern Lights Mfg is requesting a forgivable loan of $50,000 for funding the gap in their project for purchasing equipment and machinery. The expansion would employ 8 more empoyees over the next two years. Public hearing 10/23/2018 at DEED. MIF Funds of $93,550 were approved."/>
    <m/>
    <n v="377836"/>
    <n v="8"/>
    <m/>
    <m/>
    <s v="Fabricated Metals"/>
    <s v="Manufacturing"/>
    <s v="http://www.virginiamn.us/10-23-18%20Council%20Agenda%20Packet.pdf"/>
    <m/>
    <s v="402 2nd Ave S"/>
    <n v="55792"/>
    <n v="47.520144999999999"/>
    <n v="-92.532667000000004"/>
    <s v="Government Financing"/>
    <m/>
    <m/>
    <s v="North"/>
    <x v="0"/>
  </r>
  <r>
    <x v="3"/>
    <d v="2018-10-23T00:00:00"/>
    <s v="Pan-O-Gold Baking Company"/>
    <x v="70"/>
    <x v="5"/>
    <s v="MN"/>
    <s v="Pan O Gold Baking Company is seeking land to build a 2000 SF distribution center facility on an empty lot at 14th Ave N. Seeking out if City will sell the lot to them. City approved the request and sold the land parcel for $1."/>
    <m/>
    <m/>
    <m/>
    <m/>
    <n v="2000"/>
    <s v="Food, Beverage"/>
    <s v="Manufacturing"/>
    <s v="http://www.virginiamn.us/10-23-18%20Council%20Agenda%20Packet.pdf"/>
    <m/>
    <s v="n/a"/>
    <n v="55741"/>
    <n v="47.447685999999997"/>
    <n v="-92.366335000000007"/>
    <m/>
    <m/>
    <m/>
    <s v="North"/>
    <x v="0"/>
  </r>
  <r>
    <x v="3"/>
    <d v="2018-10-25T00:00:00"/>
    <s v="Up North Plastics Inc"/>
    <x v="16"/>
    <x v="1"/>
    <s v="MN"/>
    <s v="Up North Plastics will be doubling its facility size as well as nearly double its workforce. The current facility is 450,000 square feet, with an additional 460,000 square feet proposed to be added to its 88-acre site. The expansion will include manufacturing and warehouse facilities, as well as silos and cooling towers. Expansion expected to add 200 jobs over three years. The 16 silos to be built will stand between 64- and 97-feet tall, about 20 feet higher than the current silos."/>
    <s v="Headquarters"/>
    <n v="101000000"/>
    <n v="200"/>
    <m/>
    <n v="460000"/>
    <s v="Plastics, Rubber"/>
    <s v="Manufacturing"/>
    <s v="http://bit.ly/2EQsASg "/>
    <m/>
    <s v="9480 Jamaica Ave S"/>
    <n v="55016"/>
    <n v="44.810797000000001"/>
    <n v="-92.936413000000002"/>
    <m/>
    <m/>
    <m/>
    <s v="Metro"/>
    <x v="0"/>
  </r>
  <r>
    <x v="3"/>
    <d v="2018-10-29T00:00:00"/>
    <s v="Essentia Health"/>
    <x v="71"/>
    <x v="5"/>
    <s v="MN"/>
    <s v="The $26 million Essentia Wellness Center, located at the intersection of Ugstad and Arrowhead Roads, will include three key elements, a YMCA, a childcare center run by the YMCA and co-located healthcare services provided by Essentia Health. Financial support runs deep and includes many partners. Essentia Health will contribute $2 million; the state of Minnesota budgeted $8 million (2016 bonding bill); and $16m from Hermantown, St. Louis County and capital campaigns. To be completed Fall 2019."/>
    <s v="Healthcare Facility"/>
    <n v="26000000"/>
    <m/>
    <m/>
    <m/>
    <m/>
    <s v="Health Care, Social Assist"/>
    <s v="http://www.businessnorth.com/businessnorth_exclusives/construction-begins-on-new-essentia-wellness-center/article_3b1f4654-db9f-11e8-9c26-cb17df9c0738.html"/>
    <m/>
    <s v="4855 W Arrowhead Rd"/>
    <n v="55811"/>
    <n v="46.822958999999997"/>
    <n v="-92.191269000000005"/>
    <s v="Equity Financing; Government Financing"/>
    <m/>
    <m/>
    <s v="North"/>
    <x v="0"/>
  </r>
  <r>
    <x v="3"/>
    <d v="2018-10-29T00:00:00"/>
    <s v="Mall of America Water Park"/>
    <x v="40"/>
    <x v="3"/>
    <s v="MN"/>
    <s v="The Port Authority and Triple Five would act as co-developers of the project. A nonprofit organization would own the water park. Construction could begin as soon as a year from now in late 2019 and wrap up in 2021. City staff are proposing the facility be built just north of the Mall of America. The water park proposed is 250,000 square feet of actual water-park space, which would make it the second largest in North America. Cost: between $230 million and 250 million."/>
    <s v="Other"/>
    <n v="250000000"/>
    <m/>
    <m/>
    <n v="250000"/>
    <m/>
    <s v="Arts, Entertainment"/>
    <s v="https://www.bizjournals.com/twincities/news/2018/10/29/bloomington-lays-out-plan-for-230m-plus-mall-of.html"/>
    <m/>
    <s v="60 E Broadway"/>
    <n v="55369"/>
    <n v="45.115873000000001"/>
    <n v="-93.403053"/>
    <m/>
    <m/>
    <m/>
    <s v="Metro"/>
    <x v="0"/>
  </r>
  <r>
    <x v="3"/>
    <d v="2018-10-29T00:00:00"/>
    <s v="Midwest Aircraft Refinishing"/>
    <x v="72"/>
    <x v="5"/>
    <s v="MN"/>
    <s v="Midwest Aircraft Refinishing has a passion for (paint) perfection. Since its inception in 2010, the company's business of painting and refurbishing small airplanes has taken off. Midwest Aircraft Refinishing has grown to become recognized as a premier painter of Cirrus airplanes. It also paints and refurbishes other name-brand planes. A new 10,000 square-foot addition is under construction, adjacent to its current facility. Govt Financing includes $1.3 million loan from MnDOT, $200K IRRRB loan."/>
    <s v="Headquarters; Manufacturing; Warehouse"/>
    <n v="1900000"/>
    <n v="6"/>
    <m/>
    <n v="10000"/>
    <s v="Other Manufacturing"/>
    <s v="Manufacturing"/>
    <s v="http://www.businessnorth.com/daily_briefing/midwest-aircraft-refinishing-has-a-passion-for-paint-perfection/article_f56e4af4-db91-11e8-beea-5b131afdfe3a.html"/>
    <m/>
    <s v="11038 Hwy 37 Bldg A Ste 8"/>
    <n v="55746"/>
    <n v="47.393586999999997"/>
    <n v="-92.841620000000006"/>
    <s v="Equity Financing; Government Financing"/>
    <m/>
    <m/>
    <s v="North"/>
    <x v="0"/>
  </r>
  <r>
    <x v="3"/>
    <d v="2018-10-31T00:00:00"/>
    <s v="Kraus-Anderson"/>
    <x v="7"/>
    <x v="7"/>
    <s v="MN"/>
    <s v="KA has been building projects in Rochester for decades, from the Miracle Mile Mall to the Rochester International Airport terminal. In 2012, it opened a regional office in the city to manage projects in southern Minnesota, northern Iowa and western Wisconsin. Kraus-Anderson has outgrown that office at 416 South Broadway in downtown. On Tuesday, 16 employees moved into a street-level office at 501 on First. The new 5,666-sq-ft office is roomier than the previous 4,000-sq-ft office."/>
    <s v="Office (Non-HQ)"/>
    <m/>
    <m/>
    <m/>
    <n v="1666"/>
    <m/>
    <s v="Construction"/>
    <s v="https://finance-commerce.com/2018/10/kraus-anderson-moves-to-larger-rochester-office/"/>
    <m/>
    <s v="501 1st Ave SW"/>
    <n v="55902"/>
    <n v="44.017968000000003"/>
    <n v="-92.464697999999999"/>
    <m/>
    <m/>
    <m/>
    <s v="South"/>
    <x v="0"/>
  </r>
  <r>
    <x v="3"/>
    <d v="2018-11-01T00:00:00"/>
    <s v="Bix Produce Co"/>
    <x v="56"/>
    <x v="6"/>
    <s v="MN"/>
    <s v="St. Paul-based Bix Produce Co. is planning to move its 400 employees to Little Canada in an expansion that would triple the size of its current food-processing facility. The company, long a North End institution, would create 129 new jobs over the next 4 years and renovate Slumberland's former warehouse for $15 million. Bix processes, distributes fruits &amp; vegetables. It has outgrown its 68,000-SF facility in St. Paul. DEED JCF award total $350K. Revised Invt: $25.725 million DEED"/>
    <s v="Headquarters; Warehouse; Other"/>
    <n v="25725000"/>
    <n v="129"/>
    <m/>
    <m/>
    <m/>
    <s v="Wholesale"/>
    <s v="http://www.startribune.com/st-paul-based-food-processer-looks-to-relocate-to-little-canada/499353981/"/>
    <m/>
    <m/>
    <n v="55117"/>
    <n v="44.983600600000003"/>
    <n v="-93.092597999999995"/>
    <s v="Government Financing"/>
    <m/>
    <m/>
    <s v="Metro"/>
    <x v="0"/>
  </r>
  <r>
    <x v="3"/>
    <d v="2018-11-01T00:00:00"/>
    <s v="Coloplast US"/>
    <x v="3"/>
    <x v="3"/>
    <s v="MN"/>
    <s v="Four years ago Coloplast Corp. faced a $600K penalty from the city of Minneapolis for not meeting hiring goals at its new U.S. headquarters. Today one of the company's biggest challenges is finding employees to fill open positions. The Danish company's Twin Cities workforce is growing again as it invests in marketing, research and development, and other efforts connected to two key business units with Minnesota operations. Currently has 365 employees, with 27 openings in MN listed on website"/>
    <s v="Headquarters; Manufacturing"/>
    <m/>
    <n v="27"/>
    <m/>
    <m/>
    <s v="Medical"/>
    <s v="Manufacturing"/>
    <s v="https://www.bizjournals.com/twincities/news/2018/11/01/how-med-tech-maker-coloplast-built-an-empire-of.html"/>
    <m/>
    <s v="1601 W River Rd N"/>
    <n v="55411"/>
    <n v="44.995372000000003"/>
    <n v="-93.276627000000005"/>
    <m/>
    <m/>
    <m/>
    <s v="Metro"/>
    <x v="0"/>
  </r>
  <r>
    <x v="3"/>
    <d v="2018-11-01T00:00:00"/>
    <s v="Stern Companies"/>
    <x v="73"/>
    <x v="5"/>
    <s v="MN"/>
    <s v="Stern Companies ramping up expansion in Hoyt Lakes. When it came time for Stern Companies, Inc. to expand its manufacturing capabilities, the choice for a new site became unmistakable: Hoyt Lakes, MN. In early November, the company begins production in Hoyt Lakes within a 30,000 square-foot building built in 2002 by the Hoyt Lakes EDA. Initially, Stern will employ about 10-12 in Hoyt Lakes. Plans are to add 15-20 employees in the next two to three years. Govt $: $1 million IRRRB"/>
    <s v="Manufacturing"/>
    <m/>
    <n v="20"/>
    <m/>
    <n v="30000"/>
    <s v="Plastics, Rubber"/>
    <s v="Manufacturing"/>
    <s v="http://www.businessnorth.com/businessnorth_exclusives/stern-companies-ramping-up-expansion-in-hoyt-lakes/article_91111d7c-e837-11e8-ad7b-1bde743b1e81.html"/>
    <m/>
    <s v="5520 Colby Lake Rd"/>
    <n v="55750"/>
    <n v="47.519697999999998"/>
    <n v="-92.176253000000003"/>
    <m/>
    <m/>
    <m/>
    <s v="North"/>
    <x v="0"/>
  </r>
  <r>
    <x v="3"/>
    <d v="2018-11-05T00:00:00"/>
    <s v="Innovative Office Solutions"/>
    <x v="41"/>
    <x v="4"/>
    <s v="MN"/>
    <s v="Innovative Office Solutions, a Burnsville-based office furniture and products company, opened a new, 7,076-square-foot showroom in downtown Minneapolis. The space which will double as a downtown office and showroom and sits on the corner of 5th and Marquette. It will have 12 employees stationed there full-time, with 60 others splitting time between other locations,"/>
    <s v="Office (Non-HQ); Retail"/>
    <m/>
    <n v="12"/>
    <m/>
    <n v="7076"/>
    <s v="Furniture"/>
    <s v="Manufacturing"/>
    <s v="https://www.bizjournals.com/twincities/news/2018/11/05/innovative-office-solutions-opens-7-000-square.html"/>
    <m/>
    <s v="151 Cliff Rd E"/>
    <n v="55337"/>
    <n v="44.786749999999998"/>
    <n v="-93.273987000000005"/>
    <m/>
    <m/>
    <m/>
    <s v="Metro"/>
    <x v="0"/>
  </r>
  <r>
    <x v="3"/>
    <d v="2018-11-09T00:00:00"/>
    <s v="Life Time Fitness"/>
    <x v="15"/>
    <x v="4"/>
    <s v="MN"/>
    <s v="Life Time is opening between 10 to 12 clubs per year, according to Chief Operating Officer Jeff Zwiefel, and this week finished a $7 million remodel of its Eagan location. It has 23 clubs in the Twin Cities, including a Southdale location set to open in 2019."/>
    <s v="Other"/>
    <n v="7000000"/>
    <m/>
    <m/>
    <m/>
    <s v="Personal Services"/>
    <s v="Other Services"/>
    <s v="https://www.bizjournals.com/twincities/news/2018/11/09/life-time-building-26m-to-30m-corporate-office-in.html"/>
    <m/>
    <s v="1565 Thomas Center Dr"/>
    <n v="55122"/>
    <n v="44.792552000000001"/>
    <n v="-93.179737000000003"/>
    <m/>
    <m/>
    <m/>
    <s v="Metro"/>
    <x v="0"/>
  </r>
  <r>
    <x v="3"/>
    <d v="2018-11-09T00:00:00"/>
    <s v="Life Time Inc"/>
    <x v="74"/>
    <x v="2"/>
    <s v="MN"/>
    <s v="Life Time Inc. is constructing a secondary corporate office in Chanhassen adjacent to its original headquarters. Buildout costs for the office will be between $26 million to $30 million, according to Life Time's Chief Operating Officer Jeff Zwiefel. Up to 300 of Life Time's 800 corporate employees will shift over to the new office after it's completed next August. The two-floor, 70,000-square-foot building is being built on the same parking lot as the original corporate office."/>
    <s v="Headquarters"/>
    <n v="30000000"/>
    <m/>
    <m/>
    <n v="70000"/>
    <s v="Personal Services"/>
    <s v="Other Services"/>
    <s v="https://www.bizjournals.com/twincities/news/2018/11/09/life-time-building-26m-to-30m-corporate-office-in.html"/>
    <m/>
    <s v="2902 Corporate Place"/>
    <n v="55317"/>
    <n v="44.862487999999999"/>
    <n v="-93.595945999999998"/>
    <m/>
    <m/>
    <m/>
    <s v="Metro"/>
    <x v="0"/>
  </r>
  <r>
    <x v="3"/>
    <d v="2018-11-10T00:00:00"/>
    <s v="Valspar Corp"/>
    <x v="3"/>
    <x v="3"/>
    <s v="MN"/>
    <s v="In the 16 months since Cleveland-based Sherwin-Williams acquiring Valspar, Valspar's influence has grown, with five businesses based in Minnesota and a growing research-and-development operation on the old HQ campus. &quot;Minneapolis is like our second headquarters,&quot; said Sherwin-Williams spokesman Mike Conway. &quot;We added chemists and other scientists. We also closed another lab in [Chicago] and brought those workers to Minneapolis.&quot; Conway said Minneapolis is &quot;our global hub for R &amp; D&quot;."/>
    <s v="Headquarters; Research &amp; Dev"/>
    <m/>
    <m/>
    <m/>
    <m/>
    <s v="Chemicals"/>
    <s v="Manufacturing"/>
    <s v="http://www.startribune.com/minneapolis-presence-strong-16-months-after-valspar-purchase/500168432/"/>
    <m/>
    <s v="1101 S 3rd St"/>
    <n v="55415"/>
    <n v="44.974254999999999"/>
    <n v="-93.253962999999999"/>
    <m/>
    <m/>
    <m/>
    <s v="Metro"/>
    <x v="0"/>
  </r>
  <r>
    <x v="3"/>
    <d v="2018-11-13T00:00:00"/>
    <s v="EA Sween Company"/>
    <x v="75"/>
    <x v="24"/>
    <s v="MN"/>
    <s v="E.A. Sween has purchased the former Select Foods facility for the purpose of expanding their company. E.A. Sween is purchasing the property for $1.1 million and making $2.36 million in additional site improvement capital expenditures. At least 51 new jobs will be created within 2 years as a result of the proposed project. $375,000 in MIF funds have been approved to assist in the purchase of new equipment for the project."/>
    <s v="Manufacturing"/>
    <n v="3460000"/>
    <n v="51"/>
    <m/>
    <m/>
    <s v="Food, Beverage"/>
    <s v="Manufacturing"/>
    <s v="https://www.annandale.mn.us/vertical/sites/%7B8B9EF75D-91A9-44C3-9174-41C4172B85B5%7D/uploads/Council_Packet_11-5-18.pdf"/>
    <m/>
    <s v="435 Annandale Blvd"/>
    <n v="55302"/>
    <n v="45.218651999999999"/>
    <n v="-94.105947999999998"/>
    <s v="Government Financing"/>
    <m/>
    <m/>
    <s v="Central"/>
    <x v="0"/>
  </r>
  <r>
    <x v="3"/>
    <d v="2018-11-14T00:00:00"/>
    <s v="Senneca Holdings"/>
    <x v="26"/>
    <x v="16"/>
    <s v="MN"/>
    <s v="Door Manufacturer Senneca to Move Into Vacated Mankato Plant, Hire 82 New Staff. Senneca Holdings, which specializes in commercial doors for places like airport hangars and fire stations, plans to lease a 117,000-sqare-foot plant in Mankato once used by Imperial Plastics. The Mankato facility will serve as a new operations site for Senneca. Also plans to transfer operations there from a Florida manufacturer. TIF $311,000. &quot;&quot;It's a wonderful facility. It's really set up well for us,&quot;&quot;"/>
    <s v="Manufacturing"/>
    <m/>
    <n v="82"/>
    <m/>
    <n v="117000"/>
    <s v="Fabricated Metals"/>
    <s v="Manufacturing"/>
    <s v="http://tcbmag.com/news/articles/2018/november/door-manufacturer-senneca-to-move-into-vacated-man"/>
    <m/>
    <s v="101 Power Dr"/>
    <n v="56001"/>
    <n v="44.181162"/>
    <n v="-93.939179999999993"/>
    <s v="Government Financing"/>
    <m/>
    <m/>
    <s v="South"/>
    <x v="0"/>
  </r>
  <r>
    <x v="3"/>
    <d v="2018-11-15T00:00:00"/>
    <s v="Moline Machinery LLC"/>
    <x v="5"/>
    <x v="5"/>
    <s v="MN"/>
    <s v="Duluth's Moline Machinery plans $9 million expansion. Moline Machinery is embarking on a significant expansion to its West Duluth facility to become more globally competitive. The industrial bakery-machinery manufacturer expects to invest $9 million in a new building and equipment over the next two years. The 25,000-square-foot expansion at 114 S. Central Ave. will upgrade an existing 1930s-era structure that will open up assembly space for new machinery, convert some areas into offices."/>
    <s v="Headquarters"/>
    <n v="9000000"/>
    <m/>
    <m/>
    <n v="25000"/>
    <s v="Machinery"/>
    <s v="Manufacturing"/>
    <s v="https://www.duluthnewstribune.com/business/manufacturing/4529871-duluths-moline-machinery-plans-9-million-expansion"/>
    <m/>
    <s v="114 S Central Ave"/>
    <n v="55807"/>
    <n v="46.732399000000001"/>
    <n v="-92.166397099999998"/>
    <m/>
    <m/>
    <m/>
    <s v="North"/>
    <x v="0"/>
  </r>
  <r>
    <x v="3"/>
    <d v="2018-11-16T00:00:00"/>
    <s v="Cantel Medical"/>
    <x v="25"/>
    <x v="3"/>
    <s v="MN"/>
    <s v="Cantel Medical may expand in Plymouth. The company is a leading provider of infection prevention and control products and services in the healthcare market. The proposed project would consist of renovation of the company?s Plymouth facility to add a 20,000 square foot innovation and training center and a 7,500 square foot R&amp;D testing center. Applying for $675K JCF"/>
    <s v="Manufacturing; Research &amp; Dev"/>
    <n v="4500000"/>
    <n v="101"/>
    <m/>
    <n v="27500"/>
    <s v="Medical"/>
    <s v="Manufacturing"/>
    <s v="https://connect2.mn.gov/sites/DEED-DEN/SitePages/events.aspx?trumbaEmbed=eventid%3D130028039%26view%3Devent%26-childview%3D"/>
    <m/>
    <s v="9800 59th Ave N"/>
    <n v="55442"/>
    <n v="45.060060999999997"/>
    <n v="-93.404690000000002"/>
    <m/>
    <m/>
    <m/>
    <s v="Metro"/>
    <x v="0"/>
  </r>
  <r>
    <x v="3"/>
    <d v="2018-11-20T00:00:00"/>
    <s v="Greenheck Fan"/>
    <x v="3"/>
    <x v="3"/>
    <s v="MN"/>
    <s v="Greenheck Fan Corporation manufactures and supplies air movement and control equipment. Customized training for 300 employees, including 55 new hires, will focus on the production floor level. Course topics include: Team Leader Training, Refrigeration Piper Training, Equipment Operations and Troubleshooting, Microsoft Basics, Advanced Microsoft Excel, and New Hire Safety Training. DEED MJSP award $49,410"/>
    <s v="Manufacturing"/>
    <m/>
    <n v="55"/>
    <m/>
    <m/>
    <s v="Machinery"/>
    <s v="Manufacturing"/>
    <s v="https://mn.gov/deed/newscenter/press-releases/?id=359817#/detail/appId/1/id/359690"/>
    <m/>
    <s v="n/a"/>
    <n v="55401"/>
    <n v="44.984577000000002"/>
    <n v="-93.269097000000002"/>
    <m/>
    <m/>
    <m/>
    <s v="Metro"/>
    <x v="0"/>
  </r>
  <r>
    <x v="3"/>
    <d v="2018-11-20T00:00:00"/>
    <s v="Long Haul Trucking"/>
    <x v="76"/>
    <x v="24"/>
    <s v="MN"/>
    <s v="Long Haul Trucking (LHT) is the largest Conestoga trucking company in North America. Conestoga, a tarping system used on flatbed trailers, is designed to carry a variety of loads, reduces operating time and protects from weather conditions. A customized training program, including leadership/company changes and technician cross-training, will be delivered to 246 employees (57 new). DEED MJSP award $300,000."/>
    <s v="Other"/>
    <m/>
    <n v="57"/>
    <m/>
    <m/>
    <m/>
    <s v="Transportation"/>
    <s v="https://mn.gov/deed/newscenter/press-releases/?id=359817#/detail/appId/1/id/359690"/>
    <m/>
    <s v="6600 Jansen Ave NE"/>
    <n v="55301"/>
    <n v="45.247734000000001"/>
    <n v="-93.687039999999996"/>
    <m/>
    <m/>
    <m/>
    <s v="Central"/>
    <x v="0"/>
  </r>
  <r>
    <x v="3"/>
    <d v="2018-11-20T00:00:00"/>
    <s v="St Paul Harley-Davidson"/>
    <x v="77"/>
    <x v="1"/>
    <s v="MN"/>
    <s v="Dale Rhoads, the president and CEO of Tulsa, Okla.-based management company Defcon Powersports, acquired St. Paul Harley-Davidson in Oakdale and Wild Prairie Harley-Davidson in Eden Prairie. Rhoads also owns Twin Cities Harley-Davidson North in Blaine and Twin Cities Harley-Davidson in Lakeville. Plans renovation of $500,000 to $1 million at St. Paul location."/>
    <s v="Retail; Other"/>
    <n v="1000000"/>
    <m/>
    <m/>
    <m/>
    <m/>
    <s v="Retail"/>
    <s v="https://www.bizjournals.com/twincities/news/2018/11/20/harley-davidson-dealerships-change-hands-will-get.html"/>
    <m/>
    <s v="2899 Hudson Rd"/>
    <n v="55128"/>
    <n v="44.948573000000003"/>
    <n v="-92.977046999999999"/>
    <m/>
    <m/>
    <m/>
    <s v="Metro"/>
    <x v="0"/>
  </r>
  <r>
    <x v="3"/>
    <d v="2018-11-21T00:00:00"/>
    <s v="Alula"/>
    <x v="6"/>
    <x v="6"/>
    <s v="MN"/>
    <s v="Alula is a home automation and security technology company that offers hardware and software for professional security alarm dealers. Alula will be moving to Midway area of St. Paul and renovate an existing facility. The total project cost is $1,795,788. The company expects to create 135 jobs within the next three years with an average wage of $33.82 per hour. DEED JCF award $175,000. Moving from Hudson WI."/>
    <s v="Headquarters; Manufacturing"/>
    <n v="1795788"/>
    <n v="135"/>
    <m/>
    <m/>
    <s v="Electrical Equipment"/>
    <s v="Manufacturing"/>
    <s v="https://mn.gov/deed/newscenter/press-releases/?id=359817"/>
    <m/>
    <s v="2340 Energy Park Dr"/>
    <n v="55101"/>
    <n v="44.951483000000003"/>
    <n v="-93.090648999999999"/>
    <s v="Government Financing"/>
    <m/>
    <m/>
    <s v="Metro"/>
    <x v="0"/>
  </r>
  <r>
    <x v="3"/>
    <d v="2018-11-21T00:00:00"/>
    <s v="New Plastics Plus"/>
    <x v="78"/>
    <x v="24"/>
    <s v="MN"/>
    <s v="New Plastics Plus is a certified ISO9001/2015 custom thermoform manufacture. For the project they will construct a new 91,000-square-foot facility in St. Michael. The total project costs is estimated to be around $7.2 million. The company expects to create 10 jobs within the next three years with an average wage of $18.83 per hour. MN DEED JCF award $255,000."/>
    <s v="Manufacturing"/>
    <n v="7200000"/>
    <n v="10"/>
    <m/>
    <n v="91000"/>
    <s v="Plastics, Rubber"/>
    <s v="Manufacturing"/>
    <s v="https://mn.gov/deed/newscenter/press-releases/?id=359817"/>
    <m/>
    <s v="n/a"/>
    <n v="55313"/>
    <n v="45.180731999999999"/>
    <n v="-93.927555999999996"/>
    <s v="Government Financing"/>
    <m/>
    <m/>
    <s v="Central"/>
    <x v="0"/>
  </r>
  <r>
    <x v="3"/>
    <d v="2018-11-21T00:00:00"/>
    <s v="Pinnacle Climate Technologies/Schaefer"/>
    <x v="79"/>
    <x v="31"/>
    <s v="MN"/>
    <s v="Pinnacle manufactures and distributes industrial construction and residential heating and ventilation products. Pinnacle plans to relocate to a newly renovated 122,000-square-foot facility in Sauk Rapids. The total project cost is $1,200,000. The company expects to create 10 jobs within three years. DEED JCF $162,500"/>
    <s v="Headquarters; Office (Non-HQ); Manufacturing; Distribution Center"/>
    <n v="1200000"/>
    <n v="10"/>
    <m/>
    <m/>
    <s v="Machinery"/>
    <s v="Manufacturing"/>
    <s v="https://mn.gov/deed/newscenter/press-releases/?id=359817"/>
    <m/>
    <s v="1 Industrial Blvd Ste 101"/>
    <n v="56379"/>
    <n v="45.596147999999999"/>
    <n v="-94.142448000000002"/>
    <s v="Government Financing"/>
    <m/>
    <m/>
    <s v="Central"/>
    <x v="0"/>
  </r>
  <r>
    <x v="3"/>
    <d v="2018-11-21T00:00:00"/>
    <s v="Windings Inc"/>
    <x v="67"/>
    <x v="30"/>
    <s v="MN"/>
    <s v="Windings Inc. manufactures specialty electrical motors, generators and the sub-assemblies for these types of products. Windings plans to purchase a 60,000-square-foot facility in New Ulm. Then they will renovate and add an additional 10,000 square feet to the building. The total project will cost $7,900,000 and Windings expects to create 20 jobs within the next three years with an average wage of $21.60 per hour. MN DEED JCF Award $175,000"/>
    <s v="Headquarters; Manufacturing"/>
    <n v="7900000"/>
    <n v="20"/>
    <m/>
    <n v="70000"/>
    <s v="Electrical Equipment"/>
    <s v="Manufacturing"/>
    <s v="https://mn.gov/deed/newscenter/press-releases/?id=359817"/>
    <m/>
    <s v="208 N Valley"/>
    <n v="56073"/>
    <n v="44.317464000000001"/>
    <n v="-94.456711999999996"/>
    <s v="Government Financing"/>
    <m/>
    <m/>
    <s v="South"/>
    <x v="0"/>
  </r>
  <r>
    <x v="3"/>
    <d v="2018-11-27T00:00:00"/>
    <s v="CentraCare Health"/>
    <x v="31"/>
    <x v="18"/>
    <s v="MN"/>
    <s v="CentraCare expects to close in January on a deal that would transfer ownership of Redwood Area Hospital to a subsidiary of the St. Cloud-based health care system, in a transaction that calls for a $60 million capital investment over the next 10 years. First announced in April this year, the deal for the hospital in the town of Redwood Falls is the latest in a series of transactions that has grown the size and scope of CentraCare."/>
    <s v="Headquarters"/>
    <n v="60000000"/>
    <m/>
    <m/>
    <m/>
    <m/>
    <s v="Health Care, Social Assist"/>
    <s v="http://www.startribune.com/centracare-adding-redwood-falls-hospitals/501275311/"/>
    <m/>
    <s v="1406 6th Ave N"/>
    <n v="56303"/>
    <n v="45.575158000000002"/>
    <n v="-94.170209"/>
    <m/>
    <m/>
    <m/>
    <s v="Central"/>
    <x v="0"/>
  </r>
  <r>
    <x v="3"/>
    <d v="2018-11-28T00:00:00"/>
    <s v="St Luke's Hospital"/>
    <x v="5"/>
    <x v="5"/>
    <s v="MN"/>
    <s v="A $300 million plan to update and expand St. Luke's medical campus will extend over 10 years and be carefully modeled to mirror the future face of healthcare. The first stage of the three-phase project will begin in 2019 with a repurposing of a five-story structure, known as Building A. That work will cost of $40 million. The project will include a new emergency room and ancillary services. At any given moment, St. Luke's has between 130 and 160 positions open, he said."/>
    <s v="Other"/>
    <n v="300000000"/>
    <m/>
    <m/>
    <m/>
    <m/>
    <s v="Health Care, Social Assist"/>
    <s v="http://bit.ly/2zLwRkI"/>
    <m/>
    <s v="915 E 1st St"/>
    <n v="55805"/>
    <n v="46.796398199999999"/>
    <n v="-92.087898300000006"/>
    <m/>
    <m/>
    <m/>
    <s v="North"/>
    <x v="0"/>
  </r>
  <r>
    <x v="3"/>
    <d v="2018-11-29T00:00:00"/>
    <s v="Dispatch"/>
    <x v="40"/>
    <x v="3"/>
    <s v="MN"/>
    <s v="Dispatch, whose app businesses use to coordinate deliveries, has closed on a $7.8 million round of funding as it prepares for a hiring spree. The round of funding was led by Southlake, Texas-based investment firm Trinity Private Equity Group and comes on top of a $2.6 million round Dispatch raised earlier this year. The startup will put the capital toward expanding into additional markets and hiring. It has about 50 employees now. It plans to add 60-80 workers in Twin Cities"/>
    <s v="Headquarters"/>
    <m/>
    <n v="80"/>
    <m/>
    <m/>
    <s v="Computer Programming"/>
    <s v="Professional Services"/>
    <s v="https://www.bizjournals.com/twincities/news/2018/11/29/tech-startup-dispatch-raises-7-8m-plans-hiring.html"/>
    <m/>
    <s v="1401 W 94th St"/>
    <n v="55431"/>
    <n v="44.833376999999999"/>
    <n v="-93.296475000000001"/>
    <s v="Venture Capital"/>
    <m/>
    <m/>
    <s v="Metro"/>
    <x v="0"/>
  </r>
  <r>
    <x v="3"/>
    <d v="2018-11-30T00:00:00"/>
    <s v="Avisen Legal"/>
    <x v="3"/>
    <x v="3"/>
    <s v="MN"/>
    <s v="&quot;Avisen Legal, a Minneapolis-based boutique law firm, will double its office space next year to accommodate a growing staff. The firm's new space will be about 6,600 square feet in the AT&amp;T Tower and will be finished around May, according to Chief Financial and Operating Officer Kimberly Lowe. The firm is doubling space with hopes of increasing from eight attorneys to about 14 in the next couple of years, she said. Executives declined to provide cost figures for the buildout.&quot;"/>
    <s v="Headquarters"/>
    <m/>
    <n v="6"/>
    <m/>
    <n v="3300"/>
    <s v="Legal Services"/>
    <s v="Professional Services"/>
    <s v="https://www.bizjournals.com/twincities/news/2018/11/30/avisen-legal-to-double-space-in-at-t-tower-in.html"/>
    <m/>
    <s v="901 S Marquette Ave Ste 1675"/>
    <n v="55402"/>
    <n v="44.973908000000002"/>
    <n v="-93.272418999999999"/>
    <m/>
    <m/>
    <m/>
    <s v="Metro"/>
    <x v="0"/>
  </r>
  <r>
    <x v="3"/>
    <d v="2018-11-30T00:00:00"/>
    <s v="Chartwell Financial"/>
    <x v="3"/>
    <x v="3"/>
    <s v="MN"/>
    <s v="Previously, Chartwell was based in 33 South Sixth in Minneapolis, where it had two partial suites on the 40th and 47th floors. In November 2018, Chartwell consolidated into the 27th floor of downtown Minneapolis' Fifth Street Towers. The office buildout didn't begin until July 2018, with the move happening four months later; it has a 10-year lease on the 20,358-square-foot space."/>
    <s v="Other"/>
    <m/>
    <m/>
    <m/>
    <m/>
    <m/>
    <s v="Finance, Insurance"/>
    <s v="https://www.bizjournals.com/twincities/news/2019/05/21/cool-offices-financial-advisory-firm-sought.html"/>
    <m/>
    <s v="527 Marquette Ave"/>
    <n v="55402"/>
    <n v="44.977298699999999"/>
    <n v="-93.269500699999995"/>
    <m/>
    <m/>
    <m/>
    <s v="Metro"/>
    <x v="0"/>
  </r>
  <r>
    <x v="3"/>
    <d v="2018-12-01T00:00:00"/>
    <s v="ProcessBolt"/>
    <x v="3"/>
    <x v="3"/>
    <s v="MN"/>
    <s v="Minneapolis-based ProcessBolt aims to close cybersecurity gaps that large firms find in smaller ones The startup works with companies and their vendors to streamline risk management assessments. Data breaches are one of the biggest problems companies have today. The company now is actively seeking its first employees in sales and program development."/>
    <s v="Headquarters"/>
    <m/>
    <m/>
    <m/>
    <m/>
    <s v="Other Information Services"/>
    <s v="Information"/>
    <s v="http://www.startribune.com/minneapolis-based-processbolt-aims-to-close-cybersecurity-gaps-that-large-firms-find-in-smaller-ones/501649671/"/>
    <m/>
    <s v="n/a"/>
    <n v="55401"/>
    <n v="44.984577000000002"/>
    <n v="-93.269097000000002"/>
    <m/>
    <m/>
    <m/>
    <s v="Metro"/>
    <x v="0"/>
  </r>
  <r>
    <x v="3"/>
    <d v="2018-12-04T00:00:00"/>
    <s v="River Bend Business Products"/>
    <x v="49"/>
    <x v="9"/>
    <s v="MN"/>
    <s v="A longtime local business supplies company is now set to open a corporate office and showroom in North Mankato.River Bend Business Products will move into 1901 Lee Blvd on a lease. River Bend's retail space on Riverfront Drive will still remain open, but the business is separating its retail and office space with the move. Hansen told the council River Bend will need to renovate the Lee Boulevard property and may potentially sublease portions of its office space."/>
    <s v="Office (Non-HQ); Retail"/>
    <m/>
    <m/>
    <m/>
    <m/>
    <m/>
    <s v="Retail"/>
    <s v="http://www.mankatofreepress.com/news/local_news/n-mankato-clears-way-for-supply-company-relocation/article_d9d777ce-f7e4-11e8-afe6-4f5a4fa8f228.html"/>
    <m/>
    <s v="1901 Lee Blvd"/>
    <n v="56003"/>
    <n v="44.173459999999999"/>
    <n v="-94.043799000000007"/>
    <m/>
    <m/>
    <m/>
    <s v="South"/>
    <x v="0"/>
  </r>
  <r>
    <x v="3"/>
    <d v="2018-12-05T00:00:00"/>
    <s v="Podiumwear Custom Sports Apparel"/>
    <x v="6"/>
    <x v="6"/>
    <s v="MN"/>
    <s v="Named Extra-small Mfr of the year by MSP Business Journal. Podiumwear Custom Sports Apparel Co. keep a close eye on the quality of the skiing, cycling, running and soccer pieces they manufacture. Podiumwear was founded in 2003. Initially, Podiumwear used a private label company to manufacture its clothing, but in 2010 the team reinvented the business to manufacture the clothing in-house. Currently, the company employs 12 people. Over the next five to 10 years, plans to at least quadruple size."/>
    <m/>
    <m/>
    <n v="36"/>
    <m/>
    <m/>
    <s v="Textile, Apparel"/>
    <s v="Manufacturing"/>
    <s v="https://www.bizjournals.com/twincities/news/2018/12/05/2018-business-of-manufacturing-podiumwear-custom.html"/>
    <m/>
    <s v="626 Armstrong Ave S"/>
    <n v="55102"/>
    <n v="44.924934999999998"/>
    <n v="-93.126534000000007"/>
    <m/>
    <m/>
    <m/>
    <s v="Metro"/>
    <x v="0"/>
  </r>
  <r>
    <x v="3"/>
    <d v="2018-12-07T00:00:00"/>
    <s v="Northstar Aluminum"/>
    <x v="80"/>
    <x v="32"/>
    <s v="MN"/>
    <s v="Northstar Aluminum is a new business in the city of Mora that will manufacture large boats/pontoons. The project cost is estimated at $1.08 million and includes the construction of a new 15,000 square foot manufacturing plant in Mora's industrial park on a 6.31 acre parcel. The new plant will create 14 new jobs. They were awarded $200,000 in MIF funds for equipment purchase."/>
    <s v="Manufacturing"/>
    <n v="1080000"/>
    <n v="14"/>
    <m/>
    <n v="15000"/>
    <s v="Transportation Equipment"/>
    <s v="Manufacturing"/>
    <m/>
    <m/>
    <s v="N. Industrial Road"/>
    <n v="55051"/>
    <n v="45.881200999999997"/>
    <n v="-93.273011999999994"/>
    <s v="Government Financing"/>
    <m/>
    <m/>
    <s v="Central"/>
    <x v="0"/>
  </r>
  <r>
    <x v="3"/>
    <d v="2018-12-11T00:00:00"/>
    <s v="Francis Medical"/>
    <x v="11"/>
    <x v="3"/>
    <s v="MN"/>
    <s v="Maple Grove-based Francis Medical, a startup that spun out of med-tech company NxThera Inc., which was sold to Boston Scientific Corp. earlier this year, has raised $18 million in venture capital. Francis Medical will put the funding toward clinical trials as it prepares to roughly double its 10-person staff over the next year, said CEO Michael Kujak, who was previously NxThera's chief marketing officer and senior vice president of commercialization."/>
    <s v="Headquarters; Manufacturing; Research &amp; Dev"/>
    <m/>
    <n v="10"/>
    <m/>
    <m/>
    <s v="Medical"/>
    <s v="Manufacturing"/>
    <s v="http://bit.ly/2SDUHGj"/>
    <m/>
    <s v="7351 Kirkwood Lane N Ste 138"/>
    <n v="55369"/>
    <n v="45.089714299999997"/>
    <n v="-93.436312400000006"/>
    <s v="Venture Capital"/>
    <m/>
    <m/>
    <s v="Metro"/>
    <x v="0"/>
  </r>
  <r>
    <x v="3"/>
    <d v="2018-12-11T00:00:00"/>
    <s v="Seaquest Aquarium Roseville"/>
    <x v="14"/>
    <x v="6"/>
    <s v="MN"/>
    <s v="Idaho-based SeaQuest Holdings LLC, a fast-growing developer of aquariums and other animal exhibits, will open an aquarium at Rosedale Center in Roseville next spring. Construction has already started on the two-level, 23,000-square foot attraction in the former Ruby Tuesday space near J.C. Penney. It will employ about 75 people and bring Rosedale into competition with the Mall of America's aquarium, called Sea Life Minnesota."/>
    <s v="Other"/>
    <m/>
    <n v="75"/>
    <m/>
    <n v="23000"/>
    <m/>
    <s v="Arts, Entertainment"/>
    <s v="http://www.startribune.com/rosedale-will-add-a-two-story-aquarium-next-spring/502472641/"/>
    <m/>
    <s v="1595 MN-36"/>
    <n v="55113"/>
    <n v="45.012901999999997"/>
    <n v="-93.170091999999997"/>
    <m/>
    <m/>
    <m/>
    <s v="Metro"/>
    <x v="0"/>
  </r>
  <r>
    <x v="3"/>
    <d v="2018-12-12T00:00:00"/>
    <s v="SageGlass"/>
    <x v="34"/>
    <x v="20"/>
    <s v="MN"/>
    <s v="SageGlass will invest another $14M in Faribault plant, add jobs. SageGlass' investments will be primarily internal to existing facilities. The investments are planned over the next two years and will add a total of 16 new jobs. It's expected that the City Council will be asked to approve a resolution of support that would allow SageGlass to tap into [DEED's] Job Creation Fund. According to city CED Director Deanna Kuennen, Saint-Gobain approved the Faribault project in November."/>
    <s v="Manufacturing; Research &amp; Dev"/>
    <n v="14000000"/>
    <n v="16"/>
    <m/>
    <m/>
    <s v="Nonmetallic Minerals"/>
    <s v="Manufacturing"/>
    <s v="http://bit.ly/2EunIRS"/>
    <m/>
    <s v="One Sage Way"/>
    <n v="55021"/>
    <n v="44.328389000000001"/>
    <n v="-93.291444999999996"/>
    <m/>
    <m/>
    <m/>
    <s v="South"/>
    <x v="0"/>
  </r>
  <r>
    <x v="3"/>
    <d v="2018-12-13T00:00:00"/>
    <s v="NoSweat"/>
    <x v="63"/>
    <x v="3"/>
    <s v="MN"/>
    <s v="&quot;NoSweat, market pioneer and creator of patented sweat-absorbing, disposable performance liners for hats, helmets, hard hats and visors, announces a five-year international licensing agreement with Minnetonka-based United Sports Brands, a global leader in sports performance and protective products. United Sports Brands, which has a big presence in the Twin Cities, is the parent company of brands such as Shock Doctor's mouth guards and McDavid's braces. 12 employees, adding 6 next year."/>
    <s v="Headquarters"/>
    <m/>
    <n v="6"/>
    <m/>
    <m/>
    <s v="Textile, Apparel"/>
    <s v="Manufacturing"/>
    <s v="https://www.bizjournals.com/twincities/businesswire/press_releases/Minnesota/2018/12/12/20181212005627"/>
    <m/>
    <s v="5421 Feltl Rd Ste 160"/>
    <n v="55343"/>
    <n v="44.904749000000002"/>
    <n v="-93.419859000000002"/>
    <m/>
    <m/>
    <m/>
    <s v="Metro"/>
    <x v="0"/>
  </r>
  <r>
    <x v="3"/>
    <d v="2018-12-13T00:00:00"/>
    <s v="Sea Life Minnesota Aquarium"/>
    <x v="40"/>
    <x v="3"/>
    <s v="MN"/>
    <s v="&quot;Mall of America's Sea Life Aquarium Introducing &quot;Brave the Rainforest&quot; Adventure in 2019. The $1 million project, set to be completed by next spring, is transforming an existing exhibit space into a section that will feature close encounters with crocodiles, piranhas, cockroaches, snakes, and more. This new section of the renowned 66,000-square-foot, 1.3 million-gallon Sea Life Aquarium will involve pop-up tanks, a creature meet-and-great Ranger Camp area, and special weather effects.&quot;"/>
    <s v="Other"/>
    <n v="1000000"/>
    <m/>
    <m/>
    <m/>
    <m/>
    <s v="Arts, Entertainment"/>
    <s v="http://tcbmag.com/news/articles/2018/december/mall-of-america-spending-1-million-to-transform-sea-life-aquarium-into-rainforest-exhibit"/>
    <m/>
    <s v="120 E Broadway Mall of America"/>
    <n v="55425"/>
    <n v="44.853900899999999"/>
    <n v="-93.240501399999999"/>
    <m/>
    <m/>
    <m/>
    <s v="Metro"/>
    <x v="0"/>
  </r>
  <r>
    <x v="3"/>
    <d v="2018-12-31T00:00:00"/>
    <s v="Canteen Vending Services"/>
    <x v="3"/>
    <x v="3"/>
    <s v="MN"/>
    <s v="Canteen Vending had outgrown its Minneapolis office of 3,000 square feet. And its warehouse, where vending machines are repaired and shipped out, wasn't much better. For a new space, Canteen found a building in Southeast Minneapolis which had sat unused for years. Part of it was torn down to build a new, 12,000-sq-ft office. The rest of the 135,000-square-foot building became warehouse space. Canteen doubled in size, in revenue and employees, and increased 4x in space. New space opened: Nov 2018"/>
    <s v="Headquarters"/>
    <m/>
    <m/>
    <m/>
    <n v="101000"/>
    <m/>
    <s v="Retail"/>
    <s v="https://www.bizjournals.com/twincities/news/2019/02/26/cool-offices-canteen-vending-quadruples-its-space.html"/>
    <s v="MSP Business Journal"/>
    <s v="700 24th Ave SE"/>
    <n v="55414"/>
    <n v="44.980761999999999"/>
    <n v="-93.216716000000005"/>
    <m/>
    <m/>
    <m/>
    <s v="Metro"/>
    <x v="0"/>
  </r>
  <r>
    <x v="3"/>
    <d v="2018-12-31T00:00:00"/>
    <s v="LB Carlson"/>
    <x v="25"/>
    <x v="3"/>
    <s v="MN"/>
    <s v="Carlson Advisors was in need of a shake up. They had been in the same Brooklyn Park office for three decades. Worse, their name misled some to think the company was a financial-services firm, as opposed to a CPA firm that offered financial consulting. In November 2017, partners at the firm began looking for new space and a new name for the company. Flash forward to 2019. The firm, now called LB Carlson, is settling at its new HQ (moved 7/2018). Since the move they have hired 5 employees."/>
    <s v="Headquarters"/>
    <m/>
    <n v="5"/>
    <m/>
    <n v="700000"/>
    <s v="Accounting"/>
    <s v="Professional Services"/>
    <s v="https://www.bizjournals.com/twincities/news/2019/02/15/accounting-firm-rebrands-relocates-from-brooklyn.html"/>
    <m/>
    <m/>
    <m/>
    <n v="45.083099400000002"/>
    <n v="-93.390701300000003"/>
    <m/>
    <m/>
    <m/>
    <s v="Metro"/>
    <x v="0"/>
  </r>
  <r>
    <x v="3"/>
    <d v="2018-12-31T00:00:00"/>
    <s v="Reviva"/>
    <x v="23"/>
    <x v="3"/>
    <s v="MN"/>
    <s v="The 70-year-old truck engine-repair firm Reviva has launched a new division that will refurbish gasoline-powered engines for Hoglund Bus Co., Aramark, a Coca-Cola subsidiary and other companies with large fleets. Reviva is the largest independent refurbisher of diesel engines in North America, and employs 180 workers in Fridley and 20 in Brooklyn Center. In 2018, the small family-owned company in Fridley built a new $750,000 23,000 SF facility in Brooklyn Center."/>
    <s v="Manufacturing"/>
    <n v="750000"/>
    <m/>
    <m/>
    <n v="23000"/>
    <s v="Machinery"/>
    <s v="Manufacturing"/>
    <s v="http://www.startribune.com/twin-cities-company-makes-name-refurbishing-engines-for-ups-other-big-fleets/506527392/ AND https://www.nbc-2.com/story/39830148/reviva-gas-engine-division-and-hoglund-bus-company-launch-remanufactured-drop-in-gas-engine-program"/>
    <m/>
    <s v="3900 50th Ave N _x000a_Ste 210"/>
    <n v="55429"/>
    <n v="45.046559999999999"/>
    <n v="-93.332577000000001"/>
    <m/>
    <m/>
    <m/>
    <s v="Metro"/>
    <x v="0"/>
  </r>
  <r>
    <x v="3"/>
    <d v="2018-12-31T00:00:00"/>
    <s v="Revol Greens"/>
    <x v="81"/>
    <x v="33"/>
    <s v="MN"/>
    <s v="Minnesota startup is bringing production to the very different climate of the upper Midwest. Medford-based Revol Greens sold its first shipment of produce early 2018 to grocers such as Hy-Vee and Cub Foods, and less than a year later it is already raising capital to expand. Although specific details of the expansion are still being nailed down, Amis said it would more than double Revol's existing greenhouse space and said construction plans would be put together in 2019."/>
    <s v="Headquarters"/>
    <m/>
    <m/>
    <m/>
    <n v="132000"/>
    <m/>
    <s v="Agriculture"/>
    <s v="https://finance-commerce.com/2018/12/medford-greens-grower-raises-funds-to-expand/"/>
    <m/>
    <s v="2781 NW 50th St"/>
    <n v="55049"/>
    <n v="44.146053000000002"/>
    <n v="-93.257930999999999"/>
    <m/>
    <m/>
    <m/>
    <s v="South"/>
    <x v="0"/>
  </r>
  <r>
    <x v="3"/>
    <d v="2018-12-31T00:00:00"/>
    <s v="The Stable"/>
    <x v="3"/>
    <x v="3"/>
    <s v="MN"/>
    <s v="Was completed in 2018 but article appeared in 1/2019. The Stable, a consumer-brand marketing agency founded in 2015, recently transformed/connected the second levels of two century-old buildings at Ninth and Nicollet in downtown Minneapolis that had been sitting empty for years. The six-month, roughly $600,000 renovation designed by Peterssen/Keller Architecture resulted in a modern, industrial-style open workspace for the 30-plus employees who work at The Stable?s Minneapolis headquarters."/>
    <s v="Headquarters"/>
    <n v="600000"/>
    <m/>
    <m/>
    <m/>
    <s v="Business Consulting"/>
    <s v="Professional Services"/>
    <s v="http://tcbmag.com/news/articles/2019/january/office-envy-the-stable-s-industrial-style-headqua"/>
    <m/>
    <s v="923 Nicollet Mall Ste 300"/>
    <n v="55402"/>
    <n v="44.974207999999997"/>
    <n v="-93.274047999999993"/>
    <m/>
    <m/>
    <m/>
    <s v="Metro"/>
    <x v="0"/>
  </r>
  <r>
    <x v="4"/>
    <d v="2019-01-08T00:00:00"/>
    <s v="Spencer Fane"/>
    <x v="3"/>
    <x v="3"/>
    <s v="MN"/>
    <s v="Another out-of-town law firm is coming to the Twin Cities.Spencer Fane, based in Kansas City, Mo., opened a Minneapolis office Tuesday. The initial three attorneys are Donald Heeman, Jessica Nelson and Randi Winter; all three previously worked for Felhaber Larson. Heeman will act as the office's managing partner. Spencer is an all-purpose law firm with more than a dozen offices primarily in the middle of the country. Its initial office will be in Fifth Street Towers in downtown Minneapolis."/>
    <s v="Office (Non-HQ)"/>
    <m/>
    <n v="3"/>
    <m/>
    <m/>
    <s v="Legal Services"/>
    <s v="Professional Services"/>
    <s v="https://www.bizjournals.com/twincities/news/2019/01/08/law-firm-spencer-fane-expanding-to-twin-cities.html"/>
    <s v="MSP Business Journal"/>
    <s v="100 S 5th St Ste 1900"/>
    <n v="55402"/>
    <n v="44.978382000000003"/>
    <n v="-93.269256999999996"/>
    <m/>
    <m/>
    <m/>
    <s v="Metro"/>
    <x v="1"/>
  </r>
  <r>
    <x v="4"/>
    <d v="2019-01-08T00:00:00"/>
    <s v="Sun Country Airlines"/>
    <x v="15"/>
    <x v="4"/>
    <s v="MN"/>
    <s v="Sun Country Airlines is adding 19 seasonal routes this spring in its largest expansion ever, with eight from Minneapolis-St. Paul International Airport including one to Chicago with a $49 starting price. Twin Cities passengers will soon have nonstop access on Sun Country to Chicago O'Hare, Washington Dulles, Newark, Philadelphia, Providence, R.I., Sacramento, San Antonio and St. Louis. The airline also said it will add about 160 jobs in the Twin Cities, a 10 percent jump in employment."/>
    <s v="Headquarters"/>
    <m/>
    <n v="160"/>
    <m/>
    <m/>
    <m/>
    <s v="Transportation"/>
    <s v="http://www.startribune.com/sun-country-rolls-out-most-new-routes-ever-including-49-one-way-from-msp-to-o-hare/504048002/"/>
    <s v="Star Tribune"/>
    <s v="1300 Corporate Center Curve"/>
    <n v="55121"/>
    <n v="44.855744000000001"/>
    <n v="-93.161086999999995"/>
    <m/>
    <m/>
    <m/>
    <s v="Metro"/>
    <x v="1"/>
  </r>
  <r>
    <x v="4"/>
    <d v="2019-01-09T00:00:00"/>
    <s v="Magellan Midstream Partners"/>
    <x v="82"/>
    <x v="7"/>
    <s v="MN"/>
    <s v="Rochester growth drives proposed fuel plant expansion. Oklahoma-based Magellan Midstream Partners wants to bulk up its fuel production plant in Eyota Township, just 7 miles outside Rochester. Magellan hopes to add a 5 million-gallon above-ground gasoline storage tank and related infrastructure to the plant, which anchors a 30.7-acre site at the corner of Highways 42 and 14. The project, which could begin this spring, is undergoing environmental review from the MN PCA."/>
    <s v="Other"/>
    <m/>
    <m/>
    <m/>
    <m/>
    <m/>
    <s v="Transportation"/>
    <s v="https://finance-commerce.com/2019/01/rochester-growth-drives-proposed-fuel-plant-expansion/"/>
    <s v="Finance &amp; Commerce"/>
    <m/>
    <n v="55394"/>
    <n v="44.805486999999999"/>
    <n v="-93.766524000000004"/>
    <m/>
    <m/>
    <m/>
    <s v="South"/>
    <x v="1"/>
  </r>
  <r>
    <x v="4"/>
    <d v="2019-01-09T00:00:00"/>
    <s v="Qumulo"/>
    <x v="3"/>
    <x v="3"/>
    <s v="MN"/>
    <s v="Qumulo, the pioneer of hybrid cloud storage, announced the opening of a new Minneapolis office to take advantage of the strong digital and marketing and optimization talent in the Twin Cities. It currently employs six in downtown's WeWork space. 'With this additional location, we're able to better serve our rapidly growing customer base. We are doubling down on our technology innovation as we continue to expand our team and presence in the coming year,' said Peter Zaballos, CMP at Qumulo."/>
    <s v="Office (Non-HQ)"/>
    <m/>
    <n v="6"/>
    <m/>
    <m/>
    <s v="Data Processing, Hosting"/>
    <s v="Information"/>
    <s v="http://bit.ly/2RFoOAg"/>
    <s v="Other"/>
    <m/>
    <n v="55402"/>
    <n v="44.975915000000001"/>
    <n v="-93.271825000000007"/>
    <m/>
    <m/>
    <m/>
    <s v="Metro"/>
    <x v="1"/>
  </r>
  <r>
    <x v="4"/>
    <d v="2019-01-11T00:00:00"/>
    <s v="Alliance Machine Inc"/>
    <x v="52"/>
    <x v="18"/>
    <s v="MN"/>
    <s v="Alliance Machine in Elk River recently doubled its staff to 50 and expects to double again in five years. It won a Minnesota Apprenticeship Initiative (MAI) grant last year. The two apprenticeships require 2,000 hours of on-the-job training at Alliance Machine and 144 hours of classes with Tooling U-SME."/>
    <s v="Headquarters; Office (Non-HQ)"/>
    <m/>
    <n v="50"/>
    <m/>
    <m/>
    <s v="Machinery"/>
    <s v="Manufacturing"/>
    <s v="http://www.startribune.com/apprenticeship-programs-abound-as-labor-shortage-deepens-in-minnesota/504173842/"/>
    <s v="Star Tribune"/>
    <s v="17520 Tyler St NW"/>
    <n v="55330"/>
    <n v="45.289095000000003"/>
    <n v="-93.545381000000006"/>
    <s v="Government Financing"/>
    <s v="MAI"/>
    <m/>
    <s v="Central"/>
    <x v="1"/>
  </r>
  <r>
    <x v="4"/>
    <d v="2019-01-14T00:00:00"/>
    <s v="MRA Associates"/>
    <x v="83"/>
    <x v="3"/>
    <s v="MN"/>
    <s v="MRA Associates, one of the largest wealth management firms in Phoenix, recently opened a location in the Wayzata. The new office will be led by Bruce Paulson and Jennifer Arps, according to a news release. Paulson previously worked for the Minneapolis-based Okabena Co. and Arps worked for Minneapolis-based Dougherty &amp; Co. Last year, MRA ranked No. 1 in the Phoenix Business Journals's Investment Advisers list."/>
    <s v="Office (Non-HQ)"/>
    <m/>
    <n v="2"/>
    <m/>
    <m/>
    <m/>
    <s v="Finance, Insurance"/>
    <s v="https://www.bizjournals.com/twincities/news/2019/01/14/phoenix-based-wealth-management-firm-moving-into.html"/>
    <s v="MSP Business Journal"/>
    <s v="1907 Wayzata Blvd Ste 200"/>
    <n v="55391"/>
    <n v="44.971736"/>
    <n v="-93.490223"/>
    <m/>
    <m/>
    <m/>
    <s v="Metro"/>
    <x v="1"/>
  </r>
  <r>
    <x v="4"/>
    <d v="2019-01-15T00:00:00"/>
    <s v="Element Indoor Golf Club"/>
    <x v="84"/>
    <x v="6"/>
    <s v="MN"/>
    <s v="An indoor golf facility with a bar is set to open in Vadnais Heights this weekend. Element Indoor Golf Club will be open to the public and feature five hitting bays with simulators where golfers can play 186 different courses throughout the world. Interior construction started last fall and they figure it cost between $200,000 and $250,000 to open the 9,600 square foot facility."/>
    <s v="Headquarters"/>
    <n v="250000"/>
    <m/>
    <m/>
    <n v="9600"/>
    <m/>
    <s v="Arts, Entertainment"/>
    <s v="https://www.bizjournals.com/twincities/news/2019/01/15/indoor-golf-driving-range-and-bar-to-open-in.html"/>
    <s v="MSP Business Journal"/>
    <s v="4255 White Bear Pkwy Ste 2100"/>
    <n v="55110"/>
    <n v="45.068064"/>
    <n v="-93.049961999999994"/>
    <m/>
    <m/>
    <m/>
    <s v="Metro"/>
    <x v="1"/>
  </r>
  <r>
    <x v="4"/>
    <d v="2019-01-18T00:00:00"/>
    <s v="CommonGrounds Workspace"/>
    <x v="3"/>
    <x v="3"/>
    <s v="MN"/>
    <s v="CommonGrounds Workspace, a San Diego-based coworking company, is building an office in the former TCF Bank atrium building at 801 Marquette Ave. The 801 Marquette space will open in June. CommonGrounds signed an 11-year lease for 27,500 square feet on the skyway level of the building.. A $2.7 million buildout is underway, according to city building permits. Earlier this week, CommonGrounds announced it had secured $100 million in Series A funding to support the company's growth goals."/>
    <s v="Office (Non-HQ)"/>
    <n v="2700000"/>
    <m/>
    <m/>
    <n v="27500"/>
    <m/>
    <s v="Real Estate, Leasing"/>
    <s v="https://www.bizjournals.com/twincities/news/2019/01/18/coworking-company-with-100m-war-chest-opening.html"/>
    <s v="MSP Business Journal"/>
    <s v="801 S Marquette Ave"/>
    <n v="55402"/>
    <n v="44.974808000000003"/>
    <n v="-93.271446999999995"/>
    <m/>
    <m/>
    <m/>
    <s v="Metro"/>
    <x v="1"/>
  </r>
  <r>
    <x v="4"/>
    <d v="2019-01-24T00:00:00"/>
    <s v="Apruve"/>
    <x v="3"/>
    <x v="3"/>
    <s v="MN"/>
    <s v="Minneapolis-based payments-software firm Apruve has raised $6 million dollars in venture funding. Apruve makes software to help handle invoicing and payment processes between businesses. It had raised $2.2 million in an earlier round. It has already landed big-name customers like Texas Instruments and Boxed. They hope to add at least five new jobs, as well as directing more money to research and development. Apruve is the 19th largest software-as-a-service company in the Twin Cities metro."/>
    <m/>
    <m/>
    <n v="5"/>
    <m/>
    <m/>
    <m/>
    <s v="Finance, Insurance"/>
    <s v="https://www.bizjournals.com/twincities/news/2019/01/24/software-company-apruve-raises-6-million.html"/>
    <s v="MSP Business Journal"/>
    <s v="110 N 5th St"/>
    <n v="55403"/>
    <n v="44.981164999999997"/>
    <n v="-93.274092999999993"/>
    <s v="Venture Capital"/>
    <m/>
    <m/>
    <s v="Metro"/>
    <x v="1"/>
  </r>
  <r>
    <x v="4"/>
    <d v="2019-01-28T00:00:00"/>
    <s v="MGK Co (aka Mclaughlin Gormley King Company)"/>
    <x v="85"/>
    <x v="3"/>
    <s v="MN"/>
    <s v="Relocation from Golden Valley to Brooklyn Park. Relocating 150 jobs and creating 58 new jobs over the subsequent period of five years (of these, 52 jobs w/n 3 years... and 37 of which pay an average $33.91/hr). The company is proposing to move into an existing 147,400 square-foot facility located at 7325 Aspen Ln N. MGK estimates $13.95 million in investment to acquire the facility and up-fit the building. May 2019: Job Creation Fund Award $425K"/>
    <s v="Headquarters"/>
    <n v="13950000"/>
    <n v="58"/>
    <m/>
    <n v="119400"/>
    <s v="Chemicals"/>
    <s v="Manufacturing"/>
    <s v="https://www.brooklynpark.org/wp-content/uploads/2019/09/ccep012819rm.pdf  (page 238-)"/>
    <s v="Other"/>
    <s v="8810 10th Ave N"/>
    <n v="55427"/>
    <n v="44.990169999999999"/>
    <n v="-93.391178999999994"/>
    <s v="Government Financing"/>
    <s v="JCF"/>
    <s v="425000"/>
    <s v="Metro"/>
    <x v="1"/>
  </r>
  <r>
    <x v="4"/>
    <d v="2019-01-29T00:00:00"/>
    <s v="Boom Island Brewery"/>
    <x v="63"/>
    <x v="3"/>
    <s v="MN"/>
    <s v="Boom Island Brewing submitted plans to move its brewery from North Minneapolis to Baker Technology Plaza, a five-building office campus in Minnetonka.The proposed 9000 SF space in Minnetonka will have a taproom, a kitchen area, a private event area, an outdoor patio, production area, bottling line, and is 3 times their current space. With the expansion, the brewery is hiring an assistant brewer and will likely hire more employees when the brewery opens. Plan to open in Minnetonka this July."/>
    <s v="Headquarters; Manufacturing; Dining"/>
    <m/>
    <m/>
    <m/>
    <n v="6000"/>
    <s v="Food, Beverage"/>
    <s v="Manufacturing"/>
    <s v="https://www.bizjournals.com/twincities/news/2019/01/29/boom-island-brewing-will-move-from-north.html"/>
    <s v="MSP Business Journal"/>
    <s v="5959 Baker Road"/>
    <n v="55345"/>
    <n v="44.894705000000002"/>
    <n v="-93.446647999999996"/>
    <m/>
    <m/>
    <m/>
    <s v="Metro"/>
    <x v="1"/>
  </r>
  <r>
    <x v="4"/>
    <d v="2019-01-29T00:00:00"/>
    <s v="Sun Country Airlines"/>
    <x v="15"/>
    <x v="4"/>
    <s v="MN"/>
    <s v="Going into 2019, Sun Country plans a $6 million investment on new IT systems, launched its biggest route expansion in company history, started converting its fleet from leased to company-owned, and made plans to move its headquarters into a hangar at the Minneapolis-St. Paul International Airport."/>
    <s v="Headquarters"/>
    <n v="6000000"/>
    <m/>
    <m/>
    <m/>
    <m/>
    <s v="Transportation"/>
    <s v="https://www.bizjournals.com/twincities/news/2019/01/29/sun-country-ceo-jude-bricker-is-cutting-frills.html"/>
    <s v="MSP Business Journal"/>
    <s v="1300 Corporate Center Curve"/>
    <n v="55121"/>
    <n v="44.855744000000001"/>
    <n v="-93.161086999999995"/>
    <m/>
    <m/>
    <m/>
    <s v="Metro"/>
    <x v="1"/>
  </r>
  <r>
    <x v="4"/>
    <d v="2019-01-30T00:00:00"/>
    <s v="ARYZTA (dba Fresh Start Bakeries)"/>
    <x v="2"/>
    <x v="2"/>
    <s v="MN"/>
    <s v="ARYZTA® North America is excited to announce a frozen cookie dough line extension at its Fresh Start Bakeries plant in Chaska, Minnesota, which produces Otis Spunkmeyer® branded cookies and custom cookies for retail, convenience and foodservice customers. Scheduled to open in March 2019, the new state-of-the-art line will add a third line to the bakery's current two-line footprint, expanding the bakery's production capacity by more than 40% and add 30 new jobs."/>
    <s v="Manufacturing"/>
    <m/>
    <n v="30"/>
    <m/>
    <m/>
    <s v="Food, Beverage"/>
    <s v="Manufacturing"/>
    <s v="https://www.businesswire.com/news/home/20190130005080/en/ARYZTA-Announces-Cookie-Line-Extension-Chaska-MN"/>
    <s v="Other"/>
    <s v="4075 Norex Dr"/>
    <n v="55318"/>
    <n v="44.851785999999997"/>
    <n v="-93.588369999999998"/>
    <m/>
    <m/>
    <m/>
    <s v="Metro"/>
    <x v="1"/>
  </r>
  <r>
    <x v="4"/>
    <d v="2019-01-31T00:00:00"/>
    <s v="The Riveter"/>
    <x v="55"/>
    <x v="3"/>
    <s v="MN"/>
    <s v="The Riveter focuses on women workers and entrepreneurs. Amy Nelson quit her job as an attorney to start The Riveter in 2017. Nelson says that Riveter spaces are typically 10,000 to 12,000 square feet. Space is in Edina. In December 2018, Riveter raised a $20.5 million round of funding. Riveter is breaking from the traditional coworking format by also providing plenty of perks and programming that helps local entrepreneurs. "/>
    <s v="Office (Non-HQ)"/>
    <m/>
    <m/>
    <m/>
    <n v="12000"/>
    <m/>
    <s v="Real Estate, Leasing"/>
    <s v="http://tcbmag.com/news/articles/2019/january/the-riveter-co-working-aimed-at-women-set-to-open-in-twin-cities"/>
    <s v="Twin Cities Business"/>
    <s v="4388 France Ave S"/>
    <n v="55410"/>
    <n v="44.922747999999999"/>
    <n v="-93.329415999999995"/>
    <s v="Venture Capital"/>
    <m/>
    <m/>
    <s v="Metro"/>
    <x v="1"/>
  </r>
  <r>
    <x v="4"/>
    <d v="2019-02-03T00:00:00"/>
    <s v="Pepperl+Fuchs Comtrol"/>
    <x v="86"/>
    <x v="6"/>
    <s v="MN"/>
    <s v="Germany's privately held Pepperl+Fuchs, a diversified producer of industrial sensors and other automation technology, plans to invest in and grow Comtrol. Starting Feb. 1, the division will be known as Pepperl+Fuchs Comtrol. In fact, Comtrol, with 55 employees and $13 million in revenue, expects to increase its workforce by 10 percent this year thanks to Pepperl's investment."/>
    <s v="Headquarters"/>
    <m/>
    <n v="5"/>
    <m/>
    <m/>
    <s v="Computers, Electronics"/>
    <s v="Manufacturing"/>
    <s v="http://www.startribune.com/german-firm-buys-comtrol-a-manufacturer-that-survived-founder-s-legal-trouble-recession/505222132/"/>
    <s v="Star Tribune"/>
    <s v="100 5th Ave NW"/>
    <n v="55112"/>
    <n v="45.051921"/>
    <n v="-93.193682999999993"/>
    <m/>
    <m/>
    <m/>
    <s v="Metro"/>
    <x v="1"/>
  </r>
  <r>
    <x v="4"/>
    <d v="2019-02-08T00:00:00"/>
    <s v="MIVI Neuroscience"/>
    <x v="33"/>
    <x v="3"/>
    <s v="MN"/>
    <s v="MIVI Neuroscience Inc., a maker of medical technology that treats strokes, has closed on a $10 million funding round, according to a recent regulatory filing. MIVI has about 20 employees in Eden Prairie. The company, founded in 2013,plans to expand on that number this year. It will also add employees in Europe to support the clinical trials."/>
    <s v="Headquarters"/>
    <m/>
    <m/>
    <m/>
    <m/>
    <s v="Medical"/>
    <s v="Manufacturing"/>
    <s v="https://www.bizjournals.com/twincities/news/2019/02/08/eden-prairies-mivi-neuroscience-closes-on-10.html"/>
    <s v="MSP Business Journal"/>
    <s v="6545 City W Pkwy"/>
    <n v="55344"/>
    <n v="44.850563000000001"/>
    <n v="-93.440428999999995"/>
    <s v="Venture Capital"/>
    <m/>
    <m/>
    <s v="Metro"/>
    <x v="1"/>
  </r>
  <r>
    <x v="4"/>
    <d v="2019-02-12T00:00:00"/>
    <s v="AHEAD"/>
    <x v="55"/>
    <x v="3"/>
    <s v="MN"/>
    <s v="AHEAD, a provider of enterprise cloud solutions, will relocate its Minneapolis office to the Edina Tech Center at 5151 Industrial Blvd in Edina. The newly renovated 3,000 square-foot space features spacious collaborative work areas and a state-of-the-art conference center for AHEAD's partners and clients. AHEAD's two-year anniversary is in Minneapolis. First established in February 2017 with 5 people, then had 31 people by end of 2018. AHEAD will continue to aggressively hire local IT talent..."/>
    <s v="Headquarters"/>
    <m/>
    <m/>
    <m/>
    <m/>
    <s v="Computer Programming"/>
    <s v="Professional Services"/>
    <s v="https://www.prweb.com/releases/ahead_expands_presence_in_minneapolis_opens_new_office_in_edina_tech_center_to_accommodate_rapid_growth/prweb16096731.htm"/>
    <s v="Other"/>
    <s v="5151 Edina Industrial Blvd"/>
    <n v="55439"/>
    <n v="44.862563999999999"/>
    <n v="-93.355079000000003"/>
    <m/>
    <m/>
    <m/>
    <s v="Metro"/>
    <x v="1"/>
  </r>
  <r>
    <x v="4"/>
    <d v="2019-02-13T00:00:00"/>
    <s v="Essentia Health"/>
    <x v="5"/>
    <x v="5"/>
    <s v="MN"/>
    <s v="Essentia Health has purchased the former Younkers store at the Miller Hill Mall in Duluth. Essentia Health plans to invest $15 million in the purchase and remodeling of the 145,000-square-foot department store. The Essentia Health Fitness &amp; Therapy Center will move into the first floor this fall. Plans are being developed for the rest of the building. The new center will replace the one on Essentia's downtown Duluth campus; staff from downtown will relocate to the mall location."/>
    <s v="Healthcare Facility"/>
    <n v="15000000"/>
    <m/>
    <m/>
    <m/>
    <m/>
    <s v="Health Care, Social Assist"/>
    <s v="https://www.essentiahealth.org/about/media-article-library/2019/essentia-health-purchases-former-younkers-store/"/>
    <s v="Other"/>
    <s v="1600 Miller Trunk Hwy"/>
    <n v="55811"/>
    <n v="46.804327000000001"/>
    <n v="-92.159522999999993"/>
    <m/>
    <m/>
    <m/>
    <s v="North"/>
    <x v="1"/>
  </r>
  <r>
    <x v="4"/>
    <d v="2019-02-15T00:00:00"/>
    <s v="Branch Messenger"/>
    <x v="3"/>
    <x v="3"/>
    <s v="MN"/>
    <s v="Branch is up for a South by Southwest award as the firm expands features for workers on its scheduling app, such as swapping shifts with co-workers and collecting an advance on pay after completing a shift. Branch does not charge employees for its services. Employers pay a fee per employee to use the app as their scheduling tool. After receiving $10 million in venture funding in 2017, it has expanded to 50, with plans to add 20 more employees."/>
    <s v="Headquarters"/>
    <m/>
    <n v="20"/>
    <m/>
    <m/>
    <s v="Other Information Services"/>
    <s v="Information"/>
    <s v="http://www.startribune.com/minneapolis-startup-company-adds-pay-advances-to-scheduling-app-features/505900772/"/>
    <s v="Star Tribune"/>
    <s v="60 South 6th St Ste 2800"/>
    <n v="55402"/>
    <n v="44.977772000000002"/>
    <n v="-93.270821999999995"/>
    <m/>
    <m/>
    <m/>
    <s v="Metro"/>
    <x v="1"/>
  </r>
  <r>
    <x v="4"/>
    <d v="2019-02-20T00:00:00"/>
    <s v="Chuck &amp; Don's"/>
    <x v="53"/>
    <x v="1"/>
    <s v="MN"/>
    <s v="Chuck &amp; Don's, the Twin Cities chain of pet-supply stores that was just acquired by a New York buyer (Independent Pet Partners, IPP), may boost its local workforce and add grooming and daycare services following the deal, Tom Murphy, Chuck &amp; Don's CFO, said. Chuck &amp; Don's is working on integrating plans with IPP staff in its Mahtomedi headquarters. It currently has 55 corporate employees. IPP will use the space as a co-HQ and add some IPP mgrs. IPP will add new services, remodel some stores."/>
    <s v="Headquarters; Office (Non-HQ)"/>
    <m/>
    <m/>
    <m/>
    <m/>
    <m/>
    <s v="Retail"/>
    <s v="https://www.bizjournals.com/twincities/news/2019/02/20/whats-next-for-chuck-dons-after-buyout-more.html"/>
    <s v="MSP Business Journal"/>
    <s v="910 Wildwood Rd"/>
    <n v="55115"/>
    <n v="45.049830999999998"/>
    <n v="-92.983590000000007"/>
    <m/>
    <m/>
    <m/>
    <s v="Metro"/>
    <x v="1"/>
  </r>
  <r>
    <x v="4"/>
    <d v="2019-02-21T00:00:00"/>
    <s v="Rachel Contracting"/>
    <x v="87"/>
    <x v="24"/>
    <s v="MN"/>
    <s v="The St. Michael City Council approved plans for Rachel Contracting to construct a new two-story headquarters at its current site at Hwy. 241.  The company, located at the Hwy. 241 Business Park, proposes a 28,000-square-foot, two-story office building. Rachel will continue to use its existing adjacent building at Napier Court for maintenance and storage. "/>
    <s v="HQ, OF"/>
    <m/>
    <m/>
    <m/>
    <n v="28000"/>
    <s v="Construction"/>
    <s v="Construction"/>
    <s v="https://www.hometownsource.com/press_and_news/community/stmichael/st-michael-approves-new-rachel-contracting-headquarters/article_54eddcfa-3601-11e9-b835-273c20abded1.html#:~:text=Michael%20City%20Council%20approved%20plans,241.&amp;text=WhatsApp-,The%20St.,its%20current%20site%20at%20Hwy."/>
    <m/>
    <s v="4180 Napier Ct NE"/>
    <n v="55376"/>
    <n v="45.215488000000001"/>
    <n v="-93.616086999999993"/>
    <m/>
    <m/>
    <m/>
    <s v="Central"/>
    <x v="1"/>
  </r>
  <r>
    <x v="4"/>
    <d v="2019-02-26T00:00:00"/>
    <s v="3M Co"/>
    <x v="30"/>
    <x v="6"/>
    <s v="MN"/>
    <s v="3M Co. opened a new Consumer Data Science and Merchandising Lab at its Maplewood headquarters to help retailers and 3M boost product sales, find efficiencies in the factory-to-delivery process and even test if the type on labels is the right size. 3M's Consumer Business Group spent two years developing the multimillion-dollar initiative and last year building out the large and sleek space. The lab is split into three distinct areas: Data Science and Analytics, Visualization, and Retail. "/>
    <s v="Headquarters; Manufacturing; Research &amp; Dev"/>
    <m/>
    <m/>
    <m/>
    <n v="24592"/>
    <s v="Other Manufacturing"/>
    <s v="Manufacturing"/>
    <s v="http://www.startribune.com/3m-s-opens-multimillion-dollar-consumer-data-lab-on-maplewood-campus/506397902/"/>
    <s v="Star Tribune"/>
    <s v="3M Center"/>
    <n v="55109"/>
    <n v="45.014550999999997"/>
    <n v="-93.025535000000005"/>
    <m/>
    <m/>
    <m/>
    <s v="Metro"/>
    <x v="1"/>
  </r>
  <r>
    <x v="4"/>
    <d v="2019-02-26T00:00:00"/>
    <s v="Trimble (aka PeopleNet Communications)"/>
    <x v="63"/>
    <x v="3"/>
    <s v="MN"/>
    <s v="Minnetonka-based PeopleNet plans to add about 250 full-time employees to its current staff of 483. PeopleNet makes mobile devices and systems for fleets of commercial vehicles. The company currently leases space in three offices in Minnetonka and in a warehouse in Eden Prairie that functions as office space. PeopleNet plans to enter into a long-term lease for about 146,500 square feet at 4400 Baker Road, and add new space at 4350 Baker Road. Estimated cost is $12.5 million. Update: 10/1/19 JCF award $600,000"/>
    <s v="Headquarters; Other"/>
    <n v="12500000"/>
    <n v="250"/>
    <m/>
    <m/>
    <s v="Other Information Services"/>
    <s v="Information"/>
    <s v="https://www.bizjournals.com/twincities/news/2019/02/26/peoplenet-planning-to-add-250-jobs-in-minnetonka.html"/>
    <s v="MSP Business Journal"/>
    <s v="4350 Baker Road"/>
    <n v="55343"/>
    <n v="44.923053000000003"/>
    <n v="-93.448713999999995"/>
    <s v="Government Financing"/>
    <s v="JCF"/>
    <n v="600000"/>
    <s v="Metro"/>
    <x v="1"/>
  </r>
  <r>
    <x v="4"/>
    <d v="2019-02-27T00:00:00"/>
    <s v="HOYA Vision Care North America (dba Vision Ease)"/>
    <x v="88"/>
    <x v="25"/>
    <s v="MN"/>
    <s v="Vision Ease is a leading manufacturer of ophthalmic lenses through superior technological ingenuity. This project would bring a large Rx manufacturing site into the existing Vision Ease facility. The total project cost is expected to be $25 million. The company expects to create 200 new jobs within 3 years. JCF award $450,000"/>
    <s v="Headquarters; Manufacturing; Research &amp; Dev"/>
    <n v="25000000"/>
    <n v="200"/>
    <m/>
    <n v="70000"/>
    <s v="Medical"/>
    <s v="Manufacturing"/>
    <s v="https://mn.gov/deed/newscenter/press-releases/?id=373430. Update 8/2019 https://blog.hoyavision.com/en-us/hoya-minute/ramsey-lab-opening"/>
    <s v="MN DEED"/>
    <s v="7000 Sunwood Dr NW"/>
    <n v="55303"/>
    <n v="45.231174000000003"/>
    <n v="-93.444169000000002"/>
    <s v="Government Financing"/>
    <s v="JCF"/>
    <n v="450000"/>
    <s v="Metro"/>
    <x v="1"/>
  </r>
  <r>
    <x v="4"/>
    <d v="2019-02-27T00:00:00"/>
    <s v="QA1 Precision Products Inc"/>
    <x v="42"/>
    <x v="4"/>
    <s v="MN"/>
    <s v="QA1 Offers an extensive line of American made shock absorbers, driveshafts, and accessories. The company plans to expand its presence into Lakeville and create 30 jobs within three years. . FROM LAKEVILLE CITY COUNCIL: The company is looking to develop a new 100,000 square foot facility that would replace two adjacent buildings owned by QA1. The expansion would see a growth of 44 new positions in the next five years. DEED 2/2019: JCF $350,000, MIF $100,000. Also $526,015 TIF from Lakeville"/>
    <s v="Other"/>
    <n v="11459000"/>
    <n v="44"/>
    <m/>
    <n v="100000"/>
    <s v="Fabricated Metals"/>
    <s v="Manufacturing"/>
    <s v="http://la-img.ci.lakeville.mn.us/WebLink/DocView.aspx?dbid=0&amp;id=1566084&amp;page=1&amp;cr=1"/>
    <s v="MN DEED"/>
    <s v="21730 Hanover Ave"/>
    <n v="55044"/>
    <n v="44.635178000000003"/>
    <n v="-93.224500000000006"/>
    <s v="Government Financing"/>
    <s v="JCF, MIF, TIF"/>
    <n v="976015"/>
    <s v="Metro"/>
    <x v="1"/>
  </r>
  <r>
    <x v="4"/>
    <d v="2019-02-28T00:00:00"/>
    <s v="Lyft"/>
    <x v="14"/>
    <x v="6"/>
    <s v="MN"/>
    <s v="Lyft, the popular ride-hailing service, has opened a small office at 2120 Rice St. in St. Paul. Opening the facility is an initial step in San Francisco-based Lyft's entrance into the Twin Cities market. It plans to open a larger office in the Twin Cites later this year. The 1,500-square-foot driver support center will help expedite the on-boarding process for Lyft drivers and provide a space for troubleshooting and recruiting resources."/>
    <s v="Office (Non-HQ)"/>
    <m/>
    <m/>
    <m/>
    <n v="1500"/>
    <s v="Other Information Services"/>
    <s v="Information"/>
    <s v="https://www.bizjournals.com/twincities/news/2019/02/28/lyft-opens-first-physical-presence-in-twin-cities.html"/>
    <s v="MSP Business Journal"/>
    <s v="2120 Rice"/>
    <n v="55113"/>
    <n v="45.005122"/>
    <n v="-93.106099999999998"/>
    <m/>
    <m/>
    <m/>
    <s v="Metro"/>
    <x v="1"/>
  </r>
  <r>
    <x v="4"/>
    <d v="2019-02-28T00:00:00"/>
    <s v="WeWork"/>
    <x v="3"/>
    <x v="3"/>
    <s v="MN"/>
    <s v="Coworking giant WeWork is opening a third Twin Cities location. WeWork has signed a lease for 73,000 square feet in The Nordic, a 10-story mixed-use tower United Properties is building at 729 Washington Ave. N. The New York-based company will have 4 floors (4th-7th). One floor has outdoor terrace space for WeWork members. When it opens in July and December, the North Loop location will bring WeWork's total Twin Cities north of 200,000 square feet. Other offices: Uptown, downtown Mpls"/>
    <s v="Office (Non-HQ)"/>
    <m/>
    <m/>
    <m/>
    <n v="73000"/>
    <m/>
    <s v="Real Estate, Leasing"/>
    <s v="https://www.bizjournals.com/twincities/news/2019/02/28/wework-adding-yet-another-twin-cities-location.html"/>
    <s v="MSP Business Journal"/>
    <s v="729 N Washington Ave"/>
    <n v="55413"/>
    <n v="44.997838999999999"/>
    <n v="-93.257377000000005"/>
    <m/>
    <m/>
    <m/>
    <s v="Metro"/>
    <x v="1"/>
  </r>
  <r>
    <x v="4"/>
    <d v="2019-03-06T00:00:00"/>
    <s v="Tennant Co"/>
    <x v="85"/>
    <x v="3"/>
    <s v="MN"/>
    <s v="The Star Tribune reports on plans by Tennant (NYSE: TNC) to buy a 40-acre office complex at 3 Capital Drive in Eden Prairie. It will move 500 people there next year from the company's current headquarters in Golden Valley, where it's been based since the 1950s. Tennant will be working with the Minneapolis office of Gensler on renovatng the new space. It is expected to be move-in ready in the first half of 2020. Will keep Golden Valley space for manufacturing &amp; engineering. 4/2019: bldg cost: $13m"/>
    <s v="Headquarters"/>
    <n v="13000000"/>
    <m/>
    <m/>
    <m/>
    <s v="Machinery"/>
    <s v="Manufacturing"/>
    <s v="https://www.bizjournals.com/twincities/news/2019/03/06/tennant-will-buy-40-acre-office-complex-will-move.html "/>
    <s v="MSP Business Journal"/>
    <s v="701 N Lilac Dr"/>
    <n v="55440"/>
    <n v="45.015914000000002"/>
    <n v="-93.471879999999999"/>
    <m/>
    <m/>
    <m/>
    <s v="Metro"/>
    <x v="1"/>
  </r>
  <r>
    <x v="4"/>
    <d v="2019-03-12T00:00:00"/>
    <s v="Fresha"/>
    <x v="54"/>
    <x v="26"/>
    <s v="MN"/>
    <s v="FRESHA LLC appears to have found a site near Morris for its proposed carrot-washing plant, at 23325 480th Ave., Morris. The processing warehouse would also including polishing, sorting, packaging, storing of locally-grown carrots. They would also like to construct a wastewater pond to collect and store the plant wash water and irrigate the surrounding farmland. The carrots would be shipped to buyers from that plant. Would create 6 full-time jobs at the start and 4 part-time jobs. Construction to begin this spring."/>
    <s v="Headquarters; Manufacturing"/>
    <m/>
    <n v="10"/>
    <m/>
    <m/>
    <s v="Food, Beverage"/>
    <s v="Manufacturing"/>
    <s v="https://www.stevenscountytimes.com/news/government-and-politics/4583528-carrot-washing-plant-seeks-site-near-morris-zoning-hearings-set"/>
    <s v="Other"/>
    <m/>
    <n v="56267"/>
    <n v="45.595739000000002"/>
    <n v="-95.923232999999996"/>
    <m/>
    <m/>
    <m/>
    <s v="Central"/>
    <x v="1"/>
  </r>
  <r>
    <x v="4"/>
    <d v="2019-03-12T00:00:00"/>
    <s v="JAMF Software"/>
    <x v="3"/>
    <x v="3"/>
    <s v="MN"/>
    <s v="Dean Hager is CEO of Jamf, a role he's held for four years now. During that time, he's helped lead the maker of software that organizations use to manage Apple Inc. devices through its sale to Vista Equity Partners, two recent business acquisitions, and significant growth in revenue and headcount. &quot;We're going to hire this year alone over 150 people in America, and the bulk of that is in Minneapolis&quot;. Update 9/2019: &quot;The company currently has 30 open positions in Minneapolis on its website.&quot;"/>
    <s v="Headquarters"/>
    <m/>
    <n v="30"/>
    <m/>
    <m/>
    <s v="Computer Programming"/>
    <s v="Professional Services"/>
    <s v="https://www.bizjournals.com/twincities/news/2019/03/19/after-sale-to-private-equity-jamf-has-kept-growth.html"/>
    <s v="MSP Business Journal"/>
    <s v="301 4th Ave S Ste 1075"/>
    <n v="55415"/>
    <n v="44.977995999999997"/>
    <n v="-93.263401999999999"/>
    <m/>
    <m/>
    <m/>
    <s v="Metro"/>
    <x v="1"/>
  </r>
  <r>
    <x v="4"/>
    <d v="2019-03-13T00:00:00"/>
    <s v="Morey's Seafood Intl"/>
    <x v="25"/>
    <x v="3"/>
    <s v="MN"/>
    <s v="Morey's Seafood International, a Golden Valley-based manufacturer of fish and seafood products, will move its regional distribution and corporate office into a larger, renovated facility in Plymouth. The 65,000-square-foot space is located at 2100 Xenium Avenue N., which Morey's bought in April 2018 for $3,250,000. Approximately 50 employees will move to the new Plymouth facility. Morey's has operated in a 20,000-square-foot corporate office, processing and distribution plant in Golden Valley since 1988."/>
    <s v="Headquarters; Manufacturing; Distribution Center"/>
    <m/>
    <m/>
    <m/>
    <n v="45000"/>
    <s v="Food, Beverage"/>
    <s v="Manufacturing"/>
    <s v="https://www.bizjournals.com/twincities/news/2019/03/13/moreys-seafood-will-move-its-corporate-office-from.html"/>
    <s v="MSP Business Journal"/>
    <s v="2100 Xenium Ave N"/>
    <n v="55441"/>
    <n v="45.003210000000003"/>
    <n v="-93.450675000000004"/>
    <m/>
    <m/>
    <m/>
    <s v="Metro"/>
    <x v="1"/>
  </r>
  <r>
    <x v="4"/>
    <d v="2019-03-16T00:00:00"/>
    <s v="Die Technology"/>
    <x v="89"/>
    <x v="3"/>
    <s v="MN"/>
    <s v="Dale Skoog, president and general manager of Osseo-based Die Technology Inc., said that Die Technology has 25 employees and expects to hire two to three this year. Update 12/2019 Named Small Manufacturer of the Year by Minneapolis St. Paul Business Journal - &quot;To foster that (growth), Skoog said it’s probable that a new facility will be constructed in the next couple years, but still with both companies together.&quot;"/>
    <s v="Headquarters; Manufacturing"/>
    <m/>
    <n v="3"/>
    <m/>
    <m/>
    <s v="Machinery"/>
    <s v="Manufacturing"/>
    <s v="http://www.startribune.com/osseo-tooling-manufacturer-die-technology-launches-precision-machining-company/507225412/"/>
    <s v="Star Tribune"/>
    <s v="8820 Jefferson Hwy"/>
    <n v="55369"/>
    <n v="45.115319"/>
    <n v="-93.402073999999999"/>
    <m/>
    <m/>
    <m/>
    <s v="Metro"/>
    <x v="1"/>
  </r>
  <r>
    <x v="4"/>
    <d v="2019-03-16T00:00:00"/>
    <s v="Nanotech Precision"/>
    <x v="89"/>
    <x v="3"/>
    <s v="MN"/>
    <s v="Nanotech Precision, incubated within Die Technology for the past few years, specializes in high-volume machining of complex small and micro-sized instruments, electrodes and components for the medical, electronic and aerospace industries. They are used in such products as minimally invasive catheters and heart rhythmic device components. The two firms separated at the start of 2019, company president and GM Dale Skoog said. Nanotech Precision has 20 employees and is looking to add five."/>
    <s v="Manufacturing"/>
    <m/>
    <n v="5"/>
    <m/>
    <m/>
    <s v="Machinery"/>
    <s v="Manufacturing"/>
    <s v="http://www.startribune.com/osseo-tooling-manufacturer-die-technology-launches-precision-machining-company/507225412/"/>
    <s v="Star Tribune"/>
    <s v="8820 Jefferson Hwy"/>
    <n v="55369"/>
    <n v="45.115319"/>
    <n v="-93.402073999999999"/>
    <m/>
    <m/>
    <m/>
    <s v="Metro"/>
    <x v="1"/>
  </r>
  <r>
    <x v="4"/>
    <d v="2019-03-18T00:00:00"/>
    <s v="The Landline Company"/>
    <x v="26"/>
    <x v="16"/>
    <s v="MN"/>
    <s v="New to MN. A California-based bus operator plans to launch service in Mankato and Duluth this summer, offering rides for as little as $9 to Minneapolis-St. Paul International Airport, where it's partnering with a low-cost airline. The first trip to Minneapolis will be on June 4, with a daily schedule of four trips in each direction. A similar service will begin in Mankato, Minn., on June 6. Landline is leasing space from the airport that hadn't previously been used."/>
    <s v="Office (Non-HQ); Other"/>
    <m/>
    <m/>
    <m/>
    <m/>
    <m/>
    <s v="Transportation"/>
    <s v="https://www.bizjournals.com/twincities/news/2019/03/18/bus-service-plans-9-routes-from-mankato-duluth-to.html"/>
    <s v="MSP Business Journal"/>
    <s v="3030 N Airport Rd"/>
    <n v="56001"/>
    <n v="44.128324999999997"/>
    <n v="-93.978863000000004"/>
    <m/>
    <m/>
    <m/>
    <s v="South"/>
    <x v="1"/>
  </r>
  <r>
    <x v="4"/>
    <d v="2019-03-18T00:00:00"/>
    <s v="The Landline Company"/>
    <x v="5"/>
    <x v="5"/>
    <s v="MN"/>
    <s v="New to MN. A California-based bus operator plans to launch service in Mankato and Duluth this summer, offering rides for as little as $9 to Minneapolis-St. Paul International Airport, where it's partnering with a low-cost airline. The first trip to Minneapolis will be on June 4, with a daily schedule of four trips in each direction. A similar service will begin in Mankato, Minn., on June 6. Landline is leasing space from the airport that hadn't previously been used."/>
    <s v="Other"/>
    <m/>
    <m/>
    <m/>
    <m/>
    <m/>
    <s v="Transportation"/>
    <s v="https://www.bizjournals.com/twincities/news/2019/03/18/bus-service-plans-9-routes-from-mankato-duluth-to.html"/>
    <s v="MSP Business Journal"/>
    <m/>
    <n v="55811"/>
    <n v="46.814712"/>
    <n v="-92.199825000000004"/>
    <m/>
    <m/>
    <m/>
    <s v="North"/>
    <x v="1"/>
  </r>
  <r>
    <x v="4"/>
    <d v="2019-03-23T00:00:00"/>
    <s v="Target Corp"/>
    <x v="3"/>
    <x v="3"/>
    <s v="MN"/>
    <s v="Minneapolis-based retailer pushes toward its multiyear effort to overhaul more than 1,000 locations by the end of 2020. Out of about 300 stores slated for an end-to-end makeover in the year ahead, 14 of them are in Minnesota. The retailer will spend $50 million to redo nine in the Twin Cities. An average-size store costs about $5 million to update, while a SuperTarget costs about double."/>
    <s v="Headquarters"/>
    <n v="50000000"/>
    <m/>
    <m/>
    <m/>
    <m/>
    <s v="Retail"/>
    <s v="http://www.startribune.com/target-will-do-end-to-end-makeovers-of-14-minnesota-stores-in-2019/507546752/"/>
    <s v="Star Tribune"/>
    <s v="1000 Nicollet Mall"/>
    <n v="55403"/>
    <n v="44.973618999999999"/>
    <n v="-93.275666000000001"/>
    <m/>
    <m/>
    <m/>
    <s v="Metro"/>
    <x v="1"/>
  </r>
  <r>
    <x v="4"/>
    <d v="2019-03-25T00:00:00"/>
    <s v="Alexandria Industries"/>
    <x v="90"/>
    <x v="34"/>
    <s v="MN"/>
    <s v="Alexandria Industries is planning a $17.8 million expansion, of which $13 million will be in new equipment including a new aluminum extrusion press. Alexandria Industries plans to add 19,000 square feet to its building at 401 County Road 22 NW, known as Alexandria Extrusion Company. This will increase the size of the current 172,000-square-foot building by about 11 percent. It will include a warehouse, manufacturing space, office space and new equipment. DEED Job Creation Fund award $175,000"/>
    <s v="Headquarters; Manufacturing"/>
    <n v="17800000"/>
    <n v="14"/>
    <m/>
    <n v="19000"/>
    <s v="Machinery"/>
    <s v="Manufacturing"/>
    <s v="https://www.echopress.com/news/4589707-alexandria-industries-plans-18m-expansion"/>
    <s v="Echo Press, DEED"/>
    <s v="401 County Rd 22 NW"/>
    <n v="56308"/>
    <n v="45.897011999999997"/>
    <n v="-95.391520999999997"/>
    <s v="Government Financing"/>
    <s v="JCF"/>
    <n v="175000"/>
    <s v="Central"/>
    <x v="1"/>
  </r>
  <r>
    <x v="4"/>
    <d v="2019-03-25T00:00:00"/>
    <s v="Gensler"/>
    <x v="3"/>
    <x v="3"/>
    <s v="MN"/>
    <s v="Gensler's own cramped downtown offices consisted of mostly one room with views of an alley. In a few weeks when Gensler almost doubles its space with a move from its office in the Young-Quinlan Building to an almost 7,900-square-foot home on the top office floor of the Baker Center a couple blocks away. Gensler employees will move by the beginning of May with a grand opening planned for mid-July. The firm's move coincides with its plan to double its staff of 30 employees in the next five years."/>
    <s v="Headquarters"/>
    <m/>
    <n v="30"/>
    <m/>
    <n v="3900"/>
    <m/>
    <s v="Construction"/>
    <s v="http://www.startribune.com/design-firm-gensler-will-move-to-a-larger-minneapolis-office-in-baker-center/507641832/"/>
    <s v="Star Tribune"/>
    <s v="81 S 9th St Ste 200"/>
    <n v="55402"/>
    <n v="44.974505999999998"/>
    <n v="-93.273522999999997"/>
    <m/>
    <m/>
    <m/>
    <s v="Metro"/>
    <x v="1"/>
  </r>
  <r>
    <x v="4"/>
    <d v="2019-03-25T00:00:00"/>
    <s v="Lake View Memorial Hospital"/>
    <x v="91"/>
    <x v="35"/>
    <s v="MN"/>
    <s v="The Lake View Hospital and Lake View Clinic in Two Harbors share a name but have been two separate buildings for years. Now, An expansion will connect the hospital and medical clinic into one contiguous campus. _x000a__x000a_Estimated cost:  $15 million project. The two-floor new building/expansion will have one main entry for outpatient services, a 2,000 square-foot public meeting space, a lab and specialty clinic. Expected completion: fall of 2019. Lake View is a subsidiary of St. Luke's. Update 5/2019: Construction work begins on the two-story, 38,000-square foot building. "/>
    <s v="Healthcare Facility"/>
    <n v="15000000"/>
    <m/>
    <m/>
    <n v="38000"/>
    <m/>
    <s v="Health Care, Social Assist"/>
    <s v="http://www.businessnorth.com/businessnorth_exclusives/lake-view-hospital-in-two-harbors-expanding/article_0ef9d73e-4f1b-11e9-b051-a34eb2d82456.html  "/>
    <s v="Other"/>
    <s v="325 11th Ave"/>
    <n v="55616"/>
    <n v="47.030327999999997"/>
    <n v="-91.666939999999997"/>
    <m/>
    <m/>
    <m/>
    <s v="North"/>
    <x v="1"/>
  </r>
  <r>
    <x v="4"/>
    <d v="2019-03-26T00:00:00"/>
    <s v="Airgas"/>
    <x v="16"/>
    <x v="1"/>
    <s v="MN"/>
    <s v="Airgas USA, a Philadelphia-based company, sells liquid oxygen, nitrogen and argon for use in manufacturing, medicine and other industries. The company is building a new $54 million plant in Cottage Grove. The plant will consist of two buildings of 17,000 square feet, an outdoor tank farm and a trucking terminal on 8.5 acres. Expected to open in 2020. Cottage Grove TIF $437K. DEED MIF $250K, $175K JCF"/>
    <s v="Manufacturing"/>
    <n v="54000000"/>
    <n v="35"/>
    <m/>
    <n v="17000"/>
    <s v="Chemicals"/>
    <s v="Manufacturing"/>
    <s v="https://finance-commerce.com/2019/03/cottage-grove-to-get-54-million-airgas-plant/"/>
    <s v="Finance &amp; Commerce"/>
    <m/>
    <n v="55016"/>
    <n v="44.818216"/>
    <n v="-92.928610000000006"/>
    <s v="Government Financing"/>
    <s v="JCF, TIF, MIF"/>
    <n v="862000"/>
    <s v="Metro"/>
    <x v="1"/>
  </r>
  <r>
    <x v="4"/>
    <d v="2019-03-27T00:00:00"/>
    <s v="Calabrio"/>
    <x v="3"/>
    <x v="3"/>
    <s v="MN"/>
    <s v="Tom Goodmanson, the Minneapolis-based company's CEO, interview. Q: How has Calabrio fared since the sale to KKR? A: We're up about 125 percent in revenue since the acquisition. We're up to 425 people, with about 350 in Minneapolis. We've got another 70 slated for this office. . Q: Will growth continue to be focused in Minneapolis? A: From a headquarters perspective, yes, most of the growth will be in Minneapolis."/>
    <s v="Headquarters; Research &amp; Dev"/>
    <m/>
    <n v="70"/>
    <m/>
    <m/>
    <s v="Computer Programming"/>
    <s v="Professional Services"/>
    <s v="https://www.bizjournals.com/twincities/news/2019/03/27/calabrio-ceo-growth-has-boomed-since-sale-to-kkr.html"/>
    <s v="MSP Business Journal"/>
    <s v="400 First Ave N"/>
    <n v="55401"/>
    <n v="44.981299"/>
    <n v="-93.273304999999993"/>
    <m/>
    <m/>
    <m/>
    <s v="Metro"/>
    <x v="1"/>
  </r>
  <r>
    <x v="4"/>
    <d v="2019-03-27T00:00:00"/>
    <s v="Enviroserve"/>
    <x v="3"/>
    <x v="3"/>
    <s v="MN"/>
    <s v="EnviroServe and Sunpro, are combining under the EnviroServe brand and adding three new regional offices in the areas of Detroit, MI; Columbus, OH; and Minneapolis-St. Paul, MN. EnviroServe provides comprehensive environmental and rail services to safely remediate and prevent environmental releases, manage waste, and respond to emergency and catastrophic events. The EnviroServe Detroit Regional Office is now operational, with the Columbus and Minneapolis-St. Paul locations opening in spring."/>
    <s v="Office (Non-HQ)"/>
    <m/>
    <m/>
    <m/>
    <m/>
    <m/>
    <s v="Waste Management"/>
    <s v="https://www.businesswire.com/news/home/20190327005719/en/EnviroServe-Sunpro-Combine-EnviroServe-Brand-Announce-New"/>
    <s v="Other"/>
    <m/>
    <n v="55402"/>
    <n v="44.975915000000001"/>
    <n v="-93.271825000000007"/>
    <m/>
    <m/>
    <m/>
    <s v="Metro"/>
    <x v="1"/>
  </r>
  <r>
    <x v="4"/>
    <d v="2019-03-29T00:00:00"/>
    <s v="Diakin Applied Americas"/>
    <x v="25"/>
    <x v="3"/>
    <s v="MN"/>
    <s v="Daikin Applied, the air conditioning and heating systems maker is now planning to expand in its headquarters town of Plymouth. A subsidiary of Japanese parent company Daikin Industries Ltd., Daikin Applied is leasing new office space at the Atria building at 3033 Campus Drive. The new space means new jobs, though Daikin Applied did not yet disclose specifics of what positions and how many jobs will go into the space, nor did the company disclose the exact size of the office."/>
    <s v="Office (Non-HQ)"/>
    <m/>
    <m/>
    <m/>
    <m/>
    <s v="Machinery"/>
    <s v="Manufacturing"/>
    <s v="http://tcbmag.com/news/articles/2019/march/hvac-manufacturer-daikin-announces-second-expansion-in-six-months"/>
    <s v="Twin Cities Business"/>
    <s v="3033 Campus Dr"/>
    <n v="55441"/>
    <n v="45.015411999999998"/>
    <n v="-93.454604000000003"/>
    <m/>
    <m/>
    <m/>
    <s v="Metro"/>
    <x v="1"/>
  </r>
  <r>
    <x v="4"/>
    <d v="2019-03-30T00:00:00"/>
    <s v="Enservio"/>
    <x v="15"/>
    <x v="4"/>
    <s v="MN"/>
    <s v="Key leadership positions will move to Eagan from Enservio's Boston offices over the next nine to 12 months, Brian Filip said. Brian Filip, managing director of Enservio, is leading the expansion of its Twin Cities office to serve as a headquarters for the global provider of contents software and claims services solutions in the property and casualty insurance market. Q: What is driving the move to make Minneapolis Enservio's HQ' A:The impetus...is to start the cross-pollination of innovation"/>
    <s v="Headquarters"/>
    <m/>
    <m/>
    <m/>
    <m/>
    <s v="Business Consulting"/>
    <s v="Professional Services"/>
    <s v="http://www.startribune.com/movers-amp-shakers-new-enservio-leader-plans-twin-cities-headquarters-for-insurance-software-firm/507860072/"/>
    <s v="Star Tribune"/>
    <m/>
    <n v="55123"/>
    <n v="44.804265999999998"/>
    <n v="-93.136812000000006"/>
    <m/>
    <m/>
    <m/>
    <s v="Metro"/>
    <x v="1"/>
  </r>
  <r>
    <x v="5"/>
    <d v="2019-04-01T00:00:00"/>
    <s v="Kato Engineering"/>
    <x v="49"/>
    <x v="9"/>
    <s v="MN"/>
    <s v="Kato Engineering's parent company, Nidec Corp., has big ambitions for the next decade, and officials based in North Mankato foresee an expanding workforce as those ambitions are realized on a global and local level. The plant produces a broad range of motor-generator alternators for industries ranging from aviation and energy to defense and construction. The local plant has about 15 positions available ranging from entry-level manufacturing jobs to skill-specific jobs in professional occupation."/>
    <s v="Manufacturing"/>
    <m/>
    <n v="15"/>
    <m/>
    <m/>
    <m/>
    <s v="Utilities"/>
    <s v="https://www.mankatofreepress.com/news/local_news/kato-engineering-predicts-rapid-growth-more-jobs/article_5c5932c8-4b28-11e9-9b26-ff9d74acd71b.html"/>
    <s v="Mankato Free Press"/>
    <s v="2075 Howard Dr"/>
    <n v="56003"/>
    <n v="44.191080999999997"/>
    <n v="-94.026843"/>
    <m/>
    <m/>
    <m/>
    <s v="South"/>
    <x v="1"/>
  </r>
  <r>
    <x v="5"/>
    <d v="2019-04-02T00:00:00"/>
    <s v="BlackLight Adventures"/>
    <x v="31"/>
    <x v="18"/>
    <s v="MN"/>
    <s v="Jay and Tina Mrozek are opening BlackLight Adventures next to Burlington Coat Factory. The attraction will include a 3,000-square-foot laser tag arena, two adventure rooms, an arcade and private party rooms. BlackLight Adventures, projected to open in June, is filling the roughly 10,000-square-foot former liquor store space on the north side of the building at 240-33rd Ave. S."/>
    <s v="Other"/>
    <m/>
    <m/>
    <m/>
    <n v="10000"/>
    <m/>
    <s v="Arts, Entertainment"/>
    <s v="https://www.sctimes.com/story/money/2019/04/02/st-cloud-business-family-entertainment-blacklight-adventures-open-june/3277442002/"/>
    <s v="St. Cloud Times"/>
    <s v="240 33rd Ave S"/>
    <n v="56301"/>
    <n v="45.548335999999999"/>
    <n v="-94.198069000000004"/>
    <m/>
    <m/>
    <m/>
    <s v="Central"/>
    <x v="1"/>
  </r>
  <r>
    <x v="5"/>
    <d v="2019-04-05T00:00:00"/>
    <s v="Cold Spring Brewing Co"/>
    <x v="31"/>
    <x v="18"/>
    <s v="MN"/>
    <s v="Cold Spring Brewing Company is adding 300,000-square-feet of leased space to their warehouse. The expansion will bring the total warehouse capacity to over one-million-square-feet. Cold Spring Brewing General Manager Scott Bender says they have entered a five-year lease agreement to rent the former Creative memories manufacturing space in St. Cloud. The expanded warehouse will create 100 new jobs. Last year, CSBC opened a 300,000-square-foot facility in Cold Spring and already outgrew the space"/>
    <s v="Headquarters; Manufacturing; Warehouse"/>
    <m/>
    <n v="100"/>
    <m/>
    <n v="300000"/>
    <s v="Food, Beverage"/>
    <s v="Manufacturing"/>
    <s v="https://www.sctimes.com/story/money/2019/04/04/cold-spring-brewing-st-cloud-beer-expansion-jobs/3368412002/"/>
    <s v="St. Cloud Times"/>
    <s v="6401 8th Ave"/>
    <n v="56301"/>
    <n v="45.468041999999997"/>
    <n v="-94.127781999999996"/>
    <m/>
    <m/>
    <m/>
    <s v="Central"/>
    <x v="1"/>
  </r>
  <r>
    <x v="5"/>
    <d v="2019-04-08T00:00:00"/>
    <s v="AMD Distribution"/>
    <x v="92"/>
    <x v="36"/>
    <s v="MN"/>
    <s v="Spring Valley was awarded $608,966 from DEED's BDPI (Business Development Public Infrastructure) program to add water, sewer, and streets necessary to enlarge their business park, where AMD Distribution plans to complete a $1.2 million expansion that will retain 29 employees and add eight new jobs."/>
    <s v="Headquarters; Distribution Center"/>
    <n v="1200000"/>
    <n v="8"/>
    <n v="29"/>
    <m/>
    <m/>
    <s v="Wholesale"/>
    <s v="https://mn.gov/deed/newscenter/press-releases/?id=379339#/detail/appId/1/id/378791"/>
    <s v="MN DEED"/>
    <s v="1021 Kasten Dr"/>
    <n v="55975"/>
    <n v="43.689711000000003"/>
    <n v="-92.334603000000001"/>
    <s v="Government Financing"/>
    <s v="BDPI"/>
    <n v="608966"/>
    <s v="South"/>
    <x v="1"/>
  </r>
  <r>
    <x v="5"/>
    <d v="2019-04-08T00:00:00"/>
    <s v="Kappers Fabricating Inc"/>
    <x v="92"/>
    <x v="36"/>
    <s v="MN"/>
    <s v="Spring Valley was awarded $608,966 from BDPI program to add water, sewer, and streets necessary to enlarge their business park, where Kapper's Fabricating is planning to complete a $950,000 expansion that will retain 37 employees and add 20 jobs."/>
    <s v="Headquarters; Manufacturing"/>
    <n v="950000"/>
    <n v="20"/>
    <n v="37"/>
    <m/>
    <s v="Fabricated Metals"/>
    <s v="Manufacturing"/>
    <s v="https://mn.gov/deed/newscenter/press-releases/'id=379339#/detail/appId/1/id/378791"/>
    <s v="MN DEED"/>
    <s v="1015 Industrial Dr"/>
    <n v="55975"/>
    <n v="43.699928"/>
    <n v="-92.401505999999998"/>
    <s v="Government Financing"/>
    <s v="BDPI"/>
    <n v="608966"/>
    <s v="South"/>
    <x v="1"/>
  </r>
  <r>
    <x v="5"/>
    <d v="2019-04-09T00:00:00"/>
    <s v="HistoSonics"/>
    <x v="3"/>
    <x v="3"/>
    <s v="MN"/>
    <s v="HistoSonics, a company developing ultrasound-powered technology to fight cancer, announced Monday that it had closed on a $54 million Series C round to prepare for commercialization of its medical device. The company's sole physical office is located in Ann Arbor, but CEO Blue is based in Minneapolis. HistoSonics will use some of the new funding to open an office in Minneapolis, where five to 10 employees will be based by the end of the year, a spokesman for the company said."/>
    <s v="Office (Non-HQ)"/>
    <m/>
    <n v="10"/>
    <m/>
    <m/>
    <s v="Medical"/>
    <s v="Manufacturing"/>
    <s v="https://www.bizjournals.com/twincities/news/2019/04/09/cancer-killing-wave-company-histosonics-closes-on.html"/>
    <s v="MSP Business Journal"/>
    <m/>
    <n v="55402"/>
    <n v="44.975915000000001"/>
    <n v="-93.271825000000007"/>
    <s v="Venture Capital"/>
    <m/>
    <m/>
    <s v="Metro"/>
    <x v="1"/>
  </r>
  <r>
    <x v="5"/>
    <d v="2019-04-12T00:00:00"/>
    <s v="Northrop Grumman Innovation Systems"/>
    <x v="25"/>
    <x v="3"/>
    <s v="MN"/>
    <s v="Develops and produces small-, medium- and large-caliber ammunition, precision weapons and munitions, high-performance gun systems, and propellant and energetic materials. Alliant Techsystems Operation is proposing improvements to their existing 191,000 sf facility in Plymouth. The total project cost is $21 million, including expansion and renovations to an existing building. The company expects to create 65 jobs within 3 years paying an average of $40.06/hour. Awarded MIF $600K; JCF $700K."/>
    <s v="Office (Non-HQ); Manufacturing; Distribution Center"/>
    <n v="21000000"/>
    <n v="65"/>
    <m/>
    <m/>
    <s v="Fabricated Metals"/>
    <s v="Manufacturing"/>
    <s v="https://mn.gov/deed/ed/about-us/news-events/press-releases/ed-press-releases.jsp?id=1045-380038"/>
    <s v="MN DEED"/>
    <s v="4700 Nathan Lane N"/>
    <n v="55442"/>
    <n v="45.040920999999997"/>
    <n v="-93.405298000000002"/>
    <s v="Government Financing"/>
    <s v="MIF $600K, JCF $700K"/>
    <n v="1300000"/>
    <s v="Metro"/>
    <x v="1"/>
  </r>
  <r>
    <x v="5"/>
    <d v="2019-04-12T00:00:00"/>
    <s v="Steinwall Inc"/>
    <x v="93"/>
    <x v="25"/>
    <s v="MN"/>
    <s v="Steinwall, a plastic injection molding and manufacturing company in Coon Rapids, will spend $8.6 million for purchase &amp; improvemts of a building to move its Brooklyn Park operations closer to its headquarters. Steinwall bought a 145,775-square-foot multitenant office warehouse on 11.69 acres at 11225 Xeon St. NW in Coon Rapids, and sold its Brooklyn Park office/warehouse. Coon Rapids Housing and Redevelopment Authority (HRA) loan $200K for equipment and renovations"/>
    <s v="Headquarters; Manufacturing"/>
    <n v="8600000"/>
    <n v="10"/>
    <m/>
    <n v="80475"/>
    <s v="Plastics, Rubber"/>
    <s v="Manufacturing"/>
    <s v="https://finance-commerce.com/2019/04/just-sold-steinwall-growth-draws-nystrom-to-brooklyn-park/"/>
    <s v="Finance &amp; Commerce"/>
    <s v="11225 Xeon St. NW"/>
    <n v="55448"/>
    <n v="45.17445"/>
    <n v="-93.295148999999995"/>
    <s v="Government Financing"/>
    <s v="Coon Rapids HRA loan"/>
    <s v="200000"/>
    <s v="Metro"/>
    <x v="1"/>
  </r>
  <r>
    <x v="5"/>
    <d v="2019-04-20T00:00:00"/>
    <s v="Rally Health"/>
    <x v="3"/>
    <x v="3"/>
    <s v="MN"/>
    <s v="UnitedHealth Group's Rally Health division is trying to grow in the crowded digital health market while expanding its downtown Minneapolis workforce.  148 Rally employees in Minneapolis. Expect that number to increase as the company fills out its 40,000 square feet in the Millwright Building. Rally also has first leasing rights to the floor below. Based in Washington, D.C., Rally Health moved to the Twin Cities in 2018. UnitedHealth Group acquired a stake in the business that's become Rally Health in 2014."/>
    <s v="Office (Non-HQ)"/>
    <m/>
    <m/>
    <m/>
    <m/>
    <m/>
    <s v="Health Care, Social Assist"/>
    <s v="http://www.startribune.com/unitedhealth-grows-digital-health-business-in-minneapolis/508838842/"/>
    <s v="Star Tribune, MSP Business Journal"/>
    <s v="533 S 3rd St Ste 400"/>
    <n v="55415"/>
    <n v="44.977282000000002"/>
    <n v="-93.261274"/>
    <m/>
    <m/>
    <m/>
    <s v="Metro"/>
    <x v="1"/>
  </r>
  <r>
    <x v="5"/>
    <d v="2019-04-22T00:00:00"/>
    <s v="RMB Environmental Laboratories Inc"/>
    <x v="72"/>
    <x v="5"/>
    <s v="MN"/>
    <s v="RMB Environmental Laboratories, Inc. is finalizing a deal that will allow the company to expand to Hibbing this year. RMB will move into roughly 17,000 square feet of the Vidovic building, located in the Hibbing Industrial Park. Major lab buildout will cost $1.2 million. Includes loan of $250,000 from HEDA (Hibbing EDA) and zero interest 20-year loan and leasing agreement from DIRR. RMB plans on hiring 20 people over the course of the next two years, with wages ranging from $30,000 to $50,000/yr plus benefits"/>
    <s v="Headquarters"/>
    <n v="1200000"/>
    <n v="20"/>
    <m/>
    <n v="17000"/>
    <s v="Architecture, Engineering"/>
    <s v="Professional Services"/>
    <s v="http://bit.ly/2vj9psu"/>
    <s v="Other"/>
    <s v="1111 7th Ave E"/>
    <n v="55746"/>
    <n v="47.438941999999997"/>
    <n v="-92.934849999999997"/>
    <s v="Government Financing"/>
    <s v="HEDA Loan"/>
    <s v="250000"/>
    <s v="North"/>
    <x v="1"/>
  </r>
  <r>
    <x v="5"/>
    <d v="2019-04-22T00:00:00"/>
    <s v="Taft Stettinius &amp; Hollister (formerly Briggs &amp; Morgan PA)"/>
    <x v="3"/>
    <x v="3"/>
    <s v="MN"/>
    <s v="Minneapolis law firm Briggs and Morgan signed a new lease through 2034 for 93,000 square feet of space in the 1.24 million-square-foot IDS tower at 80 Eighth St. S. and started renovation work last summer. The firm, which employs 250 people , will renovate office on floors 22 through 25. Update 8/2019: Briggs and Morgan has agreed to merge with Taft Stettinius &amp; Hollister, continuing a shake up of the large law firms in the Twin Cities. The combined operation will take the Taft name."/>
    <s v="Headquarters"/>
    <m/>
    <m/>
    <m/>
    <m/>
    <s v="Legal Services"/>
    <s v="Professional Services"/>
    <s v="https://finance-commerce.com/2019/04/briggs-and-morgan-extend-life-of-ids-offices/"/>
    <s v="Finance &amp; Commerce"/>
    <s v="80 S 8th St Ste 2200"/>
    <n v="55402"/>
    <n v="44.975459999999998"/>
    <n v="-93.272667999999996"/>
    <m/>
    <m/>
    <m/>
    <s v="Metro"/>
    <x v="1"/>
  </r>
  <r>
    <x v="5"/>
    <d v="2019-04-23T00:00:00"/>
    <s v="DHL Express"/>
    <x v="40"/>
    <x v="3"/>
    <s v="MN"/>
    <s v="International shipping firm DHL has moved its service center facility into a more efficient $1.63 million facility at Minneapolis St. Paul Airport. DHL officials said the investment will help the firm address increasing e-commerce orders and improve customer service. The new 33,284 square-foot facility is at 1940 Cargo Rd. at the Minneapolis-St. Paul airport. DHL relocated 100 employees and 70 vehicles to the new site."/>
    <s v="Office (Non-HQ)"/>
    <n v="1630000"/>
    <m/>
    <m/>
    <m/>
    <m/>
    <s v="Transportation"/>
    <s v="http://www.startribune.com/dhl-moves-to-1-6-million-digs-at-minneapolis-airport/508913532/"/>
    <s v="Star Tribune"/>
    <s v="1940 Cargo Rd"/>
    <n v="55450"/>
    <n v="44.876691999999998"/>
    <n v="-93.244967000000003"/>
    <m/>
    <m/>
    <m/>
    <s v="Metro"/>
    <x v="1"/>
  </r>
  <r>
    <x v="5"/>
    <d v="2019-04-24T00:00:00"/>
    <s v="Taoglas"/>
    <x v="3"/>
    <x v="3"/>
    <s v="MN"/>
    <s v="Taoglas, a leading provider of IoT antenna and RF solutions, announced the opening of its new downtown Minneapolis facility to support the increasing demand for its products and services for development of Internet of Things (IoT) devices and solutions. New facility is on the 1st floor of The 15 Building, has a state-of-the-art antenna and RF test and design laboratory. Taoglas Minneapolis opened 6 yrs ago with a small facility. has 7 employees. Taoglas invested millions into the new lab."/>
    <s v="Office (Non-HQ)"/>
    <m/>
    <m/>
    <m/>
    <n v="5100"/>
    <s v="Electrical Equipment"/>
    <s v="Manufacturing"/>
    <s v="https://finance.yahoo.com/news/taoglas-opens-iot-design-support-120000974.html"/>
    <s v="Yahoo Finance"/>
    <s v="15 S 5th St Ste 150"/>
    <n v="55402"/>
    <n v="44.978945000000003"/>
    <n v="-93.271663000000004"/>
    <m/>
    <m/>
    <m/>
    <s v="Metro"/>
    <x v="1"/>
  </r>
  <r>
    <x v="5"/>
    <d v="2019-04-25T00:00:00"/>
    <s v="Absolute Air"/>
    <x v="34"/>
    <x v="20"/>
    <s v="MN"/>
    <s v="Faribault City Council voted to approve several variances needed by Absolute Air LLC for a $32 million plant in Faribault. Absolute Air, a joint venture by five smaller gas and welding supply distributors working with the Independent Welding Distributors Cooperative, hopes to break ground in the next month. The project comes in response to a growing trend of consolidation in the liquid gas market. Location is just off Interstate 35 on the north side of town, and will hire about five employees"/>
    <s v="Manufacturing"/>
    <n v="32000000"/>
    <n v="5"/>
    <m/>
    <m/>
    <s v="Chemicals"/>
    <s v="Manufacturing"/>
    <s v="https://finance-commerce.com/2019/04/two-more-air-separation-plans-in-works/"/>
    <s v="Finance &amp; Commerce"/>
    <m/>
    <n v="55021"/>
    <n v="44.362870000000001"/>
    <n v="-93.267455999999996"/>
    <m/>
    <m/>
    <m/>
    <s v="South"/>
    <x v="1"/>
  </r>
  <r>
    <x v="5"/>
    <d v="2019-04-25T00:00:00"/>
    <s v="At Last Gourmet Foods Inc"/>
    <x v="3"/>
    <x v="3"/>
    <s v="MN"/>
    <s v="At Last! Gourmet Foods Inc., a Minneapolis-based soup manufacturer, won a bid to purchase the current home of the Metro Transit Police Department for $1.65 million, which includes a 13,500-square-foot building. It is adjacent to At Last's HQ. The new space will be used to expand At Last's capabilities to produce its fresh, made-from-scratch soups. Schreck believes the new location will house about 40 total employees - hiring 25 new mfg workers, and shifting 15 office workers to the new space."/>
    <s v="Other"/>
    <m/>
    <n v="25"/>
    <m/>
    <m/>
    <s v="Food, Beverage"/>
    <s v="Manufacturing"/>
    <s v="https://www.bizjournals.com/twincities/news/2019/04/25/soup-maker-taking-over-south-minneapolis-transit.html"/>
    <s v="MSP Business Journal"/>
    <s v="2101 E 24th St"/>
    <n v="55404"/>
    <n v="44.958998000000001"/>
    <n v="-93.241935999999995"/>
    <m/>
    <m/>
    <m/>
    <s v="Metro"/>
    <x v="1"/>
  </r>
  <r>
    <x v="5"/>
    <d v="2019-04-25T00:00:00"/>
    <s v="Blattner Energy"/>
    <x v="94"/>
    <x v="29"/>
    <s v="MN"/>
    <s v="Greater St Cloud Development Corp (SDC) is working with Blattner Energy and DEED in applying for the Job Creation Fund which would support an expansion at their current Headquarters in Avon. The expansion would be approximately 25,000-35,000 SF and support up to 15-25 new high paying jobs. Awarded $175,000 from JCF"/>
    <s v="Headquarters"/>
    <n v="14500000"/>
    <n v="15"/>
    <m/>
    <n v="35000"/>
    <m/>
    <s v="Construction"/>
    <s v="https://wjon.com/blattner-energy-expanding-avon-headquarters/"/>
    <s v="MN DEED"/>
    <s v="400 County Rd 50"/>
    <n v="56310"/>
    <n v="45.599386000000003"/>
    <n v="-94.436476999999996"/>
    <s v="Government Financing"/>
    <s v="JCF"/>
    <s v="175000"/>
    <s v="Central"/>
    <x v="1"/>
  </r>
  <r>
    <x v="5"/>
    <d v="2019-04-26T00:00:00"/>
    <s v="Bright Health"/>
    <x v="3"/>
    <x v="3"/>
    <s v="MN"/>
    <s v="Venture-backed insurance startup Bright Health's record $200 million raise last November helped the Minneapolis company close out 2018 with triple the revenue it reported a year prior and expand into new markets.Bright Health CEO Bob Sheehy: &quot;We had, a couple years ago, about 30 or 40 people in the company. Now we have about 250, and we'll have 400 by the beginning of next year. About half of those people will be in the Twin Cities.&quot; Update 12/2019: Bright Health raised another $635 million to support expansion efforts."/>
    <s v="Office (Non-HQ)"/>
    <m/>
    <n v="75"/>
    <m/>
    <m/>
    <m/>
    <s v="Finance, Insurance"/>
    <s v="https://www.bizjournals.com/twincities/news/2019/04/26/bright-health-on-track-for-big-growth-after-record.html"/>
    <s v="MSP Business Journal"/>
    <s v="219 N 2nd St Ste 401"/>
    <n v="55401"/>
    <n v="44.984810000000003"/>
    <n v="-93.270264999999995"/>
    <s v="Venture Capital"/>
    <m/>
    <m/>
    <s v="Metro"/>
    <x v="1"/>
  </r>
  <r>
    <x v="5"/>
    <d v="2019-04-30T00:00:00"/>
    <s v="Twin Pines Metrology"/>
    <x v="95"/>
    <x v="37"/>
    <s v="MN"/>
    <s v="Fox Valley Metrology is planning to expand their existing building by 7,290 sq. Ft and is looking at purchasing the lot to the south of their existing building for this expansion. Plans also include expanding fiber to the Stacy Ponds Business Park. Fox Valley is seeking tax abatement from City of Stacy (motion passed), modifications to existing building and associated site improvements. May 2019: Job Creation Award $180K"/>
    <s v="Headquarters"/>
    <n v="1993119"/>
    <n v="17"/>
    <m/>
    <n v="7290"/>
    <s v="Architecture, Engineering"/>
    <s v="Professional Services"/>
    <s v="https://www.stacymn.org/index.asp?SEC=DA2F1F22-E77C-4940-B763-61522F8EB5DD&amp;Type=B_BASIC"/>
    <s v="MN DEED"/>
    <s v="30447 Stacy Ponds Dr"/>
    <n v="55079"/>
    <n v="45.388632999999999"/>
    <n v="-92.980306999999996"/>
    <s v="Government Financing"/>
    <s v="JCF"/>
    <n v="180000"/>
    <s v="Central"/>
    <x v="1"/>
  </r>
  <r>
    <x v="5"/>
    <d v="2019-05-01T00:00:00"/>
    <s v="Metro Self Storage"/>
    <x v="93"/>
    <x v="25"/>
    <s v="MN"/>
    <s v="Metro Self Storage, based in Lake Forest, Illinois, plans to build a 138,000-square-foot self-storage facility at 3021 124th Ave., a 2.73-acre vacant lot in the southwest quadrant of Highway 10 and Main Street. The three-story building will contain 1,084 indoor units. The project was submitted in February and went before the city Planning Commission in April. The company currently runs seven self-storage locations around the Twin Cities, including Blaine and Maple Grove in the north metro."/>
    <s v="Other"/>
    <m/>
    <m/>
    <m/>
    <n v="138000"/>
    <m/>
    <s v="Real Estate, Leasing"/>
    <s v="https://finance-commerce.com/2019/05/self-storage-warehouse-planned-in-coon-rapids/"/>
    <s v="Finance &amp; Commerce"/>
    <s v="3021 124th Ave"/>
    <n v="55433"/>
    <n v="45.196756999999998"/>
    <n v="-93.343712999999994"/>
    <m/>
    <m/>
    <m/>
    <s v="Metro"/>
    <x v="1"/>
  </r>
  <r>
    <x v="5"/>
    <d v="2019-05-02T00:00:00"/>
    <s v="Granicus (GovDelivery)"/>
    <x v="6"/>
    <x v="6"/>
    <s v="MN"/>
    <s v="Downtown St. Paul is the fastest-growing office for Denver-based Granicus, the growing provider of digital-communication services to local, state and national government agencies, according to CEO Mark Hynes. Hynes said the consolidated revenue of Granicus will top $100 million this year, compared to $40 million in 2016. Employment has grown from 100 to 130 in St. Paul, and the office has 10 job openings"/>
    <s v="Office (Non-HQ)"/>
    <m/>
    <n v="10"/>
    <m/>
    <m/>
    <s v="Other Information Services"/>
    <s v="Information"/>
    <s v="http://www.startribune.com/granicus-grows-in-st-paul/509390712/"/>
    <s v="Star Tribune"/>
    <s v="408 St Peter St Ste 600"/>
    <n v="55102"/>
    <n v="44.946480000000001"/>
    <n v="-93.096622999999994"/>
    <m/>
    <m/>
    <m/>
    <s v="Metro"/>
    <x v="1"/>
  </r>
  <r>
    <x v="5"/>
    <d v="2019-05-05T00:00:00"/>
    <s v="Zierke Built Manufacturing Inc"/>
    <x v="96"/>
    <x v="38"/>
    <s v="MN"/>
    <s v="Zierke Built Manufacturing plans to expand its services. These require the use of a brake press and a laser cutter, which is what the requested funds will be used for. Zierke Built Manufacturing has hired about 50 people in Fairmont. Awarded $300K From MIF, via Fairmont EDA. Expanding its operations with the new equipment will allow the business to hire an extra 20 people over three years."/>
    <s v="Headquarters; Office (Non-HQ); Manufacturing"/>
    <n v="2521944"/>
    <n v="20"/>
    <m/>
    <m/>
    <s v="Fabricated Metals"/>
    <s v="Manufacturing"/>
    <s v="https://www.shop.minutemanpress.com/news/midwest/minnesota/fairmont/zierke-built-manufacturing-expands-into-fairmont-142147.html"/>
    <s v="Other"/>
    <s v="1500 Winnebago Ave"/>
    <n v="56031"/>
    <n v="43.666660999999998"/>
    <n v="-94.451969000000005"/>
    <s v="Government Financing"/>
    <s v="MIF"/>
    <n v="300000"/>
    <s v="South"/>
    <x v="1"/>
  </r>
  <r>
    <x v="5"/>
    <d v="2019-05-06T00:00:00"/>
    <s v="Media Minefield"/>
    <x v="63"/>
    <x v="3"/>
    <s v="MN"/>
    <s v="When Minnetonka-based Media Minefield signed a seven-year lease for its offices at 10590 Wayzata Blvd., CEO Kristi Piehl thought it would take at least that long for the young public relations company to fill 7,000 square feet of space. Three years later, the company has 27 employees and is spilling into the building's plaza for lack of room. The company is expanding into an additional 3,500 square feet adjacent to its current office."/>
    <s v="Headquarters"/>
    <m/>
    <m/>
    <m/>
    <n v="3500"/>
    <s v="Advertising, Public Relations"/>
    <s v="Professional Services"/>
    <s v="https://finance-commerce.com/2019/05/media-minefield-expands-in-minnetonka/"/>
    <s v="Finance &amp; Commerce"/>
    <s v="10590 Wayzata Blvd"/>
    <n v="55305"/>
    <n v="44.974438999999997"/>
    <n v="-93.415177999999997"/>
    <m/>
    <m/>
    <m/>
    <s v="Metro"/>
    <x v="1"/>
  </r>
  <r>
    <x v="5"/>
    <d v="2019-05-07T00:00:00"/>
    <s v="Amazon"/>
    <x v="11"/>
    <x v="3"/>
    <s v="MN"/>
    <s v="Amazon.com has quietly been building a 67,000-square-foot last-mile delivery station in Maple Grove as the company looks to speed up its shipping times. the Seattle-based e-commerce giant has signed a lease for Duke Realty's under-construction Park 81 North building at 10655 Country Road 81. Amazon will take the entire building. The project's cost, according to a building permit, is $4.9 million. It's expected to be complete in the third quarter of this year. Estimated 45 jobs based on parking'"/>
    <s v="Warehouse; Distribution Center"/>
    <n v="4900000"/>
    <n v="45"/>
    <m/>
    <n v="67000"/>
    <m/>
    <s v="Retail"/>
    <s v="https://www.bizjournals.com/twincities/news/2019/05/07/amazon-building-last-mile-facility-in-maple-grove.html."/>
    <s v="MSP Business Journal"/>
    <s v="10655 Country Road 81"/>
    <n v="55369"/>
    <n v="45.119976000000001"/>
    <n v="-93.416737999999995"/>
    <m/>
    <m/>
    <m/>
    <s v="Metro"/>
    <x v="1"/>
  </r>
  <r>
    <x v="5"/>
    <d v="2019-05-07T00:00:00"/>
    <s v="Hennepin Healthcare System"/>
    <x v="3"/>
    <x v="3"/>
    <s v="MN"/>
    <s v="Hennepin Healthcare will open a perinatal mental health facility with $10 million gift, targeting anxiety, depression among new mothers. The undertreated problem of depression among new mothers is getting intensified focus at a new center that will offer treatment and therapy; child care for parents during appointments; classroom space; and even a kitchen for cooking classes. Hennepin Healthcare will break ground on a new building in downtown Minneapolis this fall - expected completion in 2020."/>
    <s v="Headquarters"/>
    <m/>
    <m/>
    <m/>
    <m/>
    <m/>
    <s v="Health Care, Social Assist"/>
    <s v="http://www.startribune.com/innovative-minneapolis-medical-center-will-target-the-depression-anxiety-of-new-moms/509593022/?refresh=true"/>
    <s v="Star Tribune"/>
    <s v="901 S 6th St"/>
    <n v="55415"/>
    <n v="44.972529000000002"/>
    <n v="-93.259131999999994"/>
    <m/>
    <m/>
    <m/>
    <s v="Metro"/>
    <x v="1"/>
  </r>
  <r>
    <x v="5"/>
    <d v="2019-05-07T00:00:00"/>
    <s v="Sappi Fine Paper North America"/>
    <x v="97"/>
    <x v="39"/>
    <s v="MN"/>
    <s v="Sappi North America announced Tuesday it had completed a $25 million investment in the Cloquet mill. &quot;We are pleased that this investment brings an additional 30,000 tons per year of pulp production capability to better serve our dissolving wood pulp customers,&quot; Mike Schultz, managing director of the Sappi Cloquet Mill. Dissolving wood pulp is used as a textile and has pharmaceutical and food applications; South Africa-based Sappi touts the product as a sustainable alternative to other fibers."/>
    <s v="Manufacturing"/>
    <n v="25000000"/>
    <m/>
    <m/>
    <m/>
    <s v="Paper, Printing"/>
    <s v="Manufacturing"/>
    <s v="https://www.duluthnewstribune.com/business/4609457-25-million-investment-cloquet-sappi-mill"/>
    <s v="Duluth News Tribune"/>
    <s v="2201 Ave B"/>
    <n v="55720"/>
    <n v="46.724170000000001"/>
    <n v="-92.463890000000006"/>
    <m/>
    <m/>
    <m/>
    <s v="North"/>
    <x v="1"/>
  </r>
  <r>
    <x v="5"/>
    <d v="2019-05-07T00:00:00"/>
    <s v="Sierra Pacific Mortgage"/>
    <x v="7"/>
    <x v="7"/>
    <s v="MN"/>
    <s v="Sierra Pacific Mortgage Company, Inc., is excited to announce the company's expansion into Minnesota including three new locations in Blaine, Woodbury, and Rochester. Under the direction of Regional Manager, Mike Cass, these three new locations boast ten mortgage professionals who are ready to help Minnesotans across the state achieve the dream of homeownership."/>
    <s v="Office (Non-HQ)"/>
    <m/>
    <n v="3"/>
    <m/>
    <m/>
    <m/>
    <s v="Finance, Insurance"/>
    <s v="https://finance.yahoo.com/news/sierra-pacific-mortgage-expands-minnesota-090000033.html"/>
    <s v="Yahoo Finance"/>
    <m/>
    <n v="55901"/>
    <n v="44.075285000000001"/>
    <n v="-92.516915999999995"/>
    <m/>
    <m/>
    <m/>
    <s v="South"/>
    <x v="1"/>
  </r>
  <r>
    <x v="5"/>
    <d v="2019-05-07T00:00:00"/>
    <s v="Sierra Pacific Mortgage"/>
    <x v="58"/>
    <x v="1"/>
    <s v="MN"/>
    <s v="Sierra Pacific Mortgage Company, Inc., is excited to announce the company's expansion into Minnesota including three new locations in Blaine, Woodbury, and Rochester. Under the direction of Regional Manager, Mike Cass, these three new locations boast ten mortgage professionals who are ready to help Minnesotans across the state achieve the dream of homeownership."/>
    <s v="Office (Non-HQ)"/>
    <m/>
    <n v="3"/>
    <m/>
    <m/>
    <m/>
    <s v="Finance, Insurance"/>
    <s v="https://finance.yahoo.com/news/sierra-pacific-mortgage-expands-minnesota-090000033.html"/>
    <s v="Yahoo Finance"/>
    <m/>
    <n v="55125"/>
    <n v="44.923855000000003"/>
    <n v="-92.959379999999996"/>
    <m/>
    <m/>
    <m/>
    <s v="Metro"/>
    <x v="1"/>
  </r>
  <r>
    <x v="5"/>
    <d v="2019-05-07T00:00:00"/>
    <s v="Sierra Pacific Mortgage"/>
    <x v="98"/>
    <x v="3"/>
    <s v="MN"/>
    <s v="Sierra Pacific Mortgage Company, Inc., is excited to announce the company's expansion into Minnesota including three new locations in Blaine, Woodbury, and Rochester. Under the direction of Regional Manager, Mike Cass, these three new locations boast ten mortgage professionals who are ready to help Minnesotans across the state achieve the dream of homeownership."/>
    <s v="Office (Non-HQ)"/>
    <m/>
    <n v="3"/>
    <m/>
    <m/>
    <m/>
    <s v="Finance, Insurance"/>
    <s v="https://finance.yahoo.com/news/sierra-pacific-mortgage-expands-minnesota-090000033.html"/>
    <s v="Yahoo Finance"/>
    <m/>
    <n v="55434"/>
    <n v="45.168340000000001"/>
    <n v="-93.250337000000002"/>
    <m/>
    <m/>
    <m/>
    <s v="Metro"/>
    <x v="1"/>
  </r>
  <r>
    <x v="5"/>
    <d v="2019-05-08T00:00:00"/>
    <s v="Certified Power"/>
    <x v="50"/>
    <x v="25"/>
    <s v="MN"/>
    <s v="Certified Power Inc's Project HG is relocating CPI's headquarters from Mundelein, Illinois, as well as combining CPI's existing facilities in Burnsville and Brooklyn Park, into a single location at the Stacks II in Fridley.  CPI signed a lease for 55,000 square feet in Northern Stacks II on a seven-year term. While none of CPI's existing 72 Minnesota jobs are considered 'at risk' as a result of this relocation, the project would create at least 36 new jobs in the first 4 years and invest $2.25 million in MN. Award $100K MIF"/>
    <s v="Headquarters; Office (Non-HQ); Manufacturing"/>
    <n v="2250000"/>
    <n v="36"/>
    <m/>
    <n v="55000"/>
    <s v="Machinery"/>
    <s v="Manufacturing"/>
    <s v="https://springbrooknaturecenter.org/AgendaCenter/ViewFile/Agenda/_05132019-311 "/>
    <s v="Other"/>
    <s v="12117 Riverwood Dr"/>
    <n v="55337"/>
    <n v="45.057780999999999"/>
    <n v="-93.260249999999999"/>
    <s v="Government Financing"/>
    <s v="MIF"/>
    <n v="100000"/>
    <s v="Metro"/>
    <x v="1"/>
  </r>
  <r>
    <x v="5"/>
    <d v="2019-05-08T00:00:00"/>
    <s v="Granite Digital Realty"/>
    <x v="99"/>
    <x v="10"/>
    <s v="MN"/>
    <s v="Granite Digital Realty has been working for nearly a decade on plans to build a world-class data center in International Falls. That vision is now within reach, thanks to improved local technology infrastructure and the new opportunity zone federal tax incentive. Mershon's group plans to build a $150 million, 20-megawatt data center in two phases at 409 14th St. W., a former Army Reserve Center owned by Koochiching County. Granite Digital hopes to break ground by end 2019. Would employ 35 FT."/>
    <s v="Headquarters"/>
    <n v="150000000"/>
    <n v="35"/>
    <m/>
    <n v="112000"/>
    <s v="Data Processing, Hosting"/>
    <s v="Information"/>
    <s v="https://finance-commerce.com/2019/05/icy-city-could-be-data-center-hot-spot/ "/>
    <s v="Finance &amp; Commerce"/>
    <s v="409 14th St"/>
    <n v="56649"/>
    <n v="48.591676999999997"/>
    <n v="-93.406261999999998"/>
    <m/>
    <m/>
    <m/>
    <s v="North"/>
    <x v="1"/>
  </r>
  <r>
    <x v="5"/>
    <d v="2019-05-09T00:00:00"/>
    <s v="DailyPay"/>
    <x v="3"/>
    <x v="3"/>
    <s v="MN"/>
    <s v="A New York financial-technology startup is planning to open a Minneapolis office with 100 employees sometime this summer. Founded in 2015, DailyPay Inc. gives users instant access to earned wages and the option for pay advances, on which the company charges a transaction fee. It has raised about $23 million in venture capital. The 100 employees will support the company's payment-services and customer-support teams."/>
    <s v="Office (Non-HQ)"/>
    <m/>
    <n v="100"/>
    <m/>
    <m/>
    <s v="Computer Programming"/>
    <s v="Professional Services"/>
    <s v="https://www.bizjournals.com/twincities/news/2019/05/09/new-york-fin-techstartup-to-open-minneapolis.html"/>
    <s v="MSP Business Journal"/>
    <m/>
    <n v="55402"/>
    <n v="44.975915000000001"/>
    <n v="-93.271825000000007"/>
    <m/>
    <m/>
    <m/>
    <s v="Metro"/>
    <x v="1"/>
  </r>
  <r>
    <x v="5"/>
    <d v="2019-05-13T00:00:00"/>
    <s v="All Energy Solar Inc"/>
    <x v="6"/>
    <x v="6"/>
    <s v="MN"/>
    <s v="St. Paul-based All Energy Solar, the designer and installer of solar-power systems for homes and businesses in six states, has moved to a larger 30,000 square foot location in St. Paul's Energy Park industrial-commercial area that is three times its previous space a couple miles away. The 135-employee firm has added 20 workers this year, with plans for up to 20 more. Allen said he expects to install systems on 1,000 buildings this year, up from 700 last year."/>
    <s v="Headquarters"/>
    <m/>
    <n v="40"/>
    <m/>
    <m/>
    <m/>
    <s v="Construction"/>
    <s v="http://www.startribune.com/all-energy-solar-expands-in-st-paul/509876052/"/>
    <s v="Star Tribune"/>
    <s v="1264 Energy Lane"/>
    <n v="55108"/>
    <n v="44.969437999999997"/>
    <n v="-93.152994000000007"/>
    <m/>
    <m/>
    <m/>
    <s v="Metro"/>
    <x v="1"/>
  </r>
  <r>
    <x v="5"/>
    <d v="2019-05-13T00:00:00"/>
    <s v="Upsher-Smith Laboratories Inc"/>
    <x v="11"/>
    <x v="3"/>
    <s v="MN"/>
    <s v="Generic drugmaker Upsher-Smith plans Maple Grove expansion. The company wants to add a four-level, 298,000-square-foot building just east of its main office, which is off Interstate 494 at 6701 Evenstad Drive. Maple Grove planning manager Peter Vickerman said Upsher-Smith would like to break ground in the third quarter. The city was not aware of how many additional jobs the expansion might bring."/>
    <s v="Headquarters"/>
    <m/>
    <m/>
    <m/>
    <n v="298000"/>
    <s v="Chemicals"/>
    <s v="Manufacturing"/>
    <s v="https://www.bizjournals.com/twincities/news/2019/05/13/generic-drugmaker-upsher-smith-plans-maple-grove.html"/>
    <s v="MSP Business Journal"/>
    <s v="6701 Evenstad Dr"/>
    <n v="55369"/>
    <n v="45.075549000000002"/>
    <n v="-93.443552999999994"/>
    <m/>
    <m/>
    <m/>
    <s v="Metro"/>
    <x v="1"/>
  </r>
  <r>
    <x v="5"/>
    <d v="2019-05-14T00:00:00"/>
    <s v="ClickSWITCH"/>
    <x v="3"/>
    <x v="3"/>
    <s v="MN"/>
    <s v="Technology startup ClickSwitch Holdings Inc. has closed on a $13 million financing round, the Minneapolis company said Monday. The company will use the latest funding to ramp up hiring and to support operations with new financial partners. Currently it has 45 employees and plans to grow to 60 employees by the end of the year and hire a chief operating officer and chief revenue officer. 9/2019: Moved its downtown Minneapolis headquarters  to 701 North Washington Avenue."/>
    <s v="Headquarters"/>
    <m/>
    <n v="15"/>
    <m/>
    <m/>
    <s v="Computer Programming"/>
    <s v="Professional Services"/>
    <s v="https://www.bizjournals.com/twincities/news/2019/05/14/minneapolis-fin-tech-firm-clickswitch-snaps-up-13m.html"/>
    <s v="MSP Business Journal"/>
    <s v="244 N 1st Ave North Ste 100"/>
    <n v="55401"/>
    <n v="44.982649000000002"/>
    <n v="-93.271232999999995"/>
    <s v="Venture Capital"/>
    <m/>
    <m/>
    <s v="Metro"/>
    <x v="1"/>
  </r>
  <r>
    <x v="5"/>
    <d v="2019-05-15T00:00:00"/>
    <s v="MinMor Industries"/>
    <x v="80"/>
    <x v="32"/>
    <s v="MN"/>
    <s v="MinMor Industries is a printing and packaging manufacturer and distributer that has been in operation for 30 years. The project consists of renovations to the existing facility. The total project cost is $579,000. The company expects to create 45 jobs within three years with an average wage of $15.09 an hour. Job Creation Fund Award: $175K"/>
    <s v="Headquarters"/>
    <n v="579000"/>
    <n v="45"/>
    <m/>
    <m/>
    <s v="Paper, Printing"/>
    <s v="Manufacturing"/>
    <s v="https://mn.gov/deed/newscenter/press-releases/?id=384613"/>
    <s v="MN DEED"/>
    <s v="6010 Earle Brown Dr"/>
    <n v="55430"/>
    <n v="45.063989999999997"/>
    <n v="-93.302239"/>
    <s v="Government Financing"/>
    <s v="JCF"/>
    <n v="175000"/>
    <s v="Central"/>
    <x v="1"/>
  </r>
  <r>
    <x v="5"/>
    <d v="2019-05-15T00:00:00"/>
    <s v="Reprocessed Plastics Inc"/>
    <x v="100"/>
    <x v="34"/>
    <s v="MN"/>
    <s v="Reprocessed Plastics has been recycling waste into industrial products since 1991. The project will add a 13,000 square foot addition to allow for growth. The total project cost is expected to be $638,441. The company expects to create 20 jobs within the next three years. Job Creation Fund Award $175K"/>
    <s v="Headquarters; Office (Non-HQ); Manufacturing"/>
    <n v="638441"/>
    <n v="20"/>
    <m/>
    <n v="13000"/>
    <s v="Plastics, Rubber"/>
    <s v="Manufacturing"/>
    <s v="https://mn.gov/deed/newscenter/press-releases/?id=384613"/>
    <s v="MN DEED"/>
    <s v="8301 County Hwy 82"/>
    <n v="56332"/>
    <n v="45.984672000000003"/>
    <n v="-95.506621999999993"/>
    <s v="Government Financing"/>
    <s v="JCF"/>
    <n v="175000"/>
    <s v="Central"/>
    <x v="1"/>
  </r>
  <r>
    <x v="5"/>
    <d v="2019-05-17T00:00:00"/>
    <s v="Lockton Companies"/>
    <x v="85"/>
    <x v="3"/>
    <s v="MN"/>
    <s v="Lindsey Harlan, vice president of Lockton in Golden Valley discussed the company's recent growth in the Twin Cities, its plans for future expansion in the area and the challenges of competing for talent in such a hot market for insurance firms. Between the two offices, we've doubled our number of employees since 2015. Just last year we added 20 new associates, and we're scheduled to grow another 20 over the next year."/>
    <s v="Office (Non-HQ)"/>
    <m/>
    <n v="20"/>
    <m/>
    <m/>
    <s v="Insurance"/>
    <s v="Finance, Insurance"/>
    <s v="https://www.bizjournals.com/twincities/news/2019/05/17/insurance-brokerage-eyes-growth-in-twin-cities.html"/>
    <s v="MSP Business Journal"/>
    <s v="5500 Wayzata Blvd Ste 510"/>
    <n v="55416"/>
    <n v="44.971362999999997"/>
    <n v="-93.350110000000001"/>
    <m/>
    <m/>
    <m/>
    <s v="Metro"/>
    <x v="1"/>
  </r>
  <r>
    <x v="5"/>
    <d v="2019-05-17T00:00:00"/>
    <s v="VentureMed Group"/>
    <x v="25"/>
    <x v="3"/>
    <s v="MN"/>
    <s v="Toledo, Ohio-based  VentureMed Group Inc., a company that develops medical devices to treat vascular problems, will move its offices to Plymouth, Minn., this year.  The company in 2017 raised a $15 million Series B round. It's in the process of raising its next financing round to fund business expansion. VentureMed's 6,000-square-foot Plymouth office will be located at 2800 Campus Drive and have 20 to 25 employees. Expects to complete its relocation over the next three months."/>
    <s v="Headquarters"/>
    <m/>
    <n v="25"/>
    <m/>
    <n v="6000"/>
    <s v="Medical"/>
    <s v="Manufacturing"/>
    <s v="https://www.bizjournals.com/twincities/news/2019/05/17/ohio-med-tech-startup-led-by-former-nxthera-ceo-to.html"/>
    <s v="MSP Business Journal"/>
    <s v="2800 Campus Drive"/>
    <n v="55441"/>
    <n v="45.012022999999999"/>
    <n v="-93.452494999999999"/>
    <m/>
    <m/>
    <m/>
    <s v="Metro"/>
    <x v="1"/>
  </r>
  <r>
    <x v="5"/>
    <d v="2019-05-20T00:00:00"/>
    <s v="Donaldson Co"/>
    <x v="40"/>
    <x v="3"/>
    <s v="MN"/>
    <s v="Donaldson, the filtration systems manufacturer today announced the groundbreaking on a $15 million research center at its global headquarters in Bloomington. The 17,000-square foot Materials Research Center is scheduled to open in 2019. In a statement Donaldson (NYSE: DSCI) positioned the expansion as a way to 'attract the technical talent' required to develop innovative filtration technologies and bring them to market. The company plans to add six researchers &amp; engineers to the 1,100+ staff"/>
    <s v="Headquarters; Manufacturing"/>
    <n v="15000000"/>
    <n v="6"/>
    <m/>
    <n v="17132"/>
    <s v="Machinery"/>
    <s v="Manufacturing"/>
    <s v="https://www.bizjournals.com/twincities/news/2019/05/20/donaldson-building-15-million-research-center-in.html"/>
    <s v="MSP Business Journal"/>
    <s v="1400 W 94th St"/>
    <n v="55431"/>
    <n v="44.833675999999997"/>
    <n v="-93.296312999999998"/>
    <m/>
    <m/>
    <m/>
    <s v="Metro"/>
    <x v="1"/>
  </r>
  <r>
    <x v="5"/>
    <d v="2019-05-20T00:00:00"/>
    <s v="Park Nicollet Clinic"/>
    <x v="42"/>
    <x v="4"/>
    <s v="MN"/>
    <s v="Park Nicollet Health Services has broken ground on a 28,000-square-foot clinic in Lakeville that will provide more health care services than its current facility in the Twin Cities suburb. The $13.5 million project is going up at 18484 Kachina Court. The new clinic will offer additional urgent care, OB-GYN and eye care services as well as extended morning, evening and weekend hours. The new clinic will be more than five times larger than its current facility. Will add 30 new employees."/>
    <s v="Healthcare Facility"/>
    <n v="13500000"/>
    <n v="30"/>
    <m/>
    <n v="23000"/>
    <m/>
    <s v="Health Care, Social Assist"/>
    <s v="https://www.bizjournals.com/twincities/news/2019/05/20/park-nicollet-begins-construction-of-13-5-million.html"/>
    <s v="MSP Business Journal"/>
    <s v="18432 Kendrick Ave"/>
    <n v="55044"/>
    <n v="44.633420999999998"/>
    <n v="-93.258120000000005"/>
    <m/>
    <m/>
    <m/>
    <s v="Metro"/>
    <x v="1"/>
  </r>
  <r>
    <x v="5"/>
    <d v="2019-05-20T00:00:00"/>
    <s v="Ziegler Caterpillar"/>
    <x v="0"/>
    <x v="0"/>
    <s v="MN"/>
    <s v="Construction is complete on a 59,800-square-foot dealership for Ziegler Cat’s agriculture and construction equipment. The new building replaces a rented sales and parts facility in Willmar. The larger space will provide CAT the square footage to expand its equipment sales, rental and repair services. The two-story service facility features a retail showroom, a 25,000-square-foot shop, warehouse and offices, and a 7,800-square-foot cold storage building."/>
    <s v="WH, OF, RET"/>
    <m/>
    <m/>
    <m/>
    <n v="59800"/>
    <s v="Machinery"/>
    <s v="Manufacturing"/>
    <s v="https://www.wctrib.com/business/announcements/6566017-Ziegler-Cats-new-dealership-building-now-complete-in-Willmar"/>
    <s v="West Central Tribune"/>
    <s v="4600 Hwy 71 S"/>
    <n v="56201"/>
    <n v="45.078798999999997"/>
    <n v="-95.043525000000002"/>
    <m/>
    <m/>
    <m/>
    <s v="Central"/>
    <x v="1"/>
  </r>
  <r>
    <x v="5"/>
    <d v="2019-05-28T00:00:00"/>
    <s v="Control Concepts"/>
    <x v="74"/>
    <x v="2"/>
    <s v="MN"/>
    <s v="A Chanhassen manufacturer hopes to break ground this year in the last open lot in the city's Arboretum Business Park. Control Concepts employs about 40 people at its current HQ at 18760 Lake Drive E. The new building, proposed at 8077 Century Blvd., would be large enough in theory for up to 100 workers, president and owner Cory Watkins said. Building would be 54,200+ square feet, with office, manufacturing and warehouse space. Hope to break ground in August 2019, relocate in spring 2020."/>
    <s v="Headquarters; Manufacturing"/>
    <m/>
    <m/>
    <m/>
    <n v="54200"/>
    <s v="Computers, Electronics"/>
    <s v="Manufacturing"/>
    <s v="https://finance-commerce.com/2019/05/control-concepts-plans-to-expand-in-chanhassen"/>
    <s v="Finance &amp; Commerce"/>
    <s v="18760 Lake Dr E"/>
    <n v="55317"/>
    <n v="44.860959999999999"/>
    <n v="-93.514347000000001"/>
    <m/>
    <m/>
    <m/>
    <s v="Metro"/>
    <x v="1"/>
  </r>
  <r>
    <x v="5"/>
    <d v="2019-05-30T00:00:00"/>
    <s v="Renewal by Andersen"/>
    <x v="16"/>
    <x v="1"/>
    <s v="MN"/>
    <s v="Window manufacturer Andersen Corp. plans to double the size of Renewal by Andersen manufacturing facility in Cottage Grove, with room left over for future expansion. The Cottage Grove Planning Commission on Wednesday recommended approval of the company's plans for a new 350,000-square-foot warehouse, manufacturing and office building in the Glengrove Industrial Park. Andersen is planning to bring 125 new jobs to the area with the expansion. Received JCF $800K, MIF $450K"/>
    <s v="Office (Non-HQ); Manufacturing; Warehouse"/>
    <n v="35000000"/>
    <n v="125"/>
    <m/>
    <n v="350000"/>
    <s v="Nonmetallic Minerals"/>
    <s v="Manufacturing"/>
    <s v="https://www.bizjournals.com/twincities/news/2019/05/30/andersen-corp-plans-to-double-its-footprint-in.html"/>
    <s v="MSP Business Journal"/>
    <m/>
    <n v="55016"/>
    <n v="44.818216"/>
    <n v="-92.928610000000006"/>
    <s v="Government Financing"/>
    <s v="JCF, MIF"/>
    <n v="1250000"/>
    <s v="Metro"/>
    <x v="1"/>
  </r>
  <r>
    <x v="5"/>
    <d v="2019-05-31T00:00:00"/>
    <s v="Heraeus Medical Components"/>
    <x v="50"/>
    <x v="25"/>
    <s v="MN"/>
    <s v="Medical device maker Heraeus Medical Components will move into the Northern Stacks seven building, 122-acre business park at 4800 E. River Road in Fridley in the fall. Germany-based Heraeus signed a 10-year lease for 62,000 square feet of space in the Northern Stacks V. Heraeus, which already has a Minnesota location in White Bear Lake, will use its space at Northern Stacks as a research and development facility, Hyde said. The company will move in Oct. 1."/>
    <s v="Manufacturing; Research &amp; Dev"/>
    <m/>
    <m/>
    <m/>
    <n v="62000"/>
    <s v="Medical"/>
    <s v="Manufacturing"/>
    <s v="https://finance-commerce.com/2019/05/northern-stacks-fills-its-biggest-vacancies/"/>
    <s v="Finance &amp; Commerce"/>
    <s v="4800 E River Road"/>
    <n v="55421"/>
    <n v="45.057780999999999"/>
    <n v="-93.276634000000001"/>
    <m/>
    <m/>
    <m/>
    <s v="Metro"/>
    <x v="1"/>
  </r>
  <r>
    <x v="5"/>
    <d v="2019-06-04T00:00:00"/>
    <s v="Mayo Manufacturing"/>
    <x v="101"/>
    <x v="40"/>
    <s v="MN"/>
    <s v="Delisle Properties, property owner, is seeking a loan to facilitate the expansion of Mayo Manufacturing, a primary business that manufactures potato processing equipment. Mayo, is seeking to expand its existing business by adding 8,400 square feet of industrial space at a cost of approximately $650,000 to meet growing demand. The expansion will add five employees making $17-30 per hour as starting wages. Applying for $150K from DEED's MIF and $150K revolving loan from East Grand Forks."/>
    <s v="Manufacturing"/>
    <n v="650000"/>
    <n v="5"/>
    <m/>
    <n v="8400"/>
    <m/>
    <s v="Manufacturing"/>
    <s v="http://www.egf.mn/ArchiveCenter/ViewFile/Item/4798"/>
    <s v="Other"/>
    <s v="Business Hwy 2"/>
    <n v="56721"/>
    <n v="47.936717999999999"/>
    <n v="-97.016401999999999"/>
    <s v="Government Financing"/>
    <s v="MIF, Local loan"/>
    <n v="300000"/>
    <s v="North"/>
    <x v="1"/>
  </r>
  <r>
    <x v="5"/>
    <d v="2019-06-05T00:00:00"/>
    <s v="Agosto Inc"/>
    <x v="3"/>
    <x v="3"/>
    <s v="MN"/>
    <s v="Minneapolis-based Agosto Holdings, a cloud-services and development company, has secured $6.5 million in capital from California-based Bridge Bank and SG Credit Partners. The capital will allow Agosto to advance its strategy within the Google system, add personnel to sales and marketing, and promote Skykit ' the first digital signage content-management system built on the Google Cloud Platform. Agosto, with 63 employees, said it is one of the largest Google-cloud partners globally."/>
    <s v="Headquarters"/>
    <m/>
    <m/>
    <m/>
    <m/>
    <s v="Computer Programming"/>
    <s v="Professional Services"/>
    <s v="http://www.startribune.com/agosto-raises-expansion-capital/510665152/"/>
    <s v="Star Tribune"/>
    <s v="420 5th St N Ste 400"/>
    <n v="55401"/>
    <n v="44.983595999999999"/>
    <n v="-93.277499000000006"/>
    <s v="Venture Capital"/>
    <m/>
    <m/>
    <s v="Metro"/>
    <x v="1"/>
  </r>
  <r>
    <x v="5"/>
    <d v="2019-06-06T00:00:00"/>
    <s v="Optum"/>
    <x v="63"/>
    <x v="3"/>
    <s v="MN"/>
    <s v="UnitedHealth Group's Optum health services division is getting a new HQ that merges three businesses under a single roof to better coordinate business operations and improve marketing."/>
    <s v="Headquarters"/>
    <n v="44000000"/>
    <m/>
    <m/>
    <m/>
    <m/>
    <s v="Health Care, Social Assist"/>
    <s v="http://www.startribune.com/optum-finds-a-big-new-home-in-eden-prairie/123142228/"/>
    <m/>
    <s v="9900 Bren Rd E"/>
    <n v="55343"/>
    <n v="44.896845999999996"/>
    <n v="-93.402431000000007"/>
    <m/>
    <m/>
    <m/>
    <s v="Metro"/>
    <x v="1"/>
  </r>
  <r>
    <x v="5"/>
    <d v="2019-06-06T00:00:00"/>
    <s v="Saul Ewing Arnstein &amp; Lehr"/>
    <x v="3"/>
    <x v="3"/>
    <s v="MN"/>
    <s v="Philadelphia-based Saul Ewing opened its Minneapolis office in February and started fast, hiring a team of lawyers away from Gray Plant Mooty along with clients that included the Minnesota Vikings. The newcomers are often expanding from big East and West Coast cities where demand for legal-services is saturated and new expansion cities offer less competition."/>
    <s v="Office (Non-HQ)"/>
    <m/>
    <m/>
    <m/>
    <m/>
    <s v="Legal Services"/>
    <s v="Professional Services"/>
    <s v="https://www.bizjournals.com/twincities/news/2019/06/06/out-of-state-law-firms-move-in-and-grab-more-than.html"/>
    <s v="MSP Business Journal"/>
    <s v="33 South Sixth St Ste 4750"/>
    <n v="55433"/>
    <n v="45.189349999999997"/>
    <n v="-93.365716000000006"/>
    <m/>
    <m/>
    <m/>
    <s v="Metro"/>
    <x v="1"/>
  </r>
  <r>
    <x v="5"/>
    <d v="2019-06-11T00:00:00"/>
    <s v="GEOTEK"/>
    <x v="46"/>
    <x v="7"/>
    <s v="MN"/>
    <s v="Geotek Inc., which designs, manufactures and sells fiberglass components for the electric utility and animal containment markets, is planning for the next phase of its expansion and renovation of its facility. Currently underway, the first phase of expansion will add 10,000 SF. The next phase will add another 65,000 SF. City is offering TIF, tied to 18 new jobs. Geotek is adding 12 jobs not connected to TIF. Received $150K from MIF in July."/>
    <s v="Headquarters; Manufacturing"/>
    <n v="5900000"/>
    <n v="30"/>
    <m/>
    <n v="75000"/>
    <s v="Plastics, Rubber"/>
    <s v="Manufacturing"/>
    <s v="https://www.postbulletin.com/news/business/geotek-stewartville-get-ball-rolling-on-major-expansion/article_f8676392-8b83-11e9-b165-efc0d2c828a8.html"/>
    <s v="Rochester Post-Bulletin"/>
    <s v="1421 2nd Ave NW"/>
    <n v="55976"/>
    <n v="43.866067999999999"/>
    <n v="-92.490588000000002"/>
    <s v="Government Financing"/>
    <s v="MIF, TIF"/>
    <n v="150000"/>
    <s v="South"/>
    <x v="1"/>
  </r>
  <r>
    <x v="5"/>
    <d v="2019-06-17T00:00:00"/>
    <s v="Midwest Ear Nose &amp; Throat"/>
    <x v="58"/>
    <x v="1"/>
    <s v="MN"/>
    <s v="Midwest Ear, Nose and Throat Specialists plan to anchor a new medical-office building being pitched by Davis in Woodbury, Davis CEO Mark Davis told the Business Journal Monday. Midwest ENT, which currently leases space northeast of Lake Road and west of Woodwinds Drive in Woodbury, would lease the entire 14,000-square-foot building Davis is pitching as the third phase of its CityPlace development."/>
    <s v="Healthcare Facility"/>
    <m/>
    <m/>
    <m/>
    <n v="14000"/>
    <m/>
    <s v="Health Care, Social Assist"/>
    <s v="https://www.bizjournals.com/twincities/news/2019/06/17/shriners-midwest-ent-plot-new-medical-centers-in.html"/>
    <s v="MSP Business Journal"/>
    <m/>
    <n v="55125"/>
    <n v="44.923855000000003"/>
    <n v="-92.959379999999996"/>
    <m/>
    <m/>
    <m/>
    <s v="Metro"/>
    <x v="1"/>
  </r>
  <r>
    <x v="5"/>
    <d v="2019-06-17T00:00:00"/>
    <s v="Shriners Healthcare for Children"/>
    <x v="58"/>
    <x v="1"/>
    <s v="MN"/>
    <s v="Shriners Healthcare for Children-Twin Cities plans to anchor a new medical-office building being pitched by Davis in Woodbury, Davis CEO Mark Davis told the Business Journal Monday. Shriners Healthcare for Children-Twin Cities would lease 20,000 square feet of a proposed 42,000-square-foot building south of Interstate 94 and east of Radio Drive."/>
    <s v="Healthcare Facility"/>
    <m/>
    <m/>
    <m/>
    <n v="20000"/>
    <m/>
    <s v="Health Care, Social Assist"/>
    <s v="https://www.bizjournals.com/twincities/news/2019/06/17/shriners-midwest-ent-plot-new-medical-centers-in.html"/>
    <s v="MSP Business Journal"/>
    <m/>
    <n v="55125"/>
    <n v="44.923855000000003"/>
    <n v="-92.959379999999996"/>
    <m/>
    <m/>
    <m/>
    <s v="Metro"/>
    <x v="1"/>
  </r>
  <r>
    <x v="5"/>
    <d v="2019-06-19T00:00:00"/>
    <s v="Arctic Wolf Networks"/>
    <x v="33"/>
    <x v="3"/>
    <s v="MN"/>
    <s v="California-based technology firm Arctic Wolf has quadrupled its office space in Eden Prairie. Arctic Wolf houses its sales, marketing and customer success operations in Eden Prairie. The company, which offers IT security services, had been renting a 5,250-square-foot office space in the suburb. Last week, the firm moved into a new 21,800-square-foot space. The new location will enable the company to house up to 200 employees; the old spot had room for just 55."/>
    <s v="Office (Non-HQ)"/>
    <m/>
    <m/>
    <m/>
    <n v="16550"/>
    <s v="Computer Programming"/>
    <s v="Professional Services"/>
    <s v="http://tcbmag.com/news/articles/2019/june/california-based-arctic-wolf-quadruples-eden-prair"/>
    <s v="Twin Cities Business"/>
    <s v="8939 Columbine Road"/>
    <n v="55347"/>
    <n v="44.841734000000002"/>
    <n v="-93.441980999999998"/>
    <m/>
    <m/>
    <m/>
    <s v="Metro"/>
    <x v="1"/>
  </r>
  <r>
    <x v="5"/>
    <d v="2019-06-19T00:00:00"/>
    <s v="Wipro Technologies"/>
    <x v="3"/>
    <x v="3"/>
    <s v="MN"/>
    <s v="Bangalore, India-based Wipro has opened a new office at the edge of downtown Minneapolis that the tech consultancy said would grow to 100 employees over the next two years. The Minneapolis office will serve as a technology hub for the company. It decided to open the office because of the city's &quot;conducive business environment, excellent infrastructure and ready talent pool.&quot;"/>
    <s v="Office (Non-HQ)"/>
    <m/>
    <n v="100"/>
    <m/>
    <m/>
    <s v="Business Consulting"/>
    <s v="Professional Services"/>
    <s v="https://www.bizjournals.com/twincities/news/2019/06/19/tech-consultancy-wipro-to-hire-100-at-new.html"/>
    <s v="MSP Business Journal"/>
    <s v="111 Washington Ave S"/>
    <n v="55401"/>
    <n v="44.980474999999998"/>
    <n v="-93.266840999999999"/>
    <m/>
    <m/>
    <m/>
    <s v="Metro"/>
    <x v="1"/>
  </r>
  <r>
    <x v="5"/>
    <d v="2019-06-25T00:00:00"/>
    <s v="Toppan Merrill"/>
    <x v="102"/>
    <x v="31"/>
    <s v="MN"/>
    <s v="Toppan Merrill plans to grow in Central Minnesota with a 70,000-square-foot expansion (13,500 SF office space and 56,375 SF warehouse &amp; prodn space) to its current 100,000 SF Sartell facility. Sartell City Council approved a business subsidy to assist the company in its expansion at 300-11th Ave. E. The company sold its St. Cloud facility after struggling with building layout and size. All employees from the St. Cloud facility at 4110 Clearwater Road will relocate to the Sartell."/>
    <s v="Office (Non-HQ); Manufacturing; Distribution Center"/>
    <n v="10000000"/>
    <n v="40"/>
    <m/>
    <n v="69875"/>
    <s v="Paper, Printing"/>
    <s v="Manufacturing"/>
    <s v="https://www.sctimes.com/story/news/2019/06/25/toppan-merrill-expands-sartell-expected-new-jobs-complete-2020/1558535001/"/>
    <s v="St. Cloud Times"/>
    <s v="300 11th Ave E"/>
    <n v="56377"/>
    <n v="45.615122"/>
    <n v="-94.185562000000004"/>
    <s v="Government Financing"/>
    <s v="MIF $320K, JCF $350K"/>
    <n v="670000"/>
    <s v="Central"/>
    <x v="1"/>
  </r>
  <r>
    <x v="6"/>
    <d v="2019-07-02T00:00:00"/>
    <s v="Reprise Biomedical"/>
    <x v="33"/>
    <x v="3"/>
    <s v="MN"/>
    <s v="Miromatrix Medical Inc.'s two FDA-approved products (Miroderm and Miromesh), which help manage wounds and reinforce soft tissue, will be managed and sold by a new spin-off company called Reprise Biomedical Inc. Miromatrix owns a significant stake in Reprise. Reprise has 13 employees, seven of whom are transplants from Miromatrix. Powers expects to have 15 to 20 employees by the end of the year."/>
    <s v="Headquarters"/>
    <m/>
    <n v="7"/>
    <m/>
    <m/>
    <s v="Medical"/>
    <s v="Manufacturing"/>
    <s v="https://www.bizjournals.com/twincities/news/2019/07/02/new-miromatrix-spinoff-raises-12-5-million-to-ramp.html"/>
    <s v="MSP Business Journal"/>
    <m/>
    <n v="55344"/>
    <n v="44.850563000000001"/>
    <n v="-93.440428999999995"/>
    <m/>
    <m/>
    <m/>
    <s v="Metro"/>
    <x v="1"/>
  </r>
  <r>
    <x v="6"/>
    <d v="2019-07-06T00:00:00"/>
    <s v="Soona"/>
    <x v="3"/>
    <x v="3"/>
    <s v="MN"/>
    <s v="The Minneapolis shop started this May, a month after starting a sister studio in Denver. The 2,000-square-foot Soona location in northeast Minneapolis can be staged to look like a living room, a kitchen or any other space. A year ago, the women began to brainstorm ways to make photo and video production as easy as visiting a printing office to make copies. Technology at Soona allows them to shoot, edit and deliver content to clients. Raised $1.2 million in seed funding."/>
    <s v="Headquarters"/>
    <m/>
    <m/>
    <m/>
    <n v="2000"/>
    <s v="Motion Picture, Sound Recording"/>
    <s v="Information"/>
    <s v="http://www.startribune.com/minneapolis-based-soona-creates-digital-content-asap/512191362/"/>
    <s v="Star Tribune"/>
    <m/>
    <n v="55401"/>
    <n v="44.984577000000002"/>
    <n v="-93.269097000000002"/>
    <s v="Venture Capital"/>
    <m/>
    <m/>
    <s v="Metro"/>
    <x v="1"/>
  </r>
  <r>
    <x v="6"/>
    <d v="2019-07-08T00:00:00"/>
    <s v="rms Company"/>
    <x v="93"/>
    <x v="25"/>
    <s v="MN"/>
    <s v="RMS plans to break ground as soon this fall on an addition to its manufacturing plant in the Minneapolis suburb, its fifth major expansion there in the past two decades. The company previously expanded at the site in 2016, 2011, 2006 and 1998. RMS currently employs 711 people in Coon Rapids and is the city's biggest private-sector employer. The project would add 60,000 square feet of space to its existing 215,000-square-foot building. Awarded $800,000 JCF from DEED."/>
    <s v="Manufacturing"/>
    <n v="58820000"/>
    <n v="80"/>
    <m/>
    <n v="60000"/>
    <s v="Medical"/>
    <s v="Manufacturing"/>
    <s v="https://finance-commerce.com/2019/07/coon-rapids-manufacturer-to-expand-again"/>
    <s v="Finance &amp; Commerce"/>
    <s v="8600 Evergreen Blvd"/>
    <n v="55433"/>
    <n v="45.126458999999997"/>
    <n v="-93.275627"/>
    <s v="Government Financing"/>
    <s v="JCF"/>
    <n v="800000"/>
    <s v="Metro"/>
    <x v="1"/>
  </r>
  <r>
    <x v="6"/>
    <d v="2019-07-11T00:00:00"/>
    <s v="Beck's Hybrids"/>
    <x v="103"/>
    <x v="41"/>
    <s v="MN"/>
    <s v="Beck's is pleased to announce the purchase of a facility in Olivia, Minn., for the use of distribution and research. The 44,000 square-foot facility will provide corn breeding and research, sales support, and warehousing. The team in Olivia consists of five full-time employees with plans to add 2 more team members in 2021, and up to 30 part-time employees for seasonal research activities.Beck's has a unique partnership with RAGT, a French seed company."/>
    <s v="Research &amp; Dev; Warehouse; Distribution Center"/>
    <m/>
    <n v="32"/>
    <m/>
    <n v="44000"/>
    <m/>
    <s v="Agriculture"/>
    <s v="https://finance.yahoo.com/news/beck-establishes-roots-minnesota-expanded-154247539.html"/>
    <s v="Yahoo Finance"/>
    <s v="1005 West Elm Ave"/>
    <n v="56277"/>
    <n v="44.778229000000003"/>
    <n v="-94.992125000000001"/>
    <m/>
    <m/>
    <m/>
    <s v="Central"/>
    <x v="1"/>
  </r>
  <r>
    <x v="6"/>
    <d v="2019-07-11T00:00:00"/>
    <s v="Costco"/>
    <x v="104"/>
    <x v="33"/>
    <s v="MN"/>
    <s v="Discount retailer Costco could start construction of a new distribution center in Owatonna this fall, a center that would likely be the largest new construction industrial building ever proposed for the southern Minnesota city. Costco is planning to build a 354,000-square-foot distribution warehouse. the finished distribution center will have a value of about $34 million, and will create about 125 full-time jobs and 75 part-time jobs. 9/19 article: $13m in TIF. plus $2m by Costco on road construction"/>
    <s v="Warehouse; Distribution Center"/>
    <n v="36000000"/>
    <n v="200"/>
    <m/>
    <n v="354000"/>
    <m/>
    <s v="Retail"/>
    <s v="https://finance-commerce.com/2019/07/costco-plans-distribution-center-in-owatonna/"/>
    <s v="Finance &amp; Commerce"/>
    <m/>
    <n v="55060"/>
    <n v="44.047612999999998"/>
    <n v="-93.223724000000004"/>
    <s v="Government Financing"/>
    <s v="TIF"/>
    <n v="13000000"/>
    <s v="South"/>
    <x v="1"/>
  </r>
  <r>
    <x v="6"/>
    <d v="2019-07-11T00:00:00"/>
    <s v="Doosan Bobcat"/>
    <x v="3"/>
    <x v="3"/>
    <s v="MN"/>
    <s v="Doosan Bobcat, the construction giant, chose Minneapolis for its global collaboration center because of easy accessibility. Doosan Bobcat will open a new collaboration center in downtown Minneapolis' Fifth Street Towers this fall as part of its new global organizational structure. The 10,600-square-foot office will help the South Korean-based construction equipment giant host more global meetings and accelerate innovation."/>
    <s v="Office (Non-HQ)"/>
    <m/>
    <m/>
    <m/>
    <n v="10600"/>
    <s v="Machinery"/>
    <s v="Manufacturing"/>
    <s v="http://www.startribune.com/doosan-bobcat-will-open-global-office-in-downtown-minneapolis/512587322/"/>
    <s v="Star Tribune"/>
    <m/>
    <n v="55401"/>
    <n v="44.984577000000002"/>
    <n v="-93.269097000000002"/>
    <m/>
    <m/>
    <m/>
    <s v="Metro"/>
    <x v="1"/>
  </r>
  <r>
    <x v="6"/>
    <d v="2019-07-11T00:00:00"/>
    <s v="IA Interior Architects"/>
    <x v="3"/>
    <x v="3"/>
    <s v="MN"/>
    <s v="A global architecture firm is opening a Minneapolis office at 60 Sixth St S to help property owners reimagine, as Managing Director Cassandra Griep puts it, 'anything that's within the four walls.' she hopes to have up to 10 people by the end of the year, with a final headcount of between 15 to 30. IA Interior Architects specializes in interior architecture and workplace design. The company has worked on projects ranging from open offices for video game developers to luxury airport lounges."/>
    <s v="Office (Non-HQ)"/>
    <m/>
    <n v="30"/>
    <m/>
    <m/>
    <s v="Architecture, Engineering"/>
    <s v="Professional Services"/>
    <s v="https://finance-commerce.com/2019/07/design-firm-ia-interior-architects-opens-local-branch/"/>
    <s v="Finance &amp; Commerce"/>
    <m/>
    <n v="55401"/>
    <n v="44.984577000000002"/>
    <n v="-93.269097000000002"/>
    <m/>
    <m/>
    <m/>
    <s v="Metro"/>
    <x v="1"/>
  </r>
  <r>
    <x v="6"/>
    <d v="2019-07-12T00:00:00"/>
    <s v="LazyDays RV"/>
    <x v="88"/>
    <x v="25"/>
    <s v="MN"/>
    <s v="Earlier this week, Lazydays RV opened a new state-of-the-art service facility in Anoka County. It is the Tampa-based recreational vehicles manufacturer's 5th dealership nationwide, and its 1st in the Upper Midwest. The new facility includes 28 service bays and four body and collision bays with a 60-ft paint booth. 'We are very excited to introduce the Lazydays brand and its exceptional customer experience and expertise to the Minneapolis market,' said Lazydays VP of service Victor Doran."/>
    <s v="Other"/>
    <m/>
    <m/>
    <m/>
    <m/>
    <s v="Repair, Maintenance"/>
    <s v="Other Services"/>
    <s v="http://tcbmag.com/news/articles/2019/july/florida-rv-company-lazydays-opens-first-midwest-facility-in-anoka-county"/>
    <s v="Twin Cities Business"/>
    <s v="8390 Highway 10 NW"/>
    <n v="55303"/>
    <n v="45.237304000000002"/>
    <n v="-93.480619000000004"/>
    <m/>
    <m/>
    <m/>
    <s v="Metro"/>
    <x v="1"/>
  </r>
  <r>
    <x v="6"/>
    <d v="2019-07-12T00:00:00"/>
    <s v="Puris Proteins"/>
    <x v="105"/>
    <x v="42"/>
    <s v="MN"/>
    <s v="Puris Proteins, LLC may expand in Lac qui Parle County, Minnesota. The company is a manufacturer of a spectrum of non-GMO, plant-based ingredients made from soy, pulses, lentils, and corn. The proposed project would consist of converting a shuttered dairy protein plant into a plant-based processing facility. The total project cost is $89,840,828. Received JCF award $1.86 million JCF, $1 million MIF."/>
    <s v="Manufacturing"/>
    <n v="100000000"/>
    <n v="75"/>
    <m/>
    <n v="200000"/>
    <m/>
    <s v="Agriculture"/>
    <s v="https://mn.gov/deed/ed/about-us/news-events/press-releases/ed-press-releases.jsp?id=1045-404298"/>
    <s v="DEED"/>
    <m/>
    <n v="56232"/>
    <n v="44.929288999999997"/>
    <n v="-96.056499000000002"/>
    <s v="Government Financing"/>
    <s v="JCF, MIF"/>
    <n v="2860000"/>
    <s v="Central"/>
    <x v="1"/>
  </r>
  <r>
    <x v="6"/>
    <d v="2019-07-16T00:00:00"/>
    <s v="RSM US LLP"/>
    <x v="3"/>
    <x v="3"/>
    <s v="MN"/>
    <s v="Chicago-based RSM US LLP renewed its lease at RSM Plaza in downtown Minneapolis. The lease will run for 12 years. RSM occupies more than 115,000 square feet in the plaza, making it the biggest tenant in the building located at 801 Nicollet Mall. In a news release, RSM added that it plans to 'fully renovate the space to empower a modern workforce.' The new renovations are slated to wrap up in 2020."/>
    <s v="Office (Non-HQ)"/>
    <m/>
    <m/>
    <m/>
    <m/>
    <s v="Accounting"/>
    <s v="Professional Services"/>
    <s v="http://tcbmag.com/news/articles/2019/july/rsm-renews-lease-in-namesake-skyscraper"/>
    <s v="Twin Cities Business"/>
    <s v="801 Nicollet Ave Ste 1100"/>
    <n v="55402"/>
    <n v="44.976021000000003"/>
    <n v="-93.273078999999996"/>
    <m/>
    <m/>
    <m/>
    <s v="Metro"/>
    <x v="1"/>
  </r>
  <r>
    <x v="6"/>
    <d v="2019-07-19T00:00:00"/>
    <s v="The Fish Guys"/>
    <x v="36"/>
    <x v="20"/>
    <s v="MN"/>
    <s v="The Fish Guys is a St. Louis Park-based wholesale distributor. In May the Fish Guys bought a 16,000-square-foot meat-processing plant for $710,000, at 1595 57th St. in Northfield, and invested more than $1 million in additional funds to renovate and add equipment to the facility. Will add 15 to 20 new positions between its Northfield and St. Louis Park locations. St. Louis Park’s 40,000-square-foot facility will remain the company’s distribution center."/>
    <s v="Manufacturing; Warehouse"/>
    <n v="1700000"/>
    <n v="20"/>
    <m/>
    <n v="16000"/>
    <s v="Food, Beverage"/>
    <s v="Manufacturing"/>
    <s v="http://www.startribune.com/twin-cities-fish-distributor-opens-a-plant-to-process-meat-in-northfield/512896792/"/>
    <s v="Star Tribune"/>
    <s v="1595 57th St"/>
    <n v="55057"/>
    <n v="44.504945999999997"/>
    <n v="-93.291285000000002"/>
    <m/>
    <m/>
    <m/>
    <s v="South"/>
    <x v="1"/>
  </r>
  <r>
    <x v="6"/>
    <d v="2019-07-28T00:00:00"/>
    <s v="VStar Entertainment Group"/>
    <x v="50"/>
    <x v="25"/>
    <s v="MN"/>
    <s v="Eric Grilly, CEO of Fridley-based VStar Entertainment Group, is working to expand the performance portfolio of parent company Cirque du Soleil Entertainment Group as executive head of studio alliances for the Montreal-based global live-entertainment brand. With two new shows this year, VStar's workforce of 300 could increase 20% this year, Grilly said."/>
    <s v="Headquarters; Office (Non-HQ)"/>
    <m/>
    <n v="60"/>
    <m/>
    <m/>
    <m/>
    <s v="Arts, Entertainment"/>
    <s v="http://www.startribune.com/vstar-ceo-seeks-new-live-entertainment-opportunities-for-parent-cirque-du-soleil/513269662/"/>
    <s v="Star Tribune"/>
    <s v="44 Northern Stacks Dr Ste 200"/>
    <n v="55421"/>
    <n v="45.040799"/>
    <n v="-93.263003999999995"/>
    <m/>
    <m/>
    <m/>
    <s v="Metro"/>
    <x v="1"/>
  </r>
  <r>
    <x v="6"/>
    <d v="2019-07-29T00:00:00"/>
    <s v="Green Bay Packaging"/>
    <x v="93"/>
    <x v="25"/>
    <s v="MN"/>
    <s v="Green Bay Packaging, which produces corrugated cardboard shipping containers and displays, is constructing more than 100,000 SF of additional space at its facility on 87th Lane NW. The new additions include: 44,215 SF of warehouse space, more than doubling the existing capacity; 47,770 SF to expand production with additional assembly lines and material staging; 6,490 square feet for new restrooms, training room, larger break room.  Expects to add about 20 jobs in Coon Rapids upon completion of project."/>
    <s v="Manufacturing"/>
    <m/>
    <n v="20"/>
    <m/>
    <n v="100000"/>
    <s v="Paper, Printing"/>
    <s v="Manufacturing"/>
    <s v="https://coonrapidsciviccenter.com/CivicAlerts.aspx?AID=1903"/>
    <s v="Other"/>
    <s v="555 87th Lane NW"/>
    <n v="55433"/>
    <n v="45.129869999999997"/>
    <n v="-93.280655999999993"/>
    <m/>
    <m/>
    <m/>
    <s v="Metro"/>
    <x v="1"/>
  </r>
  <r>
    <x v="6"/>
    <d v="2019-07-30T00:00:00"/>
    <s v="Boston Scientific"/>
    <x v="11"/>
    <x v="3"/>
    <s v="MN"/>
    <s v="Boston Scientific Corp plans to build a 107,000-square-foot addition to its Maple Grove campus in a project that would allow the medical-device manufacturer to hire an additional 40 employees, according to city staff. The Massachusetts-based company has a three-building campus near Weaver Lake Road and Interstate 94 that employs 4,000 people. The two-story addition on Building 2 increases production capacity, and adds a new 9,300 SF cafeteria and 41,000 SF of office space"/>
    <s v="Office (Non-HQ); Manufacturing; Research &amp; Dev"/>
    <m/>
    <n v="40"/>
    <m/>
    <n v="107000"/>
    <s v="Medical"/>
    <s v="Manufacturing"/>
    <s v="https://www.bizjournals.com/twincities/news/2019/07/30/boston-scientific-plans-expansion-to-maple-grove.html"/>
    <s v="MSP Business Journal"/>
    <s v="One Scimed Place"/>
    <n v="55311"/>
    <n v="45.124262999999999"/>
    <n v="-93.499583000000001"/>
    <m/>
    <m/>
    <m/>
    <s v="Metro"/>
    <x v="1"/>
  </r>
  <r>
    <x v="6"/>
    <d v="2019-08-01T00:00:00"/>
    <s v="Nahan Printing Inc"/>
    <x v="31"/>
    <x v="18"/>
    <s v="MN"/>
    <s v="St. Cloud commercial printing company Nahan Printing has partnered with St. Cloud State University to help new and current employees sharpen their technical skills. SCSU helped create training materials specifically for Nahan staff. Nahan Printing cut the ribbon on its new, grant-funded training center, Nahan University, on July 17. The Nahan University training lab currently operates in a remodeled area of the manufacturing center. Received a MJSP Grant."/>
    <s v="Headquarters; Manufacturing"/>
    <m/>
    <m/>
    <m/>
    <m/>
    <s v="Paper, Printing"/>
    <s v="Manufacturing"/>
    <s v="https://wjon.com/nahan-printing-opens-employee-training-center/"/>
    <s v="Other"/>
    <s v="7000 Saukview Dr"/>
    <n v="56303"/>
    <n v="45.558867999999997"/>
    <n v="-94.249836999999999"/>
    <s v="Government Financing"/>
    <s v="MJSP"/>
    <m/>
    <s v="Central"/>
    <x v="1"/>
  </r>
  <r>
    <x v="6"/>
    <d v="2019-08-02T00:00:00"/>
    <s v="Alarm com"/>
    <x v="40"/>
    <x v="3"/>
    <s v="MN"/>
    <s v="2019 Best Places to Work First-time honoree Alarm.com has a number of tangible benefits it offers employees. How many jobs do you have open, and where do you post your job openings' We currently have 82 job openings companywide for positions such as customer support, software engineering, product management, sales and more."/>
    <s v="Other"/>
    <m/>
    <n v="82"/>
    <m/>
    <m/>
    <s v="Repair, Maintenance"/>
    <s v="Other Services"/>
    <s v="https://www.bizjournals.com/twincities/news/2019/08/02/best-places-to-work-2019-alarm-com.html"/>
    <s v="MSP Business Journal"/>
    <s v="7900 Xerxes Ave S"/>
    <n v="55431"/>
    <n v="44.859599000000003"/>
    <n v="-93.320182000000003"/>
    <m/>
    <m/>
    <m/>
    <s v="Metro"/>
    <x v="1"/>
  </r>
  <r>
    <x v="6"/>
    <d v="2019-08-02T00:00:00"/>
    <s v="Ascentis"/>
    <x v="33"/>
    <x v="3"/>
    <s v="MN"/>
    <s v="2019 Best Places to Work First-time Best Places to Work honoree Ascentis offers a number of programs that contribute to its award-winning workplace. How many jobs do you have open, and where do you post your job openings' As of June 10, we have 18 positions open, which tends to be the average amount of jobs open at any given time throughout the year. "/>
    <s v="Headquarters"/>
    <m/>
    <n v="18"/>
    <m/>
    <m/>
    <s v="Computer Programming"/>
    <s v="Professional Services"/>
    <s v="https://www.bizjournals.com/twincities/news/2019/08/02/best-places-to-work-2019-ascentis-corp.html"/>
    <s v="MSP Business Journal"/>
    <s v="11995 Singletree Lane Ste 400"/>
    <n v="55344"/>
    <n v="44.855870000000003"/>
    <n v="-93.428830000000005"/>
    <m/>
    <m/>
    <m/>
    <s v="Metro"/>
    <x v="1"/>
  </r>
  <r>
    <x v="6"/>
    <d v="2019-08-02T00:00:00"/>
    <s v="Foodsby"/>
    <x v="3"/>
    <x v="3"/>
    <s v="MN"/>
    <s v="Foodsby raised about $19.4 million in Series A and B funding rounds, and used the capital to expand into new markets and increase its sales, marketing and development teams. It plans to increase its restaurant and building partners from 18 to 30 by year's end. The company has 150 employees, and plans to expand to nearly 200.  Relocated from Northeast Minneapolis (where it had 7,000 square feet on Broadway Street) to downtown Minneapolis in 34,000 square feet of renovated space."/>
    <m/>
    <m/>
    <n v="50"/>
    <m/>
    <n v="27000"/>
    <s v="Other Information Services"/>
    <s v="Information"/>
    <s v="http://www.startribune.com/foodsby-zeros-in-on-office-lunch-deliveries-carving-niche-amid-a-boom/514311862/"/>
    <s v="Star Tribune"/>
    <s v="3001 Broadway St NE"/>
    <n v="55413"/>
    <n v="44.999822000000002"/>
    <n v="-93.219156999999996"/>
    <s v="Venture Capital"/>
    <m/>
    <m/>
    <s v="Metro"/>
    <x v="1"/>
  </r>
  <r>
    <x v="6"/>
    <d v="2019-08-02T00:00:00"/>
    <s v="FRSecure LLC"/>
    <x v="63"/>
    <x v="3"/>
    <s v="MN"/>
    <s v="2019 Best Places to Work FRSecure is a full-service information security management company and a first-time Best Places to Work honoree. How many jobs do you have open, and where do you post your job openings: Six job postings for nine open positions"/>
    <s v="Headquarters"/>
    <m/>
    <n v="9"/>
    <m/>
    <m/>
    <s v="Other Services"/>
    <s v="Professional Services"/>
    <s v="https://www.bizjournals.com/twincities/news/2019/08/02/best-places-to-work-2019-frsecure.html"/>
    <s v="MSP Business Journal"/>
    <s v="5909 Baker Rd Ste 500"/>
    <n v="55345"/>
    <n v="44.897027000000001"/>
    <n v="-93.445846000000003"/>
    <m/>
    <m/>
    <m/>
    <s v="Metro"/>
    <x v="1"/>
  </r>
  <r>
    <x v="6"/>
    <d v="2019-08-02T00:00:00"/>
    <s v="Gillette Children's Specialty Healthcare"/>
    <x v="6"/>
    <x v="6"/>
    <s v="MN"/>
    <s v="2019 Best Places to Work Gillette Children's Specialty Healthcare is a five-time Best Places to Work honoree due to areas such as an emphasis on professional development, with various courses and training opportunities for staff, and regular participation in surveys to ensure competitive pay in relation to the market. How many jobs do you have open, and where do you post your job openings: We have approximately 45 positions open, including patient care and nonpatient care positions."/>
    <s v="Headquarters; Healthcare Facility"/>
    <m/>
    <n v="45"/>
    <m/>
    <m/>
    <m/>
    <s v="Health Care, Social Assist"/>
    <s v="https://www.bizjournals.com/twincities/news/2019/08/02/best-places-to-work-2019-gillette-childrens.html"/>
    <s v="MSP Business Journal"/>
    <s v="200 University Ave E"/>
    <n v="55101"/>
    <n v="44.956352000000003"/>
    <n v="-93.095727999999994"/>
    <m/>
    <m/>
    <m/>
    <s v="Metro"/>
    <x v="1"/>
  </r>
  <r>
    <x v="6"/>
    <d v="2019-08-02T00:00:00"/>
    <s v="Loffler Companies"/>
    <x v="40"/>
    <x v="3"/>
    <s v="MN"/>
    <s v="2019 Best Places to Work How many jobs do you have open,…: 29."/>
    <s v="Headquarters"/>
    <m/>
    <n v="29"/>
    <m/>
    <m/>
    <s v="Other Services"/>
    <s v="Professional Services"/>
    <s v="https://www.bizjournals.com/twincities/news/2019/08/02/best-places-to-work-2019-loffler-cos-inc.html"/>
    <s v="MSP Business Journal"/>
    <s v="1101 E 78th St; Ste 200"/>
    <n v="55420"/>
    <n v="44.861657999999998"/>
    <n v="-93.260357999999997"/>
    <m/>
    <m/>
    <m/>
    <s v="Metro"/>
    <x v="1"/>
  </r>
  <r>
    <x v="6"/>
    <d v="2019-08-02T00:00:00"/>
    <s v="Marco Technologies"/>
    <x v="31"/>
    <x v="18"/>
    <s v="MN"/>
    <s v="2019 Best Places to Work Marco Technologies is a repeat Best Places to Work honoree, in part due to its continued focus on seeking ways to improve upon its already award-winning environment. How many jobs do you have open: 96 current openings"/>
    <s v="Headquarters"/>
    <m/>
    <n v="96"/>
    <m/>
    <m/>
    <s v="Business Consulting"/>
    <s v="Professional Services"/>
    <s v="https://www.bizjournals.com/twincities/news/2019/08/02/best-places-to-work-2019-marco-technologies.html"/>
    <s v="MSP Business Journal"/>
    <s v="4510 Heatherwood Rd"/>
    <n v="56301"/>
    <n v="45.490848"/>
    <n v="-94.147718999999995"/>
    <m/>
    <m/>
    <m/>
    <s v="Central"/>
    <x v="1"/>
  </r>
  <r>
    <x v="6"/>
    <d v="2019-08-02T00:00:00"/>
    <s v="PULTE HOME CORPORATION"/>
    <x v="33"/>
    <x v="3"/>
    <s v="MN"/>
    <s v="2019 Best Places to Work Homebuilder PulteGroup Inc. ' Minnesota is a two-time Best Places to Work honoree and continues looking for ways to improve its work environment for employees. How many jobs do you have open, and where do you post your job openings: Currently, we have four openings within our division."/>
    <s v="Headquarters"/>
    <m/>
    <n v="4"/>
    <m/>
    <m/>
    <m/>
    <s v="Construction"/>
    <s v="https://www.bizjournals.com/twincities/news/2019/08/02/best-places-to-work-2019-pultegroup-inc-minnesota.html"/>
    <s v="MSP Business Journal"/>
    <s v="7500 Office Ridge Cir #325"/>
    <n v="55344"/>
    <n v="44.868108999999997"/>
    <n v="-93.428552999999994"/>
    <m/>
    <m/>
    <m/>
    <s v="Metro"/>
    <x v="1"/>
  </r>
  <r>
    <x v="6"/>
    <d v="2019-08-02T00:00:00"/>
    <s v="RBC Wealth Management"/>
    <x v="3"/>
    <x v="3"/>
    <s v="MN"/>
    <s v="2019 Best Places to Work First-time Best Places to Work honoree RBC Wealth Management-U.S. offers benefits designed with traditional and modern families in mind. How many jobs do you have open...' As of June 10, there are 108 open positions nationwide ' 51 in Minnesota."/>
    <s v="Office (Non-HQ)"/>
    <m/>
    <n v="51"/>
    <m/>
    <m/>
    <m/>
    <s v="Finance, Insurance"/>
    <s v="https://www.bizjournals.com/twincities/news/2019/08/02/best-places-to-work-2019-rbc-wealth-management-u-s.html"/>
    <s v="MSP Business Journal"/>
    <s v="60 S Sixth St"/>
    <n v="55433"/>
    <n v="45.189349999999997"/>
    <n v="-93.365716000000006"/>
    <m/>
    <m/>
    <m/>
    <s v="Metro"/>
    <x v="1"/>
  </r>
  <r>
    <x v="6"/>
    <d v="2019-08-02T00:00:00"/>
    <s v="Revel Health"/>
    <x v="3"/>
    <x v="3"/>
    <s v="MN"/>
    <s v="2019 Best Places to Work Revel Health team members are driven by the health care tech company's mission and values: 'Make the world a healthier place using innovative technology, fanatical teamwork and brilliant creativity.' First-time Best Places to Work honoree. How many jobs do you have open, and where do you post your job openings: Six current openings."/>
    <s v="Headquarters"/>
    <m/>
    <n v="6"/>
    <m/>
    <m/>
    <s v="Computer Programming"/>
    <s v="Professional Services"/>
    <s v="https://www.bizjournals.com/twincities/news/2019/08/02/best-places-to-work-2019-revel-health.html"/>
    <s v="MSP Business Journal"/>
    <s v="123 N 3rd St Ste 605"/>
    <n v="55401"/>
    <n v="44.985886000000001"/>
    <n v="-93.270270999999994"/>
    <m/>
    <m/>
    <m/>
    <s v="Metro"/>
    <x v="1"/>
  </r>
  <r>
    <x v="6"/>
    <d v="2019-08-02T00:00:00"/>
    <s v="RHI Consulting Division of Robert Half"/>
    <x v="3"/>
    <x v="3"/>
    <s v="MN"/>
    <s v="Staffing firm Robert Half International Inc. is ramping up its own hiring in its Minneapolis office, and to help attract and retain team members it offers a number of attractive benefits, including workplace flexibility and a generous paid time off policy. Since this is the hottest job market we've seen in years, we are also hiring internally for roughly 30 roles, most of which involve matching today's top talent with our clients throughout the area"/>
    <s v="Headquarters; Office (Non-HQ)"/>
    <m/>
    <n v="30"/>
    <m/>
    <m/>
    <s v="Office Administrative Services"/>
    <s v="Admin, Support Services"/>
    <s v="https://www.bizjournals.com/twincities/news/2019/08/02/best-places-to-work-2019-robert-half-international.html"/>
    <s v="MSP Business Journal"/>
    <s v="800 Nicollet Mall #2700"/>
    <n v="55402"/>
    <n v="44.975606999999997"/>
    <n v="-93.273875000000004"/>
    <m/>
    <m/>
    <m/>
    <s v="Metro"/>
    <x v="1"/>
  </r>
  <r>
    <x v="6"/>
    <d v="2019-08-02T00:00:00"/>
    <s v="SportsEngine"/>
    <x v="3"/>
    <x v="3"/>
    <s v="MN"/>
    <s v="2019 Best Places to Work This year marks SportsEngine's second Best Places to Work recognition. The company, which develops software for youth and amateur sports organizations, offers a hefty paid parental leave policy and 401(k) match to team members. How many jobs do you have open: 15 openings"/>
    <s v="Headquarters"/>
    <m/>
    <n v="15"/>
    <m/>
    <m/>
    <s v="Computers, Electronics"/>
    <s v="Manufacturing"/>
    <s v="https://www.bizjournals.com/twincities/news/2019/08/02/best-places-to-work-2019-sportsengine.html"/>
    <s v="MSP Business Journal"/>
    <s v="1400 Van Buren St NE"/>
    <n v="55413"/>
    <n v="45.002665"/>
    <n v="-93.248981000000001"/>
    <m/>
    <m/>
    <m/>
    <s v="Metro"/>
    <x v="1"/>
  </r>
  <r>
    <x v="6"/>
    <d v="2019-08-02T00:00:00"/>
    <s v="Stoneridge Software"/>
    <x v="43"/>
    <x v="3"/>
    <s v="MN"/>
    <s v="2019 Best Places to Work Stoneridge Software Inc. is a five-time Best Places to Work honoree thanks in part to its relaxed office atmosphere, with beer and snacks; a dress-for-your-day dress code; quarterly themed potlucks; and a robust benefits package. The IT consulting firm also has a high-frequency approach in sharing feedback with employees. How many jobs do you have open, and where do you post your job openings: Currently, Stoneridge has 18 job openings."/>
    <s v="Headquarters"/>
    <m/>
    <n v="18"/>
    <m/>
    <m/>
    <s v="Computer Programming"/>
    <s v="Professional Services"/>
    <s v="https://www.bizjournals.com/twincities/news/2019/08/02/best-places-to-work-2019-stoneridge-software-inc.html"/>
    <s v="MSP Business Journal"/>
    <s v="6465 Wayzata Blvd Ste 775"/>
    <n v="55426"/>
    <n v="44.969523000000002"/>
    <n v="-93.361908999999997"/>
    <m/>
    <m/>
    <m/>
    <s v="Metro"/>
    <x v="1"/>
  </r>
  <r>
    <x v="6"/>
    <d v="2019-08-02T00:00:00"/>
    <s v="TPI Hospitality"/>
    <x v="0"/>
    <x v="0"/>
    <s v="MN"/>
    <s v="2019 Best Places to Work How many jobs do you have open...' We have approximately 40 positions currently open, and post many of our available positions internally. As the nation's largest 100 percent employee-owned hospitality company, TPI Hospitality provides a no-cost ownership opportunity for our associates to secure financial security for their retirement years."/>
    <s v="Headquarters"/>
    <m/>
    <n v="40"/>
    <m/>
    <m/>
    <s v="Accommodation"/>
    <s v="Accommodation, Food Services"/>
    <s v="https://www.bizjournals.com/twincities/news/2019/08/02/best-places-to-work-2019-tpi-hospitality.html"/>
    <s v="MSP Business Journal"/>
    <s v="103 15th Ave NW Ste 200"/>
    <n v="56201"/>
    <n v="45.138036"/>
    <n v="-95.043182000000002"/>
    <m/>
    <m/>
    <m/>
    <s v="Central"/>
    <x v="1"/>
  </r>
  <r>
    <x v="6"/>
    <d v="2019-08-02T00:00:00"/>
    <s v="West Monroe Partners"/>
    <x v="3"/>
    <x v="3"/>
    <s v="MN"/>
    <s v="2019 Best Places to Work Besides providing many of the typical benefits of a Best Places to Work, three-time honoree West Monroe Partners is on a mission to build the next generation of leaders at its consulting firm, and it aims to do that by creating an inclusive and diverse team. How many jobs do you have open, and where do you post your job openings: We currently have 10 open positions in our Minneapolis office and dozens of open positions across the country."/>
    <s v="Headquarters"/>
    <m/>
    <n v="10"/>
    <m/>
    <m/>
    <s v="Business Consulting"/>
    <s v="Professional Services"/>
    <s v="https://www.bizjournals.com/twincities/news/2019/08/02/best-places-to-work-2019-west-monroe-partners.html"/>
    <s v="MSP Business Journal"/>
    <m/>
    <n v="55401"/>
    <n v="44.984577000000002"/>
    <n v="-93.269097000000002"/>
    <m/>
    <m/>
    <m/>
    <s v="Metro"/>
    <x v="1"/>
  </r>
  <r>
    <x v="6"/>
    <d v="2019-08-02T00:00:00"/>
    <s v="York Solutions"/>
    <x v="12"/>
    <x v="3"/>
    <s v="MN"/>
    <s v="2019 Best Places to Work First-time Best Places to Work honoree York Solutions puts a premium on professional development for its team members. How many jobs do you have open, and where do you post your job openings: 10 full-time roles open in Minnesota right now."/>
    <m/>
    <m/>
    <n v="10"/>
    <m/>
    <m/>
    <s v="Business Consulting"/>
    <s v="Professional Services"/>
    <s v="https://www.bizjournals.com/twincities/news/2019/08/02/best-places-to-work-2019-york-solutions.html"/>
    <s v="MSP Business Journal"/>
    <s v="7100 Northland Circle Ste 202"/>
    <n v="55428"/>
    <n v="45.083094000000003"/>
    <n v="-93.388878000000005"/>
    <m/>
    <m/>
    <m/>
    <s v="Metro"/>
    <x v="1"/>
  </r>
  <r>
    <x v="6"/>
    <d v="2019-08-13T00:00:00"/>
    <s v="Barrett Petfood Innovations"/>
    <x v="106"/>
    <x v="28"/>
    <s v="MN"/>
    <s v="Located in an industrial park, Barrett Petfood Innovations' new facility in Little Falls is expected to create 85 jobs within the next three years, with an average wage of $15.98 per hour. MN DEED is supporting the project with a $450,000 investment from MIF and a $175,000 investment from JCF. the 160,000-square-foot building will house initially one production line and eventually two, starting with a minimum of 40 employees, with a five-year goal of 200 to 300 workers."/>
    <s v="Manufacturing"/>
    <n v="19050000"/>
    <n v="300"/>
    <m/>
    <n v="160000"/>
    <s v="Food, Beverage"/>
    <s v="Manufacturing"/>
    <s v="https://www.brainerddispatch.com/lifestyle/pets/4609004-Barrett-pet-food-company-breaks-ground-for-Little-Falls-facility"/>
    <s v="Brainerd Dispatch"/>
    <m/>
    <n v="56345"/>
    <n v="45.980055"/>
    <n v="-94.245867000000004"/>
    <s v="Government Financing"/>
    <s v="JCF, MIF"/>
    <n v="625000"/>
    <s v="Central"/>
    <x v="1"/>
  </r>
  <r>
    <x v="6"/>
    <d v="2019-08-14T00:00:00"/>
    <s v="American Flexible Products Inc"/>
    <x v="2"/>
    <x v="2"/>
    <s v="MN"/>
    <s v="A Chaska maker of gaskets, seals and insulation is looking to nearly double in size. American Flexible Products custom fabricates foam, rubber, plastics and other flexible materials at 124 Peavey Circle. It wants to expand its two-story, 24-foot-high, 30,000-square-foot building to the west with a 25,000-square-foot, two-story addition of warehouse space, a break room and bathrooms, according to city planning documents. two loading docks would be added to the south side of the building."/>
    <s v="Headquarters; Manufacturing"/>
    <m/>
    <m/>
    <m/>
    <n v="25000"/>
    <s v="Plastics, Rubber"/>
    <s v="Manufacturing"/>
    <s v="https://www.bizjournals.com/twincities/news/2019/08/14/chaska-manufacturer-looks-to-double-in-size.html"/>
    <s v="MSP Business Journal"/>
    <s v="124 Peavey Cir"/>
    <n v="55318"/>
    <n v="44.838582000000002"/>
    <n v="-93.600645"/>
    <m/>
    <m/>
    <m/>
    <s v="Metro"/>
    <x v="1"/>
  </r>
  <r>
    <x v="6"/>
    <d v="2019-08-21T00:00:00"/>
    <s v="Ultra Machining Company"/>
    <x v="45"/>
    <x v="24"/>
    <s v="MN"/>
    <s v="Ultra Machining Co. has reached an agreement with the Monticello Economic Development Authority to build a new 40,000 square foot facility (next to its current site). The city is contributing to the expansion by buying the land of the proposed site through tax-increment financing. The project is expected to be a multi-million-dollar undertaking and expects to add 60 new jobs in the first three years of the new facility's operation. Work is expected to begin in late 2019 or early 2020. DEED awards 2/2020: Job Creation Fund $175K, MN Investment Fund $300K"/>
    <s v="Other"/>
    <m/>
    <n v="60"/>
    <m/>
    <n v="40000"/>
    <s v="Machinery"/>
    <s v="Manufacturing"/>
    <s v="http://tcbmag.com/news/articles/2019/august/monticello-manufacturing-company-to-expand"/>
    <s v="Twin Cities Business"/>
    <s v="500 Chelsea Rd"/>
    <n v="55362"/>
    <n v="45.293705000000003"/>
    <n v="-93.785929999999993"/>
    <s v="Government Financing"/>
    <s v="TIF, JCF ($175K), MIF ($300K)"/>
    <n v="475000"/>
    <s v="Central"/>
    <x v="1"/>
  </r>
  <r>
    <x v="6"/>
    <d v="2019-08-22T00:00:00"/>
    <s v="CardioMech"/>
    <x v="50"/>
    <x v="25"/>
    <s v="MN"/>
    <s v="CardioMech has raised $7.5 million in convertible-note funding in 2019. It plans to start its series A round soon, hoping to raise between $5-$10 million. CardioMech already runs its R&amp;D, manufacturing and quality-control operations out of Fridley and this week incorporated in the state, though it hasn't officially designated the Minnesota site as its headquarters. Has 7 full-time employees and also employs manufacturers and consultants in Fridley. Plan to hire more full-time staff with funding"/>
    <s v="Office (Non-HQ); Manufacturing; Research &amp; Dev"/>
    <m/>
    <m/>
    <m/>
    <m/>
    <s v="Medical"/>
    <s v="Manufacturing"/>
    <s v="https://www.bizjournals.com/twincities/news/2019/08/22/why-this-norwegian-medtech-company-is-so.html"/>
    <s v="MSP Business Journal"/>
    <m/>
    <m/>
    <n v="46.316133999999998"/>
    <n v="-94.199479999999994"/>
    <m/>
    <m/>
    <m/>
    <s v="Metro"/>
    <x v="1"/>
  </r>
  <r>
    <x v="6"/>
    <d v="2019-08-27T00:00:00"/>
    <s v="Distinctive Iron "/>
    <x v="52"/>
    <x v="18"/>
    <s v="MN"/>
    <s v="Distinctive Iron currently employs 14 PT and 2 PT with an average hourly wage of $18.80/hr and has outgrown their leased space on Industrial Blvd in Elk River. They intend to relocate to 15970 Jarvis Street NW in Elk River. Will create 5 FT jobs paying avg of $18.80/hr. They are purchasing $35,000 of new equipment. Total project cost is approximate $1.53 million, of which they can provide $116,000 in equity. They are seeking a $100,000 Jobs Incentive Microloan from Elk River. Awarded $42,474 JCF"/>
    <s v="Headquarters; Manufacturing"/>
    <n v="1530000"/>
    <n v="5"/>
    <m/>
    <m/>
    <s v="Fabricated Metals"/>
    <s v="Manufacturing"/>
    <s v="http://web1-elkr.ci.elk-river.mn.us/weblink/1/doc/278736/Page1.aspx"/>
    <s v="Other"/>
    <s v="15970 Jarvis Street NW"/>
    <n v="55330"/>
    <n v="45.261000000000003"/>
    <n v="-93.512538000000006"/>
    <s v="Government Financing"/>
    <s v="JCF"/>
    <n v="42474"/>
    <s v="Central"/>
    <x v="1"/>
  </r>
  <r>
    <x v="6"/>
    <d v="2019-08-28T00:00:00"/>
    <s v="Skywater Technology Foundry"/>
    <x v="40"/>
    <x v="3"/>
    <s v="MN"/>
    <s v="SkyWater Technology Foundry is planning a 66,724-square-foot expansion to its Bloomington facility which will support another 30 to 50 jobs.  Update 10/2019: Expansion is backed by $170 million invested by the U.S. Department of Defense to produce electronics hardened to serve in high-radiation environments, including outer space."/>
    <s v="Manufacturing"/>
    <n v="80000000"/>
    <n v="50"/>
    <m/>
    <n v="66724"/>
    <s v="Computers, Electronics"/>
    <s v="Manufacturing"/>
    <s v="https://www.bizjournals.com/twincities/news/2019/08/28/microelectronics-maker-will-expand-bloomington.html "/>
    <s v="MSP Business Journal"/>
    <s v="2401 E 86th St"/>
    <n v="55425"/>
    <n v="44.847811999999998"/>
    <n v="-93.237697999999995"/>
    <m/>
    <m/>
    <m/>
    <s v="Metro"/>
    <x v="1"/>
  </r>
  <r>
    <x v="6"/>
    <d v="2019-09-01T00:00:00"/>
    <s v="Saluda Medical"/>
    <x v="40"/>
    <x v="3"/>
    <s v="MN"/>
    <s v="Saluda Medical, an Australian-based medical device manufacturer, is planning to double its workforce at its Bloomington office._x000a__x000a_To accommodate this growth, Saluda worked with Sever Construction Co. and architecture firm PlanForce Group to create an open and accommodating office that was also functional."/>
    <s v="Office"/>
    <m/>
    <m/>
    <m/>
    <m/>
    <s v="Medical"/>
    <s v="Manufacturing"/>
    <s v="https://www.bizjournals.com/twincities/news/2020/07/07/cool-offices-saluda-medical-bloomington-office.html"/>
    <s v="MSP Business Journal"/>
    <s v="9401 James Ave S Suite 132"/>
    <n v="55431"/>
    <n v="44.832580999999998"/>
    <n v="-93.299891000000002"/>
    <m/>
    <m/>
    <m/>
    <s v="Metro"/>
    <x v="1"/>
  </r>
  <r>
    <x v="6"/>
    <d v="2019-09-04T00:00:00"/>
    <s v="75F"/>
    <x v="41"/>
    <x v="4"/>
    <s v="MN"/>
    <s v="Burnsville-based 75F announced this morning that it had completed its $18 million Series A funding round, led by Breakthrough Energy Ventures and Oil and Gas Climate Initiative. The $18 million comes from a combination of investments and the issuance of convertible notes. 75F creates smart HVAC technology for commercial buildings. 75F will use the funds to add about 40 Minnesota employees over the next year and a half, as well as hiring at its Bangalore, India office."/>
    <s v="Headquarters"/>
    <m/>
    <n v="40"/>
    <m/>
    <m/>
    <s v="Business Consulting"/>
    <s v="Professional Services"/>
    <s v="https://www.bizjournals.com/twincities/news/2019/09/04/75f-raises-18-million-in-round-led-by-bill-gates.html"/>
    <s v="MSP Business Journal"/>
    <s v="221 River Ridge Circle S"/>
    <n v="55337"/>
    <n v="44.776795999999997"/>
    <n v="-93.284290999999996"/>
    <m/>
    <m/>
    <m/>
    <s v="Metro"/>
    <x v="1"/>
  </r>
  <r>
    <x v="6"/>
    <d v="2019-09-04T00:00:00"/>
    <s v="Minimizer"/>
    <x v="104"/>
    <x v="33"/>
    <s v="MN"/>
    <s v="As part of its long-term growth plan, Minimizer is in the final planning stage for a new facility located in Owatonna, Minn. Minimizer currently employs 83 people across three separate campuses in Blooming Prairie. All employees will be relocated to the site in Owatonna, which substantially increases the company's operating space from 54000 square feet to 96000 square feet. hopes to break ground on the new facility next month and plans to be moved in by the spring of 2021."/>
    <s v="Office (Non-HQ); Manufacturing"/>
    <m/>
    <m/>
    <m/>
    <n v="42000"/>
    <s v="Transportation Equipment"/>
    <s v="Manufacturing"/>
    <s v="https://www.minimizer.com/blog/2019/09/04/minimizer-announces-plan-to-build-new-one-hundred-thousand-square-foot-facility-in-owatonna/"/>
    <s v="Other"/>
    <m/>
    <n v="55060"/>
    <n v="44.047612999999998"/>
    <n v="-93.223724000000004"/>
    <m/>
    <m/>
    <m/>
    <s v="South"/>
    <x v="1"/>
  </r>
  <r>
    <x v="6"/>
    <d v="2019-09-09T00:00:00"/>
    <s v="Heliene"/>
    <x v="9"/>
    <x v="5"/>
    <s v="MN"/>
    <s v="Heliene Inc., a Canadian maker of solar panels that a year ago opened a plant in Mountain Iron, is seeking funding to add automation and workers to the facility. The Post-Bulletin reports on the effort by Heliene, which is seeking $600,000 from the Dept of Iron Range Resources and Rehabilitation and another $300,000 from MN DEED The funding will go toward upgrading the ventilation system at a key part of the production process, speeding up production and leading to 15 additional jobs."/>
    <s v="MF"/>
    <m/>
    <n v="15"/>
    <m/>
    <m/>
    <s v="Electrical Equipment"/>
    <s v="Manufacturing"/>
    <s v="https://www.bizjournals.com/twincities/news/2019/09/09/heliene-seeks-state-loan-to-expand-solar-panel.html"/>
    <s v="MSP Business Journal"/>
    <s v="8787 Silicon Way"/>
    <n v="55768"/>
    <n v="47.521563"/>
    <n v="-92.606620000000007"/>
    <m/>
    <m/>
    <m/>
    <s v="North"/>
    <x v="1"/>
  </r>
  <r>
    <x v="6"/>
    <d v="2019-09-10T00:00:00"/>
    <s v="Mayo Clinic &amp; Google"/>
    <x v="7"/>
    <x v="7"/>
    <s v="MN"/>
    <s v="Mayo Clinic and Google announced a partnership to develop ways for cloud computing, data analytics, machine learning and artificial intelligence to improve health care. The agreement is a key part Mayo's new CEO's plan to position the Rochester-based health care system as a platform that connects seriously ill patients with the best treatments. Financial terms were not disclosed. As part of the 10-year agreement, Google will open an office in Rochester that's staffed with Google engineers."/>
    <s v="Office (Non-HQ); Research &amp; Dev"/>
    <m/>
    <m/>
    <m/>
    <m/>
    <s v="Data Processing, Hosting"/>
    <s v="Information"/>
    <s v="http://www.startribune.com/mayo-clinic-picks-google-for-data-storage-as-firms-announce-broader-partnership/559929972/"/>
    <s v="Star Tribune"/>
    <m/>
    <n v="55901"/>
    <n v="44.075285000000001"/>
    <n v="-92.516915999999995"/>
    <m/>
    <m/>
    <m/>
    <s v="South"/>
    <x v="1"/>
  </r>
  <r>
    <x v="6"/>
    <d v="2019-09-11T00:00:00"/>
    <s v="Cassia Life"/>
    <x v="55"/>
    <x v="3"/>
    <s v="MN"/>
    <s v="Cassia Life paid $3.55 million for the former 37,302-square-foot Honeywell office located in the southwest quadrant of Highway 100 and 70th Street West. Cassia completed about $3.5 million in renovations and repair before relocating the approximately 140 employees from its two headquarters to the Edina office."/>
    <s v="Headquarters"/>
    <n v="7050000"/>
    <m/>
    <m/>
    <n v="37300"/>
    <m/>
    <s v="Health Care, Social Assist"/>
    <s v="https://finance-commerce.com/2019/09/just-sold-volunteers-of-america-acquires-larger-office/"/>
    <s v="Finance &amp; Commerce"/>
    <s v="7171 Ohms Lane"/>
    <n v="55439"/>
    <n v="44.872954"/>
    <n v="-93.354772999999994"/>
    <m/>
    <m/>
    <m/>
    <s v="Metro"/>
    <x v="1"/>
  </r>
  <r>
    <x v="6"/>
    <d v="2019-09-11T00:00:00"/>
    <s v="Volunteers of America"/>
    <x v="33"/>
    <x v="3"/>
    <s v="MN"/>
    <s v="Volunteers of America National Services plans to move its offices Thursday from its longtime 10,000-square-foot office at 7530 Market Place Drive in Eden Prairie to a 15,000-square-foot space it has acquired at 7485 Office Ridge Circle in Eden Prairie. &quot;The new building provides much-needed space to accommodate Volunteers of America National Services' growing team and comes with a host of amenities, which will also help drive innovation and encourage collaboration and employee satisfaction.&quot;"/>
    <s v="Office (Non-HQ)"/>
    <m/>
    <m/>
    <m/>
    <n v="5000"/>
    <s v="Other Advocacy, Social Org"/>
    <s v="Other Services"/>
    <s v="https://finance-commerce.com/2019/09/just-sold-volunteers-of-america-acquires-larger-office/"/>
    <s v="Finance &amp; Commerce"/>
    <s v="7485 Office Ridge Circle"/>
    <n v="55344"/>
    <n v="44.868481000000003"/>
    <n v="-93.426793000000004"/>
    <m/>
    <m/>
    <m/>
    <s v="Metro"/>
    <x v="1"/>
  </r>
  <r>
    <x v="6"/>
    <d v="2019-09-12T00:00:00"/>
    <s v="US Bancorp"/>
    <x v="3"/>
    <x v="3"/>
    <s v="MN"/>
    <s v="Later this year about 285 US Bancorp employees will move to a re-­designed space of 55,000 SF on the 10th floor of the 58-story Capella Tower at 225 S. Sixth St. Most of those 285 employees are part of the bank's data and analytics team, while others are from adjacent functions such as marketing technology, data governance and risk modeling."/>
    <s v="Office (Non-HQ)"/>
    <m/>
    <m/>
    <m/>
    <m/>
    <m/>
    <s v="Finance, Insurance"/>
    <s v="http://www.startribune.com/nearly-300-us-bancorp-workers-to-move-to-capella-tower/560065742/"/>
    <s v="Star Tribune"/>
    <s v="225 S Sixth St"/>
    <n v="55433"/>
    <n v="45.189349999999997"/>
    <n v="-93.365716000000006"/>
    <m/>
    <m/>
    <m/>
    <s v="Metro"/>
    <x v="1"/>
  </r>
  <r>
    <x v="6"/>
    <d v="2019-09-16T00:00:00"/>
    <s v="Whirltronics Inc"/>
    <x v="107"/>
    <x v="24"/>
    <s v="MN"/>
    <s v="Whirltronics proposes to add an additional 20,000 square feet production area to their lawn-mower blade manufacturing company at 208 Centennial Drive. They have applied for a modification of the existing TIF district to add the additional parcel that they have acquired from the adjoining property owner. HRA approved TIF modification. Seeking other public grant sources in addition to TIF. Developer begins construction to be completed in 2019. DEED awarded $139,422 from Job Creation Fund."/>
    <s v="Headquarters; Office (Non-HQ); Manufacturing"/>
    <n v="3888448"/>
    <n v="10"/>
    <m/>
    <n v="20000"/>
    <s v="Fabricated Metals"/>
    <s v="Manufacturing"/>
    <s v="https://www.ci.buffalo.mn.us/wp-content/uploads/2014/03/09.16.19-agenda-with-attachments-v1-certified.pdf"/>
    <s v="Other"/>
    <s v="208 Centennial Dr"/>
    <n v="55313"/>
    <n v="45.172358000000003"/>
    <n v="-93.855735999999993"/>
    <s v="Government Financing"/>
    <s v="JCF"/>
    <n v="139422"/>
    <s v="Central"/>
    <x v="1"/>
  </r>
  <r>
    <x v="6"/>
    <d v="2019-09-18T00:00:00"/>
    <s v="Daikin Applied"/>
    <x v="104"/>
    <x v="33"/>
    <s v="MN"/>
    <s v="Daikin, the Japanese-based manufacturer that also has a substantial presence in nearby Faribault, has already started work on a 150,000-square-foot warehouse adjacent to its Owatonna plant. When completed, the portion of the company's existing building used as a warehouse will be modified for more production."/>
    <s v="Office (Non-HQ); Manufacturing"/>
    <m/>
    <m/>
    <m/>
    <n v="150000"/>
    <s v="Machinery"/>
    <s v="Manufacturing"/>
    <s v="http://www.startribune.com/owatonna-picks-up-three-big-projects-including-a-costco-distribution-center/560667942/"/>
    <s v="Star Tribune"/>
    <s v="1001 21st Ave NW"/>
    <n v="55060"/>
    <n v="44.093691999999997"/>
    <n v="-93.251771000000005"/>
    <s v="Government Financing"/>
    <s v="TIF"/>
    <n v="1471017"/>
    <s v="South"/>
    <x v="1"/>
  </r>
  <r>
    <x v="6"/>
    <d v="2019-09-19T00:00:00"/>
    <s v="CH Robinson Worldwide Inc"/>
    <x v="33"/>
    <x v="3"/>
    <s v="MN"/>
    <s v="C.H. Robinson CEO Bob Biesterfeld said the company will make $1 billion in technology investments over the next five years as it builds on its leadership advantage in the third-party logistics industry. About 80% of the $1 billion investment will be assigned to innovative and new product introductions, and the remainder will be spent on infrastructure and new talent acquisitions. Company has added 200 to 250 employees so far this year to its engineering teams, mainly at its Eden Prairie HQ."/>
    <s v="Headquarters"/>
    <m/>
    <n v="250"/>
    <m/>
    <m/>
    <m/>
    <s v="Transportation"/>
    <s v="http://www.startribune.com/eden-prairie-s-c-h-robinson-pledges-to-spend-1b-over-five-years-on-technology/560706422/"/>
    <s v="Star Tribune"/>
    <s v="14701 Charlson Rd Ste 4000"/>
    <n v="55347"/>
    <n v="44.820887999999997"/>
    <n v="-93.460605999999999"/>
    <m/>
    <m/>
    <m/>
    <s v="Metro"/>
    <x v="1"/>
  </r>
  <r>
    <x v="6"/>
    <d v="2019-09-19T00:00:00"/>
    <s v="New Perspective Senior Living"/>
    <x v="63"/>
    <x v="3"/>
    <s v="MN"/>
    <s v="New Perspective Senior Living, which operates 24 senior living complexes in Minnesota and elsewhere, has opened a 30,000 square-foot headquarters and staff resource center in Minnetonka. The 21-year-old company said the refurbished rental building includes a 100-seat training center, conference rooms, video production center and a fitness facility to accommodate a growing central-office staff of 50 employees and others."/>
    <s v="Headquarters"/>
    <m/>
    <m/>
    <m/>
    <m/>
    <m/>
    <s v="Health Care, Social Assist"/>
    <s v="http://www.startribune.com/senior-living-developer-opens-minnetonka-headquarters/560779292/"/>
    <s v="Star Tribune"/>
    <s v="5900 Clearwater Dr. Suite 500"/>
    <s v="55343"/>
    <n v="44.896743999999998"/>
    <n v="-93.439762000000002"/>
    <m/>
    <m/>
    <m/>
    <s v="Metro"/>
    <x v="1"/>
  </r>
  <r>
    <x v="6"/>
    <d v="2019-09-20T00:00:00"/>
    <s v="Lewis Brisbois Bisgaard Smith LLP"/>
    <x v="3"/>
    <x v="3"/>
    <s v="MN"/>
    <s v="Add Lewis Brisbois Bisgaard &amp; Smith to national firms opening up shop in the Twin Cities. The Los Angeles-based law firm recently announced it opened a Minneapolis office in the Wells Fargo Center with four attorneys previously from Bowman and Brooke. Michelle Gilboe will lead the Minneapolis office. The four are experienced in medical-device litigation. The firm leased 16,000 square feet in the Wells Fargo Center and has plans to add more attorneys to the office."/>
    <s v="Office (Non-HQ)"/>
    <m/>
    <m/>
    <m/>
    <n v="16000"/>
    <s v="Legal Services"/>
    <s v="Professional Services"/>
    <s v="https://www.bizjournals.com/twincities/news/2019/09/20/l-a-based-law-firm-opens-minneapolis-office-with.html"/>
    <s v="MSP Business Journal"/>
    <s v="Wells Fargo Center 90 7th St, Ste 2900"/>
    <n v="55402"/>
    <n v="44.975915000000001"/>
    <n v="-93.271825000000007"/>
    <m/>
    <m/>
    <m/>
    <s v="Metro"/>
    <x v="1"/>
  </r>
  <r>
    <x v="6"/>
    <d v="2019-09-20T00:00:00"/>
    <s v="WuXi Diagnostics"/>
    <x v="7"/>
    <x v="7"/>
    <s v="MN"/>
    <s v="A Chinese pharma and biotech giant plans to open its first U.S. facility in Rochester in partnership with Mayo Clinic. WuXi Diagnostics filed a building permit in April for a $543,000 tenant space project. WuXi Diagnostics is a one-year-old joint venture between Shanghai-based New WuXi Life Science Investment Limited and Mayo Clinic. New facility will be at the new One Discovery Square complex. Unknown number of staff but some WuXi employees are already working in Rochester in a separate building. Will open by end of 2019."/>
    <s v="Office (Non-HQ); Manufacturing; Research &amp; Dev"/>
    <n v="543000"/>
    <m/>
    <m/>
    <n v="16000"/>
    <s v="Medical"/>
    <s v="Manufacturing"/>
    <s v="https://www.bizjournals.com/twincities/news/2019/09/20/chinese-biotech-firm-partners-with-mayo-will-open.html"/>
    <s v="MSP Business Journal"/>
    <m/>
    <n v="55901"/>
    <n v="44.075285000000001"/>
    <n v="-92.516915999999995"/>
    <m/>
    <m/>
    <m/>
    <s v="South"/>
    <x v="1"/>
  </r>
  <r>
    <x v="6"/>
    <d v="2019-09-24T00:00:00"/>
    <s v="8x8"/>
    <x v="3"/>
    <x v="3"/>
    <s v="MN"/>
    <s v="8x8 Inc., a San Jose, Calif.-based company that provides cloud-based collaboration tools for businesses, opened a 34,000-square-foot office in the Baker Center. The ninth-floor office currently has 40 employees, a number that 8x8 hopes to triple to at least 120. The Baker Center office will center on 8x8's business operations, including sales and legal work. Business units from the company's operations around the country are moving to Minneapolis, and staff is growing at 5/week"/>
    <s v="Office (Non-HQ)"/>
    <m/>
    <n v="120"/>
    <m/>
    <n v="34000"/>
    <s v="Data Processing, Hosting"/>
    <s v="Information"/>
    <s v="https://www.bizjournals.com/twincities/news/2019/09/24/a-silicon-valley-tech-company-wants-to-put-120.html"/>
    <s v="MSP Business Journal"/>
    <m/>
    <n v="55401"/>
    <n v="44.984577000000002"/>
    <n v="-93.269097000000002"/>
    <m/>
    <m/>
    <m/>
    <s v="Metro"/>
    <x v="1"/>
  </r>
  <r>
    <x v="6"/>
    <d v="2019-09-24T00:00:00"/>
    <s v="Delta ModTech"/>
    <x v="88"/>
    <x v="25"/>
    <s v="MN"/>
    <s v="Web product converter Delta ModTech will break ground Oct. 8 on a 210,000-square-foot production and engineering building on a portion of 43 acres of industrial land. The company paid $3.51 million for the property inside the 125-acre Bunker Lake Industrial Park. The city agreed to put $972,000 in tax increment financing Delta ModTech will nearly double the 120,000 SF of space it currently occupies at its current building. About 135 employees will relocate to Ramsey next July"/>
    <s v="Manufacturing"/>
    <n v="16000000"/>
    <m/>
    <m/>
    <n v="210000"/>
    <s v="Machinery"/>
    <s v="Manufacturing"/>
    <s v="https://finance-commerce.com/2019/09/delta-modtech-to-break-ground-on-16-million-facility/"/>
    <s v="Finance &amp; Commerce"/>
    <m/>
    <n v="55303"/>
    <n v="45.261099999999999"/>
    <n v="-93.45"/>
    <s v="Government Financing"/>
    <s v="TIF"/>
    <n v="972000"/>
    <s v="Metro"/>
    <x v="1"/>
  </r>
  <r>
    <x v="7"/>
    <d v="2019-10-01T00:00:00"/>
    <s v="CHS"/>
    <x v="96"/>
    <x v="38"/>
    <s v="MN"/>
    <s v="CHS Inc. announced a $100 million expansion to its soybean processing plant in Fairmont. The upgrades to operations and safety will increase production capacity of soybean crush and soybean oil. The improved product quality will further optimise the production at the CHS soybean refinery at Mankato. The plant will expand by 30% and add 30% more production capacity. Financial assistance includes property tax abatement agreements with the City of Fairmont, Martin County and the Fairmont Area School Board. Construction is underway; completion is expected by fall of 2021."/>
    <s v="Manufacturing"/>
    <n v="100000000"/>
    <m/>
    <m/>
    <m/>
    <s v="Food, Beverage"/>
    <s v="Manufacturing"/>
    <s v="https://www.keyc.com/2019/10/01/chs-announces-expansion-plans-fairmont-soybean-processing-plant/"/>
    <m/>
    <s v="1833 130th St"/>
    <n v="56031"/>
    <n v="43.672626000000001"/>
    <n v="-94.510187999999999"/>
    <m/>
    <m/>
    <m/>
    <s v="South"/>
    <x v="1"/>
  </r>
  <r>
    <x v="7"/>
    <d v="2019-10-01T00:00:00"/>
    <s v="Infor"/>
    <x v="6"/>
    <x v="6"/>
    <s v="MN"/>
    <s v="Infor rebranded the 13-story downtown office building from Lawson Commons to Infor Commons, the latest sign it was reaffirming (its) commitment to the Twin Cities. The New York-based business software developer plans to hire 100 additional employees to its 650-person workforce in downtown St. Paul."/>
    <m/>
    <m/>
    <n v="100"/>
    <m/>
    <m/>
    <s v="Computer Programming"/>
    <s v="Professional Services"/>
    <s v="https://www.twincities.com/2019/10/01/downtown-st-pauls-lawson-commons-is-now-infor-commons-as-infor-plans-to-hire-100-more-employees/"/>
    <s v="Pioneer Press"/>
    <s v="380 Saint Peter St"/>
    <n v="55102"/>
    <n v="44.945642999999997"/>
    <n v="-93.095778999999993"/>
    <m/>
    <m/>
    <m/>
    <s v="Metro"/>
    <x v="1"/>
  </r>
  <r>
    <x v="7"/>
    <d v="2019-10-07T00:00:00"/>
    <s v="SeaChange Print Innovations"/>
    <x v="25"/>
    <x v="3"/>
    <s v="MN"/>
    <s v="CEO Wendi Breuer of SeaChange Print Innovations watched as a crew delivered a $2 million HP inkjet press. It is the latest investment at a Plymouth-based company that sprung from the ashes of a failed printer at the same location 5 years ago. The high-speed, flexible-printing machine cuts waste and pollution and is the capstone of a $10 million investment by Breuer and the investors who bought the assets of the former company. Revenue grew from $9 million in 2014 to $21 million in 2018."/>
    <s v="Headquarters; Manufacturing"/>
    <n v="10000000"/>
    <m/>
    <m/>
    <m/>
    <s v="Paper, Printing"/>
    <s v="Manufacturing"/>
    <s v="http://www.startribune.com/after-10m-investment-plymouth-printing-company-s-revenue-more-than-doubles/562225022/"/>
    <s v="Star Tribune"/>
    <s v="14505 27th Ave N"/>
    <n v="55447"/>
    <n v="45.008408000000003"/>
    <n v="-93.464080999999993"/>
    <m/>
    <m/>
    <m/>
    <s v="Metro"/>
    <x v="1"/>
  </r>
  <r>
    <x v="7"/>
    <d v="2019-10-08T00:00:00"/>
    <s v="West Monroe Partners (GoKart Labs)"/>
    <x v="3"/>
    <x v="3"/>
    <s v="MN"/>
    <s v="Local company GoKart Labs has been acquired by Chicago-based West Monroe Partners, a move that will likely mean the end of the GoKart brand. GoKart describes itself as a &quot;digital product studio, consultancy and ventures lab.&quot; West Monroe is a more traditional consultancy with expertise in technology. West Monroe is looking for a larger space in Minneapolis' downtown or North Loop neighborhoods. Washington D.C. office will close. With acquisition, West Monroe will have 150 employees in MN, plans to double staff."/>
    <m/>
    <m/>
    <n v="150"/>
    <m/>
    <m/>
    <s v="Advertising, Public Relations"/>
    <s v="Professional Services"/>
    <s v="https://www.bizjournals.com/twincities/news/2019/10/08/minneapolis-based-gokart-labs-acquired-brand-will.html"/>
    <s v="MSP Business Journal"/>
    <s v="110 North 5th St Ste 520"/>
    <n v="55404"/>
    <n v="44.962843999999997"/>
    <n v="-93.276182000000006"/>
    <m/>
    <m/>
    <m/>
    <s v="Metro"/>
    <x v="1"/>
  </r>
  <r>
    <x v="7"/>
    <d v="2019-10-16T00:00:00"/>
    <s v="Specialty Manufacturing Co"/>
    <x v="108"/>
    <x v="6"/>
    <s v="MN"/>
    <s v="Scannell Properties projects include a 121,000-square-foot expansion of Specialty Manufacturing Cos.' two-building, 206,450-square-foot campus at 5858 and 5800 Centerville Road. That project is currently underway, said Township Planner Tom Riedesel.. From White Bear Township Meeting Minutes: SMC is proposing to construct an additional light industrial building on their property."/>
    <s v="Headquarters; Manufacturing"/>
    <m/>
    <m/>
    <m/>
    <n v="121000"/>
    <s v="Fabricated Metals"/>
    <s v="Manufacturing"/>
    <s v="http://www.ci.white-bear-township.mn.us/DocumentCenter/View/1663/Variance-Board-Meeting-of--September-23-2019-PDF "/>
    <s v="Other"/>
    <s v="5858 Centerville Rd"/>
    <n v="55127"/>
    <n v="45.116875"/>
    <n v="-93.054755"/>
    <m/>
    <m/>
    <m/>
    <s v="Metro"/>
    <x v="1"/>
  </r>
  <r>
    <x v="7"/>
    <d v="2019-10-24T00:00:00"/>
    <s v="Total Expert Inc"/>
    <x v="43"/>
    <x v="3"/>
    <s v="MN"/>
    <s v="Total Expert Inc., a St. Louis Park-based fintech company, has announced a $52 million fundraising round. The round was led by Georgian Partners, a Toronto, Canada-based VC firm that specializes in software companies. Total Expert collects data for its clients to help them get and keep customers. The company plans to add 100 employees in the next 12 months to the 212 it already has."/>
    <s v="Headquarters"/>
    <m/>
    <n v="100"/>
    <m/>
    <m/>
    <s v="Computer Programming"/>
    <s v="Professional Services"/>
    <s v="https://www.bizjournals.com/twincities/news/2019/10/24/total-expert-lands-52m-states-biggest-software-vc.html"/>
    <s v="MSP Business Journal"/>
    <s v="1600 Utica Ave S"/>
    <n v="55416"/>
    <n v="44.966161999999997"/>
    <n v="-93.345726999999997"/>
    <s v="Equity Financing"/>
    <m/>
    <m/>
    <s v="Metro"/>
    <x v="1"/>
  </r>
  <r>
    <x v="7"/>
    <d v="2019-10-28T00:00:00"/>
    <s v="Bio-Techne"/>
    <x v="6"/>
    <x v="6"/>
    <s v="MN"/>
    <s v="Bio-Techne Corp., a Minneapolis-based company, creates products for medical research and development. Announced it will spend $50 million to build out a new 60,000 square foot facility. Bulk of the cost will come from outfitting the facility to manufacture a type of protein used in cell therapy. Bio-Techne currently makes protein at its Minneapolis HQ for testing, rather than clinic production. Will have 20 employees to start, eventually 100 jobs. Opened Sept 2020."/>
    <s v="Manufacturing; Research &amp; Dev"/>
    <n v="50000000"/>
    <n v="100"/>
    <m/>
    <n v="60000"/>
    <s v="Medical"/>
    <s v="Manufacturing"/>
    <s v="https://www.bizjournals.com/twincities/news/2019/10/28/bio-techne-will-open-40m-facility-in-st-paul.html"/>
    <s v="MSP Business Journal"/>
    <s v="22 Empire Dr"/>
    <n v="55103"/>
    <n v="44.961604999999999"/>
    <n v="-93.099856000000003"/>
    <m/>
    <m/>
    <m/>
    <s v="Metro"/>
    <x v="1"/>
  </r>
  <r>
    <x v="7"/>
    <d v="2019-10-28T00:00:00"/>
    <s v="Pattison Sand Company"/>
    <x v="109"/>
    <x v="2"/>
    <s v="MN"/>
    <s v="The Twin Cities needs high-quality crushed rock to improve its network of roads and bridges. Pattison Sand Co. plans to break ground this fall on a new $2.8 million rail facility and industrial park in Benton Township, in Carver County, that will receive trainloads of crushed rock and other aggregates from the company's 750-acre quarry in northern Iowa. Pattison will use only a portion of the industrial park site for distribution and make the other half available to other businesses"/>
    <s v="Manufacturing"/>
    <n v="2800000"/>
    <m/>
    <m/>
    <m/>
    <s v="Nonmetallic Minerals"/>
    <s v="Manufacturing"/>
    <s v="https://finance-commerce.com/2019/10/carver-county-aggregate-distribution-facility-pitched/"/>
    <s v="Finance &amp; Commerce"/>
    <m/>
    <n v="55322"/>
    <n v="44.768900000000002"/>
    <n v="-93.780600000000007"/>
    <m/>
    <m/>
    <m/>
    <s v="Metro"/>
    <x v="1"/>
  </r>
  <r>
    <x v="7"/>
    <d v="2019-11-01T00:00:00"/>
    <s v="Cemstone Concrete"/>
    <x v="96"/>
    <x v="38"/>
    <s v="MN"/>
    <s v="Cemstone is expanding and plan to add 17 jobs to its current workforce of 11 in Fairmont. In connection to Cemstone's expansion, Fairmont received a DEED Business Development Public Infrastructure (BDPI) grant of $434,075 to assist with water and sewer lines and a street in a new 37 acre industrial park, which also supports the Cemstone expansion."/>
    <s v="Office (Non-HQ)"/>
    <m/>
    <n v="17"/>
    <m/>
    <m/>
    <m/>
    <s v="Construction"/>
    <s v="https://mn.gov/deed/newscenter/press-releases/?id=410709#/detail/appId/1/id/409143"/>
    <s v="MN DEED"/>
    <s v="828 E 4th St"/>
    <n v="56031"/>
    <n v="43.655625999999998"/>
    <n v="-94.451246999999995"/>
    <s v="Government Financing"/>
    <s v="BDPI"/>
    <n v="434075"/>
    <s v="South"/>
    <x v="1"/>
  </r>
  <r>
    <x v="7"/>
    <d v="2019-11-01T00:00:00"/>
    <s v="Team Industries Inc"/>
    <x v="110"/>
    <x v="43"/>
    <s v="MN"/>
    <s v="Team Industries to invest $5 million on an expansion that will add 20 employees. In connection to Team's expansion, Bagley was awarded a DEED Business Development Public Infrastructure (BDPI) grant of $211,850 to assist with the construction of water and sewer main extensions in an industrial park."/>
    <s v="Headquarters; Manufacturing"/>
    <n v="5000000"/>
    <n v="20"/>
    <m/>
    <m/>
    <s v="Transportation Equipment"/>
    <s v="Manufacturing"/>
    <s v="https://www.bemidjipioneer.com/news/4750966-Bagley-receives-infrastructure-grant"/>
    <s v="Bemidji Pioneer"/>
    <s v="105 Park Ave NW"/>
    <n v="56621"/>
    <n v="47.522765999999997"/>
    <n v="-95.423227999999995"/>
    <s v="Government Financing"/>
    <s v="BDPI"/>
    <n v="211850"/>
    <s v="Central"/>
    <x v="1"/>
  </r>
  <r>
    <x v="7"/>
    <d v="2019-11-04T00:00:00"/>
    <s v="Maurices"/>
    <x v="5"/>
    <x v="5"/>
    <s v="MN"/>
    <s v="Maurices is looking to increase its online presence by creating several new information technology jobs. The 20 new positions ' a number that will likely grow ' will all be based at the retailer's Duluth headquarters. The expansion of Maurices' IT arm comes as London-based private equity firm OpCapita purchased the company earlier this year for $300 million,"/>
    <s v="Headquarters"/>
    <m/>
    <n v="20"/>
    <m/>
    <m/>
    <m/>
    <s v="Retail"/>
    <s v="https://www.duluthnewstribune.com/business/retail/4755006-Maurices-creating-new-IT-positions-to-expand-online-presence"/>
    <s v="Duluth News Tribune"/>
    <s v="425 W Superior St"/>
    <n v="55802"/>
    <n v="46.782836000000003"/>
    <n v="-92.104150000000004"/>
    <m/>
    <m/>
    <m/>
    <s v="North"/>
    <x v="1"/>
  </r>
  <r>
    <x v="7"/>
    <d v="2019-11-05T00:00:00"/>
    <s v="Essilor Laboratories of America"/>
    <x v="31"/>
    <x v="18"/>
    <s v="MN"/>
    <s v="St. Cloud State University (SCSU) will partner with Essilor subject matter experts to customize a training program that will be delivered to 712 employees (80 new). The MJSP grant is valued at $350,000. Training will increase the knowledge and skills of Essilor's employees resulting in increased job satisfaction, retention and opportunities for advancement. Essilor manufactures optical supplies."/>
    <s v="Headquarters; Manufacturing"/>
    <m/>
    <n v="80"/>
    <m/>
    <m/>
    <s v="Medical"/>
    <s v="Manufacturing"/>
    <s v="https://mn.gov/deed/newscenter/press-releases/#/detail/appId/1/id/409350"/>
    <s v="MN DEED"/>
    <s v="6925 Saukview Dr"/>
    <n v="56303"/>
    <n v="45.559269999999998"/>
    <n v="-94.249661000000003"/>
    <s v="Government Financing"/>
    <s v="MJSP"/>
    <n v="350000"/>
    <s v="Central"/>
    <x v="1"/>
  </r>
  <r>
    <x v="7"/>
    <d v="2019-11-05T00:00:00"/>
    <s v="Microbiologics"/>
    <x v="31"/>
    <x v="18"/>
    <s v="MN"/>
    <s v="Microbiologics is expanding their facility in 2020 and will streamline their processes and procedures with a cohesive, company-wide training program. In collaboration with Microbiologics, St. Cloud State University (SCSU) will coordinate and provide customized training for 195 employees (60 of them new) that is developed and delivered to fill gaps in knowledge and/or skills and provide the tools to remain competitive."/>
    <s v="Headquarters; Manufacturing; Research &amp; Dev"/>
    <m/>
    <n v="60"/>
    <m/>
    <m/>
    <s v="Chemicals"/>
    <s v="Manufacturing"/>
    <s v="https://mn.gov/deed/newscenter/press-releases/#/detail/appId/1/id/409350"/>
    <s v="MN DEED"/>
    <s v="200 Cooper Ave N"/>
    <n v="56303"/>
    <n v="45.557330999999998"/>
    <n v="-94.177407000000002"/>
    <s v="Government Financing"/>
    <s v="MJSP"/>
    <m/>
    <s v="Central"/>
    <x v="1"/>
  </r>
  <r>
    <x v="7"/>
    <d v="2019-11-05T00:00:00"/>
    <s v="Philips Healthcare"/>
    <x v="25"/>
    <x v="3"/>
    <s v="MN"/>
    <s v="One of the latest entries [to Plymouth] is Philips Healthcare, which moved into a renovated manufacturing facility in the second half of this year. It bought a former Boston Scientific building for $11 million. Parr says Philips consolidated three subsidiaries at the new location, including two from outside Minnesota."/>
    <s v="Manufacturing"/>
    <m/>
    <m/>
    <m/>
    <m/>
    <s v="Machinery"/>
    <s v="Manufacturing"/>
    <s v="http://tcbmag.com/news/articles/2019/november/plymouth-med-tech-mecca"/>
    <s v="Twin Cities Business"/>
    <s v="5905 Nathan Lane N"/>
    <n v="55442"/>
    <n v="45.058950000000003"/>
    <n v="-93.411677999999995"/>
    <m/>
    <m/>
    <m/>
    <s v="Metro"/>
    <x v="1"/>
  </r>
  <r>
    <x v="7"/>
    <d v="2019-11-08T00:00:00"/>
    <s v="Rise Modular"/>
    <x v="104"/>
    <x v="33"/>
    <s v="MN"/>
    <s v="Rise Modular, a Minneapolis startup company focused on creating modular components that can be assembled into hotels and apartments, has hit a milestone in its journey from concept to construction. The company closed Oct. 31 on the $9.5 million acquisition of a vacant 141,289-square-foot industrial building on 34 acres at 2355 Lemond Road in Owatonna. Plan to hire about 100 workers on board and ramps up production in early 2020. Renovations will cost several million dollars."/>
    <s v="Manufacturing"/>
    <n v="9500000"/>
    <n v="100"/>
    <m/>
    <n v="141289"/>
    <m/>
    <s v="Construction"/>
    <s v="https://finance-commerce.com/2019/11/just-sold-rise-modular-closes-on-owatonna-plant/"/>
    <s v="Finance &amp; Commerce"/>
    <s v="2355 Lemond Rd"/>
    <n v="55060"/>
    <n v="44.068030999999998"/>
    <n v="-93.254171999999997"/>
    <m/>
    <m/>
    <m/>
    <s v="South"/>
    <x v="1"/>
  </r>
  <r>
    <x v="7"/>
    <d v="2019-11-11T00:00:00"/>
    <s v="ShopSabre"/>
    <x v="42"/>
    <x v="4"/>
    <s v="MN"/>
    <s v="An 18-year-old Lakeville company has hit two milestones: finding a new owner with the capital to help it grow and four times more space in a facility just a mile from its current location at 21630 Hanover Ave. ShopSabre, operating as Numerically Automated Cutting Systems LLC, closed Sept. 27 on the $5.8 million acquisition of a 100,149-square-foot industrial building at 21673 Cedar Ave. in Lakeville. The building is four times larger than the company's current location in leased space."/>
    <s v="Headquarters; Manufacturing"/>
    <n v="5800000"/>
    <m/>
    <m/>
    <n v="75000"/>
    <s v="Machinery"/>
    <s v="Manufacturing"/>
    <s v="https://finance-commerce.com/2019/10/just-sold-lakeville-manufacturer-finds-new-owner-bigger-building/"/>
    <s v="Finance &amp; Commerce"/>
    <s v="21673 Cedar Ave"/>
    <n v="55044"/>
    <n v="44.635733000000002"/>
    <n v="-93.217464000000007"/>
    <m/>
    <m/>
    <m/>
    <s v="Metro"/>
    <x v="1"/>
  </r>
  <r>
    <x v="7"/>
    <d v="2019-11-14T00:00:00"/>
    <s v="Doosan Bobcat"/>
    <x v="35"/>
    <x v="21"/>
    <s v="MN"/>
    <s v="The Bobcat manufacturing plant in Litchfield is getting a $26 million expansion that will triple the physical size of the facility and triple the workforce, from the current 100 to an expected 300 full-time employees. When completed in Sept 2020, the facility will be expanded from 60,000 square feet to nearly 200,000 square feet, which will more than triple the size of the current footprint. Construction is underway. The investment will modernize the existing production facility."/>
    <s v="Manufacturing"/>
    <n v="26000000"/>
    <n v="200"/>
    <m/>
    <n v="140000"/>
    <s v="Machinery"/>
    <s v="Manufacturing"/>
    <s v="https://www.twincities.com/2019/11/14/bobcat-announces-26m-expansion-for-minnesota-plant/"/>
    <s v="Pioneer Press"/>
    <s v="520 Polydome Dr"/>
    <n v="55355"/>
    <n v="45.122737000000001"/>
    <n v="-94.529860999999997"/>
    <m/>
    <m/>
    <m/>
    <s v="Central"/>
    <x v="1"/>
  </r>
  <r>
    <x v="7"/>
    <d v="2019-11-27T00:00:00"/>
    <s v="Maud Borup"/>
    <x v="111"/>
    <x v="44"/>
    <s v="MN"/>
    <s v="Candy and gourmet foods maker Maud Borup Inc. will begin construction next month on a $5.5 million, 65,000-square-foot expansion of its Le Center manufacturing plant and warehouse. When completed next summer, the plant will add another 30 jobs, including some professional chocolatiers, bringing its total workforce to 150. The building addition and equipment in LeCenter will cost about $5.5 million."/>
    <m/>
    <n v="5500000"/>
    <n v="30"/>
    <m/>
    <n v="65000"/>
    <m/>
    <s v="Wholesale"/>
    <s v="https://www.bizjournals.com/twincities/news/2019/11/27/maud-borup-will-expand-minnesota-candy-factory.html"/>
    <s v="MSP Business Journal"/>
    <s v="435 W Industrial St"/>
    <n v="56057"/>
    <n v="44.381535999999997"/>
    <n v="-93.740461999999994"/>
    <m/>
    <m/>
    <m/>
    <s v="South"/>
    <x v="1"/>
  </r>
  <r>
    <x v="7"/>
    <d v="2019-11-29T00:00:00"/>
    <s v="St Francis Regional Medical Center"/>
    <x v="38"/>
    <x v="15"/>
    <s v="MN"/>
    <s v="St. Francis Regional Medical Center in Shakopee is spending about $25 million to expand and renovate the hospital's emergency room and cancer center. The project will renovate 15,000 existing square feet, with another 15,000 square feet of new construction added to the hospital. The projects are expected to begin in 2020 and to be completed by fall 2021. (Revised investment $ in 1/2020 from Orig. Announcement 11/2019)"/>
    <s v="Headquarters; Healthcare Facility"/>
    <n v="25000000"/>
    <m/>
    <m/>
    <n v="15000"/>
    <m/>
    <s v="Health Care, Social Assist"/>
    <s v="https://www.bizjournals.com/twincities/news/2020/01/31/shakopee-hospital-to-get-25-million-facelift.html"/>
    <s v="Star Tribune"/>
    <s v="1455 Saint Francis Ave"/>
    <n v="55379"/>
    <n v="44.772181000000003"/>
    <n v="-93.503124999999997"/>
    <m/>
    <m/>
    <m/>
    <s v="Metro"/>
    <x v="1"/>
  </r>
  <r>
    <x v="7"/>
    <d v="2019-12-01T00:00:00"/>
    <s v="Nystrom Inc"/>
    <x v="12"/>
    <x v="3"/>
    <s v="MN"/>
    <s v="4/2019: Steinwall sold its 65,274-square-foot office warehouse at 9224 73rd Ave. N., Brooklyn Park for $3.7 million to Nystrom, a specialty building products distributor next door._x000a_12/2019: this month Nystrom will christen a $5.5 million expansion (i.e. $3.8 million in renovations, build out) next door to its flagship facility, allowing it to relocate about 40 workers, who labored in a leased facility several miles away, to what is now a 100,000-plus-square-foot Nystrom campus."/>
    <s v="Headquarters; Office (Non-HQ); Manufacturing"/>
    <n v="5500000"/>
    <m/>
    <m/>
    <n v="65274"/>
    <s v="Fabricated Metals"/>
    <s v="Manufacturing"/>
    <s v="http://www.startribune.com/female-ceo-leads-minnesota-building-products-maker-to-campus-expansion/565623832/"/>
    <s v="Star Tribune. Finance &amp; Commerce"/>
    <s v="9300 73rd Ave N"/>
    <n v="55428"/>
    <n v="45.088189999999997"/>
    <n v="-93.399432000000004"/>
    <m/>
    <m/>
    <m/>
    <s v="Metro"/>
    <x v="1"/>
  </r>
  <r>
    <x v="7"/>
    <d v="2019-12-04T00:00:00"/>
    <s v="JBS USA"/>
    <x v="112"/>
    <x v="45"/>
    <s v="MN"/>
    <s v="JBS USA, the U.S. subsidiary of Brazil's JBS S.A., said Tuesday it has agreed to lease the beef processing facility with plans to later acquire it from J&amp;B Group. The deal saves more than 130 jobs in the small southwestern Minnesota town.The seller, St. Michael, Minn.-based J&amp;B, announced in September it would end production at the Pipestone plant and close it in early December. JBS plans to invest in the plant and grow its business in Pipestone."/>
    <s v="Manufacturing"/>
    <m/>
    <s v="130 retained"/>
    <m/>
    <m/>
    <s v="Food, Beverage"/>
    <s v="Manufacturing"/>
    <s v="http://www.startribune.com/jbs-buys-nearly-shuttered-pipestone-minn-meat-plant-preserving-130-jobs/565750952/"/>
    <s v="Star Tribune"/>
    <s v="1401 Sioux Dr"/>
    <n v="56164"/>
    <n v="43.985351999999999"/>
    <n v="-96.291901999999993"/>
    <m/>
    <m/>
    <m/>
    <s v="South"/>
    <x v="1"/>
  </r>
  <r>
    <x v="7"/>
    <d v="2019-12-10T00:00:00"/>
    <s v="Central McGowan Inc"/>
    <x v="31"/>
    <x v="18"/>
    <s v="MN"/>
    <s v="Central McGowan is a FANUC-authorized integrator that helps its customers incorporate robotic solutions and technologies into their operations. The company oversees, develops and designs fully-engineered specialty hard automation, robotic automation systems, and everything in between. This project will expand Central McGowan's existing 12,000-square-foot automation center at an estimated cost of $1.6 million. Job Creation Fund Award $120,000."/>
    <s v="Headquarters"/>
    <n v="1600000"/>
    <n v="8"/>
    <m/>
    <m/>
    <s v="Machinery"/>
    <s v="Manufacturing"/>
    <s v="https://mn.gov/deed/ed/about-us/news-events/press-releases/ed-press-releases.jsp?id=1045-412687"/>
    <s v="MN DEED"/>
    <s v="123 Roosevelt Rd"/>
    <n v="56301"/>
    <n v="45.550291000000001"/>
    <n v="-94.189723000000001"/>
    <s v="Government Financing"/>
    <s v="JCF"/>
    <n v="120000"/>
    <s v="Central"/>
    <x v="1"/>
  </r>
  <r>
    <x v="7"/>
    <d v="2019-12-10T00:00:00"/>
    <s v="P.A. SpA"/>
    <x v="40"/>
    <x v="3"/>
    <s v="MN"/>
    <s v="P.A. SpA is an Italian family-run company founded in 1983. The company manufactures high-pressure cleaning accessories such as spray guns, lances and valves. P.A. SpA will expand into a 65,000-square-foot building in Bloomington. The total project cost is nearly $5.5 million and it's expected to create 12 jobs within the first year at an average wage of $19.68 an hour. Job Creation Fund Award $110,619._x000a_July 2021 update: Opens in the fall"/>
    <s v="Manufacturing"/>
    <n v="5452386"/>
    <n v="12"/>
    <m/>
    <n v="65000"/>
    <s v="Machinery"/>
    <s v="Manufacturing"/>
    <s v="https://mn.gov/deed/ed/about-us/news-events/press-releases/ed-press-releases.jsp?id=1045-412687"/>
    <s v="MN DEED"/>
    <m/>
    <n v="55917"/>
    <n v="43.866630000000001"/>
    <n v="-93.051029999999997"/>
    <s v="Government Financing"/>
    <s v="JCF"/>
    <n v="110619"/>
    <s v="Metro"/>
    <x v="1"/>
  </r>
  <r>
    <x v="7"/>
    <d v="2019-12-12T00:00:00"/>
    <s v="JUST Inc"/>
    <x v="113"/>
    <x v="46"/>
    <s v="MN"/>
    <s v="JUST (Eat JUST, Inc.) announced the acquisition of a 30,000-square-foot facility and 40 acres of land in Appleton, Minnesota. The plant had been operating as Del Dee Foods. For more than a year, JUST has partnered with Del Dee to scale up JUST's protein extraction process. JUST has already invested millions of dollars in processing equipment for the site and will continue to expand its footprint in Appleton. Facility workforce has doubled to nearly 40 workers across multiple shirts throughout the week."/>
    <s v="Manufacturing"/>
    <m/>
    <m/>
    <m/>
    <m/>
    <s v="Food, Beverage"/>
    <s v="Manufacturing"/>
    <s v="https://thepoultrysite.com/news/2019/12/just-acquires-minnesota-protein-facility-with-plans-to-expand"/>
    <s v="Other"/>
    <s v="733 N Munsterman St"/>
    <n v="56208"/>
    <n v="45.206899999999997"/>
    <n v="-96.021585999999999"/>
    <m/>
    <m/>
    <m/>
    <s v="Central"/>
    <x v="1"/>
  </r>
  <r>
    <x v="7"/>
    <d v="2019-12-16T00:00:00"/>
    <s v="DDL Inc"/>
    <x v="33"/>
    <x v="3"/>
    <s v="MN"/>
    <s v="Investment of $7.9 million expected to create 20 new jobs. DEED award: JCF $175,000. exact nature of expansion unknown."/>
    <s v="Headquarters; Research &amp; Dev"/>
    <n v="7297324"/>
    <n v="20"/>
    <m/>
    <m/>
    <s v="Research, Development"/>
    <s v="Professional Services"/>
    <m/>
    <s v="DEED"/>
    <s v="10200 Valley View Rd #101"/>
    <n v="55344"/>
    <n v="44.871343000000003"/>
    <n v="-93.406326000000007"/>
    <s v="Government Financing"/>
    <s v="JCF"/>
    <n v="175000"/>
    <s v="Metro"/>
    <x v="1"/>
  </r>
  <r>
    <x v="7"/>
    <d v="2019-12-17T00:00:00"/>
    <s v="Sun Country Airlines"/>
    <x v="15"/>
    <x v="4"/>
    <s v="MN"/>
    <s v="In December, Sun Country announced a six-year deal with Amazon to provide a new cargo service for Amazon Air. Sun Country will add 10 airplanes to its fleet for Amazon Air, hire 70 more pilots and 20-30 staffers at HQ to support this new service."/>
    <s v="Headquarters"/>
    <m/>
    <n v="100"/>
    <m/>
    <m/>
    <m/>
    <s v="Transportation"/>
    <s v="http://www.startribune.com/sun-country-will-start-cargo-service-with-a-big-first-customer-amazon/566286912/"/>
    <s v="MSP Business Journal"/>
    <s v="1300 Corporate Center Curve"/>
    <n v="55121"/>
    <n v="44.855744000000001"/>
    <n v="-93.161086999999995"/>
    <m/>
    <m/>
    <m/>
    <s v="Metro"/>
    <x v="1"/>
  </r>
  <r>
    <x v="7"/>
    <d v="2019-12-27T00:00:00"/>
    <s v="Cirtec Medical"/>
    <x v="12"/>
    <x v="3"/>
    <s v="MN"/>
    <s v="Implantable device outsourcer Cirtec Medical will build a “neuromodular center of excellence” in a manufacturing plant near its facility in Brooklyn Park, Minn. The center will be housed in an 85,000 sq. ft. building that the company leased to manufacture active implantable devices and perform clean-room assembly. The new space  expand Cirtec's engineering capabilities. Construction will begin in the first quarter of 2020, and completed in the 2nd half of 2020._x000a_DEED Update: MIF Award $800K (7/31/20)"/>
    <m/>
    <n v="2507852"/>
    <n v="200"/>
    <m/>
    <n v="85000"/>
    <s v="Medical"/>
    <s v="Manufacturing"/>
    <s v="https://www.medicaldesignandoutsourcing.com/cirtec-medical-to-open-neuromodular-manufacturing-plant-in-minnesota/"/>
    <s v="Invt and Jobs from Kevin/DEED"/>
    <s v="9200 Xylon Ave N"/>
    <n v="55455"/>
    <n v="45.120949400000001"/>
    <n v="-93.387634500000004"/>
    <m/>
    <m/>
    <m/>
    <s v="Metro"/>
    <x v="1"/>
  </r>
  <r>
    <x v="8"/>
    <d v="2020-01-02T00:00:00"/>
    <s v="Dominium"/>
    <x v="63"/>
    <x v="3"/>
    <s v="MN"/>
    <s v="Dominium, one of the country’s largest affordable housing developers, is moving its headquarters from Plymouth to Minnetonka. Dominium, which has 200 corporate employees, will occupy half of the Crest Ridge Corporate Center. It will renovate the LEED Gold-certified building early this year and make the other half available for lease. It had outgrown its current space. The company purchased Crest Ridge Corporate Center for $18.5 million."/>
    <s v="HQ, OF"/>
    <m/>
    <m/>
    <m/>
    <m/>
    <m/>
    <s v="Real Estate, Leasing"/>
    <s v="https://www.bizjournals.com/twincities/news/2020/01/02/dominium-will-relocate-to-former-syngenta-building.html"/>
    <s v="MSP Business Journal"/>
    <s v="11055 Wayzata Blvd"/>
    <n v="55305"/>
    <n v="44.968696999999999"/>
    <n v="-93.418535000000006"/>
    <m/>
    <m/>
    <m/>
    <s v="Metro"/>
    <x v="2"/>
  </r>
  <r>
    <x v="8"/>
    <d v="2020-01-02T00:00:00"/>
    <s v="Pepper Foster Consulting"/>
    <x v="3"/>
    <x v="3"/>
    <s v="MN"/>
    <s v="Pepper Foster announced it is launching a second office in Minneapolis, headquartered at the Nordic building in the North Loop. The office will be led by longtime consulting veteran Kathleen Kelly. Pepper Foster expects to build up to between 250 and 300 employees in the next two to three years."/>
    <s v="OF"/>
    <m/>
    <n v="300"/>
    <m/>
    <m/>
    <s v="Business Consulting"/>
    <s v="Professional Services"/>
    <s v="https://finance-commerce.com/2020/01/consulting-firm-chooses-minneapolis-for-2nd-office/"/>
    <s v="Finance &amp; Commerce"/>
    <s v="729 N Washington Ave"/>
    <n v="55413"/>
    <n v="44.997838999999999"/>
    <n v="-93.257377000000005"/>
    <m/>
    <m/>
    <m/>
    <s v="Metro"/>
    <x v="2"/>
  </r>
  <r>
    <x v="8"/>
    <d v="2020-01-07T00:00:00"/>
    <s v="Fairchild Equipment"/>
    <x v="40"/>
    <x v="3"/>
    <s v="MN"/>
    <s v="Building Report, Minneapolis Gov for Jan 2020: obtained a building permit to &quot;add offices and service center&quot; for $360,000"/>
    <s v="Office"/>
    <n v="360000"/>
    <m/>
    <m/>
    <m/>
    <s v="Machinery"/>
    <s v="Wholesale"/>
    <s v="https://www.bloomingtonmn.gov/bldg/permit-status-inspection-results-monthly-building-reports"/>
    <s v="January 2020 Building Permit Report, Bloomington"/>
    <s v="2000 W 94th St"/>
    <n v="55420"/>
    <n v="44.834561000000001"/>
    <n v="-93.305733000000004"/>
    <m/>
    <m/>
    <m/>
    <s v="Metro"/>
    <x v="2"/>
  </r>
  <r>
    <x v="8"/>
    <d v="2020-01-10T00:00:00"/>
    <s v="Earl Giles Distillery"/>
    <x v="3"/>
    <x v="3"/>
    <s v="MN"/>
    <s v="Beverage maker Earl Giles Distillery is expanding its operation into a 16,000-square-foot space in a huge industrial redevelopment in northeast Minneapolis._x000a__x000a_The distiller plans to expand from its current space in an Uptown Minneapolis commercial kitchen into a purpose-built facility at 94,355-square-foot Keller Building at 1325 Quincy Ave. NE. Earl Giles will open its new distillery/production center and eatery in the fourth quarter of 2020."/>
    <s v="MF, FD"/>
    <m/>
    <m/>
    <m/>
    <n v="16406"/>
    <s v="Beverages"/>
    <s v="Manufacturing"/>
    <s v="https://finance-commerce.com/2020/01/distiller-to-be-latest-keller-building-tenant/"/>
    <s v="Finance &amp; Commerce"/>
    <s v="1325 Quincy St NE"/>
    <n v="55413"/>
    <n v="45.001057000000003"/>
    <n v="-93.250539000000003"/>
    <m/>
    <m/>
    <m/>
    <s v="Metro"/>
    <x v="2"/>
  </r>
  <r>
    <x v="8"/>
    <d v="2020-01-13T00:00:00"/>
    <s v="Broadhead"/>
    <x v="3"/>
    <x v="3"/>
    <s v="MN"/>
    <s v="Broadhead advertising agency is the Twin Cities’ largest independent ad agency. The agency plans to move its headquarters and its more than 100 employees in June, into the Internet Exchange Building at 411 N. Washington Av., a few blocks away. _x000a__x000a_Broadhead will occupy about 37,000 square feet of space on three floors, nearly double its current space, which allows the agency to consolidate its offices from two other locations"/>
    <s v="OF"/>
    <m/>
    <m/>
    <m/>
    <n v="18000"/>
    <s v="Advertising, Public Relations"/>
    <s v="Professional Services"/>
    <s v="http://www.startribune.com/ad-agency-broadhead-prepares-for-growth-and-new-office-move/566890712/"/>
    <s v="Star Tribune"/>
    <s v="411 N Washington Ave"/>
    <n v="55401"/>
    <n v="44.985550000000003"/>
    <n v="-93.274319000000006"/>
    <m/>
    <m/>
    <m/>
    <s v="Metro"/>
    <x v="2"/>
  </r>
  <r>
    <x v="8"/>
    <d v="2020-01-13T00:00:00"/>
    <s v="Douglas Machine"/>
    <x v="90"/>
    <x v="34"/>
    <s v="MN"/>
    <s v="Douglas Machine is planning a $4.3 million addition, with an additional 39,600 sq feet for manufacturing/warehouse and 6,600 sq feet for office space._x000a__x000a_Expansion will add 15 full-time employees within two years. Douglas Machine builds automated packaging machinery. It has 665 employees at its Alexandria facility. TIF assistance will cover $315,000 of the site development costs. Project expected to be  “substantially complete” by end of 2020."/>
    <s v="MF, WH, OF"/>
    <n v="4300000"/>
    <n v="15"/>
    <m/>
    <n v="45917"/>
    <s v="Machinery"/>
    <s v="Manufacturing"/>
    <s v="https://www.echopress.com/news/government-and-politics/4863669-Douglas-Machine-eyes-big-expansion"/>
    <s v="Also DEED"/>
    <s v="3404 Iowa St"/>
    <n v="56308"/>
    <n v="45.859214999999999"/>
    <n v="-95.401961"/>
    <s v="Government Financing"/>
    <s v="JCF ($177K), TIF ($315K)"/>
    <n v="492000"/>
    <s v="Central"/>
    <x v="2"/>
  </r>
  <r>
    <x v="8"/>
    <d v="2020-01-14T00:00:00"/>
    <s v="Tri-County Health Care"/>
    <x v="114"/>
    <x v="47"/>
    <s v="MN"/>
    <s v="Tri-County Health Care, a private, not-for-profit health care system paid $1.35 million for a 76-acre property at 63835 Highway 10 in Wadena. Workers are expected to break ground this summer on a plannned $70 million, 120,000-square-foot hospital, which will replace an aging 46-year-old main campus. The new hospital will serve patients in and around Otter Tail County.  The project will create 48 new jobs paying $4.4 million in wages, salaries and benefits. Tri-County currently has 364 current full-time equivalent employees."/>
    <s v="HC"/>
    <n v="70000000"/>
    <n v="48"/>
    <m/>
    <n v="120000"/>
    <s v="Health Care"/>
    <s v="Health Care, Social Assist"/>
    <s v="https://finance-commerce.com/2020/01/tri-county-acquires-land-for-70-million-hospital/"/>
    <s v="Finance &amp; Commerce"/>
    <s v="63835 Highway 10"/>
    <n v="56482"/>
    <n v="46.451236999999999"/>
    <n v="-95.157936000000007"/>
    <m/>
    <m/>
    <m/>
    <s v="Central"/>
    <x v="2"/>
  </r>
  <r>
    <x v="8"/>
    <d v="2020-01-16T00:00:00"/>
    <s v="The Coven"/>
    <x v="115"/>
    <x v="6"/>
    <s v="MN"/>
    <s v="The Coven, a Minneapolis-based coworking business that caters to women, non-binary, and trans customers, will open its second location later this month in St. Paul._x000a__x000a_Mpls.St. Paul Magazine reports on the new space at St. Paul's Blair Arcade building, which will be unveiled Jan. 28. The Coven, which launched its first coworking facility in the North Loop neighborhood in 2017, will be nearly twice as big this time with a 9,500-square-foot space. Members will be able to use either facility."/>
    <s v="OF"/>
    <m/>
    <m/>
    <m/>
    <n v="9500"/>
    <s v="Coworking"/>
    <s v="Real Estate, Leasing"/>
    <s v="https://www.bizjournals.com/twincities/news/2020/01/16/the-coven-will-expand-to-st-paul-with-new.html"/>
    <s v="MSP Business Journal"/>
    <s v="400 Selby Ave"/>
    <n v="55102"/>
    <n v="44.946241999999998"/>
    <n v="-93.117941999999999"/>
    <m/>
    <m/>
    <m/>
    <s v="Metro"/>
    <x v="2"/>
  </r>
  <r>
    <x v="8"/>
    <d v="2020-01-17T00:00:00"/>
    <s v="75F"/>
    <x v="40"/>
    <x v="3"/>
    <s v="MN"/>
    <s v="Building Report, Minneapolis Gov for Jan 2020: 75F obtained a building permit for &quot;office remodel&quot; for $611,800"/>
    <s v="Office"/>
    <n v="611800"/>
    <m/>
    <m/>
    <m/>
    <s v="Computers, Electronics"/>
    <s v="Manufacturing"/>
    <s v="https://www.bloomingtonmn.gov/bldg/permit-status-inspection-results-monthly-building-reports"/>
    <s v="January 2020 Building Permit Report, Bloomington"/>
    <s v="1650 W 82ND ST"/>
    <n v="55431"/>
    <n v="44.855772999999999"/>
    <n v="-93.301001999999997"/>
    <m/>
    <m/>
    <m/>
    <s v="Metro"/>
    <x v="2"/>
  </r>
  <r>
    <x v="8"/>
    <d v="2020-01-23T00:00:00"/>
    <s v="Carvana"/>
    <x v="3"/>
    <x v="3"/>
    <s v="MN"/>
    <s v="Online used car dealership Carvana is growing its Minnesota presence.  Carvana has expanded to St. Cloud, Rochester, and Mankato. Carvana began offering service in St. Cloud on Tuesday, Rochester on Wednesday, and Mankato on Thursday. All Minnesota markets will be serviced from an operating site in Minneapolis. The site will be staffed by about 10 people initially."/>
    <s v="OF"/>
    <m/>
    <n v="10"/>
    <m/>
    <m/>
    <m/>
    <s v="Retail"/>
    <s v="http://tcbmag.com/news/articles/2020/january/online-used-car-company-carvana-sets-up-shop-in-minnesota"/>
    <s v="Twin Cities Business"/>
    <m/>
    <n v="55402"/>
    <n v="44.975915000000001"/>
    <n v="-93.271825000000007"/>
    <m/>
    <m/>
    <m/>
    <s v="Metro"/>
    <x v="2"/>
  </r>
  <r>
    <x v="8"/>
    <d v="2020-01-28T00:00:00"/>
    <s v="Sibley Parkway Winery"/>
    <x v="26"/>
    <x v="16"/>
    <s v="MN"/>
    <s v="A planned Sibley Parkway Winery is proposed for a 16-acre parcel of land near the Northstar Bridge. The city of Mankato was awarded $202,394 in Redevelopment Grant funds for demolition and infrastructure improvements on this site. Site will be redeveloped into a two-story, 7,800 square foot wine production facility with associated commercial and food sales. The project will create 18 jobs and increase the tax base by $13,862. Matching funds will be paid by developer."/>
    <m/>
    <n v="404800"/>
    <n v="18"/>
    <m/>
    <n v="7800"/>
    <s v="Beverages"/>
    <s v="Manufacturing"/>
    <s v="https://www.keyc.com/2020/01/28/mankato-city-council-approves-submission-redevelopment-grant-sibley-parkway-winery-project/"/>
    <s v="KEYC, DEED"/>
    <m/>
    <n v="56001"/>
    <n v="44.128324999999997"/>
    <n v="-93.978863000000004"/>
    <s v="Government Financing"/>
    <s v="Redevelopment Grant"/>
    <n v="202394"/>
    <s v="South"/>
    <x v="2"/>
  </r>
  <r>
    <x v="8"/>
    <d v="2020-01-29T00:00:00"/>
    <s v="Alliant Castings"/>
    <x v="39"/>
    <x v="22"/>
    <s v="MN"/>
    <s v="Alliant Castings plans to construct a 12,000-square-foot-plus new building this year on land that borders its current facility. This will add 12-15 jobs. _x000a_Before 3-D printers, a highly skilled pattern maker would make models by hand out of wood or aluminum. 3D printers made it possible to make models really fast, at prices that made small orders and custom parts more economical.._x000a_Alliant also won a $250,000 grant from DEED to help pay for a sewer and water line extension and access road improvements."/>
    <s v="MF, OF"/>
    <m/>
    <n v="15"/>
    <m/>
    <n v="12000"/>
    <s v="Fabricated Metals"/>
    <s v="Manufacturing"/>
    <s v="http://www.winonapost.com/Community-Record/Business-News/ArticleID/67825/New-tech-powers-foundry-to-add-jobs"/>
    <s v="Winona Post"/>
    <s v="1200 W 3rd St"/>
    <n v="55987"/>
    <n v="44.055689999999998"/>
    <n v="-91.668739000000002"/>
    <s v="Government Financing"/>
    <s v="BDPI?"/>
    <n v="250000"/>
    <s v="South"/>
    <x v="2"/>
  </r>
  <r>
    <x v="8"/>
    <d v="2020-01-30T00:00:00"/>
    <s v="Minnetronix Medical"/>
    <x v="115"/>
    <x v="6"/>
    <s v="MN"/>
    <s v="Minnetronix Medical is planning its fourth expansion since moving to St. Paul’s Energy Park Drive in 2000. The 2020 project will increase the company’s footprint from 120,000 square feet to 140,000 square feet, with a plan to grow to 170,000 square feet by 2023. The expansion will add 75 jobs within three years at an average $25.94/hour. The project will cost $6 million._x000a__x000a_DEED awards: $500,000 award from the Job Creation Fund,  $500,000 Minnesota Investment Fund loan. "/>
    <s v="MF,HQ"/>
    <n v="6000000"/>
    <n v="75"/>
    <m/>
    <n v="50000"/>
    <s v="Medical"/>
    <s v="Manufacturing"/>
    <s v="https://mn.gov/deed/newscenter/press-releases/?id=418027; https://finance-commerce.com/2020/01/minnetronix-to-continue-expanding-in-midway/"/>
    <s v="DEED, Finance &amp; Commerce"/>
    <s v="1635 Energy Park Dr"/>
    <n v="55108"/>
    <n v="44.972749999999998"/>
    <n v="-93.168999999999997"/>
    <s v="Government Financing"/>
    <s v="JCF ($500K), MIF ($500K)"/>
    <n v="1000000"/>
    <s v="Metro"/>
    <x v="2"/>
  </r>
  <r>
    <x v="8"/>
    <d v="2020-01-30T00:00:00"/>
    <s v="New Spaces"/>
    <x v="55"/>
    <x v="3"/>
    <s v="MN"/>
    <s v="New Spaces, a Twin Cities remodeling contractor with deep roots in Burnsville, has opened a second office in Edina._x000a__x000a_The new office, at 200 Southdale Center, caters to clients in Minneapolis, Edina, Eden Prairie and other west metro communities, according to a press release. The office complements New Spaces’ longtime showroom at 22105 West 143rd St. in Burnsville."/>
    <s v="Office"/>
    <m/>
    <m/>
    <m/>
    <m/>
    <m/>
    <s v="Construction"/>
    <s v="https://finance-commerce.com/2020/01/new-spaces-opens-second-metro-area-office/"/>
    <s v="Finance &amp; Commerce"/>
    <s v="10 Southdale Center"/>
    <n v="55435"/>
    <n v="44.882992999999999"/>
    <n v="-93.321808000000004"/>
    <m/>
    <m/>
    <m/>
    <s v="Metro"/>
    <x v="2"/>
  </r>
  <r>
    <x v="8"/>
    <d v="2020-01-30T00:00:00"/>
    <s v="Shutterly"/>
    <x v="33"/>
    <x v="3"/>
    <s v="MN"/>
    <s v="Photo-services giant Shutterfly will relocate up to 100 marketing jobs from California to its Lifetouch subsidiary in Eden Prairie by the summer. Nearly 700 employees now work at Lifetouch’s Eden Prairie headquarters. No state or city assistance was received for this relocation. The building will not need further construction but will be renovated. The move expands Shutterfly’s commitment to the Twin Cities. The company also has a large manufacturing center in Shakopee."/>
    <m/>
    <m/>
    <n v="100"/>
    <m/>
    <m/>
    <s v="Printing"/>
    <s v="Manufacturing"/>
    <s v="http://www.startribune.com/shutterfly-to-move-up-to-100-jobs-from-california-to-eden-prairie/567407072/"/>
    <s v="Star Tribune"/>
    <s v="11000 Viking Dr"/>
    <n v="55344"/>
    <n v="44.861035000000001"/>
    <n v="-93.415170000000003"/>
    <m/>
    <m/>
    <m/>
    <s v="Metro"/>
    <x v="2"/>
  </r>
  <r>
    <x v="8"/>
    <d v="2020-02-02T00:00:00"/>
    <s v="Soyko"/>
    <x v="116"/>
    <x v="48"/>
    <s v="MN"/>
    <s v="Soyko is currently in the process of adding additional equipment and expanding our facility even further for quicker processing and larger handling of our products. Soyko is constructing a 3rd facility on-site.  This new 12,600 SF facility and equipment will create capacity to double production in order to meet customer demand.  The total project cost is $3.8 million and will create 12 jobs, more than doubling its workforce."/>
    <m/>
    <n v="3830000"/>
    <n v="12"/>
    <m/>
    <n v="12600"/>
    <s v="Grain Processing"/>
    <s v="Agriculture"/>
    <s v="https://www.soykointernational.com/our-facility"/>
    <s v="Also DEED"/>
    <s v="2493 380th St"/>
    <n v="56545"/>
    <n v="47.367494000000001"/>
    <n v="-96.259542999999994"/>
    <s v="Government Financing"/>
    <s v="MIF"/>
    <n v="310000"/>
    <s v="North"/>
    <x v="2"/>
  </r>
  <r>
    <x v="8"/>
    <d v="2020-02-06T00:00:00"/>
    <s v="Cargill"/>
    <x v="62"/>
    <x v="15"/>
    <s v="MN"/>
    <s v="Cargill Inc. is building a $6.4 million, 6,500 square feet, testing center in Savage.  The new bakery and chocolate lab will be one of Cargill's five so-called &quot;Pilot Development Centers&quot; worldwide where Cargill tests new ingredients for food products. One is in Plymouth and the others are overseas in Belgium, China and Singapore._x000a__x000a_The new facility will triple the size of Cargill’s food pilot operations in the Twin Cities. The North American PDC will be next door to a 17,300-square-foot Cargill engineering-research lab. It should open by late summer."/>
    <s v="RD"/>
    <n v="6400000"/>
    <m/>
    <m/>
    <n v="6500"/>
    <s v="Food, Beverage"/>
    <s v="Manufacturing"/>
    <s v="https://www.bizjournals.com/twincities/news/2020/02/06/cargill-is-adding-a-chocolate-lab-in-savage.html"/>
    <s v="MSP Business Journal"/>
    <s v="12111 Lynn Ave"/>
    <n v="55378"/>
    <n v="44.779409999999999"/>
    <n v="-93.336274000000003"/>
    <m/>
    <m/>
    <m/>
    <s v="Metro"/>
    <x v="2"/>
  </r>
  <r>
    <x v="8"/>
    <d v="2020-02-07T00:00:00"/>
    <s v="Millerbernd Manufacturing"/>
    <x v="117"/>
    <x v="14"/>
    <s v="MN"/>
    <s v="Millerbernd Manufacturing has worked with Winsted city staff since 2019 on plans to construct additional facilities. Eric Stack, president, said the expansion will add about 100 employees during the next three years, growing total employees to 550. One division: expansion will add 73 jobs, is investing $3 million, and received MIF award=$450K, JCF award=$475K (awards from May 2020). Second division: expansion will add 28 jobs, is investing $12.9 million and received MIF $475K and JCF $250K."/>
    <m/>
    <n v="14875000"/>
    <n v="101"/>
    <m/>
    <m/>
    <s v="Iron, Steel"/>
    <s v="Manufacturing"/>
    <s v="http://herald-journal.com/archives/2020/stories/winsted-council-020420.html"/>
    <s v="Herald Journal"/>
    <s v="622 6th St S"/>
    <n v="55395"/>
    <n v="44.960237999999997"/>
    <n v="-94.053415999999999"/>
    <m/>
    <s v="MIF $475K, JCF $250K, $95,811 BDPI to Winstead"/>
    <n v="820811"/>
    <s v="Central"/>
    <x v="2"/>
  </r>
  <r>
    <x v="8"/>
    <d v="2020-02-13T00:00:00"/>
    <s v="AbelConn"/>
    <x v="11"/>
    <x v="3"/>
    <s v="MN"/>
    <s v="AbelConn Electronics designs and manufactures fully-tested electronics. It is looking to relocate from New Hope in Maple Grove to create room for their expected growth. AbelConn's new site is at 8550 Zachary Lane in the Arbor Lakes Corporate Center. AbelConn plans to purchase machinery and equipment for the new headquarters. AbelConn plans to invest $13.6 million in the new HQ site and expects to create 97 jobs 2/2020 DEED awarded AbelConn $600K MIF. 7/2021: New facility opens."/>
    <s v="MF,OF, HQ"/>
    <n v="13600000"/>
    <n v="97"/>
    <m/>
    <m/>
    <s v="Computers, Electronics"/>
    <s v="Manufacturing"/>
    <s v="https://www.hometownsource.com/press_and_news/news/government/maple-grove-approves-plans-for-commercial-site-near-hy-vee/article_8bc71fe2-4dd5-11ea-86b1-832fe5dd9343.html"/>
    <s v="Also DEED"/>
    <s v="8550 Zachary Lane N"/>
    <n v="55369"/>
    <n v="45.110351999999999"/>
    <n v="-93.422068999999993"/>
    <m/>
    <s v="MIF"/>
    <n v="600000"/>
    <s v="Metro"/>
    <x v="2"/>
  </r>
  <r>
    <x v="8"/>
    <d v="2020-02-13T00:00:00"/>
    <s v="Life Fitness - Cybex International"/>
    <x v="104"/>
    <x v="33"/>
    <s v="MN"/>
    <s v="Cybex is proposing to relocate at least 75 jobs from a plant that is closing in Illinois. Cybex plans to create an additional 75 jobs. Cybex plans an estimated $3 million in capital investment. DEED awards: JCF $400,000 award. Investment will involve both building expansion (adding square feet) and equipment investments."/>
    <s v="MF,HQ"/>
    <n v="3000000"/>
    <n v="150"/>
    <m/>
    <m/>
    <s v="Machinery"/>
    <s v="Manufacturing"/>
    <s v="http://ci.owatonna.mn.us/AgendaCenter/ViewFile/Item/375?fileID=3267"/>
    <s v="City of Owatonna, Also DEED"/>
    <s v="1975 SW 24th Ave"/>
    <n v="55060"/>
    <n v="44.064531000000002"/>
    <n v="-93.254867000000004"/>
    <s v="Government Financing"/>
    <s v="JCF"/>
    <n v="400000"/>
    <s v="South"/>
    <x v="2"/>
  </r>
  <r>
    <x v="8"/>
    <d v="2020-02-20T00:00:00"/>
    <s v="Dairyland Power"/>
    <x v="118"/>
    <x v="36"/>
    <s v="MN"/>
    <s v="Dairyland Power Cooperative of La Crosse Wisconsin plans to build an operations and warehousing facility in Harmony. The 23,000 square foot building would cost $5.5 million. The project would create $2.3 million in new tax base, and bring 4 new FTE jobs into Harmony. Dairyland received a $74,537 Greater Minnesota BDPI grant from DEED and a 0% interest, $84,082.50 loan from MiEnergy Cooperative to fund public infrastructure improvements."/>
    <s v="WH, MF"/>
    <n v="5500000"/>
    <n v="4"/>
    <m/>
    <n v="23000"/>
    <s v="Food, Beverage"/>
    <s v="Manufacturing"/>
    <s v="https://www.cedausa.com/2020/02/industrial-growth-and-grants-received-in-harmony-mn-with-ceda-assistance/"/>
    <m/>
    <m/>
    <n v="55939"/>
    <n v="43.555199999999999"/>
    <n v="-92.005300000000005"/>
    <s v="Government Financing"/>
    <s v="BDPI ($74,537), low interest loan ($84,082)"/>
    <n v="158619"/>
    <s v="South"/>
    <x v="2"/>
  </r>
  <r>
    <x v="8"/>
    <d v="2020-02-27T00:00:00"/>
    <s v="All Flex, Inc."/>
    <x v="36"/>
    <x v="4"/>
    <s v="MN"/>
    <s v="All Flex Flexible Circuits plans to invest $10.4 million for a facility expansion and investment in new equipment. The company plans on adding 14,000 SF to their existing production facility, adding $8 million of new capital equipment and 38 full time positions locally. The EDA approved the $50,000 revolving loan, which helps in the company’s effort to receive $300,000 from the Minnesota Investment Fund. The $50,000 is contingent on MIF approval."/>
    <s v="MF, HQ"/>
    <n v="10400000"/>
    <n v="38"/>
    <m/>
    <n v="14000"/>
    <s v="Computers, Electronics"/>
    <s v="Manufacturing"/>
    <s v="https://kymnradio.net/2019/12/31/all-flex-flexing-to-expand-new-laws-to-regulate-pharmacy-middlemen-and-controlled-substance-providers-turkey-hunters-have-more-options-crews-trimming-branches-ig-woods-volunteers-needed-for-candle/"/>
    <s v="Also DEED"/>
    <s v="1705 Cannon Ln"/>
    <n v="55057"/>
    <n v="44.478098000000003"/>
    <n v="-93.176745999999994"/>
    <s v="Government Financing"/>
    <s v="MIF ($300K), JCF ($175K), EDA Loan ($50K)"/>
    <n v="525000"/>
    <s v="Metro"/>
    <x v="2"/>
  </r>
  <r>
    <x v="8"/>
    <d v="2020-02-28T00:00:00"/>
    <s v="Allina Health (Abbott Northwestern Hospital)"/>
    <x v="3"/>
    <x v="3"/>
    <s v="MN"/>
    <s v="Allina Health System's Abbott Northwestern Hospital is planning a $70 million transportation hub and a $122 million utilities plant. They will also build a new building for patient treatment. Will break ground for the transportation hub this fall. The utilities plant is expected to be operational in two-and-a-half to three years. The new patient treatment won't open until 2027 or 2028."/>
    <s v="Other (infrastructure, utilities)"/>
    <n v="192000000"/>
    <m/>
    <m/>
    <m/>
    <s v="Health Care"/>
    <s v="Health Care, Social Assist"/>
    <s v="https://www.bizjournals.com/twincities/news/2020/02/28/allina-plans-almost-200m-in-abbott-northwestern.html"/>
    <s v="MSP Business Journal"/>
    <s v="800 E 28th St"/>
    <n v="55407"/>
    <n v="44.954582000000002"/>
    <n v="-93.261308999999997"/>
    <m/>
    <m/>
    <m/>
    <s v="Metro"/>
    <x v="2"/>
  </r>
  <r>
    <x v="8"/>
    <d v="2020-02-28T00:00:00"/>
    <s v="Cherne Industries"/>
    <x v="38"/>
    <x v="15"/>
    <s v="MN"/>
    <s v="Cherne Industries, a maker of pipe plugs and related equipment for plumbing and underground industries, will move its headquarters and 115 jobs from Edina to a new facility in Shakopee._x000a__x000a_Shakopee's City Council approved a $460K tax abatement for a new, 130,000-square-foot office and warehouse site located between Vierling Drive and County Road 69. Opus Group will develop the $11.74 million building, and then lease to Cherne. Cherne plans to add 50 jobs at its Shakopee facility over the next five years, and retain the existing 115 jobs. "/>
    <s v="OF,WH"/>
    <n v="3390000"/>
    <n v="50"/>
    <m/>
    <n v="130000"/>
    <s v="Machinery"/>
    <s v="Manufacturing"/>
    <s v="https://www.bizjournals.com/twincities/news/2020/02/28/manufacturer-will-move-hq-from-edina-to-shakopee.html"/>
    <s v="MSP Business Journal"/>
    <s v="1198 Vierling Dr E"/>
    <n v="55379"/>
    <n v="44.779909000000004"/>
    <n v="-93.509482000000006"/>
    <m/>
    <s v="Local Tax Abatement"/>
    <n v="460000"/>
    <s v="Metro"/>
    <x v="2"/>
  </r>
  <r>
    <x v="8"/>
    <d v="2020-03-02T00:00:00"/>
    <s v="Polar Semiconductor"/>
    <x v="40"/>
    <x v="3"/>
    <s v="MN"/>
    <s v="Building permits for &quot;Polar Semiconductor Fab 3 Modifications&quot; and &quot;P1 Storage Modifications&quot;. As the wafer fabrication division of Allegro MicroSystems, Inc., Polar Semiconductor operates a 310,000 square-foot facility that includes 140,000 square-feet of cleanroom space.  We specialize in 200mm wafer production on proprietary wafer technologies."/>
    <s v="MF"/>
    <n v="254000"/>
    <m/>
    <m/>
    <m/>
    <s v="Computers, Electronics"/>
    <s v="Manufacturing"/>
    <s v="https://www.bloomingtonmn.gov/bldg/permit-status-inspection-results-monthly-building-reports"/>
    <s v="Bloomington Building Permit records"/>
    <s v="2800 E OLD SHAKOPEE RD"/>
    <n v="55425"/>
    <n v="44.853470999999999"/>
    <n v="-93.230999999999995"/>
    <m/>
    <m/>
    <m/>
    <s v="Metro"/>
    <x v="2"/>
  </r>
  <r>
    <x v="8"/>
    <d v="2020-03-09T00:00:00"/>
    <s v="Bosch"/>
    <x v="104"/>
    <x v="33"/>
    <s v="MN"/>
    <s v="Bosch is a multinational engineering and electronics company that produces automotive and industrial products. Bosch — or Robert Bosch LLC —plans to build a new warehouse that would create 50 new jobs and have a total capital investment of $15 million. Bosch employs 600 people in Owatonna._x000a__x000a_For this project, Bosch is requesting TIF assistance from Owatonna and a BDPI grant from DEED to help with infrastructure costs. Update 4/8: TIF district approved. Owatonna received $176,124 BDPI."/>
    <s v="WH"/>
    <n v="15000000"/>
    <n v="50"/>
    <m/>
    <n v="266000"/>
    <s v="Computers, Electronics"/>
    <s v="Manufacturing"/>
    <s v="https://www.southernminn.com/owatonna_peoples_press/news/article_e358eb7a-44a1-5adc-9fac-3ac03056061b.html#utm_source=southernminn.com&amp;utm_campaign=%2Fnewsletters%2Fbusiness%2F%3F-dc%3D1583857812&amp;utm_medium=email&amp;utm_content=headline"/>
    <s v="SouthernMinn.com"/>
    <s v="2884 W Bridge St."/>
    <n v="55060"/>
    <n v="44.085180000000001"/>
    <n v="-93.262703999999999"/>
    <s v="Government Financing"/>
    <s v="BDPI ($176,124), est. TIF ($210296)"/>
    <n v="386420"/>
    <s v="South"/>
    <x v="2"/>
  </r>
  <r>
    <x v="8"/>
    <d v="2020-03-10T00:00:00"/>
    <s v="White Dog Labs"/>
    <x v="106"/>
    <x v="28"/>
    <s v="MN"/>
    <s v="White Dog Labs might be based in Delaware, but the biotech company has big plans for its future in Minnesota. The company is currently raising funds from investors to reopen the Central Minnesota Renewables facility in Little Falls. They expect to restore at least 40 jobs to the city. So far, Musea Ventures has invested around $15 million into White Dog. White, and plans to raise another $15 million to get things going.  White Dog Labs will focus on refurbishing the Little Falls plant and hopes to begin production by the end of 2020."/>
    <m/>
    <n v="15000000"/>
    <n v="40"/>
    <m/>
    <m/>
    <s v="Research, Development"/>
    <s v="Professional Services"/>
    <s v="https://www.bizjournals.com/twincities/news/2020/03/10/white-dog-labs-creating-a-biotech-innovation.html"/>
    <s v="MSP Business Journal"/>
    <s v="17936 Heron Rd"/>
    <n v="56345"/>
    <n v="46.018839"/>
    <n v="-94.340798000000007"/>
    <m/>
    <m/>
    <m/>
    <s v="Central"/>
    <x v="2"/>
  </r>
  <r>
    <x v="8"/>
    <d v="2020-03-11T00:00:00"/>
    <s v="Wolters Kluwer"/>
    <x v="3"/>
    <x v="3"/>
    <s v="MN"/>
    <s v="Wolters Kluwer, a provider of technical services to hospitals, banks, accounting and law firms, recently finished a hiring spree at its downtown Minneapolis office. The Dutch-based company announced last week it hired about 40 programmers and other data specialists, finishing at 131 employees, doubling from 62 three years ago._x000a__x000a_In addition to the current burst of hiring, Meirink said he anticipates another round later this year. Overall, the firm employs about 700 Minnesotans, including 470 in St. Cloud."/>
    <s v="OF"/>
    <m/>
    <s v="40+"/>
    <m/>
    <m/>
    <s v="Computer Programming"/>
    <s v="Professional Services"/>
    <s v="http://www.startribune.com/wolters-kluwer-hunts-for-40-tech-workers-at-mpls-office/568671042/"/>
    <s v="Star Tribune"/>
    <s v="100 S 5th St. Suite 700"/>
    <n v="55402"/>
    <n v="44.978349999999999"/>
    <n v="-93.268628000000007"/>
    <m/>
    <m/>
    <m/>
    <s v="Metro"/>
    <x v="2"/>
  </r>
  <r>
    <x v="8"/>
    <d v="2020-03-13T00:00:00"/>
    <s v="Life Time Work"/>
    <x v="3"/>
    <x v="3"/>
    <s v="MN"/>
    <s v="Life Time Inc.’s expansion into the coworking sector is reaching downtown Minneapolis. The Chanhassen-based company announced it is planning to open a 53,000-square-foot Life Time Work on the top three floors of the former YMCA building near Hennepin Avenue and Ninth Street."/>
    <s v="OF"/>
    <m/>
    <m/>
    <m/>
    <n v="53000"/>
    <s v="Coworking"/>
    <s v="Real Estate, Leasing"/>
    <s v="https://www.bizjournals.com/twincities/news/2020/03/13/life-time-picks-a-site-for-coworking-offices-in.html"/>
    <s v="MSP Business Journal"/>
    <s v="600 N 1st Ave N"/>
    <n v="55403"/>
    <n v="44.979579999999999"/>
    <n v="-93.276090999999994"/>
    <m/>
    <m/>
    <m/>
    <s v="Metro"/>
    <x v="2"/>
  </r>
  <r>
    <x v="8"/>
    <d v="2020-03-16T00:00:00"/>
    <s v="Amazon"/>
    <x v="38"/>
    <x v="15"/>
    <s v="MN"/>
    <s v="Amazon said Monday that it needs to hire 100,000 people across the U.S. to keep up with a crush of orders as the coronavirus spreads and keeps more people at home, shopping online. The online retailer said it will also temporarily raise pay by $2 an hour through the end of April for hourly employees. That includes workers at its warehouses, delivery centers and Whole Foods grocery stores, all of whom make at least $15 an hour. "/>
    <s v="WH, Other"/>
    <m/>
    <m/>
    <m/>
    <m/>
    <m/>
    <s v="Retail"/>
    <s v="http://www.startribune.com/business-briefing-amazon-has-plans-to-hire-100-000-workers/568843152/"/>
    <s v="Star Tribune"/>
    <m/>
    <m/>
    <n v="46.316133999999998"/>
    <n v="-94.199479999999994"/>
    <m/>
    <m/>
    <m/>
    <s v="Metro"/>
    <x v="2"/>
  </r>
  <r>
    <x v="8"/>
    <d v="2020-03-16T00:00:00"/>
    <s v="Arctic Wolf Networks"/>
    <x v="33"/>
    <x v="3"/>
    <s v="MN"/>
    <s v="A cybersecurity firm called Arctic Wolf Networks, based in Sunnyvale, Calif., last week received $60 million in venture capital. The funds will help the 400-person firm double the size of its Eden Prairie office to 260 by 2021, local executives said. (i.e. Currently 130 of the 400 are in Eden Prairie.)"/>
    <m/>
    <m/>
    <n v="130"/>
    <m/>
    <n v="27000"/>
    <s v="Computer Programming"/>
    <s v="Professional Services"/>
    <s v="http://www.startribune.com/how-silicon-valley-s-arctic-wolf-made-it-to-minnesota-s-silicon-prairie/568784112/"/>
    <s v="Star Tribune"/>
    <s v="8939 Columbine Rd Suite 150"/>
    <n v="55347"/>
    <n v="44.841734000000002"/>
    <n v="-93.441980999999998"/>
    <s v="Venture Capital"/>
    <m/>
    <m/>
    <s v="Metro"/>
    <x v="2"/>
  </r>
  <r>
    <x v="8"/>
    <d v="2020-03-24T00:00:00"/>
    <s v="Lamex Foods"/>
    <x v="40"/>
    <x v="3"/>
    <s v="MN"/>
    <s v="Building permit for &quot;interior tenant improvement&quot;: In 1986, Lamex Foods Inc. opened in Bloomington, MN to assist its EU counterparts in the procurement of US beef. Its primary products include chicken, turkey, pork, beef, honey, juice concentrates, ingredients, fruit and vegetables. Its main US office is in Bloomington, MN."/>
    <s v="OF"/>
    <n v="591405"/>
    <m/>
    <m/>
    <m/>
    <s v="Food "/>
    <s v="Wholesale"/>
    <s v="https://www.bloomingtonmn.gov/bldg/permit-status-inspection-results-monthly-building-reports"/>
    <s v="Bloomington Building Permit records"/>
    <s v="5800 W 84TH ST"/>
    <n v="55438"/>
    <n v="44.852747000000001"/>
    <n v="-93.356657999999996"/>
    <m/>
    <m/>
    <m/>
    <s v="Metro"/>
    <x v="2"/>
  </r>
  <r>
    <x v="8"/>
    <d v="2020-03-26T00:00:00"/>
    <s v="Delkor"/>
    <x v="20"/>
    <x v="6"/>
    <s v="MN"/>
    <s v="The increased demand and urgency to keep food companies during the coronavirus pandemic. Orders for Delkor System’s bus-sized packaging robots are coming in so fast from food companies such as Daisy Sour Cream, Hershey, Hormel and Great Lakes Cheese that the Arden Hills factory is adding space and more than 30 new workers to keep up with demand. The company also took over the lease next door, gaining a 30,000-square-foot space."/>
    <m/>
    <m/>
    <n v="30"/>
    <m/>
    <n v="30000"/>
    <s v="Machinery"/>
    <s v="Manufacturing"/>
    <s v="https://www.startribune.com/empty-shelves-mean-suppliers-like-arden-hills-delkor-are-adding-workers/569127672/"/>
    <s v="Star Tribune"/>
    <s v="4300 Round Lake Rd W"/>
    <n v="55112"/>
    <n v="45.072521000000002"/>
    <n v="-93.182507999999999"/>
    <m/>
    <m/>
    <m/>
    <s v="Metro"/>
    <x v="2"/>
  </r>
  <r>
    <x v="8"/>
    <d v="2020-03-26T00:00:00"/>
    <s v="Trystar"/>
    <x v="34"/>
    <x v="20"/>
    <s v="MN"/>
    <s v="Trystar manufactures temporary electrical power units for commercial and emergency services. It employs 150 full-time employees in Faribault and a couple dozen in Burnsville. _x000a__x000a_Trystar has 140,000 SF of space across four buildings in Faribault. Trystar will move into a new 100,000 SF warehouse -- initially built for the Cheese Cave, Faribault Foods and SageGlass -- and those companies would move into Trystar’s old facilities.  Faribault’s EDA approved a $100,000 loan, forgivable after 5 years. The city and county board will cover $450,000 via tax abatement. "/>
    <s v="WH, MF"/>
    <n v="550000"/>
    <s v="(150 retained)"/>
    <m/>
    <n v="100000"/>
    <s v="Computers, Electronics"/>
    <s v="Manufacturing"/>
    <s v="https://www.southernminn.com/faribault_daily_news/news/article_8030e12c-bc35-5c50-9b16-2f2a63584ba2.html#utm_source=southernminn.com&amp;utm_campaign=%2Fnewsletters%2Fbusiness%2F%3F-dc%3D1585326610&amp;utm_medium=email&amp;utm_content=headline"/>
    <s v="SouthernMinn.com"/>
    <s v="2917 Industrial Dr"/>
    <n v="55021"/>
    <n v="44.321629000000001"/>
    <n v="-93.285443000000001"/>
    <s v="Government Financing"/>
    <s v="EDA ($100K), Tax Abatement ($450K)"/>
    <n v="550000"/>
    <s v="South"/>
    <x v="2"/>
  </r>
  <r>
    <x v="8"/>
    <d v="2020-03-27T00:00:00"/>
    <s v="Seagate Technology"/>
    <x v="40"/>
    <x v="3"/>
    <s v="MN"/>
    <s v="Building permit for: Construction of a new structure to support a 25,000-pound freight elevator located at One Disk Drive, Bloomington, MN 55435. The addition is approximately 1200 square feet on two levels."/>
    <s v="Other (infrastructure, utilities)"/>
    <n v="930638"/>
    <m/>
    <m/>
    <n v="1200"/>
    <s v="Computers, Electronics"/>
    <s v="Manufacturing"/>
    <s v="https://www.bloomingtonmn.gov/bldg/permit-status-inspection-results-monthly-building-reports"/>
    <s v="Bloomington Building Permit records"/>
    <s v="7801 COMPUTER AVE S"/>
    <n v="55435"/>
    <n v="44.861038000000001"/>
    <n v="-93.344408999999999"/>
    <m/>
    <m/>
    <m/>
    <s v="Metro"/>
    <x v="2"/>
  </r>
  <r>
    <x v="8"/>
    <d v="2020-03-30T00:00:00"/>
    <s v="Ceridian"/>
    <x v="40"/>
    <x v="3"/>
    <s v="MN"/>
    <s v="Building permit for: &quot;Remodel of existing Tenant Space (small suite on Lower Level) Full Floor on 4th Floor. New walls, doors, ceiling, lighting, HVAC re-work, etc.  No structural changes.&quot; Software solutions for Human capital management from Ceridian transforms your HR, business payroll, workforce management and talent management. "/>
    <s v="OF"/>
    <n v="2200000"/>
    <m/>
    <m/>
    <m/>
    <s v="Computer Programming"/>
    <s v="Professional Services"/>
    <s v="https://www.bloomingtonmn.gov/bldg/permit-status-inspection-results-monthly-building-reports"/>
    <s v="Bloomington Building Permit records"/>
    <s v="3311 E OLD SHAKOPEE RD"/>
    <n v="55425"/>
    <n v="44.853777000000001"/>
    <n v="-93.225229999999996"/>
    <m/>
    <m/>
    <m/>
    <s v="Metro"/>
    <x v="2"/>
  </r>
  <r>
    <x v="8"/>
    <d v="2020-03-31T00:00:00"/>
    <s v="Fed-Ex"/>
    <x v="53"/>
    <x v="1"/>
    <s v="MN"/>
    <s v="FedEx has announced it will be hiring 400 more workers at its St. Paul operation, after a surge in demand during the COVID-19 crisis. It's looking for package handlers at its St. Paul warehouse, with pay starting at $16-per-hour._x000a__x000a_Even though the company has had to reduce its overall delivery capacity due to a significant reduction of both passenger and cargo flights, its ground business is being boosted as more people stay at home and order online."/>
    <s v="WH"/>
    <m/>
    <n v="400"/>
    <m/>
    <m/>
    <m/>
    <s v="Transportation"/>
    <s v="https://bringmethenews.com/minnesota-news/fedex-to-hire-400-in-twin-cities-to-cope-with-coronavirus-demand"/>
    <m/>
    <s v="7 Long Lake Road"/>
    <n v="55115"/>
    <n v="45.037547000000004"/>
    <n v="-92.977635000000006"/>
    <m/>
    <m/>
    <m/>
    <s v="Metro"/>
    <x v="2"/>
  </r>
  <r>
    <x v="8"/>
    <d v="2020-03-31T00:00:00"/>
    <s v="Minnesota Oncology"/>
    <x v="93"/>
    <x v="25"/>
    <s v="MN"/>
    <s v="Interior Remodel of clinic specializing in cancer care (per 2020-Q1 Coon Rapids building permits report)"/>
    <m/>
    <n v="757935"/>
    <m/>
    <m/>
    <m/>
    <s v="Health Care"/>
    <s v="Health Care, Social Assist"/>
    <s v="https://www.coonrapidsmn.gov/ArchiveCenter/ViewFile/Item/931"/>
    <s v="City of Coon Rapids"/>
    <s v="11850 Blackfoot St NW"/>
    <n v="55433"/>
    <n v="45.185555999999998"/>
    <n v="-93.367749000000003"/>
    <m/>
    <m/>
    <m/>
    <s v="Metro"/>
    <x v="2"/>
  </r>
  <r>
    <x v="8"/>
    <d v="2020-03-31T00:00:00"/>
    <s v="North Memorial Health"/>
    <x v="11"/>
    <x v="3"/>
    <s v="MN"/>
    <s v="Ryan Cos. and North Memorial Health are one step closer to breaking ground on the 100-acre Minnesota Health Village project in Maple Grove. The mixed-use development also involves Maple Grove Hospital getting either a direct expansion, smaller medical office buildings — which would serve in a supportive capacity — or both. In all, the development calls for 339,350 square feet for health care use and 302,400 square feet for medical office space. Phase one of the project is expected to break ground this fall or spring 2021.﻿"/>
    <s v="HC, OF"/>
    <n v="9300000"/>
    <m/>
    <m/>
    <n v="641750"/>
    <s v="Health Care"/>
    <s v="Health Care, Social Assist"/>
    <s v="https://www.bizjournals.com/twincities/news/2020/03/31/ryan-north-memorial-lock-in-land-for-100-acre.html"/>
    <s v="MSP Business Journal"/>
    <s v="15800 Grove Cir N"/>
    <n v="55369"/>
    <n v="45.136612999999997"/>
    <n v="-93.480956000000006"/>
    <m/>
    <m/>
    <m/>
    <s v="Metro"/>
    <x v="2"/>
  </r>
  <r>
    <x v="9"/>
    <d v="2020-04-01T00:00:00"/>
    <s v="Proozy"/>
    <x v="15"/>
    <x v="4"/>
    <s v="MN"/>
    <s v="E-commerce company Proozy wants to hire at least 50 new employees for its Eagan fulfillment center so it can keep pace with growing demand from customers stuck at home due to the coronavirus pandemic. Proozy is an online retailer that sells discounted merchandise. It specializes in sportswear and sports equipment._x000a__x000a_The company currently has 92 employees. Most of the new positions are fulfillment center associates."/>
    <s v="WH"/>
    <m/>
    <n v="50"/>
    <m/>
    <m/>
    <m/>
    <s v="Retail"/>
    <s v="https://www.bizjournals.com/twincities/news/2020/04/01/e-commerce-site-wants-to-hire-dozens-because-of.html"/>
    <s v="MSP Business Journal"/>
    <s v="980 Discovery Rd"/>
    <n v="55121"/>
    <n v="44.834387"/>
    <n v="-93.139977000000002"/>
    <m/>
    <m/>
    <m/>
    <s v="Metro"/>
    <x v="2"/>
  </r>
  <r>
    <x v="9"/>
    <d v="2020-04-06T00:00:00"/>
    <s v="WestRock"/>
    <x v="31"/>
    <x v="29"/>
    <s v="MN"/>
    <s v="West Rock, a St. Cloud box-making plant lost significant revenue when Electrolux closed in November. The plant employs 110 people. The sales team went after food companies, a move that now has the plant looking to add people. The increase in food and consumer paper goods packaging needs during the coronavirus epidemic also is keeping revenue stable as the plant’s other business falls. WestRock also has pulp, paperboard or corrugated paper factories in Minneapolis, St. Paul, Fridley and Fargo."/>
    <s v="MF"/>
    <m/>
    <m/>
    <m/>
    <m/>
    <s v="Paper, Printing"/>
    <s v="Manufacturing"/>
    <s v="https://www.startribune.com/food-packaging-needs-because-of-coronavirus-keep-st-cloud-factory-strong/569411952/"/>
    <s v="Star Tribune"/>
    <s v="655 41st Ave N"/>
    <n v="56303"/>
    <n v="45.563412"/>
    <n v="-94.208725000000001"/>
    <m/>
    <m/>
    <m/>
    <s v="Central"/>
    <x v="2"/>
  </r>
  <r>
    <x v="9"/>
    <d v="2020-04-09T00:00:00"/>
    <s v="Maddy &amp; Maize"/>
    <x v="3"/>
    <x v="3"/>
    <s v="MN"/>
    <s v="Gourmet popcorn startup Maddy &amp; Maize has a new partnership with Edible Arrangements, based in Atlanta. The Minneapolis-based brand is now the sole popcorn provider for Edible Arrangements’ more than 1,200 U.S. locations._x000a__x000a_The partnership provides a huge boost in exposure and requires a major ramp up in manufacturing, for the small company. They recently moved production to a manufacturing facility just outside of the Twin Cities and scaled up to a full-time staff of six."/>
    <s v="MF"/>
    <m/>
    <m/>
    <m/>
    <m/>
    <s v="Food, Beverage"/>
    <s v="Manufacturing"/>
    <s v="http://tcbmag.com/news/articles/2020/april/twin-cities-gourmet-popcorn-brand-pops-into-partnership-with-edible-arrangements"/>
    <s v="Twin Cities Business"/>
    <s v="4301 Minnesota Service Road 7, #120"/>
    <n v="55435"/>
    <n v="44.861750999999998"/>
    <n v="-93.330889999999997"/>
    <m/>
    <m/>
    <m/>
    <s v="Metro"/>
    <x v="2"/>
  </r>
  <r>
    <x v="9"/>
    <d v="2020-04-10T00:00:00"/>
    <s v="Chandler Industries"/>
    <x v="119"/>
    <x v="49"/>
    <s v="MN"/>
    <s v="Demand for medical ventilator components for those suffering from COVID-19 is driving new production at Chandler Industries facilities in Montevideo, Bethel and Long Prairie._x000a_The company currently employs 250 workers in the states and is hiring during the pandemic due to the surge in need for medical parts. Chandler Industries anchored medical work for ventilators at their Montevideo facility in Chippewa County. _x000a_“We saw demand increase 10 times the normal production,” Alder said."/>
    <s v="MF"/>
    <m/>
    <m/>
    <m/>
    <m/>
    <s v="Fabricated Metals"/>
    <s v="Manufacturing"/>
    <s v="https://kstp.com/business/creating-jobs-during-covid-19-pandemic-in-smaller-minnesota-communities/5697899/"/>
    <s v="KSTP"/>
    <s v="1654 N 9th St"/>
    <n v="56265"/>
    <n v="44.966360999999999"/>
    <n v="-95.713960999999998"/>
    <m/>
    <m/>
    <m/>
    <s v="Central"/>
    <x v="2"/>
  </r>
  <r>
    <x v="9"/>
    <d v="2020-04-10T00:00:00"/>
    <s v="Digital River"/>
    <x v="63"/>
    <x v="3"/>
    <s v="MN"/>
    <s v="E-commerce company Digital River 's private equity owner, Siris Capital Group, gave it an additional $50 million in February to hire new employees and acquire businesses. digital River performs back-end services for online retailers, and has 11 open jobs based out of its Minnetonka headquarters, said Becky Garroch, Digital River's vice president of human resources. It has hired eight people in Minnesota in the last three weeks."/>
    <s v="OF"/>
    <m/>
    <n v="11"/>
    <m/>
    <m/>
    <s v="Computer Programming"/>
    <s v="Professional Services"/>
    <s v="https://www.bizjournals.com/twincities/news/2020/04/10/for-tech-firms-still-hiring-slump-has-put-top.html"/>
    <s v="MSP Business Journal"/>
    <s v="10380 Bren Rd W"/>
    <n v="55343"/>
    <n v="44.900334999999998"/>
    <n v="-93.410771999999994"/>
    <m/>
    <m/>
    <m/>
    <s v="Metro"/>
    <x v="2"/>
  </r>
  <r>
    <x v="9"/>
    <d v="2020-04-10T00:00:00"/>
    <s v="Total Expert"/>
    <x v="120"/>
    <x v="3"/>
    <s v="MN"/>
    <s v="Total Expert has 17 jobs available on its website, which it still plans to fill; Total Expert raised $52 million in 2019."/>
    <m/>
    <m/>
    <n v="17"/>
    <m/>
    <m/>
    <s v="Computer Programming"/>
    <s v="Professional Services"/>
    <s v="https://www.bizjournals.com/twincities/news/2020/04/10/for-tech-firms-still-hiring-slump-has-put-top.html"/>
    <s v="MSP Business Journal"/>
    <s v="1600 Utica Ave S,"/>
    <n v="55416"/>
    <n v="44.966161999999997"/>
    <n v="-93.345726999999997"/>
    <m/>
    <m/>
    <m/>
    <s v="Metro"/>
    <x v="2"/>
  </r>
  <r>
    <x v="9"/>
    <d v="2020-04-10T00:00:00"/>
    <s v="Virgin Pulse"/>
    <x v="3"/>
    <x v="3"/>
    <s v="MN"/>
    <s v="Virgin Pulse broke into the Twin Cities market with the acquisition of Redbrick Health Corp. in 2018. The well-being and healthy habits software company is looking to hire for 12 positions, including software engineers and client services positions, for its Minneapolis office."/>
    <s v="OF"/>
    <m/>
    <n v="12"/>
    <m/>
    <m/>
    <s v="Computer Programming"/>
    <s v="Professional Services"/>
    <s v="https://www.bizjournals.com/twincities/news/2020/04/10/for-tech-firms-still-hiring-slump-has-put-top.html"/>
    <s v="MSP Business Journal"/>
    <s v="510 S Marquette Ave #500,"/>
    <n v="55402"/>
    <n v="44.978057"/>
    <n v="-93.269656999999995"/>
    <m/>
    <m/>
    <m/>
    <s v="Metro"/>
    <x v="2"/>
  </r>
  <r>
    <x v="9"/>
    <d v="2020-04-15T00:00:00"/>
    <s v="Global Glove &amp; Safety Manufacturing"/>
    <x v="88"/>
    <x v="25"/>
    <s v="MN"/>
    <s v="Global Glove &amp; Safety Manufacturing Inc. in Ramsey has acquired a second location in the city to provide additional warehouse space for its growing business._x000a__x000a_The company closed April 9 on the acquisition of the vacant 61,654-square-foot warehouse, built in 1979 on a 3-acre site at 13601 Tungsten St. NW. The acquisition nearly doubles the space available for the company. The $2.5 million price works out to $40.55 per square foot."/>
    <s v="WH"/>
    <n v="2500000"/>
    <m/>
    <m/>
    <n v="61654"/>
    <s v="Apparel"/>
    <s v="Manufacturing"/>
    <s v="https://finance-commerce.com/2020/04/just-sold-safety-gear-maker-buys-second-warehouse/"/>
    <s v="Finance &amp; Commerce"/>
    <s v="13601 Tungsten St. NW"/>
    <n v="55303"/>
    <n v="45.218119999999999"/>
    <n v="-93.424746999999996"/>
    <m/>
    <m/>
    <m/>
    <s v="Metro"/>
    <x v="2"/>
  </r>
  <r>
    <x v="9"/>
    <d v="2020-04-17T00:00:00"/>
    <s v="BCS Automotive Interface Solutions"/>
    <x v="39"/>
    <x v="22"/>
    <s v="MN"/>
    <s v="Deal to save 115 jobs at Winona’s BCS factory_x000a_After weighing whether to close the Winona factory and another plant in Auburn, N.Y., BCS leaders decided to keep the Winona factory open.  There will be temporary layoffs at the Winona factory this fall while the company moves its New York operations to Minnesota in late 2020 or early 2021. BCS makes automotive components. Winona's Port Authority plans to give BCS a $100,000 low-interest loan._x000a_ _x000a_DEED Update: JCF $400K (7/29/20), MIF $600K (8/4/20)"/>
    <s v="MFG"/>
    <n v="2987000"/>
    <n v="117"/>
    <n v="90"/>
    <m/>
    <s v="Transportation Equipment"/>
    <s v="Manufacturing"/>
    <s v="http://www.winonapost.com/News/ArticleID/68761/Deal-to-save-115-jobs-at-Winonas-BCS-factory"/>
    <s v="Winona Post"/>
    <s v="5676 Industrial Park Rd"/>
    <n v="55987"/>
    <n v="44.074401000000002"/>
    <n v="-91.711625999999995"/>
    <s v="Government"/>
    <s v="JCF ($400K), Winona Port Authority ($100K), MIF ($600K)"/>
    <n v="1100000"/>
    <s v="South"/>
    <x v="2"/>
  </r>
  <r>
    <x v="9"/>
    <d v="2020-04-21T00:00:00"/>
    <s v="Kurita"/>
    <x v="12"/>
    <x v="3"/>
    <s v="MN"/>
    <s v="Kurita America, a Japanese water-treatment manufacturer, is consolidating after several Minnesota acquisitions. Itsnew  156K SF headquarters will be at the 610 Zane Business Park in Brooklyn Park. Parent company is Tokyo-based Kurita Water Industries. Will have 84K SF production space and 72K SF of lab, training, office space. Will move about 190 employees to facility, coming from St. Michael, Tonka Water in Plymouth and Fremont Industries in Shakopee.  Room for up to 300 in the next 5-10 years."/>
    <s v="HQ, MF"/>
    <m/>
    <m/>
    <m/>
    <n v="156000"/>
    <s v="Machinery"/>
    <s v="Manufacturing"/>
    <s v="https://finance-commerce.com/2020/04/kurita-moving-to-brooklyn-park/"/>
    <s v="Finance &amp; Commerce"/>
    <m/>
    <n v="55443"/>
    <n v="45.089511999999999"/>
    <n v="-93.347307000000001"/>
    <m/>
    <m/>
    <m/>
    <s v="Metro"/>
    <x v="2"/>
  </r>
  <r>
    <x v="9"/>
    <d v="2020-04-21T00:00:00"/>
    <s v="Legend Cabinetry, LLC"/>
    <x v="121"/>
    <x v="50"/>
    <s v="MN"/>
    <s v="MIF Award 2020-Q2. $400K MIF Award for expansion project that will cost $4.1 million and add 84 jobs _x000a__x000a_City of Cottonwood Meeting: presented the application for the Minnesota Investment Fund on behalf of Legend Cabinetry. The application is for $400,000 in a forgivable loan to be used for the purchase of machinery and equipment. To meet criteria for MIF, need to create 84 jobs in two years with starting wage plus benefits at $15.00"/>
    <s v="MF"/>
    <n v="4126000"/>
    <n v="84"/>
    <m/>
    <m/>
    <s v="Furniture"/>
    <s v="Manufacturing"/>
    <s v="https://www.cityofcottonwoodmn.com/vertical/sites/%7BE0FDF809-1956-4DF5-8E65-A031493D88F5%7D/uploads/April_21_2020_Council_Minutes.pdf"/>
    <s v="City Council meeting, DEED"/>
    <m/>
    <n v="56229"/>
    <n v="44.569560000000003"/>
    <n v="-95.744921000000005"/>
    <m/>
    <m/>
    <m/>
    <s v="South"/>
    <x v="2"/>
  </r>
  <r>
    <x v="9"/>
    <d v="2020-04-24T00:00:00"/>
    <s v="TreHus"/>
    <x v="85"/>
    <x v="3"/>
    <s v="MN"/>
    <s v="TreHus, a growing Minneapolis-based architectural, design and custom homebuilding company, paid $1.12 million for a 10K SF office at 4725 Olson Memorial Drive in Golden Valley, and sold its former office at 3017 Fourth Ave. S. The move means building out the lower level of the building for Alliance Home Health Care (a tenant) and creating a new TreHus headquarters on the upper level by the end of the year. The company now has about three dozen employees. "/>
    <s v="HQ, OF"/>
    <n v="1120000"/>
    <m/>
    <m/>
    <n v="1152"/>
    <s v="Architecture, Engineering"/>
    <s v="Professional Services"/>
    <s v="https://finance-commerce.com/2020/04/just-sold-trehus-buys-bigger-office-in-golden-valley/"/>
    <s v="Finance &amp; Commerce"/>
    <s v="4725 Olson Memorial Drive"/>
    <n v="55422"/>
    <n v="44.983837999999999"/>
    <n v="-93.339314000000002"/>
    <m/>
    <m/>
    <m/>
    <s v="Metro"/>
    <x v="2"/>
  </r>
  <r>
    <x v="9"/>
    <d v="2020-04-30T00:00:00"/>
    <s v="Branch"/>
    <x v="3"/>
    <x v="3"/>
    <s v="MN"/>
    <s v="Branch, a Minneapolis-based fintech startup, recently expanded its executive team, hiring its first chief financial officer and general counsel. Founded in 2015, Branch helps hourly workers get ahead financially by allowing them to receive money, manage cash flow and spend earnings from their smartphone.  Since the start of the COVID-19 outbreak, Branch has brought on over a dozen new team members and still has 2 open positions. The entire company is currently working remotely."/>
    <s v="OF"/>
    <m/>
    <n v="17"/>
    <m/>
    <m/>
    <s v="Computer Programming"/>
    <s v="Professional Services"/>
    <s v="https://www.americaninno.com/minne/inno-news-minne/fintech-startup-branch-grows-executive-team/"/>
    <s v="American Inno"/>
    <s v="301 S 4th Ave #960N"/>
    <n v="55415"/>
    <n v="44.977995999999997"/>
    <n v="-93.263401999999999"/>
    <m/>
    <m/>
    <m/>
    <s v="Metro"/>
    <x v="2"/>
  </r>
  <r>
    <x v="9"/>
    <d v="2020-05-01T00:00:00"/>
    <s v="Microbiologics"/>
    <x v="31"/>
    <x v="18"/>
    <s v="MN"/>
    <s v="St. Cloud-based Microbiologics is growing its staff and facility. Microbiologics provides ready-to-use microorganisms for quality control testing in several industries. _x000a_Microbiologics expands R&amp;D space to support their move into working on personalized medicine. The new R&amp;D space can accommodate 20 people. With a little over 10 people in R&amp;D, hires are planned._x000a_The company wants double in size within the next six years, which will require another expansion. Move-in is slated for May."/>
    <s v="R&amp;D"/>
    <m/>
    <n v="10"/>
    <m/>
    <m/>
    <s v="Chemicals"/>
    <s v="Manufacturing"/>
    <s v="https://www.sctimes.com/story/money/business/2020/05/01/microbiologics-expands-make-room-work-supporting-personalized-medicine-st-cloud/3039475001/?utm_source=sctimes-Daily%20Briefing&amp;utm_medium=email&amp;utm_campaign=daily_briefing&amp;utm_term=list_article_thumb"/>
    <s v="St. Cloud Times"/>
    <s v="200 Cooper Ave N"/>
    <n v="56303"/>
    <n v="45.557330999999998"/>
    <n v="-94.177407000000002"/>
    <m/>
    <m/>
    <m/>
    <s v="Central"/>
    <x v="2"/>
  </r>
  <r>
    <x v="9"/>
    <d v="2020-05-07T00:00:00"/>
    <s v="Zipnosis"/>
    <x v="3"/>
    <x v="3"/>
    <s v="MN"/>
    <s v="Zipnosis creates white label telehealth software for health systems. Virtual visits soared to 412,500 in April, up 1,260% from a year ago. _x000a_The majority of visits are through a virtual chatbot that records patients' symptoms and passes the information along to a doctor, who may follow up with a video visit. The chatbot is unique to Zipnosis. Zipnosis has added 11 employees in the past six weeks, reaching a total of 42. New hires are mostly in customer support."/>
    <m/>
    <m/>
    <n v="11"/>
    <m/>
    <m/>
    <s v="Software"/>
    <s v="Information"/>
    <s v="https://www.bizjournals.com/twincities/news/2020/05/07/zipnosis-hires-while-telehealth-visits-grow-by.html"/>
    <s v="MSP Business Journal"/>
    <s v="323 N Washington Ave #300"/>
    <n v="55401"/>
    <n v="44.984155000000001"/>
    <n v="-93.274996999999999"/>
    <m/>
    <m/>
    <m/>
    <s v="Metro"/>
    <x v="2"/>
  </r>
  <r>
    <x v="9"/>
    <d v="2020-05-11T00:00:00"/>
    <s v="Kindeva Drug Delivery (formerly 3M drug delivery unit)"/>
    <x v="58"/>
    <x v="1"/>
    <s v="MN"/>
    <s v="3M Co.'s former drug delivery business, renamed Kindeva Drug Delivery. Kindeva's products help patients take medication. Plan to hire 40-50 Minnesota employees in the &quot;near-term&quot; in R&amp;D, human resources, IT and finance._x000a__x000a_Kindeva has 900 employees, including 200 in the Twin Cities, 500 in UK and 200 in California. Twin Cities staff currently work at 3M's campus in Maplewood. Kindeva HQ is planned in Woodbury (9/2020 update) in a building larger than 100K SF._x000a_DEED Update: JCF $350K (9/21/20), MIF $515K (9/21/20)"/>
    <s v="R&amp;D, OF"/>
    <n v="35515000"/>
    <n v="50"/>
    <m/>
    <m/>
    <s v="Medical"/>
    <s v="Manufacturing"/>
    <s v="https://www.bizjournals.com/twincities/news/2020/05/11/3m-drug-delivery-spinoff-seeking-workers-and-east.html"/>
    <s v="MSP Business Journal"/>
    <s v="11200 Hudson Rd"/>
    <n v="55129"/>
    <n v="44.945808999999997"/>
    <n v="-92.882041999999998"/>
    <m/>
    <m/>
    <m/>
    <s v="Metro"/>
    <x v="2"/>
  </r>
  <r>
    <x v="9"/>
    <d v="2020-05-12T00:00:00"/>
    <s v="Cirrus Aircraft"/>
    <x v="5"/>
    <x v="5"/>
    <s v="MN"/>
    <s v="Duluth Airport Authority, $250,000_x000a_Duluth Airport Authority will use the funds to assist in completion of the phase II rehabilitation of its 311 building. Cirrus Aircraft plans to expand their current manufacturing capacity in the building and create 25 full-time jobs. Total cost of phase II is expected to be $500,000."/>
    <s v="MF"/>
    <n v="500000"/>
    <n v="25"/>
    <m/>
    <m/>
    <m/>
    <s v="Transportation"/>
    <s v="https://mn.gov/deed/newscenter/press-releases/?id=432987#/detail/appId/1/id/431748"/>
    <s v="DEED"/>
    <s v="4515 Taylor Cir"/>
    <n v="55811"/>
    <n v="46.838329000000002"/>
    <n v="-92.203635000000006"/>
    <m/>
    <s v="AIR"/>
    <n v="250000"/>
    <s v="North"/>
    <x v="2"/>
  </r>
  <r>
    <x v="9"/>
    <d v="2020-05-12T00:00:00"/>
    <s v="Prairie Air"/>
    <x v="122"/>
    <x v="6"/>
    <s v="MN"/>
    <s v="Elbow Lake, $250,000 AIR Grant (Airport Infrastructure Renewal)_x000a_This project will add a 4,800 square foot addition to an existing hanger. Prairie Air will use the hanger and plans to add five new full-time employees in the next five years. The total project cost is expected to be $610,000."/>
    <s v="WH"/>
    <n v="610000"/>
    <n v="5"/>
    <m/>
    <n v="4800"/>
    <m/>
    <s v="Transportation"/>
    <s v="https://mn.gov/deed/newscenter/press-releases/?id=432987#/detail/appId/1/id/431748"/>
    <s v="DEED"/>
    <m/>
    <n v="55109"/>
    <n v="45.013233999999997"/>
    <n v="-93.029667000000003"/>
    <m/>
    <s v="AIR"/>
    <n v="250000"/>
    <s v="Metro"/>
    <x v="2"/>
  </r>
  <r>
    <x v="9"/>
    <d v="2020-05-13T00:00:00"/>
    <s v="Fed-Ex"/>
    <x v="42"/>
    <x v="4"/>
    <s v="MN"/>
    <s v="FedEx Corp. is planning to nearly double the size of the its Lakeville FedEx Freight facility that it built in 2015. _x000a__x000a_The Memphis-based delivery company received Planning Commission approvals last week for an 88,000-square-foot addition to its 93,600-square-foot warehouse located on a 46.5-acre parcel that is south of 215th St. W. and east of Dodd Boulevard, about two miles east of Interstate 35."/>
    <s v="WH"/>
    <m/>
    <m/>
    <m/>
    <n v="88000"/>
    <m/>
    <s v="Transportation"/>
    <s v="https://www.bizjournals.com/twincities/news/2020/05/13/fedex-plans-expansion-of-lakeville-facility.html"/>
    <s v="MSP Business Journal"/>
    <s v="9331 217th St W"/>
    <n v="55044"/>
    <n v="44.635804999999998"/>
    <n v="-93.254170000000002"/>
    <m/>
    <m/>
    <m/>
    <s v="Metro"/>
    <x v="2"/>
  </r>
  <r>
    <x v="9"/>
    <d v="2020-05-31T00:00:00"/>
    <s v="TSI Inc"/>
    <x v="123"/>
    <x v="6"/>
    <s v="MN"/>
    <s v="Tom Kennedy, president of TSI Inc., said production will be at maximum capacity for the rest of the year. Demand has increased nearly 4x for some of its key products such as: testers and sensors used to evaluate fit and performance of N95 respirators and sensors that monitor air flow in ventilators. Plans include more hiring and adding manufacturing equipment. TSI has 500 employees in Shoreview, and another 500 worldwide."/>
    <s v="MF"/>
    <m/>
    <m/>
    <m/>
    <m/>
    <s v="Electrical Equipment"/>
    <s v="Manufacturing"/>
    <s v="http://strib.mn/3cj96AZ"/>
    <s v="Star Tribune"/>
    <s v="500 Cardigan Rd,"/>
    <n v="55126"/>
    <n v="45.048780999999998"/>
    <n v="-93.122681"/>
    <m/>
    <m/>
    <m/>
    <s v="Metro"/>
    <x v="2"/>
  </r>
  <r>
    <x v="9"/>
    <d v="2020-06-01T00:00:00"/>
    <s v="Pace Dairy (Kroger Co)"/>
    <x v="7"/>
    <x v="7"/>
    <s v="MN"/>
    <s v="Pace Dairy in Rochester is owned by Kroger Company, a Fortune 20 company, headquartered out of Cincinnati, OH. They are looking at moving up a 2021 expansion project to add a shredded cheese line to the Kroger network and it came down to their Rochester, MN plant or Crawfordsville, IN plant. It is a $7.5M project, projected to create 20 new FTEs. Funds will renovate the building renovations and purchase new equipment._x000a_Received $150K MIF Award, $175K JCF Award from DEED."/>
    <s v="MF"/>
    <n v="7350000"/>
    <n v="20"/>
    <m/>
    <m/>
    <s v="Food, Beverage"/>
    <s v="Manufacturing"/>
    <s v="http://rochestercitymn.iqm2.com/Citizens/Detail_Meeting.aspx?ID=3765"/>
    <s v="City Council meeting, DEED"/>
    <s v="2700 Valleyhigh Dr NW"/>
    <n v="55901"/>
    <n v="44.052489999999999"/>
    <n v="-92.510176000000001"/>
    <s v="Government"/>
    <s v="JCF ($175K), MIF ($150K), Local ED ($200K)"/>
    <n v="525000"/>
    <s v="South"/>
    <x v="2"/>
  </r>
  <r>
    <x v="9"/>
    <d v="2020-06-02T00:00:00"/>
    <s v="Stitch Fix"/>
    <x v="3"/>
    <x v="3"/>
    <s v="MN"/>
    <s v="Stitch Fix is slashing its California-based personal-shopping stylists as it seeks to replace its workforce with employees in states with lower labor costs. The stylists help customers of the subscription-based service select clothing items to try, and customers are charged for the items they retain. Stitch Fix plans to rehire 2,000 stylists in lower-cost labor areas such as Dallas and Austin, Texas, Pittsburgh, Cleveland and Minneapolis starting in the summer and into the next year. "/>
    <m/>
    <m/>
    <m/>
    <m/>
    <m/>
    <s v="Personal Services"/>
    <s v="Other Services"/>
    <s v="https://www.bizjournals.com/twincities/news/2020/06/02/bay-area-personal-shopping-service-to-cut-1-400-em.html"/>
    <s v="MSP Business Journal"/>
    <m/>
    <n v="55401"/>
    <n v="44.984577000000002"/>
    <n v="-93.269097000000002"/>
    <m/>
    <m/>
    <m/>
    <s v="Metro"/>
    <x v="2"/>
  </r>
  <r>
    <x v="9"/>
    <d v="2020-06-04T00:00:00"/>
    <s v="Minnesota Oncology - Plastic Surgery Consultants"/>
    <x v="40"/>
    <x v="3"/>
    <s v="MN"/>
    <s v="Interior remodel per Bloomington building permit report June 2020."/>
    <s v="OF"/>
    <n v="877000"/>
    <m/>
    <m/>
    <m/>
    <m/>
    <s v="Health Care, Social Assist"/>
    <s v="https://www.bloomingtonmn.gov/bldg/permit-status-inspection-results-monthly-building-reports"/>
    <s v="City of Bloomington"/>
    <s v="7760 FRANCE AVE S"/>
    <n v="55435"/>
    <n v="44.860692999999998"/>
    <n v="-93.330611000000005"/>
    <m/>
    <m/>
    <m/>
    <s v="Metro"/>
    <x v="2"/>
  </r>
  <r>
    <x v="9"/>
    <d v="2020-06-09T00:00:00"/>
    <s v="Maurices"/>
    <x v="124"/>
    <x v="6"/>
    <s v="MN"/>
    <s v="Duluth-based women's apparel retailer Maurices has confirmed it will open a technology center in the Osborn 370 tower. Maurices has signed a lease for 10,700 square feet — a full floor in the building — and plans to eventually have more than 30 employees and contractors in the space. The office will serve Maurices’ technology, analytics, security and development teams.  Maurices has its HQ in Duluth, 930 stores in in North America and a design office in New York City. "/>
    <s v="OF"/>
    <m/>
    <n v="30"/>
    <m/>
    <n v="10700"/>
    <m/>
    <s v="Retail"/>
    <s v="https://www.bizjournals.com/twincities/news/2020/06/09/maurices-st-paul-tech-office-osborn-370-tower.html#:~:text=3%3A00pm%20CDT-,Downtown%20St.,in%20the%20Osborn%20370%20tower.&amp;text=The%20Osborn%20370%20building%20is,by%20PAK%20Properties%20of%20St."/>
    <s v="MSP Business Journal"/>
    <s v="370 Wabasha St N,"/>
    <n v="55102"/>
    <n v="44.946398000000002"/>
    <n v="-93.093676000000002"/>
    <m/>
    <m/>
    <m/>
    <s v="Metro"/>
    <x v="2"/>
  </r>
  <r>
    <x v="9"/>
    <d v="2020-06-10T00:00:00"/>
    <s v="Central Logic"/>
    <x v="124"/>
    <x v="6"/>
    <s v="MN"/>
    <s v="Central Logic helps health systems and governments manage patient loads. Has leased a new 10,700 square feet office in the Osborn 370 tower. Led by CEO Angie Franks, a Twin Cities native, Central Logic is a growing health care software company from Utah.  The Twin Cities operations of 20 employees include remote workers and a handful in a coworking space. Central Logic will keep its Utah office. Employees total 80 people and growing, Planned growth will be in St. Paul — easily 40 or 50 employees, but likely more."/>
    <s v="OF"/>
    <m/>
    <n v="50"/>
    <m/>
    <n v="10700"/>
    <s v="Software"/>
    <s v="Information"/>
    <s v="https://www.bizjournals.com/twincities/news/2020/06/10/utah-health-tech-company-opening-st-paul.html#:~:text=A%20growing%20health%20care%20software,tower%20at%20370%20Wabasha%20St."/>
    <s v="MSP Business Journal"/>
    <s v="370 Wabasha St N"/>
    <n v="55102"/>
    <n v="44.946398000000002"/>
    <n v="-93.093676000000002"/>
    <m/>
    <m/>
    <m/>
    <s v="Metro"/>
    <x v="2"/>
  </r>
  <r>
    <x v="9"/>
    <d v="2020-06-10T00:00:00"/>
    <s v="Radius Living Rx"/>
    <x v="115"/>
    <x v="6"/>
    <s v="MN"/>
    <s v="From JCF records: $175K award for project that will cost about $735,000 and add 50 jobs. No further information on business or expansion available."/>
    <m/>
    <n v="734655"/>
    <n v="50"/>
    <m/>
    <m/>
    <m/>
    <s v="Health Care, Social Assist"/>
    <s v="n/a"/>
    <s v="DEED (no other info)"/>
    <m/>
    <n v="55101"/>
    <n v="44.951483000000003"/>
    <n v="-93.090648999999999"/>
    <m/>
    <m/>
    <m/>
    <s v="Metro"/>
    <x v="2"/>
  </r>
  <r>
    <x v="9"/>
    <d v="2020-06-10T00:00:00"/>
    <s v="Swift Pork  (JBS)"/>
    <x v="125"/>
    <x v="51"/>
    <s v="MN"/>
    <s v="Swift Pork Company, owned by JBS USA Holdings Inc., proposes to build an estimated 175,000- to 200,000-square-foot  $30 million freezer warehouse facility, which would create approximately 70 new jobs ranging from $17.05 to $21.30 per hour, plus benefits. The expansion could store up to 25 million pounds of frozen product and 2.5 million pounds of fresh product, increasing the plant’s overall production capacity. _x000a_update: JCF award $175K (7/17/20), MIF $450 (7/17/20)"/>
    <s v="MFG"/>
    <n v="30000000"/>
    <n v="68"/>
    <m/>
    <n v="200000"/>
    <s v="Food, Beverage"/>
    <s v="Manufacturing"/>
    <s v="https://www.dglobe.com/news/government-and-politics/6528105-Council-approves-resolutions-for-JBS-freezer-facility-plan"/>
    <m/>
    <s v="1700 MN-60"/>
    <n v="56187"/>
    <n v="43.634849000000003"/>
    <n v="-95.570030000000003"/>
    <s v="Government"/>
    <s v="JCF $175K, MIF $450K"/>
    <n v="625000"/>
    <s v="South"/>
    <x v="2"/>
  </r>
  <r>
    <x v="9"/>
    <d v="2020-06-15T00:00:00"/>
    <s v="Hunt Electric Corporation"/>
    <x v="40"/>
    <x v="3"/>
    <s v="MN"/>
    <s v="Interior remodel per Bloomington building permit report June 2020.. Installation of a 560KWp roof mounted solar array"/>
    <m/>
    <n v="800000"/>
    <m/>
    <m/>
    <m/>
    <s v="Electrical Contractor"/>
    <s v="Construction"/>
    <s v="https://www.bloomingtonmn.gov/bldg/permit-status-inspection-results-monthly-building-reports"/>
    <s v="City of Bloomington"/>
    <s v="7900 CHICAGO AVE S"/>
    <n v="55420"/>
    <n v="44.859059999999999"/>
    <n v="-93.264100999999997"/>
    <m/>
    <m/>
    <m/>
    <s v="Metro"/>
    <x v="2"/>
  </r>
  <r>
    <x v="9"/>
    <d v="2020-06-15T00:00:00"/>
    <s v="Wipfli"/>
    <x v="3"/>
    <x v="3"/>
    <s v="MN"/>
    <s v="Accounting firm Wiplfi LLP will consolidate its two suburban offices in Edina and Lake Elmo into a single office in downtown Minneapolis. Has leased 32,500 square feet in Fifth Street Towers to accommodate Wipfli’s 185-plus Twin Cities employees.  Wipfli’s new office will be in the 150 Tower on the 19th and 20th floors.  Wipfli is scheduled to move in November although Covid-19 may still be a concern. Wipfli is an accounting and business consulting firm."/>
    <s v="OF"/>
    <m/>
    <m/>
    <m/>
    <n v="32500"/>
    <s v="Business Consulting"/>
    <s v="Professional Services"/>
    <s v="https://www.bizjournals.com/twincities/news/2020/06/15/wiplfi-moving-from-edina-lake-elmo-to-minneapolis.html"/>
    <s v="MSP Business Journal"/>
    <s v="100 S 5th St"/>
    <n v="55402"/>
    <n v="44.978349999999999"/>
    <n v="-93.268628000000007"/>
    <m/>
    <m/>
    <m/>
    <s v="Metro"/>
    <x v="2"/>
  </r>
  <r>
    <x v="9"/>
    <d v="2020-06-18T00:00:00"/>
    <s v="Xcel"/>
    <x v="126"/>
    <x v="18"/>
    <s v="MN"/>
    <s v="Xcel Energy plans to spend $3 billion on accelerated projects in Minnesota, including sizable solar and wind-power investments, in an effort to help lift the state's economy. Xcel's proposal includes at least $1 billion to repower four wind farms — a task that the company had previously scheduled over the next decade. It also plans to move ahead on a $650 million, 450MW solar plant in Becker; the solar array could be running by 2023. Projects would create about 5,000 jobs."/>
    <m/>
    <n v="3000000000"/>
    <n v="5000"/>
    <m/>
    <m/>
    <s v="Renewable"/>
    <s v="Energy"/>
    <s v="https://www.bizjournals.com/twincities/news/2020/06/18/xcel-3b-renewable-energy-projects-minnesota.html"/>
    <s v="MSP Business Journal"/>
    <m/>
    <n v="55308"/>
    <n v="45.451864"/>
    <n v="-93.842186999999996"/>
    <m/>
    <m/>
    <m/>
    <s v="Central"/>
    <x v="2"/>
  </r>
  <r>
    <x v="9"/>
    <d v="2020-06-19T00:00:00"/>
    <s v="Buhler"/>
    <x v="3"/>
    <x v="3"/>
    <s v="MN"/>
    <s v="Bühler has opened its new Food Application Center (FAC) as the crowning moment of Bühler GO! 2020, its virtual networking and engagement event for food industry leaders. At this state-of-the-art center, Bühler aims to support and drive innovation  to create economically viable and sustainable food value chains in North America.  The investment reinforces Bühler's commitment to new and innovative approaches to education and workforce development."/>
    <s v="R&amp;D"/>
    <m/>
    <m/>
    <m/>
    <m/>
    <s v="Food, Beverage"/>
    <s v="Manufacturing"/>
    <s v="https://www.buhlergroup.com/content/buhlergroup/global/en/media/media-releases/buehler_opens_newfoodapplicationcenterascollaborationvenueforcre.html"/>
    <s v="Company Website"/>
    <s v="13105 12th Ave N"/>
    <n v="55441"/>
    <n v="44.990468"/>
    <n v="-93.447700999999995"/>
    <m/>
    <m/>
    <m/>
    <s v="Metro"/>
    <x v="2"/>
  </r>
  <r>
    <x v="9"/>
    <d v="2020-06-19T00:00:00"/>
    <s v="Ziegler Caterpillar"/>
    <x v="40"/>
    <x v="3"/>
    <s v="MN"/>
    <s v="Interior remodel per Bloomington building permit report June 2020.. Remodel of an existing cafeteria for Ziegler/CAT"/>
    <s v="MF"/>
    <n v="750000"/>
    <m/>
    <m/>
    <m/>
    <s v="Machinery"/>
    <s v="Manufacturing"/>
    <s v="https://www.bloomingtonmn.gov/bldg/permit-status-inspection-results-monthly-building-reports"/>
    <s v="City of Bloomington"/>
    <s v="901 W 94TH ST"/>
    <n v="55420"/>
    <n v="44.831665999999998"/>
    <n v="-93.291948000000005"/>
    <m/>
    <m/>
    <m/>
    <s v="Metro"/>
    <x v="2"/>
  </r>
  <r>
    <x v="9"/>
    <d v="2020-06-22T00:00:00"/>
    <s v="CNA Insurance"/>
    <x v="40"/>
    <x v="3"/>
    <s v="MN"/>
    <s v="Interior remodel per Bloomington building permit report June 2020. CNA Insurance - long term care insurance provider"/>
    <s v="OF"/>
    <n v="385336"/>
    <m/>
    <m/>
    <m/>
    <m/>
    <s v="Finance, Insurance"/>
    <s v="https://www.bloomingtonmn.gov/bldg/permit-status-inspection-results-monthly-building-reports"/>
    <s v="City of Bloomington"/>
    <s v="5800 W 84TH ST"/>
    <n v="55437"/>
    <n v="44.854151999999999"/>
    <n v="-93.357275999999999"/>
    <m/>
    <m/>
    <m/>
    <s v="Metro"/>
    <x v="2"/>
  </r>
  <r>
    <x v="9"/>
    <d v="2020-06-22T00:00:00"/>
    <s v="Greystone Construction"/>
    <x v="38"/>
    <x v="15"/>
    <s v="MN"/>
    <s v="Greystone Construction, a general contractor with projects in more than 27 states, plans to break ground on its new 26,000 SF headquarters at Canterbury Commons this fall and expects to occupy the building in 2021. Growth has “dictated the need” for the company’s new corporate space. Greystone will build a two-story, 26,000-square-foot office building, the top floor will serve as the company's new headquarters. (First floor will be rented out.)"/>
    <s v="HQ"/>
    <m/>
    <m/>
    <m/>
    <n v="26000"/>
    <m/>
    <s v="Construction"/>
    <s v="https://finance-commerce.com/2020/06/greystone-to-build-new-hq-at-canterbury-commons/"/>
    <s v="Finance &amp; Commerce"/>
    <s v="500 S, Marschall Rd #300"/>
    <n v="55379"/>
    <n v="44.795411000000001"/>
    <n v="-93.508885000000006"/>
    <m/>
    <m/>
    <m/>
    <s v="Metro"/>
    <x v="2"/>
  </r>
  <r>
    <x v="9"/>
    <d v="2020-06-22T00:00:00"/>
    <s v="IDeaS"/>
    <x v="40"/>
    <x v="3"/>
    <s v="MN"/>
    <s v="Interior remodel per Bloomington building permit report June 2020. IDeaS (Integrated Decisions &amp; Solutions. SAS company. IDeaS revenue management solutions enhance your profitability using revenue science."/>
    <s v="OF"/>
    <n v="505750"/>
    <m/>
    <m/>
    <m/>
    <s v="Software"/>
    <s v="Information"/>
    <s v="https://www.bloomingtonmn.gov/bldg/permit-status-inspection-results-monthly-building-reports"/>
    <s v="City of Bloomington"/>
    <s v="5800 W 84TH ST"/>
    <n v="55437"/>
    <n v="44.854151999999999"/>
    <n v="-93.357275999999999"/>
    <m/>
    <m/>
    <m/>
    <s v="Metro"/>
    <x v="2"/>
  </r>
  <r>
    <x v="9"/>
    <d v="2020-06-24T00:00:00"/>
    <s v="Yukon Partners"/>
    <x v="40"/>
    <x v="3"/>
    <s v="MN"/>
    <s v="Interior remodel per Bloomington building permit report June 2020. Yukon Partners is a capital management firm."/>
    <s v="OF"/>
    <n v="355727"/>
    <m/>
    <m/>
    <m/>
    <m/>
    <s v="Finance, Insurance"/>
    <s v="https://www.bloomingtonmn.gov/bldg/permit-status-inspection-results-monthly-building-reports"/>
    <s v="City of Bloomington"/>
    <s v="8300 NORMAN CENTER DR"/>
    <n v="55437"/>
    <n v="44.853110000000001"/>
    <n v="-93.353234999999998"/>
    <m/>
    <m/>
    <m/>
    <s v="Metro"/>
    <x v="2"/>
  </r>
  <r>
    <x v="9"/>
    <d v="2020-06-29T00:00:00"/>
    <s v="Jennie-O Turkey Store"/>
    <x v="0"/>
    <x v="0"/>
    <s v="MN"/>
    <s v="Jennie-O Turkey Store announced Friday in a news release that it is hiring 95 additional employees for its food production facilities based in Willmar. The company also announced that for a limited time, new hires can earn up to a $2,000 signing bonus."/>
    <s v="MF"/>
    <m/>
    <n v="95"/>
    <m/>
    <m/>
    <s v="Food, Beverage"/>
    <s v="Manufacturing"/>
    <s v="https://www.newsbreak.com/minnesota/willmar/news/1593016537763/jennie-o-turkey-store-hiring-95-additional-employees-offering-signing-bonuses"/>
    <s v="News Break"/>
    <s v="2505 Willmar Ave SW,"/>
    <n v="56201"/>
    <n v="45.110613000000001"/>
    <n v="-95.077980999999994"/>
    <m/>
    <m/>
    <m/>
    <s v="Central"/>
    <x v="2"/>
  </r>
  <r>
    <x v="9"/>
    <d v="2020-06-30T00:00:00"/>
    <s v="Mercy Healthcare Center"/>
    <x v="93"/>
    <x v="25"/>
    <s v="MN"/>
    <s v="Interior Remodel for medical office relocation at 3960 Coon Rapids Blvd Suites 200-220 (per 2020-Q2 Coon Rapids building permits report). Per Google,this is the Mercy Healthcare Center, and per leasing brochure from July 2019, Suites 200-220 represents the 2nd floor basically."/>
    <s v="OF"/>
    <n v="4004996"/>
    <m/>
    <m/>
    <m/>
    <m/>
    <s v="Health Care, Social Assist"/>
    <s v="https://www.coonrapidsmn.gov/ArchiveCenter/ViewFile/Item/951"/>
    <s v="City of Coon Rapids"/>
    <s v="3960 Coon Rapids Blvd"/>
    <n v="55433"/>
    <n v="45.182861000000003"/>
    <n v="-93.367238"/>
    <m/>
    <m/>
    <m/>
    <s v="Metro"/>
    <x v="2"/>
  </r>
  <r>
    <x v="10"/>
    <d v="2020-07-01T00:00:00"/>
    <s v="Dispatch"/>
    <x v="40"/>
    <x v="3"/>
    <s v="MN"/>
    <s v="Logistics tech startup Dispatch has raised an $11.15 million Series B funding round.  Plans to hire more employees and expand to new markets. Dispatch provides on-demand logistics support for companies that need to deliver products like construction supplies or plumbing equipment to construction sites or other businesses. It relies on contracted drivers and has 107 employees. Dispatch hopes to grow its product and engineering teams to between double and triple their current size,"/>
    <m/>
    <m/>
    <m/>
    <m/>
    <m/>
    <m/>
    <s v="Transportation"/>
    <s v="https://www.bizjournals.com/twincities/news/2020/07/01/dispatch-raises-11-million.html"/>
    <s v="MSP Business Journal"/>
    <s v="1401 W 94th St"/>
    <n v="55431"/>
    <n v="44.832459999999998"/>
    <n v="-93.297618"/>
    <m/>
    <m/>
    <m/>
    <s v="Metro"/>
    <x v="2"/>
  </r>
  <r>
    <x v="10"/>
    <d v="2020-07-07T00:00:00"/>
    <s v="Royal Pet"/>
    <x v="127"/>
    <x v="4"/>
    <s v="MN"/>
    <s v="A South St. Paul company that’s grown from a small producer of cat litter pan liners and related products to a global maker of animal treats and supplies is moving to a vacant industrial building it has bought at 1100 Spiral Blvd. in Hastings."/>
    <m/>
    <n v="3200000"/>
    <m/>
    <m/>
    <m/>
    <s v="Food, Beverage"/>
    <s v="Manufacturing"/>
    <s v="https://finance-commerce.com/2020/07/just-sold-royal-pet-pays-3-2-million-for-hastings-plant/"/>
    <s v="Finance &amp; Commerce"/>
    <s v="1100 Spiral Blvd"/>
    <n v="55033"/>
    <n v="44.719309000000003"/>
    <n v="-92.833173000000002"/>
    <m/>
    <m/>
    <m/>
    <s v="Metro"/>
    <x v="2"/>
  </r>
  <r>
    <x v="10"/>
    <d v="2020-07-09T00:00:00"/>
    <s v="Sylva Corporation"/>
    <x v="128"/>
    <x v="18"/>
    <s v="MN"/>
    <s v="Princeton was awarded a BDPI grant of  $310,000 to assist with the extension of 19th Avenue and utilities extensions to serve the expansion of Sylva Corporation, Inc.. Sylva is a supplier of mulch and wood chips. The project will retain 32 jobs and create 50 new jobs."/>
    <m/>
    <m/>
    <n v="50"/>
    <n v="32"/>
    <m/>
    <s v="Wood"/>
    <s v="Manufacturing"/>
    <s v="https://mn.gov/deed/newscenter/press-releases/#/detail/appId/1/id/439491"/>
    <s v="DEED"/>
    <s v="900 Airport Rd"/>
    <n v="55371"/>
    <n v="45.558625999999997"/>
    <n v="-93.600301999999999"/>
    <s v="Government"/>
    <s v="BDPI"/>
    <n v="310000"/>
    <s v="Central"/>
    <x v="2"/>
  </r>
  <r>
    <x v="10"/>
    <d v="2020-07-09T00:00:00"/>
    <s v="Xcel"/>
    <x v="129"/>
    <x v="11"/>
    <s v="MN"/>
    <s v="Pequot Lakes was awarded a BDPI grant of $164,700 to assist with the construction of a new street and utilities for a new industrial park that will serve two lots. Xcel Energy will be investing $4 million for a new warehouse, garage and offices. The project will retain 15 jobs and create 17 new jobs."/>
    <s v="WH, OF"/>
    <n v="4000000"/>
    <n v="17"/>
    <n v="15"/>
    <m/>
    <m/>
    <s v="Utilities"/>
    <s v="https://mn.gov/deed/newscenter/press-releases/#/detail/appId/1/id/439491"/>
    <s v="DEED"/>
    <m/>
    <n v="56472"/>
    <n v="46.616146999999998"/>
    <n v="-94.235561000000004"/>
    <s v="Government"/>
    <s v="BDPI"/>
    <n v="164700"/>
    <s v="Central"/>
    <x v="2"/>
  </r>
  <r>
    <x v="10"/>
    <d v="2020-07-10T00:00:00"/>
    <s v="Revol Greens"/>
    <x v="104"/>
    <x v="33"/>
    <s v="MN"/>
    <s v="Revol Greens is in the final stages of expanding its greenhouse to 10 acres, from an initial 2.5 acres. Owatonna-based Revol Greens is just weeks from completing an expansion that will quadruple production to more than 4 million pounds of hydroponic baby greens per year. In early June, Revol Greens entered a distribution agreement with Walmart. Revol Greens now has a workforce of between 50 and 60 employees in Medford, having added about 10 to 15 employees since work began on the expansion."/>
    <m/>
    <m/>
    <n v="15"/>
    <m/>
    <m/>
    <m/>
    <s v="Agriculture"/>
    <s v="https://www.bizjournals.com/twincities/news/2020/07/10/revol-greens-expands-medford-greenhouse.html?ana=e_me_prem&amp;j=90518469&amp;t=Morning&amp;mkt_tok=eyJpIjoiTlRaaFl6TXpPRFE0TURFNSIsInQiOiIwcHp6bVwvelhlTFwvZzdzYUtEUmdpeWZMaEpcL2YwTWF6VXJtZHlRTlwvRnVZSXZFeGMrZjlwNXJySEJoaFFDekRRUEV5S3VaQTRZSUVIXC9Qc2hGWk5rYXlPUXp0N2FhVVk4aFN3NDVXVUIxeHB4WXBRdUM1a2RCTE4rSWdsb0V1Z2x4In0%3D"/>
    <s v="MSP Business Journal"/>
    <s v="2781 NW 50th St"/>
    <n v="55060"/>
    <n v="44.145825000000002"/>
    <n v="-93.180071999999996"/>
    <m/>
    <m/>
    <m/>
    <s v="South"/>
    <x v="2"/>
  </r>
  <r>
    <x v="10"/>
    <d v="2020-07-13T00:00:00"/>
    <s v="Metro Storage"/>
    <x v="93"/>
    <x v="25"/>
    <s v="MN"/>
    <s v="Metro Storage is building its ninth Twin Cities storage facility in Coon Rapids. Expect structure to be completed next year. The $9-$10 million project involves building a three-story self-storage facility there that will have about 130,000 square feet of space for 908 units. _x000a_The 47-year-old Metro Storage separately operates 125 facilities in at least 12 states. Its Minnesota operations are in Bloomington, Maple Grove, Mound, Orono, Blaine, Burnsville, Mendota Heights and Eden Prairie."/>
    <m/>
    <n v="10000000"/>
    <m/>
    <m/>
    <n v="180000"/>
    <s v="Real Estate"/>
    <s v="Real Estate, Leasing"/>
    <s v="https://www.startribune.com/metro-storage-to-build-908-unit-facility-in-coon-rapids/571750032/"/>
    <s v="Star Tribune"/>
    <s v="3021 124th Avenue"/>
    <n v="55433"/>
    <n v="45.196300999999998"/>
    <n v="-93.342622000000006"/>
    <m/>
    <m/>
    <m/>
    <s v="Metro"/>
    <x v="2"/>
  </r>
  <r>
    <x v="10"/>
    <d v="2020-07-14T00:00:00"/>
    <s v="Sezzle"/>
    <x v="3"/>
    <x v="3"/>
    <s v="MN"/>
    <s v="Sezzle Inc. has raised $55 million through an institutional placement._x000a_Sezzle is a Minneapolis-based financial-technology company that provides a payment installment option for online retailers. It went public on the Australian Securities Exchange last year. If the funds raised, $14 million will allow Sezzle to hire new developers and build out its software capabilities, $11 million will fund expansion into Canada and other potential markets."/>
    <m/>
    <m/>
    <m/>
    <m/>
    <m/>
    <s v="Computer Programming"/>
    <s v="Professional Services"/>
    <s v="https://www.bizjournals.com/twincities/news/2020/07/14/sezzle-raises-55-million-from-its-institutional.html"/>
    <s v="MSP Business Journal"/>
    <s v="251 N 1st Ave"/>
    <n v="55401"/>
    <n v="44.985892999999997"/>
    <n v="-93.269371000000007"/>
    <m/>
    <m/>
    <m/>
    <s v="Metro"/>
    <x v="2"/>
  </r>
  <r>
    <x v="10"/>
    <d v="2020-07-16T00:00:00"/>
    <s v="Best Buy"/>
    <x v="40"/>
    <x v="3"/>
    <s v="MN"/>
    <s v="Interior remodel per Bloomington building permit report July 2020. The project is a reconfiguration/remodeling of an existing 581,667 SF Best Buy Supply Chain Facility. The scope of work for Civil is new drive at northeast east entrance and reconfigured parking (separate parking lot permit). Architectural scope of work, new interior walls, ceiling, finishes, offices and toilets. Structural scope of work, new exterior overhead doors and loading dock."/>
    <s v="WH"/>
    <n v="3343680"/>
    <m/>
    <m/>
    <m/>
    <m/>
    <s v="Retail"/>
    <s v="https://www.bloomingtonmn.gov/bldg/permit-status-inspection-results-monthly-building-reports"/>
    <s v="City of Bloomington"/>
    <s v="6203 W 111TH ST, BLOOMINGTON, MN 55438"/>
    <n v="55438"/>
    <n v="44.800666"/>
    <n v="-93.361986000000002"/>
    <m/>
    <m/>
    <m/>
    <s v="Metro"/>
    <x v="2"/>
  </r>
  <r>
    <x v="10"/>
    <d v="2020-07-17T00:00:00"/>
    <s v="Feldmann Imports Mercedes-Benz"/>
    <x v="40"/>
    <x v="3"/>
    <s v="MN"/>
    <s v="Per Bloomington building permit report July 2020. Car dealership. DEMOLISH THE EXISTING SHOWROOM AND OFFICE MEZZANINE AREAS. CONSTRUCT A NEW TWO STORY SHOWROOM, WITH AN OFFICE AREA LOCATED IN THE MEZZANINE AREA."/>
    <s v="OF, RET"/>
    <n v="3000000"/>
    <m/>
    <m/>
    <m/>
    <m/>
    <s v="Retail"/>
    <s v="https://www.bloomingtonmn.gov/bldg/permit-status-inspection-results-monthly-building-reports"/>
    <s v="City of Bloomington"/>
    <s v="4901 AMERICAN BLVD W, BLOOMINGTON, MN 55437"/>
    <n v="55437"/>
    <n v="44.857568000000001"/>
    <n v="-93.343812999999997"/>
    <m/>
    <m/>
    <m/>
    <s v="Metro"/>
    <x v="2"/>
  </r>
  <r>
    <x v="10"/>
    <d v="2020-07-21T00:00:00"/>
    <s v="Costco"/>
    <x v="5"/>
    <x v="5"/>
    <s v="MN"/>
    <s v="Duluth City Council approves $1.3M tax abatement for Costco. St. Louis County could grant the retailer an additional $650K tax abatement to help fund improvements to public infrastructure. Once the 161,000 SF store is built, the property will have an estimated market value of $11.2 million, ratcheting up its property tax capacity. Expected to create 75 PT and 75 FT jobs. Construction is expected to start this fall and finish in 2021._x000a_Costco is prepared to invest about $40 million in Duluth."/>
    <s v="WH, RET"/>
    <n v="40000000"/>
    <n v="150"/>
    <m/>
    <n v="161000"/>
    <m/>
    <s v="Retail"/>
    <s v="https://www.startribune.com/duluth-city-council-approves-1-3m-tax-abatement-for-costco/571842641/"/>
    <s v="Star Tribune"/>
    <s v="4285 Haines Road"/>
    <n v="55811"/>
    <n v="46.821047"/>
    <n v="-92.175359999999998"/>
    <s v="Government"/>
    <s v="ED"/>
    <n v="1950000"/>
    <s v="North"/>
    <x v="2"/>
  </r>
  <r>
    <x v="10"/>
    <d v="2020-07-21T00:00:00"/>
    <s v="Oddson Underground Inc"/>
    <x v="130"/>
    <x v="52"/>
    <s v="MN"/>
    <s v="Oddson Underground, a drilling contractor, is considering a new office addition. A new addition would be a sizeable project at 36' by 92'. Project will help to retain existing employees and possibly add up to an additional 30 new employees. Oddson Underground has requested assistance with the expenses for moving the water hydrant tofacilitate their office addition project. _x000a_DEED update: JCF Award $100,000 9/25"/>
    <s v="OF"/>
    <n v="400000"/>
    <n v="5"/>
    <m/>
    <n v="3312"/>
    <m/>
    <s v="Construction"/>
    <s v="https://windom-mn.com/wp-content/uploads/2020/07/August-4-2020.pdf"/>
    <s v="City of Windom"/>
    <s v="50 16th St"/>
    <n v="56101"/>
    <n v="43.873260999999999"/>
    <n v="-95.111185000000006"/>
    <s v="Government"/>
    <s v="JCF"/>
    <s v=" $                   100,000.00 "/>
    <s v="South"/>
    <x v="2"/>
  </r>
  <r>
    <x v="10"/>
    <d v="2020-07-22T00:00:00"/>
    <s v="Avtex"/>
    <x v="40"/>
    <x v="3"/>
    <s v="MN"/>
    <s v="Interior remodel per Bloomington building permit report July 2020. Avtex is a business consultant on customer experience strategy."/>
    <s v="OF"/>
    <n v="300000"/>
    <m/>
    <m/>
    <m/>
    <s v="Business Consulting"/>
    <s v="Professional Services"/>
    <s v="https://www.bloomingtonmn.gov/bldg/permit-status-inspection-results-monthly-building-reports"/>
    <s v="City of Bloomington"/>
    <s v="3500 AMERICAN BLVD W, BLOOMINGTON, MN 55431"/>
    <n v="55431"/>
    <n v="44.858280000000001"/>
    <n v="-93.325306999999995"/>
    <m/>
    <m/>
    <m/>
    <s v="Metro"/>
    <x v="2"/>
  </r>
  <r>
    <x v="10"/>
    <d v="2020-07-23T00:00:00"/>
    <s v="Glamos Wire"/>
    <x v="131"/>
    <x v="25"/>
    <s v="MN"/>
    <s v="A growing wire products maker has moved from leased space in Hugo to a larger, $4.55 million building it has acquired at 2300 Main St. in Lino Lakes. "/>
    <s v="MFG"/>
    <n v="4550000"/>
    <m/>
    <m/>
    <m/>
    <s v="Fabricated Metals"/>
    <s v="Manufacturing"/>
    <s v="https://finance-commerce.com/2020/07/just-sold-hugo-wire-company-moves-to-lino-lakes/"/>
    <s v="Finance &amp; Commerce"/>
    <s v="2300 Main St."/>
    <n v="55038"/>
    <n v="45.162677000000002"/>
    <n v="-93.023909000000003"/>
    <m/>
    <m/>
    <m/>
    <s v="Metro"/>
    <x v="2"/>
  </r>
  <r>
    <x v="10"/>
    <d v="2020-07-25T00:00:00"/>
    <s v="Proozy"/>
    <x v="55"/>
    <x v="3"/>
    <s v="MN"/>
    <s v="Eagan-based Proozy.com has built as an e-commerce clearance store for excess, unsold inventory.  Sales are up 400 to 500%, which means Proozy will likely end next year with $140 million in sales. Proozy is looking to expand in the Edina area. The 65,000-square-foot location would house more warehouse space but also be a step similar to those taken by Amazon and other successful e-commerce businesses — a clicks-to-bricks retail store._x000a_Segal hopes to have it open by the holidays."/>
    <s v="WH"/>
    <m/>
    <m/>
    <m/>
    <n v="65000"/>
    <m/>
    <s v="Retail"/>
    <s v="https://www.startribune.com/with-switch-to-quarantine-style-twin-cities-retailers-left-with-unsold-clothes/571896912/"/>
    <s v="Star Tribune"/>
    <m/>
    <n v="55424"/>
    <n v="44.889687000000002"/>
    <n v="-93.349948999999995"/>
    <m/>
    <m/>
    <m/>
    <s v="Metro"/>
    <x v="2"/>
  </r>
  <r>
    <x v="10"/>
    <d v="2020-07-28T00:00:00"/>
    <s v="Eastman Kodak"/>
    <x v="115"/>
    <x v="6"/>
    <s v="MN"/>
    <s v="Eastman Kodak will receive a federal loan of $765 million to help reduce the country's reliance on other countries for ingredients used in generic drugs. The plan is to create a Kodak Pharmaceuticals division, adding 300 jobs in Rochester, N.Y., and 30 to 60 jobs in St. Paul. "/>
    <m/>
    <m/>
    <n v="60"/>
    <m/>
    <m/>
    <s v="Chemicals"/>
    <s v="Manufacturing"/>
    <s v="https://www.startribune.com/kodak-expansion-fueled-by-765m-federal-loan-could-mean-60-jobs-in-st-paul/571933392/"/>
    <s v="Star Tribune"/>
    <m/>
    <n v="55101"/>
    <n v="44.951483000000003"/>
    <n v="-93.090648999999999"/>
    <s v="Government"/>
    <s v="Federal loan"/>
    <n v="765000000"/>
    <s v="Metro"/>
    <x v="2"/>
  </r>
  <r>
    <x v="10"/>
    <d v="2020-07-29T00:00:00"/>
    <s v="TechMate"/>
    <x v="3"/>
    <x v="3"/>
    <s v="MN"/>
    <s v="Techmate, a New York and Kansas City-based startup offering a SaaS platform for on-demand tech support, has raised $1.2 million and announced plans to further expand its presence throughout the Midwest.Techmate currently has technicians and clients in several other Midwest cities, including Minneapolis._x000a__x000a_Techmate plans to expand its team, mostly  in the Midwest. The company is hiring a sales director and will soon hire an engineering team."/>
    <m/>
    <m/>
    <m/>
    <m/>
    <m/>
    <s v="Software"/>
    <s v="Information"/>
    <s v="https://www.americaninno.com/minne/inno-news-minne/after-receiving-local-backing-techmate-plans-midwest-expansion/?mc_cid=1ead4f79cb&amp;mc_eid=f9b059d709"/>
    <s v="American Inno"/>
    <m/>
    <n v="55401"/>
    <n v="44.984577000000002"/>
    <n v="-93.269097000000002"/>
    <m/>
    <m/>
    <m/>
    <s v="Metro"/>
    <x v="2"/>
  </r>
  <r>
    <x v="10"/>
    <d v="2020-07-31T00:00:00"/>
    <s v="Retail Tech"/>
    <x v="74"/>
    <x v="2"/>
    <s v="MN"/>
    <s v="Retail Tech Inc., a maker and supplier of retail point of sale store fixtures and equipment, has moved to its newly-completed 190,000-square-foot building at 8600 Shelby Court in Chanhassen. Now it has sold the 60,982-square-foot building it outgrew at 1501 Park Road in Chanhassen to a new user from Chaska for $3.57 million."/>
    <s v="MFG, WH"/>
    <m/>
    <m/>
    <m/>
    <n v="129018"/>
    <s v="Furniture"/>
    <s v="Manufacturing"/>
    <s v="https://finance-commerce.com/2020/07/just-sold-retail-tech-finishes-new-building-sells-old-one/"/>
    <s v="Finance &amp; Commerce"/>
    <s v="8600 Shelby Court"/>
    <n v="55317"/>
    <n v="44.848255000000002"/>
    <n v="-93.584491"/>
    <m/>
    <m/>
    <m/>
    <s v="Metro"/>
    <x v="2"/>
  </r>
  <r>
    <x v="10"/>
    <d v="2020-08-05T00:00:00"/>
    <s v="Arctic Wolf Networks"/>
    <x v="33"/>
    <x v="3"/>
    <s v="MN"/>
    <s v="2020 Best Places to Work: Category: Medium - #2 Arctic Wolf Networks Inc How many jobs do you have open, and where do you post your job openings? 68 – www.arcticwolf.com/careers"/>
    <m/>
    <m/>
    <n v="68"/>
    <m/>
    <m/>
    <s v="Computer Programming"/>
    <s v="Professional Services"/>
    <s v="https://www.bizjournals.com/twincities/news/2020/08/05/best-places-to-work-2020-arctic-wolf.html"/>
    <s v="MSP Business Journal"/>
    <s v="8939 Columbine Rd Suite 150,"/>
    <n v="55347"/>
    <n v="44.841734000000002"/>
    <n v="-93.441980999999998"/>
    <m/>
    <m/>
    <m/>
    <s v="Metro"/>
    <x v="2"/>
  </r>
  <r>
    <x v="10"/>
    <d v="2020-08-05T00:00:00"/>
    <s v="Lockton Companies"/>
    <x v="85"/>
    <x v="3"/>
    <s v="MN"/>
    <s v="2020 Best Places to Work: Category: Medium - #10 Lockton Cos.. How many jobs do you have open, and where do you post your job openings? In Minneapolis alone we have nearly 10 open positions."/>
    <m/>
    <m/>
    <n v="10"/>
    <m/>
    <m/>
    <s v="Insurance"/>
    <s v="Finance, Insurance"/>
    <s v="https://www.bizjournals.com/twincities/news/2020/08/05/best-places-to-work-2020-lockton-cos.html"/>
    <s v="MSP Business Journal"/>
    <s v="5500 Wayzata Blvd"/>
    <n v="55416"/>
    <n v="44.971356999999998"/>
    <n v="-93.350282000000007"/>
    <m/>
    <m/>
    <m/>
    <s v="Metro"/>
    <x v="2"/>
  </r>
  <r>
    <x v="10"/>
    <d v="2020-08-05T00:00:00"/>
    <s v="Nerdery"/>
    <x v="55"/>
    <x v="3"/>
    <s v="MN"/>
    <s v="Digital consultancy Nerdery inked a deal earlier this year for 65,000 square feet of space at 7700 France Avenue in Edina. Nerdery will relocate from a Bloomington industrial park to its new space in September._x000a__x000a_The deal is the largest office lease signed this year in the Twin Cities office market. Minneapolis-based Studio KKChong designed the buildout of the new space"/>
    <s v="HQ, OF"/>
    <m/>
    <m/>
    <m/>
    <m/>
    <m/>
    <s v="Professional Services"/>
    <s v="https://tcbmag.com/nerdery-set-for-move-to-edina/"/>
    <s v="Twin Cities Business"/>
    <s v="7700 France Ave"/>
    <n v="55435"/>
    <n v="44.862889000000003"/>
    <n v="-93.331794000000002"/>
    <m/>
    <m/>
    <m/>
    <s v="Metro"/>
    <x v="2"/>
  </r>
  <r>
    <x v="10"/>
    <d v="2020-08-05T00:00:00"/>
    <s v="phData"/>
    <x v="3"/>
    <x v="3"/>
    <s v="MN"/>
    <s v="2020 Best Places to Work: Category: Medium - #1 phData. How many jobs do you have open, and where do you post your job openings? We currently have seven different profiles open between our U.S. and India locations; however, we'll typically hire multiple candidates for each of the core technical positions (senior data engineer, machine learning engineer and solutions architect). We post jobs via our website, as well as on LinkedIn."/>
    <m/>
    <m/>
    <m/>
    <m/>
    <m/>
    <m/>
    <s v="Professional Services"/>
    <s v="https://www.bizjournals.com/twincities/news/2020/08/05/best-places-to-work-2020-phdata.html"/>
    <s v="MSP Business Journal"/>
    <s v="400 S 4th St #401"/>
    <n v="55415"/>
    <n v="44.977536999999998"/>
    <n v="-93.263637000000003"/>
    <m/>
    <m/>
    <m/>
    <s v="Metro"/>
    <x v="2"/>
  </r>
  <r>
    <x v="10"/>
    <d v="2020-08-06T00:00:00"/>
    <s v="Ameriprise Financial"/>
    <x v="3"/>
    <x v="3"/>
    <s v="MN"/>
    <s v="2020 Best Places to Work, Category: Large: How many jobs do you have open? As of June 17, we have 83 jobs available for application in the U.S."/>
    <m/>
    <m/>
    <n v="83"/>
    <m/>
    <m/>
    <s v="Finance"/>
    <s v="Finance, Insurance"/>
    <s v="https://www.bizjournals.com/twincities/news/2020/08/06/best-places-to-work-2020-ameriprise-financial.html"/>
    <s v="MSP Business Journal"/>
    <s v="901 3rd Ave S"/>
    <n v="55402"/>
    <n v="44.972417999999998"/>
    <n v="-93.269480000000001"/>
    <m/>
    <m/>
    <m/>
    <s v="Metro"/>
    <x v="2"/>
  </r>
  <r>
    <x v="10"/>
    <d v="2020-08-06T00:00:00"/>
    <s v="RBC Wealth Management"/>
    <x v="3"/>
    <x v="3"/>
    <s v="MN"/>
    <s v="2020 Best Places to Work, Category: Large: How many jobs do you have open?  We have 64 job openings as of June 18."/>
    <m/>
    <m/>
    <n v="64"/>
    <m/>
    <m/>
    <s v="Finance"/>
    <s v="Finance, Insurance"/>
    <s v="https://www.bizjournals.com/twincities/news/2020/08/06/best-places-to-work-2020-rbc-wealth-management.html"/>
    <s v="MSP Business Journal"/>
    <s v="60 South 6th St"/>
    <n v="55402"/>
    <n v="44.977772000000002"/>
    <n v="-93.270821999999995"/>
    <m/>
    <m/>
    <m/>
    <s v="Metro"/>
    <x v="2"/>
  </r>
  <r>
    <x v="10"/>
    <d v="2020-08-06T00:00:00"/>
    <s v="SageGlass"/>
    <x v="34"/>
    <x v="20"/>
    <s v="MN"/>
    <s v="2020 Best Places to Work, Category: Large: How many jobs do you have open?  We currently only have seven open positions, but look forward to opening that up more as we progress through the pandemic."/>
    <m/>
    <m/>
    <n v="7"/>
    <m/>
    <m/>
    <m/>
    <s v="Manufacturing"/>
    <s v="https://www.bizjournals.com/twincities/news/2020/08/06/best-places-to-work-2020-sageglass.html"/>
    <s v="MSP Business Journal"/>
    <s v="2 Sage Way"/>
    <n v="55021"/>
    <n v="44.330658"/>
    <n v="-93.291892000000004"/>
    <m/>
    <m/>
    <m/>
    <s v="South"/>
    <x v="2"/>
  </r>
  <r>
    <x v="10"/>
    <d v="2020-08-06T00:00:00"/>
    <s v="TPI Hospitality"/>
    <x v="0"/>
    <x v="0"/>
    <s v="MN"/>
    <s v="2020 Best Places to Work, Category: Large: How many jobs do you have open? We currently have 43 job openings"/>
    <m/>
    <m/>
    <n v="43"/>
    <m/>
    <m/>
    <s v="Accommodation"/>
    <s v="Accommodation, Food Services"/>
    <s v="https://www.bizjournals.com/twincities/news/2020/08/06/best-places-to-work-2020-tpi-hospitality.html"/>
    <s v="MSP Business Journal"/>
    <s v="103 15th Ave NW"/>
    <n v="56201"/>
    <n v="45.138036"/>
    <n v="-95.043182000000002"/>
    <m/>
    <m/>
    <m/>
    <s v="Central"/>
    <x v="2"/>
  </r>
  <r>
    <x v="10"/>
    <d v="2020-08-10T00:00:00"/>
    <s v="US Army Corps of Engineers"/>
    <x v="115"/>
    <x v="6"/>
    <s v="MN"/>
    <s v="US Army Corps is relocating its offices within downtown St. Paul and has signed a lease for 80,000 square feet in the building that will make the U.S. Army Corps the second-largest tenant in the property. The move will include a $10 million buildout on floors 7 through 15. The Corps which will move about 300 people to the First National Bank building."/>
    <s v="OF"/>
    <n v="10000000"/>
    <m/>
    <m/>
    <m/>
    <s v="Military"/>
    <s v="Government"/>
    <s v="https://www.bizjournals.com/twincities/news/2020/08/10/us-army-corps-of-engineers-first-national-bank.html"/>
    <s v="MSP Business Journal"/>
    <s v="332 Minnesota St"/>
    <n v="55101"/>
    <n v="44.946294999999999"/>
    <n v="-93.091271000000006"/>
    <m/>
    <m/>
    <m/>
    <s v="Metro"/>
    <x v="2"/>
  </r>
  <r>
    <x v="10"/>
    <d v="2020-08-11T00:00:00"/>
    <s v="Woodchuck USA"/>
    <x v="115"/>
    <x v="6"/>
    <s v="MN"/>
    <s v="How much wood does Woodchuck USA chuck to make its unique line of gifts?_x000a__x000a_Enough that founder and CEO Ben VandenWymelenberg is moving it out of its startup space in former Ry-Krisp factory in Minneapolis and buying a larger plant in St. Paul._x000a__x000a_Woodchuck Industrial LLC, an entity related to the wood crafter, closed Aug. 5 on the $3.075 million acquisition of the 50,056-square-foot Class C industrial building at 274 Fillmore Ave. E. "/>
    <s v="HQ, MFG"/>
    <n v="3075000"/>
    <m/>
    <m/>
    <n v="50056"/>
    <s v="Wood"/>
    <s v="Manufacturing"/>
    <s v="https://finance-commerce.com/2020/08/just-sold-woodchuck-usa-buys-vomelas-former-hq/"/>
    <s v="Finance &amp; Commerce"/>
    <s v="274 Fillmore Ave. E"/>
    <n v="55107"/>
    <n v="44.942793999999999"/>
    <n v="-93.078702000000007"/>
    <m/>
    <m/>
    <m/>
    <s v="Metro"/>
    <x v="2"/>
  </r>
  <r>
    <x v="10"/>
    <d v="2020-08-17T00:00:00"/>
    <s v="Bind Benefits"/>
    <x v="3"/>
    <x v="3"/>
    <s v="MN"/>
    <s v="Health insurance startup Bind Benefits Inc. has hired around 100 people during the summer — significantly more than expected._x000a__x000a_In April, Bind expected to hire between 50 and 80 employees during the summer. In fact, Bind hired and onboarded 100, including 30 new employees and 70 full-time contractors, bringing Bind's total headcount to 350. Bind is still hiring. Bind contracts with employers to offer &quot;on-demand&quot; insurance to employees: members pay only for procedures that they need."/>
    <s v="OF"/>
    <m/>
    <n v="100"/>
    <m/>
    <m/>
    <s v="Insurance"/>
    <s v="Finance, Insurance"/>
    <s v="https://www.bizjournals.com/twincities/news/2020/08/14/bind-benefits-insurance-enrollment-period-double.html"/>
    <s v="MSP Business Journal"/>
    <s v="3033 Excelsior Blvd"/>
    <n v="55416"/>
    <n v="44.947372999999999"/>
    <n v="-93.318464000000006"/>
    <m/>
    <m/>
    <m/>
    <s v="Metro"/>
    <x v="2"/>
  </r>
  <r>
    <x v="10"/>
    <d v="2020-08-19T00:00:00"/>
    <s v="DI Labs"/>
    <x v="0"/>
    <x v="0"/>
    <s v="MN"/>
    <s v="DI Labs began in 2013 in Spicer, but as their 3-D printing equipment evolved, the business they outgrew their space. The new, larger location in Willmar has been fully operating for a month. Cutting-edge technology was used to respond to a shortage of medical equipment caused by COVID-19, including printing face shields that fit over a hard hat. At the heart of the 20,000-square-foot building designs are developed by the engineering team and produced by about 25 different 3-D printers in spotless rooms."/>
    <s v="HQ, MFG, R&amp;D"/>
    <m/>
    <m/>
    <m/>
    <n v="20000"/>
    <s v="Plastics, Rubber"/>
    <s v="Manufacturing"/>
    <s v="https://www.duluthnewstribune.com/business/manufacturing/6624259-Minnesota-company-could-be-game-changer-in-digital-manufacturing"/>
    <s v="Duluth News Tribune"/>
    <s v="1740 45th St SE"/>
    <n v="56201"/>
    <n v="45.106842999999998"/>
    <n v="-94.982282999999995"/>
    <m/>
    <m/>
    <m/>
    <s v="Central"/>
    <x v="2"/>
  </r>
  <r>
    <x v="10"/>
    <d v="2020-08-20T00:00:00"/>
    <s v="Thermo-King"/>
    <x v="40"/>
    <x v="3"/>
    <s v="MN"/>
    <s v="August building permit report by Bloomington. Office renovation of a select portion of Thermo King's office."/>
    <s v="OF"/>
    <n v="4250000"/>
    <m/>
    <m/>
    <m/>
    <s v="Transportation Equipment"/>
    <s v="Manufacturing"/>
    <s v="https://www.bloomingtonmn.gov/bldg/permit-status-inspection-results-monthly-building-reports"/>
    <s v="City of Bloomington"/>
    <s v="314 W 90TH ST, BLOOMINGTON, MN 55420"/>
    <n v="55420"/>
    <n v="44.842655000000001"/>
    <n v="-93.284991000000005"/>
    <m/>
    <m/>
    <m/>
    <s v="Metro"/>
    <x v="2"/>
  </r>
  <r>
    <x v="10"/>
    <d v="2020-08-24T00:00:00"/>
    <s v="Bridgewater Bank"/>
    <x v="132"/>
    <x v="3"/>
    <s v="MN"/>
    <s v="Bridgewater Bancshares, long based in Bloomington, is now headquartered in St. Louis Park. The bank officially opened its new headquarters Monday at 4450 Excelsior Blvd. The building is roughly 84,000 square feet and cost about $40 million to develop, said CEO Jerry Baack. The space will house around 100 of Bridgewater's employees with space for another 150 more if it becomes necessary. "/>
    <s v="HQ, OF"/>
    <n v="40000000"/>
    <m/>
    <m/>
    <n v="40000"/>
    <s v="Finance"/>
    <s v="Finance, Insurance"/>
    <s v="https://www.bizjournals.com/twincities/news/2020/08/24/bremer-bank-opens-new-headquarters-in-st-louis-pa.html"/>
    <s v="MSP Business Journal"/>
    <s v="4450 Excelsior Blvd UNIT 100,"/>
    <n v="55416"/>
    <n v="44.934489999999997"/>
    <n v="-93.352440000000001"/>
    <m/>
    <m/>
    <m/>
    <s v="Metro"/>
    <x v="2"/>
  </r>
  <r>
    <x v="10"/>
    <d v="2020-08-28T00:00:00"/>
    <s v="Best Buy"/>
    <x v="133"/>
    <x v="3"/>
    <s v="MN"/>
    <s v="Best Buy plans on hiring more than 1,000 new tech employees in the next two years — and 30% will be people of color or women. The new hiring plan includes engineers and product managers, and is one of several steps to address disparities within the tech industry. Best Buy has brought about two-thirds of 51,000 employees furloughed in spring, back to work. Its new hires will extend beyond the Twin Cities to also include remote, full-time opportunities outside of MN."/>
    <m/>
    <m/>
    <m/>
    <m/>
    <m/>
    <m/>
    <s v="Retail"/>
    <s v="https://www.startribune.com/best-buy-says-30-of-1-000-new-tech-hires-will-be-people-of-color-or-women/572253542/"/>
    <s v="Star Tribune"/>
    <s v="7601 Penn Ave S,"/>
    <n v="55423"/>
    <n v="44.863926999999997"/>
    <n v="-93.305441000000002"/>
    <m/>
    <m/>
    <m/>
    <s v="Metro"/>
    <x v="2"/>
  </r>
  <r>
    <x v="10"/>
    <d v="2020-09-03T00:00:00"/>
    <s v="Ear Nose &amp; Throat Specialty Care"/>
    <x v="43"/>
    <x v="3"/>
    <s v="MN"/>
    <s v="Ear Nose &amp; Throat Specialty Care (ENT) will take most of the second floor of the 3-story Xchange Medical building being constructed by real estate firm Davis. Davis breaks ground next month on a 78,000-square-foot medical office building in St. Louis Park.  In the new office, ENT will consolidate its several speciality services around the metro._x000a_Construction, which is expected to cost $20 million for the building shell and two tenant finishes, should be wrapped up by November 2021."/>
    <s v="OF"/>
    <m/>
    <m/>
    <m/>
    <m/>
    <m/>
    <s v="Health Care, Social Assist"/>
    <s v="https://www.bizjournals.com/twincities/news/2020/09/03/davis-medical-office-stlouispark-groundbreaking.html"/>
    <s v="MSP Business Journal"/>
    <s v="6111 Wayzata Blvd"/>
    <n v="55416"/>
    <n v="44.971412000000001"/>
    <n v="-93.359583000000001"/>
    <m/>
    <m/>
    <m/>
    <s v="Metro"/>
    <x v="2"/>
  </r>
  <r>
    <x v="10"/>
    <d v="2020-09-03T00:00:00"/>
    <s v="Surgical Care Affiliates"/>
    <x v="132"/>
    <x v="3"/>
    <s v="MN"/>
    <s v="Surgical Care Affiliates is taking the the top floor of the three-story Xchange Medical building for a surgery center being constructed by real estate firm Davis. Davis breaks ground next month on a 78,000-square-foot medical office building in St. Louis Park. The  SCA has 210 surgical facilities, including one in Davis’s building in Maplewood.  _x000a_Construction, which is expected to cost $20 million for the building shell and two tenant finishes, should be wrapped up by November 2021."/>
    <s v="OF"/>
    <m/>
    <m/>
    <m/>
    <m/>
    <m/>
    <s v="Health Care, Social Assist"/>
    <s v="https://www.bizjournals.com/twincities/news/2020/09/03/davis-medical-office-stlouispark-groundbreaking.html"/>
    <s v="MSP Business Journal"/>
    <s v="6111 Wayzata Blvd"/>
    <n v="55416"/>
    <n v="44.971412000000001"/>
    <n v="-93.359583000000001"/>
    <m/>
    <m/>
    <m/>
    <s v="Metro"/>
    <x v="2"/>
  </r>
  <r>
    <x v="10"/>
    <d v="2020-09-14T00:00:00"/>
    <s v="Cargill Meat Solutions Corporation"/>
    <x v="27"/>
    <x v="17"/>
    <s v="MN"/>
    <s v="Cargill Meat Solutions has plans to invest approximately $25 million into their existing Albert Lea location to diversify and expand product offerings. The upgrades will result in an increase in local tax dollars as well as additional jobs. _x000a__x000a_DEED Update: JCF $175K , 9/25/20"/>
    <s v="MFG"/>
    <n v="24000000"/>
    <n v="5"/>
    <m/>
    <m/>
    <s v="Food, Beverage"/>
    <s v="Manufacturing"/>
    <s v="https://www.cityofalbertlea.org/september-14-2020/"/>
    <s v="City of Albert Lea"/>
    <s v="702 E 13th St,"/>
    <n v="56007"/>
    <n v="43.625591"/>
    <n v="-93.356857000000005"/>
    <s v="Government"/>
    <s v="JCF"/>
    <s v="$                   175,000.00 "/>
    <s v="South"/>
    <x v="2"/>
  </r>
  <r>
    <x v="10"/>
    <d v="2020-09-14T00:00:00"/>
    <s v="Deluxe"/>
    <x v="3"/>
    <x v="3"/>
    <s v="MN"/>
    <s v="Deluxe Corp. has signed a lease for 94,000 square feet to relocate its headquarters from Shoreview to downtown Minneapolis. 538 employees could move downtown when the space is ready in the fall of 2021.`_x000a_The business-technology company is building out a new headquarters inside of the 801 Marquette building. Deluxe signed a 16-year lease to occupy the top two floors of the building as well as one in the connected tower, which will be accessed through a new, private elevator._x000a_DEED Update: 9/4/20 $1M MIF"/>
    <s v="OF"/>
    <n v="10162030"/>
    <m/>
    <m/>
    <m/>
    <s v="Finance"/>
    <s v="Finance, Insurance"/>
    <s v="https://tcbmag.com/deluxe-corp-moving-hq-to-downtown-minneapolis/"/>
    <s v="Twin Cities Business"/>
    <s v="801 Marquette"/>
    <n v="55401"/>
    <n v="44.984577000000002"/>
    <n v="-93.269097000000002"/>
    <s v="Government"/>
    <s v="MIF?"/>
    <n v="1000000"/>
    <s v="Metro"/>
    <x v="2"/>
  </r>
  <r>
    <x v="10"/>
    <d v="2020-09-15T00:00:00"/>
    <s v="Ecolab Production LLC"/>
    <x v="15"/>
    <x v="4"/>
    <s v="MN"/>
    <s v="Ecolab has been in Eagan since 1969. Its Global Research, Development and Engineering Center opened in Eagan in 2005 and is its main hub of innovation. _x000a_The proposed project creates a new Pilot Plant and Prototype Lab at an existing 22,065 SF leased space. The project will create 14 new full-time jobs paying at an average $75,000 or more and invest a $3.9 million capital investment. Assistance from the JCF program will play a role in the decision where to implement the project (Eagan vs. Georgia)._x000a__x000a_DEED. JCF Award $165,000. 14 new jobs paying average wages of $36.64/hr."/>
    <s v="RD"/>
    <n v="3920750"/>
    <n v="14"/>
    <m/>
    <n v="22000"/>
    <s v="Chemicals"/>
    <s v="Manufacturing"/>
    <s v="https://eagan.granicus.com/MetaViewer.php?view_id=8&amp;clip_id=2074&amp;meta_id=109209"/>
    <s v="City of Eagan, DEED"/>
    <s v="655 Lone Oak Dr"/>
    <n v="55121"/>
    <n v="44.852012999999999"/>
    <n v="-93.113997999999995"/>
    <s v="Government"/>
    <s v="JCF"/>
    <n v="165000"/>
    <s v="Metro"/>
    <x v="2"/>
  </r>
  <r>
    <x v="10"/>
    <d v="2020-09-15T00:00:00"/>
    <s v="Vireo Health of Minnesota (Green Goods) - formerly Minnesota Medical Solutions"/>
    <x v="134"/>
    <x v="12"/>
    <s v="MN"/>
    <s v="Vireo's existing cannabis patient centers in Minneapolis, Bloomington, Rochester and Moorhead are being renovated to create a best-in-class patient experience. The company is also opening two new locations in Blaine and Hermantown by November, with a location in Burnsville and Woodbury expected to open by the end of the year._x000a__x000a_The new locations will serve large population centers that don't have immediate access to medicinal cannabis, said Vireo Health CEO and Founder Dr. Kyle Kingsley."/>
    <m/>
    <m/>
    <m/>
    <m/>
    <m/>
    <m/>
    <s v="Health Care, Social Assist"/>
    <s v="https://www.bizjournals.com/twincities/news/2020/09/15/minnesota-medical-solutions-rebrands-to.html"/>
    <s v="MSP Business Journal"/>
    <m/>
    <n v="56560"/>
    <n v="46.842027999999999"/>
    <n v="-96.735562999999999"/>
    <m/>
    <m/>
    <m/>
    <s v="Central"/>
    <x v="2"/>
  </r>
  <r>
    <x v="10"/>
    <d v="2020-09-15T00:00:00"/>
    <s v="Vireo Health of Minnesota (Green Goods) - formerly Minnesota Medical Solutions"/>
    <x v="7"/>
    <x v="7"/>
    <s v="MN"/>
    <s v="Vireo's existing cannabis patient centers in Minneapolis, Bloomington, Rochester and Moorhead are being renovated to create a best-in-class patient experience. The company is also opening two new locations in Blaine and Hermantown by November, with a location in Burnsville and Woodbury expected to open by the end of the year._x000a__x000a_The new locations will serve large population centers that don't have immediate access to medicinal cannabis, said Vireo Health CEO and Founder Dr. Kyle Kingsley."/>
    <m/>
    <m/>
    <m/>
    <m/>
    <m/>
    <m/>
    <s v="Health Care, Social Assist"/>
    <s v="https://www.bizjournals.com/twincities/news/2020/09/15/minnesota-medical-solutions-rebrands-to.html"/>
    <s v="MSP Business Journal"/>
    <m/>
    <n v="55901"/>
    <n v="44.075285000000001"/>
    <n v="-92.516915999999995"/>
    <m/>
    <m/>
    <m/>
    <s v="South"/>
    <x v="2"/>
  </r>
  <r>
    <x v="10"/>
    <d v="2020-09-15T00:00:00"/>
    <s v="Vireo Health of Minnesota (Green Goods) - formerly Minnesota Medical Solutions"/>
    <x v="40"/>
    <x v="33"/>
    <s v="MN"/>
    <s v="Vireo's existing cannabis patient centers in Minneapolis, Bloomington, Rochester and Moorhead are being renovated to create a best-in-class patient experience. The company is also opening two new locations in Blaine and Hermantown by November, with a location in Burnsville and Woodbury expected to open by the end of the year._x000a__x000a_The new locations will serve large population centers that don't have immediate access to medicinal cannabis, said Vireo Health CEO and Founder Dr. Kyle Kingsley."/>
    <m/>
    <m/>
    <m/>
    <m/>
    <m/>
    <m/>
    <s v="Health Care, Social Assist"/>
    <s v="https://www.bizjournals.com/twincities/news/2020/09/15/minnesota-medical-solutions-rebrands-to.html"/>
    <s v="MSP Business Journal"/>
    <m/>
    <n v="55917"/>
    <n v="43.866630000000001"/>
    <n v="-93.051029999999997"/>
    <m/>
    <m/>
    <m/>
    <s v="South"/>
    <x v="2"/>
  </r>
  <r>
    <x v="10"/>
    <d v="2020-09-15T00:00:00"/>
    <s v="Vireo Health of Minnesota (Green Goods) - formerly Minnesota Medical Solutions"/>
    <x v="3"/>
    <x v="3"/>
    <s v="MN"/>
    <s v="Vireo's existing cannabis patient centers in Minneapolis, Bloomington, Rochester and Moorhead are being renovated to create a best-in-class patient experience. The company is also opening two new locations in Blaine and Hermantown by November, with a location in Burnsville and Woodbury expected to open by the end of the year._x000a__x000a_The new locations will serve large population centers that don't have immediate access to medicinal cannabis, said Vireo Health CEO and Founder Dr. Kyle Kingsley."/>
    <m/>
    <m/>
    <m/>
    <m/>
    <m/>
    <m/>
    <s v="Health Care, Social Assist"/>
    <s v="https://www.bizjournals.com/twincities/news/2020/09/15/minnesota-medical-solutions-rebrands-to.html"/>
    <s v="MSP Business Journal"/>
    <m/>
    <n v="55401"/>
    <n v="44.984577000000002"/>
    <n v="-93.269097000000002"/>
    <m/>
    <m/>
    <m/>
    <s v="Metro"/>
    <x v="2"/>
  </r>
  <r>
    <x v="10"/>
    <d v="2020-09-15T00:00:00"/>
    <s v="Vireo Health of Minnesota (Green Goods) - formerly Minnesota Medical Solutions"/>
    <x v="41"/>
    <x v="4"/>
    <s v="MN"/>
    <s v="Vireo's existing cannabis patient centers in Minneapolis, Bloomington, Rochester and Moorhead are being renovated to create a best-in-class patient experience. The company is also opening two new locations in Blaine and Hermantown by November, with a location in Burnsville and Woodbury expected to open by the end of the year._x000a__x000a_The new locations will serve large population centers that don't have immediate access to medicinal cannabis, said Vireo Health CEO and Founder Dr. Kyle Kingsley."/>
    <m/>
    <m/>
    <m/>
    <m/>
    <m/>
    <m/>
    <s v="Health Care, Social Assist"/>
    <s v="https://www.bizjournals.com/twincities/news/2020/09/15/minnesota-medical-solutions-rebrands-to.html"/>
    <s v="MSP Business Journal"/>
    <m/>
    <n v="55306"/>
    <n v="44.730944000000001"/>
    <n v="-93.291381000000001"/>
    <m/>
    <m/>
    <m/>
    <s v="Metro"/>
    <x v="2"/>
  </r>
  <r>
    <x v="10"/>
    <d v="2020-09-15T00:00:00"/>
    <s v="Vireo Health of Minnesota (Green Goods) - formerly Minnesota Medical Solutions"/>
    <x v="58"/>
    <x v="1"/>
    <s v="MN"/>
    <s v="Vireo's existing cannabis patient centers in Minneapolis, Bloomington, Rochester and Moorhead are being renovated to create a best-in-class patient experience. The company is also opening two new locations in Blaine and Hermantown by November, with a location in Burnsville and Woodbury expected to open by the end of the year._x000a__x000a_The new locations will serve large population centers that don't have immediate access to medicinal cannabis, said Vireo Health CEO and Founder Dr. Kyle Kingsley."/>
    <m/>
    <m/>
    <m/>
    <m/>
    <m/>
    <m/>
    <s v="Health Care, Social Assist"/>
    <s v="https://www.bizjournals.com/twincities/news/2020/09/15/minnesota-medical-solutions-rebrands-to.html"/>
    <s v="MSP Business Journal"/>
    <m/>
    <n v="55125"/>
    <n v="44.923855000000003"/>
    <n v="-92.959379999999996"/>
    <m/>
    <m/>
    <m/>
    <s v="Metro"/>
    <x v="2"/>
  </r>
  <r>
    <x v="10"/>
    <d v="2020-09-23T00:00:00"/>
    <s v="Trelleborg Healthcare &amp; Medical (Formerly Sil-Pro)"/>
    <x v="135"/>
    <x v="24"/>
    <s v="MN"/>
    <s v="Trelleborg Healthcare &amp; Medical recently announced that it has completed an expansion at its Delano, Minn.–based manufacturing facility. The expansion includes a 6,000-ft2 ISO Class 7 cleanroom and enhanced silicone molding and contract manufacturing capabilities._x000a__x000a_The expansion is a response to increased demand that Trelleborg has been seeing for silicone-molded components.Trelleborg acquired the facility through its purchase of Sil-Pro in early 2019. Sweden-based Trelleborg was acquired by Japan-based Yokohama Rubber in 2022."/>
    <s v="MFG"/>
    <m/>
    <m/>
    <m/>
    <n v="6000"/>
    <s v="Plastics, Rubber"/>
    <s v="Manufacturing"/>
    <s v="https://www.tss.trelleborg.com/en/news-and-events/news/trelleborg-expands-silicone-molding-capacity-at-delano"/>
    <s v="Company website"/>
    <s v="740 7th St S"/>
    <n v="55328"/>
    <n v="45.029896999999998"/>
    <n v="-93.781816000000006"/>
    <m/>
    <m/>
    <m/>
    <s v="Central"/>
    <x v="2"/>
  </r>
  <r>
    <x v="10"/>
    <d v="2020-09-25T00:00:00"/>
    <s v="Fulcrum (Fulcrumpro Inc)"/>
    <x v="3"/>
    <x v="3"/>
    <s v="MN"/>
    <s v="Fulcrumpro Inc., a Minneapolis-based software-as-a-service company that supports the supply chains of manufacturing companies, has raised a $3.1 million seed round. This is Fulcrum's first outside investment. It has 15 employees and hopes to use the new capital to hire 20 more in the next year, specifically in sales and marketing positions.  Fulcrum recently participated in this year’s Minnesota Cup. and was the runner-up in the high tech division ($5,000 cash prize)."/>
    <m/>
    <m/>
    <n v="20"/>
    <m/>
    <m/>
    <s v="Software"/>
    <s v="Information"/>
    <s v="https://www.bizjournals.com/twincities/news/2020/09/25/fulcrum-raises-seed-round-matchstick-bread-butter.html?ana=e_ae_prem&amp;j=90530094&amp;t=Afternoon&amp;mkt_tok=eyJpIjoiWmpOaU56Rm1aVFpsWXprMyIsInQiOiJHcmt6MllIVmlNU3pwNlVKUlRPY1E0ZlJ1WDZaNWtoUm0yUUhjMjBtMnd0eWRNaDQwWW9jVHFTSE43ckw3V3JnMHRaQ1NkVDB4bnRFSGJNOWZneThwYmJ5Y1hkM3hsM2RZbHl4eVJKUmZLQ1h0T2Y5S3VWZGZvaHFyNUNMMHJ3dCtYZ3I4dHVlQWJnVEM4OGRTXC9FVjBBPT0ifQ=="/>
    <s v="MSP Business Journal"/>
    <s v="730 2nd Ave S UNIT 840"/>
    <n v="55402"/>
    <n v="44.975231999999998"/>
    <n v="-93.270494999999997"/>
    <m/>
    <m/>
    <m/>
    <s v="Metro"/>
    <x v="2"/>
  </r>
  <r>
    <x v="10"/>
    <d v="2020-09-30T00:00:00"/>
    <s v="JD Woodcraft"/>
    <x v="42"/>
    <x v="4"/>
    <s v="MN"/>
    <s v="JD Woodcraft was issued a building permit in September 2020 for the construction of an 18,288-square-foot addition and parking lot. The existing facility is 30,000 square feet and is located at_x000a_21044 Heron Way."/>
    <s v="MF"/>
    <m/>
    <m/>
    <m/>
    <n v="18288"/>
    <s v="Furniture"/>
    <s v="Manufacturing"/>
    <s v="https://www.lakevillemn.gov/ArchiveCenter/ViewFile/Item/1015"/>
    <s v="Thrive! Lakeville Business Update 1/2021"/>
    <s v="21044 Heron Way"/>
    <n v="55044"/>
    <n v="44.644702000000002"/>
    <n v="-93.234274999999997"/>
    <m/>
    <m/>
    <m/>
    <s v="Metro"/>
    <x v="2"/>
  </r>
  <r>
    <x v="11"/>
    <d v="2020-10-01T00:00:00"/>
    <s v="Siteimprove"/>
    <x v="40"/>
    <x v="3"/>
    <s v="MN"/>
    <s v="Interior tenant improvement on floors 1, 4 and 5. Siteimprove is a SaaS solution that helps organizations achieve their digital potential by empowering teams with actionable insights to deliver a superior website experience and drive growth. Siteimprove offers one suite for improving your website through SEO, Analytics, Accessibility, Data Privacy, and Content Quality. "/>
    <s v="OF"/>
    <n v="1000000"/>
    <m/>
    <m/>
    <m/>
    <s v="Software"/>
    <s v="Information"/>
    <s v="https://www.bloomingtonmn.gov/bldg/permit-status-inspection-results-monthly-building-reports"/>
    <s v="City of Bloomington"/>
    <s v="5600 W 83RD ST"/>
    <n v="55437"/>
    <n v="44.854467999999997"/>
    <n v="-93.354118"/>
    <m/>
    <m/>
    <m/>
    <s v="Metro"/>
    <x v="2"/>
  </r>
  <r>
    <x v="11"/>
    <d v="2020-10-07T00:00:00"/>
    <s v="Shipt (Target)"/>
    <x v="3"/>
    <x v="3"/>
    <s v="MN"/>
    <s v="Shipt, the same-day delivery service owned by Target Corp., plans to add another 100,000 workers to its network of freelance shoppers, in major cities nationwide, including Minneapolis-St. Paul. The Birmingham-based unit of Target (NYSE: TGT), announced its hiring plans early Wednesday, saying the move will bring its total shopper network to 300,000. "/>
    <m/>
    <m/>
    <m/>
    <m/>
    <m/>
    <m/>
    <s v="Transportation"/>
    <s v="https://www.bizjournals.com/twincities/news/2020/10/07/shipt-100000-workers-holidays.html"/>
    <s v="MSP Business Journal"/>
    <m/>
    <n v="55402"/>
    <n v="44.975915000000001"/>
    <n v="-93.271825000000007"/>
    <m/>
    <m/>
    <m/>
    <s v="Metro"/>
    <x v="2"/>
  </r>
  <r>
    <x v="11"/>
    <d v="2020-10-08T00:00:00"/>
    <s v="Jet Linx"/>
    <x v="33"/>
    <x v="3"/>
    <s v="MN"/>
    <s v="Private jet company Jet Linx held a grand opening of its newest terminal at Flying Cloud Airport in Eden Prairie._x000a__x000a_It’s the 19th U.S. base for Omaha-based Jet Linx Aviation, LLC, which offers both private aircraft management and jet card memberships. The private terminal at Flying Cloud could eventually have as many as 45 to 50 employees. Jet Linx is currently managing three private aircraft in the Twin Cities but entered the market because it sees the opportunity to grow that number."/>
    <m/>
    <m/>
    <n v="50"/>
    <m/>
    <m/>
    <m/>
    <s v="Transportation"/>
    <s v="https://www.bizjournals.com/twincities/news/2020/10/08/jet-linx-opens-terminal-at-flying-cloud-airport.html"/>
    <s v="MSP Business Journal"/>
    <s v="15221 Charlson Rd"/>
    <n v="55347"/>
    <n v="44.825082000000002"/>
    <n v="-93.465683999999996"/>
    <m/>
    <m/>
    <m/>
    <s v="Metro"/>
    <x v="2"/>
  </r>
  <r>
    <x v="11"/>
    <d v="2020-10-09T00:00:00"/>
    <s v="AirCorps Aviation"/>
    <x v="21"/>
    <x v="13"/>
    <s v="MN"/>
    <s v="AirCorps Aviation is working toward a $1.2 million expansion. Beltrami County is helpfing with funding provided as a loan. AirCorps Aviation's project will include purchasing a building along Adams Avenue in Bemidji Township, which will double the company's square footage. The business focuses on restoration and fabrication of vintage aircraft. The expansion will create 10 new jobs, paying at least $20 an hour. Renovations will be completed by Q1 and Q2 of 2021._x000a_DEED MIF Award $200K."/>
    <s v="WH"/>
    <n v="1200000"/>
    <n v="10"/>
    <m/>
    <m/>
    <s v="Maintenance, Repair"/>
    <s v="Services"/>
    <s v="https://www.bemidjipioneer.com/business/6710287-AirCorps-Aviation-looking-to-expand-with-county-MNDEED-assistance"/>
    <s v="Bemidji Pioneer, DEED"/>
    <m/>
    <n v="56601"/>
    <n v="47.571964000000001"/>
    <n v="-94.801271999999997"/>
    <s v="Government"/>
    <s v="MIF "/>
    <n v="200000"/>
    <s v="North"/>
    <x v="2"/>
  </r>
  <r>
    <x v="11"/>
    <d v="2020-10-12T00:00:00"/>
    <s v="Menards"/>
    <x v="82"/>
    <x v="7"/>
    <s v="MN"/>
    <s v="Eyota was awarded $434,727 to assist with constructing a street and extending utilities to a new industrial park that will include a new Menards nail plant. The project will retain 20 jobs. "/>
    <s v="MF"/>
    <m/>
    <m/>
    <n v="20"/>
    <m/>
    <s v="Fabricated Metals"/>
    <s v="Manufacturing"/>
    <s v="https://eyota.govoffice.com/vertical/sites/%7B6A40AD6F-800F-4E67-85FB-9F663D043B20%7D/uploads/agenda_8-27-2020_with_packet.pdf"/>
    <s v="City of Eyota"/>
    <m/>
    <n v="55934"/>
    <n v="44.009931999999999"/>
    <n v="-92.264837"/>
    <m/>
    <m/>
    <m/>
    <s v="South"/>
    <x v="2"/>
  </r>
  <r>
    <x v="11"/>
    <d v="2020-10-12T00:00:00"/>
    <s v="MJ Holdings"/>
    <x v="136"/>
    <x v="53"/>
    <s v="MN"/>
    <s v="Waseca was awarded $621,920 to assist with increasing the size of a watermain that allow the construction of a new Conagra food processing plant and for MJ Holdings to increase their manufacturing of hand sanitizer and extracting of CBD. The MJ Holdings project will retain 60 full-time jobs, create 190 new jobs. "/>
    <s v="MF"/>
    <m/>
    <n v="190"/>
    <n v="60"/>
    <m/>
    <s v="Chemicals"/>
    <s v="Manufacturing"/>
    <m/>
    <s v="DEED"/>
    <m/>
    <n v="56093"/>
    <n v="44.065547000000002"/>
    <n v="-93.550494999999998"/>
    <m/>
    <m/>
    <m/>
    <s v="South"/>
    <x v="2"/>
  </r>
  <r>
    <x v="11"/>
    <d v="2020-10-13T00:00:00"/>
    <s v="MTU Power Generation Systems (MTU Onsite Energy)"/>
    <x v="26"/>
    <x v="16"/>
    <s v="MN"/>
    <s v="Rolls-Royce Power Systems (aka MTU Power Generation Systems) plans to add a new R&amp;D building and multi-phase expansion of its plant in Mankato._x000a__x000a_The $13.9 million investment will add 28,000-sq-ft to the facility, allowing for more assembly lines, enhanced product testing and 20 new manufacturing jobs._x000a_This will enable high-power MTU gas-generator units to be produced in the US for the first time. MTU generators are used for backup power."/>
    <s v="MFG, RD,OF"/>
    <n v="13900000"/>
    <n v="20"/>
    <m/>
    <n v="28000"/>
    <s v="Machinery"/>
    <s v="Manufacturing"/>
    <s v="https://www.bizjournals.com/twincities/news/2020/10/13/rolls-royce-expands-power-generation-facility.html"/>
    <s v="MSP Business Journal"/>
    <s v="100 Power Dr"/>
    <n v="56001"/>
    <n v="44.181032999999999"/>
    <n v="-93.939030000000002"/>
    <m/>
    <m/>
    <m/>
    <s v="South"/>
    <x v="2"/>
  </r>
  <r>
    <x v="11"/>
    <d v="2020-10-15T00:00:00"/>
    <s v="Pilgrim's Pride"/>
    <x v="137"/>
    <x v="29"/>
    <s v="MN"/>
    <s v="Multinational food company Pilgrim’s Pride Corp. plans a $75 million expansion of a poultry plant in Cold Spring._x000a__x000a_The company, which has its U.S. headquarters in Greeley, Colo., plans to add 50,000 square feet to the facility and renovate parts of the existing facility.  the expansion could add 130 jobs, with work scheduled for completion in 2021. The plant currently employs nearly 1,200 workers."/>
    <s v="MFG"/>
    <n v="75000000"/>
    <n v="130"/>
    <m/>
    <n v="50000"/>
    <s v="Food, Beverage"/>
    <s v="Manufacturing"/>
    <s v="https://www.bizjournals.com/twincities/news/2020/10/15/expansion-planned-for-cold-spring-poultry-plant.html"/>
    <s v="MSP Business Journal"/>
    <s v="851 Sauk River Rd"/>
    <n v="56320"/>
    <n v="45.460554999999999"/>
    <n v="-94.403684999999996"/>
    <s v="Government"/>
    <s v="TIF (with St. Cloud)"/>
    <m/>
    <s v="Central"/>
    <x v="2"/>
  </r>
  <r>
    <x v="11"/>
    <d v="2020-10-16T00:00:00"/>
    <s v="CHS"/>
    <x v="138"/>
    <x v="54"/>
    <s v="MN"/>
    <s v="CHS has a new, state of the art elevator complex in Herman that began receiving grain October 13, 2020. The complex includes three 25,000 bushel/hour receiving pits. The previous elevator processed up to 15,000 bushels/hour. At 132 feet tall, 8 main silos and additional smaller bins offer 1.45 million bushels of upright storage space. A first-of-its-kind elevator is automated to receive grain around the clock and is expected to be available for use during 2021 harvest. "/>
    <s v="MF"/>
    <m/>
    <m/>
    <m/>
    <m/>
    <s v="Food, Beverage"/>
    <s v="Manufacturing"/>
    <s v="https://www.chs-herman.com/about-us/news/herman-elevator-complete-and-receiving-grain/"/>
    <m/>
    <s v="406 Pacific Ave S"/>
    <n v="56248"/>
    <n v="45.806607"/>
    <n v="-96.143736000000004"/>
    <m/>
    <m/>
    <m/>
    <s v="Central"/>
    <x v="2"/>
  </r>
  <r>
    <x v="11"/>
    <d v="2020-10-20T00:00:00"/>
    <s v="Amazon"/>
    <x v="42"/>
    <x v="4"/>
    <s v="MN"/>
    <s v="Amazon.com is planning to build a 750,000-square-foot fulfillment center in Lakeville. The facility will be on 72 acres at the Interstate South Logistics Park, at the southwest corner of Dodd Road and Country Road 70. The center will be known as an AMXL FC facility. _x000a_Those items would be shipped in a radius of 30 to 45 minutes. Wages start at $15 an hour. Number of workers is unknown but project calls for 300 surface parking stalls. Completion expected in August of 2021."/>
    <s v="WH"/>
    <m/>
    <n v="300"/>
    <m/>
    <n v="750000"/>
    <m/>
    <s v="Retail"/>
    <s v="https://www.bizjournals.com/twincities/news/2020/10/20/amazon-fulfillment-center-lakeville-large-items.html"/>
    <s v="MSP Business Journal"/>
    <m/>
    <n v="55024"/>
    <n v="44.640515000000001"/>
    <n v="-93.141959999999997"/>
    <m/>
    <m/>
    <m/>
    <s v="Metro"/>
    <x v="2"/>
  </r>
  <r>
    <x v="11"/>
    <d v="2020-10-20T00:00:00"/>
    <s v="Infinity Biologix (IBX)"/>
    <x v="77"/>
    <x v="1"/>
    <s v="MN"/>
    <s v="Gov. Tim Walz toured a new laboratory in Oakdale Tuesday that will process 30,000 saliva tests a day. The Oakdale lab and 10 in-person testing sites, which are already open or planned around the state, was funded with $14 million of federal money for the coronavirus response. The lab will employ about 250 workers. The effort is a collaboration between Infinity Biologix, or IBX, which developed the saliva test, and Vault Health, which manages the logistics to collect and process samples. "/>
    <s v="Lab"/>
    <m/>
    <n v="250"/>
    <m/>
    <m/>
    <s v="Health Care"/>
    <s v="Health Care, Social Assist"/>
    <s v="https://www.twincities.com/2020/10/20/covid-19-saliva-test-lab-opens-in-oakdale-as-cases-continue-to-climb/"/>
    <s v="Pioneer Press"/>
    <s v="3510 Hopkins Place, Bldg 4"/>
    <n v="55128"/>
    <n v="45.000019999999999"/>
    <n v="-92.948884000000007"/>
    <s v="Government"/>
    <s v="Federal"/>
    <n v="14000000"/>
    <s v="Metro"/>
    <x v="2"/>
  </r>
  <r>
    <x v="11"/>
    <d v="2020-10-22T00:00:00"/>
    <s v="Arctic Wolf Networks"/>
    <x v="33"/>
    <x v="3"/>
    <s v="MN"/>
    <s v="Arctic Wolf, a Silicon Valley cybersecurity startup with a strong Eden Prarie presence, has relocated its corporate headquarters to Minnesota after raising $200 million in funding._x000a_Artic Wolf plans to create 150 new jobs by the end of 2021._x000a__x000a_Arctic Wolf’s Minnesota presence began four years ago with three employees working out of a local grocery. The Eden Prairie office has fueled the company’s growth, prompting company leaders to select Minnesota for its new headquarters."/>
    <s v="HQ, OF"/>
    <m/>
    <n v="150"/>
    <m/>
    <m/>
    <s v="Computer Programming"/>
    <s v="Professional Services"/>
    <s v="https://www.twincities.com/2020/10/22/arctic-wolf-moves-headquarters-to-eden-prairie-after-a-200-million-boost-in-funding/"/>
    <s v="Pioneer Press"/>
    <s v="8939 Columbine Rd Suite 150"/>
    <n v="55347"/>
    <n v="44.841734000000002"/>
    <n v="-93.441980999999998"/>
    <m/>
    <m/>
    <m/>
    <s v="Metro"/>
    <x v="2"/>
  </r>
  <r>
    <x v="11"/>
    <d v="2020-10-22T00:00:00"/>
    <s v="Lake of the Woods Distilling Company"/>
    <x v="139"/>
    <x v="55"/>
    <s v="MN"/>
    <s v="Lake of the Woods Distilling Company is a new planned manufacturing and tasting room business operated by an ownership group. The group purchased the Fischer’s True Value building on Main Avenue. The company expects to hire at least 9 employees with wages ranging from $13/hr to $33/hr. Manufacturing is the main part of the new business. They plan to distill a vodka, gin, rum, whiskey and tequila. The new distillery and tasting room should be operating by summer or fall 2021._x000a_November: MIF award $125K"/>
    <s v="MF"/>
    <n v="725000"/>
    <n v="9"/>
    <m/>
    <m/>
    <s v="Beverages"/>
    <s v="Manufacturing"/>
    <s v="https://www.page1publications.com/2020/10/22/baudette-distillery-project-moves-forward/"/>
    <s v="Page 1 Publications, DEED"/>
    <s v="106 N. Main Ave"/>
    <n v="56623"/>
    <n v="48.712865999999998"/>
    <n v="-94.599631000000002"/>
    <m/>
    <m/>
    <m/>
    <s v="North"/>
    <x v="2"/>
  </r>
  <r>
    <x v="11"/>
    <d v="2020-10-27T00:00:00"/>
    <s v="USI Insurance Services"/>
    <x v="40"/>
    <x v="3"/>
    <s v="MN"/>
    <s v="USI Expansion(Floors 6 &amp;10) &amp; Remodel (Floors 4 &amp; 5). USI is a leader in insurance brokerage and consulting in P&amp;C, employee benefits, personal risk services, retirement, program and specialty solutions."/>
    <s v="OF"/>
    <n v="969777"/>
    <m/>
    <m/>
    <m/>
    <s v="Insurance"/>
    <s v="Finance, Insurance"/>
    <s v="https://www.bloomingtonmn.gov/bldg/permit-status-inspection-results-monthly-building-reports"/>
    <s v="City of Bloomington"/>
    <s v="8331 NORMAN CENTER DR"/>
    <n v="55437"/>
    <n v="44.852654000000001"/>
    <n v="-93.351347000000004"/>
    <m/>
    <m/>
    <m/>
    <s v="Metro"/>
    <x v="2"/>
  </r>
  <r>
    <x v="11"/>
    <d v="2020-10-31T00:00:00"/>
    <s v="Superior Decks &amp; Railings"/>
    <x v="42"/>
    <x v="4"/>
    <s v="MN"/>
    <s v="Superior Decks &amp; Railings was issued a building permit in October for the construction of a 62,000-square-foot building to be located at 7776 Lakeville Boulevard. The business designs and manufactures aluminum decks, railings and fences."/>
    <s v="MF"/>
    <m/>
    <m/>
    <m/>
    <n v="62000"/>
    <s v="Fabricated metals"/>
    <s v="Manufacturing"/>
    <s v="https://www.lakevillemn.gov/ArchiveCenter/ViewFile/Item/1015"/>
    <s v="Thrive! Lakeville Business Update 1/2021"/>
    <s v="7776 Lakeville Boulevard"/>
    <n v="55044"/>
    <n v="44.643447000000002"/>
    <n v="-93.223286999999999"/>
    <m/>
    <m/>
    <m/>
    <s v="Metro"/>
    <x v="2"/>
  </r>
  <r>
    <x v="11"/>
    <d v="2020-11-05T00:00:00"/>
    <s v="Sezzle"/>
    <x v="3"/>
    <x v="3"/>
    <s v="MN"/>
    <s v="Minneapolis-based payment platform Sezzle Inc. says it has doubled its employee headcount to more than 200 in 2020._x000a_In a news release last week, the financial tech company said its headcount grew by 20 percent in the fourth quarter alone. The new hires extended across the organization, including everything from sales to software development._x000a__x000a_The hiring frenzy was driven, in part, by a roughly $60 million investment the company secured over the summer,"/>
    <m/>
    <m/>
    <n v="100"/>
    <m/>
    <m/>
    <s v="Computer Programming"/>
    <s v="Professional Services"/>
    <s v="https://tcbmag.com/sezzle-has-doubled-headcount-in-2020/"/>
    <s v="Twin Cities Business"/>
    <s v="251 N 1st Ave"/>
    <n v="55401"/>
    <n v="44.985892999999997"/>
    <n v="-93.269371000000007"/>
    <m/>
    <m/>
    <m/>
    <s v="Metro"/>
    <x v="2"/>
  </r>
  <r>
    <x v="11"/>
    <d v="2020-11-09T00:00:00"/>
    <s v="Avtex"/>
    <x v="40"/>
    <x v="3"/>
    <s v="MN"/>
    <s v="George Demou, president and chief executive of Avtex, a customer experience consulting and technology company, says offering free software and services to help clients get employees working remotely amid the pandemic ultimately has boosted the company’s fortunes. Close to 1,000 clients took advantage of the offer in April._x000a_The company — with most of its more than 430 employees also working remotely — is hiring and expects to have 500 employees by year’s end."/>
    <m/>
    <m/>
    <n v="70"/>
    <m/>
    <m/>
    <s v="Software"/>
    <s v="Information"/>
    <s v="https://www.startribune.com/bloomington-firm-gave-away-its-product-early-in-pandemic-the-risky-move-paid-off/572996032/"/>
    <s v="Star Tribune"/>
    <s v="3500 American Blvd W #300"/>
    <n v="55431"/>
    <n v="44.858280000000001"/>
    <n v="-93.325306999999995"/>
    <m/>
    <m/>
    <m/>
    <s v="Metro"/>
    <x v="2"/>
  </r>
  <r>
    <x v="11"/>
    <d v="2020-11-09T00:00:00"/>
    <s v="Erik's Bike Shop"/>
    <x v="3"/>
    <x v="3"/>
    <s v="MN"/>
    <s v="Erik’s Bike Shop Inc. is relocating its corporate headquarters, warehouse and distribution center to Minneapolis from Bloomington this month._x000a__x000a_Erik Saltvold, founder and CEO of the 31-store retail chain, said the new location (at an existing structure) at 550 Kasota Ave. SE. in Minneapolis’ Como neighborhood made sense for both the business and its employees. At 100,000 square feet, the new warehouse gives Erik’s more than twice the space it had in Bloomington._x000a_Update July 2021: new facility opened."/>
    <s v="HQ, WH, RET"/>
    <m/>
    <m/>
    <m/>
    <n v="50000"/>
    <m/>
    <s v="Retail"/>
    <s v="https://www.bizjournals.com/twincities/news/2020/11/09/eriks-bike-shop-moves-headquarters-to-minneapolis.html"/>
    <s v="MSP Business Journal"/>
    <s v="550 Kasota Ave SE"/>
    <n v="55414"/>
    <n v="44.981496999999997"/>
    <n v="-93.214343999999997"/>
    <s v="Government (Opportunity Zones, MN-OZA)"/>
    <m/>
    <m/>
    <s v="Metro"/>
    <x v="2"/>
  </r>
  <r>
    <x v="11"/>
    <d v="2020-11-11T00:00:00"/>
    <s v="SunOpta"/>
    <x v="90"/>
    <x v="34"/>
    <s v="MN"/>
    <s v="SunOpta reveals $26 million expansion in Alexandria.  As one of the largest facilities of its kind in the United States, the plant will use proprietary enzymatic processes to break down whole oats into a liquid oat base that will then be used to make oat milk and other products._x000a__x000a_This new addition will create more than 20 new jobs and will quadruple oat base production. SunOpta currently employs 66 people.  "/>
    <s v="MFG"/>
    <n v="26000000"/>
    <n v="20"/>
    <m/>
    <m/>
    <s v="Food, Beverage"/>
    <s v="Manufacturing"/>
    <s v="https://www.echopress.com/business/manufacturing/6757659-SunOpta-reveals-26-million-expansion-in-Alexandria"/>
    <s v="Echo Press"/>
    <s v="601 Third Ave. W"/>
    <n v="56308"/>
    <n v="45.892988000000003"/>
    <n v="-95.385679999999994"/>
    <m/>
    <m/>
    <m/>
    <s v="Central"/>
    <x v="2"/>
  </r>
  <r>
    <x v="11"/>
    <d v="2020-11-12T00:00:00"/>
    <s v="Midwest Co-pack"/>
    <x v="39"/>
    <x v="22"/>
    <s v="MN"/>
    <s v="Midwest Co-pack (MWCP) is purchasing the former Ferrara Canada company building at 1000 W 5th Str.  Expansion plans depend upon financing with Port Authority ($75K loan), MIF and JCF appliactions. MWCP has acquired 7 new customers in past 3 years and a large contract for several years to manufacture healthier grade products. The expansion would require building rehabilitation and facility/equipment upgrades. MWCP has already hired 14 new employees and needs to hire another 50. Awards: MIF $150,000. JCF $175,000."/>
    <s v="MFG"/>
    <n v="645697"/>
    <n v="64"/>
    <m/>
    <m/>
    <s v="Food, Beverage"/>
    <s v="Manufacturing"/>
    <s v="https://www.cityofwinona.com/AgendaCenter/ViewFile/ArchivedAgenda/_12102020-135"/>
    <s v="City of Winona"/>
    <s v="1000 West Fifth Street"/>
    <n v="55987"/>
    <n v="44.054048999999999"/>
    <n v="-91.664188999999993"/>
    <s v="Government"/>
    <s v="MIF $150K, JCF $175K. Port Auth. $75K"/>
    <n v="400000"/>
    <s v="South"/>
    <x v="2"/>
  </r>
  <r>
    <x v="11"/>
    <d v="2020-11-18T00:00:00"/>
    <s v="GBBN"/>
    <x v="3"/>
    <x v="3"/>
    <s v="MN"/>
    <s v="GBBN, one of the largest architectural firms in Greater Cincinnati, has expanded to Minneapolis.  Minneapolis marks the first new office for the Cincinnati firm since it opened an office in Pittsburgh in 2013. GBBN now has five full-time employees in Minneapolis, with plans to add two more within the month. The office will be located in the Grain Exchange Building at 400 S. Fourth St. in downtown Minneapolis."/>
    <s v="OF"/>
    <m/>
    <n v="7"/>
    <m/>
    <m/>
    <s v="Architecture, Engineering"/>
    <s v="Professional Services"/>
    <s v="https://www.bizjournals.com/twincities/news/2020/11/18/one-of-cincinnatis-largest-architecture-firms.html"/>
    <s v="MSP Business Journal"/>
    <s v="400 S. Fourth St"/>
    <n v="55415"/>
    <n v="44.977536999999998"/>
    <n v="-93.263637000000003"/>
    <m/>
    <m/>
    <m/>
    <s v="Metro"/>
    <x v="2"/>
  </r>
  <r>
    <x v="11"/>
    <d v="2020-11-20T00:00:00"/>
    <s v="DataBank"/>
    <x v="12"/>
    <x v="3"/>
    <s v="MN"/>
    <s v="DataBank Holdings, a Dallas-based firm that runs data centers, has broken ground on an 86,000-square-foot data center in Brooklyn Park, its third such center in Minnesota._x000a__x000a_The center, known as MSP3, is being built at 8111 Oxbow Creek N. and is expected to be operational by September. An additional 170,000-square-feet of data center space is planned for later. The $15.3 million expansion will create 20 to 25 permanent jobs._x000a__x000a_DataBank's two existing Minnesota data centers are in Edina and Eagan. "/>
    <s v="DC"/>
    <n v="15300000"/>
    <n v="25"/>
    <m/>
    <n v="86000"/>
    <s v="Data Processing, Hosting"/>
    <s v="Information"/>
    <s v="https://www.bizjournals.com/twincities/news/2020/11/20/databank-plans-third.html"/>
    <s v="MSP Business Journal"/>
    <s v="8111 Oxbow Creek N."/>
    <n v="55443"/>
    <n v="45.143622000000001"/>
    <n v="-93.385800000000003"/>
    <m/>
    <m/>
    <m/>
    <s v="Metro"/>
    <x v="2"/>
  </r>
  <r>
    <x v="11"/>
    <d v="2020-11-20T00:00:00"/>
    <s v="Regenhu"/>
    <x v="55"/>
    <x v="3"/>
    <s v="MN"/>
    <s v="Regenhu (Switzerland) is investing in United States in the Biotechnology sector in a Sales, Marketing &amp; Support project. _x000a_Switzerland-based Regenhu, which specialises in med tech 3D bioprinting, has opened an office in Edina, Minnesota, US. It will serve the US market and Canada. The company’s first office in the U.S. officially opened last Monday. It will serve as the central hub for delivering their bioprinting service while also supporting partners and clients across North America. "/>
    <s v="OF"/>
    <m/>
    <m/>
    <m/>
    <m/>
    <s v="Medical"/>
    <s v="Manufacturing"/>
    <s v="https://bit.ly/33wTacP"/>
    <s v="Sun Current, Hometown Source"/>
    <s v="5256 W 74th St"/>
    <n v="55439"/>
    <n v="44.868713999999997"/>
    <n v="-93.357615999999993"/>
    <m/>
    <m/>
    <m/>
    <s v="Metro"/>
    <x v="2"/>
  </r>
  <r>
    <x v="11"/>
    <d v="2020-11-23T00:00:00"/>
    <s v="Vortex Cold Storage LLC"/>
    <x v="27"/>
    <x v="7"/>
    <s v="MN"/>
    <s v="Vortex Cold Storage plans to build a 170,000 sq. ft. cold storage facility requiring a $31 million investment in Albert Lea. Broke ground January 2021._x000a_The Albert Lea City Council is supporting the project with an incentive package that includes nine years of Tax Increment Financing estimated at $1,295,028 and six years of Tax Abatement totaling an additional $350,000. DEED JCF Award $176,000. 26 new jobs paying average wages of $28.02/hr. "/>
    <s v="WH"/>
    <n v="31000000"/>
    <n v="26"/>
    <m/>
    <n v="170000"/>
    <m/>
    <s v="Warehousing"/>
    <s v="https://www.cityofalbertlea.org/november-23-2020/"/>
    <s v="City of Albert Lea"/>
    <s v="7447 Dresser Dr NE"/>
    <n v="55906"/>
    <n v="44.104509"/>
    <n v="-92.429329999999993"/>
    <s v="Government"/>
    <s v="JCF ($176K), TIF (1,295,000), Tax Abate ($350K)"/>
    <n v="1821000"/>
    <s v="South"/>
    <x v="2"/>
  </r>
  <r>
    <x v="11"/>
    <d v="2020-11-25T00:00:00"/>
    <s v="North Central Utility"/>
    <x v="140"/>
    <x v="9"/>
    <s v="MN"/>
    <s v="A semi trailer dealership is building a new facility in St. Augusta and will add about a dozen new jobs to the area. Will open in late spring 2021. North Central Utility has locations throughout ND, WI and MN, including in North Mankato and Rogers. The new facility will be more than 25,000 square feet and would bring 10 to 15 new jobs to the area. The expected project cost is around $3.5 million._x000a_The dealership will be full-service, including sales, parts and seven bays for service work/"/>
    <s v="RT, Other"/>
    <n v="3500000"/>
    <n v="15"/>
    <m/>
    <n v="25000"/>
    <m/>
    <s v="Retail"/>
    <s v="https://bit.ly/3fQBPAy "/>
    <s v="St. Cloud Times"/>
    <s v="2150 Carlson Dr"/>
    <n v="56003"/>
    <n v="44.191448999999999"/>
    <n v="-94.050968999999995"/>
    <m/>
    <m/>
    <m/>
    <s v="South"/>
    <x v="2"/>
  </r>
  <r>
    <x v="11"/>
    <d v="2020-12-04T00:00:00"/>
    <s v="Xcel"/>
    <x v="3"/>
    <x v="3"/>
    <s v="MN"/>
    <s v="Xcel Energy Inc. is planning to build a three-level, 85,000-square-foot operations center and office building along the Northeast Minneapolis riverfront. The Marshall Operations Center building will accommodate the functions performed at Xcel’s Chestnut Service Center in Minneapolis. That service center will be redeveloped, but Xcel didn’t provide further details.  Xcel's electrical-distribution control center will also be relocated to the Marshall Street building."/>
    <s v="OF"/>
    <m/>
    <m/>
    <m/>
    <n v="85000"/>
    <m/>
    <s v="Utilities"/>
    <s v="https://www.bizjournals.com/twincities/news/2020/12/04/xcel-northeast-minneapolis-operations-building.html"/>
    <s v="MSP Business Journal"/>
    <s v="3356 Marshall St N"/>
    <n v="55418"/>
    <n v="45.028784999999999"/>
    <n v="-93.276927999999998"/>
    <m/>
    <m/>
    <m/>
    <s v="Metro"/>
    <x v="2"/>
  </r>
  <r>
    <x v="11"/>
    <d v="2020-12-05T00:00:00"/>
    <s v="Aurora Pharmaceutical"/>
    <x v="36"/>
    <x v="20"/>
    <s v="MN"/>
    <s v="Aurora Pharmaceutical begins expansion, expects job growth.  Aurora Pharmaceutical is embarking on a 4,000-square-foot expansion this week, a project expected to enable future job growth. Aurora CEO and Founder Michael Strobel said the expansion, in front of the former Cannon Valley Printing facility on Hwy. 3, will add production space for animal pharmaceutical manufacturing projects. He expects the project to take three to four months."/>
    <s v="MF"/>
    <m/>
    <m/>
    <m/>
    <n v="4000"/>
    <s v="Chemicals"/>
    <s v="Manufacturing"/>
    <s v="https://www.southernminn.com/northfield_news/business/article_b440079d-6316-5eae-8404-afdb4357d21a.html"/>
    <s v="Southern MN"/>
    <s v="1196 MN-3"/>
    <n v="55057"/>
    <n v="44.447538999999999"/>
    <n v="-93.174437999999995"/>
    <m/>
    <m/>
    <m/>
    <s v="South"/>
    <x v="2"/>
  </r>
  <r>
    <x v="11"/>
    <d v="2020-12-10T00:00:00"/>
    <s v="TBEI"/>
    <x v="141"/>
    <x v="16"/>
    <s v="MN"/>
    <s v="TBEI begins expansion project that will add 55,000 square feet to its Lake Crystal plant where Crysteel and J-Craft dump bodies are manufactured. Truck Bodies and Equipment International Inc. has begun a multi-million-dollar expansion and continuous improvement project._x000a__x000a_In September 2020, TBEI completed the acquisition of the current production facility  along with an adjacent facility. The expansion project is currently underway and is targeted to be completed by mid-2021.. "/>
    <s v="MF"/>
    <m/>
    <m/>
    <m/>
    <n v="55000"/>
    <s v="Transportation"/>
    <s v="Manufacturing"/>
    <s v="https://www.trailer-bodybuilders.com/truck-bodies/article/21149997/tbei-begins-expansion-project-at-minnesota-facility#:~:text=Truck%20Bodies%20and%20Equipment%20International,feet%20to%20the%20manufacturing%20footprint"/>
    <s v="Company website"/>
    <s v="52182 Ember Rd"/>
    <n v="56055"/>
    <n v="44.147700999999998"/>
    <n v="-94.212574000000004"/>
    <m/>
    <m/>
    <m/>
    <s v="South"/>
    <x v="2"/>
  </r>
  <r>
    <x v="11"/>
    <d v="2020-12-22T00:00:00"/>
    <s v="Omcare"/>
    <x v="41"/>
    <x v="4"/>
    <s v="MN"/>
    <s v="Ōmcare, a MN health startup, has received a $2.5 million investment from Connect the Grey Investment Management to bring its Home Health Hub, an in-home device that dispenses and allows monitoring of a user’s medicine intake, to market. The hub is manufactured in Minnesota. The coronavirus pandemic has cemented the need for telehealth services and product. Latvin is now focused on Ōmcare’s 14-person staff, which Lavin plans to significantly grow next year. "/>
    <m/>
    <m/>
    <m/>
    <m/>
    <m/>
    <s v="Medical"/>
    <s v="Manufacturing"/>
    <s v="https://finance-commerce.com/2020/12/startup-omcare-lands-2-5m-medical-investment/"/>
    <s v="Finance &amp; Commerce"/>
    <s v="2970 Judicial Rd Suite 210"/>
    <n v="55337"/>
    <n v="44.749493000000001"/>
    <n v="-93.317509999999999"/>
    <m/>
    <m/>
    <m/>
    <s v="Metro"/>
    <x v="2"/>
  </r>
  <r>
    <x v="11"/>
    <d v="2020-12-31T00:00:00"/>
    <s v="Polytek Surface Coatings"/>
    <x v="42"/>
    <x v="4"/>
    <s v="MN"/>
    <s v="Polytek Surface Coatings has completed construction on its new two-story, 17,218-square-foot office and warehouse building at 7850 Lakeville Boulevard. This business was previously located in a smaller leased space in the Hebert Building III on Heron Way"/>
    <s v="OF, WH"/>
    <m/>
    <m/>
    <m/>
    <n v="17218"/>
    <s v="Chemicals"/>
    <s v="Manufacturing"/>
    <s v="https://www.lakevillemn.gov/ArchiveCenter/ViewFile/Item/1015"/>
    <s v="Thrive! Lakeville Business Update 1/2021"/>
    <s v="7850 Lakeville Boulevard"/>
    <n v="55044"/>
    <n v="44.643554000000002"/>
    <n v="-93.224467000000004"/>
    <m/>
    <m/>
    <m/>
    <s v="Metro"/>
    <x v="2"/>
  </r>
  <r>
    <x v="11"/>
    <d v="2020-12-31T00:00:00"/>
    <s v="Recycle Minnesota"/>
    <x v="42"/>
    <x v="4"/>
    <s v="MN"/>
    <s v="Recycle Minnesota has completed construction of the 21,240-square-foot building addition to its existing 41,834-square-foot recycling facility located at 8812 215th Street. The business also_x000a_added a 69-foot tall storage silo on the property which will store recycled glass, such as beverage bottles and food jars, that is then periodically loaded into a semi-trailer for over-the-road transport."/>
    <s v="WH"/>
    <m/>
    <m/>
    <m/>
    <n v="21240"/>
    <s v="Waste Management"/>
    <s v="Services"/>
    <s v="https://www.lakevillemn.gov/ArchiveCenter/ViewFile/Item/1015"/>
    <s v="Thrive! Lakeville Business Update 1/2021"/>
    <s v="8812 215th Street"/>
    <n v="55044"/>
    <n v="44.636975999999997"/>
    <n v="-93.244198999999995"/>
    <m/>
    <m/>
    <m/>
    <s v="Metro"/>
    <x v="2"/>
  </r>
  <r>
    <x v="12"/>
    <d v="2020-12-31T00:00:00"/>
    <s v="Peace Coffee"/>
    <x v="3"/>
    <x v="3"/>
    <s v="MN"/>
    <s v="Although Peace Coffee shuttered its three downtown coffee shops in March, cutting 26 retail employees, its larger wholesale and e-commerce businesses, which constituted about 85% of revenue, grew by double digits. They should again in 2021._x000a__x000a_&quot;Peace Coffee tripled capacity to produce roasted coffee with a new Diedrich roaster we acquired in February for about $120,000,&quot; Wallace added. &quot;And [we] added 14,000 square feet to space at the Southside Greenway Building, to 22,000 square feet.&quot;"/>
    <s v="MF"/>
    <m/>
    <m/>
    <m/>
    <n v="14000"/>
    <s v="Food"/>
    <s v="Wholesale"/>
    <s v="https://www.startribune.com/peace-coffee-g-b-environmental-pruned-then-grew-to-survive-through-pandemic/600016569/"/>
    <s v="Star Tribune"/>
    <s v=" 2801 21st Ave S #130,"/>
    <n v="55407"/>
    <n v="44.950746000000002"/>
    <n v="-93.241529999999997"/>
    <m/>
    <m/>
    <m/>
    <s v="Metro"/>
    <x v="3"/>
  </r>
  <r>
    <x v="12"/>
    <d v="2021-01-19T00:00:00"/>
    <s v="Magenic"/>
    <x v="132"/>
    <x v="3"/>
    <s v="MN"/>
    <s v="St. Louis Park-based software consultancy Magenic Technologies Inc. has agreed to be acquired by Cognizant Technology Solutions Corp._x000a__x000a_The deal is expected to close sometime in the first quarter. It's not yet clear whether the Magenic brand will survive the merger.  Both companies don't expect layoffs and hope to actually continue to hire, including in the Twin Cities, where Magenic has about 250 employees."/>
    <m/>
    <m/>
    <m/>
    <m/>
    <m/>
    <s v="Business Consulting"/>
    <s v="Professional Services"/>
    <s v="https://www.bizjournals.com/twincities/inno/stories/news/2021/01/19/magenic-agrees-acquired-cognizant.html"/>
    <s v="MSP Business Journal"/>
    <s v="1600 Utica Ave S #200"/>
    <n v="55416"/>
    <n v="44.966161999999997"/>
    <n v="-93.345726999999997"/>
    <m/>
    <m/>
    <m/>
    <s v="Metro"/>
    <x v="3"/>
  </r>
  <r>
    <x v="12"/>
    <d v="2021-01-22T00:00:00"/>
    <s v="Bemidji Steel Company Inc"/>
    <x v="142"/>
    <x v="13"/>
    <s v="MN"/>
    <s v="Bemidji Steel is moving to Hubbard County. The manufacturer will construct a new, nearly $3-million headquarters office. Greater Bemidji Inc.,an ED organization for Beltrami County area, is assisting in the expansion._x000a__x000a_Bemidji Steel Company plans to relocate to just south of Bemidji, at the corner of U.S. Hwy. 71 and County Road 9.  The project will be a state-of-the-art, value-added production facility for metal, includes relocateing commercial steel sales division. Creates 6 manuf. jobs."/>
    <s v="HQ, MF"/>
    <n v="3250000"/>
    <n v="6"/>
    <m/>
    <m/>
    <s v="Iron, Steel"/>
    <s v="Manufacturing"/>
    <s v="https://www.parkrapidsenterprise.com/news/6852764-Bemidji-Steel-moving-its-headquarters-to-Hubbard-County"/>
    <m/>
    <s v="540 Mahnomen Dr SE"/>
    <n v="56601"/>
    <n v="47.446337"/>
    <n v="-94.861463999999998"/>
    <s v="Government"/>
    <s v="JCF"/>
    <n v="100000"/>
    <s v="North"/>
    <x v="3"/>
  </r>
  <r>
    <x v="12"/>
    <d v="2021-01-25T00:00:00"/>
    <s v="Code42"/>
    <x v="3"/>
    <x v="3"/>
    <s v="MN"/>
    <s v="Software-security firm Code42, which shrank from 600 to 500 people over the past two years due to business realignment and economic downturn, is back on a growth track._x000a__x000a_Code42 laid off or furloughed about 50 people last spring in anticipation of the worst from the downturn that happened after the coronavirus swept the globe. The company expects to return to 550 workers within months."/>
    <m/>
    <m/>
    <n v="50"/>
    <m/>
    <m/>
    <s v="Software"/>
    <s v="Information"/>
    <s v="https://www.startribune.com/minneapolis-based-code42-adding-employees-again-eyes-stock-offering-within-two-years/600014862/"/>
    <s v="Star Tribune"/>
    <s v="100 S Washington Ave,"/>
    <n v="55401"/>
    <n v="44.981085"/>
    <n v="-93.265673000000007"/>
    <m/>
    <m/>
    <m/>
    <s v="Metro"/>
    <x v="3"/>
  </r>
  <r>
    <x v="12"/>
    <d v="2021-01-26T00:00:00"/>
    <s v="TUV SUD America Inc"/>
    <x v="86"/>
    <x v="6"/>
    <s v="MN"/>
    <s v="TÜV SÜD’s New Brighton Testing Laboratory tests and certifies a variety of product safety certification standards. Competition with sites in Atlanta, Boston and Tampa. Worked with Ryan Cos, Greater MSP and City of New Brighton. New Brighton was selected for Multi-million dollar expansion. Will create 19 new high-paying jobs.  Construction will start in April 2021. Expansion will further solidify the area as a preeminent location for global headquarters and the anchor location in North America. "/>
    <s v="HQ, OF, RD"/>
    <n v="11500000"/>
    <n v="19"/>
    <m/>
    <m/>
    <s v="Research, Development"/>
    <s v="Professional Services"/>
    <s v="https://webstreaming.ctv15.org/viewer.php?streamid=4611&amp;jwsource=cl"/>
    <m/>
    <s v=" 141 14th St NW"/>
    <n v="55112"/>
    <n v="45.071154999999997"/>
    <n v="-93.189251999999996"/>
    <s v="Government"/>
    <s v="JCF"/>
    <n v="190000"/>
    <s v="Metro"/>
    <x v="3"/>
  </r>
  <r>
    <x v="12"/>
    <d v="2021-01-29T00:00:00"/>
    <s v="Louis Industries Inc"/>
    <x v="64"/>
    <x v="29"/>
    <s v="MN"/>
    <s v="Louis Industries is one of the most modern steel processing facilities in the Upper Midwest, using state of the art lasers, turrets, welding, inspection and metal forming equipment. _x000a_DEED: $3.2 million investment. 10 new jobs with an average wage of $21.40/hr. JCF $150K. No further information available."/>
    <s v="MF"/>
    <n v="3200000"/>
    <n v="10"/>
    <m/>
    <m/>
    <s v="Iron, Steel"/>
    <s v="Manufacturing"/>
    <m/>
    <s v="DEED"/>
    <s v="222 Industrial Loop St W"/>
    <n v="56362"/>
    <n v="45.385817000000003"/>
    <n v="-94.705899000000002"/>
    <s v="Government"/>
    <s v="JCF"/>
    <n v="150000"/>
    <s v="Central"/>
    <x v="3"/>
  </r>
  <r>
    <x v="12"/>
    <d v="2021-02-02T00:00:00"/>
    <s v="Essentia Health"/>
    <x v="5"/>
    <x v="5"/>
    <s v="MN"/>
    <s v="Essentia Health is planning an outpatient surgery center inside the former Sears store at Duluth's Miller Hill Mall. The new facility reflects the growing number of surgeries and other procedures that can be done safely without hospitalization._x000a__x000a_Construction is expected to start this spring, and the 32,000-square-foot center could open by spring 2022. A laboratory and pharmacy are part of the plans. In 2019, Essentia purchased and moved into the former Younkers store at Miller Hill Mall. "/>
    <s v="HC"/>
    <m/>
    <m/>
    <m/>
    <n v="32000"/>
    <s v="Health Care"/>
    <s v="Health Care, Social Assist"/>
    <s v="https://www.startribune.com/essentia-health-bringing-surgery-center-to-former-sears-at-duluth-mall/600018135/"/>
    <s v="Star Tribune"/>
    <s v="400 E 3rd St"/>
    <n v="55805"/>
    <n v="46.792817999999997"/>
    <n v="-92.095934"/>
    <m/>
    <m/>
    <m/>
    <s v="North"/>
    <x v="3"/>
  </r>
  <r>
    <x v="12"/>
    <d v="2021-02-02T00:00:00"/>
    <s v="UroDev"/>
    <x v="55"/>
    <x v="3"/>
    <s v="MN"/>
    <s v="Smart catheter company UroDev Medical has relocated from San Clemente, California, to Edina as it prepares to launch its first product into the market. UroDev currently only has 3 full-time employees; they're going to be hiring for roles in finance, customer service and sales._x000a_UroDev will submit for FDA 510(k) clearance around mid-year and expects to receive approval by the end 2021. A Series B round of fundraising between $10 million and $15 million is planned in the third quarter."/>
    <s v="OF, MF"/>
    <m/>
    <m/>
    <m/>
    <m/>
    <s v="Medical"/>
    <s v="Manufacturing"/>
    <s v="https://www.bizjournals.com/twincities/news/2021/02/02/veteran-founded-catheter-firm-moves.html"/>
    <s v="MSP Business Journal"/>
    <m/>
    <n v="55439"/>
    <n v="44.874414000000002"/>
    <n v="-93.375276999999997"/>
    <m/>
    <m/>
    <m/>
    <s v="Metro"/>
    <x v="3"/>
  </r>
  <r>
    <x v="12"/>
    <d v="2021-02-04T00:00:00"/>
    <s v="IndusTrack"/>
    <x v="25"/>
    <x v="3"/>
    <s v="MN"/>
    <s v="Plymouth-based IndusTrack won $100,000 atf MEDA's third Million Dollar Challenge, and was the only winner from Minnesota this year._x000a__x000a_IndusTrack makes management software for contractors in fields like HVAC, construction and plumbing. Its software has GPS tracking for employees and handles features like invoicing. The firm has 20 employees and plans to hire more, including 4 salespeople. The goal is to be a $10 million company by 2025.  About 85% of the winnings is going to marketing."/>
    <m/>
    <m/>
    <n v="4"/>
    <m/>
    <m/>
    <s v="Software"/>
    <s v="Information"/>
    <s v="https://www.bizjournals.com/twincities/news/2021/02/04/raz-bajwa-industrack-meda-million-dollar-challenge.html"/>
    <s v="MSP Business Journal"/>
    <s v="10700 Hwy 55"/>
    <n v="55441"/>
    <n v="44.987428999999999"/>
    <n v="-93.416357000000005"/>
    <m/>
    <m/>
    <m/>
    <s v="Metro"/>
    <x v="3"/>
  </r>
  <r>
    <x v="12"/>
    <d v="2021-02-05T00:00:00"/>
    <s v="Graco"/>
    <x v="69"/>
    <x v="3"/>
    <s v="MN"/>
    <s v="Graco Inc. has purchased 100 acres of undeveloped land in Dayton, Minn., and plans to build a 500,000-square-foot industrial facility there._x000a__x000a_Minneapolis-based Graco (NYSE: GGG), a manufacturer of fluid handling equipment, plans to relocate 225 employees in two of its three divisions currently based in Minneapolis. The first phase of completion is scheduled for 2022._x000a_Update 9/28/22: Grand opening of $95 million manufacturing building"/>
    <s v="MF"/>
    <n v="95000000"/>
    <m/>
    <m/>
    <n v="500000"/>
    <s v="Machinery"/>
    <s v="Manufacturing"/>
    <s v="https://www.bizjournals.com/twincities/news/2021/02/05/graco-dayton-land-acquisition.html"/>
    <s v="MSP Business Journal"/>
    <m/>
    <n v="55311"/>
    <n v="45.124262999999999"/>
    <n v="-93.499583000000001"/>
    <m/>
    <m/>
    <m/>
    <s v="Metro"/>
    <x v="3"/>
  </r>
  <r>
    <x v="12"/>
    <d v="2021-02-08T00:00:00"/>
    <s v="Medica"/>
    <x v="115"/>
    <x v="6"/>
    <s v="MN"/>
    <s v="Medica brings 50 jobs to new office in St. Paul, and is prioritizing jobs to workers who live in the five ZIP codes surrounding the office._x000a_Female- and minority-owned building contractors worked on the new 7,000 square foot office in St. Paul, in the Wilder Foundation building._x000a_Medica's employees are working remotely for now. Hiring for the claims processors and call-center workers has begun; all jobs should be filled by mid-March. Wages are $55,000 to $70,000 a year including pay and benefits."/>
    <s v="OF"/>
    <m/>
    <n v="50"/>
    <m/>
    <n v="7000"/>
    <s v="Insurance"/>
    <s v="Finance, Insurance"/>
    <s v="https://www.startribune.com/out-of-the-riots-and-rubble-medica-brings-50-jobs-to-new-office-in-st-paul/600020252/"/>
    <s v="Star Tribune"/>
    <s v="451 Lexington Parkway N"/>
    <n v="55104"/>
    <n v="44.955615000000002"/>
    <n v="-93.167019999999994"/>
    <m/>
    <m/>
    <m/>
    <s v="Metro"/>
    <x v="3"/>
  </r>
  <r>
    <x v="12"/>
    <d v="2021-02-13T00:00:00"/>
    <s v="Sportech LLC"/>
    <x v="52"/>
    <x v="18"/>
    <s v="MN"/>
    <s v="Sportech's expansion plans consist of constructing a 91,050 square foot addition to its existing manufacturing facility. Applied for tax abatement of property taxes of up to $388,800 with Elk River."/>
    <s v="MF"/>
    <n v="8388775"/>
    <n v="85"/>
    <m/>
    <m/>
    <s v="Plastics"/>
    <s v="Manufacturing"/>
    <s v="https://www.hometownsource.com/classifieds/star_news/community/announcements/legal/notice_of_public_hearing/march-1-ph-sportech-expansion-project/pdfdisplayad_59f245c3-f971-5cc2-9ec3-f81d2869bba8.html"/>
    <m/>
    <s v="10800 175th Ave NW"/>
    <n v="55330"/>
    <n v="45.287835000000001"/>
    <n v="-93.543792999999994"/>
    <s v="Government"/>
    <s v="JCF"/>
    <n v="182000"/>
    <s v="Central"/>
    <x v="3"/>
  </r>
  <r>
    <x v="12"/>
    <d v="2021-02-14T00:00:00"/>
    <s v="Netspi"/>
    <x v="3"/>
    <x v="3"/>
    <s v="MN"/>
    <s v="NetSPI, an enterprise-security tester and system-vulnerability manager, said it grew sales 35% for a fourth year in a row and is approaching revenue of $50 million. Its employs more than 200 workers around the country and expects to add up to 50 more this year. The firm works with large banks and several units of the Department of Defense. Like its clients, NetSPI had to adjust to remote work."/>
    <m/>
    <m/>
    <n v="50"/>
    <m/>
    <m/>
    <s v="Computer Programming"/>
    <s v="Professional Services"/>
    <s v="https://www.startribune.com/growth-accelerates-for-twin-cities-cybersecurity-businesses/600023160/"/>
    <s v="Star Tribune"/>
    <s v="800 Washington Ave N, Ste 670"/>
    <n v="55401"/>
    <n v="44.989386000000003"/>
    <n v="-93.278626000000003"/>
    <m/>
    <m/>
    <m/>
    <s v="Metro"/>
    <x v="3"/>
  </r>
  <r>
    <x v="12"/>
    <d v="2021-02-18T00:00:00"/>
    <s v="Google"/>
    <x v="7"/>
    <x v="7"/>
    <s v="MN"/>
    <s v="Google To Open First Minnesota Office and lease space at the Collider Coworking space in downtown Rochester. Google execs declined to share specific hiring plans or an exact opening date for the new space, beyond saying a “handful of Googlers” will work in the office when it opens._x000a__x000a_The office will primarily house software engineers working in two Google divisions: Google Cloud and Google Health."/>
    <m/>
    <m/>
    <m/>
    <m/>
    <m/>
    <s v="Data Processing, Hosting"/>
    <s v="Information"/>
    <s v="https://tcbmag.com/google-to-open-first-minnesota-office-in-rochester/?utm_source=SilverpopMailing&amp;utm_medium=email&amp;utm_campaign=021821_TBRIEFCASE%20(1)"/>
    <s v="Twin Cities Business"/>
    <m/>
    <n v="55901"/>
    <n v="44.075285000000001"/>
    <n v="-92.516915999999995"/>
    <m/>
    <m/>
    <m/>
    <s v="South"/>
    <x v="3"/>
  </r>
  <r>
    <x v="12"/>
    <d v="2021-02-19T00:00:00"/>
    <s v="Loffler Companies"/>
    <x v="132"/>
    <x v="3"/>
    <s v="MN"/>
    <s v="Office-equipment supplier Loffler Cos. will relocate to St Louis Park in a multimillion-dollar move from Bloomington. Will relocate 400 employees from four buildings in Bloomington. Paid just over $9 million for the 150,000-square-foot former Sam's Club, to be converted to a headquarters and warehouse space, consolidating operations._x000a_Warehouse workers will move by the end of March. Office workers will move by early 2022 after renovations are done."/>
    <s v="HQ, WH"/>
    <n v="9000000"/>
    <m/>
    <m/>
    <n v="150000"/>
    <s v="Machinery"/>
    <s v="Wholesale"/>
    <s v="https://www.startribune.com/shuttered-sam-s-club-in-st-louis-park-will-become-a-corporate-headquarters/600024961/"/>
    <s v="Star Tribune"/>
    <s v="1101 E 78th St, Ste 200"/>
    <n v="55420"/>
    <n v="44.861451000000002"/>
    <n v="-93.259390999999994"/>
    <m/>
    <m/>
    <m/>
    <s v="Metro"/>
    <x v="3"/>
  </r>
  <r>
    <x v="12"/>
    <d v="2021-02-26T00:00:00"/>
    <s v="Cirrus Aircraft"/>
    <x v="5"/>
    <x v="5"/>
    <s v="MN"/>
    <s v="Cirrus saw its steepest drop in sales in the spring, when uncertainty over the pandemic's effect on the economy caused quarterly sales to plummet nearly 40% year over year. _x000a_Sales improved steadily after that. In total the company reported $491.7 million in billings in 2020. Sales of the $2 million Vision jet helped drive record billings of $547.3 million in 2019._x000a__x000a_Cirrus has more than 100 jobs advertised for its facilities in Duluth, Grand Forks, N.D. and Knoxville, Tenn."/>
    <m/>
    <m/>
    <m/>
    <m/>
    <m/>
    <s v="Transportation Equipment"/>
    <s v="Manufacturing"/>
    <s v="https://www.startribune.com/duluth-based-cirrus-aircraft-sales-hurt-by-pandemic-rebounded-late-in-2020/600027938/"/>
    <s v="Star Tribune"/>
    <s v=" 4515 Taylor Cir,"/>
    <n v="55811"/>
    <n v="46.838329000000002"/>
    <n v="-92.203635000000006"/>
    <m/>
    <m/>
    <m/>
    <s v="North"/>
    <x v="3"/>
  </r>
  <r>
    <x v="12"/>
    <d v="2021-02-27T00:00:00"/>
    <s v="Arctic Wolf Networks"/>
    <x v="33"/>
    <x v="3"/>
    <s v="MN"/>
    <s v="Arctic Wolf, a cybersecurity firm that moved its headquarters from Silicon Valley to Eden Prairie last year, is growing fast. Now, 200 of the firm's 700 employees are based in Eden Prairie. In another 12 months, there should be 350. Arctic Wolf is ranked third on Energage's national Top Workplaces list for companies with 100 to 499 employees. "/>
    <m/>
    <m/>
    <n v="150"/>
    <m/>
    <m/>
    <s v="Computer Programming"/>
    <s v="Professional Services"/>
    <s v="https://www.startribune.com/eden-prairie-s-arctic-wolf-is-employee-focused-and-growing/600027806/"/>
    <s v="Star Tribune"/>
    <s v="8939 Columbine Rd #150"/>
    <n v="55347"/>
    <n v="44.841734000000002"/>
    <n v="-93.441980999999998"/>
    <m/>
    <m/>
    <m/>
    <s v="Metro"/>
    <x v="3"/>
  </r>
  <r>
    <x v="12"/>
    <d v="2021-02-28T00:00:00"/>
    <s v="MDI"/>
    <x v="3"/>
    <x v="3"/>
    <s v="MN"/>
    <s v="MDI has been a good financial performer over the last decade, as well as a shining example of the power of workforce inclusion. Its leaders have plans to expand the nonprofit manufacturer that employs 562 people, including nearly 190 with disabilities. MDI is a nonprofit &quot;social enterprise&quot; that gets 95% of revenue from sales.  "/>
    <m/>
    <m/>
    <m/>
    <m/>
    <m/>
    <s v="Admin, Support"/>
    <s v="Other Services"/>
    <s v="https://www.startribune.com/mdi-a-pioneer-in-workforce-inclusion-seeks-further-expansion/600028676/"/>
    <s v="Star Tribune"/>
    <s v="3501 Broadway St NE, Ste 100"/>
    <n v="55413"/>
    <n v="45.001533000000002"/>
    <n v="-93.210010999999994"/>
    <m/>
    <m/>
    <m/>
    <s v="Metro"/>
    <x v="3"/>
  </r>
  <r>
    <x v="12"/>
    <d v="2021-03-01T00:00:00"/>
    <s v="Nordic Ware"/>
    <x v="132"/>
    <x v="3"/>
    <s v="MN"/>
    <s v="Nordic Ware is proposing a 45,000-square-foot addition to its warehouse and loading dock operations at the company's St. Louis Park headquarters. Also includes a new small cafe with an outdoor patio. _x000a_The expansion will nearly double the amount of loading dock doors available at the St. Louis Park site. Currently Nordic Ware is renting a shipping facility in Golden Valley to handle all of its orders."/>
    <s v="WH, HQ, RT"/>
    <m/>
    <m/>
    <m/>
    <n v="45000"/>
    <s v="Aluminum"/>
    <s v="Manufacturing"/>
    <s v="https://www.bizjournals.com/twincities/news/2021/03/01/nordic-ware-cafe-warehouse-expansion-building-9.html"/>
    <s v="MSP Business Journal"/>
    <s v="5005 County Road 25"/>
    <n v="55416"/>
    <n v="44.944020000000002"/>
    <n v="-93.343669000000006"/>
    <m/>
    <m/>
    <m/>
    <s v="Metro"/>
    <x v="3"/>
  </r>
  <r>
    <x v="12"/>
    <d v="2021-03-02T00:00:00"/>
    <s v="Target"/>
    <x v="3"/>
    <x v="3"/>
    <s v="MN"/>
    <s v="Target will invest $4 billion annually to open more stores, enhance its fulfillment services and strengthen its supply chain. In order to scale up its fulfillment operation, the company is testing a &quot;Mixing Center&quot; in Minneapolis and expects to open five more this year._x000a__x000a_The Minneapolis facility, located in a 400,000-square-foot building Target bought last summer for $17.4M, will collect online orders from local stores and sort them into efficient routes for carrier delivery."/>
    <s v="WH"/>
    <n v="17400000"/>
    <m/>
    <m/>
    <n v="399000"/>
    <m/>
    <s v="Retail"/>
    <s v="https://www.bizjournals.com/twincities/news/2021/03/02/target-investment-sorting-centers-expanded-options.html"/>
    <s v="MSP Business Journal"/>
    <s v="33 South 6th St"/>
    <n v="55402"/>
    <n v="44.977378000000002"/>
    <n v="-93.273094"/>
    <m/>
    <m/>
    <m/>
    <s v="Metro"/>
    <x v="3"/>
  </r>
  <r>
    <x v="12"/>
    <d v="2021-03-03T00:00:00"/>
    <s v="Nu-Tek BioSciences"/>
    <x v="59"/>
    <x v="27"/>
    <s v="MN"/>
    <s v="Nu-Tek BioSciences manufactures industrial ingredients used in the development and manufacturing of pharmaceuticals (including for COVID vaccines). Will build a new manufacturing facility in Austin, MN that will be the first dedicated, animal-free peptone, and protein hydrolysate manufacturing facility in the U.S. Construction is expected to begin in the Spring of 2021._x000a__x000a_The expansion will create 35 high quality jobs within the next two years. DEED grant awards: MIF $125K, JCF $175K. "/>
    <s v="MF, RD"/>
    <n v="35000000"/>
    <n v="35"/>
    <m/>
    <m/>
    <s v="Chemicals"/>
    <s v="Manufacturing"/>
    <s v="https://www.businesswire.com/news/home/20210303005281/en/Nu-Tek-BioSciences-to-Build-Dedicated-Animal-free-Peptone-Manufacturing-Facility-to-Service-Growing-Biologics-Supply-Chain-Demands"/>
    <m/>
    <m/>
    <n v="55912"/>
    <n v="43.699305000000003"/>
    <n v="-92.976817999999994"/>
    <s v="Government"/>
    <s v="JCF $175K, MIF $325K"/>
    <n v="500000"/>
    <s v="South"/>
    <x v="3"/>
  </r>
  <r>
    <x v="12"/>
    <d v="2021-03-05T00:00:00"/>
    <s v="Northern Pride, Inc."/>
    <x v="143"/>
    <x v="56"/>
    <s v="MN"/>
    <s v="Northern Pride has begun work on a multimillion dollar expansion project. Northern Pride recently purchased the former Northwest Beverage building and plans to use the building for further turkey processing, including deboning and preparing other packaged products._x000a__x000a_Northern Pride anticipates employing an additional 15 to 20 full-time employees year-round at this location. Northern Pride plans to extensively invest in the building to renovate it and modify it._x000a_DEED MIF: $200K"/>
    <s v="MF"/>
    <n v="2118445"/>
    <n v="20"/>
    <m/>
    <m/>
    <s v="Food, Beverage"/>
    <s v="Manufacturing"/>
    <s v="https://trftimes.com/news/16310/trf-seeks-200000-loan-on-behalf-of-northern-pride"/>
    <m/>
    <s v="518 Pennington Ave S,"/>
    <n v="56701"/>
    <n v="48.113188000000001"/>
    <n v="-96.176660999999996"/>
    <s v="Government"/>
    <s v="MIF "/>
    <n v="200000"/>
    <s v="North"/>
    <x v="3"/>
  </r>
  <r>
    <x v="12"/>
    <d v="2021-03-08T00:00:00"/>
    <s v="Boston Scientific"/>
    <x v="20"/>
    <x v="6"/>
    <s v="MN"/>
    <s v="Boston Scientific proposes to expand their manufacturing facility at Building 14, in the northwest corner of the Arden Hills campus. The expansion will mainly house development and production of lithium batteries used in medical devices, and is a 'dry room', a space maintained at less than 1% relative humidity, required for handling lithium. The 17,500 Sqft addition also includes office and conference space. The project is will generate 150 new jobs over the next three years. _x000a_DEED JCF Award $840K."/>
    <s v="MF"/>
    <n v="20000000"/>
    <n v="150"/>
    <m/>
    <n v="17500"/>
    <s v="Medical"/>
    <s v="Manufacturing"/>
    <s v="https://www.cityofardenhills.org/AgendaCenter/ViewFile/Minutes/_03082021-962"/>
    <s v="City of Arden Hills"/>
    <s v="4100 HAMLINE AVENUE NORTH"/>
    <n v="55112"/>
    <n v="45.067286000000003"/>
    <n v="-93.151132000000004"/>
    <s v="Government"/>
    <s v="JCF $840K"/>
    <n v="840000"/>
    <s v="Metro"/>
    <x v="3"/>
  </r>
  <r>
    <x v="12"/>
    <d v="2021-03-08T00:00:00"/>
    <s v="Boston Scientific"/>
    <x v="11"/>
    <x v="3"/>
    <s v="MN"/>
    <s v="Boston Scientific, a  medical device company, plans to construct a fourth building on its campus. A two-story, 76,000-square-foot building will double the company's manufacturing space in Maple Grove for components of its Watchman device. Construction began last summer on the project and should be complete at the end of this year. Boston Scientific has more than 10,000 employees in Minnesota, more than it has in its home state of Massachusetts."/>
    <s v="MF"/>
    <m/>
    <m/>
    <m/>
    <n v="78000"/>
    <s v="Medical"/>
    <s v="Manufacturing"/>
    <s v="https://ccxmedia.org/news/boston-scientific-plans-to-add-new-maple-grove-building/"/>
    <s v="CCX Media"/>
    <s v="1 Scimed Pl,"/>
    <n v="55311"/>
    <n v="45.102491000000001"/>
    <n v="-93.468008999999995"/>
    <m/>
    <m/>
    <m/>
    <s v="Metro"/>
    <x v="3"/>
  </r>
  <r>
    <x v="12"/>
    <d v="2021-03-10T00:00:00"/>
    <s v="All Integrated Solutions"/>
    <x v="11"/>
    <x v="3"/>
    <s v="MN"/>
    <s v="All Integrated Solutions (AIS), a division of MSC Industrial Direct relocated to a new distribution center in Maple Grove, from New Brighton._x000a__x000a_The new 52,000-SF facility is 170% larger than AIS' previous distribution center in New Brighton and utilizes a state-of-the-art warehouse system with narrow aisles, wire-guided material handling equipment and 32-foot ceilings to improve storage efficiency. Franksville, Wis.-based AIS provides fasteners, components and tools to the manufacturing sector."/>
    <s v="WH"/>
    <m/>
    <m/>
    <m/>
    <n v="21400"/>
    <s v="Fabricated Metals"/>
    <s v="Manufacturing"/>
    <s v="https://www.bizjournals.com/twincities/news/2021/03/10/all-integrated-solutions-larger-distribution-cente.html"/>
    <s v="MSP Business Journal"/>
    <s v="10680 Fountains Drive"/>
    <n v="55369"/>
    <n v="45.092244999999998"/>
    <n v="-93.414507"/>
    <m/>
    <m/>
    <m/>
    <s v="Metro"/>
    <x v="3"/>
  </r>
  <r>
    <x v="12"/>
    <d v="2021-03-15T00:00:00"/>
    <s v="Advanced Volumetric Alliance, LLC"/>
    <x v="144"/>
    <x v="24"/>
    <s v="MN"/>
    <s v="Albertville's new Business Park will include an industrial manufacturing facility for Advanced Volumetric Alliance (AVA). AVA will bring at least 110 new jobs to Albertville within its first two years, paying a median wage of over $27/hour. Construction on AVA's new 180,000 square-foot manufacturing   facility will begin this spring or summer._x000a_TIF assistance would total up to $2.26 million in tax benefits._x000a_DEED MIF $450K, JCF $175, plus local EDA TIF $2.26M"/>
    <s v="MF"/>
    <n v="31233190"/>
    <n v="135"/>
    <m/>
    <n v="180000"/>
    <s v="Wood Products"/>
    <s v="Manufacturing"/>
    <s v="https://northwrightcounty.today/2021/03/city-of-albertville-approves-industrial-facility-for-towns-northwest-corner/"/>
    <m/>
    <m/>
    <n v="55301"/>
    <n v="45.258673000000002"/>
    <n v="-93.664342000000005"/>
    <s v="Government"/>
    <s v="MIF $450K, JCF $175, TIF $2.26M, JTIP (MJSP) $400K, ATIP (MJSP) $20K"/>
    <n v="3305000"/>
    <s v="Central"/>
    <x v="3"/>
  </r>
  <r>
    <x v="12"/>
    <d v="2021-03-15T00:00:00"/>
    <s v="Kalera"/>
    <x v="115"/>
    <x v="6"/>
    <s v="MN"/>
    <s v="Kalera, an Orlando-based vertical farming company, purchased a facility in St. Paul. Karlera will invest $3.5 million to convert into its 8th growing facility, which will create about 70 new jobs. Kalera bought the former Urban Organics building for $3.65 million._x000a__x000a_The St. Paul facility will grow millions of heads of lettuce per year for retailers and restaurants. Kalera's St. Paul location will shorten the travel time for greens from days to hours, preserving nutrients, freshness and flavor._x000a_Update, May 2021: DEED MIF award $275K"/>
    <s v="Other"/>
    <n v="7150000"/>
    <n v="70"/>
    <m/>
    <n v="78857"/>
    <s v="Agriculture"/>
    <s v="Agriculture"/>
    <s v="https://www.bizjournals.com/twincities/news/2021/03/15/kalera-st-paul-facility-millions-lettuce.html"/>
    <m/>
    <m/>
    <n v="55104"/>
    <n v="44.955615000000002"/>
    <n v="-93.167019999999994"/>
    <s v="Government"/>
    <s v="MIF"/>
    <n v="275000"/>
    <s v="Metro"/>
    <x v="3"/>
  </r>
  <r>
    <x v="12"/>
    <d v="2021-03-23T00:00:00"/>
    <s v="Andersen Windows and Doors"/>
    <x v="37"/>
    <x v="1"/>
    <s v="MN"/>
    <s v="Andersen Windows and Doors is looking to hire 1,000 workers this year for its three Twin Cities factories and other operations nationwide as a home improvement and housing construction boom drives demand for its products._x000a__x000a_The 118-year-old company is looking to immediately add a total of 250 production workers to its headquarters and factory in Bayport and its manufacturing plants in Cottage Grove and North Branch, Minn. It also plans to hire another 750 workers nationwide in 2021. "/>
    <m/>
    <m/>
    <n v="250"/>
    <m/>
    <m/>
    <s v="Wood Products, Fabricated Metal"/>
    <s v="Manufacturing"/>
    <s v="https://www.startribune.com/andersen-windows-marvin-look-to-add-1-500-workers-amid-housing-construction-boom/600037664/"/>
    <s v="Star Tribune"/>
    <s v="100 4th Ave N"/>
    <n v="55003"/>
    <n v="45.02431"/>
    <n v="-92.778187000000003"/>
    <m/>
    <m/>
    <m/>
    <s v="Metro"/>
    <x v="3"/>
  </r>
  <r>
    <x v="12"/>
    <d v="2021-03-23T00:00:00"/>
    <s v="Andersen Windows and Doors"/>
    <x v="16"/>
    <x v="1"/>
    <s v="MN"/>
    <s v="Andersen Windows and Doors is looking to hire 1,000 workers this year for its three Twin Cities factories and other operations nationwide as a home improvement and housing construction boom drives demand for its products._x000a__x000a_The 118-year-old company is looking to immediately add a total of 250 production workers to its headquarters and factory in Bayport and its manufacturing plants in Cottage Grove and North Branch, Minn. It also plans to hire another 750 workers nationwide in 2021. "/>
    <m/>
    <m/>
    <m/>
    <m/>
    <m/>
    <s v="Wood Products, Fabricated Metal"/>
    <s v="Manufacturing"/>
    <s v="https://www.startribune.com/andersen-windows-marvin-look-to-add-1-500-workers-amid-housing-construction-boom/600037664/"/>
    <s v="Star Tribune"/>
    <s v="9900 Jamaica Ave S"/>
    <n v="55016"/>
    <n v="44.805760999999997"/>
    <n v="-92.936406000000005"/>
    <m/>
    <m/>
    <m/>
    <s v="Metro"/>
    <x v="3"/>
  </r>
  <r>
    <x v="12"/>
    <d v="2021-03-23T00:00:00"/>
    <s v="Andersen Windows and Doors"/>
    <x v="145"/>
    <x v="37"/>
    <s v="MN"/>
    <s v="Andersen Windows and Doors is looking to hire 1,000 workers this year for its three Twin Cities factories and other operations nationwide as a home improvement and housing construction boom drives demand for its products._x000a__x000a_The 118-year-old company is looking to immediately add a total of 250 production workers to its headquarters and factory in Bayport and its manufacturing plants in Cottage Grove and North Branch, Minn. It also plans to hire another 750 workers nationwide in 2021. "/>
    <m/>
    <m/>
    <m/>
    <m/>
    <m/>
    <s v="Wood Products, Fabricated Metal"/>
    <s v="Manufacturing"/>
    <s v="https://www.startribune.com/andersen-windows-marvin-look-to-add-1-500-workers-amid-housing-construction-boom/600037664/"/>
    <s v="Star Tribune"/>
    <s v="39811 Golden Ave"/>
    <n v="55056"/>
    <n v="45.525526999999997"/>
    <n v="-92.975840000000005"/>
    <m/>
    <m/>
    <m/>
    <s v="Central"/>
    <x v="3"/>
  </r>
  <r>
    <x v="12"/>
    <d v="2021-03-23T00:00:00"/>
    <s v="Marvin Windows"/>
    <x v="146"/>
    <x v="57"/>
    <s v="MN"/>
    <s v="Competitor Marvin Cos. is seeing a similar spike in demand with the jump in housing construction. Marvin is looking to hire about 100 employees for its headquarters factory in Warroad, Minn., and 400 more nationwide."/>
    <m/>
    <m/>
    <n v="100"/>
    <m/>
    <m/>
    <s v="Wood Products, Fabricated Metal"/>
    <s v="Manufacturing"/>
    <s v="https://www.startribune.com/andersen-windows-marvin-look-to-add-1-500-workers-amid-housing-construction-boom/600037664/"/>
    <s v="Star Tribune"/>
    <s v="PO Box 100"/>
    <n v="56763"/>
    <n v="48.933329999999998"/>
    <n v="-95.35"/>
    <m/>
    <m/>
    <m/>
    <s v="North"/>
    <x v="3"/>
  </r>
  <r>
    <x v="12"/>
    <d v="2021-03-23T00:00:00"/>
    <s v="Pella"/>
    <x v="25"/>
    <x v="3"/>
    <s v="MN"/>
    <s v="Officials at Pella's Plymouth plant said the Iowa based company is also hiring, and plans to add 1,500 workers nationwide. Fewer than 100 of the new jobs will be in Minnesota."/>
    <m/>
    <m/>
    <m/>
    <m/>
    <m/>
    <s v="Wood Products, Fabricated Metal"/>
    <s v="Manufacturing"/>
    <s v="https://www.startribune.com/andersen-windows-marvin-look-to-add-1-500-workers-amid-housing-construction-boom/600037664/"/>
    <s v="Star Tribune"/>
    <s v="13810 24th Ave N # 430"/>
    <n v="55441"/>
    <n v="45.006137000000003"/>
    <n v="-93.456317999999996"/>
    <m/>
    <m/>
    <m/>
    <s v="Metro"/>
    <x v="3"/>
  </r>
  <r>
    <x v="12"/>
    <d v="2021-03-25T00:00:00"/>
    <s v="Ernst &amp; Young"/>
    <x v="3"/>
    <x v="3"/>
    <s v="MN"/>
    <s v="The U.K.-based professional services firm Ernst &amp; Young will lease 30,536 square feet of office space at the Dayton’s Project. Ernst &amp; Young’s space will be on the fifth floor of the 12-story building. The firm, which is based in the U.K., will house about 800 of its Minneapolis employees at the Dayton’s Project. Ernst &amp; Young currently has an office in the U.S. Bank Plaza on S. 6th Street."/>
    <s v="OF"/>
    <m/>
    <m/>
    <m/>
    <n v="30536"/>
    <s v="Business Consulting"/>
    <s v="Professional Services"/>
    <s v="https://tcbmag.com/daytons-project-lands-ernst-young-as-first-office-tenant/"/>
    <s v="Twin Cities Business"/>
    <s v="700 Nicollet Mall"/>
    <n v="55402"/>
    <n v="44.976675999999998"/>
    <n v="-93.272932999999995"/>
    <m/>
    <m/>
    <m/>
    <s v="Metro"/>
    <x v="3"/>
  </r>
  <r>
    <x v="12"/>
    <d v="2021-03-26T00:00:00"/>
    <s v="JunoPacific (parent Cretex Cos, dba JunoPacific)"/>
    <x v="12"/>
    <x v="3"/>
    <s v="MN"/>
    <s v="Elk River-based Cretex Cos. on Friday announced plans for a 248,000-square-foot facility, with manufacturing and warehouse spaces, for medical-device components in Brooklyn Park. The project will break ground in April, with completion expected by the end of 2021._x000a__x000a_Plan to consolidate manufacturing operations now spread out across 2 smaller Cretex facilities (Meier and JunoPacific) in Anoka. About 300 employees shift to the new worksite in 2022. _x000a__x000a_DEED Awards: MIF $800K, JCF $840K"/>
    <s v="OF, MFG, WH"/>
    <n v="38400000"/>
    <n v="136"/>
    <m/>
    <n v="248000"/>
    <s v="Medical"/>
    <s v="Manufacturing"/>
    <s v="https://www.bizjournals.com/twincities/news/2021/03/26/cretex-cos-medical-manufacturing-brookly-park.html"/>
    <s v="MSP Business Journal"/>
    <m/>
    <n v="55316"/>
    <n v="45.092737999999997"/>
    <n v="-93.282939999999996"/>
    <s v="Government"/>
    <s v="MIF $800K, JCF $840K"/>
    <n v="1640000"/>
    <s v="Metro"/>
    <x v="3"/>
  </r>
  <r>
    <x v="12"/>
    <d v="2021-03-29T00:00:00"/>
    <s v="Alter Logistics"/>
    <x v="115"/>
    <x v="6"/>
    <s v="MN"/>
    <s v="Freight transportation company Alter Logistics plans a $20 million expansion at its shipping terminal on the St. Paul riverfront, where it shifts bulk commodities like fertilizer and road salt on and off of river barges. Alter will also relocate its metal-recycling operation._x000a__x000a_Alter aims to increase its capacity byabout one-third, loading or unloading an additional 300,000 to 400,000 short tons each year._x000a__x000a_The economic impact is estimated at about $3.8M to $5.1M annually, once the expansion project is complete."/>
    <s v="WH, Other"/>
    <n v="20000000"/>
    <m/>
    <m/>
    <m/>
    <m/>
    <s v="Transportation"/>
    <s v="https://www.bizjournals.com/twincities/news/2021/03/29/alter-logistics-plans-dock-expansion.html"/>
    <s v="MSP Business Journal"/>
    <s v="795 Barge Channel Rd"/>
    <n v="55107"/>
    <n v="44.921492000000001"/>
    <n v="-93.056105000000002"/>
    <m/>
    <m/>
    <m/>
    <s v="Metro"/>
    <x v="3"/>
  </r>
  <r>
    <x v="12"/>
    <d v="2021-03-30T00:00:00"/>
    <s v="Legend Cabinetry"/>
    <x v="121"/>
    <x v="50"/>
    <s v="MN"/>
    <s v="Legend Cabinetry bought the former Mid-Continent Cabinetry plant last spring and began operations there late last year. They invested $4 million to get the 164,000-SF facility ready, adding new machinery and equipment. Cabinets are made from birch, rotary cut veneer, and high density fiberboard._x000a_ _x000a_Around 65 former Mid Continent employees were brought back. But the company needs more workers."/>
    <s v="MF"/>
    <n v="4000000"/>
    <n v="65"/>
    <m/>
    <m/>
    <s v="Wood"/>
    <s v="Manufacturing"/>
    <s v="https://www.woodworkingnetwork.com/news/woodworking-industry-news/former-mid-continent-cabinetry-plant-gives-birth-new-operation"/>
    <s v="Woodworking Network"/>
    <s v="67 E 2nd St"/>
    <n v="56229"/>
    <n v="44.606242000000002"/>
    <n v="-95.668148000000002"/>
    <m/>
    <m/>
    <m/>
    <s v="South"/>
    <x v="3"/>
  </r>
  <r>
    <x v="13"/>
    <d v="2021-04-06T00:00:00"/>
    <s v="Sensiva Health"/>
    <x v="11"/>
    <x v="3"/>
    <s v="MN"/>
    <s v="New Orleans-based Sensiva Health manufactures testing kits for Covid-19 and has signed a long-term lease at the Arbor Lakes Business Park in Maple Grove. Sensiva is leasing 52,888 square feet of space at the 10500 Arbor Lakes building in the park. The Maple Grove site will be Sensiva’s second location in the Midwest. The company also operates a facility in New Berlin, Wisconsin. Sensiva has corporate offices in Florida and South Carolina._x000a_"/>
    <s v="MF"/>
    <m/>
    <m/>
    <m/>
    <n v="52888"/>
    <s v="Medical"/>
    <s v="Manufacturing"/>
    <s v="https://tcbmag.com/covid-19-test-maker-to-lease-space-at-maple-grove-business-park/"/>
    <m/>
    <s v="10640 Fountains Dr"/>
    <n v="55369"/>
    <n v="45.092319000000003"/>
    <n v="-93.414502999999996"/>
    <m/>
    <m/>
    <m/>
    <s v="Metro"/>
    <x v="3"/>
  </r>
  <r>
    <x v="13"/>
    <d v="2021-04-06T00:00:00"/>
    <s v="SICK"/>
    <x v="40"/>
    <x v="3"/>
    <s v="MN"/>
    <s v="Sick AG, a German sensor manufacturer, hopes to begin construction by summer on the first phases of a multiyear, $100 million technology campus that could bring 700 jobs to Bloomington._x000a_The project includes a 120,000-square-foot office and industrial building in the first phase.  Sick first announced expansion plans in 2019, but delayed the project some months later. Further delays arose due to the Covid-19 pandemic._x000a_DEED Awards: $350K MIF."/>
    <s v="OF, MF"/>
    <n v="100000000"/>
    <n v="700"/>
    <m/>
    <n v="550000"/>
    <s v="Computers, Electronics"/>
    <s v="Manufacturing"/>
    <s v="https://www.woodworkingnetwork.com/news/woodworking-industry-news/former-mid-continent-cabinetry-plant-gives-birth-new-operation"/>
    <m/>
    <m/>
    <n v="55425"/>
    <n v="44.849719999999998"/>
    <n v="-93.252832999999995"/>
    <s v="Government"/>
    <s v="MIF"/>
    <n v="350000"/>
    <s v="Metro"/>
    <x v="3"/>
  </r>
  <r>
    <x v="13"/>
    <d v="2021-04-06T00:00:00"/>
    <s v="SunOpta"/>
    <x v="33"/>
    <x v="3"/>
    <s v="MN"/>
    <s v="SunOpta will move to a new 65,000-square-foot  headquarters offices from Edina to Eden Prairie. SunOpta expects to begin work on the $20 million office project in May and move in by December. The move will double its total square footage and increasing space to R&amp;D operations. SunOpta's business includes developing soy- and nut-based milks for business clients._x000a__x000a_SunOpta is legally headquartered in Canada, but its CEO and other leadership are based in Edina."/>
    <s v="HQ, OF, RD"/>
    <n v="20000000"/>
    <m/>
    <m/>
    <n v="65000"/>
    <s v="Food, Beverage"/>
    <s v="Manufacturing"/>
    <s v="https://www.bizjournals.com/twincities/news/2021/04/06/sunopta-executive-offices-eden-prairie.html"/>
    <m/>
    <s v="7078 Shady Oak Road"/>
    <n v="55344"/>
    <n v="44.875621000000002"/>
    <n v="-93.405733999999995"/>
    <m/>
    <m/>
    <m/>
    <s v="Metro"/>
    <x v="3"/>
  </r>
  <r>
    <x v="13"/>
    <d v="2021-04-12T00:00:00"/>
    <s v="Horizontal Digital"/>
    <x v="132"/>
    <x v="3"/>
    <s v="MN"/>
    <s v="Digital solutions and talent firm Horizontal plans to lease another 12,000 SF of office space at its St. Louis Park headquarters. Horizontal's new space will accommodate 65 hires it made during the pandemic, and the majority of around 100 more hires the firm is likely to hire this year. The move will boost Horizontal's from about 40,000 SF to 52,000 SF of office space. As of March 10, Horizontal employed 178 workers locally and 1,045 companywide."/>
    <s v="HQ, OF"/>
    <m/>
    <n v="100"/>
    <m/>
    <n v="12000"/>
    <s v="Computer Programming"/>
    <s v="Professional Services"/>
    <s v="https://www.bizjournals.com/twincities/news/2021/04/12/horizontal-plots-local-return-to-in-person-work.html"/>
    <m/>
    <s v="1660 MN-100 #200"/>
    <n v="55416"/>
    <n v="44.964499000000004"/>
    <n v="-93.345326"/>
    <m/>
    <m/>
    <m/>
    <s v="Metro"/>
    <x v="3"/>
  </r>
  <r>
    <x v="13"/>
    <d v="2021-04-13T00:00:00"/>
    <s v="Fidelity Investments"/>
    <x v="63"/>
    <x v="3"/>
    <s v="MN"/>
    <s v="Fidelity Investments Inc. wants to hire more financial planners and wealth management associates in the Twin Cities. _x000a__x000a_The Boston-based financial services firm wouldn't provide a definitive number of anticipated local hires. It did say it will add 1,000 people across 20 markets, but that number may not be spread out evenly._x000a__x000a_These new staff positions will be working remote. Fidelity has local offices in Minnetonka, Edina and Oakdale, where the new local hires can go into work on occasion."/>
    <m/>
    <m/>
    <m/>
    <m/>
    <m/>
    <s v="Finance"/>
    <s v="Finance, Insurance"/>
    <s v="https://www.bizjournals.com/twincities/news/2021/04/13/fidelity-investments-plans-to-expand.html"/>
    <m/>
    <m/>
    <n v="55305"/>
    <n v="44.940461999999997"/>
    <n v="-93.451854999999995"/>
    <m/>
    <m/>
    <m/>
    <s v="Metro"/>
    <x v="3"/>
  </r>
  <r>
    <x v="13"/>
    <d v="2021-04-13T00:00:00"/>
    <s v="SiteKick"/>
    <x v="3"/>
    <x v="3"/>
    <s v="MN"/>
    <s v="SiteKick, based in Minneapolis, creates software designed to help construction companies boost efficiency by monitoring projects from afar. The software captures images from smart cameras and environmental readings from sensors at construction sites. _x000a_SiteKick plans to use the $2.3 million in funding raised from private investors for sales and marketing, talent acquisition, streamlining, customer experience and operations, and general growth of the company,"/>
    <m/>
    <m/>
    <m/>
    <m/>
    <m/>
    <s v="Software"/>
    <s v="Information"/>
    <s v="https://www.startribune.com/minneapolis-software-startup-gets-2-3m-in-funding-signs-ryan-cos-as-client/600045384/"/>
    <m/>
    <m/>
    <n v="55401"/>
    <n v="44.984577000000002"/>
    <n v="-93.269097000000002"/>
    <m/>
    <m/>
    <m/>
    <s v="Metro"/>
    <x v="3"/>
  </r>
  <r>
    <x v="13"/>
    <d v="2021-04-13T00:00:00"/>
    <s v="Xcel"/>
    <x v="147"/>
    <x v="18"/>
    <s v="MN"/>
    <s v="Xcel Energy has unveiled plans for the largest solar-energy plant in Minnesota by far, a $575 million project in Becker adjacent to the company's Sherco coal-power complex. The solar plant would create 900 union construction jobs and provide enough electricity to power 100,000 Upper Midwest homes._x000a_The big solar farm, still to be approved by the PUC, would be built in 2022 to 2024. Joint project with Edina-based National Grid Renewables (an arm of the British utility company National Grid). Xcel would own and operate the plant."/>
    <s v="U"/>
    <n v="575000000"/>
    <m/>
    <m/>
    <m/>
    <m/>
    <s v="Utilities"/>
    <s v="https://www.startribune.com/xcel-wants-to-build-575m-solar-plant-in-becker/600045438/"/>
    <m/>
    <m/>
    <n v="55308"/>
    <n v="45.451864"/>
    <n v="-93.842186999999996"/>
    <m/>
    <m/>
    <m/>
    <s v="Central"/>
    <x v="3"/>
  </r>
  <r>
    <x v="13"/>
    <d v="2021-04-15T00:00:00"/>
    <s v="Milk Moovement"/>
    <x v="3"/>
    <x v="3"/>
    <s v="MN"/>
    <s v="Canada-based Milk Moovement, which produces software to manage the raw milk supply chain, will open an office in Minneapolis. The office will enable further expansion across the US as interest and demand for its software continues to grow. Milk Moovement closed on a US$3.2 million funding round. Notable industry leader Richard Cargill, a member of Cargill’s Board of Directors, is also a personal angel investor."/>
    <s v="OF"/>
    <m/>
    <m/>
    <m/>
    <m/>
    <s v="Software"/>
    <s v="Information"/>
    <s v="https://www.milkmoovement.com/blog/dairy-supply-chain-leader-raises-us-3-2-million"/>
    <m/>
    <m/>
    <n v="55402"/>
    <n v="44.975915000000001"/>
    <n v="-93.271825000000007"/>
    <s v="Venture Capital"/>
    <m/>
    <m/>
    <s v="Metro"/>
    <x v="3"/>
  </r>
  <r>
    <x v="13"/>
    <d v="2021-04-22T00:00:00"/>
    <s v="Digital Mass"/>
    <x v="3"/>
    <x v="3"/>
    <s v="MN"/>
    <s v="Minneapolis tech firm Digital Mass, which specializes in the ubiquitous Salesforce software for business, moved into its new North Loop office Jan. 1. Digital Mass takes up a full floor at 515 N. Washington Ave. The 7,000-square-foot suite is roughly six times the size of its previous office, giving the fast-growing company room to expand. “We’ll probably be close to 35 to 40 people by the end of the year. We doubled last year, and we’re looking to double again this year"/>
    <s v="OF"/>
    <m/>
    <n v="20"/>
    <m/>
    <n v="7000"/>
    <s v="Software"/>
    <s v="Information"/>
    <s v="https://www.bizjournals.com/twincities/news/2021/04/22/tech-firm-digital-mass-opens-north-loop-office.html"/>
    <m/>
    <s v="515 N Washington Ave Suite 300"/>
    <n v="55401"/>
    <n v="44.986179"/>
    <n v="-93.275574000000006"/>
    <m/>
    <m/>
    <m/>
    <s v="Metro"/>
    <x v="3"/>
  </r>
  <r>
    <x v="13"/>
    <d v="2021-04-23T00:00:00"/>
    <s v="Energy Management Collaborative (EMC)"/>
    <x v="25"/>
    <x v="3"/>
    <s v="MN"/>
    <s v="Energy Management Collaborative (EMC) plans to add jobs. The lighting technology company moved to a new facility at 2890 Vicksburg Ln. N. in 2018. EMC had hoped for a rapid expansion. However, the COVID-19 pandemic impacted business._x000a__x000a_Now the company is ready to move forward with new product lines coming to market. It added 10 jobs this year and aims to add another 75 jobs by the end of the year."/>
    <s v="MF"/>
    <m/>
    <n v="75"/>
    <m/>
    <m/>
    <s v="Electrical Equipment"/>
    <s v="Manufacturing"/>
    <s v="https://ccxmedia.org/news/companies-plan-expansion-job-growth-in-plymouth/"/>
    <m/>
    <s v="2890 Vicksburg Ln N,"/>
    <n v="55447"/>
    <n v="45.013520999999997"/>
    <n v="-93.481572"/>
    <m/>
    <m/>
    <m/>
    <s v="Metro"/>
    <x v="3"/>
  </r>
  <r>
    <x v="13"/>
    <d v="2021-04-23T00:00:00"/>
    <s v="Lifesprk"/>
    <x v="132"/>
    <x v="3"/>
    <s v="MN"/>
    <s v="St. Louis Park-based Lifesprk had the 17th-largest venture capital raise for a Twin Cities company in 2020, pulling in $16.1 million last March in a round led by California-based Virgo Investment Group. Minnetonka-based Cherry Tree &amp; Associates served as an adviser on the deal. The capital was used to invest in an electronic records system; boost hiring; and expand offerings to include Lifesprk GO!, a transportation service for seniors."/>
    <m/>
    <m/>
    <m/>
    <m/>
    <m/>
    <s v="Social Assistance"/>
    <s v="Health Care, Social Assist"/>
    <s v="https://www.bizjournals.com/twincities/news/2021/04/23/series-b-round-senior-care-company-lifesprk.html"/>
    <m/>
    <s v="5320 W 23rd St Suite #130"/>
    <n v="55416"/>
    <n v="44.959981999999997"/>
    <n v="-93.349509999999995"/>
    <s v="Venture Capital"/>
    <m/>
    <m/>
    <s v="Metro"/>
    <x v="3"/>
  </r>
  <r>
    <x v="13"/>
    <d v="2021-04-27T00:00:00"/>
    <s v="Trystar"/>
    <x v="34"/>
    <x v="20"/>
    <s v="MN"/>
    <s v="Trystar plans to consolidate the operations in the new Faribault facility. The project involves 50,000 SF expansion to existing facility (Cost of $2.75-$3.5m), capital improvements $750,000), Capital equipment (at least $1.7M), for total project cost of $5M. Expect to create 20 FT jobs over 2 years. Alternate site considered was Covington, Kentucky._x000a_DEED Awards: JCF $175M, MIF $125K. Also EDA $100K. BDPI $2M to Faribault"/>
    <s v="MF"/>
    <n v="5000000"/>
    <n v="20"/>
    <m/>
    <n v="50000"/>
    <s v="Machinery"/>
    <s v="Manufacturing"/>
    <s v="https://www.ci.faribault.mn.us/AgendaCenter/ViewFile/Item/11937?fileID=31486"/>
    <s v="City of Faribault"/>
    <s v="15675 Acorn Trail"/>
    <n v="55021"/>
    <n v="44.360785999999997"/>
    <n v="-93.285677000000007"/>
    <s v="Government"/>
    <s v="JCF $175M, MIF $125K, EDA $100K, BDPI $2M"/>
    <n v="400000"/>
    <s v="South"/>
    <x v="3"/>
  </r>
  <r>
    <x v="13"/>
    <d v="2021-04-30T00:00:00"/>
    <s v="Puris Proteins"/>
    <x v="3"/>
    <x v="3"/>
    <s v="MN"/>
    <s v="Puris, a producer of pea protein used in plant-based meat alternatives, expanded its office - with unique in-house lab space - in the 811 Glenwood building. About one-third of the footprint is for collaboration spaces; another one-third is for production-type activities, where there is e a pilot plant and development kitchen; and the remaining third consists of office space.Employees in the office: 50 (hybrid). Opened in April 2021"/>
    <s v="OF, RD"/>
    <m/>
    <m/>
    <m/>
    <n v="15475"/>
    <s v="Food, Beverage"/>
    <s v="Manufacturing"/>
    <s v="https://www.bizjournals.com/twincities/news/2022/04/14/cool-offices-puris.html"/>
    <s v="MSP Business Journal"/>
    <s v="811 Glenwood Ave"/>
    <n v="55405"/>
    <n v="44.979579999999999"/>
    <n v="-93.290059999999997"/>
    <m/>
    <m/>
    <m/>
    <s v="Metro"/>
    <x v="3"/>
  </r>
  <r>
    <x v="13"/>
    <d v="2021-05-04T00:00:00"/>
    <s v="Northstar Canoes"/>
    <x v="128"/>
    <x v="18"/>
    <s v="MN"/>
    <s v="In year two of the pandemic, Minnesota's canoe manufacturers and retailers are struggling to keep up with demand.  Princeton, Minn.-based Northstar Canoes increased its staff by over 50% and is on pace to increase its production by nearly 100% over the same time last year. _x000a__x000a_&quot;It comes down to how big of a building we have, how many employees we have and what we're capable of pulling off with our existing infrastructure,&quot; Bear Paulsen, General Manager of Northstar, said."/>
    <m/>
    <m/>
    <m/>
    <m/>
    <m/>
    <s v="Boats"/>
    <s v="Manufacturing"/>
    <s v="https://www.bizjournals.com/twincities/news/2021/05/04/canoe-manufacturers-rise-in-demand.html"/>
    <s v="MSP Business Journal"/>
    <s v="12636 320th Ave"/>
    <n v="55371"/>
    <n v="45.550232000000001"/>
    <n v="-93.589842000000004"/>
    <m/>
    <m/>
    <m/>
    <s v="Central"/>
    <x v="3"/>
  </r>
  <r>
    <x v="13"/>
    <d v="2021-05-04T00:00:00"/>
    <s v="Sportsdigita"/>
    <x v="55"/>
    <x v="3"/>
    <s v="MN"/>
    <s v="Edina-based tech company Sportsdigita has raised $5 million dollars to fuel a growth spurt that CEO Angelina Lawton says will double the firm's size by the end of the year._x000a_Sportsdigita hopes to grow from its current 52 employees to over 100 by the end of the year. It's looking to open an office in Dallas. Sportsdigita's marquee product is Digideck, a cloud-based presentation tool that works like a flashier PowerPoint, including multimedia elements."/>
    <m/>
    <m/>
    <n v="50"/>
    <m/>
    <m/>
    <s v="Software"/>
    <s v="Information"/>
    <s v="https://www.bizjournals.com/twincities/inno/stories/fundings/2021/05/04/sportsdigita-raises-5m-double-in-size.html"/>
    <s v="MSP Business Journal"/>
    <s v="7650 Edinborough Way Suite 725"/>
    <n v="55435"/>
    <n v="44.863335999999997"/>
    <n v="-93.324583000000004"/>
    <s v="Venture Capital"/>
    <m/>
    <m/>
    <s v="Metro"/>
    <x v="3"/>
  </r>
  <r>
    <x v="13"/>
    <d v="2021-05-05T00:00:00"/>
    <s v="Amazon"/>
    <x v="31"/>
    <x v="29"/>
    <s v="MN"/>
    <s v="The mayor of St. Cloud announced Amazon will open a delivery facility in the city, bringing hundreds of new jobs to the community._x000a__x000a_With the facility expected to open later this year, the company has already begun the permitting process for what will be its second delivery station in Minnesota. "/>
    <s v="WH"/>
    <m/>
    <m/>
    <m/>
    <m/>
    <m/>
    <s v="Retail"/>
    <s v="https://finance-commerce.com/2020/10/new-lakeville-amazon-center-already-in-the-ground/"/>
    <s v="Finance &amp; Commerce"/>
    <s v="4759 Heatherwood Road"/>
    <n v="56301"/>
    <n v="45.486227"/>
    <n v="-94.137316999999996"/>
    <m/>
    <m/>
    <m/>
    <s v="Central"/>
    <x v="3"/>
  </r>
  <r>
    <x v="13"/>
    <d v="2021-05-06T00:00:00"/>
    <s v="Alarm Products Distributors"/>
    <x v="115"/>
    <x v="6"/>
    <s v="MN"/>
    <s v="Alarm Products was outgrowing its property, which includes a 13,500-square-foot Class C office warehouse built in 1975 on 0.7 acres. The family put their property at 2350 Territorial Road in St. Paul on the market and looked for another location.   Alarm Products closed Wednesday on the $2 million purchase of the Kurt Meyer Building, a 41,300-square-foot Class B industrial building at 2341 St. Croix St. in Rosedale. "/>
    <s v="WH"/>
    <n v="2000000"/>
    <m/>
    <m/>
    <n v="27800"/>
    <m/>
    <s v="Wholesale"/>
    <s v="https://finance-commerce.com/2021/05/just-sold-st-paul-sale-leads-to-deal-in-roseville/"/>
    <s v="Finance &amp; Commerce"/>
    <s v="2350 W Territorial Rd"/>
    <n v="55114"/>
    <n v="44.964961000000002"/>
    <n v="-93.195715000000007"/>
    <m/>
    <m/>
    <m/>
    <s v="Metro"/>
    <x v="3"/>
  </r>
  <r>
    <x v="13"/>
    <d v="2021-05-07T00:00:00"/>
    <s v="Silk Road Medical"/>
    <x v="25"/>
    <x v="3"/>
    <s v="MN"/>
    <s v="DEED has awarded $625,000 in grants to assist Silk Road Medical Inc. with its first expansion outside of California, in Plymouth. Silk Road Medical, whose devices focus on reducing the risk of stroke and treatment of carotid artery disease, will come to Plymouth this fall. The company will invest $5.1 million in an approximately 30,000-square foot new manufacturing facility in Plymouth. Expect to create 67 new jobs over the next two years. _x000a_DEED awards $175K JCF, $450K MIF._x000a_"/>
    <s v="MF, RD"/>
    <n v="5135830"/>
    <n v="67"/>
    <m/>
    <n v="30000"/>
    <s v="Medical"/>
    <s v="Manufacturing"/>
    <s v="https://www.bizjournals.com/twincities/news/2021/06/23/california-based-medtech-firm-expands-to-plymouth.html"/>
    <s v="MSP Business Journal"/>
    <s v="3905 Annapolis Ln N"/>
    <n v="55447"/>
    <n v="45.027253000000002"/>
    <n v="-93.455427999999998"/>
    <s v="Government"/>
    <s v="JCF $175K, MIF $450K"/>
    <n v="625000"/>
    <s v="Metro"/>
    <x v="3"/>
  </r>
  <r>
    <x v="13"/>
    <d v="2021-05-10T00:00:00"/>
    <s v="Entegris"/>
    <x v="40"/>
    <x v="3"/>
    <s v="MN"/>
    <s v="Adding Mezzanine for new offices. Build-out Cleanrooms and clean room spaces. Areas to support cleanrooms / office (Cafeteria, bathrooms)"/>
    <s v="OF, RD"/>
    <n v="10000000"/>
    <m/>
    <m/>
    <m/>
    <s v="Plastics"/>
    <s v="Manufacturing"/>
    <s v="https://www.bloomingtonmn.gov/bldg/permit-status-inspection-results-monthly-building-reports"/>
    <s v="City of Bloomington"/>
    <s v="10851 LOUISIANA AVE S"/>
    <n v="55438"/>
    <n v="44.806108000000002"/>
    <n v="-93.372519999999994"/>
    <m/>
    <m/>
    <m/>
    <s v="Metro"/>
    <x v="3"/>
  </r>
  <r>
    <x v="13"/>
    <d v="2021-05-11T00:00:00"/>
    <s v="HomeSpotter"/>
    <x v="3"/>
    <x v="3"/>
    <s v="MN"/>
    <s v="Minneapolis app maker HomeSpotter acquired by Ontario tech firm_x000a_Lone Wolf Technologies can provide data to bring new services to market.  HomeSpotter has more than 45 employees and 450,000 users across North America. The addition of HomeSpotter gives Lone Wolf a strong foothold in the growing multibillion-dollar market for software focused on real estate transactions. Lone Wolf wants to invest in acquiring talent from the Minneapolis area."/>
    <m/>
    <m/>
    <m/>
    <m/>
    <m/>
    <s v="Computer Programming"/>
    <s v="Professional Services"/>
    <s v="https://www.startribune.com/minneapolis-app-maker-homespotter-acquired-by-ontario-tech-firm/600055994/"/>
    <s v="Star Tribune"/>
    <s v="301 S 4th Ave #960N"/>
    <n v="55416"/>
    <n v="44.977995999999997"/>
    <n v="-93.263401999999999"/>
    <m/>
    <m/>
    <m/>
    <s v="Metro"/>
    <x v="3"/>
  </r>
  <r>
    <x v="13"/>
    <d v="2021-05-11T00:00:00"/>
    <s v="Ovative"/>
    <x v="3"/>
    <x v="3"/>
    <s v="MN"/>
    <s v="Ovative has 245 nationwide, of whom 210 are at the Minneapolis North Loop office across 3 floors. Since April 2019, Ovative has added 123 employees. Ovative plans to add the eighth floor, which will add 19,150 square feet and room to accommodate up to 314 employees. Ovative hopes to reach that number of employees in the next couple of years. Ovative uses its technology to help firms understand the holistic impact of their efforts, including things like brick-and-mortart sales."/>
    <s v="OF"/>
    <m/>
    <n v="314"/>
    <m/>
    <n v="19150"/>
    <s v="Marketing"/>
    <s v="Professional Services"/>
    <s v="https://www.bizjournals.com/twincities/news/2021/05/11/ovative-doubled-since-2019.html"/>
    <s v="MSP Business Journal"/>
    <s v="729 N Washington Ave floor 10"/>
    <n v="55401"/>
    <n v="44.987941999999997"/>
    <n v="-93.278040000000004"/>
    <m/>
    <m/>
    <m/>
    <s v="Metro"/>
    <x v="3"/>
  </r>
  <r>
    <x v="13"/>
    <d v="2021-05-12T00:00:00"/>
    <s v="Netspi"/>
    <x v="3"/>
    <x v="3"/>
    <s v="MN"/>
    <s v="NetSPI works with companies to thwart cyberattacks and has raised $90 million in minority investments from KKR and Ten Eleven Ventures._x000a__x000a_The new infusion of capital will help the 225-employee software firm develop and improve products, add clients and hire more people. _x000a__x000a_NetSPI, based in downtown Minneapolis, has grown year-over-year revenue by 50% so far compared with 2020, and expects to finish the year with about $50 million in 2021 sales."/>
    <m/>
    <m/>
    <m/>
    <m/>
    <m/>
    <s v="Computer Programming"/>
    <s v="Professional Services"/>
    <s v="https://www.startribune.com/netspi-a-minneapolis-cyber-security-firm-raises-90-million-new-investors/600056465/?refresh=true"/>
    <s v="Star Tribune"/>
    <s v="800 Washington Ave N, Ste 670"/>
    <n v="55401"/>
    <n v="44.989386000000003"/>
    <n v="-93.278626000000003"/>
    <s v="Venture Capital"/>
    <m/>
    <m/>
    <s v="Metro"/>
    <x v="3"/>
  </r>
  <r>
    <x v="13"/>
    <d v="2021-05-13T00:00:00"/>
    <s v="Upsie"/>
    <x v="115"/>
    <x v="6"/>
    <s v="MN"/>
    <s v="Warranty Platform Upsie Raises $18.2M_x000a_Founder Clarence Bethea hopes his success will encourage other Black entrepreneurs.  Upsie plans to use the new funds to double its staff of 16, increase customer awareness and product offerings._x000a__x000a_“The pandemic sped up the inevitable,” Bethea said of consumers shopping online. “We knew customers wanted more control over warranty purchases. This is a $22 billion opportunity.”"/>
    <m/>
    <m/>
    <n v="8"/>
    <m/>
    <m/>
    <m/>
    <s v="Finance, Insurance"/>
    <s v="https://tcbmag.com/warranty-platform-upsie-raises-18-2m/"/>
    <s v="Twin Cities Business"/>
    <s v="370 Wabasha St N"/>
    <n v="55102"/>
    <n v="44.946106"/>
    <n v="-93.094076999999999"/>
    <s v="Venture Capital"/>
    <m/>
    <m/>
    <s v="Metro"/>
    <x v="3"/>
  </r>
  <r>
    <x v="13"/>
    <d v="2021-05-17T00:00:00"/>
    <s v="Vector Windows Inc"/>
    <x v="148"/>
    <x v="47"/>
    <s v="MN"/>
    <s v="Vector added 25 jobs in 2021 and this summer, plans to add to the second shift with 20 additional job openings. These increases lead to adding and remodeling 14 new offices, adding an conference room, and expanding the employee breakroom. Other facility improvements include adding 4 new dock doors for shipping out the increased volume of products and leasing 22,000 sq. feet of warehouse space (since April 2020) in addition to the current manufacturing facility."/>
    <s v="MF"/>
    <m/>
    <n v="45"/>
    <m/>
    <m/>
    <s v="Fabricated metals"/>
    <s v="Manufacturing"/>
    <s v="https://www.facebook.com/VectorWindows/posts/4156483871054823?comment_id=4166164910086719&amp;reply_comment_id=4166506023385941"/>
    <s v="Company Facebook page"/>
    <s v="1020 International Dr"/>
    <n v="56537"/>
    <n v="46.303581000000001"/>
    <n v="-96.095241999999999"/>
    <m/>
    <m/>
    <m/>
    <s v="Central"/>
    <x v="3"/>
  </r>
  <r>
    <x v="13"/>
    <d v="2021-05-21T00:00:00"/>
    <s v="North Freeze Dry LLC"/>
    <x v="106"/>
    <x v="28"/>
    <s v="MN"/>
    <s v="The Little Falls City Council approved a tax increment financing (TIF) district for North Freeze Dry, LLC. The new company is a joint venture of Barrett Petfood Innovations and Anchor Ingredients._x000a__x000a_The new 87,000-square-foot manufacturing facility in Little Falls will make shelf-stable, freeze-dried pet food. It is an estimated $30 million project that will create 57 jobs over 3 years. ?Construction needs to be completed by Dec. 31, 2022."/>
    <s v="MF"/>
    <n v="30268600"/>
    <n v="57"/>
    <m/>
    <n v="87000"/>
    <s v="Food, Beverage"/>
    <s v="Manufacturing"/>
    <s v="https://www.hometownsource.com/morrison_county_record/north-freeze-dry-gets-approval-to-build-new-facility/article_3d072a66-ba01-11eb-89e5-078dbb7e48bd.html"/>
    <s v="Hometown Source (Morrison County Record)"/>
    <s v="15657 18th St NE"/>
    <n v="56345"/>
    <n v="45.980055"/>
    <n v="-94.245867000000004"/>
    <s v="Government"/>
    <s v="JCF $175K, MIF $375K, TIF ($235.6K)"/>
    <n v="785600"/>
    <s v="Central"/>
    <x v="3"/>
  </r>
  <r>
    <x v="13"/>
    <d v="2021-05-24T00:00:00"/>
    <s v="Gopher Resource"/>
    <x v="15"/>
    <x v="4"/>
    <s v="MN"/>
    <s v="Construction Permit City of Eagan for &quot;New pre-cast building&quot;.  Gopher Resource is a recycling facility. Gopher Resource directs most operations from Eagan, Minnesota. Our Eagan recycling facility has remained in the same location since opening in 1946. Other facilities are in Tampa FL."/>
    <s v="Other"/>
    <n v="1300000"/>
    <m/>
    <m/>
    <m/>
    <s v="Waste Management"/>
    <s v="Other Services"/>
    <s v="https://epermits.logis.org/permits/permitdetails.aspx?city=ea&amp;permitnbr=EA168281"/>
    <m/>
    <s v="685 Yankee Doodle Road"/>
    <n v="55121"/>
    <n v="44.834105999999998"/>
    <n v="-93.118352999999999"/>
    <m/>
    <m/>
    <m/>
    <s v="Metro"/>
    <x v="3"/>
  </r>
  <r>
    <x v="13"/>
    <d v="2021-05-30T00:00:00"/>
    <s v="Soona"/>
    <x v="3"/>
    <x v="3"/>
    <s v="MN"/>
    <s v="To keep up with demand for its virtual photo and video shoot services, Minneapolis-born Soona has leased 13,000 square feet of real estate in the Twin Cities for a digital fulfillment studio. Soona secured $10.2 million in a Series A round of funding to support the expansion last month. The fresh capital will also be used to hire at least 60 additional employees in Minneapolis, and adding staff to its growing Denver and Austin teams. "/>
    <s v="OF"/>
    <m/>
    <n v="60"/>
    <m/>
    <n v="13000"/>
    <s v="Photography"/>
    <s v="Professional Services"/>
    <s v="https://www.startribune.com/photo-service-firm-soona-s-expansion-includes-adding-60-workers-in-minneapolis/600062917/"/>
    <s v="Star Tribune"/>
    <s v="320 E Hennepin Ave"/>
    <n v="55414"/>
    <n v="44.988236999999998"/>
    <n v="-93.256198999999995"/>
    <s v="Venture Capital"/>
    <m/>
    <m/>
    <s v="Metro"/>
    <x v="3"/>
  </r>
  <r>
    <x v="13"/>
    <d v="2021-06-01T00:00:00"/>
    <s v="Lucy (Equals 3)"/>
    <x v="3"/>
    <x v="3"/>
    <s v="MN"/>
    <s v="AI company Equals 3 Inc.,dba Lucy, has closed on a $3 million round of venture capital. Lucy is also the name of an AI platform that uses IBM Watson to help Fortune 500 companies manage their data._x000a_The Minneapolis-based firm has 28 employees now, which is expected to double by the end of 2021 with the funding. It will especially look to grow its marketing and sales teams as it aims for 500% growth over the next 18 to 24 months."/>
    <m/>
    <m/>
    <n v="28"/>
    <m/>
    <m/>
    <s v="Computer Programming"/>
    <s v="Professional Services"/>
    <s v="https://www.bizjournals.com/twincities/news/2021/06/01/ai-firm-lucy-raises-3-million-dallas-venture-cap.html"/>
    <s v="MSP Business Journal"/>
    <s v="6465 Wayzata Blvd #220"/>
    <n v="55426"/>
    <n v="44.969523000000002"/>
    <n v="-93.361908999999997"/>
    <s v="Venture Capital"/>
    <m/>
    <m/>
    <s v="Metro"/>
    <x v="3"/>
  </r>
  <r>
    <x v="13"/>
    <d v="2021-06-07T00:00:00"/>
    <s v="Old Dominion Freight Line (ODFL)"/>
    <x v="42"/>
    <x v="4"/>
    <s v="MN"/>
    <s v="Launch Park Third Addition was approved during the June 7 City Council meeting. This development project proposes to construct a 43,300-square-foot office and transload facility to be owned and occupied by Old Dominion Freight Line. The site is located near Cedar Avenue and 222nd Street West._x000a_Update: Opened in June 2022"/>
    <s v="OF, WH"/>
    <m/>
    <m/>
    <m/>
    <n v="43300"/>
    <m/>
    <s v="Transportation"/>
    <s v="https://www.lakevillemn.gov/ArchiveCenter/ViewFile/Item/1096"/>
    <s v="City of Lakeville"/>
    <s v=" 7380 222nd Street West"/>
    <n v="55044"/>
    <n v="44.633420999999998"/>
    <n v="-93.258120000000005"/>
    <m/>
    <m/>
    <m/>
    <s v="Metro"/>
    <x v="3"/>
  </r>
  <r>
    <x v="13"/>
    <d v="2021-06-08T00:00:00"/>
    <s v="Nextek"/>
    <x v="123"/>
    <x v="6"/>
    <s v="MN"/>
    <s v="Financial services software company Nextek recently expanded its footprint in the Twin Cities with the opening of its new corporate headquarters at a former medical office building in Shoreview._x000a__x000a_Nextek, part of the Arden Hills-based Gradient Financial Group, moved into the 20,000-square-square foot building that was renovated before the move. Mayor Sandy Martin said the company has “a growth plan that estimates as many as 100 employees in the future."/>
    <s v="HQ, OF"/>
    <m/>
    <m/>
    <m/>
    <n v="15000"/>
    <s v="Software"/>
    <s v="Information"/>
    <s v="https://finance-commerce.com/2021/06/nextek-opens-new-hq-space-in-shoreview/"/>
    <s v="Finance &amp; Commerce"/>
    <s v="4625 Churchill Street"/>
    <n v="55126"/>
    <n v="45.080342000000002"/>
    <n v="-93.143441999999993"/>
    <m/>
    <m/>
    <m/>
    <s v="Metro"/>
    <x v="3"/>
  </r>
  <r>
    <x v="13"/>
    <d v="2021-06-15T00:00:00"/>
    <s v="Collagen Solutions US LLC"/>
    <x v="33"/>
    <x v="3"/>
    <s v="MN"/>
    <s v="Collagen Solutions develops, manufactures and supplies medical-grade collagen biomaterials.  They plan to lease a building at 6455 City West Parkway in Eden Prairie; invest $15,9 million in building renovations and euqipment; and expand its operations and create 20-25 new high-value manufacturing, technical, and professional jobs over the next three years. This would be the first investment in US-based manufacturing operations by Collagen Solutions and its UK-based parent._x000a_DEED JCF Award 11/19/2021: $175,000"/>
    <s v="MF"/>
    <n v="15944538.810000001"/>
    <n v="20"/>
    <m/>
    <m/>
    <s v="Chemicals"/>
    <s v="Manufacturing"/>
    <s v="https://www.edenprairie.org/city-government/city-council/city-council-meetings"/>
    <m/>
    <s v=" 6575 City W Pkwy,"/>
    <n v="55344"/>
    <n v="44.850563000000001"/>
    <n v="-93.440428999999995"/>
    <s v="Government"/>
    <s v="JCF"/>
    <n v="175000"/>
    <s v="Metro"/>
    <x v="3"/>
  </r>
  <r>
    <x v="13"/>
    <d v="2021-06-21T00:00:00"/>
    <s v="Northland Cheese (aka Performance Food Group) Company"/>
    <x v="149"/>
    <x v="31"/>
    <s v="MN"/>
    <s v="The Benton Economic Partnership, alongside the City of Rice and Benton County, announced June 16 that Performance Food Group will expand its Northland Cheese operation, which includes a more than $12 million capital investment in a facility expansion (expected to begin this summer) and new equipment. The change will create at least 22 jobs, according to a release from Benton Economic Partnership, Inc_x000a_DEED Awards: JCF $175K, MIF $300K"/>
    <s v="MF"/>
    <n v="12000000"/>
    <n v="22"/>
    <m/>
    <m/>
    <s v="Food, Beverage"/>
    <s v="Manufacturing"/>
    <s v="https://www.sctimes.com/story/money/business/2021/06/21/northland-cheese-rice-plans-expansion-facility-and-add-jobs/7771785002/"/>
    <s v="St. Cloud Times"/>
    <s v="625 Division St. North"/>
    <n v="56367"/>
    <n v="45.763693000000004"/>
    <n v="-94.227548999999996"/>
    <s v="Government"/>
    <s v="JCF $175K, MIF $300K"/>
    <n v="475000"/>
    <s v="Central"/>
    <x v="3"/>
  </r>
  <r>
    <x v="13"/>
    <d v="2021-06-22T00:00:00"/>
    <s v="ABV Technology"/>
    <x v="115"/>
    <x v="6"/>
    <s v="MN"/>
    <s v="ABV Technology makes equipment to produce nonalcoholic beer and hard seltzer._x000a_The company moved into about 10,000 square feet of office and manufacturing space in St. Paul, nearly four times bigger than its previous location, on a seven-year lease. They consolidated operations for research and development, its service center and machine assembly and manufacturing at the new space. 14 employees. "/>
    <s v="MF, OF"/>
    <m/>
    <m/>
    <m/>
    <n v="7500"/>
    <s v="Machinery"/>
    <s v="Manufacturing"/>
    <s v="https://www.startribune.com/expanding-st-paul-companys-machines-remove-alcohol-from-beer-then-make-hard-seltzer/600070603/"/>
    <s v="Star Tribune"/>
    <s v="1435 Energy Park Dr"/>
    <n v="55108"/>
    <n v="44.972453999999999"/>
    <n v="-93.161277999999996"/>
    <m/>
    <m/>
    <m/>
    <s v="Metro"/>
    <x v="3"/>
  </r>
  <r>
    <x v="13"/>
    <d v="2021-06-23T00:00:00"/>
    <s v="Greentech Manufacturing"/>
    <x v="99"/>
    <x v="10"/>
    <s v="MN"/>
    <s v="The City of International Falls was awarded $122,084 to assist with relocating a sanitary sewer main to allow Greentech Manufacturing to expand. The company is investing $750,000 into a 10,000 square foot expansion that will allow them to grow from 60 to 70 full time employees. Total cost of the sewer relocation project is $ 267,769._x000a__x000a_Greentech Manufacturing manufactures outdoor furnaces known as Crown Royal Stoves, along with a full line of hydronic unit heaters and air handlers."/>
    <m/>
    <n v="750000"/>
    <n v="70"/>
    <m/>
    <n v="10000"/>
    <s v="Machinery"/>
    <s v="Manufacturing"/>
    <s v="https://www.rainylakegazette.com/2021/12/15/make-way-for-expansion-city-to-assist-greentech/"/>
    <s v="Rainy Lake Gazette"/>
    <s v="2716 Crescent Dr"/>
    <n v="56649"/>
    <n v="48.57414"/>
    <n v="-93.40746"/>
    <s v="Government"/>
    <s v="BDPI"/>
    <n v="122084"/>
    <s v="North"/>
    <x v="3"/>
  </r>
  <r>
    <x v="13"/>
    <d v="2021-06-24T00:00:00"/>
    <s v="Miromatrix Medical"/>
    <x v="33"/>
    <x v="3"/>
    <s v="MN"/>
    <s v="Miromatrix Medical uses biotechnologies to remove all cells from discarded pig organs and implant human cells into the emptied organ to create fully transplantable livers and kidneys. Miromatrix anticipates raising $43.2 million. The proceeds will largely fund R&amp;D work through 2023, including  launching a clinical trial. About $3 million to $4 million cover building a new facility._x000a_Update: In March 2022, Miromatrix opened its new 42,000-sqft office, complete with a 11,000-sqft in-house manufacturing facility. "/>
    <s v="HQ, MF, RD"/>
    <n v="4000000"/>
    <m/>
    <m/>
    <n v="42000"/>
    <s v="Medical"/>
    <s v="Manufacturing"/>
    <s v="https://www.fiercebiotech.com/medtech/miromatrix-goes-hog-wild-upsized-43m-ipo-to-bioengineer-pig-organs-into-human-transplants"/>
    <s v="Fierce Biotech"/>
    <s v="6455 Flying Cloud Dr"/>
    <n v="55344"/>
    <n v="44.884805999999998"/>
    <n v="-93.403298000000007"/>
    <m/>
    <m/>
    <m/>
    <s v="Metro"/>
    <x v="3"/>
  </r>
  <r>
    <x v="13"/>
    <d v="2021-06-29T00:00:00"/>
    <s v="Quality One Woodwork"/>
    <x v="127"/>
    <x v="4"/>
    <s v="MN"/>
    <s v="Construction is scheduled to start next month on Quality One Woodwork LLC’s expansion to its existing facility. Quality One will construct a 52,000-square-foot addition to its building on the new site. With the expansion, the company will add 35 full-time employees to its team."/>
    <s v="MF"/>
    <m/>
    <n v="35"/>
    <m/>
    <n v="52000"/>
    <s v="Wood"/>
    <s v="Manufacturing"/>
    <s v="https://finance-commerce.com/2021/06/hastings-business-park-lands-3-developments/"/>
    <s v="Finance &amp; Commerce"/>
    <s v="3005 Millard Ave. "/>
    <n v="55033"/>
    <n v="44.717965"/>
    <n v="-92.835835000000003"/>
    <s v="Government"/>
    <s v="EDA (Industrial Land Credit Program)"/>
    <m/>
    <s v="Metro"/>
    <x v="3"/>
  </r>
  <r>
    <x v="13"/>
    <d v="2021-06-29T00:00:00"/>
    <s v="Radisson Hotel Group"/>
    <x v="132"/>
    <x v="3"/>
    <s v="MN"/>
    <s v="Radisson Hotel Group Americas will move its headquarters next year from Minnetonka into the newly completed 10 West End building in St. Louis Park, officials announced this week._x000a__x000a_The long-term lease will give the expanding hotel operator 36,000 square feet of space in the new speculative 11-story building that Ryan Cos. and Excelsior Group began constructing in late 2019 and finished in January 2021."/>
    <s v="HQ, OF"/>
    <m/>
    <m/>
    <m/>
    <n v="36000"/>
    <s v="Accommodation"/>
    <s v="Accommodation, Food Services"/>
    <s v="https://www.startribune.com/radisson-hotel-americas-moves-hq-to-st-louis-parks-new-10-west-end-building/600073148/"/>
    <s v="Star Tribune"/>
    <s v="1601 Utica Ave S"/>
    <n v="55416"/>
    <n v="44.967460000000003"/>
    <n v="-93.344623999999996"/>
    <m/>
    <m/>
    <m/>
    <s v="Metro"/>
    <x v="3"/>
  </r>
  <r>
    <x v="13"/>
    <d v="2021-06-29T00:00:00"/>
    <s v="Switchback Medical LLC"/>
    <x v="12"/>
    <x v="3"/>
    <s v="MN"/>
    <s v="Switchback Medical makes custom products primarily for the medical device industry. The company plans to invest $10 million to move and expand its HQ and manufacturing facilities into a 120,000-square-foot  building at 7625 Boone Ave. N. in Brooklyn Park with the help of state funds._x000a_Switchback Medical employs 70 people in Maple Grove and expects to create 90 new jobs with the move.  Switchback Medical had also considered relocating to Wisconsin._x000a_DEED awards 7/30/21: JCF $175K, MIF $400K"/>
    <s v="HQ, MF"/>
    <n v="10775000"/>
    <n v="92"/>
    <m/>
    <n v="120000"/>
    <s v="Medical"/>
    <s v="Manufacturing"/>
    <s v="https://ccxmedia.org/news/medical-device-manufacturer-seeks-400k-in-state-funds-for-brooklyn-park-move/"/>
    <s v="DEED"/>
    <s v="7625 Boone Ave. N"/>
    <n v="55428"/>
    <n v="45.092770999999999"/>
    <n v="-93.393868999999995"/>
    <s v="Government"/>
    <s v="JCF $175K, MIF $400K"/>
    <n v="575000"/>
    <s v="Metro"/>
    <x v="3"/>
  </r>
  <r>
    <x v="13"/>
    <d v="2021-06-30T00:00:00"/>
    <s v="BetterYou"/>
    <x v="115"/>
    <x v="6"/>
    <s v="MN"/>
    <s v="St. Paul app maker BetterYou raises $2.25 million_x000a_The company created an app that encourages users to build healthy habits. The new funding will enable BetterYou to invest in product enhancements, double employment to about 25 and hit annualized revenue of $3 million within a couple years. BetterYou is a software app designed to help people quit squandering unproductive time on technology, such as mindless scrolling around social media or e-mail."/>
    <m/>
    <m/>
    <n v="12"/>
    <m/>
    <m/>
    <s v="Computer Programming"/>
    <s v="Professional Services"/>
    <s v="https://www.startribune.com/st-paul-app-maker-betteryou-raises-2-25-million/600073549/"/>
    <s v="Star Tribune"/>
    <s v="370 Wabasha Ave N"/>
    <n v="55102"/>
    <n v="44.946106"/>
    <n v="-93.094076999999999"/>
    <s v="Venture Capital"/>
    <m/>
    <m/>
    <s v="Metro"/>
    <x v="3"/>
  </r>
  <r>
    <x v="14"/>
    <d v="2021-07-01T00:00:00"/>
    <s v="Adhue Graphic Resources"/>
    <x v="98"/>
    <x v="3"/>
    <s v="MN"/>
    <s v="Adhue Graphic Resources purchased a vacant 45,600-square-foot building in Blaine for $3.15 million. Adhue will move July 12 to its new site from nearly 24,000 square feet of leased space elsewhere in Blaine. Founded in 1993, Adhue is a leading supplier of printable plastics and pressure-sensitive products for screen printing, packaging and manufacturing companies."/>
    <s v="MF"/>
    <n v="3150000"/>
    <m/>
    <m/>
    <n v="45600"/>
    <s v="Plastics"/>
    <s v="Manufacturing"/>
    <s v="https://finance-commerce.com/2021/07/just-sold-two-growing-companies-find-space/"/>
    <m/>
    <s v="10355 Naples St. NE"/>
    <n v="55449"/>
    <n v="45.158138999999998"/>
    <n v="-93.183931000000001"/>
    <m/>
    <m/>
    <m/>
    <s v="Metro"/>
    <x v="3"/>
  </r>
  <r>
    <x v="14"/>
    <d v="2021-07-02T00:00:00"/>
    <s v="Parallax"/>
    <x v="55"/>
    <x v="3"/>
    <s v="MN"/>
    <s v="Parallax closed on a Series A round of funding this week, which brings the company's value to $33 million. Parallax, has about 30 employees rand close to 50 users of its platform in North America and Europe. Parallax primarily serves software consulting and digital agencies.  Parallax is ahead of a plan to triple its 2020 sales revenue._x000a_The funding will be used to hire software engineers and data scientists."/>
    <m/>
    <m/>
    <m/>
    <m/>
    <m/>
    <s v="Software"/>
    <s v="Information"/>
    <s v="https://www.startribune.com/edina-tech-firm-which-helps-other-firms-predict-business-closes-on-funding-round/600074349/?refresh=true"/>
    <m/>
    <s v="4600 W 77th St Ste 390"/>
    <n v="55435"/>
    <n v="44.863930000000003"/>
    <n v="-93.340879999999999"/>
    <m/>
    <m/>
    <m/>
    <s v="Metro"/>
    <x v="3"/>
  </r>
  <r>
    <x v="14"/>
    <d v="2021-07-05T00:00:00"/>
    <s v="Bushel Boy Farms"/>
    <x v="104"/>
    <x v="33"/>
    <s v="MN"/>
    <s v="In June, Bushel Boy Farms rolled out a new product to sell alongside its popular tomatoes. Thanks to an 80,000-square-foot expansion to their greenhouse space used for R&amp;D, Bushel Boy is now also growing strawberries."/>
    <s v="RD"/>
    <m/>
    <m/>
    <m/>
    <n v="80000"/>
    <s v="Agriculture"/>
    <s v="Agriculture"/>
    <s v="https://www.southernminn.com/owatonna_peoples_press/news/article_a3800b3e-4b8f-5b30-a8e9-cf410f2f731a.html"/>
    <m/>
    <s v="215 NW 32nd Ave"/>
    <n v="55060"/>
    <n v="44.081341999999999"/>
    <n v="-93.266234999999995"/>
    <m/>
    <m/>
    <m/>
    <s v="South"/>
    <x v="3"/>
  </r>
  <r>
    <x v="14"/>
    <d v="2021-07-08T00:00:00"/>
    <s v="FLOE International"/>
    <x v="73"/>
    <x v="5"/>
    <s v="MN"/>
    <s v="FLOE International, headquartered in McGregor, Minn., will be relocating to  5540 Colby Lake Road, Hoyt Lakes over the next 3-6 months from its former facility in Hoyt Lakes where it has been since 1994.. _x000a_FLOE manufacturers and distributes world-class dock and boat lift systems, utility and recreational trailers. The new facility is more modern facility, and with room for growth at 27,700 square feet. Currently FLOE has 21 employees, and plans to continue growing as an employer. "/>
    <s v="HQ, MF"/>
    <m/>
    <m/>
    <m/>
    <n v="7200"/>
    <s v="Transportation Equipment"/>
    <s v="Manufacturing"/>
    <s v="http://www.businessnorth.com/around_the_region/floe-international-expands-its-hoyt-lakes-facility-in-a-new-location/article_3254c5ba-e00d-11eb-a2ca-7340e207e93a.html"/>
    <m/>
    <s v=" 5540 Colby Lake Road, "/>
    <n v="55750"/>
    <n v="47.522328000000002"/>
    <n v="-92.173924999999997"/>
    <m/>
    <m/>
    <m/>
    <s v="North"/>
    <x v="3"/>
  </r>
  <r>
    <x v="14"/>
    <d v="2021-07-12T00:00:00"/>
    <s v="North Star Sheets"/>
    <x v="16"/>
    <x v="6"/>
    <s v="MN"/>
    <s v="Burgeoning demand for corrugated paper products is driving North Star Sheet's expansion. North Star Sheets makes corrugated sheets used for making boxes for packaging. It plans to add 35,600 SF of space to its 168,000 SF manufacturing facility in Cottage Grove._x000a__x000a_North Star also will add 4.5 acres of land to its industrial park footprint and use the space for another rail spur. The majority of paper rolls used in the production process gain entry to company site by way of the rail spur. North Star employs 85 people."/>
    <s v="MF"/>
    <m/>
    <m/>
    <m/>
    <n v="35600"/>
    <s v="Paper"/>
    <s v="Manufacturing"/>
    <s v="https://finance-commerce.com/2021/07/paper-products-manufacturer-to-expand-in-cottage-grove/"/>
    <m/>
    <s v="7550 91st St. S"/>
    <n v="55016"/>
    <n v="44.819305"/>
    <n v="-92.953259000000003"/>
    <m/>
    <m/>
    <m/>
    <s v="Metro"/>
    <x v="3"/>
  </r>
  <r>
    <x v="14"/>
    <d v="2021-07-13T00:00:00"/>
    <s v="Uponor"/>
    <x v="42"/>
    <x v="4"/>
    <s v="MN"/>
    <s v="Uponor North America will invest in a $5 million expansion is also planned for the company's Lakeville distribution center. Construction to add 57,000 square feet to the Lakeville Distribution Center will begin in August and is scheduled for completion in June 2022. Uponor will also invest in a $5 million expansion of its Hutchinson facility. These will be the company’s 12th and 13th expansions in North America since 1990. "/>
    <s v="WH"/>
    <n v="5000000"/>
    <m/>
    <m/>
    <n v="57000"/>
    <s v="Plastics"/>
    <s v="Manufacturing"/>
    <s v="https://uponor.greenhousedigitalpr.com/lakeville-and-hutchinson-expansion/"/>
    <s v="Company website"/>
    <s v="21900 Dodd Blvd"/>
    <n v="55044"/>
    <n v="44.632413"/>
    <n v="-93.256889999999999"/>
    <m/>
    <m/>
    <m/>
    <s v="Metro"/>
    <x v="3"/>
  </r>
  <r>
    <x v="14"/>
    <d v="2021-07-13T00:00:00"/>
    <s v="Uponor"/>
    <x v="22"/>
    <x v="14"/>
    <s v="MN"/>
    <s v="Uponor will invest in a $5 million expansion of its Hutchinson facility. This expansion will create an additional 25,000 square feet of manufacturing space and is expected to be complete in May 2022. Another $5 million expansion is also planned for the company's Lakeville distribution center. These will be the company’s 12th and 13th expansions in North America since 1990. "/>
    <s v="MF"/>
    <n v="5000000"/>
    <m/>
    <m/>
    <n v="25000"/>
    <s v="Plastics"/>
    <s v="Manufacturing"/>
    <s v="https://uponor.greenhousedigitalpr.com/lakeville-and-hutchinson-expansion/"/>
    <s v="Company website"/>
    <s v="500 Technology Dr NE"/>
    <n v="55350"/>
    <n v="44.901072999999997"/>
    <n v="-94.357286000000002"/>
    <m/>
    <m/>
    <m/>
    <s v="Central"/>
    <x v="3"/>
  </r>
  <r>
    <x v="14"/>
    <d v="2021-07-16T00:00:00"/>
    <s v="Associated Wholesale Grocers"/>
    <x v="31"/>
    <x v="18"/>
    <s v="MN"/>
    <s v="Grocer Coborn's has a new primary wholesaler -- Kansas City-based Associated Wholesale Grocers -- who's entering the Minnesota marketwith big expansion plans. AWG is moving into a 316,000-square-foot space in St. Cloud, which will become AWG's new Upper Midwest Division HQ. Project will create 114 jobs paying on average $23.44, and will invest $75 million. Shipments from there will begin in early 2022. Additional facilities in Minnesota are planned in locations TBD._x000a_DEED: JCF Award $175K. "/>
    <s v="HQ, WH"/>
    <m/>
    <m/>
    <m/>
    <n v="316000"/>
    <s v="Food"/>
    <s v="Wholesale"/>
    <s v="https://www.bizjournals.com/twincities/news/2021/07/16/coborns-associated-wholesale-grocers-st-cloud.html"/>
    <m/>
    <s v="6401 8th Ave S"/>
    <n v="56301"/>
    <n v="45.468361000000002"/>
    <n v="-94.130050999999995"/>
    <s v="Government"/>
    <m/>
    <m/>
    <s v="Central"/>
    <x v="3"/>
  </r>
  <r>
    <x v="14"/>
    <d v="2021-07-16T00:00:00"/>
    <s v="Donaldson Co"/>
    <x v="40"/>
    <x v="3"/>
    <s v="MN"/>
    <s v="Lower Level Training Center Donaldson (Bloomington Construction Permit)"/>
    <s v="Other"/>
    <n v="1600000"/>
    <m/>
    <m/>
    <m/>
    <s v="Machinery"/>
    <s v="Manufacturing"/>
    <s v="https://www.bloomingtonmn.gov/bldg/permit-status-inspection-results-and-monthly-building-reports"/>
    <m/>
    <s v="1400 W 94TH ST"/>
    <n v="55431"/>
    <n v="44.835017999999998"/>
    <n v="-93.298772"/>
    <m/>
    <m/>
    <m/>
    <s v="Metro"/>
    <x v="3"/>
  </r>
  <r>
    <x v="14"/>
    <d v="2021-07-20T00:00:00"/>
    <s v="Huntington Bancshares (formerly TCF)"/>
    <x v="3"/>
    <x v="3"/>
    <s v="MN"/>
    <s v="Huntington Bank is also growing our Business Banking and Middle Market teams which will lead to anywhere between 50 to 75 additional positions in the Twin Cities market. Minnesota will continue to be an important market for Huntington and be a focus for further growth and expansion. Huntington now has approximately 1,200 staffers in the Twin Cities."/>
    <m/>
    <m/>
    <n v="75"/>
    <m/>
    <m/>
    <s v="Finance"/>
    <s v="Finance, Insurance"/>
    <s v="https://tcbmag.com/huntington-bancshares-has-15-fewer-tcf-employees-than-before-merger/"/>
    <m/>
    <m/>
    <n v="55402"/>
    <n v="44.975915000000001"/>
    <n v="-93.271825000000007"/>
    <m/>
    <m/>
    <m/>
    <s v="Metro"/>
    <x v="3"/>
  </r>
  <r>
    <x v="14"/>
    <d v="2021-07-27T00:00:00"/>
    <s v="Fed Ex"/>
    <x v="150"/>
    <x v="3"/>
    <s v="MN"/>
    <s v="With increased demand for online deliveries, FedEx Ground is looking to add new positions in Minnesota in the coming months. _x000a_FedEx officials say the biggest hiring needs are for package handlers._x000a_FedEx Ground plans to hire &quot;more than 950 team members&quot; at its facilities in Minneapolis and Maple Grove. Positions are part-time and full-time."/>
    <m/>
    <m/>
    <n v="950"/>
    <m/>
    <m/>
    <m/>
    <s v="Transportation"/>
    <s v="https://www.kare11.com/amp/article/news/local/fedex-ground-plans-to-hire-nearly-1000-in-minneapolis-maple-grove/89-09f65ade-1b32-4298-a58e-1c427f1444b5"/>
    <m/>
    <m/>
    <n v="55402"/>
    <n v="44.975915000000001"/>
    <n v="-93.271825000000007"/>
    <m/>
    <m/>
    <m/>
    <s v="Metro"/>
    <x v="3"/>
  </r>
  <r>
    <x v="14"/>
    <d v="2021-07-27T00:00:00"/>
    <s v="Merchology"/>
    <x v="25"/>
    <x v="3"/>
    <s v="MN"/>
    <s v="Merchology, the online retailer of company-branded merchandise, just acquired a 90,000-square-foot building in Plymouth for its new headquarters and opened its third production facility _x000a_They now employ about 200 employees, including 60 new ones added over the past 2 months. The company will relocate to the new HQ next spring, after renovations are completed. Merchology headquarters are currently located in Minnetonka."/>
    <s v="HQ"/>
    <m/>
    <n v="60"/>
    <m/>
    <n v="90000"/>
    <m/>
    <s v="Retail"/>
    <s v="https://www.bizjournals.com/twincities/news/2021/07/27/merchology-new-headquarters-production-facility.html?utm_source=st&amp;utm_medium=en&amp;utm_campaign=me&amp;utm_content=mn&amp;ana=e_mn_me&amp;j=24577498&amp;senddate=2021-07-28"/>
    <m/>
    <s v=" 2950 Niagara Lane"/>
    <n v="55447"/>
    <n v="45.013899000000002"/>
    <n v="-93.470203999999995"/>
    <m/>
    <m/>
    <m/>
    <s v="Metro"/>
    <x v="3"/>
  </r>
  <r>
    <x v="14"/>
    <d v="2021-07-28T00:00:00"/>
    <s v="Delta Air Lines"/>
    <x v="57"/>
    <x v="3"/>
    <s v="MN"/>
    <s v="Ed Bastian, CEO of Atlanta-based Delta said that Delta would add 5,000 workers companywide, including more than 3,000 in airport customer-service roles. "/>
    <m/>
    <m/>
    <m/>
    <m/>
    <m/>
    <m/>
    <s v="Transportation"/>
    <s v="https://www.bizjournals.com/twincities/news/2021/07/28/delta-basic-economy-fee-change-travel.html"/>
    <m/>
    <m/>
    <n v="55423"/>
    <n v="44.883298000000003"/>
    <n v="-93.283001999999996"/>
    <m/>
    <m/>
    <m/>
    <s v="Metro"/>
    <x v="3"/>
  </r>
  <r>
    <x v="14"/>
    <d v="2021-07-29T00:00:00"/>
    <s v="Niron Magnetics"/>
    <x v="151"/>
    <x v="3"/>
    <s v="MN"/>
    <s v="Niron Magnetics is planning to use $21.3 million in fresh capital from investors to build a magnet-producing factory in the state. The heightened demand for electric vehicles has increased global dependency on rare earth materials required for magnets that go into electric drivetrains and motors. Niron is leveraging iron and nitrogen to deliver better performance and lower costs, while eliminating the need for rare earth content in magnets. Update: Niron Magnetics Inc. hosted a grand opening Oct. 2024 for its 70,000-square-foot manufacturing facility."/>
    <s v="MF"/>
    <m/>
    <m/>
    <m/>
    <n v="70000"/>
    <s v="Research, Development"/>
    <s v="Professional Services"/>
    <s v="https://www.startribune.com/university-of-minnesota-spinout-niron-magnetics-raises-21-3m-to-build-new-facility/600082736/"/>
    <s v="Star Tribune"/>
    <s v="650 Taft St NE UNIT 400"/>
    <n v="55413"/>
    <n v="44.997231999999997"/>
    <n v="-93.225153000000006"/>
    <s v="Venture Capital"/>
    <m/>
    <m/>
    <s v="Metro"/>
    <x v="3"/>
  </r>
  <r>
    <x v="14"/>
    <d v="2021-07-30T00:00:00"/>
    <s v="Qorvo Biotechnologies LLC"/>
    <x v="25"/>
    <x v="3"/>
    <s v="MN"/>
    <s v="North Carolina-based Qorvo is expanding its biotechnology R&amp;D and sales operation in Plymouth. Qorvo plans to increase its footprint by 13,500 square feet at a cost of $1.9 million and to create 54 new jobs._x000a_The National Institutes of Health (NIH) awarded Qorvo Biotechnologies a $24.4 million contract to help advance the production and market launch of the Qorvo Omnia™ Covid-19 rapid antigen diagnostic test platform that uses high frequency Bulk Acoustic Wave sensors. _x000a_JCF Award $175K. "/>
    <s v="RD"/>
    <n v="1915388.5"/>
    <n v="54"/>
    <m/>
    <n v="13500"/>
    <m/>
    <s v="Professional Services"/>
    <s v="https://www.qorvo.com/newsroom/news/2021/qorvo-biotechnologies-awarded-24-million-national-institutes-health-scale-covid-19-antigen-testing"/>
    <s v="DEED"/>
    <s v="14505 21st Ave. N"/>
    <n v="55447"/>
    <n v="45.000858999999998"/>
    <n v="-93.465691000000007"/>
    <s v="Government"/>
    <s v="JCF"/>
    <n v="175000"/>
    <s v="Metro"/>
    <x v="3"/>
  </r>
  <r>
    <x v="14"/>
    <d v="2021-07-30T00:00:00"/>
    <s v="Weframe"/>
    <x v="3"/>
    <x v="3"/>
    <s v="MN"/>
    <s v="Munich-based Weframe, which has its U.S. headquarters in Minneapolis, has developed a next-generation meeting room technology &quot;Sessionboard&quot; that is a cloud-based touchscreen-based product that works across virtual and in-person meetings.  Weframe doesn't sell its hardware. Instead, it installs the Sessionboard for free and collects revenue on a pay-per-use basis. Weframe currently has three employees in Minneapolis, but plans on growing the team tenfold in the coming year."/>
    <m/>
    <m/>
    <n v="27"/>
    <m/>
    <m/>
    <s v="Software"/>
    <s v="Information"/>
    <s v="https://www.bizjournals.com/twincities/news/2021/07/30/weframe-session-board-hybrid-workers.html"/>
    <m/>
    <s v=" 801 S. Marquette Ave, Suite 200."/>
    <n v="55402"/>
    <n v="44.974808000000003"/>
    <n v="-93.271446999999995"/>
    <m/>
    <m/>
    <m/>
    <s v="Metro"/>
    <x v="3"/>
  </r>
  <r>
    <x v="14"/>
    <d v="2021-08-03T00:00:00"/>
    <s v="Phillips &amp; Temro"/>
    <x v="33"/>
    <x v="3"/>
    <s v="MN"/>
    <s v="About 50 employees work on Phillips &amp; Temro’s electric-vehicle products, which in addition to the battery heaters, include chargers and systems that allow over-the-road truckers to heat and cool their cabins without idling overnight.  Phillips &amp; Temro expects to add 200-500 more employees to its electric business in the next three to five years. _x000a_Phillips &amp; Temro’s core business still supports traditional internal combustion transportation and employs about 350 employees in Eden Prairie."/>
    <m/>
    <m/>
    <n v="500"/>
    <m/>
    <m/>
    <s v="Electrical Equipment"/>
    <s v="Manufacturing"/>
    <s v="https://www.hometownsource.com/sun_sailor/community/eden_prairie/as-state-promotes-electric-cars-eden-prairie-company-embraces-change/article_9e9cbc38-f47f-11eb-afae-c7f0c1b6c43d.html"/>
    <m/>
    <s v="9700 West 74th St"/>
    <n v="55344"/>
    <n v="44.870151999999997"/>
    <n v="-93.401229999999998"/>
    <m/>
    <m/>
    <m/>
    <s v="Metro"/>
    <x v="3"/>
  </r>
  <r>
    <x v="14"/>
    <d v="2021-08-04T00:00:00"/>
    <s v="Skywater Technology"/>
    <x v="40"/>
    <x v="3"/>
    <s v="MN"/>
    <s v="SkyWater Technology, the largest semiconductor maker in Minnesota, has a five-year plan to reach the profitability levels of chip industry leaders. For the next year, profits would be constrained as SkyWater spends $56 million on new production capacity, in part to overcome industry shortages. This will lead to sustained sales growth and higher profit margins in coming years.  SkyWater will also expand its small chip factory in Florida. They aim to double total output over the next 18 to 24 months."/>
    <s v="MF"/>
    <n v="56000000"/>
    <m/>
    <m/>
    <m/>
    <s v="Computers, Electronics"/>
    <s v="Manufacturing"/>
    <s v="https://www.startribune.com/chipmaker-skywater-spends-to-expand-production-capacity-amid-industry-shortage/600084758/"/>
    <s v="Star Tribune"/>
    <s v="2401 E 86th St"/>
    <n v="55425"/>
    <n v="44.846888"/>
    <n v="-93.236773999999997"/>
    <m/>
    <m/>
    <m/>
    <s v="Metro"/>
    <x v="3"/>
  </r>
  <r>
    <x v="14"/>
    <d v="2021-08-04T00:00:00"/>
    <s v="Suma Brands"/>
    <x v="152"/>
    <x v="3"/>
    <s v="MN"/>
    <s v="Suma Brands was founded in May 2020.  The company said it's hiring e-commerce, brand-management and supply chain talent to expand its operating platform. The company is also planning offices in New York City and Los Angeles. _x000a_The Minneapolis companywants to turn Amazon brands into household names — and just landed a $150M investment."/>
    <m/>
    <m/>
    <m/>
    <m/>
    <m/>
    <s v="Business Consulting"/>
    <s v="Professional Services"/>
    <s v="https://www.bizjournals.com/twincities/news/2021/08/04/suma-brands-stealth-mode-amazon-fullfillment-biz.html"/>
    <m/>
    <s v="545 2nd Street #435"/>
    <n v="55331"/>
    <n v="44.902538999999997"/>
    <n v="-93.563389000000001"/>
    <m/>
    <m/>
    <m/>
    <s v="Metro"/>
    <x v="3"/>
  </r>
  <r>
    <x v="14"/>
    <d v="2021-08-06T00:00:00"/>
    <s v="The Outdoor Greatroom Company LLC"/>
    <x v="42"/>
    <x v="4"/>
    <s v="MN"/>
    <s v="A new 158,000-square-foot light industrial building at the southwest corner of County Road 70 and Dodd Boulevard is under construction. The Outdoor GreatRoom Company is anticipated to occupy 95,000 square feet upon building completion. The Outdoor GreatRoom Company received a Job Creation Fund grant of $160K for the project. The company manufactures outdoor furniture, fire pit tables and other outdoor furnishings. _x000a_DEED JCF Award $160,000."/>
    <s v="HQ, MF"/>
    <n v="953505"/>
    <n v="16"/>
    <m/>
    <n v="95000"/>
    <m/>
    <s v="Manufacturing"/>
    <s v="https://www.lakevillemn.gov/ArchiveCenter/ViewFile/Item/1173"/>
    <s v="City of Lakeville, DEED"/>
    <s v="9583 217th Street"/>
    <n v="55306"/>
    <n v="44.637177999999999"/>
    <n v="-93.258302"/>
    <s v="Government"/>
    <s v="JCF"/>
    <n v="160000"/>
    <s v="Metro"/>
    <x v="3"/>
  </r>
  <r>
    <x v="14"/>
    <d v="2021-08-10T00:00:00"/>
    <s v="New Flyer"/>
    <x v="153"/>
    <x v="29"/>
    <s v="MN"/>
    <s v="The Crookston City Council agreed to support New Flyer's application for the Minnesota Investment Fund (MIF) program about an expansion at their facility. New Flyer is looking to add 35 new jobs with their expansion. The city would be requesting $280,000 based on the final job growth projections."/>
    <m/>
    <m/>
    <n v="35"/>
    <m/>
    <m/>
    <s v="Transportation Equipment"/>
    <s v="Manufacturing"/>
    <s v="https://www.crookstontimes.com/story/news/politics/2021/08/10/city-crookston-assist-new-flyer-expansion-grant-application/5552693001/"/>
    <m/>
    <s v="6200 Glenn Carlson Dr"/>
    <n v="56301"/>
    <n v="45.468777000000003"/>
    <n v="-94.122411999999997"/>
    <m/>
    <m/>
    <m/>
    <s v="Central"/>
    <x v="3"/>
  </r>
  <r>
    <x v="14"/>
    <d v="2021-08-13T00:00:00"/>
    <s v="Vector Windows Inc"/>
    <x v="148"/>
    <x v="47"/>
    <s v="MN"/>
    <s v="Due to increased production needs, Vector Windows is in the process of purchasing land for a potential new building in Fergus Falls._x000a_About 60% of products manufactured by Vector, founded in 1995, are custom-sized windows in custom varieties.  Vector uses robotic technology to combine two panes of glass with a space and replace the air between them. The robots each cost $1.5 million price but freed up 8 workers to work elsewhere as the company continues to grow. DEED JCF Award $175,000."/>
    <s v="MF"/>
    <n v="14969125"/>
    <n v="12"/>
    <m/>
    <m/>
    <s v="Fabricated metals"/>
    <s v="Manufacturing"/>
    <s v="https://www.facebook.com/VectorWindows/posts/4156483871054823?comment_id=4166164910086719&amp;reply_comment_id=4166506023385941"/>
    <s v="Company Facebook page, DEED"/>
    <s v="1020 International Dr"/>
    <n v="56537"/>
    <n v="46.303581000000001"/>
    <n v="-96.095241999999999"/>
    <s v="Government"/>
    <s v="JCF"/>
    <n v="175000"/>
    <s v="Central"/>
    <x v="3"/>
  </r>
  <r>
    <x v="14"/>
    <d v="2021-08-17T00:00:00"/>
    <s v="Mayo Clinic"/>
    <x v="7"/>
    <x v="7"/>
    <s v="MN"/>
    <s v="Mayo Clinic plans to double the size of its proton-beam therapy facility, a project that is expected to cost $200 million._x000a_Mayo will add 110,000 SF to the Eisenberg Building - which is adjacent to its existing 100,000 SF facility in the Richard O. Jacobson Building. The expansion will add two new treatment rooms (for a total of six), expanding capactiy by 900 patients per year. The expansion will add 117 new jobs.  Completion is expected in 2025._x000a_Update 10/2022: Received $100 million gift from the Fred C. and Katherine B. Andersen Foundation to expand radiation treatment center. "/>
    <s v="HC"/>
    <n v="200000000"/>
    <n v="117"/>
    <m/>
    <n v="110000"/>
    <s v="Health Care"/>
    <s v="Health Care, Social Assist"/>
    <s v="https://www.bizjournals.com/twincities/news/2021/08/17/mayo-clinic-proton-beam-expansion.html"/>
    <m/>
    <s v="100 2nd St NW"/>
    <n v="55901"/>
    <n v="44.025478999999997"/>
    <n v="-92.464489"/>
    <m/>
    <m/>
    <m/>
    <s v="South"/>
    <x v="3"/>
  </r>
  <r>
    <x v="14"/>
    <d v="2021-08-17T00:00:00"/>
    <s v="Milk Specialties Company"/>
    <x v="154"/>
    <x v="49"/>
    <s v="MN"/>
    <s v="Milk Specialties Global (MSG), a manufacturer of nutritional food ingredients, acquired the 96,000-square-foot, gluten-free certified Kay’s Processing facility, located in Clara City, MN. MSG will expand operations this facility to accommodate demand for extruded protein products. Current employees (hovering just below 30) at the facility have received offers to keep their jobs and 55 more jobs will be created in the future to support production expansion. DEED JCF Award $175K, MIF Award $450K."/>
    <s v="MF"/>
    <n v="2385000"/>
    <n v="55"/>
    <m/>
    <m/>
    <s v="Food, Beverage"/>
    <s v="Manufacturing"/>
    <s v="https://www.milkspecialties.com/milk-specialties-global-acquires-kays-processing-inc/"/>
    <s v="Company website, DEED"/>
    <s v="100 1ST Ave SE"/>
    <n v="56222"/>
    <n v="44.956738999999999"/>
    <n v="-95.363369000000006"/>
    <s v="Government"/>
    <s v="JCF $175K, MIF $450K"/>
    <n v="625000"/>
    <s v="Central"/>
    <x v="3"/>
  </r>
  <r>
    <x v="14"/>
    <d v="2021-08-18T00:00:00"/>
    <s v="Huntington Bancshares (formerly TCF)"/>
    <x v="3"/>
    <x v="3"/>
    <s v="MN"/>
    <s v="Huntington Bancshares Inc. is bringing its wealth management services to the Twin Cities; these services weren't offered by TCF Bank. Huntington Bank is looking to hire roughly two dozen private bankers, trust managers, retirement specialists and other related positions - on top of the 75 people being hiring for Huntington's small-business banking business. It wants to have its hiring done by the end of the first quarter in 2022. "/>
    <m/>
    <m/>
    <n v="25"/>
    <m/>
    <m/>
    <s v="Finance"/>
    <s v="Finance, Insurance"/>
    <s v="https://www.bizjournals.com/twincities/news/2021/08/18/huntington-tcf-wealth-management.html"/>
    <m/>
    <m/>
    <n v="55402"/>
    <n v="44.975915000000001"/>
    <n v="-93.271825000000007"/>
    <m/>
    <m/>
    <m/>
    <s v="Metro"/>
    <x v="3"/>
  </r>
  <r>
    <x v="14"/>
    <d v="2021-08-19T00:00:00"/>
    <s v="Branch"/>
    <x v="3"/>
    <x v="3"/>
    <s v="MN"/>
    <s v="Branch is a Minneapolis-based tech firm aimed at helping employers speed up paydays for workers. Branch has raised $48 million from investors and lined up a $500 million credit facility to fund its own growth.  The deals will help Branch further develop its software and step up its own hiring; CEO Atif Siddiqi told the Star Tribune the company plans to double its workforce to 200 people in the next year; half the hires will be in Minnesota."/>
    <m/>
    <m/>
    <n v="50"/>
    <m/>
    <m/>
    <s v="Fintech"/>
    <s v="Professional Services"/>
    <s v="https://www.bizjournals.com/twincities/news/2021/08/19/branch-raises-more-cash-credit.html"/>
    <m/>
    <s v="301 S 4th Ave #960N"/>
    <n v="55415"/>
    <n v="44.977995999999997"/>
    <n v="-93.263401999999999"/>
    <s v="Venture Capital"/>
    <m/>
    <m/>
    <s v="Metro"/>
    <x v="3"/>
  </r>
  <r>
    <x v="14"/>
    <d v="2021-08-19T00:00:00"/>
    <s v="Rapid Robotics"/>
    <x v="3"/>
    <x v="3"/>
    <s v="MN"/>
    <s v="Rapid Robotics, a San Francisco Bay area robotics company, will open a new office in Minneapolis by the end of the year. Rapid plans to employ 10 people in Minneapolis (unspecified location). Rapid created the Rapid Machine Operator (RMO) that performs common machine-tending tasks for manufacturers. The use of RMOs can aid in overcoming the “crippling” labor shortages. The robot is available for a $2,100 monthly subscription, a fraction of the cost of conventional robotics."/>
    <s v="OF"/>
    <m/>
    <n v="10"/>
    <m/>
    <m/>
    <s v="Machinery"/>
    <s v="Manufacturing"/>
    <s v="https://finance-commerce.com/2021/08/rapid-robotics-to-open-minneapolis-office/"/>
    <m/>
    <m/>
    <n v="55402"/>
    <n v="44.975915000000001"/>
    <n v="-93.271825000000007"/>
    <m/>
    <m/>
    <m/>
    <s v="Metro"/>
    <x v="3"/>
  </r>
  <r>
    <x v="14"/>
    <d v="2021-08-24T00:00:00"/>
    <s v="Chasing Our Tails"/>
    <x v="155"/>
    <x v="30"/>
    <s v="MN"/>
    <s v="Chasing Our Tails, a maker of pet treats, has acquired a former food processing plant in Sleepy Eye for $2.6 million._x000a_Chasing Our Tails is relocating from New Hampshire to Minnesota. They hope to be operational by October._x000a_ &quot;We're going to bring all of our packaging, warehouse and distribution to Sleepy Eye and this will become the world headquarters. We have a rail spur at this site, hundreds of thousands of square feet of space.&quot; They expect to employ several dozen people when operations are set up later this fall."/>
    <s v="MF"/>
    <n v="2600000"/>
    <m/>
    <m/>
    <m/>
    <s v="Food, Beverage"/>
    <s v="Manufacturing"/>
    <s v="https://www.bizjournals.com/twincities/news/2021/08/24/pet-food-business-buys-del-monte-plant.html"/>
    <m/>
    <s v="100 9th Ave SW"/>
    <n v="56085"/>
    <n v="44.295847000000002"/>
    <n v="-94.737669999999994"/>
    <m/>
    <m/>
    <m/>
    <s v="South"/>
    <x v="3"/>
  </r>
  <r>
    <x v="14"/>
    <d v="2021-08-27T08:40:41"/>
    <s v="Industrial Fabrics Corporation (dba Clear Edge Filtration)"/>
    <x v="12"/>
    <x v="3"/>
    <s v="MN"/>
    <s v="Clear Edge Filtration (aka Industrial Fabrics Corp), a global leader in industrial filtration products and filter media, will expand their plant in Brooklyn Park at a cost of $695,000 to accommodate continuing growth and future market developments. With engineering expertise in designing, testing and prototyping, this plant will also facilitate technical support, patent of products, and new product development._x000a_DEED: Will create 47 new jobs. MIF Award $125,000. "/>
    <s v="MF, RD"/>
    <n v="695000"/>
    <n v="47"/>
    <m/>
    <m/>
    <s v="Machinery"/>
    <s v="Manufacturing"/>
    <s v="https://www.clear-edge.com/news/clear-edge-filtration-announces-expansion-of-its-minnesota-facility/"/>
    <s v="DEED"/>
    <s v="7160 Northland Cir N Ste B"/>
    <n v="55428"/>
    <n v="45.085796000000002"/>
    <n v="-93.388668999999993"/>
    <s v="Government"/>
    <s v="MIF"/>
    <n v="125000"/>
    <s v="Metro"/>
    <x v="3"/>
  </r>
  <r>
    <x v="14"/>
    <d v="2021-08-29T00:00:00"/>
    <s v="Aggressive Hydraulics"/>
    <x v="156"/>
    <x v="25"/>
    <s v="MN"/>
    <s v="Aggressive Hydraulics, based in East Bethel, is expanding again._x000a_Aggressive has broken ground on a 40,000-square-foot expansion to the East Bethel plant, which has become constrained at its current size of 60,000 square feet. East Bethel is providing a tax-increment loan for site preparation to support the $3 million expansion._x000a_Aggressive designs and manufactures hydraulic cylinders for new and used equipment and trucks. "/>
    <s v="MF"/>
    <n v="3000000"/>
    <m/>
    <m/>
    <n v="40000"/>
    <s v="Machinery"/>
    <s v="Manufacturing"/>
    <s v="https://www.startribune.com/st-anthony-aggressive-hydraulics-started-by-laid-off-factory-workers-20-years-ago-is-expanding-again/600092039/?refresh=true"/>
    <m/>
    <s v="18800 Ulysses St NE"/>
    <n v="55005"/>
    <n v="45.396731000000003"/>
    <n v="-93.237375999999998"/>
    <s v="Government"/>
    <s v="TIF"/>
    <m/>
    <s v="Metro"/>
    <x v="3"/>
  </r>
  <r>
    <x v="14"/>
    <d v="2021-09-01T00:00:00"/>
    <s v="Birds Eye"/>
    <x v="136"/>
    <x v="53"/>
    <s v="MN"/>
    <s v="Conagra is investing in a $250 million 250,000 SF frozen food plant is for its subsidiary Birds Eye. The new state-of-the-art facility replaces an aging smaller plant in Waseca and will focus on freezing and packaging sweet corn and peas grown within 50 miles. Construction began in Fall 2020. The facility should open next June. _x000a_The current plant has 165 employees and 275 seasonal workers. The new facility retains 120 jobs and 200 seasonal jobs. The city of Waseca, Waseca County and the state of Minnesota provided financial assistance. "/>
    <s v="MF"/>
    <n v="250000000"/>
    <s v="Retained 120"/>
    <m/>
    <n v="250000"/>
    <s v="Food, Beverage"/>
    <s v="Manufacturing"/>
    <s v="https://www.startribune.com/birds-eye-builds-a-huge-vegetable-processing-plant-in-waseca/600092989/"/>
    <s v="Star Tribune"/>
    <s v="400 4th St SW"/>
    <n v="56093"/>
    <n v="44.075941"/>
    <n v="-93.513893999999993"/>
    <m/>
    <m/>
    <m/>
    <s v="South"/>
    <x v="3"/>
  </r>
  <r>
    <x v="14"/>
    <d v="2021-09-03T00:00:00"/>
    <s v="Data Metalcraft Inc"/>
    <x v="157"/>
    <x v="2"/>
    <s v="MN"/>
    <s v="Data Metalcraft Inc is a growing company based in Chaska, MN and seeking welders as it invests $11 million into a new facility in Arlington, MN. Their specialty is fabricating utility cabinets and other products made from aluminum and stainless steel._x000a_DEED is supporting the project with $80K to the City of Arlington from DEED's Redevelopment Grant Program;  JCF award of $175K,  MIF award of $350K. The project will create 50 jobs, retain 48 jobs, increase the city's tax base by $107,765."/>
    <s v="MF"/>
    <n v="11177470"/>
    <n v="50"/>
    <n v="48"/>
    <m/>
    <s v="Fabricated metals"/>
    <s v="Manufacturing"/>
    <s v="https://www.datametal.com/blog/"/>
    <s v="Company website, DEED"/>
    <s v="4280 Norex Dr"/>
    <n v="55318"/>
    <n v="44.849477999999998"/>
    <n v="-93.589107999999996"/>
    <s v="Government"/>
    <s v="JCF $175K, MIF $350K, Redev. Grant ($80.5K)"/>
    <n v="605500"/>
    <s v="Metro"/>
    <x v="3"/>
  </r>
  <r>
    <x v="14"/>
    <d v="2021-09-07T00:00:00"/>
    <s v="Minnesota Rubber &amp; Plastics"/>
    <x v="25"/>
    <x v="3"/>
    <s v="MN"/>
    <s v="Minnesota Rubber &amp; Plastic broke ground on a new $7 million, 9,000-square-foot innovation center in Plymouth. The innovation center, located next to headquarters, will help customers get products to market faster by having them work directly with the company's scientists and engineers. The company develops and makes custom plastic and rubber molds and components for original manufacturers. Completion is expected in spring 2022."/>
    <s v="RD"/>
    <n v="7000000"/>
    <m/>
    <m/>
    <n v="9000"/>
    <s v="Plastics"/>
    <s v="Manufacturing"/>
    <s v="https://www.startribune.com/plymouth-company-breaks-ground-on-7m-new-materials-innovation-center/600094646/"/>
    <s v="Star Tribune"/>
    <s v="1100 Xenium Ln N"/>
    <n v="55441"/>
    <n v="44.990327999999998"/>
    <n v="-93.450460000000007"/>
    <m/>
    <m/>
    <m/>
    <s v="Metro"/>
    <x v="3"/>
  </r>
  <r>
    <x v="14"/>
    <d v="2021-09-08T00:00:00"/>
    <s v="ELO Digital"/>
    <x v="3"/>
    <x v="3"/>
    <s v="MN"/>
    <s v="ELO Digital Office USA develops software enabling businesses to improve collaboration and digitalize information management, and is a subsidiary of Germany-based ELO Digital Office. ELO has opened an office in Minneapolis, Minnesota, US. It is located at 225 South 6th Street. "/>
    <s v="OF"/>
    <m/>
    <m/>
    <m/>
    <m/>
    <s v="Software"/>
    <s v="Information"/>
    <s v="https://www.prweb.com/releases/elo_digital_office_usa_relocates_north_american_headquarters_to_miami/prweb18175741.htm"/>
    <m/>
    <s v="225 South 6th Street Suite 3900."/>
    <n v="55402"/>
    <n v="44.976478"/>
    <n v="-93.268620999999996"/>
    <m/>
    <m/>
    <m/>
    <s v="Metro"/>
    <x v="3"/>
  </r>
  <r>
    <x v="14"/>
    <d v="2021-09-09T00:00:00"/>
    <s v="Amazon"/>
    <x v="3"/>
    <x v="3"/>
    <s v="MN"/>
    <s v="Amazon.com Inc. is planning its largest corporate hiring spree yet - wanting to add 55,000 globally, more than 80% of whom in the U.S. In Minneapolis, the company has nearly 170 open positions for work in its North Loop tech office: more than half related to Amazon Web Services operations, and the rest spread over operations technology, Amazon devices and human resources sectors._x000a_Amazon opened a tech office in the North Loop's T3 building in 2017, and has since expanded it to over 300 workers in a 90,000 SF space over three floors. "/>
    <m/>
    <m/>
    <n v="170"/>
    <m/>
    <m/>
    <m/>
    <s v="Retail"/>
    <s v="https://www.bizjournals.com/twincities/news/2021/09/09/amazon-hiring-thousands-corporate-tech-workers.html"/>
    <m/>
    <s v="323 N Washington Ave"/>
    <n v="55401"/>
    <n v="44.984155000000001"/>
    <n v="-93.274996999999999"/>
    <m/>
    <m/>
    <m/>
    <s v="Metro"/>
    <x v="3"/>
  </r>
  <r>
    <x v="14"/>
    <d v="2021-09-09T00:00:00"/>
    <s v="Heliene"/>
    <x v="9"/>
    <x v="5"/>
    <s v="MN"/>
    <s v="Heliene, a provider of solar modules, and a subsidiary of Spain-based Helios Energy Europe, will expand its facility in Mountain Iron. The company will invest $21M, to become the 2nd-largest solar module manufacturing plant in the U.S.   The expansion will be completed in June 2022 and will create 60 new jobs. Heliene received $11.5M in assistance from sources in Minnesota, including $5.5M from Xcel Energy's renewable energy fund for infrastructure expenses; and the rest from a 3% loan from the state and the Iron Range Resources and Rehabilitation Board. _x000a_Update 10/2022: Expansion complete. New assembly line opens."/>
    <s v="MF"/>
    <n v="21000000"/>
    <n v="60"/>
    <m/>
    <m/>
    <s v="Electrical Equipment"/>
    <s v="Manufacturing"/>
    <s v="https://bit.ly/3nwYasQ"/>
    <m/>
    <s v="8787 Silicon Way"/>
    <n v="55768"/>
    <n v="47.521563"/>
    <n v="-92.606620000000007"/>
    <s v="Government"/>
    <s v="IRRR"/>
    <n v="2750000"/>
    <s v="North"/>
    <x v="3"/>
  </r>
  <r>
    <x v="14"/>
    <d v="2021-09-10T00:00:00"/>
    <s v="CHS"/>
    <x v="26"/>
    <x v="16"/>
    <s v="MN"/>
    <s v="CHS announced a major expansion and renovation to expand soybean oil refining capacity at Mankato’s plant. The over $60 million project is driven by upward trends in global consumption of refined oils, especially in the renewable diesel sector. When upgrades are complete soybean oil production at the facility will increase more than 35 percent. Project completion is expected in late summer 2023."/>
    <s v="MF"/>
    <n v="60000000"/>
    <m/>
    <m/>
    <m/>
    <s v="Food, Beverage"/>
    <s v="Manufacturing"/>
    <s v="https://www.chsinc.com/about-chs/news/news/2021/09/07/expands-soybean-capacity-mankato"/>
    <s v="Company web site"/>
    <s v="2020 S Riverfront Dr"/>
    <n v="56001"/>
    <n v="44.157589999999999"/>
    <n v="-94.027878000000001"/>
    <m/>
    <m/>
    <m/>
    <s v="South"/>
    <x v="3"/>
  </r>
  <r>
    <x v="14"/>
    <d v="2021-09-10T00:00:00"/>
    <s v="Chemstar Products Company"/>
    <x v="158"/>
    <x v="3"/>
    <s v="MN"/>
    <s v="Plant and warehouse expansion project: $1.5 million investment that will create 7 new jobs._x000a_Company background: Chemstar was launched in 1965 with the goal of becoming a world leader in starch polymer production. Their Carlton, Minnesota plant opened in 1979 to serve mining and drilling markets in the northwest U.S. The facility converts to a new drying technology to better serve the growing market for starch ether/derivative products._x000a_DEED JCF Award $140K"/>
    <s v="MF"/>
    <n v="1497000"/>
    <n v="7"/>
    <m/>
    <m/>
    <s v="Chemicals"/>
    <s v="Manufacturing"/>
    <s v="n/a"/>
    <s v="DEED"/>
    <s v="3232 E 40th St"/>
    <n v="55406"/>
    <n v="44.931117"/>
    <n v="-93.224909999999994"/>
    <s v="Government"/>
    <s v="JCF"/>
    <n v="140000"/>
    <s v="Metro"/>
    <x v="3"/>
  </r>
  <r>
    <x v="14"/>
    <d v="2021-09-15T00:00:00"/>
    <s v="Peli BioThermal (formerly Pelican BioThermal)"/>
    <x v="11"/>
    <x v="3"/>
    <s v="MN"/>
    <s v="Peli BioThermal makes temperature-controlled packaging is used to ship Covid-19 vaccines at super-low temperatures. It recently relocated its headquarters to Maple Grove from Plymouth. (Prior to rebranding in July, it was known as Pelican BioThermal.) The company is now leasing a 117,000-square-foot distribution and production space, up from its previous 70,000-square-foot space._x000a_DEED Award (10/2021): MIF $315,000"/>
    <s v="DW, MF"/>
    <n v="727848"/>
    <n v="50"/>
    <m/>
    <n v="47000"/>
    <s v="Plastics"/>
    <s v="Manufacturing"/>
    <s v="https://www.bizjournals.com/twincities/news/2021/09/15/peli-biothermal-moves-headquarters-to-maple-grove.html"/>
    <m/>
    <s v="10050 89th Ave N"/>
    <n v="55369"/>
    <n v="45.117100999999998"/>
    <n v="-93.408434999999997"/>
    <s v="Government"/>
    <s v="MIF"/>
    <n v="315000"/>
    <s v="Metro"/>
    <x v="3"/>
  </r>
  <r>
    <x v="14"/>
    <d v="2021-09-17T00:00:00"/>
    <s v="Ready Credit"/>
    <x v="33"/>
    <x v="3"/>
    <s v="MN"/>
    <s v="Eden Prairie-based Fintech Ready Credit provides  patented kiosks, ReadySTATION® that load cash to a Mastercard® or Visa® prepaid debit card. This allows consumers to instantly convert “cash to cards” so they can experience the convenience of electronic payments for rapid and safe transactions._x000a_Today, the company is poised to bring in $27 million in revenue. They’ve more than tripled the number of kiosks installed around the country, and their staff has grown by 65%."/>
    <m/>
    <m/>
    <m/>
    <m/>
    <m/>
    <s v="Finance"/>
    <s v="Finance, Insurance"/>
    <s v="https://www.bizjournals.com/twincities/partner-insights/2021/09/17/eden-prairie-based-fintech-emerges-from-pandemic.html"/>
    <m/>
    <s v="10340 Viking Dr Suite 125"/>
    <n v="55344"/>
    <n v="44.860368000000001"/>
    <n v="-93.408475999999993"/>
    <m/>
    <m/>
    <m/>
    <s v="Metro"/>
    <x v="3"/>
  </r>
  <r>
    <x v="14"/>
    <d v="2021-09-19T00:00:00"/>
    <s v="Chromatic 3D"/>
    <x v="85"/>
    <x v="3"/>
    <s v="MN"/>
    <s v="Chromatic 3D Materials uses 3-D printing to produce specialized molds for med-tech firms and other manufacturers. Chromatic is about to close a new round of $5 million in venture capital. It expects to double employees to about 25, including several in Germany, and hit annual revenue of $3 million by 2023. Chromatic makes software and a &quot;thermoset polymer&quot; that is generally more flexible and stronger than typically used &quot;thermoplastic.&quot; Chromatic 3D Materials was in DEED's Angel Tax Credit Program in 2016 and 2017 when it raised $225,000.  "/>
    <m/>
    <m/>
    <n v="12"/>
    <m/>
    <m/>
    <s v="Plastics"/>
    <s v="Manufacturing"/>
    <s v="https://www.startribune.com/golden-valley-based-chromatic-3d-materials-closes-in-on-a-5-million-capital-infusion/600098826/?utm_source=newsletter&amp;utm_medium=email&amp;utm_campaign=amnews&amp;refresh=true"/>
    <m/>
    <s v="684 Mendelssohn Ave N"/>
    <n v="55427"/>
    <n v="44.986949000000003"/>
    <n v="-93.397054999999995"/>
    <s v="Venture Capital"/>
    <m/>
    <m/>
    <s v="Metro"/>
    <x v="3"/>
  </r>
  <r>
    <x v="14"/>
    <d v="2021-09-21T00:00:00"/>
    <s v="Premier Marine"/>
    <x v="28"/>
    <x v="18"/>
    <s v="MN"/>
    <s v="Premier Marine, a large pontoon boat manufacturer is relocating its headquarters to Big Lake, from seven buildings in Wyoming, MN.  A new 151,710 sqft facility will serve as its headquarters and manufacturing facility. Another new 30,000 sqft separate building will house fiberglass and console operations.  Premier Marine brings 193 existing jobs and about 70 new jobs at the new facility. Total capital investment: $25.4 million. _x000a_Financial assistance: $1.2 million tax abatement_x000a_Broke ground in December 2021."/>
    <s v="HQ, MF"/>
    <n v="25400000"/>
    <n v="70"/>
    <m/>
    <n v="181710"/>
    <s v="Transportation Equipment"/>
    <s v="Manufacturing"/>
    <s v="https://www.hometownsource.com/monticello_times/community/big_lake/big-lake-lands-pontoon-maker-premier-marine/article_a785f830-1b28-11ec-81ac-7363f41ddaa4.html"/>
    <m/>
    <s v="18040 US Highway 10"/>
    <n v="55309"/>
    <n v="45.335988"/>
    <n v="-93.723983000000004"/>
    <s v="Government"/>
    <s v="TIF"/>
    <n v="1200000"/>
    <s v="Central"/>
    <x v="3"/>
  </r>
  <r>
    <x v="14"/>
    <d v="2021-09-23T00:00:00"/>
    <s v="Upsie"/>
    <x v="115"/>
    <x v="6"/>
    <s v="MN"/>
    <s v="Upsie founder and CEO Clarence Bethea closed on an $18.2 million Series A round in May, more than doubled the size of his staff, and aspires to build his online warranty platform into a multibillion-dollar company in St. Paul."/>
    <m/>
    <m/>
    <m/>
    <m/>
    <m/>
    <s v="Insurance"/>
    <s v="Finance, Insurance"/>
    <s v="https://tcbmag.com/why-this-st-paul-startup-ceo-moved-to-dallas/?utm_source=SilverpopMailing&amp;utm_medium=email&amp;utm_campaign=092621_TSUNDAYPRIMER%20(1)&amp;utm_content=Hyperlink_20210924_152234795&amp;spMailingID=19249061&amp;spUserID=MTMxNDI1OTY0Mzk1S0&amp;spJobID=2204322518&amp;spReportId=MjIwNDMyMjUxOAS2"/>
    <m/>
    <s v="370 Wabasha St N"/>
    <n v="55102"/>
    <n v="44.946106"/>
    <n v="-93.094076999999999"/>
    <m/>
    <s v="Venture Capital"/>
    <m/>
    <s v="Metro"/>
    <x v="3"/>
  </r>
  <r>
    <x v="15"/>
    <d v="2021-10-04T00:00:00"/>
    <s v="Target"/>
    <x v="3"/>
    <x v="3"/>
    <s v="MN"/>
    <s v="Target Corp. is strengthening its workforce in warehouses and distribution, promising to add another 30,000 positions (at unspecified locations). The Minneapolis-based retailer said the new hires would include roles ranging from hiring managers to warehouse and operational support staff.  The supply-chain jobs were for &quot;the holiday season and well beyond,&quot; an indication that these roles are separate from the 100,000 seasonal positions Target recently announced. "/>
    <m/>
    <m/>
    <m/>
    <m/>
    <m/>
    <m/>
    <s v="Retail"/>
    <s v="https://www.bizjournals.com/twincities/news/2021/10/04/target-adding-30-000-supply-chain.html"/>
    <m/>
    <m/>
    <n v="55401"/>
    <n v="44.984577000000002"/>
    <n v="-93.269097000000002"/>
    <m/>
    <m/>
    <m/>
    <s v="Metro"/>
    <x v="3"/>
  </r>
  <r>
    <x v="15"/>
    <d v="2021-10-13T00:00:00"/>
    <s v="Amazon"/>
    <x v="58"/>
    <x v="1"/>
    <s v="MN"/>
    <s v="Amazon is building a 517,000-square-foot warehouse in Woodbury. (Code name was Project Belle.) This will be the e-commerce giant's third big distribution facility in the Twin Cities. Compared to fulfillment centers in Lakeville and Shakopee, the center in Woodbury will an inbound receiving centers, which serves as a buffer between Amazon’s suppliers and the bigger, expensive fulfillment centers. The project is expected to be completed by next summer. Expected new jobs: 500 (1,000 seasonally). "/>
    <s v="DW"/>
    <m/>
    <n v="500"/>
    <m/>
    <n v="517000"/>
    <m/>
    <s v="Retail"/>
    <s v="https://www.bizjournals.com/twincities/news/2021/10/13/amazon-woodbury-distribution-center.html"/>
    <m/>
    <s v="11975 Hudson Road"/>
    <n v="55125"/>
    <n v="44.944890000000001"/>
    <n v="-92.863780000000006"/>
    <m/>
    <m/>
    <m/>
    <s v="Metro"/>
    <x v="3"/>
  </r>
  <r>
    <x v="15"/>
    <d v="2021-10-19T00:00:00"/>
    <s v="Duos"/>
    <x v="3"/>
    <x v="3"/>
    <s v="MN"/>
    <s v="Duos pairs a trained personal assistant for aging with an older adult, thereby creating a duo. These companions provide helpful services such as shopping and companionship. Duos is looking to recruit stay-at-home parents to act as trained, personalized support from 9am to 3pm, untapped pool of workers._x000a_Duos raised $6 million in seed funding and is available to consumers nationwide. Duos is building out its team by hiring software engineers, operations specialists and product managers."/>
    <m/>
    <m/>
    <m/>
    <m/>
    <m/>
    <s v="Social Assistance"/>
    <s v="Health Care, Social Assist"/>
    <s v="https://www.bizjournals.com/twincities/inno/stories/profiles/2021/10/19/duos-age-at-home-senior-care.html"/>
    <m/>
    <m/>
    <n v="55401"/>
    <n v="44.984577000000002"/>
    <n v="-93.269097000000002"/>
    <s v="Venture Capital"/>
    <m/>
    <m/>
    <s v="Metro"/>
    <x v="3"/>
  </r>
  <r>
    <x v="15"/>
    <d v="2021-10-26T00:00:00"/>
    <s v="Central Farm Services"/>
    <x v="159"/>
    <x v="58"/>
    <s v="MN"/>
    <s v="Central Farm Services will construct a 350,000-ton feed mill in St. James, MN. The construction of this mill will begin in fall 2021 with completion in 2023.  The new feed mill could expand to 550,000 tons. The city of St. James was awarded $382,067 by the State of MN to assist with $764,000 in needed public infrastructure improvements. Project Investment will be $19.5 million. The project will add and retain 9 jobs. The project will increase tax base by $6 million."/>
    <s v="MF"/>
    <n v="19500000"/>
    <m/>
    <n v="9"/>
    <m/>
    <s v="Food, Beverage"/>
    <s v="Manufacturing"/>
    <s v="https://www.cfscoop.com/news/company-news/cfs-announces-new-feed-mill-in-st-james,-mn"/>
    <s v="Company website"/>
    <s v="832 1st Ave. South"/>
    <n v="56081"/>
    <n v="43.982900000000001"/>
    <n v="-94.625393000000003"/>
    <s v="Government"/>
    <s v="BDPI"/>
    <n v="382067"/>
    <s v="South"/>
    <x v="3"/>
  </r>
  <r>
    <x v="15"/>
    <d v="2021-10-29T00:00:00"/>
    <s v="Fed Ex"/>
    <x v="160"/>
    <x v="4"/>
    <s v="MN"/>
    <s v="The city of Rosemount recently gave a nod to Scannell Properties, which plans to develop a warehouse and distribution center on 86 acres on what is now the Rich Valley Golf Course. Initial plans call for a 548,000 square-foot building with trailer parking and loading docks.  Planning documents, which include renderings that identify the tenant as Fed Ex. It's expected to bring 400 to 600 jobs the city."/>
    <s v="DW"/>
    <m/>
    <n v="600"/>
    <m/>
    <n v="548000"/>
    <m/>
    <s v="Transportation"/>
    <s v="https://www.startribune.com/home-depot-fed-ex-are-building-giant-distribution-centers-in-rosemount/600111133/"/>
    <s v="Star Tribune, DEED"/>
    <s v="3855 145th St E"/>
    <n v="55068"/>
    <n v="44.739863999999997"/>
    <n v="-93.025127999999995"/>
    <m/>
    <m/>
    <m/>
    <s v="Metro"/>
    <x v="3"/>
  </r>
  <r>
    <x v="15"/>
    <d v="2021-10-29T00:00:00"/>
    <s v="Home Depot"/>
    <x v="160"/>
    <x v="4"/>
    <s v="MN"/>
    <s v="Construction has begun on a 417,600-square-foot distribution building for Home Depot USA. The project will also include 210,400 square foot of outdoor storage space. Two railroad spurs are also included in the project. State of MN DEED 9/3/21 MIF Award of $375,000. Expect to create 50 new jobs paying an average of $19.85/hr. Project cost: $63,218,518"/>
    <s v="DW"/>
    <n v="63218518"/>
    <n v="50"/>
    <m/>
    <n v="417600"/>
    <m/>
    <s v="Retail"/>
    <s v="https://www.startribune.com/home-depot-fed-ex-are-building-giant-distribution-centers-in-rosemount/600111133/"/>
    <s v="Star Tribune, DEED"/>
    <s v="15195 Boulder Avenue"/>
    <n v="55068"/>
    <n v="44.728490999999998"/>
    <n v="-93.125985999999997"/>
    <s v="Government"/>
    <s v="MIF"/>
    <n v="375000"/>
    <s v="Metro"/>
    <x v="3"/>
  </r>
  <r>
    <x v="15"/>
    <d v="2021-11-07T00:00:00"/>
    <s v="Eyesafe"/>
    <x v="77"/>
    <x v="1"/>
    <s v="MN"/>
    <s v="Growing global awareness of potential eye strain caused by blue light emission from digital screens has sent sales soaring at a small Minnesota firm that makes blue light protection products. Over the past four years, Eyesafe has seen its revenue increase by nearly 900% off the sale of about 40 million electronic devices. Eyesafe is leasing lab space in Oakdale, a fourfold increase in space from its existing lab space in Eden Prairie. "/>
    <s v="RD"/>
    <m/>
    <m/>
    <m/>
    <m/>
    <s v="Medical"/>
    <s v="Manufacturing"/>
    <s v="https://www.startribune.com/small-minnesota-company-goes-big-with-blue-light-protection/600113957/"/>
    <m/>
    <s v="3510 Hopkins Pl"/>
    <n v="55128"/>
    <n v="45.000019999999999"/>
    <n v="-92.948884000000007"/>
    <m/>
    <m/>
    <m/>
    <s v="Metro"/>
    <x v="3"/>
  </r>
  <r>
    <x v="15"/>
    <d v="2021-11-07T00:00:00"/>
    <s v="Spectro Alloys"/>
    <x v="160"/>
    <x v="4"/>
    <s v="MN"/>
    <s v="Spectro Alloys is investing $10 million to make its Rosemount plant, the Upper Midwest's largest processor of industrial aluminum, safer and more energy efficient. Spectro is upgrading one of its three furnaces and  has broken ground on a 70,000-square-foot warehouse addition to its 90,000-square-foot facility, to be completed next spring. Spectro just completed a new $3 million &quot;baghouse&quot; and related equipment.  Spectro purchases aluminum scrap and ships weekly about 90 truckloads of aluminum ingots."/>
    <s v="DW"/>
    <n v="10000000"/>
    <m/>
    <m/>
    <n v="70000"/>
    <s v="Waste Management"/>
    <s v="Services"/>
    <s v="https://www.startribune.com/st-anthony-spectro-alloys-invests-10-million-in-its-aluminum-recycling-business/600113955/?refresh=true"/>
    <m/>
    <s v="13220 Doyle Path"/>
    <n v="55068"/>
    <n v="44.757401000000002"/>
    <n v="-93.011330999999998"/>
    <m/>
    <m/>
    <m/>
    <s v="Metro"/>
    <x v="3"/>
  </r>
  <r>
    <x v="15"/>
    <d v="2021-11-09T00:00:00"/>
    <s v="Amazon"/>
    <x v="11"/>
    <x v="3"/>
    <s v="MN"/>
    <s v="Amazon has opened a 350,000-square-foot &quot;sortation center&quot; in Maple Grove that it expects will employ for over 1,000 workers. Employees at the facility are tasked with receiving, storing and shipping out items for delivery. Ultimately, Amazon expects the sortation center to speed up the deliveries for its customers._x000a_The sortation center, located at 10440 89th Avenue in Maple Grove, received its first shipment on Wednesday, Oct. 27."/>
    <s v="DW"/>
    <m/>
    <n v="1000"/>
    <m/>
    <n v="350000"/>
    <m/>
    <s v="Retail"/>
    <s v="https://www.bizjournals.com/twincities/news/2021/11/09/amazon-sortation-center-in-maple-grove.html"/>
    <m/>
    <s v="10440 89th Avenue"/>
    <n v="55369"/>
    <n v="45.117942999999997"/>
    <n v="-93.413921999999999"/>
    <m/>
    <m/>
    <m/>
    <s v="Metro"/>
    <x v="3"/>
  </r>
  <r>
    <x v="15"/>
    <d v="2021-11-09T00:00:00"/>
    <s v="Oculogica"/>
    <x v="3"/>
    <x v="3"/>
    <s v="MN"/>
    <s v="New York City-based Oculogica Inc. has built out its first sales and marketing team, doubling the company's employee count and maximizing its ability to commercialize its eye-tracking technology for diagnosing concussions. The company is looking to shift from research and development to putting its EyeBox device in more doctor's offices.  The business unit created a new Minneapolis-based team and has job openings for developers, marketers and project managers."/>
    <m/>
    <m/>
    <n v="8"/>
    <m/>
    <m/>
    <s v="Medical"/>
    <s v="Manufacturing"/>
    <s v="https://www.bizjournals.com/twincities/inno/stories/news/2021/11/09/oculogica-marketing-team-commercialiazation.html"/>
    <m/>
    <m/>
    <n v="55401"/>
    <n v="44.984577000000002"/>
    <n v="-93.269097000000002"/>
    <m/>
    <m/>
    <m/>
    <s v="Metro"/>
    <x v="3"/>
  </r>
  <r>
    <x v="15"/>
    <d v="2021-11-18T00:00:00"/>
    <s v="Coburn Manufacturing"/>
    <x v="50"/>
    <x v="25"/>
    <s v="MN"/>
    <s v="Fridley-based Colburn Manufacturing, a family-owned machine shop that makes parts for a variety of industries, is on track to double its footprint next spring and add new equipment to keep up with runaway demand. Colburn Manufacturing has 18 employees."/>
    <s v="MF"/>
    <m/>
    <m/>
    <m/>
    <m/>
    <s v="Machinery"/>
    <s v="Manufacturing"/>
    <s v="https://www.startribune.com/minnesota-manufacturing-is-looking-up-despite-supply-chain-concerns/600118143/"/>
    <m/>
    <s v="7341 Commerce Ln"/>
    <n v="55432"/>
    <n v="45.104985999999997"/>
    <n v="-93.266814999999994"/>
    <m/>
    <m/>
    <m/>
    <s v="Metro"/>
    <x v="3"/>
  </r>
  <r>
    <x v="15"/>
    <d v="2021-11-18T00:00:00"/>
    <s v="Summit Mortgage"/>
    <x v="25"/>
    <x v="3"/>
    <s v="MN"/>
    <s v="Plymouth-based Summit Mortgage Corp. usually helps others moving to new homes. On Nov. 1 the national lender signed a $4.9 million cash deal for a new home of its own right in town. Via a related entity, Summit acquired the 50,021-square-foot flex building at 9600 54th Ave. N also in Plymouth- which  is about 5 miles north of its current space at 13355 10th Ave. N. Summit plans to renovate the building, use about half and lease the rest to a tenant."/>
    <s v="HQ, OF"/>
    <n v="4900000"/>
    <m/>
    <m/>
    <n v="25000"/>
    <s v="Finance"/>
    <s v="Finance, Insurance"/>
    <s v="https://finance-commerce.com/2021/11/just-sold-summit-mortgage-buys-new-hometown-headquarters/"/>
    <m/>
    <s v="13355 10th Ave N"/>
    <n v="55441"/>
    <n v="44.988151999999999"/>
    <n v="-93.449973"/>
    <m/>
    <m/>
    <m/>
    <s v="Metro"/>
    <x v="3"/>
  </r>
  <r>
    <x v="15"/>
    <d v="2021-11-21T00:00:00"/>
    <s v="Bell Bank"/>
    <x v="3"/>
    <x v="3"/>
    <s v="MN"/>
    <s v="North Dakota-based Bell Bank, inspired by a decade of success in the Twin Cities, has opened a flagship downtown office in City Center in Minneapolis and added a retail-commercial facility (in Minneapolis?) to complement its (existing) big mortgage office at &quot;Bell Plaza&quot; off Interstate 494 in Bloomington. The expansion comes amid a slowly reviving downtown. Bell is Twin Cities' 10th-largest bank and employs about 550 people in the area."/>
    <s v="OF"/>
    <m/>
    <m/>
    <m/>
    <m/>
    <s v="Finance"/>
    <s v="Finance, Insurance"/>
    <s v="https://www.startribune.com/north-dakotas-largest-bank-is-fueled-by-growth-in-twin-cities/600119340/"/>
    <m/>
    <s v="33 South 6th St"/>
    <n v="55402"/>
    <n v="44.977378000000002"/>
    <n v="-93.273094"/>
    <m/>
    <m/>
    <m/>
    <s v="Metro"/>
    <x v="3"/>
  </r>
  <r>
    <x v="15"/>
    <d v="2021-11-21T00:00:00"/>
    <s v="Target"/>
    <x v="15"/>
    <x v="4"/>
    <s v="MN"/>
    <s v="In the spring, Target embraced hybrid work options permanently and gave up nearly 1 million square feet of office space in downtown Minneapolis. Target now is creating &quot;flex floors&quot; at its Minneapolis and Brooklyn Park campuses, and is opening a new Eagan site for (office) workers who want a transitional space to do in-person or virtual work."/>
    <s v="OF"/>
    <m/>
    <m/>
    <m/>
    <m/>
    <m/>
    <s v="Retail"/>
    <s v="https://www.startribune.com/some-minnesota-employers-rush-to-bring-office-workers-back-before-the-new-year/600119449/"/>
    <m/>
    <m/>
    <n v="55122"/>
    <n v="44.802790999999999"/>
    <n v="-93.167767999999995"/>
    <m/>
    <m/>
    <m/>
    <s v="Metro"/>
    <x v="3"/>
  </r>
  <r>
    <x v="15"/>
    <d v="2021-11-23T00:00:00"/>
    <s v="Associated Wholesale Grocers"/>
    <x v="31"/>
    <x v="18"/>
    <s v="MN"/>
    <s v="Grocer Coborn's Inc has a new primary wholesaler --  Kansas City-based Associated Wholesale Grocers (AWG) --who's entering the Minnesota market with big expansion plans. AWG is moving into a 316,000-square-foot building in St. Cloud, which will be its new Upper Midwest Division HQ. _x000a_Later this year, Associated Wholesale Grocers (AWG) plans to build another 300,000+ square-foot warehouse in a location TBD; and after that, AWG expects to expand once again into a single facility in Minnesota, with as much as 1 million square feet of space."/>
    <s v="WH"/>
    <n v="75435596"/>
    <n v="114"/>
    <m/>
    <n v="330000"/>
    <s v="Food"/>
    <s v="Wholesale"/>
    <s v="https://www.bizjournals.com/twincities/news/2021/11/23/associated-wholesale-grocers-st-cloud-warehouse.html"/>
    <m/>
    <s v="St. Cloud I-94 Business Park"/>
    <m/>
    <n v="45.464820000000003"/>
    <n v="-94.123890000000003"/>
    <s v="Government"/>
    <s v="JCF ($175K), TIF (unknown value)"/>
    <n v="175000"/>
    <s v="Central"/>
    <x v="3"/>
  </r>
  <r>
    <x v="15"/>
    <d v="2021-11-29T00:00:00"/>
    <s v="MentorMate"/>
    <x v="3"/>
    <x v="3"/>
    <s v="MN"/>
    <s v="MentorMate is evolving its software business to focus on its bigger clients and as a result, has seen 20% yearly revenue growth even through the pandemic. The company has more than 700 employees working in 20 countries — including five offices in Bulgaria — and expects to top 1,000 workers in the next two years. The Minneapolis office employs 60. Minneapolis employees  have worked remotely for two years and are set to move into Uptown's MoZaic West in December."/>
    <s v="OF"/>
    <m/>
    <m/>
    <m/>
    <m/>
    <s v="Software"/>
    <s v="Information"/>
    <s v="https://www.startribune.com/minneapolis-mentormate-shifts-to-helping-larger-clients-leverage-data/600121960/"/>
    <m/>
    <s v="1350 Lagoon Ave Suite 800"/>
    <n v="55408"/>
    <n v="44.949720999999997"/>
    <n v="-93.297130999999993"/>
    <m/>
    <m/>
    <m/>
    <s v="Metro"/>
    <x v="3"/>
  </r>
  <r>
    <x v="15"/>
    <d v="2021-11-30T00:00:00"/>
    <s v="Quantinuum (Honeywell spinoff)"/>
    <x v="85"/>
    <x v="3"/>
    <s v="MN"/>
    <s v="One of the world's most powerful quantum computers sits in Golden Valley. Honeywell predicts supercharged computing will become a $1 trillion industry.   Quantinuum resulted from the merger of Honeywell spinoff Honeywell Quantum Solutions and English software company Cambridge Quantum Computing. The new company  will be headquartered in Colorado and the U.K., but maintain a 40-person workforce in Minnesota that  will continue to grow, due to its longstanding expertise and being close to other Honeywell operations."/>
    <m/>
    <m/>
    <m/>
    <m/>
    <m/>
    <s v="Computer Programming"/>
    <s v="Professional Services"/>
    <s v="https://www.startribune.com/honeywell-spins-off-minnesota-grown-quantum-computing-division-into-new-company-quantinuum/600122267/"/>
    <m/>
    <s v="1985 Douglas Dr N"/>
    <n v="55422"/>
    <n v="45.000366"/>
    <n v="-93.362853999999999"/>
    <m/>
    <m/>
    <m/>
    <s v="Metro"/>
    <x v="3"/>
  </r>
  <r>
    <x v="15"/>
    <d v="2021-11-30T00:00:00"/>
    <s v="Greenfield Global"/>
    <x v="161"/>
    <x v="59"/>
    <s v="MN"/>
    <s v=" in late 2020, Greenfield Global bought the former Corn Plus plant -- one of the oldest ethanol plants in the state -- out of receivership. It was the giant Canadian company’s first move into biofuels production in the United States._x000a__x000a_After a series of upgrades to the plant, Greenfield fired up the plant in November of 2021. The plant has about 50 employees and Pankonen said it is approaching its current potential production of 48 million gallons per year. "/>
    <m/>
    <m/>
    <n v="50"/>
    <m/>
    <m/>
    <s v="Chemicals"/>
    <s v="Manufacturing"/>
    <s v="https://www.mankatofreepress.com/news/local_news/winnebago-ethanol-plant-gets-new-life-from-a-new-company/article_974f3aae-d0e4-11ec-86e4-07f0c724b543.html?utm_source=mankatofreepress.com&amp;utm_campaign=/newsletters/lists/headlines/%3F-dc%3D1652614218&amp;utm_medium=email&amp;utm_content=read%20more"/>
    <m/>
    <m/>
    <m/>
    <m/>
    <m/>
    <m/>
    <m/>
    <m/>
    <s v="South"/>
    <x v="3"/>
  </r>
  <r>
    <x v="15"/>
    <d v="2021-12-02T00:00:00"/>
    <s v="Split Rock Studios"/>
    <x v="12"/>
    <x v="3"/>
    <s v="MN"/>
    <s v="Split Rock Studios, a longtime maker of giant snakes, historic displays and other interpretive exhibits, are moving from Arden Hills to Brooklyn Park by the end of the year. The last offices are set to move by mid-January. Split Rock purchased a 62,500-square-foot building in November 2021.  The move will allow the 40 employee-owners to build equity while they grow their business in an increasingly competitive field."/>
    <s v="MF"/>
    <n v="3750000"/>
    <m/>
    <m/>
    <n v="25000"/>
    <s v="Furniture (Museum exhibits)"/>
    <s v="Manufacturing"/>
    <s v="https://finance-commerce.com/2021/12/just-sold-split-rock-studios-buys-new-brooklyn-park-home/"/>
    <m/>
    <s v="6401 Welcome Ave. N"/>
    <n v="55443"/>
    <n v="45.071669999999997"/>
    <n v="-93.352670000000003"/>
    <m/>
    <m/>
    <m/>
    <s v="Metro"/>
    <x v="3"/>
  </r>
  <r>
    <x v="15"/>
    <d v="2021-12-06T00:00:00"/>
    <s v="Bizzy Coffee"/>
    <x v="23"/>
    <x v="3"/>
    <s v="MN"/>
    <s v="Bizzy Coffee Eyes National Expansion. The Minneapolis-based cold brew brand is raising nearly $7 million to build a new Minnesota production facility and expand its presence across the country.  They expect the expansion to take place in the first quarter of 2022. Bizzy currently employs about 30 people in total and hopes to add a few more employees in operations, marketing, and sales. "/>
    <s v="MF"/>
    <m/>
    <m/>
    <m/>
    <m/>
    <s v="Food, Beverage"/>
    <s v="Manufacturing"/>
    <s v="https://tcbmag.com/bizzy-coffee-eyes-national-expansion/"/>
    <m/>
    <s v=" 2700 Freeway Blvd #200"/>
    <n v="55430"/>
    <n v="45.076290999999998"/>
    <n v="-93.315753000000001"/>
    <s v="Venture Capital"/>
    <m/>
    <m/>
    <s v="Metro"/>
    <x v="3"/>
  </r>
  <r>
    <x v="15"/>
    <d v="2021-12-16T00:00:00"/>
    <s v="Justifi"/>
    <x v="115"/>
    <x v="6"/>
    <s v="MN"/>
    <s v="Justifi, an embedded fintech platform for vertical software-as-a-service companies raised $6.6 million in a seed round. The funding will be used to scale its team and build out the product._x000a_JustiFi uses an AI decision engine to help reduce the more than $195 billion that internet businesses paid in payment-processing fees in 2020. _x000a_UPDATE TCB 12/23/21:  JustiFi is currenlty based in Minneapolis, but plans relocate to a converted warehouse in St. Paul in 2022."/>
    <m/>
    <m/>
    <m/>
    <m/>
    <m/>
    <s v="Software"/>
    <s v="Information"/>
    <s v="https://www.bizjournals.com/twincities/inno/stories/news/2021/12/16/fintech-startup-justifi-raises-6-6-million.html"/>
    <m/>
    <m/>
    <n v="55101"/>
    <n v="44.951483000000003"/>
    <n v="-93.090648999999999"/>
    <s v="Venture Capital"/>
    <m/>
    <m/>
    <s v="Metro"/>
    <x v="3"/>
  </r>
  <r>
    <x v="15"/>
    <d v="2021-12-17T00:00:00"/>
    <s v=" Southern Minnesota Beet Sugar Cooperative"/>
    <x v="162"/>
    <x v="41"/>
    <s v="MN"/>
    <s v="Southern Minnesota Beet Sugar Cooperative, Renville County’s largest employer, is planning to invest $175 million in buildings and equipment. …SMBSC has about 350 permanent employees…(that) balloon to more than 700 people during fall harvest. They anticipate creating an additional 75 jobs over the next five years. Sugar beets are harvested in the fall, processed by Renville's SMBSC plant over the fall, winter and spring._x000a_2021 TEDI Award for Renville County: $200,000 to reconstruct 3 miles of roadway to support the expansion."/>
    <s v="MF"/>
    <n v="175000000"/>
    <n v="75"/>
    <m/>
    <m/>
    <m/>
    <s v="Agriculture"/>
    <s v="https://mn.gov/deed/newscenter/press-releases/#/detail/appId/1/id/513331"/>
    <m/>
    <s v="83550 Co Hwy 21"/>
    <n v="56284"/>
    <n v="44.795611999999998"/>
    <n v="-95.179220000000001"/>
    <s v="Government"/>
    <s v="TEDI"/>
    <n v="200000"/>
    <s v="Central"/>
    <x v="3"/>
  </r>
  <r>
    <x v="15"/>
    <d v="2021-12-28T00:00:00"/>
    <s v="EideCom"/>
    <x v="12"/>
    <x v="3"/>
    <s v="MN"/>
    <s v="EideCom has found success in the pandemic by adding streaming capabilities and offering a new product, SecondStage, as an online platform for virtual events, with pre-recorded or live-streamed content. Now, the company is moving this month into new, larger multimillion-dollar headquarters it built in Brooklyn Park, a mile from its current home. The new space is more than triple the size of the company's existing offices. Eide expects to grow from 22 employees to roughly 40 by the end of 2022."/>
    <s v="HQ, OF"/>
    <m/>
    <n v="18"/>
    <m/>
    <m/>
    <s v="Business Consulting"/>
    <s v="Professional Services"/>
    <s v="https://www.startribune.com/minnesota-event-planning-company-eidecom-building-larger-hq-in-brooklyn-park/600130776/"/>
    <m/>
    <s v="7601 Northland Dr N Suite 100"/>
    <n v="55428"/>
    <n v="45.092253999999997"/>
    <n v="-93.398638000000005"/>
    <m/>
    <m/>
    <m/>
    <s v="Metro"/>
    <x v="3"/>
  </r>
  <r>
    <x v="15"/>
    <d v="2021-12-29T00:00:00"/>
    <s v="Chandler Industries"/>
    <x v="98"/>
    <x v="25"/>
    <s v="MN"/>
    <s v="Chandler Industries Inc. will consolidate its Minneapolis and Bethel operations into a newly constructed building in Blaine. The 100,000-square-foot facility at 8650 W. 35W Service Drive will serve as Chandler's headquarters.The new headquarters will house 140 full-time employees and consolidates the company's manufacturing technology, technical staff and operational teams into a single facility.  Chandler Industries manufactures precision-machined components and fabricated sheet metal. "/>
    <s v="HQ, MF"/>
    <m/>
    <m/>
    <m/>
    <n v="100000"/>
    <s v="Fabricated metals"/>
    <s v="Manufacturing"/>
    <s v="https://www.bizjournals.com/twincities/news/2021/12/29/chandler-industries-blaine-headquarters.html"/>
    <m/>
    <s v="8650 W. 35W Service Drive"/>
    <n v="55449"/>
    <n v="45.122703000000001"/>
    <n v="-93.191467000000003"/>
    <m/>
    <m/>
    <m/>
    <s v="Metro"/>
    <x v="3"/>
  </r>
  <r>
    <x v="15"/>
    <d v="2021-12-29T00:00:00"/>
    <s v="Thermo King"/>
    <x v="40"/>
    <x v="3"/>
    <s v="MN"/>
    <s v="Thermo King, headquartered in Bloomington, is the global leader in transport refrigeration and heating for trailers, trucks, buses, rail cars and shipboard containers. Renovation to interior office and meeting areas, based on three Bloomington construction permits (October-December)"/>
    <s v="OF"/>
    <n v="2545230"/>
    <m/>
    <m/>
    <m/>
    <s v="Transportation Equipment"/>
    <s v="Manufacturing"/>
    <s v="https://www.ci.stcloud.mn.us/812/Building-Permit-Reports"/>
    <m/>
    <s v="314 W 90TH ST"/>
    <n v="55420"/>
    <n v="44.842655000000001"/>
    <n v="-93.284991000000005"/>
    <m/>
    <m/>
    <m/>
    <s v="Metro"/>
    <x v="3"/>
  </r>
  <r>
    <x v="15"/>
    <d v="2021-12-31T00:00:00"/>
    <s v="Magnum Trucking"/>
    <x v="42"/>
    <x v="4"/>
    <s v="MN"/>
    <s v="Magnum Trucking received City Council approval in November for the construction of a new 31,360-square-foot trans-load trucking facility, 9,408-square-foot office and 13,824-square-foot_x000a_truck maintenance building. The proposed site is located south of 215th Street (CSAH 70) and west of Jacquard Avenue. The largest permitted project in Lakeville in 2021 was a new LTL trucking facility for Magnum Trucking, valued at $11 million_x000a_Update: Opened in October 2022"/>
    <s v="DW"/>
    <n v="11000000"/>
    <m/>
    <m/>
    <n v="54592"/>
    <m/>
    <s v="Transportation"/>
    <s v="https://www.lakevillemn.gov/DocumentCenter/View/12641/January-2023-PDF"/>
    <m/>
    <s v="22000 Humboldt Rd"/>
    <n v="55044"/>
    <n v="44.631345000000003"/>
    <n v="-93.254774999999995"/>
    <m/>
    <m/>
    <m/>
    <s v="Metro"/>
    <x v="3"/>
  </r>
  <r>
    <x v="15"/>
    <d v="2021-12-31T00:00:00"/>
    <s v="Omnetics Connector Corporation"/>
    <x v="93"/>
    <x v="25"/>
    <s v="MN"/>
    <s v="From 2021-Q4 Coon Rapids Building Permits, publ. Jan 2022. Commercial Interior Remodel"/>
    <m/>
    <n v="2500000"/>
    <m/>
    <m/>
    <m/>
    <s v="Computers, Electronics"/>
    <s v="Manufacturing"/>
    <s v="https://www.coonrapidsmn.gov/Archive.aspx?AMID=79"/>
    <s v="City of Coon Rapids"/>
    <s v="8840 Evergreen Blvd."/>
    <n v="55433"/>
    <n v="45.130521999999999"/>
    <n v="-93.274870000000007"/>
    <m/>
    <m/>
    <m/>
    <s v="Metro"/>
    <x v="3"/>
  </r>
  <r>
    <x v="16"/>
    <d v="2022-01-10T00:00:00"/>
    <s v="CKC Foods"/>
    <x v="15"/>
    <x v="4"/>
    <s v="MN"/>
    <s v="School lunch provider doubles capacity in new Eagan facility. CKC Good Foods, provider of lunches for metro-area schools, purchased the 42,450-square-foot building last spring, and invested in an extensive build-out. About 12,000 sqft is for a kitchen, and another 12,000 sqft is for food storage. The company invested about $7 million to $7.5 million in the new space, including property acquisition and improvements. "/>
    <s v="MF"/>
    <n v="7500000"/>
    <m/>
    <m/>
    <n v="42450"/>
    <m/>
    <s v="Retail"/>
    <s v="https://finance-commerce.com/2022/01/school-lunch-provider-doubles-capacity-in-new-eagan-facility/?ep=1"/>
    <s v="Finance &amp; Commerce"/>
    <s v=" 2919 W. Service Road"/>
    <n v="55121"/>
    <n v="44.851018000000003"/>
    <n v="-93.153662999999995"/>
    <m/>
    <m/>
    <m/>
    <s v="Metro"/>
    <x v="4"/>
  </r>
  <r>
    <x v="16"/>
    <d v="2022-01-12T00:00:00"/>
    <s v="Climate by Design International"/>
    <x v="104"/>
    <x v="33"/>
    <s v="MN"/>
    <s v="Climate by Design International is planning a new 200,000 sqft facility in Owatonna’s industrial park, doubling the size of their current three separately leased areas around town. The manufacturing company creates desiccant dehumidifiers and critical process air handlers. _x000a_The Owatonna City Council approved a public hearing date to establish a Tax Increment Financing (TIF) district for the new 200,000 square foot CDI manufacturing facility on Bridge Street._x000a_Along with the new facility, CDI will be adding 50 new jobs."/>
    <s v="MF"/>
    <n v="37000000"/>
    <n v="75"/>
    <m/>
    <n v="212700"/>
    <s v="Machinery"/>
    <s v="Manufacturing"/>
    <s v="https://www.southernminn.com/owatonna_peoples_press/news/article_4c1bac52-b59d-5bbe-bb7e-dd1e2c929af2.html"/>
    <s v="Southern MN"/>
    <s v="200 Festal Pl. NW."/>
    <n v="55060"/>
    <n v="44.091718"/>
    <n v="-93.256158999999997"/>
    <m/>
    <m/>
    <m/>
    <s v="South"/>
    <x v="4"/>
  </r>
  <r>
    <x v="16"/>
    <d v="2022-01-13T00:00:00"/>
    <s v="FedEx"/>
    <x v="0"/>
    <x v="0"/>
    <s v="MN"/>
    <s v="FedEx is constructing a massive logistics facility in Willmar Industrial Park that will add about 100 jobs.  The shipping firm currently has two sites in Willmar. The project is  worth more than $30 million, and includes constructing a 217,000-square-foot distribution center. The EDC, city of Willmar and site developer RDC National have been working together for several months. RDC purchased the land for $621,000. The project is being constructed without the assistance of tax increment financing or tax abatement."/>
    <s v="WH"/>
    <n v="50000000"/>
    <n v="100"/>
    <m/>
    <n v="217000"/>
    <m/>
    <s v="Transportation"/>
    <s v="https://www.wctrib.com/business/fedex-behind-massive-logistics-facility-being-constructed-in-willmar-industrial-park"/>
    <s v="West Central Tribune"/>
    <m/>
    <n v="56201"/>
    <n v="45.147103999999999"/>
    <n v="-94.977722999999997"/>
    <m/>
    <m/>
    <m/>
    <s v="Central"/>
    <x v="4"/>
  </r>
  <r>
    <x v="16"/>
    <d v="2022-01-13T00:00:00"/>
    <s v="Soldier Trucking"/>
    <x v="115"/>
    <x v="6"/>
    <s v="MN"/>
    <s v="Soldier Trucking purchased the former Bix Produce Co. facility near downtown St. Paul. The company — which is based in St. Paul with offices in Mendota Heights — plans to relocate 20 administrative jobs from Mendota Heights, retain 52 positions in St. Paul and add 60-70 new positions over the next 18 to 24 months._x000a_Soldier Trucking is a veteran-owned transportation company that focuses on putting people from diverse backgrounds — including disabled vets — to work."/>
    <s v="WH"/>
    <m/>
    <n v="70"/>
    <n v="52"/>
    <n v="71000"/>
    <m/>
    <s v="Transportation"/>
    <s v="https://www.startribune.com/st-paul-building-once-poised-to-be-a-covid-morgue-sold-to-trucking-company-that-employs-veterans-bix/600135584/"/>
    <s v="Star Tribune"/>
    <s v="1415 L'Orient St."/>
    <n v="55117"/>
    <n v="44.983800000000002"/>
    <n v="-93.091909999999999"/>
    <m/>
    <m/>
    <m/>
    <s v="Metro"/>
    <x v="4"/>
  </r>
  <r>
    <x v="16"/>
    <d v="2022-01-14T00:00:00"/>
    <s v="CathX Medical Inc"/>
    <x v="20"/>
    <x v="6"/>
    <s v="MN"/>
    <s v="DEED JCF Award: $400,000. Investment $13.9 million, 40 new jobs paying average of $36.25/hr"/>
    <s v="[unknown]"/>
    <n v="13900000"/>
    <n v="40"/>
    <m/>
    <m/>
    <s v="Medical"/>
    <s v="Manufacturing"/>
    <s v="https://www.startribune.com/south-carolina-firm-will-hire-more-than-100-workers-for-new-catheter-plant-in-arden-hills-zeus/600266715/"/>
    <s v="DEED"/>
    <s v="1275 Red Fox Rd"/>
    <n v="55112"/>
    <n v="45.058157000000001"/>
    <n v="-93.154708999999997"/>
    <s v="Government"/>
    <s v="JCF"/>
    <n v="400000"/>
    <s v="Metro"/>
    <x v="4"/>
  </r>
  <r>
    <x v="16"/>
    <d v="2022-01-20T00:00:00"/>
    <s v="Banner Engineering"/>
    <x v="12"/>
    <x v="3"/>
    <s v="MN"/>
    <s v="Minneapolis-based Banner Engineering Corp., a global maker and distributor of sensors used in a variety of industries, has paid $18.27 million for the Boone Industrial Plaza, a 322,769-square-foot manufacturing facility on 14.95 acres at 7401 Boone Ave. in Brooklyn Park. Banner closed Dec. 15. The facility includes 24-foot clear height and 35 dock doors."/>
    <s v="MF"/>
    <n v="18270000"/>
    <m/>
    <m/>
    <n v="322769"/>
    <s v="Computers, Electronics"/>
    <s v="Manufacturing"/>
    <s v="https://finance-commerce.com/2022/01/just-sold-banner-engineering-adds-space-in-brooklyn-park/"/>
    <s v="Finance &amp; Commerce"/>
    <s v="7401 Boone Ave"/>
    <n v="55428"/>
    <n v="45.089779"/>
    <n v="-93.393782000000002"/>
    <m/>
    <m/>
    <m/>
    <s v="Metro"/>
    <x v="4"/>
  </r>
  <r>
    <x v="16"/>
    <d v="2022-01-21T00:00:00"/>
    <s v="King Technology Inc"/>
    <x v="163"/>
    <x v="3"/>
    <s v="MN"/>
    <s v="King Technology specializes in recreational water sanitizing solutions. The company has outgrown its current location in Hopkins and proposes purchasing and occupying the four-story office building at 6000 Clearwater Drive.  The building comprises 100,000 square feet of office space, plus an underground level. _x000a_The underground parking area would be converted to R&amp;D space.  DEED JCF Award: $617,000. Investment $14.5 million, 50 new jobs paying average of $42.57/hr"/>
    <s v="RD, OF"/>
    <n v="14500000"/>
    <n v="50"/>
    <m/>
    <n v="100000"/>
    <s v="Chemicals"/>
    <s v="Manufacturing"/>
    <s v="https://www.minnetonkamn.gov/home/showpublisheddocument/10544"/>
    <s v="DEED, City of Minnetonka"/>
    <s v="530 11th Ave S"/>
    <n v="55343"/>
    <n v="44.915753000000002"/>
    <n v="-93.414998999999995"/>
    <s v="Government"/>
    <s v="JCF"/>
    <n v="617000"/>
    <s v="Metro"/>
    <x v="4"/>
  </r>
  <r>
    <x v="16"/>
    <d v="2022-01-23T00:00:00"/>
    <s v="Impact"/>
    <x v="3"/>
    <x v="3"/>
    <s v="MN"/>
    <s v="Owners Tim Johnson and Mark Anderson just invested $4 million to expand their Impact printing operation on the North Side of Minneapolis. Investments were in technology (new equipment) and renovated space to expand capacity. _x000a_Impact has doubled employment to nearly 200 over the last decade through organic growth and several acquisitions, such as a marketing affiliate called Infinity Direct based in Plymouth."/>
    <s v="MF"/>
    <n v="4000000"/>
    <m/>
    <m/>
    <m/>
    <s v="Printing"/>
    <s v="Manufacturing"/>
    <s v="https://www.startribune.com/impact-invests-in-print-plant-solar-power-in-north-minneapolis/600138815/?refresh=true"/>
    <s v="Star Tribune"/>
    <s v="4600 N Lyndale Ave"/>
    <n v="55412"/>
    <n v="45.038181000000002"/>
    <n v="-93.286517000000003"/>
    <m/>
    <m/>
    <m/>
    <s v="Metro"/>
    <x v="4"/>
  </r>
  <r>
    <x v="16"/>
    <d v="2022-01-24T00:00:00"/>
    <s v="Soona"/>
    <x v="3"/>
    <x v="3"/>
    <s v="MN"/>
    <s v="Soona, a Minneapolis- and Denver-based same-day photo startup that makes content for e-commerce companies, closed a $35 million of funding.  The funding will be used to grow its model services, and triple the size of its platform and its engineering team in 2022. Soona's growth accelerated during the pandemic when clients embraced virtual photo shoots by participating in a shoot remotely through their device. The company has over 7,000 customers and three hubs in Austin (Texas), Denver and Minneapolis."/>
    <m/>
    <m/>
    <m/>
    <m/>
    <m/>
    <s v="Other Services"/>
    <s v="Professional Services"/>
    <s v="https://www.bizjournals.com/twincities/inno/stories/fundings/2022/01/24/soona-photostudio-series-b.html"/>
    <s v="MSP Business Journal"/>
    <s v="320 E Hennepin Ave"/>
    <n v="55414"/>
    <n v="44.988236999999998"/>
    <n v="-93.256198999999995"/>
    <s v="Venture Capital"/>
    <m/>
    <m/>
    <s v="Metro"/>
    <x v="4"/>
  </r>
  <r>
    <x v="16"/>
    <d v="2022-01-31T00:00:00"/>
    <s v="Inspectorio"/>
    <x v="3"/>
    <x v="3"/>
    <s v="MN"/>
    <s v="Inspectorio just raised a $50 million in funding and will use the new funding to expand its research and development and grow its product teams, expecting to add around 100 new employees this year. Inspectorio's over 7,000 customers, including Target Corp., rely on the company's production-tracking software to prevent supply chain delays and improve on-time delivery performance. The company employs more than 200 people in the U.S., Ecuador, China, Vietnam and Belarus."/>
    <m/>
    <m/>
    <m/>
    <m/>
    <m/>
    <s v="Software"/>
    <s v="Information"/>
    <s v="https://www.bizjournals.com/twincities/inno/stories/fundings/2022/01/31/inspectario-series-b-supply-chain-software.html"/>
    <s v="MSP Business Journal"/>
    <s v="901 S Marquette Ave #603,"/>
    <n v="55402"/>
    <n v="44.973908000000002"/>
    <n v="-93.272418999999999"/>
    <m/>
    <m/>
    <m/>
    <s v="Metro"/>
    <x v="4"/>
  </r>
  <r>
    <x v="16"/>
    <d v="2022-02-01T00:00:00"/>
    <s v="Jonny Pops"/>
    <x v="52"/>
    <x v="18"/>
    <s v="MN"/>
    <s v="Jonny Pops has 80 employees, and operates in leased industrial space in St. Louis Park. Jonny Pops bought a 80,000-square-foot food processing plant in Elk River for $6.5 million. The site will serve as their new headquarters. Jonny Pops employees are planning to move as soon as they adapt the production line and distribution process. The company is not disclosing the precise total investment in the new headquarters and production plant, but said it's eight figures. &quot;We're going to continue to invest and bring in more equipment, more employees and continue to grow,&quot;"/>
    <s v="HQ, MF"/>
    <m/>
    <m/>
    <m/>
    <n v="80000"/>
    <s v="Food, Beverage"/>
    <s v="Manufacturing"/>
    <s v="https://finance-commerce.com/2022/02/just-sold-jonny-pops-owners-buy-elk-river-plant/"/>
    <s v="Finance &amp; Commerce"/>
    <s v="13512 Business Center Drive"/>
    <n v="55330"/>
    <n v="45.304661000000003"/>
    <n v="-93.611481999999995"/>
    <m/>
    <m/>
    <m/>
    <s v="Central"/>
    <x v="4"/>
  </r>
  <r>
    <x v="16"/>
    <d v="2022-02-01T00:00:00"/>
    <s v="Yamamoto"/>
    <x v="3"/>
    <x v="3"/>
    <s v="MN"/>
    <s v="Minneapolis-based advertising firm Yamamoto expanded in its North Loop building location. The agency nearly doubled from 11,300 square feet to 20,000 square feet in its new space, taking up an entire floor. &quot;We were able to renovate all the spaces we didn't really have too much access to before...&quot; The new job encompassed everything from furnishings to additional features such as a voiceover booth and photo studio."/>
    <s v="OF"/>
    <m/>
    <m/>
    <m/>
    <n v="8700"/>
    <s v="Advertising"/>
    <s v="Professional Services"/>
    <s v="https://www.bizjournals.com/twincities/news/2022/02/01/cool-offices-yamamoto.html"/>
    <s v="MSP Business Journal"/>
    <s v="219 N. 2nd Street"/>
    <n v="55401"/>
    <n v="44.984710999999997"/>
    <n v="-93.271122000000005"/>
    <m/>
    <m/>
    <m/>
    <s v="Metro"/>
    <x v="4"/>
  </r>
  <r>
    <x v="16"/>
    <d v="2022-02-04T00:00:00"/>
    <s v="Yardstik"/>
    <x v="55"/>
    <x v="3"/>
    <s v="MN"/>
    <s v="Minneapolis-based software startup Yardstik announced Thursday it has raised $8 million in Series A funding. Yardstick offers screening, verification, and training solutions tailored to gig marketplaces and Software-as-a-Service (SaaS) platforms. The company has grown from 38 customers in 2020 to 131 customers in 2021, and it plans to use the $8 million raise to hire additional team members, continue product development, and evolve their go-to-market strategy."/>
    <m/>
    <m/>
    <m/>
    <m/>
    <m/>
    <s v="Software"/>
    <s v="Information"/>
    <s v="https://tcbmag.com/minneapolis-based-tech-company-yardstik-lands-8m-raise/?utm_campaign=TCB%20Sunday%20Primer&amp;utm_medium=email&amp;_hsmi=203060723&amp;_hsenc=p2ANqtz--mJHtnwTlJmH8z1Za2PwooG4NQ9p3sHKlg_CZ4TnI-rAq_XF1U5slsGwvmsV3CqUKf5lFRIEi0vhgJ65LYdZBl7TpAgg&amp;utm_content=203060723&amp;utm_source=hs_email"/>
    <s v="Twin Cities Business"/>
    <s v="4600 W 77th St #200, "/>
    <n v="55435"/>
    <n v="44.863930000000003"/>
    <n v="-93.340879999999999"/>
    <m/>
    <m/>
    <m/>
    <s v="Metro"/>
    <x v="4"/>
  </r>
  <r>
    <x v="16"/>
    <d v="2022-02-07T00:00:00"/>
    <s v="47-93 North Inc"/>
    <x v="164"/>
    <x v="60"/>
    <s v="MN"/>
    <s v="47-93 North needed more manufacturing and storage space. Currently employs 2 FTE. Expects to add 3-5 FTE within one to two years. (and 19 new jobs within 5 years.)  Investment is n/a but taxable value of new build in first year is $1,273,275._x000a_BDPI: The city of Bovey was awarded $984,548 to construct streets and utilities to serve a new 20-acre industrial park.  47-93 North, Inc. a manufacturing and machining company will retain its current operations in Grand Rapids, and add a new location in Bovey."/>
    <m/>
    <n v="1273275"/>
    <n v="19"/>
    <m/>
    <m/>
    <s v="Machinery"/>
    <s v="Manufacturing"/>
    <s v="https://mn.gov/deed/newscenter/press-releases/?id=517530"/>
    <s v="DEED"/>
    <m/>
    <n v="55709"/>
    <n v="47.347268999999997"/>
    <n v="-93.388825999999995"/>
    <s v="Government"/>
    <s v="BDPI (same grant covers infrastructure for KMDA and 47-93N)"/>
    <n v="984548"/>
    <s v="North"/>
    <x v="4"/>
  </r>
  <r>
    <x v="16"/>
    <d v="2022-02-07T00:00:00"/>
    <s v="KMDA"/>
    <x v="164"/>
    <x v="60"/>
    <s v="MN"/>
    <s v="KMDA, Inc. has been supplying fishing tackle retailers for over 15 years. Looking to expand, needs additional space. Cannot easily relocate, so seeking to expand at the new &quot;Red Rock Business Park&quot; in Bovey.  Investment is n/a but taxable value of new build in first year is $761,400, and add 3 FTE within one year (and 26 within 5 years)._x000a_BDPI: The city of Bovey was awarded $984,548 to construct streets and utilities to serve a new 20-acre industrial park. Expanding existing businesses in the park include KMDA."/>
    <s v="MF"/>
    <n v="761400"/>
    <n v="26"/>
    <m/>
    <m/>
    <s v="Misc."/>
    <s v="Manufacturing"/>
    <s v="https://mn.gov/deed/newscenter/press-releases/?id=517530"/>
    <s v="DEED"/>
    <s v="505 2nd Ave,"/>
    <n v="55744"/>
    <n v="47.226863999999999"/>
    <n v="-93.525940000000006"/>
    <s v="Government"/>
    <s v="BDPI (same grant covers infrastructure for KMDA and 47-93N)"/>
    <n v="984548"/>
    <s v="North"/>
    <x v="4"/>
  </r>
  <r>
    <x v="16"/>
    <d v="2022-02-07T00:00:00"/>
    <s v="Northstar Pellets"/>
    <x v="165"/>
    <x v="60"/>
    <s v="MN"/>
    <s v="The NorthStar Pellets wood pellet plant in MN would occupy a  vacant 400,000-square-foot industrial facility and supports growing global demand for use in renewable energy market. The new company is made from a consortium of investors.  Private investment in the project is expected to be $134 million.  Economic Impact: 45 Direct Jobs / &gt; 245 Total Job Impact. $17 Million Per Year of Export Revenue • $14.7 Million in Wages and &gt;$56 Million in Annual Economic Activity_x000a_BDPI: The city of Grand Rapids was awarded $250,000 to assist with construction of utility and street extensions."/>
    <s v="MF"/>
    <n v="134000000"/>
    <n v="45"/>
    <m/>
    <m/>
    <s v="Wood"/>
    <s v="Manufacturing"/>
    <s v="https://www.house.leg.state.mn.us/comm/docs/JB6oK3CXU024_BQCE6YFXQ.pdf"/>
    <s v="State of Minnesota Legislature"/>
    <m/>
    <n v="55730"/>
    <n v="47.239730000000002"/>
    <n v="-93.53004"/>
    <s v="Government"/>
    <s v="IRRRB ($250K), BDPI ($250K)"/>
    <n v="500000"/>
    <s v="North"/>
    <x v="4"/>
  </r>
  <r>
    <x v="16"/>
    <d v="2022-02-07T00:00:00"/>
    <s v="Seagate Technology"/>
    <x v="40"/>
    <x v="3"/>
    <s v="MN"/>
    <s v="Seagate Technology is set begin construction on a nearly 81,000-square-foot addition to its manufacturing facility in Bloomington. The two-story addition will add 45 jobs to the facility that manufactures components for hard drives. The existing facility is 730,000 sqft. Construction begins next month and is expected to be complete in July 2023. The facility includes gowning and locker room areas required for clean rooms used in the manufacture of electronics._x000a_August 2022 Update: Building permit for $73.55 million in construction."/>
    <s v="MF"/>
    <n v="73553011"/>
    <n v="45"/>
    <m/>
    <n v="81000"/>
    <s v="Computers, Electronics"/>
    <s v="Manufacturing"/>
    <s v="https://www.bizjournals.com/twincities/news/2022/02/07/seagate-bloomington-facility-expansion.html?cx_testId=40&amp;cx_testVariant=cx_46&amp;cx_artPos=9#cxrecs_s"/>
    <s v="MSP Business Journal"/>
    <s v="7801 Computer Drive,"/>
    <n v="55435"/>
    <n v="44.862687000000001"/>
    <n v="-93.345510000000004"/>
    <m/>
    <m/>
    <m/>
    <s v="Metro"/>
    <x v="4"/>
  </r>
  <r>
    <x v="16"/>
    <d v="2022-02-08T00:00:00"/>
    <s v="Imprint Engine"/>
    <x v="23"/>
    <x v="3"/>
    <s v="MN"/>
    <s v="Imprint Engine provides promotional material and merchandise to clients. It is tripling the size of its headquarters due to rapid growth. Last month, the company began moving its 55 employees from a 12,000-sqft office and warehouse in St. Louis Park to a 40,000-sqft space in Brooklyn Center. In 2022, the company expects to hit $13 million in revenue, up from $7 million in 2020. In addition, Imprint is making a large investment in manufacturing equipment, which will allow the company to execute all of its orders in house."/>
    <s v="HQ MF WH"/>
    <m/>
    <m/>
    <m/>
    <n v="28000"/>
    <s v="Printing"/>
    <s v="Manufacturing"/>
    <s v="https://www.bizjournals.com/twincities/news/2022/02/08/imprint-engine-expansion-brooklyn-center.html"/>
    <s v="MSP Business Journal"/>
    <s v="4001 Lake Breeze Ave N #400"/>
    <n v="55429"/>
    <n v="45.043011999999997"/>
    <n v="-93.332526999999999"/>
    <m/>
    <m/>
    <m/>
    <s v="Metro"/>
    <x v="4"/>
  </r>
  <r>
    <x v="16"/>
    <d v="2022-02-14T00:00:00"/>
    <s v="3M"/>
    <x v="16"/>
    <x v="1"/>
    <s v="MN"/>
    <s v="3M is spending $165 million on water quality improvements at its Cottage Grove plant, a site that previously contaminated area ground water, the company announced Monday. The upgrades will reduce water use and better ensure clean water is released back into the environment, 3M said. Work in Cottage Grove is ongoing and should wrap up by 2024. "/>
    <m/>
    <n v="165000000"/>
    <m/>
    <m/>
    <m/>
    <m/>
    <s v="Manufacturing"/>
    <s v="https://www.startribune.com/3m-plans-165m-in-water-upgrades-at-cottage-grove-plant/600146684/"/>
    <s v="Star Tribune"/>
    <s v="10746 Keats Ave S"/>
    <n v="55016"/>
    <n v="44.843822000000003"/>
    <n v="-92.903564000000003"/>
    <m/>
    <m/>
    <m/>
    <s v="Metro"/>
    <x v="4"/>
  </r>
  <r>
    <x v="16"/>
    <d v="2022-02-15T00:00:00"/>
    <s v="Vista Outdoor (Federal Ammunition)"/>
    <x v="93"/>
    <x v="25"/>
    <s v="MN"/>
    <s v="Vista Outdoor, which has an ammunition manufacturing facility in Anoka, wants to build a 101,404-square-foot ammunition storage building on a nearby site in Coon Rapids. The 29.4-acre Coon Rapids site allows for a “future addition” of another 100,000-square-foot building."/>
    <s v="WH"/>
    <n v="6994900"/>
    <m/>
    <m/>
    <n v="101404"/>
    <s v="Fabricated Metal (Ammunition)"/>
    <s v="Manufacturing"/>
    <s v="https://finance-commerce.com/2022/02/vista-scannell-pitch-warehouses/"/>
    <s v="Finance &amp; Commerce"/>
    <s v="3745 Main St."/>
    <n v="55448"/>
    <n v="45.197778"/>
    <n v="-93.351592999999994"/>
    <m/>
    <m/>
    <m/>
    <s v="Metro"/>
    <x v="4"/>
  </r>
  <r>
    <x v="16"/>
    <d v="2022-02-22T00:00:00"/>
    <s v="Amerilab Technologies"/>
    <x v="25"/>
    <x v="3"/>
    <s v="MN"/>
    <s v="Plymouth-based Amerilab Technologies Inc., a contract manufacturer of effervescent nutritional powders and tablets, has paid $9 million for a second facility near its headquarters._x000a_Amerilab acquired a 87,153-square-foot distribution center, 2 miles southeast of its current headquarters. _x000a_Amerilab Technologies, founded in 1995 has 125 employees at its current location. "/>
    <s v="MF"/>
    <n v="9000000"/>
    <m/>
    <m/>
    <n v="87153"/>
    <s v="Food, Beverage"/>
    <s v="Manufacturing"/>
    <s v="https://finance-commerce.com/2022/02/just-sold-amerilab-pays-9m-for-plymouth-plant/"/>
    <s v="Finance &amp; Commerce"/>
    <s v="2765 Niagara Ln N"/>
    <n v="55447"/>
    <n v="45.011685999999997"/>
    <n v="-93.472487999999998"/>
    <m/>
    <m/>
    <m/>
    <s v="Metro"/>
    <x v="4"/>
  </r>
  <r>
    <x v="16"/>
    <d v="2022-02-22T00:00:00"/>
    <s v="Bizzy Coffee"/>
    <x v="166"/>
    <x v="61"/>
    <s v="MN"/>
    <s v="Bizzy Coffee just raised $7.1 million as it launches a national expansion that will triple its retail footprint.  The manufacturer of cold-brew coffee will use the funds to finance new manufacturing equipment and a new state-of-the-art manufacturing facility capable of producing 25 million units per year. The facility location hasn’t been finalized, but will be in the Twin Cities and occupy at least 50,000 square feet."/>
    <s v="MF"/>
    <m/>
    <m/>
    <m/>
    <n v="50000"/>
    <s v="Food, Beverage"/>
    <s v="Manufacturing"/>
    <s v="https://www.bizjournals.com/twincities/inno/stories/fundings/2022/02/22/bizzy-coffee-national-expansion.html"/>
    <s v="MSP Business Journal"/>
    <m/>
    <m/>
    <n v="46.316133999999998"/>
    <n v="-94.199479999999994"/>
    <m/>
    <m/>
    <m/>
    <s v="Unknown"/>
    <x v="4"/>
  </r>
  <r>
    <x v="16"/>
    <d v="2022-02-23T00:00:00"/>
    <s v="Cirrus Design Corp"/>
    <x v="5"/>
    <x v="5"/>
    <s v="MN"/>
    <s v="Cirrus expects to renovate a vacant maintenance facility to triple production in the next decade. The $25 million expansion at its Duluth headquarters will create at least 80 new jobs, increasing employees to over 1,286. Cirrus is the largest single-engine aircraft manufacturer in its class. The building needs significant retrofitting investment._x000a_Assistance:  JCF (500K), MIF ($695K). Tax abatement $1.2 million from City/County, $300K from City forgivable loan._x000a_Sept 2022 Update:  Cirrus Aircraft will transform the 189,000-sq-ft building  into a state-of-the-art Duluth Innovation Center. UPDATE: Grand opening in 9/2023."/>
    <s v="MF"/>
    <n v="25000000"/>
    <n v="80"/>
    <m/>
    <n v="189000"/>
    <s v="Aircraft"/>
    <s v="Manufacturing"/>
    <s v="https://www.startribune.com/cirrus-plans-duluth-expansion-with-an-eye-to-triple-production/600149792/"/>
    <s v="Star Tribune"/>
    <s v="4515 Taylor Cir,"/>
    <n v="55811"/>
    <n v="46.838329000000002"/>
    <n v="-92.203635000000006"/>
    <s v="Government"/>
    <s v="JCF (500K), MIF ($695K). Tax abatement $1.2 million from City/County, $300K from City forgivable loan"/>
    <n v="2695000"/>
    <s v="North"/>
    <x v="4"/>
  </r>
  <r>
    <x v="16"/>
    <d v="2022-02-23T00:00:00"/>
    <s v="Washburn Computer Group (WashburnPOS)"/>
    <x v="45"/>
    <x v="24"/>
    <s v="MN"/>
    <s v="Washburn Computer Group (WashburnPOS), a longtime Monticello business specializing in point-of-sales systems, plans to expand and create new jobs in the city. Seeking a grant from a s Job Creation Fund grant. _x000a_The company is proposing to construct a 42,000 to 50,000 square foot addition to its facility requiring $6.25 million. That would more than double the existing space and would lead to doubling its workforce from 43 employees to 87 employees. _x000a_MN DEED JCF Award $263K"/>
    <s v="WH"/>
    <n v="6250000"/>
    <n v="44"/>
    <m/>
    <n v="50000"/>
    <m/>
    <s v="Wholesale"/>
    <s v="https://www.hometownsource.com/monticello_times/community/monticello/monticello-company-plans-expansion-seeks-financial-aid/article_5dfa0ca4-94c4-11ec-8e6d-8f9e6fc2d1ce.html"/>
    <s v="Hometown Source (Monticello Times)"/>
    <s v="218 Chelsea Rd"/>
    <n v="55362"/>
    <n v="45.293306999999999"/>
    <n v="-93.786733999999996"/>
    <s v="Government"/>
    <s v="JCF"/>
    <n v="263000"/>
    <s v="Central"/>
    <x v="4"/>
  </r>
  <r>
    <x v="16"/>
    <d v="2022-02-24T00:00:00"/>
    <s v="Lifetouch"/>
    <x v="33"/>
    <x v="3"/>
    <s v="MN"/>
    <s v="The 260,000-square-foot building at 11000 Viking Drive is the corporate headquarters for school picture company Lifetouch, and houses marketing and merchandising functions for both Lifetouch and Shutterfly. The property consists of a four-story &quot;West Building&quot; and a five-story &quot;East Building&quot; which are connected by a two-story &quot;link&quot; building.  Shutterfly and Lifetouch will still occupy the &quot;East Building&quot; but propose to demolish the vacant &quot;West Building&quot;, replace it a trail with native grasses and wildflowers, and renovate the &quot;link&quot; building as the new main entrance."/>
    <s v="HQ, MF"/>
    <m/>
    <m/>
    <m/>
    <m/>
    <s v="Photography"/>
    <s v="Professional Services"/>
    <s v="https://www.bizjournals.com/twincities/news/2022/02/24/shutterfly-lifetouch-campus-sale.html"/>
    <s v="MSP Business Journal"/>
    <s v="11000 Viking Dr Suite 400"/>
    <n v="55344"/>
    <n v="44.861035000000001"/>
    <n v="-93.415170000000003"/>
    <m/>
    <m/>
    <m/>
    <s v="Metro"/>
    <x v="4"/>
  </r>
  <r>
    <x v="16"/>
    <d v="2022-02-25T00:00:00"/>
    <s v="Milk Specialities Global"/>
    <x v="154"/>
    <x v="49"/>
    <s v="MN"/>
    <s v="Eden Prairie-based Milk Specialties Global (MSG) bought Kay's Processing last summer. While the Kay's brand will be discontinued, MSG will grow production and employment at the Clara City facility. A third production line is planned at the 96,000-square-foot plant to increase product offerings and capabilities. MSG, which makes nutrition products for humans and animals and specializes in whey protein, is now poised to grow its &quot;extruded protein&quot; offerings. Last year the company employed about 30 people. "/>
    <s v="MF"/>
    <m/>
    <m/>
    <m/>
    <m/>
    <s v="Food, Beverage"/>
    <s v="Manufacturing"/>
    <s v="https://www.startribune.com/kays-naturals-discontinued-months-after-sale-clara-city-plant-still-growing/600150584/"/>
    <s v="Star Tribune"/>
    <s v=" 100 1st Ave SE"/>
    <n v="56222"/>
    <n v="44.956738999999999"/>
    <n v="-95.363369000000006"/>
    <m/>
    <m/>
    <m/>
    <s v="Central"/>
    <x v="4"/>
  </r>
  <r>
    <x v="17"/>
    <d v="2022-02-28T00:00:00"/>
    <s v="Apple Auto Group"/>
    <x v="42"/>
    <x v="3"/>
    <s v="MN"/>
    <s v="Apple Auto Group was issued a building permit in February to construct a new 58,550-square-foot, 2-story automotive service, repair and sales facility to be located at 7200 Lakeville Boulevard, east of U-Haul. When complete in early 2023, this location will be one of the first standalone Ford commercial vehicle service centers."/>
    <s v="Other"/>
    <m/>
    <m/>
    <m/>
    <n v="58550"/>
    <s v="Repair, Maintenance"/>
    <s v="Services"/>
    <s v="https://www.lakevillemn.gov/ArchiveCenter/ViewFile/Item/1354"/>
    <m/>
    <s v="7200 Lakeville Boulevard"/>
    <n v="55044"/>
    <n v="44.642049999999998"/>
    <n v="-93.212100000000007"/>
    <m/>
    <m/>
    <m/>
    <s v="Metro"/>
    <x v="4"/>
  </r>
  <r>
    <x v="16"/>
    <d v="2022-03-03T00:00:00"/>
    <s v="Faribault Mills (formerly Faribault Woolen Mills)"/>
    <x v="34"/>
    <x v="20"/>
    <s v="MN"/>
    <s v="Faribault Woolen Mills -- initially established in 1865, shuttered in 2009, and reopened in 2011 -- set a post-reopening sales record in 2020 and again in 2021, with sales up 70% in two years. In early 2020, the mill merged with CircleRock, an American-made men's clothing company.  In two years the mill has shifted from long-run contract manufacturing to consumer-branded products. New investments include installing a new million-dollar dryer and adding a new fleet of modern looms and a new napper, which softens wool blankets at the end of the process. "/>
    <s v="MF"/>
    <m/>
    <m/>
    <m/>
    <m/>
    <s v="Apparel"/>
    <s v="Manufacturing"/>
    <s v="https://www.startribune.com/iconic-157-year-old-faribault-woolen-mill-seeing-unprecedented-growth/600152539/"/>
    <s v="Star Tribune"/>
    <s v="1500 2nd Ave NW"/>
    <n v="55021"/>
    <n v="44.306463000000001"/>
    <n v="-93.302622999999997"/>
    <m/>
    <m/>
    <m/>
    <s v="South"/>
    <x v="4"/>
  </r>
  <r>
    <x v="16"/>
    <d v="2022-03-08T00:00:00"/>
    <s v="Blu Dot"/>
    <x v="76"/>
    <x v="24"/>
    <s v="MN"/>
    <s v="Modern-furniture maker Blu Dot may relocate its Otsego warehouse operations to a new 744,744‐square-foot warehouse located in the same city. The first phase constructs a 401,544-square-foot warehouse. The second later phase adds 343,200 square feet to the building. After an expansion of over 100,000 square feet around five years ago, Blu Dot currently occupies 266,264 square feet in the Gateway North Business Center. The first phase will employ 75 full-time workers once complete, while the second phase will add another 50 full-time employees."/>
    <s v="WH"/>
    <m/>
    <n v="75"/>
    <m/>
    <n v="744744"/>
    <s v="Furniture"/>
    <s v="Manufacturing"/>
    <s v="https://www.bizjournals.com/twincities/news/2022/03/08/blu-dot-plan-744000-square-foot-warehouse.html"/>
    <s v="MSP Business Journal"/>
    <s v="6301 Queens Ave NE"/>
    <n v="55330"/>
    <n v="45.243062999999999"/>
    <n v="-93.553585999999996"/>
    <m/>
    <m/>
    <m/>
    <s v="Central"/>
    <x v="4"/>
  </r>
  <r>
    <x v="16"/>
    <d v="2022-03-09T00:00:00"/>
    <s v="Branch"/>
    <x v="85"/>
    <x v="3"/>
    <s v="MN"/>
    <s v="Branch has raised another $75 million in a Series C round of funding from private investors, allowing it to expand into more industries, double its head count and expand its new business expense management system. Its business solution  allows companies to accelerate payments to their workers. Branch plans on adding more employers by moving into fitness, hospitality and construction.  The company employs more than 120 people, with half in Minnesota. "/>
    <m/>
    <m/>
    <n v="60"/>
    <m/>
    <m/>
    <s v="Software"/>
    <s v="Information"/>
    <s v="https://www.startribune.com/branch-payroll-technology-company-raises-another-75m-in-private-equity/600154347/"/>
    <s v="Star Tribune"/>
    <s v="8014 Olson Memorial Hwy 55 #471"/>
    <n v="55427"/>
    <n v="44.985067000000001"/>
    <n v="-93.382441999999998"/>
    <m/>
    <m/>
    <m/>
    <s v="Metro"/>
    <x v="4"/>
  </r>
  <r>
    <x v="16"/>
    <d v="2022-03-10T00:00:00"/>
    <s v="Nice Healthcare"/>
    <x v="14"/>
    <x v="6"/>
    <s v="MN"/>
    <s v="Nice Healthcare, the Minneapolis-based clinic that delivers care both virtually and within patients' homes, raised $30 million to fuel its expansion into the eastern region of the U.S, and to hire more workers.  The company operates remotely, but most of the company's staff is located in Minnesota. Virtual care is delivered through the company's own smartphone app. Nice Healthcare is approaching 200 employees, most of whom are clinicians, and will most likely double in the next few years."/>
    <m/>
    <m/>
    <n v="200"/>
    <m/>
    <m/>
    <s v="Health Care"/>
    <s v="Health Care, Social Assist"/>
    <s v="https://www.startribune.com/minneapolis-based-nice-healthcare-raises-30m-to-expand-in-home-care/600154677/"/>
    <s v="Star Tribune"/>
    <s v="2355 Highway 36 West, "/>
    <n v="55113"/>
    <n v="45.012017999999998"/>
    <n v="-93.198836"/>
    <s v="Venture Capital"/>
    <m/>
    <m/>
    <s v="Metro"/>
    <x v="4"/>
  </r>
  <r>
    <x v="16"/>
    <d v="2022-03-10T00:00:00"/>
    <s v="Omnia Fishing"/>
    <x v="85"/>
    <x v="3"/>
    <s v="MN"/>
    <s v="Omnia Fishing, a Golden Valley-based e-commerce site, which also deals in fishing data, has raised $4 million to drive growth through user generated content. The recent fundraising will also go towards adding engineers to its 20-person team. Omnia sells fishing tackle to anglers based on the fish, lakes and conditions they're likely to encounter in their area. Later this year, Omnia will also move into a 30,000-square-foot warehouse in the southwest metro. (It currently operates out of a 6,000-square-foot warehouse.)"/>
    <s v="WH"/>
    <m/>
    <m/>
    <m/>
    <n v="24000"/>
    <m/>
    <s v="Retail"/>
    <s v="https://www.bizjournals.com/twincities/inno/stories/fundings/2022/03/10/omnia-fishing-4-million-funding-round.html"/>
    <s v="MSP Business Journal"/>
    <s v="6150 Olson Memorial Hwy"/>
    <n v="55422"/>
    <n v="44.987665999999997"/>
    <n v="-93.358109999999996"/>
    <s v="Venture Capital"/>
    <m/>
    <m/>
    <s v="Metro"/>
    <x v="4"/>
  </r>
  <r>
    <x v="16"/>
    <d v="2022-03-11T00:00:00"/>
    <s v="Colder Products"/>
    <x v="20"/>
    <x v="6"/>
    <s v="MN"/>
    <s v="Colder Products Co. is expanding its Twin Cities footprint for the second time in less than a year. CPC began the build-out of a 168,000-square-foot facility being leased in Arden Hills, where 500 people will be employed by fall. _x000a_The new Arden Hills facility will have space for production, warehouse and office uses. Colder manufactures connection technologies for plastic tubing used in medical equipment and food industries. It employs around 1,200 people, in the U.S., Germany and China."/>
    <s v="MF"/>
    <m/>
    <n v="500"/>
    <m/>
    <n v="168000"/>
    <s v="Machinery"/>
    <s v="Manufacturing"/>
    <s v="https://www.bizjournals.com/twincities/news/2022/03/11/colder-products-co-expanding-twin-cities-footprin.html"/>
    <s v="MSP Business Journal"/>
    <s v="4200 Round Lake Rd. W."/>
    <n v="55113"/>
    <n v="45.104632000000002"/>
    <n v="-93.186925000000002"/>
    <m/>
    <m/>
    <m/>
    <s v="Metro"/>
    <x v="4"/>
  </r>
  <r>
    <x v="16"/>
    <d v="2022-03-11T00:00:00"/>
    <s v="DEE Manufacturing"/>
    <x v="153"/>
    <x v="40"/>
    <s v="MN"/>
    <s v="DEE was acquired by Wisconsin Aluminum Foundry in March 2022. The company expects to expand into the electric vehicle EV market. Renovations to the Crookston facility are necessary to expand into the EV market, and include a new air compressor system. The total project cost is $1.6 million.  DEE currently has 72 employees.  CEO expects a 50% increase in employees at DEE by the end of the year._x000a_JCF Award approved: $175,000. _x000a_Pending MIF application $242,000."/>
    <s v="MF"/>
    <n v="1600000"/>
    <n v="36"/>
    <m/>
    <m/>
    <s v="Primary Metals"/>
    <s v="Manufacturing"/>
    <s v="https://www.grandforksherald.com/news/minnesota/acquisition-of-dee-inc-by-wisconsin-company-expected-to-bring-new-jobs-to-crookston"/>
    <s v="Grand Forks Herald"/>
    <s v="1302 Foskett St"/>
    <n v="56716"/>
    <n v="47.762580999999997"/>
    <n v="-96.625523000000001"/>
    <s v="Government"/>
    <s v="JCF"/>
    <n v="175000"/>
    <s v="North"/>
    <x v="4"/>
  </r>
  <r>
    <x v="16"/>
    <d v="2022-03-14T00:00:00"/>
    <s v="Altoz"/>
    <x v="167"/>
    <x v="62"/>
    <s v="MN"/>
    <s v="Mower manufacturer Altoz plans to expand its facility by 62,500 sqft to accommodate company growth, increase capacity and improve operational efficiency.  Expected completion is this fall. This is the first phase of a multi-phase project.  The new manufacturing facility includes state-of-the-art metal fabrication equipment and a distribution center, as well as a modern, a multi- story office building. Last year, Altoz won awards for new product innovation with its tracked stand-on mower. "/>
    <s v="MF"/>
    <n v="10300000"/>
    <n v="60"/>
    <m/>
    <n v="62500"/>
    <s v="Machinery"/>
    <s v="Manufacturing"/>
    <s v="https://www.assemblymag.com/articles/96929-altoz-to-expand-manufacturing-space-in-mn"/>
    <m/>
    <m/>
    <n v="56750"/>
    <n v="47.885347000000003"/>
    <n v="-96.270368000000005"/>
    <s v="Government"/>
    <s v="MIF"/>
    <n v="420000"/>
    <s v="North"/>
    <x v="4"/>
  </r>
  <r>
    <x v="16"/>
    <d v="2022-03-22T00:00:00"/>
    <s v="Best Buy Stores LLP"/>
    <x v="40"/>
    <x v="3"/>
    <s v="MN"/>
    <s v="Best Buy Warehouse at this address Per google website (https://stores.bestbuy.com/mn/bloomington/6203-w-111th-st-9034.html). Interior renovation to existing building.  Second level addition including new stairs and elevator.  Exterior window installation in existing concrete wall panels."/>
    <s v="WH"/>
    <n v="11000000"/>
    <m/>
    <m/>
    <m/>
    <m/>
    <s v="Retail"/>
    <s v="https://www.bloomingtonmn.gov/bldg/permit-status-inspection-results-monthly-building-reports"/>
    <s v="City of Bloomington"/>
    <s v="6203 W 111TH ST, BLOOMINGTON, MN 55438"/>
    <n v="55438"/>
    <n v="44.800666"/>
    <n v="-93.361986000000002"/>
    <m/>
    <m/>
    <m/>
    <s v="Metro"/>
    <x v="4"/>
  </r>
  <r>
    <x v="16"/>
    <d v="2022-03-23T00:00:00"/>
    <s v="Alliant Engineering"/>
    <x v="26"/>
    <x v="16"/>
    <s v="MN"/>
    <s v="Minneapolis-based engineering firm Alliant has expanded into southern Minnesota with the opening of an office in Mankato._x000a__x000a_Alliant will serve transportation clients, with plans to eventually branch out into land development services, according to a press release. Land development services are already available in the firm’s Minneapolis and Jacksonville, Florida, offices, the company said."/>
    <s v="OF"/>
    <m/>
    <m/>
    <m/>
    <m/>
    <s v="Engineering"/>
    <s v="Professional Services"/>
    <s v="https://finance-commerce.com/2022/03/engineering-firm-alliant-expands-to-mankato/"/>
    <s v="Finance &amp; Commerce"/>
    <s v="11 Civic Center Plaza, #202"/>
    <n v="56001"/>
    <n v="44.128324999999997"/>
    <n v="-93.978863000000004"/>
    <m/>
    <m/>
    <m/>
    <s v="South"/>
    <x v="4"/>
  </r>
  <r>
    <x v="16"/>
    <d v="2022-03-24T00:00:00"/>
    <s v="Creative Memories"/>
    <x v="79"/>
    <x v="31"/>
    <s v="MN"/>
    <s v="St. Cloud-based CM Group Holdings Inc., the company behind the scrapbooking brand Creative Memories, paid $5.1 million for a vacant 278,020-square-foot manufacturing plant in Sauk Rapids. _x000a_Since facing bankruptcy in 2013, CM Group Holdings Inc. has worked quietly to revive the brand with fewer than 100 employees.  The company had been leasing 31,000 square feet of space in neighboring St. Cloud and will need only a fraction of the building. Tenants will fill the remaining space. "/>
    <s v="HQ, MF WH"/>
    <m/>
    <m/>
    <m/>
    <m/>
    <s v="Printing"/>
    <s v="Manufacturing"/>
    <s v="https://finance-commerce.com/2022/03/just-sold-creative-memories-buys-new-headquarters/"/>
    <s v="Finance &amp; Commerce"/>
    <s v="1100 Stearns Dr, "/>
    <n v="56379"/>
    <n v="45.602699000000001"/>
    <n v="-94.157898000000003"/>
    <m/>
    <m/>
    <m/>
    <s v="Central"/>
    <x v="4"/>
  </r>
  <r>
    <x v="16"/>
    <d v="2022-03-25T00:00:00"/>
    <s v="KAMP Automation"/>
    <x v="104"/>
    <x v="33"/>
    <s v="MN"/>
    <s v="KAMP Automation provides customized automation systems for manufacturing companies, ranging between simple turnkey machines to full assembly lines. The company plans to expand and build a 50,000 sqft facility in Owatonna.  The company will invest about $6 million and will be hiring 23 new people within two years. Company is relocating from Waseca to Owatonna. _x000a_MN DEED Awards: JCF $800K, MIF $140K"/>
    <s v="MF"/>
    <n v="6000000"/>
    <n v="23"/>
    <m/>
    <n v="50000"/>
    <s v="Machinery"/>
    <s v="Manufacturing"/>
    <s v="https://www.owatonna.gov/AgendaCenter/ViewFile/Item/4553?fileID=6974"/>
    <s v="City of Owatonna"/>
    <s v="2525 Lemond Rd"/>
    <n v="55060"/>
    <n v="44.059711"/>
    <n v="-93.264083999999997"/>
    <s v="Government"/>
    <s v="JCF ($800K), MIF ($140K)"/>
    <n v="940000"/>
    <s v="South"/>
    <x v="4"/>
  </r>
  <r>
    <x v="16"/>
    <d v="2022-03-25T00:00:00"/>
    <s v="Polaris"/>
    <x v="168"/>
    <x v="57"/>
    <s v="MN"/>
    <s v="Polaris breaks ground on $22 million 28,000 sqft robotic paint factory in Roseau. The plant will likely open in 2024. The new plant will serve its existing manufacturing facility in the same city. The company is also actively recruiting for 100 open positions in Roseau._x000a__x000a_Although the company headquarters is now in the Twin Cities suburb of Medina, the company has had its main manufacturing facility in Roseau since it opened in 1954."/>
    <s v="MF"/>
    <n v="22000000"/>
    <n v="100"/>
    <m/>
    <n v="28000"/>
    <s v="Transportation Equipment"/>
    <s v="Manufacturing"/>
    <s v="https://www.startribune.com/polaris-breaks-ground-on-22-million-robotic-paint-factory-in-roseau/600159457/"/>
    <s v="Star Tribune"/>
    <s v="301 5th Ave SW,"/>
    <n v="56751"/>
    <n v="48.842533000000003"/>
    <n v="-95.779133000000002"/>
    <m/>
    <m/>
    <m/>
    <s v="North"/>
    <x v="4"/>
  </r>
  <r>
    <x v="16"/>
    <d v="2022-03-28T00:00:00"/>
    <s v="Dispatch"/>
    <x v="40"/>
    <x v="3"/>
    <s v="MN"/>
    <s v="Dispatch, a logistics tech startup, announced it has raised $50 million, which will be used to hire more employees and expand into new markets. The company is focused on growing its go-to market teams and product-engineering teams as it expands from 50 to 100 markets over the next 18 months. The company has 170 employees, but expects to be closer to 250 by the end of the year. Earlier this year, Dispatch was in the process of listing on the Australian Stock Exchange."/>
    <m/>
    <m/>
    <n v="80"/>
    <m/>
    <m/>
    <s v="Computer Programming"/>
    <s v="Professional Services"/>
    <s v="https://www.bizjournals.com/twincities/inno/stories/fundings/2022/03/28/dispatch-series-c-50-million.html"/>
    <s v="MSP Business Journal"/>
    <s v=" 1401 W 94th St,"/>
    <n v="55431"/>
    <n v="44.832459999999998"/>
    <n v="-93.297618"/>
    <s v="Venture Capital"/>
    <m/>
    <m/>
    <s v="Metro"/>
    <x v="4"/>
  </r>
  <r>
    <x v="16"/>
    <d v="2022-03-28T00:00:00"/>
    <s v="Gravie"/>
    <x v="3"/>
    <x v="3"/>
    <s v="MN"/>
    <s v="Minneapolis health benefits company Gravie plans to use $75 million in fresh investment capital to expand access to its digital marketplace across the U.S. and double its employee count in the next 12 months. Gravie operates online marketplace where employers choose health plans, and offers its own health benefits plan called Comfort. Toronto-based Georgian was among the investors, giving Gravie access to its expertise in artificial intelligence and machine learning. Gravie employs about 150 people, most of them in Minneapolis."/>
    <m/>
    <m/>
    <n v="150"/>
    <m/>
    <m/>
    <s v="Insurance"/>
    <s v="Finance, Insurance"/>
    <s v="https://www.startribune.com/with-75m-in-fresh-capital-minneapolis-firm-plans-to-expand-its-health-benefits-plan/600160046/"/>
    <s v="Star Tribune"/>
    <s v="10 S 5th St UNIT 650"/>
    <n v="55402"/>
    <n v="44.979571999999997"/>
    <n v="-93.271890999999997"/>
    <m/>
    <m/>
    <m/>
    <s v="Metro"/>
    <x v="4"/>
  </r>
  <r>
    <x v="16"/>
    <d v="2022-03-28T00:00:00"/>
    <s v="Players Health"/>
    <x v="3"/>
    <x v="3"/>
    <s v="MN"/>
    <s v="Players Health, a Minneapolis company that created a platform that keeps track of young athletes' injuries, closed on $28 million in funding. The money will be used for hiring and developing the app.  In addition to tracking injuries and diagnosis so players do not return until it is safe for them to do so, the risk management platform created by founder and former professional football player Tyrre Burks allow athletes to document abuse and other incidents of misconduct."/>
    <m/>
    <m/>
    <m/>
    <m/>
    <m/>
    <s v="Computer Programming"/>
    <s v="Professional Services"/>
    <s v="https://www.startribune.com/minneapolis-company-that-keeps-track-of-athletes-injuries-raises-28m/600160100/"/>
    <s v="Star Tribune"/>
    <s v="718 N Washington Ave Suite # 402"/>
    <n v="55415"/>
    <n v="44.977710000000002"/>
    <n v="-93.258351000000005"/>
    <m/>
    <m/>
    <m/>
    <s v="Metro"/>
    <x v="4"/>
  </r>
  <r>
    <x v="16"/>
    <d v="2022-03-29T00:00:00"/>
    <s v="MnStar"/>
    <x v="164"/>
    <x v="60"/>
    <s v="MN"/>
    <s v="MnStar Group, which makes industrial wire harnesses, is building a 30,000-sqft facility next to its existing 24,000-sqft factory in Bovey, on the Iron Range, and should be completed by summer 2023. It is on track to double in size as it takes advantage of pandemic disruptiona of traditional supply chains._x000a_Wire harnesses are installed everywhere from in fire trucks and snowplows to farm equipment, utility trucks and boats. Currently employs 43; could reach 60 to 70 workers in 12 to 15 months. IRRRB considering $230,592 loan toward equipment purchase."/>
    <s v="MF"/>
    <m/>
    <n v="27"/>
    <m/>
    <n v="30000"/>
    <s v="Machinery"/>
    <s v="Manufacturing"/>
    <s v="https://www.startribune.com/iron-range-manufacturer-expanding-set-to-double-sales-this-year/600160476/"/>
    <s v="Star Tribune"/>
    <s v="1251 Autumn Ln"/>
    <n v="55709"/>
    <n v="47.263482000000003"/>
    <n v="-93.463611999999998"/>
    <s v="Government"/>
    <s v="IRRR"/>
    <n v="230592"/>
    <s v="North"/>
    <x v="4"/>
  </r>
  <r>
    <x v="16"/>
    <d v="2022-03-31T00:00:00"/>
    <s v="Jenniges Meat Processing"/>
    <x v="169"/>
    <x v="29"/>
    <s v="MN"/>
    <s v="Jennigas will be investing $5.7 million into a new 15,000 square foot facility and increasing jobs from 7 to 31. The city of Brooten was awarded $866,000 (BDPI from DEED) to assist with constructing utility extensions for a new Jennigas Meat Processing facility. The total utility extension project cost is $1,732,000. The city will fund the remaining $866,000."/>
    <s v="MF"/>
    <n v="5700000"/>
    <n v="24"/>
    <m/>
    <n v="15000"/>
    <s v="Food, Beverage"/>
    <s v="Manufacturing"/>
    <m/>
    <s v="DEED"/>
    <s v="131 Pleasant Ave,"/>
    <n v="56316"/>
    <n v="45.501446000000001"/>
    <n v="-95.123282000000003"/>
    <s v="Government"/>
    <s v="BDPI"/>
    <n v="866000"/>
    <s v="Central"/>
    <x v="4"/>
  </r>
  <r>
    <x v="16"/>
    <d v="2022-03-31T00:00:00"/>
    <s v="Lineage Logistics"/>
    <x v="8"/>
    <x v="8"/>
    <s v="MN"/>
    <s v="Located next to the existing Premium Pork Plant, Lineage Logistics will be investing $50 million in a new 235,000 square foot cold storage facility. The company plans to create 75 jobs. The city of Luverne was awarded $467,422 to assist with extending streets and utilities within their industrial park to serve Lineage Logistics and others. Total cost of the public infrastructure project is $934,844._x000a_Update 2023: under construction, expected opening: May 2023"/>
    <s v="WH"/>
    <n v="50000000"/>
    <n v="75"/>
    <m/>
    <n v="235000"/>
    <m/>
    <s v="Warehousing"/>
    <s v="https://mn.gov/deed/newscenter/press-releases/?id=1045-525942"/>
    <s v="DEED"/>
    <s v="1174 Co Hwy 4"/>
    <n v="56156"/>
    <n v="43.642752000000002"/>
    <n v="-96.240429000000006"/>
    <s v="Government"/>
    <s v="BDPI"/>
    <n v="467422"/>
    <s v="South"/>
    <x v="4"/>
  </r>
  <r>
    <x v="18"/>
    <d v="2022-04-01T00:00:00"/>
    <s v="Andersen Windows"/>
    <x v="16"/>
    <x v="1"/>
    <s v="MN"/>
    <s v="Bayport-based Andersen Corp. has acquired the land it needs to build a 330,000-square-foot warehouse in Cottage Grove with a $2.9 million acquisition of the 19.3-acre development site. _x000a_The new building will “process materials for window construction, add warehouse storage, and provide support to supply chain disruption issues”. Ground breaking will be soon._x000a_The building will be connected to an existing 350,000-square-foot Renewal by Andersen facility, "/>
    <s v="MF, WH"/>
    <m/>
    <m/>
    <m/>
    <n v="350000"/>
    <s v="Wood"/>
    <s v="Manufacturing"/>
    <s v="https://finance-commerce.com/2022/04/andersen-corp-pays-2-9-million-for-cottage-grove-site/"/>
    <m/>
    <s v="9900 Jamaica Ave S"/>
    <n v="55016"/>
    <n v="44.806213999999997"/>
    <n v="-92.939010999999994"/>
    <m/>
    <m/>
    <m/>
    <s v="Metro"/>
    <x v="4"/>
  </r>
  <r>
    <x v="18"/>
    <d v="2022-04-01T00:00:00"/>
    <s v="ASV Holdings"/>
    <x v="165"/>
    <x v="60"/>
    <s v="MN"/>
    <s v="ASV Holdings engineers premium, hard-working compact track loaders &amp; skid steers. They plan to build a 60,000 sqft warehouse; other assembly layout improvements and new equipment also are part of the project. The $9.4 million project will create more than 300 new jobs. Project will be paid with private funding of more than $6.7 million; and public assistance of a $1 million IRRR loan, a $350,000 infrastructure grant, $234,000 from the city of Grand Rapids,  $186,000 from Itasca County and  $450,000 from MN DEED."/>
    <s v="MF, WH"/>
    <n v="9400000"/>
    <n v="300"/>
    <m/>
    <n v="60000"/>
    <s v="Machinery"/>
    <s v="Manufacturing"/>
    <s v="http://www.businessnorth.com/daily_briefing/asv-holdings-on-track-for-expansion/article_65ddad96-b1c9-11ec-a6e2-ab8821966a8a.html"/>
    <m/>
    <s v="840 Lily Ln,"/>
    <n v="55744"/>
    <n v="47.220570000000002"/>
    <n v="-93.507794000000004"/>
    <s v="Government"/>
    <s v="$1 million loan (IRRR). a $350,000 infrastructure grant (IRRR). $234,000 (City of Grand Rapids), $186,000 ( Itasca County), $850K JCF and $450K MIF from DEED mentioned in Article=MIF appl. Outcome was $850K JCF)"/>
    <n v="2720000"/>
    <s v="North"/>
    <x v="4"/>
  </r>
  <r>
    <x v="18"/>
    <d v="2022-04-01T00:00:00"/>
    <s v="Detroit Diesel Remanufacturing"/>
    <x v="72"/>
    <x v="5"/>
    <s v="MN"/>
    <s v="Detroit Diesel Remanufacturing in Hibbing plans a 60,000 square-foot expansion at a cost of $17.5 million. The project will double the company's production space and will create 18 new jobs. DDR will remanufacture Electric Vehicle (EV) batteries and other Hybrid Vehicle (HV) products in support of the EV business of German parent company Daimler Truck North America._x000a_Public assistance: IRRR Board/Chisholm-Hibbing Airport Authority (CHAA), Hibbing: $10 million loan and $500,000 infrastructure grant. "/>
    <s v="MF"/>
    <n v="17500000"/>
    <n v="18"/>
    <m/>
    <n v="60000"/>
    <s v="Machinery"/>
    <s v="Manufacturing"/>
    <s v="https://carabiner.news/companies-communities-and-out-of-doors-recreation-in-ne-mn-obtain-over-15-6-million-in-financial-growth-funding-enterprise/"/>
    <m/>
    <s v="11038 MN-37"/>
    <n v="55746"/>
    <n v="47.392319000000001"/>
    <n v="-92.842301000000006"/>
    <s v="Government"/>
    <s v="A $10 million loan (IRRR), $500,000 infrastructure grant (applied),  $5 million loan (DEED, applied)"/>
    <n v="15500000"/>
    <s v="North"/>
    <x v="4"/>
  </r>
  <r>
    <x v="18"/>
    <d v="2022-04-01T00:00:00"/>
    <s v="Food Service Specialties"/>
    <x v="170"/>
    <x v="19"/>
    <s v="MN"/>
    <s v="Food Service Specialties to add 3 tanks, costing $1.2 million.  Food Service Specialties – makers of custom tomato and dairy-based sauces – are upgrading their operations by adding three liquid ingredient tanks for better storage. Over the years, the business expanded to specialize in different types of tomato and dairy-based sauces for restaurants, frozen food manufacturers and retail grocery stores. Construction is expected to be complete by June 1."/>
    <s v="MF"/>
    <n v="1200000"/>
    <m/>
    <m/>
    <m/>
    <s v="Food, Beverage"/>
    <s v="Manufacturing"/>
    <s v="https://www.republicaneagle.com/business/food-service-specialties-to-add-3-tanks-costing-1-2-million/article_0b8d5120-b1ce-11ec-a65f-47d9e3c8274a.html"/>
    <s v="Republican Eagle"/>
    <s v="5202 Moundview Dr"/>
    <n v="55066"/>
    <n v="44.570597999999997"/>
    <n v="-92.635468000000003"/>
    <m/>
    <m/>
    <m/>
    <s v="South"/>
    <x v="4"/>
  </r>
  <r>
    <x v="18"/>
    <d v="2022-04-04T00:00:00"/>
    <s v="Buro Happold"/>
    <x v="3"/>
    <x v="3"/>
    <s v="MN"/>
    <s v="Buro Happold, a U.K.-based design firm, has expanded its U.S. presence with five new offices -- including Minneapolis -- to now across 12 key U.S. cities. Adding to Buro Happold’s diverse staff of over 300 employees—ranging from engineers and architects to planners, economists, urban designers, and real estate professionals—the new expansion is focused on adding capacities sought after by a wide range of prominent clients."/>
    <s v="OF"/>
    <m/>
    <m/>
    <m/>
    <m/>
    <s v="Architecture"/>
    <s v="Professional Services"/>
    <s v="https://www.constructionspecifier.com/u-k-design-firm-expands-u-s-footprint-with-five-new-offices/"/>
    <m/>
    <m/>
    <n v="55401"/>
    <n v="44.984577000000002"/>
    <n v="-93.269097000000002"/>
    <m/>
    <m/>
    <m/>
    <s v="Metro"/>
    <x v="4"/>
  </r>
  <r>
    <x v="18"/>
    <d v="2022-04-05T00:00:00"/>
    <s v="Marex"/>
    <x v="43"/>
    <x v="3"/>
    <s v="MN"/>
    <s v="London-based Marex, a global financial-services firm specializing in commodities markets, has opened a Minneapolis office that will focus on agricultural products. Dan Hofstad and Charlie Fee will lead the office for Marex and oversee the continued growth of the company's over-the-counter commodities offerings in the U.S. The Minneapolis office will be the hub from which the over-the-counter commodities arm of the company, Marex Solutions, will introduce a new North American dairy line."/>
    <s v="OF"/>
    <m/>
    <m/>
    <m/>
    <m/>
    <s v="Finance"/>
    <s v="Finance, Insurance"/>
    <s v="https://www.bizjournals.com/twincities/news/2022/04/05/former-cargill-executives-open-minneapolis-marex.html"/>
    <m/>
    <s v="5401 Gamble Drive"/>
    <n v="55416"/>
    <n v="44.964787000000001"/>
    <n v="-93.348395999999994"/>
    <m/>
    <m/>
    <m/>
    <s v="Metro"/>
    <x v="4"/>
  </r>
  <r>
    <x v="18"/>
    <d v="2022-04-14T00:00:00"/>
    <s v="Taft Stettinius &amp; Hollister"/>
    <x v="3"/>
    <x v="3"/>
    <s v="MN"/>
    <s v="Taft Stettinius &amp; Hollister, a legal firm in downtown Minneapolis, signed a lease for about 16,000 square feet, which is in addition to the 93,500 sqft the firm has on floors 22 through 25. The firm is adding the space because its headcount is up and its attorneys are in the office more than most firms. Justin Weinberg, partner-in-charge of Taft’s Minneapolis office, said_x000a_ the firm could add another six to 10 lawyers, to the current count of 140 lawyers, by the end of 2022."/>
    <s v="OF"/>
    <m/>
    <n v="10"/>
    <m/>
    <n v="16000"/>
    <s v="Legal Services"/>
    <s v="Professional Services"/>
    <s v="https://www.bizjournals.com/twincities/news/2022/04/14/taft-stettinius-hollister-ids-center.html"/>
    <m/>
    <s v="80 S. Eighth St. "/>
    <n v="55402"/>
    <n v="44.975901999999998"/>
    <n v="-93.272092999999998"/>
    <m/>
    <m/>
    <m/>
    <s v="Metro"/>
    <x v="4"/>
  </r>
  <r>
    <x v="18"/>
    <d v="2022-04-16T00:00:00"/>
    <s v="Reynolds Manufacturing"/>
    <x v="165"/>
    <x v="60"/>
    <s v="MN"/>
    <s v="Reynolds Manufacturing &amp; Reynolds Enterprises, LLC, Grand Rapids is acquiring Northland Machine's assets and real estate in Grand Rapids. Seven to nine new jobs are projected.  The new owner will retain existing staff and meet demand for precision machined parts. Total project investment: $19,502,567. IRRR Board approved $1,010,000 in loans (two loans:  $450,000 loan and a $560,000 loan) to Reynolds Manufacturing."/>
    <m/>
    <n v="19502567"/>
    <n v="9"/>
    <m/>
    <m/>
    <s v="Machinery"/>
    <s v="Manufacturing"/>
    <s v="https://carabiner.news/companies-communities-and-out-of-doors-recreation-in-ne-mn-obtain-over-15-6-million-in-financial-growth-funding-enterprise/"/>
    <m/>
    <m/>
    <n v="55730"/>
    <n v="47.239730000000002"/>
    <n v="-93.53004"/>
    <s v="Government"/>
    <s v="IRRB"/>
    <n v="1010000"/>
    <s v="North"/>
    <x v="4"/>
  </r>
  <r>
    <x v="18"/>
    <d v="2022-04-19T00:00:00"/>
    <s v="Mayo Clinic"/>
    <x v="7"/>
    <x v="7"/>
    <s v="MN"/>
    <s v="Mayo Clinic is investing $49 million to expand its large commercial lab in Rochester. The investment supports the ongoing investment in patient care. Construction will create new space for five clinical labs as well as room for Mayo Clinic Biopharma Diagnostics, a service used by biopharmaceutical companies. Construction for the project has started and will continue through 2025. The expansion will allow several clinical laboratories relocating from Mayo's downtown campus to expand."/>
    <s v="RD (Lab)"/>
    <n v="49000000"/>
    <m/>
    <m/>
    <m/>
    <s v="Health Care"/>
    <s v="Health Care, Social Assist"/>
    <s v="https://www.startribune.com/mayo-clinic-investing-49-million-to-expand-lab-operation-in-rochester/600166088/"/>
    <m/>
    <s v="3050 Superior Dr NW"/>
    <n v="55905"/>
    <n v="44.056727000000002"/>
    <n v="-92.525408999999996"/>
    <m/>
    <m/>
    <m/>
    <s v="South"/>
    <x v="4"/>
  </r>
  <r>
    <x v="18"/>
    <d v="2022-04-22T00:00:00"/>
    <s v="Cargill Animal Nutrition"/>
    <x v="52"/>
    <x v="18"/>
    <s v="MN"/>
    <s v="Cargill broke ground this week on a $50 million project to expand and renovate its R&amp;D facility in Elk River. The Elk River Animal Nutrition Innovation Center employs around 110 people. The updates include a new laboratory and other upgrades. Construction is to be completed in spring 2023.  Elk River is one of five global innovation centers, serving as a hub of the company’s global network of 15 animal nutrition research and technology application centers and the analytical hub for the North American business."/>
    <s v="R&amp;D"/>
    <n v="50000000"/>
    <m/>
    <m/>
    <m/>
    <s v="Food, Beverage"/>
    <s v="Manufacturing"/>
    <s v="https://tcbmag.com/cargill-invests-50m-in-elk-river-facility-upgrades/"/>
    <m/>
    <s v="10383 165th Ave NW"/>
    <n v="55330"/>
    <n v="45.274175999999997"/>
    <n v="-93.527265"/>
    <m/>
    <m/>
    <m/>
    <s v="Central"/>
    <x v="4"/>
  </r>
  <r>
    <x v="18"/>
    <d v="2022-04-22T00:00:00"/>
    <s v="Lakeshirts"/>
    <x v="106"/>
    <x v="28"/>
    <s v="MN"/>
    <s v="Lakeshirts LLC will be expanding in Little Falls. Lakeshirts is headquartered in Detroit Lakes, and opened the facility in Little Falls late in 2021. About 70 people work at the Little Falls facility, which operates in a space of 75,000 square feet.  The project will increase staffing to 160 - 180 employees within the next two years. Significant investment of $2.1 million in equipment will add 18 printing machines (9 currently) and 16 embroidery machines (8 currently). MN DEED award: MIF $450K "/>
    <m/>
    <n v="2148000"/>
    <n v="110"/>
    <m/>
    <m/>
    <s v="Apparel"/>
    <s v="Manufacturing"/>
    <s v="https://www.hometownsource.com/morrison_county_record/news/little-falls-city-council-approves-mif-application-for-lakeshirts/article_358539c4-c1f6-11ec-9153-b311a89f17b3.html"/>
    <m/>
    <s v="609 13th Avenue NE Unit #LF22"/>
    <n v="56345"/>
    <n v="45.991349"/>
    <n v="-94.348960000000005"/>
    <s v="Government"/>
    <s v="MIF"/>
    <n v="450000"/>
    <s v="Central"/>
    <x v="4"/>
  </r>
  <r>
    <x v="18"/>
    <d v="2022-04-25T00:00:00"/>
    <s v="ADS Group (Copycats Media)"/>
    <x v="89"/>
    <x v="3"/>
    <s v="MN"/>
    <s v="The ADS Group and its music and film division, Copycats Media, are establishing Minnesota's first vinyl record pressing plant in the Twin Cities. They will outfit a 65,000-sq-ft facility in Osseo with five record presses. ADS expects to get the first two presses from Sweden in June and that Copycats will start pressing vinyl records in the fall. Copycats specializes in CD and DVD duplication and related services to  the music and film industry.  It currently outsources vinyl records production to a manufacturer in New Jersey."/>
    <s v="MF"/>
    <m/>
    <m/>
    <m/>
    <n v="65000"/>
    <s v="Computers, Electronics"/>
    <s v="Manufacturing"/>
    <s v="https://www.bizjournals.com/twincities/news/2022/04/25/copycats-ads-group-vinyl-record-pressing-plant.html"/>
    <m/>
    <m/>
    <n v="55311"/>
    <n v="45.124262999999999"/>
    <n v="-93.499583000000001"/>
    <m/>
    <m/>
    <m/>
    <s v="Metro"/>
    <x v="4"/>
  </r>
  <r>
    <x v="18"/>
    <d v="2022-04-26T00:00:00"/>
    <s v="Justifi"/>
    <x v="115"/>
    <x v="6"/>
    <s v="MN"/>
    <s v="JustiFi, an embedded fintech platform for vertical software-as-a-service companies, raised $4 million more in seed funding, St Paul-based JustiFi helps its clients manage payments all the way from transaction through bank transfer. Its suite of payment, banking and fintech tools work with an AI decision engine to find the lowest transaction fees in order to maximize revenue. It's also rolling out a &quot;human-powered&quot; platform. JustiFi has 24 employees and  is currently hiring in all departments."/>
    <m/>
    <m/>
    <m/>
    <m/>
    <m/>
    <s v="Software"/>
    <s v="Information"/>
    <s v="https://www.bizjournals.com/twincities/inno/stories/fundings/2022/04/26/justifi-seed-round-crosslink-capital.html?utm_source=st&amp;utm_medium=en&amp;utm_campaign=inno&amp;ana=e_n&amp;utm_content=mn"/>
    <m/>
    <s v="550 Vandalia St Suite 105"/>
    <n v="55114"/>
    <n v="44.957984000000003"/>
    <n v="-93.191218000000006"/>
    <m/>
    <m/>
    <m/>
    <s v="Metro"/>
    <x v="4"/>
  </r>
  <r>
    <x v="18"/>
    <d v="2022-04-26T00:00:00"/>
    <s v="Minnetronix Medical"/>
    <x v="115"/>
    <x v="6"/>
    <s v="MN"/>
    <s v="Minnetronix Medical renovated its 155,000-sq-ft office and manufacturing facility in 2021. Now Minnetronix is adding another 30,000 sqft to its facilities. Over the past year, Minnetronix has onboarded over 100 employees and is on pace to grow revenue by over 20%.  This is one of five expansions in the industrial park along Energy Park Drive.  A next phase could expand an existing three-story office building. Company revenue in 2020 was $100 million and it had 500 employees."/>
    <s v="MF"/>
    <m/>
    <m/>
    <m/>
    <n v="30000"/>
    <s v="Medical"/>
    <s v="Manufacturing"/>
    <s v="https://www.bizjournals.com/twincities/news/2022/04/26/minnetronix-medical-saint-paul-headquarters.html?utm_source=st&amp;utm_medium=en&amp;utm_campaign=OT&amp;utm_content=mn&amp;ana=e_mn_OT&amp;j=27498850&amp;senddate=2022-04-26"/>
    <m/>
    <s v="1635 Energy Park Dr,"/>
    <n v="55108"/>
    <n v="44.972749999999998"/>
    <n v="-93.168999999999997"/>
    <m/>
    <m/>
    <m/>
    <s v="Metro"/>
    <x v="4"/>
  </r>
  <r>
    <x v="18"/>
    <d v="2022-04-27T00:00:00"/>
    <s v="Delta Air Lines (Delta Tech Hub)"/>
    <x v="40"/>
    <x v="3"/>
    <s v="MN"/>
    <s v="Delta Air Lines has signed a lease for less than 80,000 square feet in the Normandale Lake Office Park's 8400 Tower in Bloomington. Delta Air Lines’ Minneapolis Tech Hub employs 600 people and is an important facility for the air travel giant. It’s one of three major locations globally that supports Delta’s ground and in-flight crews and operations. _x000a_Update June 2022: Building permits covering 40,000 sq ft. Project called &quot;Delta Tech Hub&quot;_x000a_July 2024: finished cost $8.5 million, final size 89,961 sqft"/>
    <s v="OF"/>
    <n v="8500000"/>
    <m/>
    <m/>
    <n v="89961"/>
    <m/>
    <s v="Transportation"/>
    <s v="https://www.bizjournals.com/twincities/news/2022/04/26/delta-air-lines-signs-normandale-lake-lease.html"/>
    <m/>
    <s v="8400 Normandale Blvd"/>
    <n v="55437"/>
    <n v="44.851387000000003"/>
    <n v="-93.350631000000007"/>
    <m/>
    <m/>
    <m/>
    <s v="Metro"/>
    <x v="4"/>
  </r>
  <r>
    <x v="18"/>
    <d v="2022-04-28T00:00:00"/>
    <s v="Tuffy's/NutriSource (KLN)"/>
    <x v="135"/>
    <x v="24"/>
    <s v="MN"/>
    <s v="Perham-based NutriSource is expanding its pet food manufacturing footprint in Delano. The company just completed a $20 million, 45,000-sq-ft wet food cannery inside the Tuffy’s Treats Co. manufacturing facility. NutriSource expects to add 45 new full-time jobs and produce up to 65 million cans of pet food a year as a result.  Wet food is only produced at Tuffy’s plant in Delano, whereas Dry kibbles are produced at the Perham facility."/>
    <s v="MF"/>
    <n v="20000000"/>
    <n v="45"/>
    <m/>
    <n v="45000"/>
    <s v="Food, Beverage"/>
    <s v="Manufacturing"/>
    <s v="https://tcbmag.com/pet-food-maker-nutrisource-launches-20m-expansion-in-delano/?utm_campaign=TCB%20Briefcase&amp;utm_medium=email&amp;_hsmi=211468699&amp;_hsenc=p2ANqtz--e0S4TvKMBEGnI0KVqfGe5ey7gnsDN-BKUFNnWODNjAWIiBEt6VtJw7xxlB1VIS9EL6SEqZgnhdzs3fo58Ai8dV5KrXA&amp;utm_content=211468699&amp;utm_source=hs_email"/>
    <m/>
    <s v="1141 McKinley Pkwy"/>
    <n v="55328"/>
    <n v="45.061709"/>
    <n v="-93.809645000000003"/>
    <m/>
    <m/>
    <m/>
    <s v="Central"/>
    <x v="4"/>
  </r>
  <r>
    <x v="18"/>
    <d v="2022-04-29T00:00:00"/>
    <s v="Allina Health"/>
    <x v="3"/>
    <x v="3"/>
    <s v="MN"/>
    <s v="Allina Health will build a new Surgical and Critical Care Pavilion on the Abbott Northwestern Hospital campus in Minneapolis._x000a_The 10-story, 500,000 sq ft building will be built in the middle of the hospital campus, replacing the hospital’s existing operating rooms. The new building will be LEED certified in alignment with Allina Health’s commitment to environmental sustainability. Construction is expected to begin in late 2022 or early 2023. "/>
    <s v="HC"/>
    <m/>
    <m/>
    <m/>
    <n v="500000"/>
    <s v="Health Care"/>
    <s v="Health Care, Social Assist"/>
    <s v="https://www.allinahealth.org/about-us/newsroom/2022/allina-health-names-mortenson-as-general-contractor-for-new-building-on-abbott-northwestern-campus"/>
    <m/>
    <s v="800 E 28th St"/>
    <n v="55407"/>
    <n v="44.954582000000002"/>
    <n v="-93.261308999999997"/>
    <m/>
    <m/>
    <m/>
    <s v="Metro"/>
    <x v="4"/>
  </r>
  <r>
    <x v="18"/>
    <d v="2022-04-30T00:00:00"/>
    <s v="NAMSA (formerly American Preclinical Services)"/>
    <x v="93"/>
    <x v="25"/>
    <s v="MN"/>
    <s v="NAMSA provides medical-device testing and consulting. Construction permit for commercial addition/remodel at 8945 Evergreen and 9055 Evergreen, with total combined valuation of $10,360,000. From Coon Rapids Quarterly Economic Development Report, 2022-Q1"/>
    <s v="R&amp;D"/>
    <n v="10360000"/>
    <m/>
    <m/>
    <m/>
    <s v="Research, Development"/>
    <s v="Professional Services"/>
    <s v="https://www.coonrapidsmn.gov/ArchiveCenter/ViewFile/Item/1151"/>
    <s v="City of Coon Rapids"/>
    <s v="8945 Evergreen Blvd"/>
    <n v="55433"/>
    <n v="45.133315000000003"/>
    <n v="-93.274990000000003"/>
    <m/>
    <m/>
    <m/>
    <s v="Metro"/>
    <x v="4"/>
  </r>
  <r>
    <x v="18"/>
    <d v="2022-05-03T00:00:00"/>
    <s v="Russ Davis Wholesale"/>
    <x v="115"/>
    <x v="6"/>
    <s v="MN"/>
    <s v="Russ Davis Wholesale purchased a 89,718-square-foot Class B building at 653 Rice St. for $10.55 million. Russ Davis Wholesale distributes produce in 10 Midwestern states. The company is owned by its more than 800 employees, who serve clients through five distribution centers in three states. It sells fruit, vegetables, deli items, dips and salsa under the Crazy Fresh brand. (The building was previosly used by Urban Organics but closed in 2019.)"/>
    <s v="DW"/>
    <n v="10550000"/>
    <m/>
    <m/>
    <n v="89718"/>
    <m/>
    <s v="Wholesale"/>
    <s v="https://finance-commerce.com/2022/05/just-sold-produce-wholesaler-buys-st-paul-warehouse/"/>
    <m/>
    <s v=" 653 Rice St."/>
    <n v="55103"/>
    <n v="44.960968000000001"/>
    <n v="-93.106217999999998"/>
    <m/>
    <m/>
    <m/>
    <s v="Metro"/>
    <x v="4"/>
  </r>
  <r>
    <x v="18"/>
    <d v="2022-05-04T00:00:00"/>
    <s v="Myplas"/>
    <x v="51"/>
    <x v="3"/>
    <s v="MN"/>
    <s v="South Africa-based plastic recycler Myplas is establishing its North American headquarters in Rogers. Myplas will open a $24 million 170,000-square-foot plastics recycling plant in Rogers._x000a_Several major Minnesota companies are investing a combined $9.2 million in the Myplas plant and will incorporate the recycled plastic in their products and supply chains. The state is also contributing $1.4 million in loans and grants. The plant will employ up to 300 people. Update: construction underway in 2023, opened in Dec 2023."/>
    <s v="MF"/>
    <n v="24000000"/>
    <n v="300"/>
    <m/>
    <n v="170000"/>
    <s v="Plastics"/>
    <s v="Manufacturing"/>
    <s v="https://www.startribune.com/minnesota-businesses-team-up-to-bring-plastic-film-recycling-to-state/600170359/"/>
    <m/>
    <s v="19850 S Diamond Lake Rd"/>
    <n v="55374"/>
    <n v="45.199407999999998"/>
    <n v="-93.530896999999996"/>
    <s v="Government"/>
    <s v="JCF ($450K), MIF ($1M)"/>
    <n v="1450000"/>
    <s v="Metro"/>
    <x v="4"/>
  </r>
  <r>
    <x v="18"/>
    <d v="2022-05-06T00:00:00"/>
    <s v="Canteen One"/>
    <x v="3"/>
    <x v="3"/>
    <s v="MN"/>
    <s v="Canteen One signed a sublease for around 44,000 square feet in Minneapolis' North Loop neighborhood. The company will relocate more than 200 employees from Golden Valley to its new space at the start of 2023.  Canteen One is the national account manager for Canteen, which is a unit of Charlotte-based Compass Group North America and provides convenient food and drink options in vending machines, small markets, pantries and more.  Canteen's vending operation also has an office in the Twin Cities. "/>
    <s v="WH?"/>
    <m/>
    <m/>
    <m/>
    <m/>
    <s v="Food Services"/>
    <s v="Accommodation, Food Services"/>
    <s v="https://www.bizjournals.com/twincities/news/2022/05/06/canteen-one-signs-north-loop-lease.html"/>
    <m/>
    <s v="700 N. Fifth St."/>
    <n v="55401"/>
    <n v="44.985881999999997"/>
    <n v="-93.280688999999995"/>
    <m/>
    <m/>
    <m/>
    <s v="Metro"/>
    <x v="4"/>
  </r>
  <r>
    <x v="18"/>
    <d v="2022-05-09T00:00:00"/>
    <s v="Boulay"/>
    <x v="33"/>
    <x v="3"/>
    <s v="MN"/>
    <s v="Accounting firm Boulay, one of the largest such firms in the Twin Cities, is moving headquarters within Eden Prairie. They are looking at adding 40 to 50 people.  The firm is looking nationally for people and letting them work remote._x000a_Boulay is moving headquarters from about 33,000 sqft at 7500 Flying Could Drive to 36,000 sqft at One Southwest Crossing, in November. The new space will have more collaboration areas and better facilities for client-facing operations, Johnson said. "/>
    <s v="OF"/>
    <m/>
    <n v="50"/>
    <m/>
    <n v="3000"/>
    <s v="Accounting"/>
    <s v="Professional Services"/>
    <s v="https://www.bizjournals.com/twincities/news/2022/05/09/boulay-names-new-ceo-moving-headquarters.html"/>
    <m/>
    <s v="11095 Viking Drive"/>
    <n v="55344"/>
    <n v="44.861947000000001"/>
    <n v="-93.418305000000004"/>
    <m/>
    <m/>
    <m/>
    <s v="Metro"/>
    <x v="4"/>
  </r>
  <r>
    <x v="18"/>
    <d v="2022-05-09T00:00:00"/>
    <s v="Doosan Bobcat"/>
    <x v="51"/>
    <x v="3"/>
    <s v="MN"/>
    <s v="Doosan Bobcat will open a $13 million construction equipment plant in Rogers before year's end and add more than 100 workers._x000a_Doosan Bobcat, the maker of compact skid steer loaders and other construction equipment, will lease and renovate a 225,000-square-foot building 19850 Diamond Lake Road S. The new plant, Bobcat's third location in Minnesota, will produce electrical harnesses and other subassembly units for skid steer engines, cabs and tailgates. "/>
    <s v="MF"/>
    <n v="13000000"/>
    <n v="100"/>
    <m/>
    <n v="225000"/>
    <s v="Machinery"/>
    <s v="Manufacturing"/>
    <s v="https://www.startribune.com/bobcat-plans-13m-plant-in-rogers-will-hire-more-than-100-workers/600171708/"/>
    <m/>
    <s v="19850 Diamond Lake Road S. "/>
    <n v="55374"/>
    <n v="45.199407999999998"/>
    <n v="-93.530896999999996"/>
    <m/>
    <m/>
    <m/>
    <s v="Metro"/>
    <x v="4"/>
  </r>
  <r>
    <x v="18"/>
    <d v="2022-05-11T00:00:00"/>
    <s v="Flint Hills"/>
    <x v="160"/>
    <x v="4"/>
    <s v="MN"/>
    <s v="Flint Hills Resources plans to begin construction in May of a $75 million solar installation to help power the company’s Pine Bend Refinery in Rosemount. The  project is the largest of its kind in the U.S. The 45-megawatt 100,000-panel installation will occupy about 300 acres next to the Pine Bend complex and will improve operational efficiencies. Project completion is summer 2023. The installation will generate enough power to satisfy 30% of the refinery’s power needs."/>
    <s v="MF"/>
    <n v="75000000"/>
    <m/>
    <m/>
    <m/>
    <s v="Petroleum Products"/>
    <s v="Manufacturing"/>
    <s v="https://finance-commerce.com/2022/05/flint-hills-to-build-75m-solar-array-in-rosemount/"/>
    <m/>
    <s v="12555 Clark Rd"/>
    <n v="55068"/>
    <n v="44.764335000000003"/>
    <n v="-93.039353000000006"/>
    <m/>
    <m/>
    <m/>
    <s v="Metro"/>
    <x v="4"/>
  </r>
  <r>
    <x v="18"/>
    <d v="2022-05-16T00:00:00"/>
    <s v="Mitsubishi HC Capital"/>
    <x v="55"/>
    <x v="3"/>
    <s v="MN"/>
    <s v="A newly renovated building in an Edina office campus, called “The E,” has secured its first tenants. Equipment finance firm Mitsubishi HC Capital America has signed a lease for the newly renovated building. Mitsubishi HC Capital America, which is a subsidiary of Tokyo-based Mitsubishi HC Capital Inc., signed a lease for over 17,000 square feet in the building. Mitsubishi HC was impressed with the collaborative spaces, building design, location and its numerous amenities"/>
    <m/>
    <m/>
    <m/>
    <m/>
    <n v="17000"/>
    <s v="Finance"/>
    <s v="Finance, Insurance"/>
    <s v="https://www.bizjournals.com/twincities/news/2022/05/12/renovated-edina-office-campus-opens-signs-tenants.html?utm_source=st&amp;utm_medium=en&amp;utm_campaign=ae&amp;utm_content=mn&amp;ana=e_mn_ae&amp;j=27694042&amp;senddate=2022-05-12"/>
    <m/>
    <s v="7151 Metro Blvd"/>
    <n v="55439"/>
    <n v="44.874363000000002"/>
    <n v="-93.352233999999996"/>
    <m/>
    <m/>
    <m/>
    <s v="Metro"/>
    <x v="4"/>
  </r>
  <r>
    <x v="18"/>
    <d v="2022-05-16T00:00:00"/>
    <s v="Relievant Medsystems"/>
    <x v="55"/>
    <x v="3"/>
    <s v="MN"/>
    <s v="A newly renovated building in an Edina office campus, called “The E,” has secured its first tenants. Medical device company Relievant Medsystems has signed a lease for almost 13,000 square feet in  the newly renovated building. "/>
    <s v="MF"/>
    <m/>
    <m/>
    <m/>
    <n v="13000"/>
    <s v="Medical"/>
    <s v="Manufacturing"/>
    <s v="https://www.bizjournals.com/twincities/news/2022/05/12/renovated-edina-office-campus-opens-signs-tenants.html?utm_source=st&amp;utm_medium=en&amp;utm_campaign=ae&amp;utm_content=mn&amp;ana=e_mn_ae&amp;j=27694042&amp;senddate=2022-05-12"/>
    <m/>
    <s v="7151 Metro Blvd"/>
    <n v="55439"/>
    <n v="44.874363000000002"/>
    <n v="-93.352233999999996"/>
    <m/>
    <m/>
    <m/>
    <s v="Metro"/>
    <x v="4"/>
  </r>
  <r>
    <x v="18"/>
    <d v="2022-05-17T00:00:00"/>
    <s v="Greenberg Traurig"/>
    <x v="3"/>
    <x v="3"/>
    <s v="MN"/>
    <s v="Greenberg Traurig, one of the largest law firms in the country, roughly doubled its downtown Minneapolis office space a few weeks ago.  The firm took over the entire 35th floor in the Wells Fargo Center and now has about 23,000 square feet in the building. Greenberg Traurig has 28 metro-area-based attorneys._x000a_The firm needs more space to accommodate its growing workforce and more hires are also likely.The firm specializes in intellectual property and litigation."/>
    <s v="OF"/>
    <m/>
    <m/>
    <m/>
    <n v="11000"/>
    <s v="Legal Services"/>
    <s v="Professional Services"/>
    <s v="https://www.bizjournals.com/twincities/news/2022/05/17/greenberg-traurig-roughly-doubles-office-space.html"/>
    <m/>
    <s v="90 S. Seventh St. "/>
    <n v="55402"/>
    <n v="44.976925000000001"/>
    <n v="-93.270819000000003"/>
    <m/>
    <m/>
    <m/>
    <s v="Metro"/>
    <x v="4"/>
  </r>
  <r>
    <x v="18"/>
    <d v="2022-05-23T00:00:00"/>
    <s v="MagIron"/>
    <x v="165"/>
    <x v="60"/>
    <s v="MN"/>
    <s v="MagIron purchased Plant 4 for $20 million acquisition. MagIron will support the electric arc furnace method of steelmaking. The process heats scrap ore with electricity to yield high-grade, low-impurity iron ore concentrate material for steel production.  The purchase includes the facility and 2,483 acres surrounding the plant. MagIron plans to invest about $100 million in Minnesota. The facility is expected to be running by 2023-Q3 and will generate 150 jobs, production, taxes, payroll and employees utilizing nearby goods and services for the community."/>
    <s v="MF"/>
    <n v="100000000"/>
    <n v="150"/>
    <m/>
    <m/>
    <s v="Iron, Steel"/>
    <s v="Manufacturing"/>
    <s v="https://finance-commerce.com/2022/05/firm-aims-to-boost-green-steel/"/>
    <m/>
    <s v="28754 Co Hwy 61"/>
    <n v="55744"/>
    <n v="47.302222"/>
    <n v="-93.456272999999996"/>
    <m/>
    <m/>
    <m/>
    <s v="North"/>
    <x v="4"/>
  </r>
  <r>
    <x v="18"/>
    <d v="2022-05-24T00:00:00"/>
    <s v="Andersen Windows"/>
    <x v="145"/>
    <x v="37"/>
    <s v="MN"/>
    <s v="Bayport-based window and door manufacturer Andersen Corp. is floating plans for a 255,000-square-foot expansion of its operations in North Branch.  The project is under environmental review, and includes loading docks and other improvements on a 27-acre site. Site grading could begin in late summer. The city is taking public comments on the proposed expansion through June 23."/>
    <s v="MF"/>
    <m/>
    <m/>
    <m/>
    <n v="255000"/>
    <s v="Wood"/>
    <s v="Manufacturing"/>
    <s v="https://finance-commerce.com/2022/05/andersen-corp-mulls-expansion-in-north-branch/"/>
    <m/>
    <s v=" 400th Street and Golden Avenue"/>
    <n v="55056"/>
    <n v="45.528328999999999"/>
    <n v="-92.976517000000001"/>
    <m/>
    <m/>
    <m/>
    <s v="Central"/>
    <x v="4"/>
  </r>
  <r>
    <x v="18"/>
    <d v="2022-05-24T00:00:00"/>
    <s v="Eureka Recycling"/>
    <x v="3"/>
    <x v="3"/>
    <s v="MN"/>
    <s v="Minneapolis-based Eureka Recycling, one of only a handful of nonprofit social enterprise recyclers in the country, has found a new location in its hometown.  Keep It in The Ground LLC, an entity related to Eureka, purchased a 68,260-square-industrial building on over 3 acres for about $4.9 million. Eureka now is located at 2828 Kennedy Street NE, where its material recovery facility processes an average of 400 to 450 tons of recycling every day. "/>
    <s v="Other"/>
    <n v="4915000"/>
    <m/>
    <m/>
    <n v="68260"/>
    <s v="Waste Management"/>
    <s v="Other Services"/>
    <s v="https://finance-commerce.com/2022/05/just-sold-nonprofit-recycler-buys-new-location/"/>
    <m/>
    <s v=" 460 Hoover St. NE."/>
    <n v="55413"/>
    <n v="44.994647999999998"/>
    <n v="-93.218721000000002"/>
    <m/>
    <m/>
    <m/>
    <s v="Metro"/>
    <x v="4"/>
  </r>
  <r>
    <x v="18"/>
    <d v="2022-06-01T00:00:00"/>
    <s v="Amazon"/>
    <x v="171"/>
    <x v="25"/>
    <s v="MN"/>
    <s v="Amazon will build its third metro area delivery center in the Anoka County suburb of Centerville and the facility could be open as early as next year.The Centerville City Council at its May 25 meeting approved plans for the 140,000-square-foot warehouse that will bring up to 600 full- and part-time jobs to the city. Delivery centers are often the last stop for items en route from seller to buyer. Amazon plans to build its Centerville facility featuring a warehouse, truck terminal and office. Update: opened in Aug 2023."/>
    <s v="DW"/>
    <n v="41670000"/>
    <n v="600"/>
    <m/>
    <n v="140000"/>
    <m/>
    <s v="Retail"/>
    <s v="https://www.startribune.com/amazon-to-build-delivery-center-in-centerville/600178287/"/>
    <m/>
    <s v="6985 21st Ave S"/>
    <n v="55038"/>
    <n v="45.148580000000003"/>
    <n v="-93.035349999999994"/>
    <m/>
    <m/>
    <m/>
    <s v="Metro"/>
    <x v="4"/>
  </r>
  <r>
    <x v="18"/>
    <d v="2022-06-03T00:00:00"/>
    <s v="Puustelli"/>
    <x v="55"/>
    <x v="3"/>
    <s v="MN"/>
    <s v="Business leaders from Minnesota and Finland admired the functional Scandinavian design of the Puustelli USA kitchens in Edina, but remodeling wasn't their main focus. Minnesota is one of the states Finland has identified to increase its U.S. footprint. The Finnish delegation, with its U.S. hosts, on Thursday celebrated the opening of Puustelli's first U.S. assembly warehouse and new showroom in Edina."/>
    <s v="WH, RT"/>
    <m/>
    <m/>
    <m/>
    <m/>
    <s v="Furniture"/>
    <s v="Manufacturing"/>
    <s v="https://www.startribune.com/minnesota-finland-strive-to-deepen-economic-ties/600178940/"/>
    <m/>
    <s v="7777 Washington Ave S"/>
    <n v="55439"/>
    <n v="44.862301000000002"/>
    <n v="-93.396859000000006"/>
    <m/>
    <m/>
    <m/>
    <s v="Metro"/>
    <x v="4"/>
  </r>
  <r>
    <x v="18"/>
    <d v="2022-06-13T00:00:00"/>
    <s v="Tata Consultancy Services"/>
    <x v="40"/>
    <x v="3"/>
    <s v="MN"/>
    <s v="Tata Consultancy Services TCS plans to continue growing its footprint in Minnesota by expanding its hiring program in the coming year and accelerating its STEM outreach efforts in local schools. _x000a_“We’re incredibly excited that a global leader in STEM jobs and education programs is expanding here in Minnesota, adding over 100 new jobs to our economy,” said Governor Tim Walz. _x000a_Bloomington is home to one of the 30 TCS facilities in the U.S. TCS currently has more than 1,000 employees in the state"/>
    <m/>
    <m/>
    <n v="100"/>
    <m/>
    <m/>
    <s v="Business Consulting"/>
    <s v="Professional Services"/>
    <s v="https://www.tcs.com/tcs-expands-minnesota-creating-more-hi-tech-jobs-growing-stem-education-initiatives-50"/>
    <m/>
    <s v="8300 Norman Center Dr Suite 1000, "/>
    <n v="55437"/>
    <n v="44.853110000000001"/>
    <n v="-93.353234999999998"/>
    <m/>
    <m/>
    <m/>
    <s v="Metro"/>
    <x v="4"/>
  </r>
  <r>
    <x v="18"/>
    <d v="2022-06-29T00:00:00"/>
    <s v="Allina Health"/>
    <x v="172"/>
    <x v="63"/>
    <s v="MN"/>
    <s v="Allina Health plans to open a new medical facility in Cambridge, Minnesota, in 2025. This location is around two miles northeast of Allina's existing Cambridge Medical Center, which will remain open until the new facility is ready. The new medical center, with unknown square footage, will cost an estimated $150 million.  The design process will begin this summer. Construction will start when the ground thaws in 2023. The new building is expected to open in 2025."/>
    <s v="HC"/>
    <n v="150000000"/>
    <m/>
    <m/>
    <m/>
    <s v="Health Care"/>
    <s v="Health Care, Social Assist"/>
    <s v="https://finance-commerce.com/2022/06/allina-health-selects-site-for-new-150m-medical-center/"/>
    <m/>
    <s v="MN-95 and MN-65"/>
    <n v="55008"/>
    <n v="44.966217153435203"/>
    <n v="-93.269637236841206"/>
    <m/>
    <m/>
    <m/>
    <s v="Central"/>
    <x v="4"/>
  </r>
  <r>
    <x v="17"/>
    <d v="2022-07-05T00:00:00"/>
    <s v="All Flex, Inc."/>
    <x v="40"/>
    <x v="3"/>
    <s v="MN"/>
    <s v="All Flex is a Premier Global Supplier of Flexible Circuits, Rigid Flex, Flexible Heaters, Flat Flex Cables, Membrane Switches, and Plastic Moldings. Bloomington Building Permit Report - $734,428 valuation. Renovations: Interior TI build out. Minor structural additions at the roof."/>
    <s v="MF"/>
    <n v="734428"/>
    <m/>
    <m/>
    <m/>
    <s v="Computers, Electronics"/>
    <s v="Manufacturing"/>
    <s v="https://www.bloomingtonmn.gov/bldg/permit-status-inspection-results-monthly-building-reports"/>
    <s v="City of Bloomington"/>
    <s v="9401 JAMES AVE S"/>
    <n v="55431"/>
    <n v="44.832580999999998"/>
    <n v="-93.299891000000002"/>
    <m/>
    <m/>
    <m/>
    <s v="Metro"/>
    <x v="4"/>
  </r>
  <r>
    <x v="17"/>
    <d v="2022-07-05T00:00:00"/>
    <s v="Allina Health"/>
    <x v="42"/>
    <x v="4"/>
    <s v="MN"/>
    <s v="Allina Health has signed a lease for 78,500 square feet and will be the anchor tenant of The Lakeville Specialty Center when the building opens next fall. The new space will include a specialty center on 60,000 square feet of its space and a surgery center on 18,500 square feet. "/>
    <s v="HC"/>
    <m/>
    <m/>
    <m/>
    <n v="78500"/>
    <s v="Health Care"/>
    <s v="Health Care, Social Assist"/>
    <s v="https://www.bizjournals.com/twincities/news/2022/07/05/allina-health-davis-break-ground-on-medical-center.html"/>
    <s v="Minneapolis-St. Paul Business Journal"/>
    <s v="18465 185th St. W"/>
    <n v="55044"/>
    <n v="44.681212000000002"/>
    <n v="-93.318324000000004"/>
    <m/>
    <m/>
    <m/>
    <s v="Metro"/>
    <x v="4"/>
  </r>
  <r>
    <x v="17"/>
    <d v="2022-07-05T00:00:00"/>
    <s v="WareSpace"/>
    <x v="33"/>
    <x v="3"/>
    <s v="MN"/>
    <s v="Maryland-based WareSpace has acquired the building at 7500 Golden Triangle Drive in Eden Prairie.  WareSpace provides industrial spaces under 5,000 square feet at prices beginning at $700 per month. It lists 14 locations across the country besides Eden Prairie."/>
    <s v="OF"/>
    <n v="8000000"/>
    <m/>
    <m/>
    <n v="93350"/>
    <m/>
    <s v="Real Estate, Leasing"/>
    <s v="https://finance-commerce.com/welcome-ad/?retUrl=/2022/07/just-sold-warespace-buys-first-local-property/"/>
    <s v="Finance &amp; Commerce"/>
    <s v="7500 Golden Triangle Drive "/>
    <n v="55344"/>
    <n v="44.866788999999997"/>
    <n v="-93.408044000000004"/>
    <m/>
    <m/>
    <m/>
    <s v="Metro"/>
    <x v="4"/>
  </r>
  <r>
    <x v="17"/>
    <d v="2022-07-08T00:00:00"/>
    <s v="Wiha Tools (aka Willi Hahn Corporation)"/>
    <x v="45"/>
    <x v="24"/>
    <s v="MN"/>
    <s v="Wiha Tools plans to build a new 78,000 sqft manufacturing facility to a 12.87-acre site -- with room for another 80,000 square feet of building space-- on the north side of the city.  Wiha will relocate and consolidate MN operations at new site. Current employees: 61._x000a_Total cost is $13.4 million for construction, site improvements and construction. Project will create 59 new jobs in the first five years. Construction of first phase begins in spring 2023, and is expected to open by end of 2023. Grand opening in April 2024_x000a_MIF Award: $220K.  JCF Award: $660K.  City govt expects to contribute $1.88 million in TIF and loans."/>
    <s v="MF"/>
    <n v="13437000"/>
    <n v="59"/>
    <m/>
    <n v="78000"/>
    <s v="Fabricated Metal (Tools)"/>
    <s v="Manufacturing"/>
    <s v="https://www.hometownsource.com/monticello_times/news/wiha-tools-paving-the-way-for-new-facility/article_d8172710-fedc-11ec-8b6f-3315680158c3.html"/>
    <s v="Monticello Times, DEED"/>
    <s v="1348 Dundas Cir"/>
    <n v="55362"/>
    <n v="45.290906"/>
    <n v="-93.791241999999997"/>
    <s v="Government"/>
    <s v="MIF $220K, JCF $880K, City of Monticello TIF/Loans $1.882M"/>
    <n v="2982000"/>
    <s v="Central"/>
    <x v="4"/>
  </r>
  <r>
    <x v="17"/>
    <d v="2022-07-11T00:00:00"/>
    <s v="Anderson Trucking Service"/>
    <x v="31"/>
    <x v="29"/>
    <s v="MN"/>
    <s v="St. Cloud Building Permit Reports: Addition, $8.5 million at 725 Opportunity Dr."/>
    <s v="Other"/>
    <n v="8500000"/>
    <m/>
    <m/>
    <m/>
    <m/>
    <s v="Transportation"/>
    <s v="https://www.ci.stcloud.mn.us/DocumentCenter/View/23430/July-2022"/>
    <s v="City of St. Cloud"/>
    <s v="725 Opportunity Dr"/>
    <n v="56301"/>
    <n v="45.46367"/>
    <n v="-94.125707000000006"/>
    <m/>
    <m/>
    <m/>
    <s v="Central"/>
    <x v="4"/>
  </r>
  <r>
    <x v="17"/>
    <d v="2022-07-12T00:00:00"/>
    <s v="The Toro Company"/>
    <x v="40"/>
    <x v="3"/>
    <s v="MN"/>
    <s v="Bloomington Building Permit Report - $500,000 valuation. Remodeling Toro HQ office space."/>
    <s v="OF"/>
    <n v="500000"/>
    <m/>
    <m/>
    <m/>
    <s v="Machinery"/>
    <s v="Manufacturing"/>
    <s v="https://www.bloomingtonmn.gov/bldg/permit-status-inspection-results-monthly-building-reports"/>
    <s v="City of Bloomington"/>
    <s v="8111 LYNDALE AVE S"/>
    <n v="55420"/>
    <n v="44.857785999999997"/>
    <n v="-93.287079000000006"/>
    <m/>
    <m/>
    <m/>
    <s v="Metro"/>
    <x v="4"/>
  </r>
  <r>
    <x v="17"/>
    <d v="2022-07-13T00:00:00"/>
    <s v="Trystar"/>
    <x v="34"/>
    <x v="20"/>
    <s v="MN"/>
    <s v="Trystar is a Faribault-based manufacturer of portable power solutions that has had consistent, double-digit growth over the past five years. The company has 200 employees in Minnesota.  Trystar is just completing a 75,000-sq-ft expansion to the manufacturing plant. (In 2020, Trystar relocated operations to a 100,000-sq-ft manufacturing facility and added on a 20,000-sq-ft office space.) "/>
    <s v="MF"/>
    <m/>
    <m/>
    <m/>
    <n v="75000"/>
    <s v="Machinery"/>
    <s v="Manufacturing"/>
    <s v="https://www.bizjournals.com/twincities/news/2022/07/13/2022-minnesota-manufacturing-trystar.html"/>
    <s v="Minneapolis-St. Paul Business Journal"/>
    <s v="15765 Acorn Trail,"/>
    <n v="55021"/>
    <n v="44.359769"/>
    <n v="-93.283756999999994"/>
    <m/>
    <m/>
    <m/>
    <s v="South"/>
    <x v="4"/>
  </r>
  <r>
    <x v="17"/>
    <d v="2022-07-14T00:00:00"/>
    <s v="Miraclon"/>
    <x v="77"/>
    <x v="1"/>
    <s v="MN"/>
    <s v="Miraclon continues to invest in global Flexo HUBs with a new facility in Oakdale, Minn. This is its third Flexo HUB as it continues to invest in the flexographic industry. The new facility allows customers, partners and industry stakeholders based in North and South America local access to KODAK FLEXCEL NX Technology demonstrations, training and networking events and officially opens later this year. The FLEXCEL NX System includes imager, laminator, layout software and dedicated imaging and plate materials"/>
    <s v="MF"/>
    <m/>
    <m/>
    <m/>
    <m/>
    <s v="Machinery"/>
    <s v="Manufacturing"/>
    <s v="https://www.miraclon.com/news/miraclon-continues-global-flexo-hub-investment-with-new-facility-in-minnesota-usa/"/>
    <s v="Miraclon"/>
    <m/>
    <n v="55128"/>
    <n v="44.988162000000003"/>
    <n v="-92.964045999999996"/>
    <m/>
    <m/>
    <m/>
    <s v="Metro"/>
    <x v="4"/>
  </r>
  <r>
    <x v="17"/>
    <d v="2022-07-14T00:00:00"/>
    <s v="Indizen Optical Technologies"/>
    <x v="3"/>
    <x v="3"/>
    <s v="MN"/>
    <s v="Spain-based Indizen Optical Technologies Opens A Versatile New Office In Minneapolis. The office will serve as a gathering place for IOT events and education and as a hub for broader optical meetings and training opportunities. The space will house sales and marketing staff initially, with room for additional employees as needed. IOT is an international company with offices in California and Spain that provides technology and services necessary to make premier eyeglass lenses. "/>
    <s v="OF"/>
    <m/>
    <m/>
    <m/>
    <m/>
    <s v="Miscellaneous"/>
    <s v="Manufacturing"/>
    <s v="https://invisionmag.com/iot-opens-a-versatile-new-office-in-minneapolis/"/>
    <m/>
    <s v="305 N 5th Ave"/>
    <n v="55401"/>
    <n v="44.984786"/>
    <n v="-93.276180999999994"/>
    <m/>
    <m/>
    <m/>
    <s v="Metro"/>
    <x v="4"/>
  </r>
  <r>
    <x v="17"/>
    <d v="2022-07-15T00:00:00"/>
    <s v="Cirrus Aircraft"/>
    <x v="5"/>
    <x v="5"/>
    <s v="MN"/>
    <s v="Cirrus Aircraft has opened the latest addition to its Duluth manufacturing plant – a 16,000 square foot painting facility that will increase employment by 50 persons. With the expansion, Cirrus will have 86,000 square feet of painting space. Pat Waddick, Cirrus president - innovation and operations: “We will gain 35% more capacity to complete aircraft.”  Cirrus currently employs 130 employees at the site."/>
    <s v="MF"/>
    <m/>
    <n v="50"/>
    <m/>
    <n v="16000"/>
    <s v="Transportation Equipment"/>
    <s v="Manufacturing"/>
    <s v="http://www.businessnorth.com/daily_briefing/cirrus-unveils-painting-addition-to-duluth-facilities/article_95cf8f22-0473-11ed-a50e-87323255cc4e.html"/>
    <s v="Business North"/>
    <s v="4515 Taylor Cir"/>
    <n v="55811"/>
    <n v="46.838329000000002"/>
    <n v="-92.203635000000006"/>
    <m/>
    <m/>
    <m/>
    <s v="North"/>
    <x v="4"/>
  </r>
  <r>
    <x v="17"/>
    <d v="2022-07-27T00:00:00"/>
    <s v="BioMerics LLC"/>
    <x v="12"/>
    <x v="3"/>
    <s v="MN"/>
    <s v="Salt Lake City-based Biomerics, a custom medical device manufacturer, plans to expand and create new jobs in Brooklyn Park. Biomerics currently employs about 170 people at that location._x000a__x000a_The project would increase the leased space - from 60K sq ft to 120K sqft, build it out and include new equipment. The total project cost is $4.6 million. The expansion would add 53 new jobs over the next two years.  _x000a_MIF Award: $1 million.  JCF Award: $405K. "/>
    <s v="MF"/>
    <n v="4591668"/>
    <n v="53"/>
    <m/>
    <n v="100000"/>
    <s v="Medical"/>
    <s v="Manufacturing"/>
    <s v="https://ccxmedia.org/news/brooklyn-park-medical-device-manufacturer-biomerics-plans-expansion/"/>
    <s v="CCX Media, DEED"/>
    <s v="10351 Xylon Ave N Ste 100"/>
    <n v="55445"/>
    <n v="45.142977999999999"/>
    <n v="-93.390713000000005"/>
    <s v="Government"/>
    <s v="MIF $1M, JCF $405K"/>
    <n v="1405000"/>
    <s v="Metro"/>
    <x v="4"/>
  </r>
  <r>
    <x v="17"/>
    <d v="2022-07-28T00:00:00"/>
    <s v="Stratasys"/>
    <x v="25"/>
    <x v="3"/>
    <s v="MN"/>
    <s v="3-D printing company Stratasyswill lease part of a Plymouth warehouse complex. Stratasys, which is legally based in Israel but has its operational headquarters in Eden Prairie, will take over the entire 168,100-square-foot Building One of the Parkers Lake Commerce Center in Plymouth to use as a warehouse.  Stratasys plans to keep its other area facilities."/>
    <s v="WH"/>
    <m/>
    <m/>
    <m/>
    <n v="168000"/>
    <s v="Machinery"/>
    <s v="Manufacturing"/>
    <s v="https://www.bizjournals.com/twincities/news/2022/07/28/stratasys-leases-warehouse.html"/>
    <s v="Minneapolis-St. Paul Business Journal"/>
    <s v="14600 21st Ave N"/>
    <n v="55447"/>
    <n v="45.002755999999998"/>
    <n v="-93.467070000000007"/>
    <m/>
    <m/>
    <m/>
    <s v="Metro"/>
    <x v="4"/>
  </r>
  <r>
    <x v="17"/>
    <d v="2022-07-29T00:00:00"/>
    <s v="U.S. Steel"/>
    <x v="173"/>
    <x v="60"/>
    <s v="MN"/>
    <s v="US Steel selected its Keewatin Taconite plant (aka Keetac) for investing in a $150 million DR-grade pellet system, an entirely new product line for the company. For Keetac, it's an opportunity to produce pellets with a higher iron content than the traditional pellet, as feed for the fastest growing segment of domestic steelmaking. This will result in more stability for workers, currently at 350._x000a_10/11/22 update: Construction began on the addition, one of the largest MN taconite projects in recent history. "/>
    <s v="MF"/>
    <n v="150000000"/>
    <m/>
    <m/>
    <m/>
    <s v="Iron, Steel"/>
    <s v="Manufacturing"/>
    <s v="https://www.mesabitribune.com/news/local/keetac-picked-by-u-s-steel-as-dr-grade-pellet-site/article_b76ab834-0ed0-11ed-9ba8-fb6c6b46752f.html"/>
    <m/>
    <s v="S Keewatin Rd"/>
    <n v="55746"/>
    <n v="47.387709999999998"/>
    <n v="-93.086320000000001"/>
    <m/>
    <m/>
    <m/>
    <s v="North"/>
    <x v="4"/>
  </r>
  <r>
    <x v="17"/>
    <d v="2022-08-02T00:00:00"/>
    <s v="Zeus Electric Chassis"/>
    <x v="174"/>
    <x v="3"/>
    <s v="MN"/>
    <s v="Startup electric truck manufacturer Zeus Electric Chassis Inc. has closed on $6.25 million in the first part of a planned $12.5 million Series A round._x000a_The White Bear Lake-based company plans to use the funding to increase its manufacturing capabilities, build out its sales offerings and hire product and field support teams. "/>
    <s v="MF"/>
    <m/>
    <m/>
    <m/>
    <m/>
    <s v="Transportation Equipment"/>
    <s v="Manufacturing"/>
    <s v="https://www.bizjournals.com/twincities/news/2022/08/10/landec-lifecore-biomedical.html"/>
    <s v="Minneapolis-St. Paul Business Journal"/>
    <s v="2320 Leibel St "/>
    <n v="55311"/>
    <n v="45.124262999999999"/>
    <n v="-93.499583000000001"/>
    <s v="Venture Capital"/>
    <m/>
    <m/>
    <s v="Metro"/>
    <x v="4"/>
  </r>
  <r>
    <x v="17"/>
    <d v="2022-08-02T07:57:20"/>
    <s v="Integer Holdings Corp (aka Lake Region Medical)"/>
    <x v="11"/>
    <x v="6"/>
    <s v="MN"/>
    <s v="Integer is the largest medical device outsource manufacturer in the world. Its two medical brands are Greatbatch Medical and Lake Region Medical. _x000a_Lake Region Medical plans to expand in Maple Grove, relocating from Brooklyn Park. The move allows the company to consolidate 3 existing buildings into one leased site of 175,00 square feet. Total cost is $9.1 million, including renovations and new equipment. Expect to create 49 jobs over 3 years._x000a_MIF Award: $600K. JCF Award: $475K. "/>
    <s v="MF"/>
    <n v="9125000"/>
    <n v="49"/>
    <m/>
    <m/>
    <s v="Medical"/>
    <s v="Manufacturing"/>
    <s v="DEED"/>
    <s v="DEED"/>
    <m/>
    <n v="55110"/>
    <n v="45.120406000000003"/>
    <n v="-93.000988000000007"/>
    <s v="Government"/>
    <s v="MIF $600K, JCF $475K"/>
    <n v="1075000"/>
    <s v="Metro"/>
    <x v="4"/>
  </r>
  <r>
    <x v="17"/>
    <d v="2022-08-04T00:00:00"/>
    <s v="Dakota Supply Group"/>
    <x v="26"/>
    <x v="16"/>
    <s v="MN"/>
    <s v="Dakota Supply Group (DSG) held a groundbreaking ceremony on 8/4/22 for its new location at 1760 Energy Drive in Mankato. Expected completion is 2023.  There will be Electrical, HVAC, Plumbing, and Waterworks products will be available from this location. Dakota Supply Group sells construction products and materials to contractors and developers."/>
    <s v="OF, WH"/>
    <m/>
    <m/>
    <m/>
    <m/>
    <m/>
    <s v="Construction"/>
    <s v="https://www.dsgsupply.com/dsgnews/dsg-mankato-gb "/>
    <s v="Company website"/>
    <s v="1760 Energy Drive."/>
    <n v="56001"/>
    <n v="44.128324999999997"/>
    <n v="-93.978863000000004"/>
    <m/>
    <m/>
    <m/>
    <s v="South"/>
    <x v="4"/>
  </r>
  <r>
    <x v="17"/>
    <d v="2022-08-06T00:00:00"/>
    <s v="Wabash National"/>
    <x v="106"/>
    <x v="28"/>
    <s v="MN"/>
    <s v="Wabash National, which manufactures semi-trailers, plans to relocate its refrigerated trailer operation to its plant in Little Falls. Project will create 216 jobs in Little Falls and invest $23 million in equipment by the end of 2023. Total cost is $23 million in renovations and equipment_x000a_The city of Little Falls and Morrison County approved extensions to the 10-year tax rebate Wabash received from each entity when it first moved to the area in 2017 — $50,000/year from the city and $40,000/year from the county through 2037 — a total of 20 years. _x000a_MIF Award: $450K. "/>
    <s v="MF"/>
    <n v="23000000"/>
    <n v="216"/>
    <m/>
    <m/>
    <s v="Transportation Equipment"/>
    <s v="Manufacturing"/>
    <s v="https://www.hometownsource.com/morrison_county_record/news/wabash-to-move-entire-refrigerated-division-to-little-falls/article_692fea8e-148b-11ed-85d2-2bf53b844790.html"/>
    <s v="Morrison County Record (Hometown Source)"/>
    <s v="700 Paul Larson Memorial Dr"/>
    <n v="56345"/>
    <n v="45.982989000000003"/>
    <n v="-94.368634999999998"/>
    <s v="Government"/>
    <s v="MIF ($450K) Tax Abatement (Little Falls, Morrison County, $90K/yr over 10 yr (2x 5yr) extension of current agreement)"/>
    <n v="1350000"/>
    <s v="Central"/>
    <x v="4"/>
  </r>
  <r>
    <x v="17"/>
    <d v="2022-08-07T00:00:00"/>
    <s v="American Precision Avionics"/>
    <x v="5"/>
    <x v="5"/>
    <s v="MN"/>
    <s v="American Precision Avionics makes wiring harnesses and other airplane components. It already employs 87 people and hopes to hire another 25 production workers yet this year. One of their biggest customers is Cirrus. "/>
    <m/>
    <m/>
    <n v="25"/>
    <m/>
    <m/>
    <s v="Computer, Electronics"/>
    <s v="Manufacturing"/>
    <s v="https://www.duluthnewstribune.com/business/increased-aircraft-production-prompts-growth-in-duluth"/>
    <s v="Duluth News Tribune"/>
    <s v="3815 Prosperity Rd"/>
    <n v="55811"/>
    <n v="46.830615000000002"/>
    <n v="-92.149658000000002"/>
    <m/>
    <m/>
    <m/>
    <s v="North"/>
    <x v="4"/>
  </r>
  <r>
    <x v="17"/>
    <d v="2022-08-09T00:00:00"/>
    <s v="Intek Plastics, Inc."/>
    <x v="127"/>
    <x v="4"/>
    <s v="MN"/>
    <s v="Intek Plastics is looking to expand their facility by 60,000 sqft in the Hastings Business Park. Intek was running out of room in their current facility. The proposed project would include $6.6 million in construction and an additional $1.6 million in machinery and equipment investments with a total private investment of $8.2 million. The total project cost is $8.6 million includes new construction, renovations and machinery and equipment._x000a_MIF Award: $975K.  JCF Award: $725K.  New Jobs: 46."/>
    <s v="MF"/>
    <n v="8565857"/>
    <n v="46"/>
    <m/>
    <n v="60200"/>
    <s v="Plastics"/>
    <s v="Manufacturing"/>
    <s v="http://156.99.88.54/WebLink/0/edoc/737254/VIII-08%20Authorize%20Signature%20-%20Grant%20Contract%20Agreement%20-%20Minnesota%20Investment%20Fund%20-%20Intek%20Plastics.pdf"/>
    <s v="City of Hastings"/>
    <s v="1000 Spiral Blvd,"/>
    <n v="55033"/>
    <n v="44.720799999999997"/>
    <n v="-92.835496000000006"/>
    <s v="Government"/>
    <s v="MIF $975K, JCF $725K"/>
    <n v="1700000"/>
    <s v="Metro"/>
    <x v="4"/>
  </r>
  <r>
    <x v="17"/>
    <d v="2022-08-10T00:00:00"/>
    <s v="MDI"/>
    <x v="165"/>
    <x v="60"/>
    <s v="MN"/>
    <s v="Plastics manufacturer MDI  is installing a new, state-of-the-art polypropylene extruder – a machine used to create sheets that are converted into custom and standard containers – at its Grand Rapids facility. The $3.2 million machine will allow MDI to produce up to five million sheets of material per year while creating an additional 75 new jobs across northern Minnesota over the next 10 years.  MDI received grants from the Blandin Foundation and the Iron Range Resources and Rehabilitation Board (IRRRB)."/>
    <s v="MF"/>
    <n v="3200000"/>
    <n v="75"/>
    <m/>
    <m/>
    <s v="Plastics"/>
    <s v="Manufacturing"/>
    <s v="http://www.businessnorth.com/daily_briefing/mdi-invests-3-2-million-in-grand-rapids/article_f0ac8c0a-18b0-11ed-b104-4726410ed756.html?utm_source=businessnorth.com&amp;utm_campaign=/newsletters/wednesday-headlines/%3Fscrape%3Dtrue%26-dc%3D1660165201&amp;utm_medium=email&amp;utm_content=headline"/>
    <s v="Business North"/>
    <s v="825 Lily Ln, "/>
    <n v="55744"/>
    <n v="47.221178000000002"/>
    <n v="-93.510043999999994"/>
    <m/>
    <m/>
    <m/>
    <s v="North"/>
    <x v="4"/>
  </r>
  <r>
    <x v="17"/>
    <d v="2022-08-18T00:00:00"/>
    <s v="Onto Innovation"/>
    <x v="40"/>
    <x v="3"/>
    <s v="MN"/>
    <s v="Onto Innovation stands alone in process control with our unique perspective across the semiconductor value chain. Metrology, defect inspection, lithography, and smart manufacturing software solutions for semiconductor manufacturers. Modifying existing space into a Cleanroom. Bloomington Building Permit report: $1.85 million valuation"/>
    <s v="RD, MF"/>
    <n v="1850000"/>
    <m/>
    <m/>
    <m/>
    <s v="Machinery"/>
    <s v="Manufacturing"/>
    <s v="https://www.bloomingtonmn.gov/bldg/permit-status-inspection-results-monthly-building-reports"/>
    <s v="City of Bloomington"/>
    <s v="4900 W 78TH ST"/>
    <n v="55435"/>
    <n v="44.859366999999999"/>
    <n v="-93.342202999999998"/>
    <m/>
    <m/>
    <m/>
    <s v="Metro"/>
    <x v="4"/>
  </r>
  <r>
    <x v="17"/>
    <d v="2022-08-19T00:00:00"/>
    <s v="Solsten"/>
    <x v="3"/>
    <x v="3"/>
    <s v="MN"/>
    <s v="Solsten, a Minneapolis-based company that uses AI to help brands gather insights on their customers, has raised $21.8 million through a Series B funding round. The company was founded in 2018 in Berlin, Germany, where most of its employees are based.  The money will be used to further develop its product suite, expand its Minneapolis headquarters and to fund future clinical trials. But over the next year, the company plans to employ more people from Minnesota."/>
    <s v="OF"/>
    <m/>
    <m/>
    <m/>
    <m/>
    <s v="Computer Programming"/>
    <s v="Professional Services"/>
    <s v="https://www.bizjournals.com/twincities/inno/stories/fundings/2022/08/19/minneapolis-based-solsten-series-b-funding-million.html"/>
    <s v="Minneapolis-St. Paul Business Journal"/>
    <m/>
    <n v="55402"/>
    <n v="44.975915000000001"/>
    <n v="-93.271825000000007"/>
    <s v="Venture Capital"/>
    <m/>
    <m/>
    <s v="Metro"/>
    <x v="4"/>
  </r>
  <r>
    <x v="17"/>
    <d v="2022-08-23T00:00:00"/>
    <s v="Frana Co"/>
    <x v="160"/>
    <x v="4"/>
    <s v="MN"/>
    <s v="The Hopkins-based general contractor is looking to construct a manufacturing facility with outdoor storage in Rosemount. The facility would be its second in Rosemount. Frana is the 8th-largest general contractor in the Twin Cities. The project provides the capacity for manufacturing all prefabricated floors needed for Frana’s field construction and to start producing their own trusses. About 83,000 square feet of the property will be for outdoor storage. The site will employ 30 people. _x000a_Update 7/2024: Project cost $10 million. Project size: 56,220 sqft (factory); 3,558 sqft (office)"/>
    <s v="MF"/>
    <n v="10000000"/>
    <n v="30"/>
    <m/>
    <n v="59778"/>
    <m/>
    <s v="Construction"/>
    <s v="https://www.bizjournals.com/twincities/news/2022/08/23/frana-cos-plans-rosemount-manufacturing-plant.html"/>
    <s v="Minneapolis-St. Paul Business Journal"/>
    <s v="15790 Canada Circle"/>
    <n v="55068"/>
    <n v="44.718094000000001"/>
    <n v="-93.129017000000005"/>
    <m/>
    <m/>
    <m/>
    <s v="Metro"/>
    <x v="4"/>
  </r>
  <r>
    <x v="17"/>
    <d v="2022-08-26T00:00:00"/>
    <s v="CloudHQ"/>
    <x v="2"/>
    <x v="2"/>
    <s v="MN"/>
    <s v="CloudHQ plans to build a $1 billion data center in Chaska, the fourth such facility in the West Creek Corporate Center. The center would be 1.4 million square feet, with a 180,000-square-foot story on top. CloudHQ is projected to provide local jurisdictions hundreds of millions of dollars in tax revenue over the lifecycle of the building. The data center would create 75 to 100 technical jobs. Construction of CloudHQ's data center is expected to begin in 2023."/>
    <s v="DC"/>
    <n v="1000000000"/>
    <n v="100"/>
    <m/>
    <n v="1400000"/>
    <s v="Data Processing, Hosting"/>
    <s v="Information"/>
    <s v="https://www.startribune.com/1-billion-1-4-million-square-foot-data-center-planned-for-chaska/600201478/"/>
    <s v="Star Tribune"/>
    <s v="1707 West Creek Lane,"/>
    <n v="55318"/>
    <n v="44.808245999999997"/>
    <n v="-93.634111000000004"/>
    <m/>
    <m/>
    <m/>
    <s v="Metro"/>
    <x v="4"/>
  </r>
  <r>
    <x v="17"/>
    <d v="2022-09-07T00:00:00"/>
    <s v="Arbor Wood"/>
    <x v="165"/>
    <x v="60"/>
    <s v="MN"/>
    <s v="Duluth wood-products firm Arbor Wood is planning a new production facility in Grand Rapids._x000a_The long-shuttered Ainsworth Lumber Company oriented strand board (OSB) plant was purchased last year by a related entity to Arbor Wood, and includes 400,000 square feet of space and 138 acres._x000a_Arbor Wood plans to lease the production facility and install a thermal modification kiln—just the second of its kind in North America—and a full finishing mill."/>
    <s v="MF"/>
    <m/>
    <m/>
    <m/>
    <m/>
    <s v="Wood"/>
    <s v="Manufacturing"/>
    <s v="http://www.businessnorth.com/daily_briefing/arbor-wood-expansion-plans-shift-back-to-grand-rapids/article_c883614e-2ed2-11ed-a87b-9f1f988ac5b9.html?utm_source=businessnorth.com&amp;utm_campaign=/newsletters/wednesday-headlines/%3Fscrape%3Dtrue%26-dc%3D1662584424&amp;utm_medium=email&amp;utm_content=read%20more"/>
    <s v="Business North"/>
    <m/>
    <n v="55744"/>
    <n v="47.234577000000002"/>
    <n v="-93.507034000000004"/>
    <m/>
    <m/>
    <m/>
    <s v="North"/>
    <x v="4"/>
  </r>
  <r>
    <x v="17"/>
    <d v="2022-09-08T00:00:00"/>
    <s v="Elk River Technologies/TBD "/>
    <x v="147"/>
    <x v="18"/>
    <s v="MN"/>
    <s v="Xcel confirmed the new data center is separate from the Google project, announced in January 2019. The latest data center would have 100 full-time employees and would create more than 1,200 building trades jobs. Xcel offered no other details about the data center, except to say it's not a cryptocurrency mining project. Xcel has signed an option to sell 348 acres to a company that would build a $1 billion data center at the Sherco site in Becker (that is expected to close between 2023 and 2030)."/>
    <s v="DC"/>
    <n v="1000000000"/>
    <n v="100"/>
    <m/>
    <m/>
    <s v="Data Processing, Hosting"/>
    <s v="Information"/>
    <s v="https://www.startribune.com/mystery-company-plans-1-billion-data-center-on-xcel-property-in-becker/600204954/?utm_source=newsletter&amp;utm_medium=email&amp;utm_campaign=business"/>
    <s v="Star Tribune"/>
    <m/>
    <n v="55308"/>
    <n v="45.451864"/>
    <n v="-93.842186999999996"/>
    <m/>
    <m/>
    <m/>
    <s v="Central"/>
    <x v="4"/>
  </r>
  <r>
    <x v="17"/>
    <d v="2022-09-08T00:00:00"/>
    <s v="MedTrace"/>
    <x v="3"/>
    <x v="3"/>
    <s v="MN"/>
    <s v="MedTrace, a  Danish med-tech company specializing in blood-flow imaging technology, has planted its new U.S. headquarters in Minneapolis at the IDS Center.  FThe company chose to come to the Minneapolis market because the “Twin Cities are the global hub for medical devices.”  MedTrace has about 45 employees, with four employees based in the U.S. but intends to grow that number to 10 within a year, a majority of whom will be based in Minneapolis."/>
    <s v="HQ"/>
    <m/>
    <n v="4"/>
    <m/>
    <m/>
    <s v="Medical"/>
    <s v="Manufacturing"/>
    <s v="https://www.bizjournals.com/twincities/inno/stories/news/2022/09/08/denmark-medtech-medtrace-downtown-minneapolis.html"/>
    <s v="Minneapolis-St. Paul Business Journal"/>
    <s v="80 S 8th St"/>
    <n v="55402"/>
    <n v="44.975901999999998"/>
    <n v="-93.272092999999998"/>
    <m/>
    <m/>
    <m/>
    <s v="Metro"/>
    <x v="4"/>
  </r>
  <r>
    <x v="17"/>
    <d v="2022-09-21T00:00:00"/>
    <s v="Graco"/>
    <x v="69"/>
    <x v="3"/>
    <s v="MN"/>
    <s v="Graco broke ground last month on a second 500,000-square-foot building on  the Dayton campus that will serve as its worldwide distribution center. The facility will employ 150 warehouse and office staff with an average annual wage of $59,200._x000a_Innovative BDPI award - 2022-Q3: City of Dayton will receive $2.0 million grant to construct utilities and a new street for a new 500,000 square foot Omni channel distribution facility to support Graco Inc.  "/>
    <s v="DW"/>
    <n v="81300000"/>
    <n v="150"/>
    <m/>
    <n v="529000"/>
    <s v="Machinery"/>
    <s v="Manufacturing"/>
    <s v="https://www.startribune.com/graco-opens-new-solar-powered-facility-in-dayton-minn/600209034/?refresh=true"/>
    <s v="Star Tribune"/>
    <s v="12225 W French Lake Rd"/>
    <n v="55327"/>
    <n v="45.166874999999997"/>
    <n v="-93.495929000000004"/>
    <s v="Government"/>
    <s v="IBDPI"/>
    <n v="2035101"/>
    <s v="Metro"/>
    <x v="4"/>
  </r>
  <r>
    <x v="17"/>
    <d v="2022-09-27T00:00:00"/>
    <s v="Walgreen"/>
    <x v="12"/>
    <x v="3"/>
    <s v="MN"/>
    <s v="Walgreens, the second largest pharmacy chain in the country, is planning a 52,000-square-foot facility in Brooklyn Park that would significantly speed up delivery of customer prescriptions. the project is expected to create 142 full-time jobs. The micro-fulfillment facility will use $21 million in state-of-the-art robotics technology to  process 45,000 prescriptions in a day or 2,800 per hour (compared to 300 in a day at a regular pharmacy)._x000a_DEED Awards: MIF $775K, JCF $475K"/>
    <s v="DW"/>
    <n v="34610615"/>
    <n v="142"/>
    <m/>
    <n v="52000"/>
    <m/>
    <s v="Retail"/>
    <s v="https://ccxmedia.org/news/walgreens-plans-brooklyn-park-facility-to-speed-up-prescription-delivery/"/>
    <m/>
    <s v="10695 Winnetka Avenue"/>
    <n v="55445"/>
    <n v="45.149346999999999"/>
    <n v="-93.381394999999998"/>
    <s v="Government"/>
    <s v="MIF $775K, JCF $475K"/>
    <n v="1250000"/>
    <s v="Metro"/>
    <x v="4"/>
  </r>
  <r>
    <x v="17"/>
    <d v="2022-09-30T00:00:00"/>
    <s v="Minkkinen Iron"/>
    <x v="175"/>
    <x v="24"/>
    <s v="MN"/>
    <s v="Minkkinen Iron is expanding in Cokato and plans to construct a new 18,000 square foot, $2 million steel fabrication facility. Minkkinen is considering additional expansions, including aluminum fabrication and powder facilities. The project will retain 34 jobs and create 20 new jobs in 5 years. _x000a_BDPI Award to the city of Cokato: $376,500 to construct streets and utilities.  The city provides the remaining $377,000."/>
    <s v="MF"/>
    <n v="2000000"/>
    <n v="20"/>
    <n v="34"/>
    <n v="18000"/>
    <s v="Iron, Steel"/>
    <s v="Manufacturing"/>
    <s v="DEED"/>
    <s v="DEED"/>
    <s v="225 3rd St SW,"/>
    <n v="55321"/>
    <n v="45.076596000000002"/>
    <n v="-94.192274999999995"/>
    <m/>
    <m/>
    <m/>
    <s v="Central"/>
    <x v="4"/>
  </r>
  <r>
    <x v="19"/>
    <d v="2022-10-05T00:00:00"/>
    <s v="SunOpta"/>
    <x v="90"/>
    <x v="34"/>
    <s v="MN"/>
    <s v="Minnesota food and beverage manufacturer SunOpta just broke ground on a new $31 million warehouse in Alexandria as part of its five-year goal to double its plant-based business by 2025.  The 252,000-square-foot warehouse increase overall handling and storage capacity, and support its production of oat milk. It will store raw materials for plant-based products, including oats, soybeans, hemp and tea, plus finished goods.   It's slated for completion next summer. "/>
    <s v="DW"/>
    <n v="31000000"/>
    <m/>
    <m/>
    <n v="252000"/>
    <s v="Food, Beverage"/>
    <s v="Manufacturing"/>
    <s v="https://www.bizjournals.com/twincities/news/2022/10/04/new-sunopta-warehouse-alexandria.html"/>
    <m/>
    <s v="3455 34th Avenue West"/>
    <n v="56308"/>
    <n v="45.860156000000003"/>
    <n v="-95.379949999999994"/>
    <m/>
    <m/>
    <m/>
    <s v="Central"/>
    <x v="4"/>
  </r>
  <r>
    <x v="19"/>
    <d v="2022-10-06T00:00:00"/>
    <s v="Arctic Wolf Networks"/>
    <x v="33"/>
    <x v="3"/>
    <s v="MN"/>
    <s v="Arctic Wolf cyber defense firm secures $401M in new funding. The money will go to hiring more people and product development.  The company offers its one-stop cloud native platform coupled with a differentiated delivery model. In July 2021, the company employed just fewer than 1,000 workers. Now, Arctic Wolf has more than 2,000 employees distributed across the globe. In October 2020, the company announced it was moving its headquarters from Sunnyvale, Calif., to Eden Prairie."/>
    <m/>
    <m/>
    <m/>
    <m/>
    <m/>
    <s v="Computer Programming"/>
    <s v="Professional Services"/>
    <s v="https://www.startribune.com/eden-prairies-arctic-wolf-cyber-defense-firm-secures-401m-in-new-funding/600213545/"/>
    <m/>
    <s v="8939 Columbine Rd Suite 150"/>
    <n v="55347"/>
    <n v="44.841734000000002"/>
    <n v="-93.441980999999998"/>
    <s v="Venture Capital"/>
    <m/>
    <m/>
    <s v="Metro"/>
    <x v="4"/>
  </r>
  <r>
    <x v="19"/>
    <d v="2022-10-12T00:00:00"/>
    <s v="Workbox Holdings"/>
    <x v="3"/>
    <x v="3"/>
    <s v="MN"/>
    <s v="Chicago-based Workbox Holdings Inc. plans to open its own coworking space in downtown Minneapolis. Workbox plans on opening a 27,000-square-foot coworking space at 121 South 8th Street Tower, also called Deluxe Plaza. Opening is set for early November, where it will offer an office environment as well as business support services aimed at newer companies. It's Workbox's first location outside of Chicago, where it operates four coworking spaces."/>
    <s v="OF"/>
    <m/>
    <m/>
    <m/>
    <n v="27000"/>
    <m/>
    <s v="Real Estate, Leasing"/>
    <s v="https://www.bizjournals.com/twincities/news/2022/10/12/workbox-opens-space-in-downtown-minneapolis.html"/>
    <s v="Minneapolis St Paul Business Journal"/>
    <s v="121 South 8th Street Tower"/>
    <n v="55402"/>
    <n v="44.974625000000003"/>
    <n v="-93.270889999999994"/>
    <m/>
    <m/>
    <m/>
    <s v="Metro"/>
    <x v="4"/>
  </r>
  <r>
    <x v="19"/>
    <d v="2022-10-14T00:00:00"/>
    <s v="Cast 7"/>
    <x v="72"/>
    <x v="5"/>
    <s v="MN"/>
    <s v="A $2.6 million expansion is on the burner at a Hibbing foundry. Cast 7, LLC, a foundry east of Hibbing, plans to boost production of stainless steel traveling grates. The eight-member IRRRB considers a $1.3 million loan to help fund the project, with Security State Bank funding the loan. The expansion includes adding equipment such as air compressors, blast technology, and automation and robotics equipment._x000a_The project creates up to four new jobs paying $30 to $55 an hour."/>
    <s v="MF"/>
    <n v="2600000"/>
    <n v="4"/>
    <m/>
    <m/>
    <s v="Primary Metals"/>
    <s v="Manufacturing"/>
    <s v="http://www.businessnorth.com/daily_briefing/hibbing-foundry-to-expand/article_6203f130-4c24-11ed-beb4-7bf654b58eef.html?utm_source=businessnorth.com&amp;utm_campaign=/newsletters/monday-headlines/%3Fscrape%3Dtrue%26-dc%3D1666042221&amp;utm_medium=email&amp;utm_content=read%20more"/>
    <m/>
    <s v="11364 MN-37"/>
    <n v="55746"/>
    <n v="47.394854000000002"/>
    <n v="-92.876908999999998"/>
    <s v="Government"/>
    <s v="IRRRB"/>
    <n v="1300000"/>
    <s v="North"/>
    <x v="4"/>
  </r>
  <r>
    <x v="19"/>
    <d v="2022-10-14T00:00:00"/>
    <s v="GEOTEK"/>
    <x v="46"/>
    <x v="7"/>
    <s v="MN"/>
    <s v="GEOTEK is looking to expand in Stewartville (Olmsted County). GEOTEK manufactures a variety of pultruded products such as tension bars for chain link fences, retaining wall pins, and nursery stakes. Geotek's proposes expanding onto an adjacent 40‐acre parcel through the expansion of a new product line. The total project cost is $13.525 million - covering $7.9 million in new construction, $2.3 million in site improvements, $2.53 million for purchase of equipment and $810,000 in other costs. They expect to create 35 jobs over 3 years._x000a_DEED AWARDS MIF $230K, JCF $800K"/>
    <s v="MF"/>
    <n v="13525000"/>
    <n v="35"/>
    <m/>
    <m/>
    <s v="Fabricated Metal"/>
    <s v="Manufacturing"/>
    <s v="https://www.kaaltv.com/news/groundbreaking-for-stewartville-business-expansion-geotek/"/>
    <s v="DEED"/>
    <s v="1421 2nd Ave NW"/>
    <n v="55976"/>
    <n v="43.866067999999999"/>
    <n v="-92.490588000000002"/>
    <s v="Government"/>
    <s v="JCF $800K, MIF $230K"/>
    <n v="1030000"/>
    <s v="South"/>
    <x v="4"/>
  </r>
  <r>
    <x v="19"/>
    <d v="2022-10-18T00:00:00"/>
    <s v="Warehouse Storage (GT Express)"/>
    <x v="136"/>
    <x v="53"/>
    <s v="MN"/>
    <s v="Warehouse Storage will renovate main former Corchran's building to create 81,000 square feet of warehouse, manufacturing and office space.  Intended use after remodeling is truck maintenance, warehousing of truck parts and possibly air conditioners. An affiliated entity GT Express is located in Illinois; this is an expansion into Minnesota.  Will create 11 jobs and leverage $615,712 of private investment._x000a_DEED BDPI award to City of Waseca $102,297 for cleanup of stie contamination from chlorinated solvents."/>
    <s v="DW"/>
    <n v="615712"/>
    <n v="11"/>
    <m/>
    <m/>
    <m/>
    <s v="Warehousing"/>
    <s v="https://mn.gov/deed/newscenter/press-releases/?id=557678"/>
    <m/>
    <s v=" 1340 S State St"/>
    <n v="56093"/>
    <n v="44.065418999999999"/>
    <n v="-93.505668999999997"/>
    <s v="Government"/>
    <s v="DEED Cleanup Fund (to City of Waseca)"/>
    <n v="102297"/>
    <s v="South"/>
    <x v="4"/>
  </r>
  <r>
    <x v="19"/>
    <d v="2022-10-24T00:00:00"/>
    <s v="Motion Ai"/>
    <x v="33"/>
    <x v="3"/>
    <s v="MN"/>
    <s v="Motion Industries opened its new larger facility in June 2022.  As an industrial automation solution provider, Motion Ai needed a larger space for their growing business. The new 105,000-square-foot premises features a gain of 55,000 square-feet over the old location, which was also in Eden Prairie. The larger space allows for a regional sales and support center, training classrooms, a regional fulfillment center, assembly and fabrication shops, and R&amp;D and engineering labs. "/>
    <s v="MF, RD, Other"/>
    <m/>
    <m/>
    <m/>
    <n v="105000"/>
    <s v="Machinery"/>
    <s v="Manufacturing"/>
    <s v="https://www.inddist.com/company-expansion-consolidation/news/22512202/motion-ai-opens-new-minnesota-facility"/>
    <s v="Industrial Distribution (www.inddist.com)"/>
    <s v="7350 Golden Triangle Drive"/>
    <n v="55344"/>
    <n v="44.869596999999999"/>
    <n v="-93.407747999999998"/>
    <m/>
    <m/>
    <m/>
    <s v="Metro"/>
    <x v="4"/>
  </r>
  <r>
    <x v="19"/>
    <d v="2022-10-31T00:00:00"/>
    <s v="Doppler Gear"/>
    <x v="176"/>
    <x v="64"/>
    <s v="MN"/>
    <s v="Doppler Gear has over 50 years of experience in custom gear manufacturing_x000a_Its four manufacturing facilities in the upper Mid-West.  Doppler Gear plans to invest $500,000 in two new buildings in Isle and buy new equipment. Will retain 12 jobs retained and create 38 new jobs within 5 years. _x000a_DEED BDPI $201,022 to construct streets and utilities in a 17 acre industrial park to support Doppler (total public infrastructure cost is $652,020)"/>
    <s v="MF"/>
    <n v="500000"/>
    <n v="38"/>
    <n v="12"/>
    <m/>
    <s v="Machinery"/>
    <s v="Manufacturing"/>
    <s v="n/a (DEED, Doppler Gear)"/>
    <m/>
    <s v="39872 Highway 47"/>
    <n v="56342"/>
    <n v="46.153078999999998"/>
    <n v="-93.461944000000003"/>
    <s v="Government"/>
    <s v="BDPI (for infrastructure)"/>
    <n v="201022"/>
    <s v="Central"/>
    <x v="4"/>
  </r>
  <r>
    <x v="19"/>
    <d v="2022-10-31T00:00:00"/>
    <s v="Heliene"/>
    <x v="9"/>
    <x v="5"/>
    <s v="MN"/>
    <s v="PV panel assembler Heliene announced the opening of a 420 MW plant in Minnesota, adding to the Canadian company’s existing 150 MW operation in the state (related to an original announced expansion in 2021). Heliene now employs 100 Minnesotans. _x000a_The company will spend $7 million on updated equipment for the 150 MW plant, with aims to double its capacity to 300 MW. The company expects this upgrade to be complete by July 2023."/>
    <s v="MF"/>
    <n v="7000000"/>
    <m/>
    <m/>
    <m/>
    <s v="Electrical Equipment"/>
    <s v="Manufacturing"/>
    <s v="https://pv-magazine-usa.com/2022/10/31/heliene-adds-420-mw-u-s-solar-panel-assembly-line/"/>
    <m/>
    <s v="8787 Silicon Way"/>
    <n v="55768"/>
    <n v="47.521563"/>
    <n v="-92.606620000000007"/>
    <m/>
    <m/>
    <m/>
    <s v="North"/>
    <x v="4"/>
  </r>
  <r>
    <x v="19"/>
    <d v="2022-10-31T00:00:00"/>
    <s v="Donaldson Co"/>
    <x v="40"/>
    <x v="3"/>
    <s v="MN"/>
    <s v="Bloomington Building Permit Report - $477,000 valuation. Interior demo and buildout of existing space."/>
    <s v="OF/MF?"/>
    <n v="477000"/>
    <m/>
    <m/>
    <m/>
    <s v="Machinery"/>
    <s v="Manufacturing"/>
    <s v="https://www.bloomingtonmn.gov/bldg/permit-status-inspection-results-and-monthly-building-reports"/>
    <m/>
    <s v="9250 BLOOMINGTON FWY"/>
    <n v="55431"/>
    <n v="44.835960999999998"/>
    <n v="-93.297640999999999"/>
    <m/>
    <m/>
    <m/>
    <s v="Metro"/>
    <x v="4"/>
  </r>
  <r>
    <x v="19"/>
    <d v="2022-11-01T00:00:00"/>
    <s v="Spectro Alloys"/>
    <x v="160"/>
    <x v="4"/>
    <s v="MN"/>
    <s v="Spectro Alloys, a leading Midwest-based recycler of aluminum, celebrated the opening of its state-of-the-art distribution center. The $6-million project completed this fall is part of the company’s ongoing efforts to modernize and become Minnesota’s recycling plant of the future. The 70,000-square-foot distribution center helps streamline the production, shipping and receiving processes at Spectro Alloys, which provides recycled aluminum ingots to regional die casters and foundries. "/>
    <s v="MF, WH"/>
    <n v="6000000"/>
    <m/>
    <m/>
    <n v="70000"/>
    <s v="Iron, Steel"/>
    <s v="Manufacturing"/>
    <s v="https://wasteadvantagemag.com/spectro-alloys-unveils-70000-square-foot-distribution-center/"/>
    <s v="Waste Advantage Magazine, DEED"/>
    <s v="13220 Doyle Path"/>
    <n v="55068"/>
    <n v="44.757401000000002"/>
    <n v="-93.011330999999998"/>
    <m/>
    <m/>
    <m/>
    <s v="Metro"/>
    <x v="4"/>
  </r>
  <r>
    <x v="19"/>
    <d v="2022-11-02T00:00:00"/>
    <s v="Clow Manufacturing"/>
    <x v="177"/>
    <x v="11"/>
    <s v="MN"/>
    <s v="Clow Stamping Manufacturing, a provider of metal stampings to agriculture and other industries, wants to add 100,000 square feet of manufacturing space to its 285,000-square-foot facility in Merrifield, near Nisswa._x000a_The company expects to create 65 jobs over the next two years as part of the $18.9 million expansion. The jobs would pay $17.50 on average. The project includes $14.9 million in new construction._x000a_DEED Awards: MIF $450K. JCF $840K._x000a_Update: Construction begins June 2023."/>
    <s v="MF"/>
    <n v="18900000"/>
    <n v="65"/>
    <m/>
    <n v="100000"/>
    <s v="Fabricated Metal"/>
    <s v="Manufacturing"/>
    <s v="https://finance-commerce.com/2022/11/metal-stamping-company-plans-nisswa-expansion/"/>
    <m/>
    <s v="23103 Co Rd 3"/>
    <n v="56465"/>
    <n v="46.486683999999997"/>
    <n v="-94.158050000000003"/>
    <s v="Government"/>
    <s v="MIF $450K. $840K JCF."/>
    <n v="1290000"/>
    <s v="Central"/>
    <x v="4"/>
  </r>
  <r>
    <x v="19"/>
    <d v="2022-11-10T00:00:00"/>
    <s v="Twin Ignition Startup Garage"/>
    <x v="3"/>
    <x v="3"/>
    <s v="MN"/>
    <s v="Twin Ignition, a venture capital fund that invests in local tech startups, is expanding in Northeast Minneapolis. An affiliated entity affiliated acquired the Grain Belt complex’s Keg House Arts Building for about $5 million. Twin Ignition plans to relocate companies that are getting too big for the 6,000-square-foot Startup Garage into bigger spaces within the nearly 45,000-square-foot Keg House to help support their next phase of growth. "/>
    <m/>
    <m/>
    <m/>
    <m/>
    <n v="45000"/>
    <s v="Business Consulting"/>
    <s v="Professional Services"/>
    <s v="https://www.bizjournals.com/twincities/news/2022/11/10/twin-ignition-keg-house-building-northeast-mpls.html?utm_source=st&amp;utm_medium=en&amp;utm_campaign=inno&amp;ana=e_n&amp;utm_content=mn"/>
    <m/>
    <s v="1317 Marshall St NE"/>
    <n v="55413"/>
    <n v="45.000678999999998"/>
    <n v="-93.269960999999995"/>
    <m/>
    <m/>
    <m/>
    <s v="Metro"/>
    <x v="4"/>
  </r>
  <r>
    <x v="19"/>
    <d v="2022-11-11T00:00:00"/>
    <s v="Taco John's"/>
    <x v="43"/>
    <x v="3"/>
    <s v="MN"/>
    <s v="Taco John's last month opened a new state-of-the-art test kitchen, where chefs and researchers are developing new recipes and experimenting with new gadgets.  The test kitchen is part of a 20,000-square-foot restaurant support center that Taco John's created in offices above the West End shops. The center has offices for about 30 employees, and helps run the chain's operations, supply chain, marketing and technology. "/>
    <s v="Other/OF"/>
    <m/>
    <n v="30"/>
    <m/>
    <n v="20000"/>
    <s v="Food Services"/>
    <s v="Accommodation, Food Services"/>
    <s v="https://www.startribune.com/taco-johns-opens-test-kitchen-in-st-louis-park/600224663/"/>
    <m/>
    <s v="n/a"/>
    <n v="55416"/>
    <n v="44.959699999999998"/>
    <n v="-93.370199999999997"/>
    <m/>
    <m/>
    <m/>
    <s v="Metro"/>
    <x v="4"/>
  </r>
  <r>
    <x v="19"/>
    <d v="2022-11-14T00:00:00"/>
    <s v="Padagis US LLC"/>
    <x v="10"/>
    <x v="3"/>
    <s v="MN"/>
    <s v="Padagis is a pharmaceutical manufacturer that offers high quality generic Rx and OTC products.  Padagis owns and operates a manufacturing site in New Hope. Padagis plans to add $5,000,000 in new modernized manufacturing machinery and equipment and 60 new employees at the New Hope site. Currently, Padagis is New Hope’ s sixth largest employer, with approximately 315 employees. The investment will increase the long-term viability of the New Hope plant._x000a__x000a_DEED Awards 2023-Q1: MIF ($980K)"/>
    <m/>
    <n v="5000000"/>
    <n v="60"/>
    <m/>
    <m/>
    <s v="Chemicals"/>
    <s v="Manufacturing"/>
    <s v="https://image.ci.new-hope.mn.us/WebLink/PDF/aa4a3c8e-5bd3-4576-b637-3e45ebd21377/11%2014%2022%20City%20Council%20Minutes.pdf"/>
    <s v="City of New Hope (City Council Minutes, 11/14/2023)"/>
    <s v="3940 Quebec Avenue North"/>
    <n v="55427"/>
    <n v="45.027541999999997"/>
    <n v="-93.376852"/>
    <s v="Government"/>
    <s v="MIF"/>
    <n v="980000"/>
    <s v="Metro"/>
    <x v="4"/>
  </r>
  <r>
    <x v="19"/>
    <d v="2022-11-15T00:00:00"/>
    <s v="Nature Energy"/>
    <x v="178"/>
    <x v="46"/>
    <s v="MN"/>
    <s v="A company from Denmark that harvests energy from manure and food waste is poised to bring its high-tech system to two Minnesota communities. Nature Energy’s business is to take manure from dairy and other livestock farmers, then turn the methane from that manure into natural gas and next give that manure back to farmers for use as fertilizer. Nature Energy plans to start construction in Benson and Wilson next year. _x000a_The facility that Nature Energy will use in Benson was a former plant that was built to turn turkey manure into energy."/>
    <m/>
    <m/>
    <m/>
    <m/>
    <m/>
    <s v="Chemicals (biofuel)"/>
    <s v="Manufacturing"/>
    <s v="https://www.agweek.com/business/nature-energy-brings-large-scale-manure-to-energy-projects-from-denmark-to-minnesota"/>
    <m/>
    <s v="900 Industry Drive "/>
    <n v="56215"/>
    <n v="45.322293999999999"/>
    <n v="-95.630016999999995"/>
    <m/>
    <m/>
    <m/>
    <s v="Central"/>
    <x v="4"/>
  </r>
  <r>
    <x v="19"/>
    <d v="2022-11-15T00:00:00"/>
    <s v="Nature Energy"/>
    <x v="179"/>
    <x v="22"/>
    <s v="MN"/>
    <s v="A company from Denmark that harvests energy from manure and food waste is poised to bring its high-tech system to two Minnesota communities. Nature Energy’s business is to take manure from dairy and other livestock farmers, then turn the methane from that manure into natural gas and next give that manure back to farmers for use as fertilizer. Nature Energy plans to start construction in Benson and Wilson next year. "/>
    <m/>
    <m/>
    <m/>
    <m/>
    <m/>
    <s v="Chemicals (biofuel)"/>
    <s v="Manufacturing"/>
    <s v="https://www.agweek.com/business/nature-energy-brings-large-scale-manure-to-energy-projects-from-denmark-to-minnesota"/>
    <m/>
    <s v="28830 County Route 12"/>
    <n v="55987"/>
    <n v="43.953346000000003"/>
    <n v="-91.703637999999998"/>
    <m/>
    <m/>
    <m/>
    <s v="South"/>
    <x v="4"/>
  </r>
  <r>
    <x v="19"/>
    <d v="2022-11-16T00:00:00"/>
    <s v="Winnebago"/>
    <x v="33"/>
    <x v="3"/>
    <s v="MN"/>
    <s v="Winnebago plans to open a 40,000 square-foot Advanced Technology Innovation Center in  Minnesota focused on developing innovative technologies for the RV and boating markets. _x000a_Location is TBD but will be near its headquarters in Eden Prairie. Winnebago will lease rather than buy or build. Buildout of the facility will begin in early 2023, with move-in starting in May or June._x000a_Current employees working on the 25 person R&amp;D team in Eden Prairie or north Iowa will shift to the new facility. "/>
    <s v="RD"/>
    <m/>
    <m/>
    <m/>
    <n v="40000"/>
    <s v="Transportation Equipment"/>
    <s v="Manufacturing"/>
    <s v="https://www.bizjournals.com/twincities/news/2022/11/16/rv-minnesota-winnebago-innovation.html"/>
    <m/>
    <s v="n/a"/>
    <n v="55344"/>
    <n v="44.850563000000001"/>
    <n v="-93.440428999999995"/>
    <m/>
    <m/>
    <m/>
    <s v="Metro"/>
    <x v="4"/>
  </r>
  <r>
    <x v="19"/>
    <d v="2022-11-17T00:00:00"/>
    <s v="Doran Group"/>
    <x v="33"/>
    <x v="3"/>
    <s v="MN"/>
    <s v="The Doran Group will relocate its headquarters to Eden Prairie by the end of next April. Doran paid for $3.5 million this week for an office building and plans to renovate the building and move its operations into the nearly 19,000-square-foot space - relocating from a Bloomington office building. They will invest more than $1 million in building improvements and new amenities."/>
    <s v="OF"/>
    <n v="4500000"/>
    <m/>
    <m/>
    <m/>
    <s v="Real Estate"/>
    <s v="Real Estate, Leasing"/>
    <s v="https://www.bizjournals.com/twincities/news/2022/11/17/doran-group-relocating-headquarters-eden-prairie.html"/>
    <m/>
    <s v="6423 City West Parkway"/>
    <n v="55344"/>
    <n v="44.888202999999997"/>
    <n v="-93.417029999999997"/>
    <m/>
    <m/>
    <m/>
    <s v="Metro"/>
    <x v="4"/>
  </r>
  <r>
    <x v="19"/>
    <d v="2022-11-18T00:00:00"/>
    <s v="Aerospace Fabrication"/>
    <x v="180"/>
    <x v="4"/>
    <s v="MN"/>
    <s v="Aerospace Fabrication will be constructing a new building inside the Farmington Industrial Park. Employees and city leaders celebrated the addition with a Nov. 2, 2022 groundbreaking ceremony. The 13,333-square-foot addition will allow for increased production and new processing systems. Anticipate the project to wrap up by spring 2023. _x000a_UPDATE: Aerospace Fabrication cut the ribbon in summer 2023 on a 13,333-square-foot expansion of its building."/>
    <s v="MF"/>
    <m/>
    <m/>
    <m/>
    <n v="13333"/>
    <s v="Transportation Equipment"/>
    <s v="Manufacturing"/>
    <s v="https://www.hometownsource.com/sun_thisweek/community/dakota_county/aerospace-fabrication-breaks-ground-in-farmington/article_e660a0da-5e86-11ed-be4a-5bdb034b417f.html"/>
    <s v="Hometown Source"/>
    <s v="5147 208th St W,"/>
    <n v="55024"/>
    <n v="44.647232000000002"/>
    <n v="-93.169590999999997"/>
    <m/>
    <m/>
    <m/>
    <s v="Metro"/>
    <x v="4"/>
  </r>
  <r>
    <x v="19"/>
    <d v="2022-11-19T00:00:00"/>
    <s v="Cambria"/>
    <x v="181"/>
    <x v="44"/>
    <s v="MN"/>
    <s v="Cambria, known for its luxury countertops, expands again. Cambria's $130 million quartz-countertop factory expansion roared to life this month — and with it, the family-owned company now has 1 million square feet of operations an hour south of Minneapolis in Le Sueur._x000a_The plant addition, the third in 15 years, offers a sixth production line and 50 new jobs. Already, Cambria has added 130 jobs this year and now employs 1,900 workers nationwide. It will need an additional 100 workers long term."/>
    <s v="MF"/>
    <n v="130000000"/>
    <n v="280"/>
    <m/>
    <m/>
    <s v="Non-metallic Minerals"/>
    <s v="Manufacturing"/>
    <s v="https://www.startribune.com/cambria-known-for-its-luxury-countertops-expands-again/600227748/"/>
    <m/>
    <s v="31496 Cambria Ave"/>
    <n v="56058"/>
    <n v="44.494033000000002"/>
    <n v="-93.870442999999995"/>
    <m/>
    <m/>
    <m/>
    <s v="South"/>
    <x v="4"/>
  </r>
  <r>
    <x v="19"/>
    <d v="2022-11-28T00:00:00"/>
    <s v="George Modular Innovation Solutions"/>
    <x v="3"/>
    <x v="3"/>
    <s v="MN"/>
    <s v="Former NBA star and developer Devean George is bringing a modular housing manufacturing plant (George Modular Innovation Solutions) to North Minneapolis. Once operational, he expects to create about 350 union jobs, paying at least $31 an hour. The products will be using low-gauge steel, rather than wood. _x000a_UPDATE 3/2024. George Modular purchased an 82,972-square-foot warehouse building in North Minneapolis. The project cost is now $31 million, and includes buildout. Expect to start construction this spring, complete construction this fall. _x000a_Fin. Asst.: MIF $3M, JCF $756K, City of Mpls $2M"/>
    <s v="MF"/>
    <n v="30200000"/>
    <n v="350"/>
    <m/>
    <m/>
    <s v="Fabricated Metal"/>
    <s v="Manufacturing"/>
    <s v="https://finance-commerce.com/2022/11/new-modular-manufacturer-has-north-minneapolis-plans/"/>
    <m/>
    <s v="1400 Washington Ave N"/>
    <n v="55454"/>
    <n v="44.993718000000001"/>
    <n v="-93.280733999999995"/>
    <s v="Government"/>
    <s v="City of Mpls ($2M), MIF ($3M), JCF ($756,816)"/>
    <n v="5756816"/>
    <s v="Metro"/>
    <x v="4"/>
  </r>
  <r>
    <x v="19"/>
    <d v="2022-12-06T00:00:00"/>
    <s v="Dakota Supply Group"/>
    <x v="76"/>
    <x v="24"/>
    <s v="MN"/>
    <s v="Dakota Supply Group (DSG) has been serving customers in Monticello and Otsego for several years and moved from Monticello to its new location in Otsego. The new facility has expanded the company’s services to the plumbing, waterworks, on-site sewer, water, and well, HVAC, and electrical needs in this growing area. DSG is headquartered in Plymouth, Minnesota, and has 13 locations in Minnesota and more than 300 employee-owners."/>
    <s v="OF, WH"/>
    <m/>
    <m/>
    <m/>
    <m/>
    <m/>
    <s v="Construction"/>
    <s v="https://www.dsgsupply.com/dsgnews/dsg-monticello"/>
    <s v="Company website"/>
    <s v="7505 Kadler Ave NE"/>
    <n v="55362"/>
    <n v="45.256402999999999"/>
    <n v="-93.683985000000007"/>
    <m/>
    <m/>
    <m/>
    <s v="Central"/>
    <x v="4"/>
  </r>
  <r>
    <x v="19"/>
    <d v="2022-12-08T00:00:00"/>
    <s v="Axis Communications"/>
    <x v="40"/>
    <x v="3"/>
    <s v="MN"/>
    <s v="Axis Communications, a maker of security camera systems, is opening a showroom and 'experience center' at the Mall of America's office complex _x000a_to  showcase the company’s security products for customers to get a hands-on experience of Axis technology. The 4,500-square-foot experience center feature a 16-by-9-foot video wall of live footage of the Twin Cities from rooftop cameras.  _x000a_Axis Communications' parent company is Axis Communications AB, based in Sweden, whose ultimate parent company is Canon, based in Japan."/>
    <m/>
    <m/>
    <m/>
    <m/>
    <n v="4500"/>
    <s v="Computers, Electronics"/>
    <s v="Manufacturing"/>
    <s v="https://www.bizjournals.com/twincities/news/2022/12/08/axis-experience-center-opening-moa.html"/>
    <s v="Minneapolis St Paul Business Journal"/>
    <s v="2131 Lindau Ln"/>
    <n v="55425"/>
    <n v="44.856324000000001"/>
    <n v="-93.241945000000001"/>
    <m/>
    <m/>
    <m/>
    <s v="Metro"/>
    <x v="4"/>
  </r>
  <r>
    <x v="19"/>
    <d v="2022-12-13T00:00:00"/>
    <s v="HistoSonics"/>
    <x v="25"/>
    <x v="3"/>
    <s v="MN"/>
    <s v="HistoSonics has  raised $100 million. The funding will go toward supporting the commercial launch of its device, called Edison, by the second half of 2023, developing more applications for the device and undergoing additional clinical trials. The company utilizes histotripsy which uses sonic waves to destroy cancerous body tissue. Funds will ae used to expand its current 30,000-square-foot facility in Plymouth and another in Ann Arbor, Mich.. Half of its 70 full-time employees are in Plymouth."/>
    <m/>
    <m/>
    <m/>
    <m/>
    <m/>
    <s v="Medical"/>
    <s v="Manufacturing"/>
    <s v="https://www.bizjournals.com/twincities/inno/stories/fundings/2022/12/13/company-sonic-waves-cancer-100-million.html"/>
    <m/>
    <s v="16305 36th Ave N STE 300"/>
    <n v="55446"/>
    <n v="45.020471999999998"/>
    <n v="-93.487740000000002"/>
    <s v="Venture Capital"/>
    <m/>
    <m/>
    <s v="Metro"/>
    <x v="4"/>
  </r>
  <r>
    <x v="19"/>
    <d v="2022-12-14T00:00:00"/>
    <s v="Piper Sandler"/>
    <x v="3"/>
    <x v="3"/>
    <s v="MN"/>
    <s v="Piper Sandler &amp; Co. has signed a 15-year lease to occupy 113,000 square feet of space at North Loop Green, a mixed-use development under construction in the North Loop district of downtown Minneapolis, according to the project’s developer. Piper Sandler &amp; Co., an investment banking firm, will relocate its headquarters to the development as its anchor tenant in summer 2025, Hines said in a press release."/>
    <m/>
    <m/>
    <m/>
    <m/>
    <n v="113000"/>
    <s v="Finance"/>
    <s v="Finance, Insurance"/>
    <s v="https://finance-commerce.com/2022/12/north-loop-green-lands-big-tenant/"/>
    <m/>
    <s v="350 N 5th St,"/>
    <n v="55415"/>
    <n v="44.977376999999997"/>
    <n v="-93.265687999999997"/>
    <m/>
    <m/>
    <m/>
    <s v="Metro"/>
    <x v="4"/>
  </r>
  <r>
    <x v="19"/>
    <d v="2022-12-14T00:00:00"/>
    <s v="Anagram International"/>
    <x v="40"/>
    <x v="3"/>
    <s v="MN"/>
    <s v="Bloomington Building Permit: Pallet Racking (likely to a warehouse type space)"/>
    <s v="DW"/>
    <n v="550000"/>
    <m/>
    <m/>
    <m/>
    <s v="Plastics"/>
    <s v="Manufacturing"/>
    <s v="https://www.bloomingtonmn.gov/bldg/permit-status-inspection-results-and-monthly-building-reports"/>
    <m/>
    <s v="5501 W OLD SHAKOPEE RD"/>
    <n v="55437"/>
    <n v="44.805850999999997"/>
    <n v="-93.353004999999996"/>
    <m/>
    <m/>
    <m/>
    <s v="Metro"/>
    <x v="4"/>
  </r>
  <r>
    <x v="19"/>
    <d v="2022-12-20T00:00:00"/>
    <s v="SFM Mutual Insurance"/>
    <x v="40"/>
    <x v="3"/>
    <s v="MN"/>
    <s v="Bloomington Building Permit: Interior tenant buildout (likely to office/related space)"/>
    <s v="OF"/>
    <n v="4327458"/>
    <m/>
    <m/>
    <m/>
    <s v="Insurance"/>
    <s v="Finance, Insurance"/>
    <s v="https://www.bloomingtonmn.gov/bldg/permit-status-inspection-results-and-monthly-building-reports"/>
    <m/>
    <s v="3500 AMERICAN BLVD W"/>
    <n v="55431"/>
    <n v="44.858280000000001"/>
    <n v="-93.325306999999995"/>
    <m/>
    <m/>
    <m/>
    <s v="Metro"/>
    <x v="4"/>
  </r>
  <r>
    <x v="19"/>
    <d v="2022-12-27T00:00:00"/>
    <s v="Massman Companies"/>
    <x v="90"/>
    <x v="34"/>
    <s v="MN"/>
    <s v="Massman Companies pursues $16.3M expansion into Alexandria.  To support its operations of manufacturing automated food-packaging machines in Villard, Massman is planning to build a 75,000-square-foot facility. The project is expected to create at least 10 new, high-paying full-time jobs within two years. Also 100 jobs will be transfered from Villard (where there are 378 employees).  Massman is requesting $2 million in TIF from the city. Groundbreaking ceremony in May 2023. Expect to complete the new facility by early 2024._x000a_DEED Awards: JCF $175K, MIF $150K"/>
    <s v="MF"/>
    <n v="18287876"/>
    <n v="21"/>
    <m/>
    <n v="75000"/>
    <s v="Machinery "/>
    <s v="Manufacturing"/>
    <s v="https://darik.news/wisconsin/massman-seeks-tax-help-for-16m-expansion-in-alexandria-alexandria-echo-press/814866.html"/>
    <s v="Darik News, DEED"/>
    <s v="County Road 46 and Nevada Street, Alexandria mn"/>
    <n v="56308"/>
    <n v="45.902017000000001"/>
    <n v="-95.420589000000007"/>
    <s v="Government"/>
    <s v="JCF ($175K), MIF ($150K)"/>
    <n v="325000"/>
    <s v="Central"/>
    <x v="4"/>
  </r>
  <r>
    <x v="19"/>
    <d v="2022-12-31T00:00:00"/>
    <s v="Seer Medical"/>
    <x v="182"/>
    <x v="7"/>
    <s v="MN"/>
    <s v="Seer Medical, based in Melbourne, is engaged in a long-term research collaboration with Mayo Clinic experts and participated in the Mayo Clinic Platform_Accelerate program in 2022. As a result, in 2022, Seer established its first U.S. office in Rochester, and was recognized with the Governor’s International Investment Award. Seer could hire up to 20 new positions locally and nationally in the next year. Seer Medical has obtained U.S. Food and Drug Administration (FDA) approval of Seer Home™ for the diagnosis of epilepsy via multi-day video-EEG-ECG monitoring in 2022."/>
    <s v="OF"/>
    <m/>
    <n v="20"/>
    <m/>
    <m/>
    <s v="Medical"/>
    <s v="Manufacturing"/>
    <s v="https://seermedical.com/uk/announcement/seer-medical-named-recipient-of-minnesota-governors-international-trade-award/"/>
    <s v="Company website"/>
    <s v="14 4th St SW suite 200"/>
    <n v="55902"/>
    <n v="44.019171999999998"/>
    <n v="-92.463688000000005"/>
    <m/>
    <m/>
    <m/>
    <s v="South"/>
    <x v="4"/>
  </r>
  <r>
    <x v="20"/>
    <d v="2023-01-03T00:00:00"/>
    <s v="Schoenfelder Renovations "/>
    <x v="40"/>
    <x v="3"/>
    <s v="MN"/>
    <s v="Schoenfelder Renovations Inc. in Hopkins closed Dec. 21 on the acquisition of a building. The building be their national headquarters, to support work in 46 states. Schoenfelder occupy most of one floor, and a new tenant will lease most of another floor."/>
    <s v="HQ, OF"/>
    <m/>
    <m/>
    <m/>
    <m/>
    <m/>
    <s v="Construction"/>
    <s v="https://finance-commerce.com/2023/01/just-sold-shoenfelder-renovations-buys-new-hq/"/>
    <s v="Finance &amp; Commerce"/>
    <s v="7808 Creekridge Circle"/>
    <n v="55439"/>
    <n v="44.861550000000001"/>
    <n v="-93.374184"/>
    <m/>
    <m/>
    <m/>
    <s v="Metro"/>
    <x v="5"/>
  </r>
  <r>
    <x v="20"/>
    <d v="2023-01-04T00:00:00"/>
    <s v="Reprise Biomedical"/>
    <x v="25"/>
    <x v="3"/>
    <s v="MN"/>
    <s v="Reprise Biomedical Inc., a Plymouth-based medical device company that develops technology to help treat wounds and strengthen soft tissue, has raised just over $13 million. The funds will be used to make hires and grow its manufacturing and inventory capabilities."/>
    <m/>
    <m/>
    <m/>
    <m/>
    <m/>
    <s v="Medical"/>
    <s v="Manufacturing"/>
    <s v="https://www.bizjournals.com/twincities/inno/stories/fundings/2023/01/04/plymouth-based-company-raises-13m-medical-device.html"/>
    <s v="Minneapolis St Paul Business Journal"/>
    <s v="17400 Medina Rd #100"/>
    <n v="55447"/>
    <n v="45.023099999999999"/>
    <n v="-93.501030999999998"/>
    <s v="Venture Capital"/>
    <m/>
    <m/>
    <s v="Metro"/>
    <x v="5"/>
  </r>
  <r>
    <x v="20"/>
    <d v="2023-01-17T00:00:00"/>
    <s v="Husch Blackwell"/>
    <x v="3"/>
    <x v="3"/>
    <s v="MN"/>
    <s v="Husch Blackwell, a Kansas City, Mo.-based law firm with more than 20 offices across the U.S., plans to lease around 10,000 square feet of office space in downtown Minneapolis. The new office opened in the IDS Center in May 2023. They intend to hire around 15 attorneys to start, with plans to expand. In December, the firm announced it would add about 30 people, including 11 attorneys - doubling its count at the Minneapolis office."/>
    <s v="OF"/>
    <m/>
    <n v="60"/>
    <m/>
    <n v="10000"/>
    <s v="Legal Services"/>
    <s v="Professional Services"/>
    <s v="https://www.bizjournals.com/twincities/news/2023/01/17/husch-blackwell-looks-to-enter-minneapolis-market.html"/>
    <s v="Minneapolis St Paul Business Journal"/>
    <s v="80 S 8th St #4800"/>
    <n v="55402"/>
    <n v="44.975915000000001"/>
    <n v="-93.271825000000007"/>
    <m/>
    <m/>
    <m/>
    <s v="Metro"/>
    <x v="5"/>
  </r>
  <r>
    <x v="20"/>
    <d v="2023-01-19T00:00:00"/>
    <s v="Blue Cross Blue Shield of Minnesota"/>
    <x v="15"/>
    <x v="4"/>
    <s v="MN"/>
    <s v="Blue Cross and Blue Shield of Minnesota laid off about 80 staffers last week as part of reviewing its business operations. These staffers may be eligible for other positions in the company. After sanctions related to outsourcing, BCBS-MN is hiring 300-plus to manage enrollees in public insurance programs (e.g. Medicaid). The additional hiring has already started. Currently, Blue Cross employs about 3,025 people."/>
    <m/>
    <m/>
    <n v="220"/>
    <m/>
    <m/>
    <s v="Insurance"/>
    <s v="Finance, Insurance"/>
    <s v="https://www.startribune.com/after-outsourcing-trouble-blue-cross-of-minnesota-hiring-300-to-manage-public-insurance-enrollees/600244849/"/>
    <s v="Star Tribune"/>
    <s v="3400 Yankee Dr,"/>
    <n v="55121"/>
    <n v="44.833874000000002"/>
    <n v="-93.198974000000007"/>
    <m/>
    <m/>
    <m/>
    <s v="Metro"/>
    <x v="5"/>
  </r>
  <r>
    <x v="20"/>
    <d v="2023-01-19T00:00:00"/>
    <s v="Honeywell"/>
    <x v="25"/>
    <x v="3"/>
    <s v="MN"/>
    <s v="Honeywell International Inc. has plans to invest further in its Plymouth campus by constructing a new laboratory building where they will develop and build innovative weather-measurement equipment. The company plans to hire a handful of new employees to staff the lab and will likely start with two to three employees working in the space. The majority of the new space in the over 5,700-square-foot lab building would be used for manufacturing and laboratory work. The campus is home to the company’s aerospace arm."/>
    <s v="R&amp;D"/>
    <m/>
    <n v="5"/>
    <m/>
    <n v="5700"/>
    <s v="Transportation Equipment"/>
    <s v="Manufacturing"/>
    <s v="https://www.bizjournals.com/twincities/news/2023/01/19/honeywell-laboratory-expansion-in-plymouth.html"/>
    <s v="Minneapolis St Paul Business Journal"/>
    <s v="12001 Highway 55"/>
    <n v="55411"/>
    <n v="44.987650000000002"/>
    <n v="-93.431894"/>
    <m/>
    <m/>
    <m/>
    <s v="Metro"/>
    <x v="5"/>
  </r>
  <r>
    <x v="20"/>
    <d v="2023-01-19T00:00:00"/>
    <s v="Plymouth Plastics"/>
    <x v="183"/>
    <x v="25"/>
    <s v="MN"/>
    <s v="Plymouth Plastics Inc. and TSI Plastics Inc. have been tenants in the same building in Blaine through 50 years. Now they are moving together to a new location in Anoka. _x000a_The companies paid $5.4 million for the 55,685-square-foot Class B building. The two buyers had been searching for more space for more than a year and the Anoka property had what they needed.  The property included a shop, eight furnished offices, 72 work stations, 24 training tables, projectors and screens, even fully equipped breakrooms, and other needed infrastructure. The two companies have roughly 60 workers combined. The closing was on Jan 1."/>
    <s v="MF"/>
    <m/>
    <m/>
    <m/>
    <m/>
    <s v="Plastics"/>
    <s v="Manufacturing"/>
    <s v="https://finance-commerce.com/2023/01/just-sold-plastics-companies-moving-to-anoka-together/"/>
    <s v="Finance &amp; Commerce"/>
    <s v=" 1100 McKinley St."/>
    <n v="55303"/>
    <n v="45.218159999999997"/>
    <n v="-93.415278999999998"/>
    <m/>
    <m/>
    <m/>
    <s v="Metro"/>
    <x v="5"/>
  </r>
  <r>
    <x v="20"/>
    <d v="2023-01-19T00:00:00"/>
    <s v="Saltbox Co"/>
    <x v="20"/>
    <x v="6"/>
    <s v="MN"/>
    <s v="Saltbox Inc. provides co-warehousing suites to e-commerce entrepreneurs and is opening a 76,000-square-foot-facility in Arden Hills. The facility includes over 200 warehouse suites equipped with conference rooms, loading dock access and photo studios.  Saltbox has over 500 member businesses, with 70% being e-commerce companies selling physical goods directly to consumers. Nearly 75% of Saltbox member businesses are led by women or people of color. Saltbox has 10 other co-warehousing facilities in the United States. "/>
    <s v="DW"/>
    <m/>
    <m/>
    <m/>
    <n v="76000"/>
    <m/>
    <s v="Real Estate, Leasing"/>
    <s v="https://www.bizjournals.com/twincities/news/2023/01/19/saltbox-co-warehouse-coming-to-arden-hills.html"/>
    <s v="Minneapolis St Paul Business Journal"/>
    <s v=" 4440 Round Lake Road W"/>
    <n v="55112"/>
    <n v="45.074550000000002"/>
    <n v="-93.184240000000003"/>
    <m/>
    <m/>
    <m/>
    <s v="Metro"/>
    <x v="5"/>
  </r>
  <r>
    <x v="20"/>
    <d v="2023-01-19T00:00:00"/>
    <s v="TSI Plastics"/>
    <x v="183"/>
    <x v="25"/>
    <s v="MN"/>
    <s v="Plymouth Plastics Inc. and TSI Plastics Inc. have been tenants in the same building in Blaine through 50 years and two generations of family ownership. Now TSI Plastics and Plymouth Plastics are moving together to a new location in Anoka. The companies paid $5.4 million for the 55,685-square-foot Class B building, and closing was in January 2023, They had been searching for more space for over a year.  The property included a shop, eight furnished offices, 72 work stations, 24 training tables, projectors and screens."/>
    <s v="MF"/>
    <m/>
    <m/>
    <m/>
    <m/>
    <s v="Plastics"/>
    <s v="Manufacturing"/>
    <s v="https://finance-commerce.com/2023/01/just-sold-plastics-companies-moving-to-anoka-together/"/>
    <s v="Finance &amp; Commerce"/>
    <s v=" 1100 McKinley St."/>
    <n v="55303"/>
    <n v="45.218159999999997"/>
    <n v="-93.415278999999998"/>
    <m/>
    <m/>
    <m/>
    <s v="Metro"/>
    <x v="5"/>
  </r>
  <r>
    <x v="20"/>
    <d v="2023-01-23T00:00:00"/>
    <s v="Sensata Technologies"/>
    <x v="40"/>
    <x v="3"/>
    <s v="MN"/>
    <s v="Construction Permit Description:  Expansion of existing office space into adjacent tenant. _x000a_Sensata Technologies Holding plc develops, manufactures, and sells sensors, sensor-based solutions, controls, and other products in the Americas, Europe, Asia, and internationally. It operates in two segments, Performance Sensing and Sensing Solutions. "/>
    <s v="OF"/>
    <n v="395700"/>
    <m/>
    <m/>
    <m/>
    <s v="Computers, Electronics"/>
    <s v="Manufacturing"/>
    <s v="https://www.bloomingtonmn.gov/bldg/permit-status-inspection-results-monthly-building-reports"/>
    <s v="City of Bloomington"/>
    <s v="5775 W OLD SHAKOPEE RD"/>
    <n v="55437"/>
    <n v="44.803137999999997"/>
    <n v="-93.355596000000006"/>
    <m/>
    <m/>
    <m/>
    <s v="Metro"/>
    <x v="5"/>
  </r>
  <r>
    <x v="20"/>
    <d v="2023-01-24T00:00:00"/>
    <s v="RJ Schinner"/>
    <x v="16"/>
    <x v="1"/>
    <s v="MN"/>
    <s v="RJ Schinner, a Menomonee Falls, Wisconsin-based company, wants to build a 126,000-square-foot industrial building.The 12.66-acre site also includes room for a future 78,800-square-foot building. The first building could be finished in 2023. Predicted new jobs: 20 to 25 employees, could grow to up to 35. RJ Schinner provides distribution services for food service wholesalers, paper wholesalers and others. RJ Schinner has a location in Oakdale, with additional facilities in other states."/>
    <s v="DW"/>
    <m/>
    <n v="35"/>
    <m/>
    <n v="125000"/>
    <m/>
    <s v="Wholesale"/>
    <s v="https://finance-commerce.com/2023/01/distribution-company-plans-to-expand-in-cottage-grove/"/>
    <s v="Finance &amp; Commerce"/>
    <s v="7530 91st St. S"/>
    <n v="55016"/>
    <n v="44.818449999999999"/>
    <n v="-92.952702000000002"/>
    <m/>
    <m/>
    <m/>
    <s v="Metro"/>
    <x v="5"/>
  </r>
  <r>
    <x v="20"/>
    <d v="2023-01-26T00:00:00"/>
    <s v="Nextern Inc"/>
    <x v="11"/>
    <x v="3"/>
    <s v="MN"/>
    <s v="Nextern is a a medical device design company. Referred to as Project Next in media articles in January 2023.  Edina-based Endeavor Development is developing a building that is just over 106,000 square feet. The company plans to move its HQ to Maple Grove. The building is scheduled to be completed in mid-2023. 188 existing jobs would move to the new Maple Grove location, with plans to add 75 jobs. The jobs are mainly engineering-related._x000a__x000a_DEED Awards 2023-Q1: JCF ($450K), MIF ($600K)"/>
    <s v="MF, RD"/>
    <n v="25000000"/>
    <n v="75"/>
    <m/>
    <n v="110000"/>
    <s v="Medical"/>
    <s v="Manufacturing"/>
    <s v="https://www.bizjournals.com/twincities/news/2023/03/24/endeavor-arbor-lakes-business-park-industrial.html"/>
    <s v="Minneapolis St Paul Business Journal, DEED, Press and News"/>
    <s v=" 10601 Fountains Drive"/>
    <n v="55311"/>
    <n v="45.093266999999997"/>
    <n v="-93.450586999999999"/>
    <s v="Government"/>
    <s v="JCF ($450K), MIF ($600K)"/>
    <n v="1050000"/>
    <s v="Metro"/>
    <x v="5"/>
  </r>
  <r>
    <x v="20"/>
    <d v="2023-01-27T00:00:00"/>
    <s v="Advisory Aerospace"/>
    <x v="163"/>
    <x v="3"/>
    <s v="MN"/>
    <s v="Vivek Saxena founded Advisory Aerospace OSC, a Hopkins-based software-development and analytics service provider for complex-product manufacturers in 2017. Anticipating headcount and revenue growth over the next year, the company recently secured a nearly $1 million grant from the National Science Foundation. The software is already being used in 15 factories across 10 states. Looking ahead, the 12-person company intends to double its headcount within the next 12 to 18 months."/>
    <m/>
    <m/>
    <n v="12"/>
    <m/>
    <m/>
    <s v="Software"/>
    <s v="Information"/>
    <s v="https://www.bizjournals.com/twincities/inno/stories/news/2023/01/26/aerospace-exec-supply-chain-million-grant.html"/>
    <s v="Minneapolis St Paul Business Journal"/>
    <s v="33 10th Ave S Ste 150,"/>
    <n v="55343"/>
    <n v="44.952762999999997"/>
    <n v="-93.43723"/>
    <m/>
    <m/>
    <m/>
    <s v="Metro"/>
    <x v="5"/>
  </r>
  <r>
    <x v="20"/>
    <d v="2023-01-30T00:00:00"/>
    <s v="Nucleus Labs INC dba Nucleus RadioPharma"/>
    <x v="182"/>
    <x v="7"/>
    <s v="MN"/>
    <s v="Mayo Clinic and Eclipse launched Nucleus RadioPharma with $6 million in financing in 2022. The focus of Nucleus RadioPharma is to develop technologies for the clinical development and manufacture of radiopharmaceuticals for the treatment of cancer. Nucleus plans to have manufacturing facilities in Rochester to continue working closely with Mayo Clinic. The project will finish 6,500 sqft of lab and manufacturing space and 3,500 sqft of office space at a cost of $5 million and will create 28 jobs within the first 2 years._x000a__x000a_DEED Awards 2023-Q1: JCF ($500K), MIF ($220K)"/>
    <s v="RD"/>
    <n v="5000000"/>
    <n v="28"/>
    <m/>
    <n v="10000"/>
    <s v="Medical"/>
    <s v="Manufacturing"/>
    <s v="https://www.postbulletin.com/business/city-asks-for-220-000-state-grant-to-support-mayo-clinic-start-up"/>
    <s v="Post Bulletin, DEED"/>
    <m/>
    <n v="55901"/>
    <n v="44.075285000000001"/>
    <n v="-92.516915999999995"/>
    <s v="Government"/>
    <s v="JCF ($500K), MIF ($220K)"/>
    <n v="720000"/>
    <s v="South"/>
    <x v="5"/>
  </r>
  <r>
    <x v="20"/>
    <d v="2023-01-31T00:00:00"/>
    <s v="Magnum Trucking"/>
    <x v="42"/>
    <x v="4"/>
    <s v="MN"/>
    <s v="A 168,000-square-foot warehouse/office building is planned to be constructed for Magnum Trucking on the southern lot, which is currently under construction. Expected Completion: January 2024"/>
    <s v="OF, WH"/>
    <m/>
    <m/>
    <m/>
    <n v="168000"/>
    <s v="Transportation"/>
    <s v="Transportation"/>
    <s v="https://www.lakevillemn.gov/DocumentCenter/View/12641/January-2023-PDF"/>
    <s v="City of Lakeville"/>
    <s v="21895 Jacquard Ave, "/>
    <n v="55044"/>
    <n v="44.632655"/>
    <n v="-93.270914000000005"/>
    <m/>
    <m/>
    <m/>
    <s v="Metro"/>
    <x v="5"/>
  </r>
  <r>
    <x v="20"/>
    <d v="2023-01-31T00:00:00"/>
    <s v="Vetrotech St-Gobain"/>
    <x v="34"/>
    <x v="20"/>
    <s v="MN"/>
    <s v="Vetrotech Saint-Gobain, a glass-manufacturing subsidiary of French construction materials giant Saint-Gobain, is relocating its North American headquarters to Faribault, MN, and will share the campus with Sage Glass, another Saint Gobain business. The new HQ will also be a $7 million, 10,000 sqft facility for glass processing and framing manufacturing and is expected to be completed in 2023. About  40 employees will work there. Some of employees will transfer from Auburn, WA, but Vetrotech plans to hire in new employees to work in key business functions in Faribault. "/>
    <s v="HQ, MF"/>
    <n v="7000000"/>
    <n v="40"/>
    <m/>
    <n v="10000"/>
    <s v="Glass"/>
    <s v="Manufacturing"/>
    <s v="https://www.bizjournals.com/twincities/news/2023/01/31/vetrotech-saint-gobain-faribault-sageglass.html"/>
    <s v="Minneapolis St Paul Business Journal"/>
    <s v="2 Sage Way"/>
    <n v="55021"/>
    <n v="44.330658"/>
    <n v="-93.291892000000004"/>
    <m/>
    <m/>
    <m/>
    <s v="South"/>
    <x v="5"/>
  </r>
  <r>
    <x v="20"/>
    <d v="2023-02-01T00:00:00"/>
    <s v="All Flex Solutions"/>
    <x v="40"/>
    <x v="3"/>
    <s v="MN"/>
    <s v="All Flex had previously acquired the property at 1200 96th W and is in the process of building it out to expand manufacturing capacity. Their new facility is called the Rigid Flex Center of Excellence. All Flex plans a new flexible circuit manufacturing plant to increase its manufacturing capacity, as well as plating and final finishing processes.  Construction Permit Description: The proposed tenant improvement project consists of 22,280 sf of manufacturing fit out. "/>
    <s v="MF"/>
    <n v="4750000"/>
    <m/>
    <m/>
    <m/>
    <s v="Computers, Electronics"/>
    <s v="Manufacturing"/>
    <s v="https://www.bloomingtonmn.gov/bldg/permit-status-inspection-results-monthly-building-reports"/>
    <s v="City of Bloomington"/>
    <s v="9550 BLOOMINGTON FWY"/>
    <n v="55431"/>
    <n v="44.830478999999997"/>
    <n v="-93.295376000000005"/>
    <m/>
    <m/>
    <m/>
    <s v="Metro"/>
    <x v="5"/>
  </r>
  <r>
    <x v="20"/>
    <d v="2023-02-08T00:00:00"/>
    <s v="Advanced Interconnect Technologies LLC"/>
    <x v="184"/>
    <x v="31"/>
    <s v="MN"/>
    <s v="AIT was approved for funding by the St. Cloud EDA. AIT plans to at least double the size of the machining shop on the southern side of its property. There is room for future expansion on the northern end of the property as well. AIT’s $3.8 million expansion will be partially funded by two grants. _x000a_DEED Awards 2023: JCF ($341.5K), MIF ($125K)"/>
    <s v="MF"/>
    <n v="3800000"/>
    <n v="20"/>
    <m/>
    <n v="5000"/>
    <s v="Machinery "/>
    <s v="Manufacturing"/>
    <s v="https://knsiradio.com/2023/02/08/366939/"/>
    <s v="KNSI Radio"/>
    <s v="128 Franklin Avenue Northeast"/>
    <n v="56304"/>
    <n v="45.570971"/>
    <n v="-94.143893000000006"/>
    <s v="Government"/>
    <s v="JCF ($341.5K), MIF ($125K)"/>
    <n v="466500"/>
    <s v="Central"/>
    <x v="5"/>
  </r>
  <r>
    <x v="20"/>
    <d v="2023-02-08T00:00:00"/>
    <s v="HATO Lighting"/>
    <x v="3"/>
    <x v="3"/>
    <s v="MN"/>
    <s v="HATO provides the best lighting solutions for the agricultural sector (barns, facilities etc). Lighting solutions can help maintain or even increase agricultural production and animal welfare. Optimal light climate forms the basis for responsible and profitable livestock farming. HATO's new office in Minnesota will act as the central hub for HATO in the Americas, under which sales, service and delivery will take place, and represents a mechanism for expanding their growth and presence in the Americas ."/>
    <s v="OF"/>
    <m/>
    <m/>
    <m/>
    <m/>
    <s v="Electrical Equipment"/>
    <s v="Manufacturing"/>
    <s v="https://www.hato.lighting/en/hato-insights/latest-news/a-bright-future-for-farmers-with-hato-usa"/>
    <s v="Company website"/>
    <m/>
    <n v="55401"/>
    <n v="44.984577000000002"/>
    <n v="-93.269097000000002"/>
    <m/>
    <m/>
    <m/>
    <s v="Metro"/>
    <x v="5"/>
  </r>
  <r>
    <x v="20"/>
    <d v="2023-02-10T00:00:00"/>
    <s v="Falls Fabricating"/>
    <x v="106"/>
    <x v="28"/>
    <s v="MN"/>
    <s v="Falls Fabricating is looking to expand. The metal fabricating company offers fabrication services in sheet metal, machined components and welded assemblies. Just two years after six employees purchased the business to ensure another company wouldn’t buy it and move jobs out of Little Falls, the new owners are hoping to add 40,000 square feet to their plant and add 20 new jobs. In order to do the expansion, Falls Fabricating would need to acquire adjacent parcels that currently owned by the Housing and Redevelopment Authority (HRA). Update: groundbreaking ceremony Sept. 2023_x000a_DEED AWARDS 2023-Q2: JCF $175K, MIF $190K"/>
    <s v="MF"/>
    <n v="15096125.630000001"/>
    <n v="32"/>
    <m/>
    <n v="40000"/>
    <s v="Fabricated Metal"/>
    <s v="Manufacturing"/>
    <s v="http://www.cdc.morrison.mn.us/news/p/item/48592/falls-fabricating-ready-to-grow-in-little-falls"/>
    <s v="Community Development Morrison County, DEED"/>
    <s v="600 9th Ave NW"/>
    <n v="56345"/>
    <n v="45.986955999999999"/>
    <n v="-94.378587999999993"/>
    <s v="Government"/>
    <s v="JCF $175K , MIF $190K"/>
    <n v="365000"/>
    <s v="Central"/>
    <x v="5"/>
  </r>
  <r>
    <x v="20"/>
    <d v="2023-02-13T00:00:00"/>
    <s v="Graco "/>
    <x v="183"/>
    <x v="25"/>
    <s v="MN"/>
    <s v="Graco is looking to nearly double their operating space in Anoka, with an investment of $46.5 million dollars.  The current expansion will occur on the west side of their existing building, extending the current facility by 176,000 square feet. Graco plans to add over 50 new jobs to its current 240. Construction expected to start Sept 2023. Expect opening the facility in summer 2024. The hiring process will ramp up upon construction completion._x000a__x000a_DEED Awards 2023-Q1: JCF ($737K), MIF ($250K)"/>
    <s v="MF, OF"/>
    <n v="46500000"/>
    <n v="50"/>
    <m/>
    <n v="176000"/>
    <s v="Machinery "/>
    <s v="Manufacturing"/>
    <s v="https://www.hometownsource.com/abc_newspapers/community/anoka/city-of-anoka-approves-funding-for-graco-expansion/article_7777559e-a803-11ed-b96f-ab7781873a59.html"/>
    <s v="ABC Newspapers"/>
    <s v="1201 Lund Blvd"/>
    <n v="55303"/>
    <n v="45.222994999999997"/>
    <n v="-93.416155000000003"/>
    <s v="Government"/>
    <s v="JCF ($737K), MIF ($250K)"/>
    <n v="987000"/>
    <s v="Metro"/>
    <x v="5"/>
  </r>
  <r>
    <x v="20"/>
    <d v="2023-02-14T00:00:00"/>
    <s v="IWG (Regus)"/>
    <x v="42"/>
    <x v="4"/>
    <s v="MN"/>
    <s v="International flexible-office space company IWG PLC is opening new Minnesota locations in Lakeville and Rochester under its Regus brand. Regus workspaces give tenants a choice of a variety of workstations in their facilities, as well as at any of their facilities across the globe. _x000a_IWG's new Regus workspace in Lakeville will be located in 8,100 square feet in a commercial building at 20721 Holyoke Ave. "/>
    <s v="OF"/>
    <m/>
    <m/>
    <m/>
    <n v="8100"/>
    <m/>
    <s v="Real Estate, Leasing"/>
    <s v="https://www.bizjournals.com/twincities/news/2023/02/14/iwg-opens-two-new-coworking-spaces-in-twin-cities.html"/>
    <s v="Minneapolis St Paul Business Journal"/>
    <s v=" 20721 Holyoke Ave"/>
    <n v="55044"/>
    <n v="44.649242999999998"/>
    <n v="-93.243161999999998"/>
    <m/>
    <m/>
    <m/>
    <s v="Metro"/>
    <x v="5"/>
  </r>
  <r>
    <x v="20"/>
    <d v="2023-02-14T00:00:00"/>
    <s v="IWG (Regus)"/>
    <x v="182"/>
    <x v="7"/>
    <s v="MN"/>
    <s v="International flexible-office space company IWG PLC is opening new Minnesota locations in Lakeville and Rochester under its Regus brand. Regus workspaces give tenants a choice of a variety of workstations in their facilities, as well as at any of their facilities across the globe. _x000a_Its Rochester location, which reaches 6,000 square feet, is located within 318 Commons at 318 First Ave. SW"/>
    <s v="OF"/>
    <m/>
    <m/>
    <m/>
    <n v="6000"/>
    <m/>
    <s v="Real Estate, Leasing"/>
    <s v="https://www.bizjournals.com/twincities/news/2023/02/14/iwg-opens-two-new-coworking-spaces-in-twin-cities.html"/>
    <s v="Minneapolis St Paul Business Journal"/>
    <s v=" 318 First Ave. SW"/>
    <n v="55902"/>
    <n v="44.019945"/>
    <n v="-92.464286999999999"/>
    <m/>
    <m/>
    <m/>
    <s v="South"/>
    <x v="5"/>
  </r>
  <r>
    <x v="20"/>
    <d v="2023-02-23T00:00:00"/>
    <s v="Pivot Strategies"/>
    <x v="55"/>
    <x v="3"/>
    <s v="MN"/>
    <s v="Pivot Strategies, a fast-growing internal-communications agency, provides change management and internal communications for large companies with at least 30,000 employees. Pivot Strategies anticipates $11 million in revenue in 2023. The company debuted on the Business Journal’s Fast 50 list at No. 10 last year, and it also landed on the 2022 Inc. 5000 fastest-growing companies list. The firm plans to increase its headcount from 40 to about 60 employees in 2023."/>
    <m/>
    <m/>
    <n v="20"/>
    <m/>
    <m/>
    <s v="Business Services"/>
    <s v="Professional Services"/>
    <s v="https://www.bizjournals.com/twincities/news/2023/02/23/pivot-strategies-leadership-growth-future.html"/>
    <s v="Minneapolis St Paul Business Journal"/>
    <s v="200 Southdale Center"/>
    <n v="55435"/>
    <n v="44.881745000000002"/>
    <n v="-93.323991000000007"/>
    <m/>
    <m/>
    <m/>
    <s v="Metro"/>
    <x v="5"/>
  </r>
  <r>
    <x v="20"/>
    <d v="2023-03-09T00:00:00"/>
    <s v="Donaldson"/>
    <x v="40"/>
    <x v="3"/>
    <s v="MN"/>
    <s v="Donaldson is a leading filtration products manufacturer. Construction Permit Description: Tenant Improvement. Existing Tenant. Existing Space. 3rd Floor Liquid Lab."/>
    <s v="R&amp;D"/>
    <n v="387880"/>
    <m/>
    <m/>
    <m/>
    <s v="Machinery "/>
    <s v="Manufacturing"/>
    <s v="https://www.bloomingtonmn.gov/bldg/permit-status-inspection-results-and-monthly-building-reports"/>
    <s v="City of Bloomington, Building Permit report"/>
    <s v="9301 JAMES AVE S"/>
    <n v="55431"/>
    <n v="44.835746"/>
    <n v="-93.299826999999993"/>
    <m/>
    <m/>
    <m/>
    <s v="Metro"/>
    <x v="5"/>
  </r>
  <r>
    <x v="20"/>
    <d v="2023-03-09T00:00:00"/>
    <s v="General Dynamics Mission Systems"/>
    <x v="40"/>
    <x v="3"/>
    <s v="MN"/>
    <s v="Construction Permit Description: Aerospace and defense manufacturer General Dynamics is doing a buildout for the CUI (controlled unclassified information) lab space. Construction work consists of demo, drywall work, doors, new floors &amp; ceilings, HVAC fan coil units &amp; mods, new lighting &amp; electrical work &amp; drops, along with low voltage cabling."/>
    <s v="R&amp;D"/>
    <n v="745500"/>
    <m/>
    <m/>
    <m/>
    <s v="Transportation Equipment"/>
    <s v="Manufacturing"/>
    <s v="https://www.bloomingtonmn.gov/bldg/permit-status-inspection-results-and-monthly-building-reports"/>
    <s v="City of Bloomington"/>
    <s v="8800 QUEEN AVE S, BLOOMINGTON, MN 55431"/>
    <n v="55431"/>
    <n v="44.843409000000001"/>
    <n v="-93.312070000000006"/>
    <m/>
    <m/>
    <m/>
    <s v="Metro"/>
    <x v="5"/>
  </r>
  <r>
    <x v="20"/>
    <d v="2023-03-10T00:00:00"/>
    <s v="Ion Corp"/>
    <x v="33"/>
    <x v="3"/>
    <s v="MN"/>
    <s v="Eden Prairie aerospace contractor Ion Corp. to expand in north Minneapolis_x000a_Company plans to spend more than $30 million on the new factory on W. Broadway that will be 113,000 square feet.  Ion has 80 employees. The factory will create another 110 jobs.  Ground breaking expected in Oct. 2024, with completion in 2026."/>
    <s v="MF"/>
    <n v="30000000"/>
    <n v="110"/>
    <m/>
    <n v="113000"/>
    <s v="Transportation Equipment"/>
    <s v="Manufacturing"/>
    <s v="https://www.startribune.com/eden-prairie-aerospace-contractor-ion-corp-will-expand-in-north-minneapolis/600257924/"/>
    <s v="Star Tribune"/>
    <s v="229 W Broadway Ave"/>
    <n v="55411"/>
    <n v="44.998835999999997"/>
    <n v="-93.281426999999994"/>
    <m/>
    <m/>
    <m/>
    <s v="Metro"/>
    <x v="5"/>
  </r>
  <r>
    <x v="20"/>
    <d v="2023-03-14T00:00:00"/>
    <s v="Gray Tools"/>
    <x v="12"/>
    <x v="3"/>
    <s v="MN"/>
    <s v="Gray Tools is the only industrial-quality manufacturer of hand tools in Canada. Gray Tools is improving its U.S. distribution by adding warehouse space in Brooklyn Park, Minnesota, a suburb of Minneapolis, which will grow its e-commerce business. This strategic location will carry a large inventory to help expedite delivery to customers across the U.S. with faster routes and same-day shipping capabilities."/>
    <s v="DW"/>
    <m/>
    <m/>
    <m/>
    <m/>
    <s v="Fabricated Metal"/>
    <s v="Manufacturing"/>
    <s v="https://www.inddist.com/company-expansion-consolidation/news/22766310/gray-tools-adds-minnesota-warehouse"/>
    <s v="Industrial Distribution (www.inddist.com)"/>
    <m/>
    <n v="55443"/>
    <n v="45.100481000000002"/>
    <n v="-93.344358999999997"/>
    <m/>
    <m/>
    <m/>
    <s v="Metro"/>
    <x v="5"/>
  </r>
  <r>
    <x v="20"/>
    <d v="2023-03-14T00:00:00"/>
    <s v="Savillex"/>
    <x v="40"/>
    <x v="3"/>
    <s v="MN"/>
    <s v="Savillex manufactures custom rigid plastic containers and provides injection molding and other engineered services. Bloomington Construction permit: Tenant improvement - existing office space demolition. Exposing ceiling for new warehouse space. Adding new overhead door for back of house."/>
    <s v="DW"/>
    <n v="310327"/>
    <m/>
    <m/>
    <m/>
    <s v="Plastics"/>
    <s v="Manufacturing"/>
    <s v="https://www.bloomingtonmn.gov/bldg/permit-status-inspection-results-and-monthly-building-reports"/>
    <s v="City of Bloomington"/>
    <s v="10900 HAMPSHIRE AVE S, BLOOMINGTON, MN 55438"/>
    <n v="55438"/>
    <n v="44.805498"/>
    <n v="-93.370191000000005"/>
    <m/>
    <m/>
    <m/>
    <s v="Metro"/>
    <x v="5"/>
  </r>
  <r>
    <x v="20"/>
    <d v="2023-03-17T00:00:00"/>
    <s v="Acme Tools"/>
    <x v="41"/>
    <x v="4"/>
    <s v="MN"/>
    <s v="Grand Forks, North Dakota-based tool retailer Acme Tools has opened a large distribution center in Burnsville to support its e-commerce division. The 115,888-square-foot distribution center is located in a newly constructed industrial warehouse development on Dupont Avenue off Interstate Highway 35W and Minnesota Highway 13. Acme said that the leased distribution center will increasing their online ordering capabilities and reduce transit times for online orders. "/>
    <s v="DW"/>
    <m/>
    <m/>
    <m/>
    <n v="115888"/>
    <m/>
    <s v="Retail"/>
    <s v="https://www.bizjournals.com/twincities/news/2023/03/17/acme-tools-online-retailer-burnsville-distribution.html"/>
    <m/>
    <s v="Dupont Avenue and Ladybird Lane."/>
    <n v="55337"/>
    <n v="44.776609000000001"/>
    <n v="-93.297257000000002"/>
    <m/>
    <m/>
    <m/>
    <s v="Metro"/>
    <x v="5"/>
  </r>
  <r>
    <x v="20"/>
    <d v="2023-03-20T00:00:00"/>
    <s v="Gordini USA Inc"/>
    <x v="49"/>
    <x v="9"/>
    <s v="MN"/>
    <s v="Gordini a cold weather specialty apparel manufacturing company is interested in purchasing land to build a 120,000 sqft warehouse and distribution center. The land is 10.72 acres at corner of Lookout Drive and Timm Road will cost $696,800. The facility would be 90% warehouse with a small office area. Expect to hire up to 60 people within 5 years. Total project cost: $12.9 million for new construction and site improvements. Grand Opening: May 2024._x000a__x000a_DEED Awards 2023-Q1: JCF ($800K), MIF ($210K). North Mankato TIF ($2.1M)"/>
    <s v="WH"/>
    <n v="12910340"/>
    <n v="60"/>
    <m/>
    <n v="120000"/>
    <s v="Apparel"/>
    <s v="Manufacturing"/>
    <s v="https://www.northmankato.com/sites/default/files/meeting-packets/3_20_23_Port_Authority_Packet_1.pdf"/>
    <s v="City of North Mankato"/>
    <m/>
    <n v="56003"/>
    <n v="44.173299999999998"/>
    <n v="-94.033844999999999"/>
    <s v="Government"/>
    <s v="JCF ($800K), MIF ($210K), TIF ($2.1M)"/>
    <n v="3110000"/>
    <s v="South"/>
    <x v="5"/>
  </r>
  <r>
    <x v="20"/>
    <d v="2023-03-21T00:00:00"/>
    <s v="Gravie"/>
    <x v="3"/>
    <x v="3"/>
    <s v="MN"/>
    <s v="Health care startup Gravie raised $179 million in equity investment from New York-based General Atlantic and existing investors. Growth is the focus for Gravie, which has increased its employee count – now at about 300 full-time employees – by 200% since the beginning of 2022. The company is planning to hire an additional 75 employees or so this year. Gravie helps small- and medium-sized provide health insurance for their employees through their flagship product called Comfort. "/>
    <m/>
    <m/>
    <n v="75"/>
    <m/>
    <m/>
    <s v="Insurance"/>
    <s v="Finance, Insurance"/>
    <s v="https://www.bizjournals.com/twincities/inno/stories/fundings/2023/03/21/health-benefits-gravie-investment-millions.html?utm_source=st&amp;utm_medium=en&amp;utm_campaign=inno&amp;ana=e_n&amp;utm_content=mn"/>
    <s v="Minneapolis St Paul Business Journal"/>
    <s v="10 NE 2nd St UNIT 300"/>
    <n v="55413"/>
    <n v="44.987501000000002"/>
    <n v="-93.258700000000005"/>
    <s v="Venture Capital"/>
    <m/>
    <m/>
    <s v="Metro"/>
    <x v="5"/>
  </r>
  <r>
    <x v="20"/>
    <d v="2023-03-24T00:00:00"/>
    <s v="SCR Solutions Inc"/>
    <x v="148"/>
    <x v="47"/>
    <s v="MN"/>
    <s v="SCR Solutions is a food-safe custom equipment fabricator for food manufacttring and food services industries. Their products are Safe, Clean, and Reliable (SCR). SCR is looking to expand in Fergus Falls. The proposed project is construction of a new 10,000 square foot addition to handle expected growth. The total project cost is $1,084,000 and expects to create 8 jobs within the first 3 years._x000a__x000a_DEED Awards 2023-Q1: JCF ($160K)"/>
    <s v="MF"/>
    <n v="1084000"/>
    <n v="8"/>
    <m/>
    <n v="10000"/>
    <s v="Machinery "/>
    <s v="Manufacturing"/>
    <s v="https://fergusnow.com/2023/07/12/scr-solutions-broke-ground-expansion/"/>
    <s v="DEED, Fergus Now"/>
    <s v="1007 N. Tower Road"/>
    <n v="56537"/>
    <n v="46.293857000000003"/>
    <n v="-96.094626000000005"/>
    <s v="Government"/>
    <s v="JCF"/>
    <n v="160000"/>
    <s v="Central"/>
    <x v="5"/>
  </r>
  <r>
    <x v="20"/>
    <d v="2023-03-29T00:00:00"/>
    <s v="Essentia Health"/>
    <x v="185"/>
    <x v="39"/>
    <s v="MN"/>
    <s v="Essentia Health is proposing to build a new warehouse in Esko's industrial park._x000a_The decision came from Essentia evaluating its supply chain and the lease on its current 50,000-square-foot building in West Duluth expiring in 2024. The new warehouse is slated to be 163,000 square feet. Groundbreaking is expected_x000a_for summer 2023, with an expected occupancy date in late 2024. Around 20-25 people will be employed at the warehouse, including staff from the West Duluth Building"/>
    <s v="DW"/>
    <m/>
    <m/>
    <m/>
    <n v="163000"/>
    <s v="Healthcare"/>
    <s v="Health Care, Social Assist"/>
    <s v="https://www.pinejournal.com/news/local/essentia-health-to-bring-new-warehouse-to-esko"/>
    <m/>
    <m/>
    <n v="55733"/>
    <n v="46.696275"/>
    <n v="-92.364959999999996"/>
    <m/>
    <m/>
    <m/>
    <s v="North"/>
    <x v="5"/>
  </r>
  <r>
    <x v="20"/>
    <d v="2023-03-30T00:00:00"/>
    <s v="CFMoto"/>
    <x v="25"/>
    <x v="3"/>
    <s v="MN"/>
    <s v="CFMoto, a high-end motorcycle and ATV manufacturer, plans to significantly expand in Plymouth, its U.S. headquarters. The company, originally founded in China, will relocate from a leased space at Plymouth Ponds Business Park to northeast Plymouth where it is currently constructing a new 100,000-square-foot, facility that it will own. CFMoto plans to increase its workforce in Plymouth from 40 to 84 employees within 3 years. Total poject cost: $25.5 million._x000a__x000a_DEED MIF award: $340,000."/>
    <s v="MF"/>
    <n v="25505731"/>
    <n v="44"/>
    <m/>
    <n v="100000"/>
    <s v="Transportation Equipment"/>
    <s v="Manufacturing"/>
    <s v="https://ccxmedia.org/news/plymouths-cfmoto-powersports-plans-to-double-workforce/"/>
    <m/>
    <s v="Schmidt Lake Road and Highway 169."/>
    <n v="55441"/>
    <n v="45.010519000000002"/>
    <n v="-93.455509000000006"/>
    <s v="Government"/>
    <s v="MIF"/>
    <n v="340000"/>
    <s v="Metro"/>
    <x v="5"/>
  </r>
  <r>
    <x v="20"/>
    <d v="2023-03-31T00:00:00"/>
    <s v="Genz-Ryan"/>
    <x v="41"/>
    <x v="4"/>
    <s v="MN"/>
    <s v=" Burnsville-based Genz-Ryan, an HVAC and plumbing company, launched a free, 12-week program for students to train in HVAC services. Genz-Ryan underwent a build-out,  investing $500,000 in a 15,000-square-foot space in its headquarters to house the Jack Ryan Academy. The new facility includes meeting room space, classroom space and lab space. With a total of eight graduates in the current graduating cohort, the company hopes to see about 40 to 50 students in the next cohort."/>
    <s v="Other"/>
    <n v="500000"/>
    <m/>
    <m/>
    <n v="15000"/>
    <s v="Machinery "/>
    <s v="Manufacturing"/>
    <s v="https://www.bizjournals.com/twincities/news/2023/03/31/hvac-genz-ryan-training-program-worker-shortage.html"/>
    <s v="Minneapolis St Paul Business Journal"/>
    <s v="2200 Hwy 13 W"/>
    <n v="55337"/>
    <n v="44.730944000000001"/>
    <n v="-93.291381000000001"/>
    <m/>
    <m/>
    <m/>
    <s v="Metro"/>
    <x v="5"/>
  </r>
  <r>
    <x v="21"/>
    <d v="2023-04-04T00:00:00"/>
    <s v="Minuteman Press"/>
    <x v="3"/>
    <x v="3"/>
    <s v="MN"/>
    <s v="In January 2023, Frank Brown moved his company, Minuteman Press Uptown to North Minneapolis. The move came with an expansion, from a 2,400-square-foot warehouse with four employees, to a 30,000-square-foot building that Brown bought last year. Half of the building will be used for the printing business, and the remainder lease. The new 15,000 sqft space includes 11,000 square feet of space filled with digital printing equipment used to fulfill commercial orders. They currently employ 12 people."/>
    <s v="WH, OF"/>
    <n v="2550000"/>
    <n v="8"/>
    <m/>
    <n v="15000"/>
    <s v="Printing"/>
    <s v="Manufacturing"/>
    <s v="https://www.bizjournals.com/twincities/news/2023/04/04/minuteman-press-uptown-frank-brown.html"/>
    <s v="Minneapolis St Paul Business Journal"/>
    <s v="4024 N. Washington Ave"/>
    <n v="55412"/>
    <n v="45.028075000000001"/>
    <n v="-93.284914000000001"/>
    <m/>
    <m/>
    <m/>
    <s v="Metro"/>
    <x v="5"/>
  </r>
  <r>
    <x v="21"/>
    <d v="2023-04-04T00:00:00"/>
    <s v="Optiscan Imaging"/>
    <x v="14"/>
    <x v="6"/>
    <s v="MN"/>
    <s v="Melbourne, Australia-based digital imaging company Optiscan Imaging will open its first U.S. operation in Roseville, Minnesota. Optiscan is a manufacturer of “endomicroscopic” digital imaging technology, which enables physicians to scan patients at the cellular level in real time. Optiscan's prior meeting with Medical Alley motivated the new office. Optiscan plans to hire just one full-time employee in Minnesota for now, but expects to add more as the business grows."/>
    <s v="OF"/>
    <m/>
    <n v="1"/>
    <m/>
    <m/>
    <s v="Medical"/>
    <s v="Manufacturing"/>
    <s v="https://tcbmag.com/australian-med-tech-firm-to-open-minnesota-office/"/>
    <s v="Twin Cities Business "/>
    <s v="2345 Rice Street Suite 230"/>
    <n v="55113"/>
    <n v="45.011606"/>
    <n v="-93.106486000000004"/>
    <m/>
    <m/>
    <m/>
    <s v="Metro"/>
    <x v="5"/>
  </r>
  <r>
    <x v="21"/>
    <d v="2023-04-07T00:00:00"/>
    <s v="The Toro Company"/>
    <x v="40"/>
    <x v="3"/>
    <s v="MN"/>
    <s v="Toro is a leading worldwide provider of innovative solutions for the outdoor environment including turf and landscape maintenance. Building permit description: Remodel and general updating of a commerical office space."/>
    <s v="OF"/>
    <n v="3000000"/>
    <m/>
    <m/>
    <m/>
    <s v="Machinery "/>
    <s v="Manufacturing"/>
    <s v="https://www.bloomingtonmn.gov/bldg/permit-status-inspection-results-monthly-building-reports"/>
    <s v="City of Bloomington"/>
    <s v="8111 LYNDALE AVE S"/>
    <n v="55420"/>
    <n v="44.857785999999997"/>
    <n v="-93.287079000000006"/>
    <m/>
    <m/>
    <m/>
    <s v="Metro"/>
    <x v="5"/>
  </r>
  <r>
    <x v="21"/>
    <d v="2023-04-07T00:00:00"/>
    <s v="Thermo King"/>
    <x v="40"/>
    <x v="3"/>
    <s v="MN"/>
    <s v="Thermo King is a global leader in transport refrigeration and heating for trailers, trucks, buses, rail cars and shipboard containers. Building permit description:  Reconfigure existing office space to new A2L refrigerant storage room. Provide Mechanical and electrical infrastructure for new calorimeter. Patch and repair existing 2HR wall as needed to meet rating. Install of new AHU and VRF system."/>
    <s v="MF, OF"/>
    <n v="1069573"/>
    <m/>
    <m/>
    <m/>
    <s v="Transportation"/>
    <s v="Transportation"/>
    <s v="https://www.bloomingtonmn.gov/bldg/permit-status-inspection-results-monthly-building-reports"/>
    <s v="City of Bloomington"/>
    <s v="314 W 90TH ST"/>
    <n v="55420"/>
    <n v="44.842655000000001"/>
    <n v="-93.284991000000005"/>
    <m/>
    <m/>
    <m/>
    <s v="Metro"/>
    <x v="5"/>
  </r>
  <r>
    <x v="21"/>
    <d v="2023-04-17T00:00:00"/>
    <s v="ESSILOR LABORATORIES OF AMERICA INC"/>
    <x v="184"/>
    <x v="29"/>
    <s v="MN"/>
    <s v="Essilor Laboratories is an optical lenses manufacturer. Building permit for Interior Remodel"/>
    <s v="MF"/>
    <n v="350000"/>
    <m/>
    <m/>
    <m/>
    <s v="Medical"/>
    <s v="Manufacturing"/>
    <s v="https://www.ci.stcloud.mn.us/DocumentCenter/View/24638/April-2023"/>
    <s v="City of St Cloud"/>
    <s v="6650 SAUKVIEW DR"/>
    <n v="56303"/>
    <n v="45.560004999999997"/>
    <n v="-94.244058999999993"/>
    <m/>
    <m/>
    <m/>
    <s v="Central"/>
    <x v="5"/>
  </r>
  <r>
    <x v="21"/>
    <d v="2023-04-18T00:00:00"/>
    <s v="Emcor Enclosures"/>
    <x v="182"/>
    <x v="7"/>
    <s v="MN"/>
    <s v="Running two production shifts, Emcor Enclosures makes and sells a catalog of 8,000 types of metal cabinets and boxes as well as custom-made products for its clients. About 70% of our business is for the defense industry.  Since 2021, Emcor has grown from employing 50 workers to 75, and expects to grow to 100 employees by the start of 2024. The company is currently looking for more welders, and is adding about 17,000 square feet this summer, and by fall will have an almost 100,000-square-foot facility."/>
    <s v="MF"/>
    <m/>
    <n v="25"/>
    <m/>
    <n v="17000"/>
    <s v="Machinery "/>
    <s v="Manufacturing"/>
    <s v="https://www.postbulletin.com/business/rochester-manufacturer-emcor-is-growing-under-its-new-owner"/>
    <s v="Post Bulletin"/>
    <s v="2900 37th St NW"/>
    <n v="55901"/>
    <n v="44.059460000000001"/>
    <n v="-92.507277999999999"/>
    <m/>
    <m/>
    <m/>
    <s v="South"/>
    <x v="5"/>
  </r>
  <r>
    <x v="21"/>
    <d v="2023-04-18T00:00:00"/>
    <s v="ForwardEdge ASIC (Lockheed Martin)"/>
    <x v="115"/>
    <x v="6"/>
    <s v="MN"/>
    <s v="Defense contractor Lockheed Martin plans a microelectronics subsidiary that would bring more than 100 well-paying jobs. The subsidiary ForwardEdge ASIC has signed a lease up to 70,000 sqft of lab and office space in Saint Paul as part of a $60 million investment. ForwardEdge ASIC functions as an ASIC “design center of excellence&quot;. ForwardEdge has begun recruiting new employees and will also connect with local universities. Lockheed Martin considered multiple U.S. sites for this project but ultimately chose to expand in Saint Paul. _x000a_DEED AWARDS JCF $500K, MIF $800K"/>
    <s v="OF, RD"/>
    <n v="60000000"/>
    <n v="113"/>
    <m/>
    <n v="70000"/>
    <s v="Electrical Equipment"/>
    <s v="Manufacturing"/>
    <s v="https://finance-commerce.com/2023/04/lockheed-martin-entity-looks-to-expand-in-twin-cities/"/>
    <m/>
    <s v="2340 Energy Park Drive"/>
    <n v="55108"/>
    <n v="44.974930000000001"/>
    <n v="-93.199999000000005"/>
    <s v="Government"/>
    <s v="MIF $800K, JCF $500K"/>
    <n v="1300000"/>
    <s v="Metro"/>
    <x v="5"/>
  </r>
  <r>
    <x v="21"/>
    <d v="2023-04-19T00:00:00"/>
    <s v="Action Target Distribution"/>
    <x v="98"/>
    <x v="25"/>
    <s v="MN"/>
    <s v="Blaine35, a three-building business park with a combined 317,400 square feet of space, is fully leased. The business park, developed by Artis REIT of Winnipeg, is at 8611, 8700, and 8650 West 35W Service Drive NE in Blaine. CBRE said it recently landed two new tenants — Action Target and Aspect Automation — which bring the park to 100% occupancy._x000a__x000a_Beginning in May, shooting range equipment manufacturer Action Target plans to occupy 31,120 square feet in Building A - likely for distribution."/>
    <s v="DW"/>
    <m/>
    <m/>
    <m/>
    <n v="31120"/>
    <s v="Machinery "/>
    <s v="Manufacturing"/>
    <s v="https://finance-commerce.com/2023/04/blaine-business-park-fully-leased/"/>
    <m/>
    <s v="8611 W 35W Service Dr NE Suite 150"/>
    <n v="55449"/>
    <n v="45.124870999999999"/>
    <n v="-93.189707999999996"/>
    <m/>
    <m/>
    <m/>
    <s v="Metro"/>
    <x v="5"/>
  </r>
  <r>
    <x v="21"/>
    <d v="2023-04-19T00:00:00"/>
    <s v="Ascential Technologies (formerly Aspect Automation)"/>
    <x v="98"/>
    <x v="25"/>
    <s v="MN"/>
    <s v="The Blaine35 business park recently landed two new tenants — Action Target and Aspect Automation.  NOV 2023: Aspect Automation is now part of Ascential Technologies - based in Grand Rapids, MI. Ascential held a ribbon-cutting ceremony for its new state-of-the-art facility that will employ 150 people. Ascential's Blaine facility will specialize in developing custom manufacturing machinery  and solutions designed specifically for medical and life science companies."/>
    <s v="MF"/>
    <m/>
    <n v="150"/>
    <m/>
    <n v="100000"/>
    <s v="Machinery "/>
    <s v="Manufacturing"/>
    <s v="https://finance-commerce.com/2023/04/blaine-business-park-fully-leased/"/>
    <s v="Finance &amp; Commerce"/>
    <s v="8700 W 35W Service Dr. NE"/>
    <n v="55449"/>
    <n v="45.124870999999999"/>
    <n v="-93.189707999999996"/>
    <m/>
    <m/>
    <m/>
    <s v="Metro"/>
    <x v="5"/>
  </r>
  <r>
    <x v="21"/>
    <d v="2023-04-21T00:00:00"/>
    <s v="Xcel Energy"/>
    <x v="115"/>
    <x v="6"/>
    <s v="MN"/>
    <s v="Xcel Energy Inc. plans to buy a 20-acre parcel in The Heights, the former Hillcrest Golf Course in St. Paul. The site will be the home for a new East Metro Service Center facility to replace the 325-person Rice Street Service Center in St. Paul. The new center will be twice the size of the current one; continue to support Xcel's natural gas and distribution operations; and 1 include a training center and space for electric-vehicle charging stations. _x000a_Construction will begin n spring 2024 and be completed in late 2025."/>
    <s v="OF"/>
    <m/>
    <m/>
    <m/>
    <m/>
    <m/>
    <s v="Utilities"/>
    <s v="https://www.bizjournals.com/twincities/news/2023/04/21/xcel-heights-hillcrest-service-center.html"/>
    <s v="Minneapolis St Paul Business Journal"/>
    <s v="2200 Larpenteur Ave E"/>
    <n v="55109"/>
    <n v="44.990777000000001"/>
    <n v="-93.008421999999996"/>
    <m/>
    <m/>
    <m/>
    <s v="Metro"/>
    <x v="5"/>
  </r>
  <r>
    <x v="21"/>
    <d v="2023-04-26T00:00:00"/>
    <s v="Plunkett's Pest Control"/>
    <x v="50"/>
    <x v="25"/>
    <s v="MN"/>
    <s v="Plunkett’s Pest Control recently completed an expansion project that doubled the site of their warehouse to 28,000 square feet.  The expansion gives the company and its wildlife division “more room to service their ever-growing footprint in the Midwest.” The project was a “partnership” between Plunkett’s, the city of Fridley, and others.. _x000a_Founded in 1915 in Minneapolis, the company delivers pest and wildlife control services to 70,000 residential and commercial clients in nearly 20 states."/>
    <s v="WH"/>
    <m/>
    <m/>
    <m/>
    <n v="14000"/>
    <m/>
    <s v="Services"/>
    <s v="https://finance-commerce.com/2023/04/plunketts-expands-fridley-warehouse/"/>
    <m/>
    <s v="5150 Industrial Blvd NE"/>
    <n v="55421"/>
    <n v="45.062750000000001"/>
    <n v="-93.275000000000006"/>
    <m/>
    <m/>
    <m/>
    <s v="Metro"/>
    <x v="5"/>
  </r>
  <r>
    <x v="21"/>
    <d v="2023-04-26T00:00:00"/>
    <s v="Polar Semiconductor LLC"/>
    <x v="40"/>
    <x v="3"/>
    <s v="MN"/>
    <s v="Polar Semiconductor is expanding in Bloomington (Hennepin County). The company makes wafer products at its semiconductor fabrication facility. The project would expand and make improvements to its cleanroom manufacturing space, add automation equipment and modernize the facility. The total project cost is $525 million. It will create 160 new jobs._x000a_DEED AWARDS MIF $4M, JCF $800K_x000a_Updated data 8/2024 since initial announcement: $525 M total cost, with $123M from US CHIPS and $75 M from MN Forward Fund. 160 new jobs"/>
    <s v="MF"/>
    <n v="525000000"/>
    <n v="160"/>
    <m/>
    <m/>
    <s v="Computer, Electronics"/>
    <s v="Manufacturing"/>
    <s v="https://mn.gov/deed/about/meetings-events/public-meetings.jsp?trumbaEmbed=view%3Devent%26eventid%3D166456276"/>
    <s v="DEED"/>
    <s v="2800 E Old Shakopee Rd,"/>
    <n v="55425"/>
    <n v="44.853470999999999"/>
    <n v="-93.230999999999995"/>
    <s v="Government"/>
    <s v="JCF $800K, MIF $4M, CHIPS $120M, Forward Fund $75M"/>
    <n v="199800000"/>
    <s v="Metro"/>
    <x v="5"/>
  </r>
  <r>
    <x v="21"/>
    <d v="2023-04-28T00:00:00"/>
    <s v="Minneapolis Glass Co"/>
    <x v="12"/>
    <x v="3"/>
    <s v="MN"/>
    <s v="Minneapolis Glass Co., a woman-owned glass and glazing fabrication business, broke ground this week on its future corporate headquarters at 610 Junction – West in Brooklyn Park. Established in 1937, Minneapolis Glass provides manufacturing, installation and distribution services. The new facility includes space for glass and metal fabrication, distribution, offices and a consumer showroom. Broke Ground May 2023. Expected to open in 2024. Consolidates operations and expands footprint by 40,000 sqft, to 115,000 sqft"/>
    <s v="HQ, MF"/>
    <m/>
    <m/>
    <m/>
    <n v="115000"/>
    <s v="Glass"/>
    <s v="Manufacturing"/>
    <s v="https://minneapolisglass.com/minneapolis-glass-builds-new-state-of-the-art-headquarters/"/>
    <m/>
    <s v="9300 Decatur Dr. N."/>
    <n v="55445"/>
    <n v="45.127339999999997"/>
    <n v="-93.395070000000004"/>
    <m/>
    <m/>
    <m/>
    <s v="Metro"/>
    <x v="5"/>
  </r>
  <r>
    <x v="21"/>
    <d v="2023-05-02T00:00:00"/>
    <s v="Spectro Alloys"/>
    <x v="160"/>
    <x v="4"/>
    <s v="MN"/>
    <s v="Rosemount-based aluminum recycler Spectro Alloys Corp. is planning a $76.8 million expansion with a new 90,000-square-foot building on its campus along Highway 55. The project will bring 70 highly paid jobs within 3 years to Rosemount._x000a_Spectro expects to break ground in 2024 on the 42-acre site and have the building operational mid-2025. The project would provide the capabilities needed to recycle used beverage containers, extrusions, and other scraps. The investment includes $24.3 million in new construction. 9/2024: UAE-based Emirates Global Aluminum (EGA) acquires an 80% stake in Spectro Alloys._x000a_DEED AWARDS MIF $400K, JCF $750K"/>
    <s v="MF"/>
    <n v="76819638"/>
    <n v="70"/>
    <m/>
    <n v="90000"/>
    <s v="Iron, Steel"/>
    <s v="Manufacturing"/>
    <s v="https://www.bizjournals.com/twincities/news/2023/05/02/spectro-alloys-rosemount-new-building.html"/>
    <s v="Minneapolis St Paul Business Journal"/>
    <s v="13220 Doyle Path"/>
    <n v="55068"/>
    <n v="44.757401000000002"/>
    <n v="-93.011330999999998"/>
    <s v="Government"/>
    <s v="JCF $750K, MIF $400K"/>
    <n v="1150000"/>
    <s v="Metro"/>
    <x v="5"/>
  </r>
  <r>
    <x v="21"/>
    <d v="2023-05-09T00:00:00"/>
    <s v="Northstar Lime, LLC"/>
    <x v="153"/>
    <x v="40"/>
    <s v="MN"/>
    <s v="May 2023: North Star Lime purchased former Simplot building and plans to convert lime from American Crystal’s Crookston factory into pellets for agricultural application. Already invested $4M. Looking to invest another $10M, where $5 million from a USDA grant, $3.5 million from local lenders. Seeking another $1.5 million. Just received a permit from MPCA. Now hiring a plant manager and 20-plus employees to the facility.._x000a_11/2023: Project investment $9.8 million. Jobs created 21. DEED MIF Award: $430K"/>
    <s v="MF"/>
    <n v="9768334"/>
    <n v="21"/>
    <m/>
    <m/>
    <s v="Chemicals"/>
    <s v="Manufacturing"/>
    <s v="https://kroxam.com/crookston-city-council-gets-update-on-north-star-lime/"/>
    <s v="KROX AM"/>
    <s v="2100 S Main St"/>
    <n v="56716"/>
    <n v="47.753368000000002"/>
    <n v="-96.624219999999994"/>
    <s v="Government"/>
    <s v="MIF"/>
    <n v="430000"/>
    <s v="North"/>
    <x v="5"/>
  </r>
  <r>
    <x v="21"/>
    <d v="2023-05-10T00:00:00"/>
    <s v="QTS Medical Device Outsourcing"/>
    <x v="40"/>
    <x v="3"/>
    <s v="MN"/>
    <s v="QTS Medical Device Outsourcing provides assembly, kitting, packaging and sterilization services; and serves as an outsource platform for the medical device and pharmaceutical industries.  Prime General Contractors was hired by QTS for a multi-phase design-build interior remodel of 50,000 SF of space in Bloomington, Minnesota. To support current and future expansion, additional electrical power is being added. Work began in April 2023 and expected to be completed in Dec. 2023."/>
    <s v="MF"/>
    <n v="2165000"/>
    <m/>
    <m/>
    <m/>
    <s v="Medical"/>
    <s v="Manufacturing"/>
    <s v="https://www.primegc.com/post/construction-started-qts-medical-device-outsourcing"/>
    <s v="Prime GC, City of Bloomington"/>
    <s v="10525 HAMPSHIRE AVE S"/>
    <n v="55438"/>
    <n v="44.812133000000003"/>
    <n v="-93.367316000000002"/>
    <m/>
    <m/>
    <m/>
    <s v="Metro"/>
    <x v="5"/>
  </r>
  <r>
    <x v="21"/>
    <d v="2023-05-12T00:00:00"/>
    <s v="F2F Inc"/>
    <x v="34"/>
    <x v="20"/>
    <s v="MN"/>
    <s v="F2F, Inc. plans to  develop a mushroom production facility in Faribault that will be the largest farm of its kind in the midwest. The projected project will cost an estimated $7.2 million, take place in a leased 60,000 sqft space and will employ roughly 100 people when fully operational. _x000a__x000a_DEED Award JCF $175K"/>
    <s v="MF"/>
    <n v="7200000"/>
    <n v="100"/>
    <m/>
    <n v="60000"/>
    <m/>
    <s v="Agriculture"/>
    <s v="https://www.southernminn.com/faribault_daily_news/news/pending-state-help-mushroom-grower-plans-expansion-to-faribault/article_2e63e94c-ce70-11ed-a8a6-07da9d748455.html"/>
    <s v="Faribault Daily News, DEED, City of Faribault"/>
    <s v="n/a"/>
    <n v="55021"/>
    <n v="44.362870000000001"/>
    <n v="-93.267455999999996"/>
    <s v="Government"/>
    <s v="JCF"/>
    <n v="175000"/>
    <s v="South"/>
    <x v="5"/>
  </r>
  <r>
    <x v="21"/>
    <d v="2023-05-17T00:00:00"/>
    <s v="Elemet Group Inc"/>
    <x v="128"/>
    <x v="64"/>
    <s v="MN"/>
    <s v="Elemet Manufacturing specializes in CNC machining, welding, and precision waterjet cutting and custom solutions. Elemet Group Inc. (NAICS 3329) is expanding in Princeton (Mille Lacs County) and is planning to build a new facility. The total project cost is nearly $26.5 million with $12.6 million for new  construction. Other costs include machinery and equipment. The project will retain 120 jobs and create 45 jobs within the first 3 years. Broke ground in June 2023. Facility was completed and opened in late February 2024._x000a_DEED Awards: MIF $1 million, JCF $800K, BDPI $750K (to City of Princeton)"/>
    <s v="MF"/>
    <n v="26446896"/>
    <n v="45"/>
    <n v="120"/>
    <n v="140000"/>
    <s v="Machinery "/>
    <s v="Manufacturing"/>
    <s v="https://mn.gov/deed/about/meetings-events/public-meetings.jsp?trumbaEmbed=view%3Devent%26eventid%3D166790285"/>
    <s v="DEED"/>
    <s v="101 21st Ave S"/>
    <n v="55371"/>
    <n v="45.582250000000002"/>
    <n v="-93.595939999999999"/>
    <s v="Government"/>
    <s v="JCF $800K, MIF $1M, BDPI $750K"/>
    <n v="2550000"/>
    <s v="Central"/>
    <x v="5"/>
  </r>
  <r>
    <x v="21"/>
    <d v="2023-05-17T00:00:00"/>
    <s v="VitaTek Medical (formerly Vita Group)"/>
    <x v="58"/>
    <x v="1"/>
    <s v="MN"/>
    <s v="Medical device incubator Vita Group will relocate to an existing 65,000 sqft building at 390 Commerce Dr that it bought for $8 million - across from its current location.   The company has 100 employees. The new building will be renovated, expanded to 140,000 square feet, and become Vita Group’s new headquarters. It includes cleanrooms, manufacturing, and offices. Construction is underway in Woodbury and expected to be completed in April 2024. Vita Group plans to hire more people. _x000a_NOV 2023 update: I-Tek Medical and Vita Group are merging to create VitaTek Medical.  "/>
    <s v="HQ, RD"/>
    <m/>
    <m/>
    <m/>
    <n v="140000"/>
    <s v="Medical"/>
    <s v="Manufacturing"/>
    <s v="https://www.bizjournals.com/twincities/news/2023/05/17/medical-device-incubator-vita-group.html"/>
    <s v="Minneapolis St Paul Business Journal"/>
    <s v="390 Commerce Dr"/>
    <n v="55125"/>
    <n v="44.942137000000002"/>
    <n v="-92.911486999999994"/>
    <m/>
    <m/>
    <m/>
    <s v="Metro"/>
    <x v="5"/>
  </r>
  <r>
    <x v="21"/>
    <d v="2023-06-05T00:00:00"/>
    <s v="University of Minnesota"/>
    <x v="3"/>
    <x v="3"/>
    <s v="MN"/>
    <s v="The University of Minnesota plans to invest in a new $68 million to $73 million data center on the East Bank campus. U of M officials are accepting design proposals through 6/22/23 for a 33,000-square-foot “Advanced Operations Center&quot;. The new two-story building will consolidate operations of two current centers. The U of M hopes to break ground by October 2024 and complete construction in November 2025. Prior to construction, there’s a long lead time for procurement of equipment, such as switch gears and generators. "/>
    <s v="DC"/>
    <n v="70000000"/>
    <m/>
    <m/>
    <n v="33000"/>
    <m/>
    <s v="Education"/>
    <s v="https://finance-commerce.com/2023/06/u-of-m-seeks-bids-for-68m-data-center/"/>
    <s v="Finance &amp; Commerce"/>
    <s v="2001 6th Street SE"/>
    <n v="55455"/>
    <n v="44.979078999999999"/>
    <n v="-93.225200000000001"/>
    <m/>
    <m/>
    <m/>
    <s v="Metro"/>
    <x v="5"/>
  </r>
  <r>
    <x v="21"/>
    <d v="2023-06-13T00:00:00"/>
    <s v="Niagara Bottling"/>
    <x v="186"/>
    <x v="15"/>
    <s v="MN"/>
    <s v="Niagara Bottling is a California-based beverage manufacturer that is proposing to construct a 425,000 square foot facility in Elko New Market. Projected investment: $258 million, New jobs: 58. Average wage: $18/hr._x000a_The fate of a new water bottling plant now rests with the MN Department of Natural Resources, which will review the project for its impact on the aquifer beneath the surface. Niagara Bottling plans to purchase up to 310 million gallons of water per year from Elko New Market, a plan that has sparked controversy._x000a_DEED Awards: MIF $405K, JCF $800K. City of Elko New Market waived $3M in water/sewer connection fees"/>
    <s v="MF"/>
    <n v="258000000"/>
    <n v="59"/>
    <m/>
    <n v="425000"/>
    <s v="Food, Beverage"/>
    <s v="Manufacturing"/>
    <s v="https://www.ci.enm.mn.us/vertical/sites/%7B97941C7E-666C-4328-9370-1A15F984EEE3%7D/uploads/MIF_and_SAC-WAC_Summary_11.18.22_V1.pdf _x000a_https://www.ci.enm.mn.us/index.asp?SEC=2B21756D-F7C7-49D1-8F9E-4F7FFA982A8A&amp;Type=B_BASIC"/>
    <s v="City of Elko New Market"/>
    <s v="n/a"/>
    <n v="55054"/>
    <n v="44.571055999999999"/>
    <n v="-93.354266999999993"/>
    <s v="Government"/>
    <s v="MIF (405K), JCF (800K), Elko New Market ($3M)"/>
    <n v="4205000"/>
    <s v="Metro"/>
    <x v="5"/>
  </r>
  <r>
    <x v="21"/>
    <d v="2023-06-14T00:00:00"/>
    <s v="Buhler Group"/>
    <x v="25"/>
    <x v="3"/>
    <s v="MN"/>
    <s v="Switzerland-based Bühler, a global specialist and technology partner in food and grain industries will expand its optical sorting testing and applications capabilities with a new facility in Plymouth, MN.   All application centers also will act as training centers for the company’s various sorting solutions. The optical sorting test and train for regionally supplied grains, rice, seeds, pulses, and coffee. "/>
    <s v="MF"/>
    <m/>
    <m/>
    <m/>
    <m/>
    <s v="Food, Beverage"/>
    <s v="Manufacturing"/>
    <s v="https://www.world-grain.com/articles/18640-buhler-to-expand-optical-sorting-centers-in-north-america"/>
    <s v="World Grain"/>
    <s v="13105 12th Ave N"/>
    <n v="55441"/>
    <n v="44.990468"/>
    <n v="-93.447700999999995"/>
    <m/>
    <m/>
    <m/>
    <s v="Metro"/>
    <x v="5"/>
  </r>
  <r>
    <x v="21"/>
    <d v="2023-06-15T00:00:00"/>
    <s v="United States Gypsum Company"/>
    <x v="97"/>
    <x v="39"/>
    <s v="MN"/>
    <s v="U.S. Gypsum, which manufactures ceiling tiles, is celebrating its 100th anniversary this summer.   The company is seeking to replace a 65-year-old dryer at its plant in Cloquet a cost of $38.5 million. The project could begin in June 2024. Update October 2023: Jobs retained: 315. DEED is supporting this project with a MIF award of $300K."/>
    <m/>
    <n v="38500000"/>
    <m/>
    <n v="315"/>
    <m/>
    <s v="Non-Metallic Products"/>
    <s v="Manufacturing"/>
    <s v="https://www.pinejournal.com/news/local/usg-to-invest-38-5m-in-cloquet-plant"/>
    <s v="Pine Journal"/>
    <s v="35 Arch Street"/>
    <n v="55720"/>
    <n v="46.723883000000001"/>
    <n v="-92.470122000000003"/>
    <s v="Government"/>
    <s v="MIF"/>
    <n v="300000"/>
    <s v="North"/>
    <x v="5"/>
  </r>
  <r>
    <x v="21"/>
    <d v="2023-06-16T00:00:00"/>
    <s v="Daikin Applied Americas, Inc - Owatonna"/>
    <x v="104"/>
    <x v="33"/>
    <s v="MN"/>
    <s v="Daikin Applied is proposing to renovate and upgrade interior office areas at their facility on Park Drive. The idea is to bring the office area up to current design standards, provide necessary upgrades to become ADA compliant, make security improvements, increase the number of workstations, asbestos abatement and an upgrade to the HVAC system. Daikin is estimating the costs of this project to be approximately $2 million and the project will result in 20 new jobs. _x000a_DEED JCF Award: $175K"/>
    <s v="OF"/>
    <n v="1964400"/>
    <n v="20"/>
    <m/>
    <m/>
    <s v="Machinery "/>
    <s v="Manufacturing"/>
    <s v="https://civicclerk.blob.core.windows.net/stream/OWATONNAMN/8a185db5-c8ca-47a2-aaa1-314b6d2bd590.pdf?sv=2022-11-02&amp;st=2023-07-14T17%3A58%3A50Z&amp;se=2024-07-14T18%3A03%3A50Z&amp;sr=b&amp;sp=r&amp;sig=%2BzlVHJ0p1EsmAU%2FxE%2FVgHgpvqrI0bK70XKP6ljtVaTI%3D"/>
    <s v="City of Owatonna, DEED"/>
    <s v="3300 Park Dr"/>
    <n v="55060"/>
    <n v="44.091684000000001"/>
    <n v="-93.274343999999999"/>
    <s v="Government"/>
    <s v="JCF"/>
    <n v="175000"/>
    <s v="South"/>
    <x v="5"/>
  </r>
  <r>
    <x v="21"/>
    <d v="2023-06-20T00:00:00"/>
    <s v="Cambrex Corportation"/>
    <x v="40"/>
    <x v="3"/>
    <s v="MN"/>
    <s v="Cambrex is a leading global contract development and manufacturing organization that delivers drug substance, drug product, and analytical services across the entire drug life cycle, as well as active pharmaceutical ingredients. Building permit description: Cambrex laboratory and office renovations"/>
    <s v="OF, RD"/>
    <n v="868766"/>
    <m/>
    <m/>
    <m/>
    <s v="Pharmaceuticals"/>
    <s v="Manufacturing"/>
    <s v="https://www.bloomingtonmn.gov/bldg/permit-status-inspection-results-monthly-building-reports"/>
    <s v="City of Bloomington"/>
    <s v="9555 JAMES AVE S"/>
    <n v="55431"/>
    <n v="44.830869999999997"/>
    <n v="-93.299882999999994"/>
    <m/>
    <m/>
    <m/>
    <s v="Metro"/>
    <x v="5"/>
  </r>
  <r>
    <x v="21"/>
    <d v="2023-06-21T00:00:00"/>
    <s v="IDeaS"/>
    <x v="40"/>
    <x v="3"/>
    <s v="MN"/>
    <s v="IDeaS, a SAS company, is the world's leading provider of revenue management software and services. With over 30 years of expertise, IDeaS delivers revenue science to more than 22,000 clients in 152 countries. Building permit description:  12th Floor Phase 3 remodel"/>
    <s v="OF"/>
    <n v="410429"/>
    <m/>
    <m/>
    <m/>
    <s v="Software"/>
    <s v="Information"/>
    <s v="https://www.bloomingtonmn.gov/bldg/permit-status-inspection-results-monthly-building-reports"/>
    <s v="City of Bloomington"/>
    <s v="5800 W 84TH ST"/>
    <n v="55437"/>
    <n v="44.854151999999999"/>
    <n v="-93.357275999999999"/>
    <m/>
    <m/>
    <m/>
    <s v="Metro"/>
    <x v="5"/>
  </r>
  <r>
    <x v="21"/>
    <d v="2023-06-21T00:00:00"/>
    <s v="Renegade Truck Equipment"/>
    <x v="187"/>
    <x v="29"/>
    <s v="MN"/>
    <s v="Renegade Truck Equipment is a Richmond, Minnesota-based manufacturing company specializing in the sale of truck equipment, truck and trailer accessories, and new builds of truck bodies including gravel, contractor, flatbed, and utility/service. Renegade is planning a 20,000 square foot new building to their facility, which will increase space for manufacturing as well as improve efficiencies in the manufacturing process.  Extimated investment: $3.8 million. New jobs: 15. Construction largely completed by Dec. 2023._x000a_DEED Awards MIF $400K_x000a_"/>
    <s v="MF"/>
    <n v="3838500"/>
    <n v="15"/>
    <m/>
    <n v="20000"/>
    <s v="Transportation Equipment"/>
    <s v="Manufacturing"/>
    <s v="https://knsiradio.com/2023/08/07/central-minnesota-companies-get-help-to-expand/"/>
    <s v="KNSI Radio, DEED"/>
    <s v="415 Jay Ave SE,"/>
    <n v="56368"/>
    <n v="45.448895"/>
    <n v="-94.515844000000001"/>
    <s v="Government"/>
    <s v="MIF"/>
    <n v="400000"/>
    <s v="Central"/>
    <x v="5"/>
  </r>
  <r>
    <x v="21"/>
    <d v="2023-06-22T00:00:00"/>
    <s v="Natural American Foods Inc dba Sweet Harvest Foods"/>
    <x v="42"/>
    <x v="4"/>
    <s v="MN"/>
    <s v="Honey is the main product of Sweet Harvest Foods, based in Cannon Falls. The company plans to plans to lease a new 366,000-square-foot manufacturing, warehouse and corporate office facility in Lakeville’s industrial park. The project would retain 21 jobs and create 20 new jobs,  The company’s current Lakeville location is a 151,200-square-foot warehouse and distribution center. The company's customers include foodservice, manufacturing and retail customers. The company built a new 150,000 square-foot warehouse facility in Lakeville in 2020. Lakeville issued permit for buildout in Sept 2023._x000a_DEED AWARDS JCF $155K, MIF $140K_x000a_Lakeville Report Jan 2025: Sweet Harvest Foods hosted a ribbon cutting ceremony on June 25 at its new 360,000-square-foot facility located at 21601 Galway Lane. The business provides honey, agave and molasses products to the food service, retail and_x000a_manufacturing sectors throughout the United States."/>
    <s v="DW, MF, OF"/>
    <n v="6553500"/>
    <n v="20"/>
    <n v="21"/>
    <n v="366000"/>
    <s v="Food, Beverage"/>
    <s v="Manufacturing"/>
    <s v="https://www.hometownsource.com/sun_thisweek/community/lakeville/sweet-harvest-looks-to-expand-in-lakeville/article_40fafc9c-1111-11ee-94f4-275d9a354436.html"/>
    <s v="Sun This Week, DEED"/>
    <s v="21601 Galway Lane"/>
    <n v="55044"/>
    <n v="44.628933000000004"/>
    <n v="-93.215734999999995"/>
    <s v="Government"/>
    <s v="JCF $155K, MIF $140K"/>
    <n v="295000"/>
    <s v="Metro"/>
    <x v="5"/>
  </r>
  <r>
    <x v="21"/>
    <d v="2023-06-26T00:00:00"/>
    <s v="Bongards Creameries"/>
    <x v="188"/>
    <x v="47"/>
    <s v="MN"/>
    <s v="Chanhassen-based dairy cooperative Bongards Creameries will invest $125 million in its dairy plant in Perham through expanding intake bays, cheese packaging equipment, whey warehousing and its wastewater treatment. The plant will be able to expand its milk intake by a full third in the next two years as a reesult. Bongards is a nationally recognized cheese and whey producer. The expansion is expected to begin in July 2023. Anticipated completion: June 2025 "/>
    <s v="MF"/>
    <n v="125000000"/>
    <m/>
    <m/>
    <m/>
    <s v="Food, Beverage"/>
    <s v="Manufacturing"/>
    <s v="https://www.startribune.com/bongards-creameries-plans-125-million-expansion-for-its-perham-dairy-plant-minnesota-farmers-milk/600285423/"/>
    <s v="Star Tribune"/>
    <s v="110 3rd Ave NE"/>
    <n v="56573"/>
    <n v="46.593629999999997"/>
    <n v="-95.568680999999998"/>
    <m/>
    <m/>
    <m/>
    <s v="Central"/>
    <x v="5"/>
  </r>
  <r>
    <x v="21"/>
    <d v="2023-06-27T00:00:00"/>
    <s v="Yanmar Compact Equipment North America YCENA"/>
    <x v="165"/>
    <x v="60"/>
    <s v="MN"/>
    <s v="Yanmar Compact Equipment North America recently broke ground on a 32,000-square-foot expansion to its Grand Rapids facility. The expansion will greatly increase manufacturing capacity and allow for Yanmar compact track loaders to be manufactured alongside ASV compact track loaders. Vompany executives project adding 200 new jobs over the next five years.  The new section will house a paint system that increases paint capacity by three times, and will boost parts manufacturing capacity by two times. The company expects project completion in Spring 2024."/>
    <s v="MF"/>
    <m/>
    <n v="200"/>
    <m/>
    <n v="32000"/>
    <s v="Machinery "/>
    <s v="Manufacturing"/>
    <s v="http://www.businessnorth.com/daily_briefing/yanmar-breaks-ground-on-expansion/article_625862e0-152f-11ee-8888-b333151b6945.html?utm_source=businessnorth.com&amp;utm_campaign=%2Fnewsletters%2Fwednesday-headlines%2F%3Fscrape%3Dtrue%26-dc%3D1687980623&amp;utm_medium=email&amp;utm_content=headline"/>
    <s v="Business North"/>
    <s v="840 Lily Ln"/>
    <n v="55744"/>
    <n v="47.220570000000002"/>
    <n v="-93.507794000000004"/>
    <m/>
    <m/>
    <m/>
    <s v="North"/>
    <x v="5"/>
  </r>
  <r>
    <x v="21"/>
    <d v="2023-06-30T00:00:00"/>
    <s v="Great Northern Ingredients"/>
    <x v="189"/>
    <x v="40"/>
    <s v="MN"/>
    <s v="Fosston was awarded $960,460 from DEED’s Greater Minnesota Business Development Public Infrastructure Grant Program (BDPI) to assist with constructing streets and utilities to expand their industrial park.  Great Northern Ingredients, a food manufacturing business, has committed to the park and plans on investing $20 million in the property and initially creating 20 jobs. _x000a_"/>
    <s v="MF"/>
    <n v="20000000"/>
    <n v="20"/>
    <m/>
    <m/>
    <s v="Food, Beverage"/>
    <s v="Manufacturing"/>
    <s v="DEED"/>
    <s v="DEED"/>
    <m/>
    <n v="56542"/>
    <n v="47.576348000000003"/>
    <n v="-95.751414999999994"/>
    <m/>
    <m/>
    <m/>
    <s v="North"/>
    <x v="5"/>
  </r>
  <r>
    <x v="22"/>
    <d v="2023-07-14T00:00:00"/>
    <s v="Piedmont Plastics"/>
    <x v="98"/>
    <x v="3"/>
    <s v="MN"/>
    <s v="Piedmont Plastics®, a leading wholesale distributor of plastic sheet, rod, tube, and film, is openedits newest branch location in Minneapolis - which represented its 54th branch in North America and first location in Minnesota. The new Minneapolis branch will function as a fully equipped distribution facility, providing an extensive inventory, cut-to-size services, routing capabilities, and local delivery options; and provides support to customers across Minnesota and the Midwest. "/>
    <s v="DW"/>
    <m/>
    <m/>
    <m/>
    <m/>
    <s v="Plastics"/>
    <s v="Manufacturing"/>
    <s v="https://www.piedmontplastics.com/blog/new-piedmont-plastics-minneapolis-branch"/>
    <s v="Company website"/>
    <s v="9702 Ulysses St NE"/>
    <n v="55434"/>
    <n v="45.147359999999999"/>
    <n v="-93.237859999999998"/>
    <m/>
    <m/>
    <m/>
    <s v="Metro"/>
    <x v="5"/>
  </r>
  <r>
    <x v="22"/>
    <d v="2023-07-20T00:00:00"/>
    <s v="MAS HVAC"/>
    <x v="11"/>
    <x v="25"/>
    <s v="MN"/>
    <s v="MAS HVAC, a Circle Pines, Minnesota-based manufacturer that provides custom energy recovery, air movement and heat exchange solutions for large commercial air-conditioning equipment, has signed a 150,000-sqft lease in Maple Grove's Arbor Lakes Business Park. It will move to its newly constructed space in January 2024. The new location will house the company’s new headquarters, manufacturing and logistics operations. MAS HVAC will relocate from Circle Pines, where it had about 70,000 square feet."/>
    <s v="HQ, MF, OF"/>
    <m/>
    <m/>
    <m/>
    <n v="80000"/>
    <s v="Machinery"/>
    <s v="Manufacturing"/>
    <s v="https://www.bizjournals.com/twincities/news/2023/07/20/local-hvac-company-signs-arbor-lakes-business-park.html"/>
    <s v="Minneapolis St Paul Business Journal"/>
    <s v="10901 Elm Creek Blvd N"/>
    <n v="55369"/>
    <n v="45.093829999999997"/>
    <n v="-93.419179999999997"/>
    <m/>
    <m/>
    <m/>
    <s v="Metro"/>
    <x v="5"/>
  </r>
  <r>
    <x v="22"/>
    <d v="2023-07-25T00:00:00"/>
    <s v="Boston Scientific"/>
    <x v="11"/>
    <x v="3"/>
    <s v="MN"/>
    <s v="Boston Scientific plans to build a $170 million facility in Maple Grove, which will significantly expand the medical technology company’s presence in the city and create 177 new jobs paying $65/hr on average. The proposed expansion calls for 170,000 square feet of new R&amp;D labs, office support areas and training spaces in three phases (84,000 Phase 1; 52,000 phase 2; 32,000 Phase 3). The proposed facility will accommodate the company’s interventional cardiology, peripheral interventions, watchman, and urology divisions. Construction timeline: broke ground in Nov. 2023, anticipated completion in late 2025._x000a_DEED Awards: JCF $1.75M, MIF $4.25M. Also TIF $6.4M (City of Maple Grove)"/>
    <s v="OF, RD"/>
    <n v="170000000"/>
    <n v="177"/>
    <n v="1100"/>
    <n v="168000"/>
    <s v="Medical"/>
    <s v="Manufacturing"/>
    <s v="https://finance-commerce.com/2023/07/boston-scientific-plans-170m-expansion-in-maple-grove/"/>
    <s v="Finance &amp; Commerce"/>
    <s v="Interstate 694 and Highway 169"/>
    <n v="55311"/>
    <n v="45.098497999999999"/>
    <n v="-93.441922000000005"/>
    <s v="Government"/>
    <s v="JCF$1.75M, MIF $4.25M,  TIF $4.5M (City of Maple Grove)"/>
    <n v="10500000"/>
    <s v="Metro"/>
    <x v="5"/>
  </r>
  <r>
    <x v="22"/>
    <d v="2023-08-01T00:00:00"/>
    <s v="Takeda Pharmaceuticals"/>
    <x v="12"/>
    <x v="3"/>
    <s v="MN"/>
    <s v="Takeda's biopharmaceutical manufacturing site in Brooklyn Park, Minnesota, U.S., announced its recently completion of a $45 million dollar investment to increase production capacity. Through cross-functional collaboration, Takeda can now help more patients impacted by ulcerative colitis and Crohn's disease."/>
    <s v="MF"/>
    <n v="45000000"/>
    <m/>
    <m/>
    <m/>
    <s v="Pharmaceuticals"/>
    <s v="Manufacturing"/>
    <s v="https://www.linkedin.com/posts/takeda-pharmaceuticals_biopharmaceutical-activity-7090345875444506624-iZPK"/>
    <m/>
    <s v="9450 Winnetka Ave N"/>
    <n v="55445"/>
    <n v="45.128205000000001"/>
    <n v="-93.379225000000005"/>
    <m/>
    <m/>
    <m/>
    <s v="Metro"/>
    <x v="5"/>
  </r>
  <r>
    <x v="22"/>
    <d v="2023-08-03T00:00:00"/>
    <s v="Donaldson"/>
    <x v="40"/>
    <x v="3"/>
    <s v="MN"/>
    <s v="Donaldson is a leading filtration products manufacturer. City of Bloomington Construction permit issued: office remodel"/>
    <s v="OF"/>
    <n v="272053"/>
    <m/>
    <m/>
    <m/>
    <s v="Machinery"/>
    <s v="Manufacturing"/>
    <s v="https://www.bloomingtonmn.gov/bldg/permit-status-inspection-results-and-monthly-building-reports"/>
    <s v="City of Bloomington, Building Permit report"/>
    <s v="1400 W 94TH ST"/>
    <n v="55431"/>
    <n v="44.835090000000001"/>
    <n v="-93.298862"/>
    <m/>
    <m/>
    <m/>
    <s v="Metro"/>
    <x v="5"/>
  </r>
  <r>
    <x v="21"/>
    <d v="2023-08-04T00:00:00"/>
    <s v="L&amp;M Fleet Center"/>
    <x v="165"/>
    <x v="60"/>
    <s v="MN"/>
    <s v="L&amp;M Fleet Supply plans to build a new $55.4 million distribution center in Grand Rapids. The new 210,000 sq-ft center will replace current distribution center in LaPrairie. New state-of-the-art equipment will include computer-aided forklifts, conveyor systems, a sortation system, and a new warehouse management system. Expected to create 35 to 50 new jobs and retain 83 jobs. Seeking financial assistance from IRRRB ($2.5 million loan). The city of Grand Rapids is assisting with tax increment financing ($2.1 million) and tax abatement ($2 million). DEED JCF Award $790K. MIF $2.0M. Construction underway in May 2024. Completion expected Dec. 2024. Opening expected Feb-Mar 2025."/>
    <s v="DW"/>
    <n v="55652250"/>
    <n v="50"/>
    <n v="83"/>
    <n v="210000"/>
    <m/>
    <s v="Retail"/>
    <s v="http://www.businessnorth.com/daily_briefing/l-m-fleet-supply-to-build-new-distribution-center/article_8e2582e0-3311-11ee-be35-e3ce5651ac78.html"/>
    <s v="Business North, DEED"/>
    <s v="1400 S Pokegama Ave,"/>
    <n v="55744"/>
    <n v="47.216428000000001"/>
    <n v="-93.526953000000006"/>
    <s v="Government"/>
    <s v="JCF $790K, MIF $2.0M. Grand Rapids: TIF ($2.1M), Tax Abatement ($2.0M); Itasca County: $1.4M tax abatement IRRB ($2.5M)"/>
    <n v="10941782"/>
    <s v="North"/>
    <x v="5"/>
  </r>
  <r>
    <x v="22"/>
    <d v="2023-08-07T00:00:00"/>
    <s v="Cast Corporation"/>
    <x v="72"/>
    <x v="5"/>
    <s v="MN"/>
    <s v="IRRR board meeting on Aug 9 approved a $600,000 participation loan to Cast Corporation in Hibbing to support a $1.2 million foundry expansion, loading dock, cold storage, and remodeling project. Includes a 5,400 square foot expansion to the foundry."/>
    <s v="MF"/>
    <n v="1200000"/>
    <m/>
    <m/>
    <n v="5400"/>
    <s v="Iron, Steel"/>
    <s v="Manufacturing"/>
    <s v="http://www.businessnorth.com/daily_briefing/l-m-fleet-supply-to-build-new-distribution-center/article_8e2582e0-3311-11ee-be35-e3ce5651ac78.html"/>
    <m/>
    <s v="11364 MN-37"/>
    <n v="55746"/>
    <n v="47.394854000000002"/>
    <n v="-92.876908999999998"/>
    <m/>
    <m/>
    <m/>
    <s v="North"/>
    <x v="5"/>
  </r>
  <r>
    <x v="22"/>
    <d v="2023-08-07T00:00:00"/>
    <s v="Elucent Medical"/>
    <x v="33"/>
    <x v="3"/>
    <s v="MN"/>
    <s v="Elucent Medical, a medical equipment manufacturer, hosted a grand opening of its new space that includes expanded manufacturing space and a customer training center geared for physician-led clinical education. The leased space is 27,000 square feet, more than three times its previous space, will also serve as its new HQ in Eden Prairie. Expects to add at least 30 jobs over the next couple years across R&amp;D, quality, operations and manufacturing. Elucent Medical offers surgical navigation solutions."/>
    <s v="HQ, MF, Other"/>
    <m/>
    <n v="30"/>
    <m/>
    <n v="27000"/>
    <s v="Medical"/>
    <s v="Manufacturing"/>
    <s v="https://www.bizjournals.com/twincities/news/2023/08/07/elucent-medical-expands-to-eden-prairie.html"/>
    <m/>
    <s v="6509 Flying Cloud Drive in Eden Prairie."/>
    <n v="55344"/>
    <n v="44.884169999999997"/>
    <n v="-93.405259000000001"/>
    <m/>
    <m/>
    <m/>
    <s v="Metro"/>
    <x v="5"/>
  </r>
  <r>
    <x v="22"/>
    <d v="2023-08-09T00:00:00"/>
    <s v="nVent"/>
    <x v="69"/>
    <x v="3"/>
    <s v="MN"/>
    <s v="nVent will fully use a development currently under construction for its distribution facility in Dayton called the French Lake Distribution Center. It signed a 10-year lease for the 248,000-square-foot space._x000a_NVent, a high-performance electrical company offering electrical connection and protection solutions, plans to move into the new space before the end of the year. nVent will relocate its distribution arm of its enclosures and air-conditioning solutions from its Anoka location. Expect to move into new space by end of 2023. Facility opened: April 2024."/>
    <s v="DW"/>
    <m/>
    <m/>
    <m/>
    <n v="248000"/>
    <s v="Electrical Equipment"/>
    <s v="Manufacturing"/>
    <s v="https://www.bizjournals.com/twincities/news/2023/08/09/capital-partners-nvent-dayton-spec-industrial.html"/>
    <m/>
    <s v="12655 W French Lake Rd"/>
    <n v="55327"/>
    <n v="45.166874999999997"/>
    <n v="-93.495929000000004"/>
    <m/>
    <m/>
    <m/>
    <s v="Metro"/>
    <x v="5"/>
  </r>
  <r>
    <x v="22"/>
    <d v="2023-08-18T00:00:00"/>
    <s v="Bemidji Aviation Services"/>
    <x v="21"/>
    <x v="13"/>
    <s v="MN"/>
    <s v="The city of Bemidji is requesting $1.5 million from BDPI to assist with constructing streets and utilities to develop 5 larger hangars at the Bemidji Regional Airport. One of the hangars will allow Bemidji Aviation to expand in Bemidji. Bemidji Aviation will invest $8.5 million, retain 122 jobs, and add 135 jobs.  All 5 of the hangars with be used for an eligible BDPI purpose. The total cost of the infrastructure portion of the project is $3.3 million. "/>
    <s v="DW (Hangars)"/>
    <n v="8500000"/>
    <n v="13"/>
    <n v="122"/>
    <m/>
    <m/>
    <s v="Transportation"/>
    <s v="n/a"/>
    <s v="DEED"/>
    <s v="3824 Moberg Dr NW"/>
    <n v="56601"/>
    <n v="47.50423"/>
    <n v="-94.934330000000003"/>
    <s v="Government"/>
    <s v="BDPI "/>
    <n v="1509300"/>
    <s v="North"/>
    <x v="5"/>
  </r>
  <r>
    <x v="22"/>
    <d v="2023-08-29T00:00:00"/>
    <s v="NetSPI"/>
    <x v="3"/>
    <x v="3"/>
    <s v="MN"/>
    <s v="NetSPI is planning to relocate to a new Minneapolis headquarters in the North Loop neighborhood. NetSPI into 60,000 square feet of the Steelman Exchange building, at . NetSPI is moving due to increasing employee headcount and needing more collaborative workspace. NetSPI plans to move into the new space in January with a 94-month sublease. The company has added more than 150 employees just this year, many of whom are based in the Twin Cities. In all, the company has about 200 employees locally, and 550 globally."/>
    <s v="HQ, OF"/>
    <m/>
    <n v="150"/>
    <m/>
    <n v="20000"/>
    <s v="Computer Programming"/>
    <s v="Professional Services"/>
    <s v="https://www.bizjournals.com/twincities/news/2023/08/29/netspi-north-loop-hq-sublease-new.html"/>
    <m/>
    <s v="241 Fifth Ave. N"/>
    <n v="55401"/>
    <n v="44.982748000000001"/>
    <n v="-93.281705000000002"/>
    <m/>
    <m/>
    <m/>
    <s v="Metro"/>
    <x v="5"/>
  </r>
  <r>
    <x v="22"/>
    <d v="2023-08-30T00:00:00"/>
    <s v="Nexstar"/>
    <x v="40"/>
    <x v="3"/>
    <s v="MN"/>
    <s v="Nexstar, a firm that offers training on HVAC systems, plumbing and electrical work, signed a 13,491-square-foot sublease at 7760 France Ave. S. The sublease space will be its new headquarters with all operations, and will provide its over 60 Minnesota-based employees with administrative and collaborative work areas. Nexstar hopes to have the space renovated within the next 30-60 days for its employees. Nexstar is relocating from Saint Paul. "/>
    <s v="HQ"/>
    <m/>
    <m/>
    <m/>
    <n v="13491"/>
    <s v="Education"/>
    <s v="Services"/>
    <s v="https://www.bizjournals.com/twincities/news/2023/08/30/jostens-sublease-bloomington-headquarters-tenant.html"/>
    <m/>
    <s v="7760 France Ave. S"/>
    <n v="55435"/>
    <n v="44.860689999999998"/>
    <n v="-93.330609999999993"/>
    <m/>
    <m/>
    <m/>
    <s v="Metro"/>
    <x v="5"/>
  </r>
  <r>
    <x v="22"/>
    <d v="2023-09-01T00:00:00"/>
    <s v="Kannegiesser ETECH"/>
    <x v="3"/>
    <x v="3"/>
    <s v="MN"/>
    <s v="Kannegiesser ETECH develops and manufactures technology and equipment for the industrial laundry industry. Its German parent company is Herbert Kannegiesser GmbH.  ETECH is investing in more space, new technology and equipment, and additional staff.  ETECH expects to invest $5 million in its expansion, which will create 36 new jobs over the next three years. (It currently has 127 employees in the state.)_x000a_DEED JCF Award: $175K"/>
    <s v="MF, RD"/>
    <n v="5050000"/>
    <n v="36"/>
    <n v="127"/>
    <m/>
    <s v="Machinery"/>
    <s v="Manufacturing"/>
    <s v="https://lims.minneapolismn.gov/RCA/10563"/>
    <s v="City of Minneapolis"/>
    <s v="2090 Elm St SE"/>
    <n v="55414"/>
    <n v="44.982745000000001"/>
    <n v="-93.224102999999999"/>
    <s v="Government"/>
    <s v="JCF"/>
    <n v="175000"/>
    <s v="Metro"/>
    <x v="5"/>
  </r>
  <r>
    <x v="22"/>
    <d v="2023-09-05T00:00:00"/>
    <s v="Computype"/>
    <x v="14"/>
    <x v="6"/>
    <s v="MN"/>
    <s v="Computype has been innovating automation and barcode labeling solutions for nearly 50 years. Prime General Contractors remodeled 90,000 square feet of production space in St. Paul, Minnesota - all while production continued as usual. Production, bathroom and office spaces were remodeled. Mechanical and electrical systems were reworked to raise ceilings. Warehouse was relocated and brought up to code. Construction was completed in Sept 2023."/>
    <s v="MF, OF"/>
    <m/>
    <m/>
    <m/>
    <m/>
    <s v="Printing"/>
    <s v="Manufacturing"/>
    <s v="https://www.primegc.com/post/complete-computype-remodel"/>
    <s v="Company website"/>
    <s v="2285 County Rd C West"/>
    <n v="55113"/>
    <n v="45.028790000000001"/>
    <n v="-93.197739999999996"/>
    <m/>
    <m/>
    <m/>
    <s v="Metro"/>
    <x v="5"/>
  </r>
  <r>
    <x v="21"/>
    <d v="2023-09-08T00:00:00"/>
    <s v="Meta (Facebook parent)"/>
    <x v="160"/>
    <x v="4"/>
    <s v="MN"/>
    <s v="The University of MN Board of Regents approved an almost $40 million land sale related to UMore Park that could lead to a $700 million investment into a new data center in Rosemount from Facebook’s parent company, Meta. Meta plans to power with renewable energy. The project still has several steps before it is finalized. 10/2023 update: utility regulators approved electricity contracts. _x000a_12/2023: The plan that Rosemount County has approved shows a 750,000 sq ft data center campus that includes two data halls."/>
    <s v="DC"/>
    <n v="700000000"/>
    <n v="50"/>
    <m/>
    <n v="750000"/>
    <s v="Data Processing, Hosting"/>
    <s v="Information"/>
    <s v="https://www.startribune.com/facebook-parent-meta-plans-700m-data-center-for-rosemount-xcel-energy-university-minnesota-google/600301527/"/>
    <s v="Star Tribune"/>
    <s v="170th Street East"/>
    <n v="55068"/>
    <n v="44.739409999999999"/>
    <n v="-93.125770000000003"/>
    <m/>
    <m/>
    <m/>
    <s v="Metro"/>
    <x v="5"/>
  </r>
  <r>
    <x v="22"/>
    <d v="2023-09-13T00:00:00"/>
    <s v="Pioneer Industries"/>
    <x v="86"/>
    <x v="6"/>
    <s v="MN"/>
    <s v="An entity related to recycling firm Pioneer Industries International has paid $13.8 million for a former produce warehouse in New Brighton. The deal will bring up to 70 jobs to the city and rejuvenate a long-vacant building. The 110,692-square-foot building will house a paper sorting and distribution operation.The New Brighton building will replace Pioneer’s existing operation at 155 Irving Ave. N. in Minneapolis. After renovations, Pioneer plans to move into the new building in second quarter 2024."/>
    <s v="DW"/>
    <m/>
    <m/>
    <m/>
    <n v="110692"/>
    <s v="Waste Management (Recycling) "/>
    <s v="Other Services"/>
    <s v="https://finance-commerce.com/2023/09/paper-recycling-firm-buys-new-brighton-warehouse/"/>
    <m/>
    <s v="600 Lakeview Point Drive"/>
    <n v="55112"/>
    <n v="45.041742999999997"/>
    <n v="-93.193590999999998"/>
    <m/>
    <m/>
    <m/>
    <s v="Metro"/>
    <x v="5"/>
  </r>
  <r>
    <x v="21"/>
    <d v="2023-09-13T00:00:00"/>
    <s v="Solugen"/>
    <x v="190"/>
    <x v="50"/>
    <s v="MN"/>
    <s v="Houston-based Solugen plans to expand in Marshall. Solugen uses key technology processes and intellectual property to develop a sustainable, high-yield process of producing bio-based chemicals. The proposed project consists of constructing three (3) modular separate “trains”. The total project cost for the first train is $90 million, which includes about $40 million in new construction, as well as new machinery and equipment. Expects to create 38 jobs within the first year. Expect to open in 2025. DEED JCF Award: $760K_x000a_Update 6/2024: More awards: Federal DOE loan $213.6M, DEED MN Forward Fund $15M"/>
    <s v="MF"/>
    <n v="90000000"/>
    <n v="38"/>
    <m/>
    <n v="500000"/>
    <s v="Chemicals"/>
    <s v="Manufacturing"/>
    <s v="https://finance-commerce.com/2023/08/chemical-startup-has-90m-plan-for-minnesota/"/>
    <s v="Finance &amp; Commerce"/>
    <s v="701 N 7th St"/>
    <n v="56258"/>
    <n v="44.460428999999998"/>
    <n v="-95.785871999999998"/>
    <s v="Government"/>
    <s v="JCF $760K, Forward Fund $15M, Feds DOE $213.6"/>
    <n v="229360000"/>
    <s v="South"/>
    <x v="5"/>
  </r>
  <r>
    <x v="22"/>
    <d v="2023-09-28T00:00:00"/>
    <s v="ESSILOR LABORATORIES OF AMERICA INC"/>
    <x v="184"/>
    <x v="29"/>
    <s v="MN"/>
    <s v="Essilor Laboratories is an optical lenses manufacturer. Building permit for Addition and remodel"/>
    <s v="MF"/>
    <n v="2200000"/>
    <m/>
    <m/>
    <m/>
    <s v="Medical"/>
    <s v="Manufacturing"/>
    <s v="https://www.ci.stcloud.mn.us/DocumentCenter/View/24638/Septhttps://www.ci.stcloud.mn.us/DocumentCenter/View/25499/September-2023-2023"/>
    <s v="City of St Cloud"/>
    <s v="6650 SAUKVIEW DR"/>
    <n v="56303"/>
    <n v="45.560004999999997"/>
    <n v="-94.244058999999993"/>
    <m/>
    <m/>
    <m/>
    <s v="Central"/>
    <x v="5"/>
  </r>
  <r>
    <x v="22"/>
    <d v="2023-09-29T00:00:00"/>
    <s v="Cameron Ashley Building Products"/>
    <x v="11"/>
    <x v="3"/>
    <s v="MN"/>
    <s v="Cameron Ashley Building Products. has signed on to lease 76,775 square feet at Maple Grove’s Arbor Lakes Business Park near Highway 169 and Interstate 94. Cameron Ashley is a leading wholesale distributor of roofing, insulation, gypsum, siding, and other specialty building products, and is based in South Carolina."/>
    <s v="DW?"/>
    <m/>
    <m/>
    <m/>
    <n v="76775"/>
    <m/>
    <s v="Wholesale"/>
    <s v="https://www.linkedin.com/feed/update/urn:li:activity:7112790975424458753/"/>
    <m/>
    <s v="10901 Elm Creek Blvd N"/>
    <n v="55369"/>
    <n v="45.093829999999997"/>
    <n v="-93.419179999999997"/>
    <m/>
    <m/>
    <m/>
    <s v="Metro"/>
    <x v="5"/>
  </r>
  <r>
    <x v="22"/>
    <d v="2023-09-29T00:00:00"/>
    <s v="Caribou Coffee"/>
    <x v="11"/>
    <x v="3"/>
    <s v="MN"/>
    <s v="Caribou Coffee Co. has signed on to lease  100,543 square feet at Maple Grove’s Arbor Lakes Business Park near Highway 169 and Interstate 94. The lease will take up nearly half of the fourth building developed as part of Arbor Lakes. Caribou is expected to move into the new space at the start of 2024"/>
    <s v="OF, DW?"/>
    <m/>
    <m/>
    <m/>
    <n v="100543"/>
    <m/>
    <s v="Retail"/>
    <s v="https://www.bizjournals.com/twincities/news/2023/09/29/caribou-coffee-arbor-lakes-lease-maple-grove.html"/>
    <m/>
    <s v="10901 Elm Creek Blvd N"/>
    <n v="55369"/>
    <n v="45.093829999999997"/>
    <n v="-93.419179999999997"/>
    <m/>
    <m/>
    <m/>
    <s v="Metro"/>
    <x v="5"/>
  </r>
  <r>
    <x v="22"/>
    <d v="2023-09-29T00:00:00"/>
    <s v="Upper Lakes Foods Inc"/>
    <x v="97"/>
    <x v="39"/>
    <s v="MN"/>
    <s v="Upper Lakes Foods, Inc. plans to expand in Cloquet. The company is a full‐line, full‐service broadline food distributor serving customers in the Upper Midwest. The company plans to add 7,000 square feet of freezer space by constructing a new building addition. The total project cost is $2,688,416. The company expects to create 11 jobs within the first 3 years at an average cash wage of $24.18 per hour.  Construction to begin spring 2024._x000a_Received DEED Award from JCF $220K, TIF $154.3K"/>
    <s v="DW"/>
    <n v="2688416"/>
    <n v="11"/>
    <m/>
    <n v="7000"/>
    <s v="Food"/>
    <s v="Wholesale"/>
    <s v="n/a"/>
    <s v="DEED"/>
    <s v="1720 Cannon Rd, "/>
    <n v="55720"/>
    <n v="46.721770999999997"/>
    <n v="-92.461181999999994"/>
    <s v="Government"/>
    <s v="JCF $220k, TIF $154.3k"/>
    <n v="374296"/>
    <s v="North"/>
    <x v="5"/>
  </r>
  <r>
    <x v="22"/>
    <d v="2023-10-05T00:00:00"/>
    <s v="M S International (MSI)"/>
    <x v="11"/>
    <x v="3"/>
    <s v="MN"/>
    <s v="A countertop and flooring supplier is relocating to a new facility in Maple Grove’s Arbor Lakes Business Park. M S International Inc. (MSI), based in Orange, California, plans to relocate its current operations in Plymouth to a new, 195,013-square-foot facility by summer 2024. The project cost is $25 million.  MSI’s new facility will also be a regional headquarters for its operations across Minnesota and the Dakotas."/>
    <s v="HQ, MF"/>
    <n v="25000000"/>
    <m/>
    <m/>
    <n v="95000"/>
    <s v="Non-Metallic Products"/>
    <s v="Manufacturing"/>
    <s v="https://www.bizjournals.com/twincities/news/2023/10/05/msi-arbor-lakes-buildout-facility.html"/>
    <m/>
    <s v="10901 Elm Creek Blvd N"/>
    <n v="55369"/>
    <n v="45.093829999999997"/>
    <n v="-93.419179999999997"/>
    <m/>
    <m/>
    <m/>
    <s v="Metro"/>
    <x v="5"/>
  </r>
  <r>
    <x v="23"/>
    <d v="2023-10-17T00:00:00"/>
    <s v="HWY 35"/>
    <x v="165"/>
    <x v="60"/>
    <s v="MN"/>
    <s v="IRRRB approved $10 million dollar loan for cannabis facility in Grand Rapids. _x000a_HWY 35, LLC will establish a 30,000 sqft state-of-the-art cannabis cultivation and manufacturing facility. The proposed site is the former Ainsworth OSB plant in Grand Rapids. The HWY35 project is expected to invest $68 million and create 400 jobs. Renovations to begin mid-2024, operating by Jan 2025. The project is based in both manufacturing and agriculture, thus diversifying the local economy."/>
    <s v="MF"/>
    <n v="68000000"/>
    <n v="400"/>
    <m/>
    <n v="30000"/>
    <s v="Food, Beverage"/>
    <s v="Manufacturing"/>
    <s v="https://www.wdio.com/front-page/top-stories/irrrb-approves-10-million-dollar-loan-for-cannabis-facility-in-grand-rapids/"/>
    <s v="WDIO"/>
    <m/>
    <n v="55744"/>
    <n v="47.237166000000002"/>
    <n v="-93.530214000000001"/>
    <s v="Government"/>
    <s v="IRRRB ($10M), TIF ($2M)"/>
    <n v="12000000"/>
    <s v="North"/>
    <x v="5"/>
  </r>
  <r>
    <x v="23"/>
    <d v="2023-10-20T00:00:00"/>
    <s v="nVent Hoffman Enclosures"/>
    <x v="183"/>
    <x v="25"/>
    <s v="MN"/>
    <s v="Hoffman Enclosures Inc. (332322) is looking to expand in Anoka (Anoka County), Minnesota. The company designs, manufactures, markets, installs, and services high-performance products and solutions that help build a more sustainable and electrified world. The proposed project will be construction of an increase of 100,000 of additional manufacturing space. The total project cost is $27,000,000 with $4,000,000 being eligible for the capital investment rebate for renovations of an existing building, which would be rebated up to 5%. The company expected to create 141 jobs within three (3) years at an average cash wage of $34.96 per hour.  Company to receive MIF loan of $450,000, $175,000 from the Job Creation Fund. "/>
    <s v="MF"/>
    <n v="27000000"/>
    <n v="141"/>
    <m/>
    <n v="100000"/>
    <s v="Fabricated Metal"/>
    <s v="Manufacturing"/>
    <s v="n/a"/>
    <s v="DEED"/>
    <s v="2100 Hoffman Way"/>
    <n v="55303"/>
    <n v="45.201655000000002"/>
    <n v="-93.373503999999997"/>
    <s v="Government"/>
    <s v="JCF $175K, MIF $450K"/>
    <n v="625000"/>
    <s v="Metro"/>
    <x v="5"/>
  </r>
  <r>
    <x v="23"/>
    <d v="2023-10-23T00:00:00"/>
    <s v="Rosenbauer"/>
    <x v="191"/>
    <x v="37"/>
    <s v="MN"/>
    <s v="Rosenbauer's manufacturing operations are expanding to meet the surging demand for advanced firefighting technologies. Currently have 501 employees in MN and plan to add 60 new jobs over the next two years. Received MJSP award to provide training to 223 employees (including 60 expected new hires) between January 2024 to February 2026. Training partner is Hennepin Technical College. Courses focus on welding skills,  electrical and mechanical assembly,and other areas_x000a_DEED Award: MJSP  $391,213 "/>
    <m/>
    <n v="778095"/>
    <n v="60"/>
    <m/>
    <m/>
    <s v="Machinery "/>
    <s v="Manufacturing"/>
    <s v="n/a"/>
    <s v="DEED (MJSP)"/>
    <s v="5190 260th St"/>
    <n v="55092"/>
    <n v="45.325769000000001"/>
    <n v="-93.001211999999995"/>
    <s v="Government"/>
    <s v="MJSP"/>
    <n v="391213"/>
    <s v="Central"/>
    <x v="5"/>
  </r>
  <r>
    <x v="23"/>
    <d v="2023-10-26T00:00:00"/>
    <s v="Penske"/>
    <x v="12"/>
    <x v="3"/>
    <s v="MN"/>
    <s v="Pennsylvania-based Penske Truck Leasing Co. has paid $2.65 million for two buildings totaling 18,896 square feet and their 3.35-acre site at 7204 Winnetka Ave. N. in Brooklyn Park, adding space to Penske’s existing location next door. Penske operates more than 442,500 vehicles and serves customers from nearly 1,440 locations."/>
    <s v="DW"/>
    <n v="2650000"/>
    <m/>
    <m/>
    <n v="18896"/>
    <s v="Transportation"/>
    <s v="Transportation"/>
    <s v="https://finance-commerce.com/2023/10/just-sold-penske-adds-to-brooklyn-park-location/"/>
    <s v="Finance &amp; Commerce"/>
    <s v="7204 Winnetka Ave. N"/>
    <n v="55316"/>
    <n v="45.084803999999998"/>
    <n v="-93.380848"/>
    <m/>
    <m/>
    <m/>
    <s v="Metro"/>
    <x v="5"/>
  </r>
  <r>
    <x v="23"/>
    <d v="2023-10-27T00:00:00"/>
    <s v="SOMIC Packaging, Inc."/>
    <x v="192"/>
    <x v="4"/>
    <s v="MN"/>
    <s v="SOMIC Packaging Inc. (NAICS 423800) is looking to expand in Inver Grove Heights, relocating from its leased space in Eagan. Parent company is Somic Verwaltungs GmbH of Germany. SOMIC Packaging manufactures highly efficient, flexible case packing equipment. The company needs more space for service parts and product testing. Plan to purchase a newly constructed 48,000 sq ft building at Inverpointe Business Park that would be built out to meet its needs. The total project cost: $8.3 million. Will create 23 new jobs. DEED awards: JCF $345K, MIF $175K_x000a_Update 10/2024: Somic moves into its new space."/>
    <s v="MF"/>
    <n v="8328040"/>
    <n v="23"/>
    <m/>
    <n v="48000"/>
    <s v="Machinery"/>
    <s v="Manufacturing"/>
    <s v="https://ighmn.portal.civicclerk.com/event/1647/files/attachment/4573"/>
    <s v="City of Inver Grove Heights, DEED"/>
    <s v="8360 Courthouse Boulevard"/>
    <n v="55077"/>
    <n v="44.828336999999998"/>
    <n v="-93.071046999999993"/>
    <s v="Government"/>
    <s v="MIF ($175K), JCF ($345K)"/>
    <n v="520000"/>
    <s v="Metro"/>
    <x v="5"/>
  </r>
  <r>
    <x v="23"/>
    <d v="2023-10-30T00:00:00"/>
    <s v="IWG (Regus)"/>
    <x v="40"/>
    <x v="3"/>
    <s v="MN"/>
    <s v="International flexible-office space company IWG PLC is opening five new Twin Cities locations next year. Bloomington: 4470 78th St. Circle, under the Regus brand. Spanning 17,880 square feet, this location will open the second quarter of 2024."/>
    <s v="OF"/>
    <m/>
    <m/>
    <m/>
    <n v="17880"/>
    <m/>
    <s v="Real Estate, Leasing"/>
    <s v="https://www.bizjournals.com/twincities/news/2023/10/30/iwg-coworking-space-twin-cities-new.html"/>
    <s v="Minneapolis St Paul Business Journal"/>
    <s v="4470 78th St. Circle"/>
    <n v="55435"/>
    <s v=" 44.85968"/>
    <n v="-93.337980000000002"/>
    <m/>
    <m/>
    <m/>
    <s v="Metro"/>
    <x v="5"/>
  </r>
  <r>
    <x v="23"/>
    <d v="2023-10-30T00:00:00"/>
    <s v="IWG (Regus)"/>
    <x v="23"/>
    <x v="3"/>
    <s v="MN"/>
    <s v="International flexible-office space company IWG PLC is opening five new Twin Cities locations next year. Brooklyn Center: 6160 Summit, located at 6160 Summit Drive N., under the Regus brand. This location, with 9,900 square feet, is expected to open second quarter of 2024."/>
    <s v="OF"/>
    <m/>
    <m/>
    <m/>
    <n v="9900"/>
    <m/>
    <s v="Real Estate, Leasing"/>
    <s v="https://www.bizjournals.com/twincities/news/2023/10/30/iwg-coworking-space-twin-cities-new.html"/>
    <s v="Minneapolis St Paul Business Journal"/>
    <s v="6160 Summit"/>
    <n v="55430"/>
    <n v="45.066695000000003"/>
    <n v="-93.305165000000002"/>
    <m/>
    <m/>
    <m/>
    <s v="Metro"/>
    <x v="5"/>
  </r>
  <r>
    <x v="23"/>
    <d v="2023-10-30T00:00:00"/>
    <s v="IWG (Regus)"/>
    <x v="3"/>
    <x v="3"/>
    <s v="MN"/>
    <s v="International flexible-office space company IWG PLC is opening five new Twin Cities locations next year. Downtown Minneapolis: Canadian Pacific Plaza, located at 120 South Sixth St., with the Regus brand. The 6,553-square-foot location has an opening date of the second quarter of 2024."/>
    <s v="OF"/>
    <m/>
    <m/>
    <m/>
    <n v="6553"/>
    <m/>
    <s v="Real Estate, Leasing"/>
    <s v="https://www.bizjournals.com/twincities/news/2023/10/30/iwg-coworking-space-twin-cities-new.html"/>
    <s v="Minneapolis St Paul Business Journal"/>
    <s v="120 South Sixth St."/>
    <n v="55402"/>
    <n v="44.977274999999999"/>
    <n v="-93.268749999999997"/>
    <m/>
    <m/>
    <m/>
    <s v="Metro"/>
    <x v="5"/>
  </r>
  <r>
    <x v="23"/>
    <d v="2023-10-30T00:00:00"/>
    <s v="IWG (Spaces)"/>
    <x v="3"/>
    <x v="3"/>
    <s v="MN"/>
    <s v="International flexible-office space company IWG PLC is opening five new Twin Cities locations next year. Uptown Minneapolis: MoZaic East, located at 13300 Lagoon Ave., under the brand Spaces. The opening date is the first quarter of 2024. It will span 22,271 square feet on the fourth floor. "/>
    <s v="OF"/>
    <m/>
    <m/>
    <m/>
    <n v="22271"/>
    <m/>
    <s v="Real Estate, Leasing"/>
    <s v="https://www.bizjournals.com/twincities/news/2023/10/30/iwg-coworking-space-twin-cities-new.html"/>
    <s v="Minneapolis St Paul Business Journal"/>
    <s v="13300 Lagoon Ave"/>
    <n v="55408"/>
    <n v="44.949106999999998"/>
    <n v="-93.298681999999999"/>
    <m/>
    <m/>
    <m/>
    <s v="Metro"/>
    <x v="5"/>
  </r>
  <r>
    <x v="23"/>
    <d v="2023-10-30T00:00:00"/>
    <s v="IWG (Spaces)"/>
    <x v="115"/>
    <x v="6"/>
    <s v="MN"/>
    <s v="International flexible-office space company IWG PLC is opening five new Twin Cities locations next year.  St. Paul: This Spaces-branded location, at 102 Water Street, will span 9,720 square feet and open second quarter of 2024."/>
    <s v="OF"/>
    <m/>
    <m/>
    <m/>
    <n v="9720"/>
    <m/>
    <s v="Real Estate, Leasing"/>
    <s v="https://www.bizjournals.com/twincities/news/2023/10/30/iwg-coworking-space-twin-cities-new.html"/>
    <s v="Minneapolis St Paul Business Journal"/>
    <s v="102 W. Water Street"/>
    <n v="55101"/>
    <n v="44.938160000000003"/>
    <s v=" -93.09269"/>
    <m/>
    <m/>
    <m/>
    <s v="Metro"/>
    <x v="5"/>
  </r>
  <r>
    <x v="23"/>
    <d v="2023-11-02T00:00:00"/>
    <s v="Diversified Drywall Systems"/>
    <x v="98"/>
    <x v="25"/>
    <s v="MN"/>
    <s v="Warren Schmidt, owner of Diversified Drywall Systems, already is pulling permits to remodel the nearby building at 15550 93rd Lane NE so he can move his business from right around the corner. Schmidt Property Management LLC paid $2.1 million for the property, which Includes a 14,824-square-foot office warehouse with three dock high doors, two drive-in doors and 16 feet of clear height. "/>
    <s v="DW, OF"/>
    <m/>
    <m/>
    <m/>
    <m/>
    <m/>
    <s v="Construction"/>
    <s v="https://finance-commerce.com/2023/11/just-sold-neighbor-snaps-up-nordic-insulation-building/"/>
    <s v="Finance &amp; Commerce"/>
    <s v="15550 93rd Lane NE"/>
    <n v="55449"/>
    <n v="45.140158"/>
    <n v="-93.229169999999996"/>
    <m/>
    <m/>
    <m/>
    <s v="Metro"/>
    <x v="5"/>
  </r>
  <r>
    <x v="23"/>
    <d v="2023-11-16T00:00:00"/>
    <s v="Carter Americas"/>
    <x v="41"/>
    <x v="4"/>
    <s v="MN"/>
    <s v="Precision bearing specialist UK-based Carter Manufacturing unveiled the completed expansion of its US-based Carter Americas facility in Minneapolis to further support its customers in the Americas. Carter Americas’ larger facility will have more space to hold inventories, including hybrid and ceramic bearings for high temperature, cryogenic, ultra-high vacuum, and other applications.The new ‘state-of-the-art’ facility enables urgent, next-day deliveries. "/>
    <s v="MF"/>
    <m/>
    <m/>
    <m/>
    <m/>
    <s v="Fabricated Metal"/>
    <s v="Manufacturing"/>
    <s v="https://www.carterbearings.co.uk/news/carter-manufacturing-limited-soars-to-new-heights-with-carter-americas-expansion-"/>
    <s v="Company website"/>
    <s v=" 11975 Portland Ave #118,"/>
    <n v="55337"/>
    <n v="44.787543999999997"/>
    <n v="-93.267735000000002"/>
    <m/>
    <m/>
    <m/>
    <s v="Metro"/>
    <x v="5"/>
  </r>
  <r>
    <x v="23"/>
    <d v="2023-11-22T00:00:00"/>
    <s v="Rion Aesthetics"/>
    <x v="7"/>
    <x v="7"/>
    <s v="MN"/>
    <s v="Rion Inc plans to expand in Rochester. Rion reimagines regenerative biotherapies and plans on scaling their production for their flagship innovation, Purified Exosome Product. Rion intends to relocate to a new larger leased space of around 10,000 square feet, which it will renovate to GMP grade manufacturing. The new faciliity will be in a former IBM building, and will be for its spin off Rion Aesthetics. The total project cost is $7,335,000. Will create 22 new jobs. DEED is supporting the project with awards totalling $615K (JCF $440K, MIF $175K)."/>
    <s v="MF, RD"/>
    <n v="7335000"/>
    <n v="22"/>
    <m/>
    <n v="10000"/>
    <s v="Chemicals"/>
    <s v="Manufacturing"/>
    <s v="https://www.bizjournals.com/twincities/inno/stories/news/2024/02/16/rion-startup-from-mayo-doctors.html"/>
    <s v="DEED, Minneapolis St Paul Business Journal"/>
    <s v="202 4th St SW"/>
    <n v="55904"/>
    <n v="44.019002999999998"/>
    <n v="-92.466672000000003"/>
    <s v="Government"/>
    <s v="JCF $440K, MIF $175K"/>
    <n v="615000"/>
    <s v="South"/>
    <x v="5"/>
  </r>
  <r>
    <x v="23"/>
    <d v="2023-11-28T00:00:00"/>
    <s v="Arbor Wood"/>
    <x v="110"/>
    <x v="43"/>
    <s v="MN"/>
    <s v="Arbor Wood Co., a Duluth-based manufacturer of thermally modified eco-friendly, sustainable-wood products is opening a new production facility in Bagley.  Arbor Wood's planned Bagley site includes 25,000 square feet of production space. The entire facility, including dry storage, is roughly 50,000 square feet on nine acres. The manufacturing plant sits within a designated Opportunity Zone, and is now in operation."/>
    <s v="MF"/>
    <m/>
    <m/>
    <m/>
    <n v="50000"/>
    <s v="Wood"/>
    <s v="Manufacturing"/>
    <s v="https://www.businessnorth.com/daily_briefing/arbor-wood-acquires-ecovantage-opens-new-bagley-production-plant/article_723a7b6a-8e08-11ee-b454-7706109df2e8.html?utm_source=businessnorth.com&amp;utm_campaign=%2Fnewsletters%2Fwednesday-headlines%2F%3Fscrape%3Dtrue%26-dc%3D1701291605&amp;utm_medium=email&amp;utm_content=headline"/>
    <s v="Business North"/>
    <m/>
    <n v="56621"/>
    <n v="47.531644"/>
    <n v="-95.377949000000001"/>
    <m/>
    <m/>
    <m/>
    <s v="North"/>
    <x v="5"/>
  </r>
  <r>
    <x v="23"/>
    <d v="2023-11-28T00:00:00"/>
    <s v="Mayo Clinic"/>
    <x v="7"/>
    <x v="7"/>
    <s v="MN"/>
    <s v="Mayo Clinic leaders unveiled plans for five new buildings, with 2.4 million square feet, at its flagship campus in Rochester totaling $5 billion. Construction for the new buildings will be spread out over six years beginning in 2024 and include two new clinical buildings in downtown Rochester. Goal is to open some facilities as early as 2028, with the project expected to be completed by 2030."/>
    <s v="HC"/>
    <n v="5000000000"/>
    <n v="6000"/>
    <m/>
    <n v="2400000"/>
    <s v="Healthcare"/>
    <s v="Health Care, Social Assist"/>
    <s v="https://newsnetwork.mayoclinic.org/discussion/mayo-clinic-board-of-trustees-approves-plans-to-transform-healthcare-improve-experience-for-staff-and-patients-redesign-rochester-campus/_x000a_https://minnesotareformer.com/2023/11/28/mayo-clinic-leaders-unveil-5-billion-in-infrastructure-investments-with-political-leaders/"/>
    <s v="Minnesota Reformer"/>
    <s v="1216 2nd St SW,"/>
    <n v="55902"/>
    <n v="44.019613"/>
    <n v="-92.481026999999997"/>
    <m/>
    <m/>
    <m/>
    <s v="South"/>
    <x v="5"/>
  </r>
  <r>
    <x v="23"/>
    <d v="2023-11-28T00:00:00"/>
    <s v="Revo Health"/>
    <x v="40"/>
    <x v="3"/>
    <s v="MN"/>
    <s v="Revo Health, the business support services company tied to Twin Cities Orthopedics, has signed a 33,492-square-foot lease for an 11-year term where its new headquarters will be based in Bloomington. The company will move after renovating the space in the first quarter of 2024. The new headquarters will consolidate over 300 employees from the company's two other office locations in Golden Valley and Bloomington. "/>
    <s v="HQ, OF"/>
    <m/>
    <m/>
    <m/>
    <n v="33492"/>
    <m/>
    <s v="Professional Services"/>
    <s v="https://www.bizjournals.com/twincities/news/2023/11/28/revo-health-bloomington-headquarters-tco-lease.html"/>
    <s v="Minneapolis St Paul Business Journal"/>
    <s v="3500 W. American Blvd"/>
    <n v="55435"/>
    <n v="44.857709999999997"/>
    <s v=" -93.32531"/>
    <m/>
    <m/>
    <m/>
    <s v="Metro"/>
    <x v="5"/>
  </r>
  <r>
    <x v="23"/>
    <d v="2023-12-01T00:00:00"/>
    <s v="Sam's Club"/>
    <x v="38"/>
    <x v="15"/>
    <s v="MN"/>
    <s v="Sam's Club is opening two new distribution centers in early 2024 in the Midwest, and one of them will be in Shakopee. Sam’s Club said that the Shakopee facility will serve as a multipurpose distribution center and will employ more than 80 associates, which the retailer is currently hiring. Sam’s Club, a division of Bentonville, Arkansas-based Walmart Inc. (NYSE: WMT), is leasing 365,000 square feet of space in Shakopee’s newly built Southwest Distribution Center, at 7400 Hentges Way. It will open in March. "/>
    <s v="DW"/>
    <m/>
    <n v="80"/>
    <m/>
    <n v="365000"/>
    <m/>
    <s v="Retail"/>
    <s v="https://www.bizjournals.com/twincities/news/2023/11/30/sams-club-southwest-distribution-center-shakopee.html"/>
    <s v="Minneapolis St Paul Business Journal"/>
    <s v="7400 Hentges Way"/>
    <n v="55379"/>
    <n v="44.792605999999999"/>
    <n v="-93.426365000000004"/>
    <m/>
    <m/>
    <m/>
    <s v="Metro"/>
    <x v="5"/>
  </r>
  <r>
    <x v="23"/>
    <d v="2023-12-08T00:00:00"/>
    <s v="Aldevron"/>
    <x v="33"/>
    <x v="3"/>
    <s v="MN"/>
    <s v="A North Dakota-based biotechnology company has plans to move into and modernize a 23-acre Eden Prairie site, formerly the headquarters of Supervalu Inc. and Bluestem Brands Inc. Fargo-based Aldevron manufactures plasmid DNA, proteins, enzymes and more. Aldevron seeks to renovate and expand upon an existing 2-story, 345,503-square-foot building at 7075 Flying Cloud Drive. The location is expected to employ 500 people, 80% of whom would be new hires. Aldevron proposes constructing a 96,344 sqft addition to the existing building, while also remodeling the existing building."/>
    <s v="MF"/>
    <n v="200000000"/>
    <n v="500"/>
    <m/>
    <n v="441847"/>
    <s v="Chemicals"/>
    <s v="Manufacturing"/>
    <s v="https://www.bizjournals.com/twincities/news/2023/12/08/aldevron-biotech-eden-prairie-supervalu-bluestem.html"/>
    <s v="Minneapolis St Paul Business Journal"/>
    <s v="7075 Flying Cloud Drive"/>
    <n v="55344"/>
    <n v="44.874907999999998"/>
    <n v="-93.411985999999999"/>
    <m/>
    <m/>
    <m/>
    <s v="Metro"/>
    <x v="5"/>
  </r>
  <r>
    <x v="23"/>
    <d v="2023-12-15T00:00:00"/>
    <s v="NVE Corporation"/>
    <x v="33"/>
    <x v="3"/>
    <s v="MN"/>
    <s v="NVE Corporation (NAICS 334413) is looking to expand in Eden Prairie.  NVE Corporation sells devices that use spintronics, a type of nanotechnology.  The company is looking to lease an additional 7,000 square feet with a production cleanroom, equipment support areas, and employee space in the same business center they are currently located in. The total project cost is $5.1 million for renovations, machinery and equipment and other costs. The company expects to create 23 jobs within the first 3 years. _x000a_DEED Awards: MIF $400K, JCF $210K"/>
    <s v="MF"/>
    <n v="5149795"/>
    <n v="23"/>
    <m/>
    <n v="7000"/>
    <s v="Machinery "/>
    <s v="Computer and Electronics"/>
    <s v="n/a"/>
    <s v="DEED"/>
    <s v="11409 Valley View Rd"/>
    <n v="55344"/>
    <n v="44.866993000000001"/>
    <n v="-93.422501999999994"/>
    <s v="Government"/>
    <s v="MIF ($400K), JCF ($210K)"/>
    <m/>
    <s v="Metro"/>
    <x v="5"/>
  </r>
  <r>
    <x v="23"/>
    <d v="2023-12-18T00:00:00"/>
    <s v="Chandler Industries Inc"/>
    <x v="98"/>
    <x v="25"/>
    <s v="MN"/>
    <s v="Chandler Industries is a privately owned multi-site contract manufacturer of precision machined and fabricated sheet metal components and assemblies. In 2023, Chandler consolidated multiple divisions in Blaine,  which also serves as its corporate headquarters. Chandler employs 300 people. The expansion project involves about $1 million in capital investment in new machines and equipment at Chandlers' existing 100,000 SF leased facility. Other expenses include limited renovations and larger work areas for new workers._x000a_DEED Award: $304K MIF"/>
    <s v="MF"/>
    <n v="1023988"/>
    <n v="14"/>
    <m/>
    <m/>
    <s v="Fabricated Metals"/>
    <s v="Manufacturing"/>
    <s v="https://blainemn.portal.civicclerk.com/event/1034/files/report/1352"/>
    <s v="City of Blaine"/>
    <s v="8650 W 35W Service Dr NE"/>
    <n v="55449"/>
    <n v="45.124870999999999"/>
    <n v="-93.189707999999996"/>
    <s v="Government"/>
    <s v="MIF ($304K)"/>
    <n v="304000"/>
    <s v="Metro"/>
    <x v="5"/>
  </r>
  <r>
    <x v="23"/>
    <d v="2023-12-28T00:00:00"/>
    <s v="North Woods Finishing LLC"/>
    <x v="128"/>
    <x v="18"/>
    <s v="MN"/>
    <s v="North Woods Finishing, a cabinet making company, operates a pre-finishing plant in Princeton. The company handles all aspects of pre-finishing, such as assembly, design-build and packaging of its products. The proposed project includes a new facility, new equipment, new production lines, and job creation. Proposed investment of $2.65M covers $250K renovation, $2.2M in eqiupment and $0.2M in other costs. The project will create 32 FTE jobs within 2 years. _x000a_DEED Award: MIF $350K"/>
    <s v="MF"/>
    <n v="2650000"/>
    <n v="32"/>
    <m/>
    <m/>
    <s v="Wood"/>
    <s v="Manufacturing"/>
    <s v="https://public.onboardmeetings.com/Meeting/7DYYwB2thfJp5PD%2FSmfRwTmZsA91%2F4oQGpJ6oj52Bc4A/sBeZ5Bkc68NmVoGuD4NsAogF0Ns2dpJHrBrYqQY7XEkA?ReturnUrl=%2FOrganization%2F7DYYwB2thfJp5PD%252FSmfRwTmZsA91%252F4oQGpJ6oj52Bc4A"/>
    <s v="City of Princeton"/>
    <s v="1502 14th St"/>
    <n v="55371"/>
    <n v="45.553728"/>
    <n v="-93.594196999999994"/>
    <s v="Government"/>
    <s v="MIF ($350K)"/>
    <m/>
    <s v="Central"/>
    <x v="5"/>
  </r>
  <r>
    <x v="23"/>
    <d v="2023-12-29T00:00:00"/>
    <s v="General Dynamics Mission Systems"/>
    <x v="40"/>
    <x v="3"/>
    <s v="MN"/>
    <s v="Construction Permit Description: Aerospace and defense manufacturer General Dynamics Phase 1 - Demo of interior office space and build out of new IT Space"/>
    <s v="OF"/>
    <n v="700000"/>
    <m/>
    <m/>
    <m/>
    <s v="Transportation Equipment"/>
    <s v="Manufacturing"/>
    <s v="https://www.bloomingtonmn.gov/bldg/permit-status-inspection-results-and-monthly-building-reports"/>
    <s v="City of Bloomington"/>
    <s v="8800 QUEEN AVE S, BLOOMINGTON, MN 55431"/>
    <n v="55431"/>
    <n v="44.843409000000001"/>
    <n v="-93.312070000000006"/>
    <m/>
    <m/>
    <m/>
    <s v="Metro"/>
    <x v="5"/>
  </r>
  <r>
    <x v="24"/>
    <d v="2024-01-04T00:00:00"/>
    <s v="Timberwolves"/>
    <x v="3"/>
    <x v="3"/>
    <s v="MN"/>
    <s v="The Minnesota Timberwolves are extending and expanding lease deals at the downtown Minneapolis property. Jon Dahl, managing director for JLL’s Minneapolis office, said the Timberwolves added about 9,000 square feet of space on the second floor for office needs. The NBA team has about 70,000 total square feet in the building, "/>
    <s v="OF"/>
    <m/>
    <m/>
    <m/>
    <n v="9000"/>
    <m/>
    <s v="Arts, Recreation"/>
    <s v="https://www.bizjournals.com/twincities/news/2024/01/04/mayo-clinic-and-timberwolves-reinvest-in-downtown.html"/>
    <s v="Minneapolis-St. Paul Business Journal"/>
    <s v="600 N 1st St"/>
    <n v="55403"/>
    <n v="44.979579999999999"/>
    <n v="-93.276090999999994"/>
    <m/>
    <m/>
    <m/>
    <s v="Metro"/>
    <x v="6"/>
  </r>
  <r>
    <x v="24"/>
    <d v="2024-01-09T00:00:00"/>
    <s v="Modist Brewing"/>
    <x v="3"/>
    <x v="3"/>
    <s v="MN"/>
    <s v="Modist Brewing Co. is expanding statewide distribution of its beer and THC offerings. It had its best year “by a wide margin” in 2023. Sales grew, mostly thanks to the explosive popularity of THC beverages. The company finished the $2 million revamp of its event center, which is now operational._x000a__x000a_Modist just bought a $1 million warehouse at 301 Royalston Ave. N. at the end of December. The brewery plans to move its distribution and cold storage to the new 9,000 square foot space.  The warehouse has four loading docks, up from Modist's single loading dock. "/>
    <s v="DW"/>
    <n v="1000000"/>
    <m/>
    <m/>
    <n v="9000"/>
    <s v="Beverages"/>
    <s v="Manufacturing"/>
    <s v="https://www.bizjournals.com/twincities/news/2024/01/09/modist-warehouse-acquisiton.html"/>
    <s v="Minneapolis-St. Paul Business Journal"/>
    <s v="301 Royalston Ave. N"/>
    <n v="55405"/>
    <n v="44.980955000000002"/>
    <n v="-93.283832000000004"/>
    <m/>
    <m/>
    <m/>
    <s v="Metro"/>
    <x v="6"/>
  </r>
  <r>
    <x v="24"/>
    <d v="2024-01-09T00:00:00"/>
    <s v="Summit Medical"/>
    <x v="15"/>
    <x v="4"/>
    <s v="MN"/>
    <s v="Summit MEdical, a developer and manufacturer of medical devices, has grown from 16 employees in 2011 to now over 100 employees. Summit Medical has signed a 73,000 square feet lease for nine years, expanding its headquarters in Eagan’s Viking Lakes. This lease renews the company’s existing lease for 41,000 square feet, and adds 32,000 square feet - allowing it to relocate operations from another space in Eagan. The space will offer offices, distribution, clean-room manufacturing and the assembly of finished products.  "/>
    <s v="HQ, MF"/>
    <m/>
    <m/>
    <m/>
    <n v="32000"/>
    <s v="Medical"/>
    <s v="Manufacturing"/>
    <s v="https://www.bizjournals.com/twincities/news/2024/01/09/medical-device-eagan-wilf-viking-lakes-lease.html"/>
    <s v="Minneapolis-St. Paul Business Journal"/>
    <s v="815 Vikings Parkway"/>
    <n v="55121"/>
    <n v="44.858038000000001"/>
    <n v="-93.125275000000002"/>
    <m/>
    <m/>
    <m/>
    <s v="Metro"/>
    <x v="6"/>
  </r>
  <r>
    <x v="24"/>
    <d v="2024-01-11T00:00:00"/>
    <s v="Wausau Coated Products"/>
    <x v="25"/>
    <x v="3"/>
    <s v="MN"/>
    <s v="Wisconsin-based Wausau Coated Products Inc. has paid $5.9 million in cash for the former J-Mark Products office warehouse in Plymouth, which it plans to make its first location in Minnesota. The family-owned and operated Wausau company is a leading manufacturer of adhesive-based label products. The 74,867-square-foot block building sits on 4.84 acres at 2790 Ranchview Lane N and was renovated in 1992. It includes four dock doors, one drive-in door and 18 feet of clear height."/>
    <s v="MF"/>
    <m/>
    <m/>
    <m/>
    <n v="74867"/>
    <s v="Paper"/>
    <s v="Manufacturing"/>
    <s v="https://finance-commerce.com/2024/01/just-sold-wausau-coated-products-buys-plymouth-plant/"/>
    <s v="Finance &amp; Commerce"/>
    <s v="2790 Ranchview Lane N."/>
    <n v="55447"/>
    <n v="45.010776999999997"/>
    <n v="-93.475179999999995"/>
    <m/>
    <m/>
    <m/>
    <s v="Metro"/>
    <x v="6"/>
  </r>
  <r>
    <x v="24"/>
    <d v="2024-01-12T00:00:00"/>
    <s v="O'Shaughnessy Distilling"/>
    <x v="3"/>
    <x v="3"/>
    <s v="MN"/>
    <s v="O'Shaughnessy Distilling is planning to expand. A Contamination Cleanup Grant was awarded to the City of Minneapolis ($394,411) for a site at which O'Shaughnessy Distilling will expand. Site will be redeveloped into a 24,242-square-foot warehouse with offices for business expansion. The project is anticipated to create or retain 26 jobs, increase the local tax base by $120,268 and leverage $4 million of private investment. The developer and other grant sources will provide matching funds."/>
    <s v="DW"/>
    <n v="4000000"/>
    <m/>
    <m/>
    <n v="24242"/>
    <s v="Beverages"/>
    <s v="Manufacturing"/>
    <s v="https://mn.gov/deed/newscenter/press-releases/?id=620895#/detail/appId/1/id/606186"/>
    <s v="DEED"/>
    <m/>
    <n v="55401"/>
    <n v="44.984577000000002"/>
    <n v="-93.269097000000002"/>
    <s v="Government"/>
    <s v="Contamination Cleanup"/>
    <n v="394411"/>
    <s v="Metro"/>
    <x v="6"/>
  </r>
  <r>
    <x v="24"/>
    <d v="2024-01-12T00:00:00"/>
    <s v="Donaldson Company"/>
    <x v="40"/>
    <x v="3"/>
    <s v="MN"/>
    <s v="Bloomington Construction Permit: Phase 1 Only - Tenant Remodel on 3rd Floor. "/>
    <s v="OF"/>
    <n v="850000"/>
    <m/>
    <m/>
    <m/>
    <s v="Machinery "/>
    <s v="Manufacturing"/>
    <s v="https://www.bloomingtonmn.gov/bldg/permit-status-inspection-results-and-monthly-building-reports"/>
    <s v="City of Bloomington"/>
    <s v="1500 W 94TH ST"/>
    <n v="55431"/>
    <n v="44.833905999999999"/>
    <n v="-93.301698000000002"/>
    <m/>
    <m/>
    <m/>
    <s v="Metro"/>
    <x v="6"/>
  </r>
  <r>
    <x v="24"/>
    <d v="2024-01-22T00:00:00"/>
    <s v="Saia LTL Freight"/>
    <x v="104"/>
    <x v="33"/>
    <s v="MN"/>
    <s v="Saia Inc purchased a building located at 200 32nd Ave. NW, with 23,750 square feet for $14 million. Steele County valued the property as being worth $1.2 million. Ryan Nolander, a principal at Hamilton Real Estate in Rochester, said Owatonna makes sense from a logistics standpoint because it is connected to two major corridors, Interstate 35 and Highway 14. "/>
    <s v="DW"/>
    <n v="14000000"/>
    <m/>
    <m/>
    <n v="23750"/>
    <m/>
    <s v="Transportation, Logistics"/>
    <s v="https://finance-commerce.com/2024/01/owatonna-warehouse-fetches-14m/"/>
    <s v="Finance &amp; Commerce"/>
    <s v="200 32nd Avenue Northwest"/>
    <n v="55060"/>
    <n v="44.085822999999998"/>
    <n v="-93.268253999999999"/>
    <m/>
    <m/>
    <m/>
    <s v="South"/>
    <x v="6"/>
  </r>
  <r>
    <x v="24"/>
    <d v="2024-01-22T00:00:00"/>
    <s v="LightEdge"/>
    <x v="2"/>
    <x v="2"/>
    <s v="MN"/>
    <s v="Iowa-based LightEdge Solutions is expanding into Minnesota with the purchase of a 76,000-square-foot data center in Chaska, for $31 million. LightEdge is planning to hire additional sales and support staff to expand operations at the Chaska data center. LightEdge also plans to add more security certifications so that it can acquire local clients in highly regulated industries like finance, insurance and healthcare. About 30,000 square feet of data hall space is available for immediate expansion. "/>
    <s v="DC"/>
    <m/>
    <m/>
    <m/>
    <n v="30000"/>
    <s v="Data Processing, Hosting"/>
    <s v="Information"/>
    <s v="https://www.bizjournals.com/twincities/news/2024/01/22/lightedge-buys-chaska-data-center-for-31-million.html"/>
    <s v="Minneapolis-St. Paul Business Journal"/>
    <s v="1708 West Creek Lane"/>
    <n v="55318"/>
    <n v="44.808489000000002"/>
    <n v="-93.637478000000002"/>
    <m/>
    <m/>
    <m/>
    <s v="Metro"/>
    <x v="6"/>
  </r>
  <r>
    <x v="24"/>
    <d v="2024-01-29T00:00:00"/>
    <s v="Amazon"/>
    <x v="5"/>
    <x v="65"/>
    <s v="MN"/>
    <s v="Retailing giant Amazon.com Inc. purchased an 18-acre parcel in a Duluth business park with plans to build a new distribution center at the site. The project will cost at least $9 million. No incentives were offered for the purchase.  Amazon.com Services bought the property last month for $90,324 from the Duluth EDA. _x000a__x000a_Daniel Fanning, executive director of the Duluth Chamber Foundation, said the site will be an Amazon distribution center. _x000a_Construction is already underway, and slated for completion by 2025."/>
    <s v="DW"/>
    <n v="9000000"/>
    <n v="100"/>
    <m/>
    <n v="54789"/>
    <m/>
    <s v="Retail"/>
    <s v="https://www.bizjournals.com/twincities/news/2024/01/29/amazon-duluth-distribution-center.html"/>
    <s v="Minneapolis-St. Paul Business Journal"/>
    <s v="2302 Commonwealth Ave"/>
    <n v="55808"/>
    <n v="46.680007000000003"/>
    <n v="-92.225217999999998"/>
    <m/>
    <m/>
    <m/>
    <s v="Northeast"/>
    <x v="6"/>
  </r>
  <r>
    <x v="24"/>
    <d v="2024-01-29T00:00:00"/>
    <s v="Sofidel America (formerly ST Paper)"/>
    <x v="5"/>
    <x v="65"/>
    <s v="MN"/>
    <s v="About a year into operations as ST Paper, Duluth's longtime paper mill was sold to an Italian paper products company, Sofidel.  Sofidel will invest $250M to convert production equipment from producing jumbo paper reels to producing paper products for household retail and commercial markets. It will likely take about three years to complete the transformation, which includes expanding the plant and adding warehouse space. While ST Paper currently employs about 80 people, Sofidel will need around 240 workers. Sofidel will invest $140-$200 million. With the Duluth acquisition, Sofidel owns seven U.S. mills._x000a_DEED Awards: MIF $1.68M, JCF: $3.12M"/>
    <s v="MF"/>
    <n v="250000000"/>
    <n v="160"/>
    <n v="80"/>
    <n v="588759"/>
    <s v="Paper"/>
    <s v="Manufacturing"/>
    <s v="Minneapolis-St. Paul Business Journal"/>
    <s v="Minneapolis-St. Paul Business Journal"/>
    <s v="100 N Central Ave"/>
    <n v="55807"/>
    <n v="46.734701999999999"/>
    <n v="-92.162040000000005"/>
    <m/>
    <s v="10/2024 Duluth/St Louis County: $600K tax credits, $242K forgivable loan, $14.3 million tax increment financing package.  DEED for Sofidel: MIF $3.12M. JCF $1.68M. DEED to City of Duluth $2.4M cleanup grant"/>
    <n v="22341086"/>
    <s v="Northeast"/>
    <x v="6"/>
  </r>
  <r>
    <x v="24"/>
    <d v="2024-02-02T00:00:00"/>
    <s v="LISI Medical Remmele Inc - 2024"/>
    <x v="28"/>
    <x v="18"/>
    <s v="MN"/>
    <s v="LISI Medical Remmele, Inc. (NAICS 339112) is looking to expand in Big Lake. LISI-Medical is a division of LISI-Group. LISI-Medical is a prominent manufacturer of medical devices, particularly orthopedic implants and instruments for minimally invasive surgery. The company is looking to expand the facility by roughly 45,000 to 50,000 square feet. The total project cost is $23.6 million, for renovations, new machinery and equipment, and other expenses. The company expects to create 30 jobs within the first 3 years._x000a_DEED Award: JCF $450K"/>
    <s v="MF"/>
    <n v="23578711"/>
    <n v="30"/>
    <m/>
    <n v="50000"/>
    <s v="Medical"/>
    <s v="Manufacturing"/>
    <s v="n/a"/>
    <s v="DEED"/>
    <s v="17701 198th Ave"/>
    <n v="55309"/>
    <n v="45.331040999999999"/>
    <n v="-93.722638000000003"/>
    <s v="Government"/>
    <s v="JCF ($450K)"/>
    <n v="450000"/>
    <s v="Central"/>
    <x v="6"/>
  </r>
  <r>
    <x v="24"/>
    <d v="2024-02-06T00:00:00"/>
    <s v="Clifton-Larson-Allen"/>
    <x v="15"/>
    <x v="4"/>
    <s v="MN"/>
    <s v="Accounting firm Clifton-Larson-Allen has signed a 16-year lease for 40,000 square feet of office space at the Viking Lakes campus in Eagan. The space will be in addition to the firm's downtown Minneapolis and other Minnesota offices._x000a__x000a_CLA will spend $10 million building out the space over the next year and plans to open the office in 2025.  The firm has more than 1,200 employees in the metro and headquarters out of the U.S. Bank Plaza building."/>
    <s v="OF"/>
    <n v="10000000"/>
    <m/>
    <m/>
    <n v="40000"/>
    <s v="Accounting"/>
    <s v="Professional Services"/>
    <s v="https://www.bizjournals.com/twincities/news/2024/02/06/cliftonlarsonallen-signs-lease-at-viking-lakes.html"/>
    <s v="Minneapolis-St. Paul Business Journal"/>
    <s v="2685 Vikings Circle"/>
    <n v="55121"/>
    <n v="44.858483"/>
    <n v="-93.117902999999998"/>
    <m/>
    <m/>
    <m/>
    <s v="Metro"/>
    <x v="6"/>
  </r>
  <r>
    <x v="24"/>
    <d v="2024-02-06T00:00:00"/>
    <s v="General Dynamics Mission Systems"/>
    <x v="40"/>
    <x v="3"/>
    <s v="MN"/>
    <s v="Bloomington Construction Permit: General Dynamics - 8800 Queen Ave S - Phase II 2024 Project. Convert existing office space into high security SAPF (Special Access Program Facilities) area. Relocate existing bathrooms into existing office space."/>
    <s v="OF, Other"/>
    <n v="4200000"/>
    <m/>
    <m/>
    <m/>
    <s v="Transportation Equipment"/>
    <s v="Manufacturing"/>
    <s v="https://www.bloomingtonmn.gov/bldg/permit-status-inspection-results-and-monthly-building-reports"/>
    <s v="City of Bloomington"/>
    <s v="8800 QUEEN AVE S, BLOOMINGTON, MN 55431"/>
    <n v="55431"/>
    <n v="44.843409000000001"/>
    <n v="-93.312070000000006"/>
    <m/>
    <m/>
    <m/>
    <s v="Metro"/>
    <x v="6"/>
  </r>
  <r>
    <x v="24"/>
    <d v="2024-02-09T00:00:00"/>
    <s v="BAE Systems"/>
    <x v="11"/>
    <x v="3"/>
    <s v="MN"/>
    <s v="BAE Systems Land &amp; Armaments, the British arms and aerospace manufacturer, is the mystery company behind Maple Grove's &quot;Project Libre&quot; that's planning to build a 236,000-square-foot manufacturing, warehouse and R&amp;D facility in the Twin Cities suburb, and could create as many as 500 new jobs. Maple Grove is considering a $600,000 tax increment financing plan. BAE already has a presence in the state, with facilities in Fridley and Minneapolis, making and supporting artillery guns, tanks, combat vehicles and other equipment. Update: Broke ground in April 2024."/>
    <s v="MF, RD, DW"/>
    <n v="31000000"/>
    <n v="500"/>
    <m/>
    <n v="248000"/>
    <s v="Transportation Equipment"/>
    <s v="Manufacturing"/>
    <s v="https://www.bizjournals.com/twincities/news/2024/02/09/bae-systems-maple-grove-project-libre.html"/>
    <s v="Minneapolis-St. Paul Business Journal"/>
    <m/>
    <n v="55369"/>
    <n v="45.127445999999999"/>
    <n v="-93.445398999999995"/>
    <s v="Government"/>
    <s v="Potentially: Maple Grove TIF $600K"/>
    <n v="600000"/>
    <s v="Metro"/>
    <x v="6"/>
  </r>
  <r>
    <x v="24"/>
    <d v="2024-02-14T00:00:00"/>
    <s v="Microsoft Corp"/>
    <x v="147"/>
    <x v="18"/>
    <s v="MN"/>
    <s v="Microsoft Corp. purchased nearly 300 acres of land in Becker, Minnesota, from Xcel Energy for a new data center. The technology giant purchased six parcels for nearly $17.7 million. It's not known how big a project Microsoft is planning here. _x000a__x000a_Xcel had previously secured a deal with Google to build a large data center in Becker but terminated that deal in late 2022.  Xcel is also working with Elk River Technologies to sell 348 acres near its Becker coal plants for another data center._x000a__x000a_Xcel confirmed that the Microsoft site was distinct from the Google and Elk River sites."/>
    <s v="DC"/>
    <m/>
    <m/>
    <m/>
    <m/>
    <s v="Software"/>
    <s v="Information"/>
    <s v="https://www.bizjournals.com/twincities/news/2024/02/14/microsoft-becker-xcel-energy-land-data-center.html"/>
    <s v="Minneapolis-St. Paul Business Journal"/>
    <m/>
    <n v="55308"/>
    <n v="45.451864"/>
    <n v="-93.842186999999996"/>
    <m/>
    <m/>
    <m/>
    <s v="Central"/>
    <x v="6"/>
  </r>
  <r>
    <x v="24"/>
    <d v="2024-02-20T00:00:00"/>
    <s v="J&amp;L Wire Cloth LLC"/>
    <x v="115"/>
    <x v="6"/>
    <s v="MN"/>
    <s v="J&amp;L Wire Cloth LLC (NAICS 332618) is looking to expand in St. Paul. J&amp;L Wire Cloth is a leading manufacturer of galvanized  wire decking and shelving used in warehouse storage, material handling, and logistics. The company plans to build a 30,000 square foot building on land owned by its parent company. The total project cost is $9.6 million, covering site improvements, new construction, and new machinery and equipment. The company expects to  create 15 jobs within the first 3 years. _x000a_DEED Awards: $178K for Contaminent Cleanup. MIF $250K, JCF $175K"/>
    <s v="MF"/>
    <n v="9577841"/>
    <n v="15"/>
    <m/>
    <n v="30000"/>
    <s v="Fabricated Metal"/>
    <s v="Manufacturing"/>
    <s v="n/a"/>
    <s v="DEED"/>
    <s v="268 W Water St"/>
    <n v="55107"/>
    <n v="44.934173999999999"/>
    <n v="-93.097359999999995"/>
    <s v="Government"/>
    <s v="Contamination Cleanup"/>
    <n v="178075"/>
    <s v="Metro"/>
    <x v="6"/>
  </r>
  <r>
    <x v="24"/>
    <d v="2024-02-21T00:00:00"/>
    <s v="Kato Engineering Inc"/>
    <x v="49"/>
    <x v="9"/>
    <s v="MN"/>
    <s v="Kato Engineering Inc. (NAICS 335312) is looking to expand in North Mankato. Kato Engineering provides custom power generaton solutions for a wide range of applications. The total project _x000a_cost $7.2 million. Construction includes site improvement and renovations of an existing building. Expenditures also include $4 million for the purchase of machinery and equipment. The company expects to create 42 jobs within two years at an average cash wage of $24.99 per hour. _x000a_DEED Awards: $175K JCF, MIF $300K"/>
    <s v="MF"/>
    <n v="7202935"/>
    <n v="42"/>
    <m/>
    <m/>
    <s v="Electrical Equipment"/>
    <s v="Manufacturing"/>
    <s v="n/a"/>
    <s v="DEED"/>
    <s v="2075 W Howard Dr"/>
    <n v="56003"/>
    <n v="44.183073999999998"/>
    <n v="-94.050661000000005"/>
    <s v="Government"/>
    <s v="MIF ($300K), JCF ($175K)"/>
    <m/>
    <s v="South"/>
    <x v="6"/>
  </r>
  <r>
    <x v="24"/>
    <d v="2024-02-26T00:00:00"/>
    <s v="Pace Analytical Life Sciences LLC"/>
    <x v="77"/>
    <x v="6"/>
    <s v="MN"/>
    <s v="Pace Analytical Life Sciences, LLC (NAICS 541380) is looking to expand in Oakdale (Washington County). Pace Analytical Life Sciences, LLC is a full-service contract development and manufacturing organization (CDMO). The proposed project will be leasing 7,864 square feet more office space where the existing facility is located. The total project cost $3.6 million, which includes the cost of renovations. The company expected to create 59 jobs within three years at an average wage of $43.37 per hour. _x000a_DEED Awards: MIF $450K, JCF $539K"/>
    <s v="OF"/>
    <n v="3601013"/>
    <n v="59"/>
    <m/>
    <n v="7864"/>
    <s v="Engineering"/>
    <s v="Professional Services"/>
    <s v="n/a"/>
    <s v="DEED"/>
    <s v="1311 Helmo Ave N"/>
    <n v="55128"/>
    <n v="44.968511999999997"/>
    <n v="-92.955151000000001"/>
    <s v="Government"/>
    <s v="MIF ($450K), JCF ($539K)"/>
    <n v="989236"/>
    <s v="Metro"/>
    <x v="6"/>
  </r>
  <r>
    <x v="24"/>
    <d v="2024-02-27T00:00:00"/>
    <s v="R&amp;L Carriers"/>
    <x v="180"/>
    <x v="4"/>
    <s v="MN"/>
    <s v="The City of Farmington has been in talks with R&amp;L Carriers, a provider of shipping and logistics services, about a 100,000-square-foot expansion of its space in the Farmington Industrial Park. That project will go through the entitlement process this year and could also be under construction in 2024, said Deanna Kuennen, Farmington’s community development director."/>
    <s v="DW"/>
    <m/>
    <m/>
    <m/>
    <n v="100000"/>
    <m/>
    <s v="Transportation, Logistics"/>
    <s v="https://finance-commerce.com/2024/04/project-bengal-pitches-3-million-square-foot-industrial-project-in-farmington/"/>
    <s v="Finance &amp; Commerce"/>
    <s v="5260 208th St W,"/>
    <n v="55024"/>
    <n v="44.645271000000001"/>
    <n v="-93.173327999999998"/>
    <m/>
    <m/>
    <m/>
    <s v="Metro"/>
    <x v="6"/>
  </r>
  <r>
    <x v="24"/>
    <d v="2024-02-27T00:00:00"/>
    <s v="Donaldson Company"/>
    <x v="40"/>
    <x v="3"/>
    <s v="MN"/>
    <s v="Bloomington Construction Permit: Phase 2 Only - Tenant Improvement. Donaldson - 1400 Building Phase II - Workplace of the Future (WPOF)"/>
    <s v="OF"/>
    <n v="1350000"/>
    <m/>
    <m/>
    <m/>
    <s v="Machinery "/>
    <s v="Manufacturing"/>
    <s v="https://www.bloomingtonmn.gov/bldg/permit-status-inspection-results-and-monthly-building-reports"/>
    <s v="City of Bloomington"/>
    <s v="1400 W 94TH ST"/>
    <n v="55431"/>
    <n v="44.835090000000001"/>
    <n v="-93.298862"/>
    <m/>
    <m/>
    <m/>
    <s v="Metro"/>
    <x v="6"/>
  </r>
  <r>
    <x v="24"/>
    <d v="2024-03-01T00:00:00"/>
    <s v="Mille Lacs Corporate Ventures"/>
    <x v="193"/>
    <x v="64"/>
    <s v="MN"/>
    <s v="Mille Lacs Corporate Ventures, the business arm of the Mille Lacs Band of Ojibwe, is building an indoor cannabis growing facility with 50,000 sqft of space that could be in production by September 2024. After its completion, it will take about five months before products are ready for retail sale. The facility is expected to produce about 1,600 pounds of flower per month. The new facility will create around 30 to 40 jobs. The facility cost is between $15 million and $20 million, funded by the Mille Lacs Band."/>
    <s v="AG/MF"/>
    <n v="20000000"/>
    <n v="40"/>
    <m/>
    <n v="50000"/>
    <s v="Cannabis"/>
    <s v="Manufacturing"/>
    <s v="https://www.bizjournals.com/twincities/news/2024/03/01/mille-lacs-growing-cannabis-facility.html"/>
    <s v="Minneapolis-St. Paul Business Journal"/>
    <s v="777 Grand Ave"/>
    <n v="56359"/>
    <n v="45.943108000000002"/>
    <n v="-93.663151999999997"/>
    <m/>
    <m/>
    <m/>
    <s v="Central"/>
    <x v="6"/>
  </r>
  <r>
    <x v="24"/>
    <d v="2024-03-04T00:00:00"/>
    <s v="Upsher-Smith Laboratories"/>
    <x v="25"/>
    <x v="3"/>
    <s v="MN"/>
    <s v="Upsher-Smith Laboratories (USL), a global company with locations in Plymouth and Maple Grove, specializes in pharmaceutical packaging and generic pharmaceuticals. In 2023, the company opened a new 270,000 square foot facility in Maple Grove where it employs 161 workers. They received an MJSP grant to train 168 people (including 35 new hires) between March 2024 to Oct. 2026. Their training partner is Hennepin Technical College. The custom training  program covers manufacturing fundamentals (to use new automated equipment and robotics) and occupational English. "/>
    <m/>
    <n v="561099"/>
    <n v="35"/>
    <m/>
    <m/>
    <s v="Chemicals"/>
    <s v="Manufacturing"/>
    <s v="https://mn.gov/deed/newscenter/press-releases/?id=622815"/>
    <s v="DEED (MJSP)"/>
    <s v="14905 23rd Ave N"/>
    <n v="55447"/>
    <n v="45.003431999999997"/>
    <n v="-93.470045999999996"/>
    <s v="Government"/>
    <s v="MJSP"/>
    <n v="226729"/>
    <s v="Metro"/>
    <x v="6"/>
  </r>
  <r>
    <x v="24"/>
    <d v="2024-03-04T00:00:00"/>
    <s v="Japs-Olson"/>
    <x v="43"/>
    <x v="3"/>
    <s v="MN"/>
    <s v="Japs-Olson Company, located in St. Louis Park, is a third-generation, family-owned business that provides full-service custom print and direct mail services. Received MJSP grant for training 568 workers (including 98 new hires) between March 2024 and Oct. 2026. Training partner is Hennepin Technical college. Training aims to increase operational efficiences, DEI, conflict management, leadership, and Microsoft Office._x000a_DEED Award: MJSP $123,434"/>
    <m/>
    <n v="431924"/>
    <n v="98"/>
    <m/>
    <m/>
    <s v="Printing"/>
    <s v="Manufacturing"/>
    <s v="https://mn.gov/deed/newscenter/press-releases/?id=622815"/>
    <s v="DEED (MJSP)"/>
    <s v="7500 Excelsior Blvd"/>
    <n v="55426"/>
    <n v="44.927028999999997"/>
    <n v="-93.377159000000006"/>
    <s v="Government"/>
    <s v="MJSP"/>
    <n v="123434"/>
    <s v="Metro"/>
    <x v="6"/>
  </r>
  <r>
    <x v="24"/>
    <d v="2024-03-04T00:00:00"/>
    <s v="Kato Cable"/>
    <x v="26"/>
    <x v="16"/>
    <s v="MN"/>
    <s v="Kato Cable is a world class wire harness and cable assembly manufacturer located in Mankato.  Kato Cable has a payroll of 135 FTE workers. They expect that will increase to over 200 within three to five years. Their new planned expansion will triple the current manufacturing space at 99 Power Drive. Kato requested a loan of $500,000 from the EDA, to repaid over 15 years. Kato will use the funds to prepare a recently purchased property next to its current site for a 40,000-square-foot expansion. The $5 million construction project will be covered by $1 million of cash from Kato and a $4 million bank loan."/>
    <s v="MF"/>
    <n v="7470000"/>
    <n v="65"/>
    <m/>
    <n v="40000"/>
    <s v="Fabricated Metal"/>
    <s v="Manufacturing"/>
    <s v="https://infoweb.newsbank.com/apps/news/document-view?p=NewsBank&amp;docref=news/1979C69ECF45CA40&amp;f=basic"/>
    <s v="News Bank"/>
    <s v="99 Power Dr"/>
    <n v="56001"/>
    <n v="44.180294000000004"/>
    <n v="-93.939183999999997"/>
    <m/>
    <m/>
    <m/>
    <s v="South"/>
    <x v="6"/>
  </r>
  <r>
    <x v="24"/>
    <d v="2024-03-06T00:00:00"/>
    <s v="Kraft Mechanical"/>
    <x v="58"/>
    <x v="1"/>
    <s v="MN"/>
    <s v="An entity associated with contractor Kraft Mechanical has purchased Hohenstein's Woodbury 90,607 sqft headquarters at 2330 Ventura Drive for $10.75 million. The property was available because Hohenstein's is relocating to Cottage Grove. Kraft has been operating nearby at 2415 Ventura Drive in Woodbury. Kraft had good reason to make the purchase because it allows Kraft to consolidate its operations from three buildings into one, and to improve its operations without new construction."/>
    <s v="DW"/>
    <n v="10750000"/>
    <m/>
    <m/>
    <n v="90607"/>
    <m/>
    <s v="Construction"/>
    <s v="https://www.bizjournals.com/twincities/news/2024/03/06/hohensteins-sells-woodbury-headquarters.html"/>
    <s v="Minneapolis-St. Paul Business Journal"/>
    <s v=" 2330 Ventura Drive"/>
    <n v="55125"/>
    <n v="44.914693"/>
    <n v="-92.974720000000005"/>
    <m/>
    <m/>
    <m/>
    <s v="Metro"/>
    <x v="6"/>
  </r>
  <r>
    <x v="24"/>
    <d v="2024-03-06T00:00:00"/>
    <s v="Hohenstein"/>
    <x v="16"/>
    <x v="1"/>
    <s v="MN"/>
    <s v="Wholesale beer distributor Hohenstein’s Inc is relocating its HQ from Woodbury to a new 160,000-square-foot headquarters (also serving as a new warehouse distribution center) in Cottage Grove this summer._x000a_The new warehouse and office facility cost about $17 million. For the past couple decades, Hohenstein's has specialized as a wholesale distributor of domestic, imported and craft beer."/>
    <s v="HQ, DW"/>
    <n v="17000000"/>
    <m/>
    <m/>
    <n v="160785"/>
    <m/>
    <s v="Wholesale"/>
    <s v="https://www.bizjournals.com/twincities/news/2024/03/06/hohensteins-sells-woodbury-headquarters.html"/>
    <s v="Minneapolis-St. Paul Business Journal"/>
    <s v=" 95th Street South and Jamaica Avenue South"/>
    <n v="55016"/>
    <n v="44.818216"/>
    <n v="-92.928610000000006"/>
    <m/>
    <m/>
    <m/>
    <s v="Metro"/>
    <x v="6"/>
  </r>
  <r>
    <x v="24"/>
    <d v="2024-03-12T00:00:00"/>
    <s v="Direct Source"/>
    <x v="74"/>
    <x v="2"/>
    <s v="MN"/>
    <s v="Retail technology-systems company Direct Source has Chanhassen office and warehouse headquarters. Direct Source employs about 100 people working at its headquarters and 3,000 contracted technicians._x000a__x000a_Renovation off their headquarters costed the company “multi-millions&quot;. The renovation entailed a complete overhaul of the office space, which takes up about 25,000 square feet. Direct Source provides workers with a &quot;flexible&quot; work model."/>
    <s v="OF, DW"/>
    <m/>
    <m/>
    <m/>
    <m/>
    <s v="Computer Programming"/>
    <s v="Professional Services"/>
    <s v="https://www.bizjournals.com/twincities/news/2024/03/12/direct-source-chanhassen-reno.html"/>
    <s v="Minneapolis-St. Paul Business Journal"/>
    <s v="8176 Mallory Ct"/>
    <n v="55317"/>
    <n v="44.855429999999998"/>
    <n v="-93.554826000000006"/>
    <m/>
    <m/>
    <m/>
    <s v="Metro"/>
    <x v="6"/>
  </r>
  <r>
    <x v="24"/>
    <d v="2024-03-14T00:00:00"/>
    <s v="Yoyo Donuts"/>
    <x v="194"/>
    <x v="66"/>
    <s v="MN"/>
    <s v="Walker area natives Luke and Alise McGregor purchased YoYo Donuts, a gourmet donut store, in Minnetonka early in 2023. As business has grown, a second location in downtown Walker was opened in Spring of 2023. The products are sold locally and shipped all across the country. When production capacity neared its limit, the owners planned to add a full production kitchen for the Walker store. Renovations are underway at the Walker location and are expected to be completed by May 1. _x000a_DEED Award: MIF ($190K)"/>
    <s v="MF"/>
    <n v="801812"/>
    <n v="15"/>
    <m/>
    <m/>
    <s v="Food"/>
    <s v="Manufacturing"/>
    <s v="https://www.pineconepresscitizen.com/news/2024/apr/05/yoyo-donuts-brings-full-production-to-downtown-walker/"/>
    <s v="Pine Cone Press Citizen"/>
    <s v="407 Minnesota Ave"/>
    <n v="56484"/>
    <n v="47.101638000000001"/>
    <n v="-94.581433000000004"/>
    <s v="Government"/>
    <s v="MIF ($190K)"/>
    <n v="190000"/>
    <s v="Central"/>
    <x v="6"/>
  </r>
  <r>
    <x v="24"/>
    <d v="2024-03-19T00:00:00"/>
    <s v="First Resource Bank"/>
    <x v="3"/>
    <x v="3"/>
    <s v="MN"/>
    <s v="First Resource Bank will move its corporate headquarters from Stillwater to Minneapolis' Mill District. The bank expects its new corporate offices to open this summer in the Ironclad Building, Currently, the bank has around 2,000 square feet for its branch already in the Ironclad. When the project is completed, the bank will have more than 6,000 square feet of space in the building. The location will be more accessible to its customer base."/>
    <s v="HQ, MF"/>
    <m/>
    <m/>
    <m/>
    <n v="4000"/>
    <m/>
    <s v="Finance, Insurance"/>
    <s v="https://www.bizjournals.com/twincities/news/2024/03/19/first-resource-bank-moving-to-mill-district.html"/>
    <s v="Minneapolis-St. Paul Business Journal"/>
    <s v="811 Washington Ave S"/>
    <n v="55415"/>
    <n v="44.976573000000002"/>
    <n v="-93.256665999999996"/>
    <m/>
    <m/>
    <m/>
    <s v="Metro"/>
    <x v="6"/>
  </r>
  <r>
    <x v="24"/>
    <d v="2024-04-09T00:00:00"/>
    <s v="Schafer Richardson"/>
    <x v="3"/>
    <x v="3"/>
    <s v="MN"/>
    <s v="Real estate development company Schafer Richardson has moved into a newly built out headquarters just across the street from its former home in Minneapolis' North Loop. Schafer moved into its new headquarters in Basset Creek Business Center, a building it owns at 901 N. Third St., last month. The new space on the 1st and 2nd floors is over 25,000 square feet. "/>
    <s v="OF"/>
    <m/>
    <m/>
    <m/>
    <n v="18000"/>
    <m/>
    <s v="Real Estate"/>
    <s v="https://www.bizjournals.com/twincities/news/2024/04/09/schafer-richardson-north-loop-minneapolis-hq.html"/>
    <s v="Minneapolis-St. Paul Business Journal"/>
    <s v="901 N. Third St.,"/>
    <n v="55401"/>
    <n v="44.98874"/>
    <n v="-93.281492999999998"/>
    <m/>
    <m/>
    <m/>
    <s v="Metro"/>
    <x v="6"/>
  </r>
  <r>
    <x v="21"/>
    <d v="2023-04-03T00:00:00"/>
    <s v="Cummins"/>
    <x v="50"/>
    <x v="25"/>
    <s v="MN"/>
    <s v="Over half of all medium- and heavy-duty trucks on the road in the U.S. today use Cummins engines.  The Cummins' Fridley facility will soon manufacture electrolyzers, which are a critical piece of the green hydrogen economy and brings the supply chain for zero-emissions vehicles to the U.S. This $10 million investment will support 100 new jobs._x000a_U.S. DOE announced that Cummins' Fridley plant will receive $10.6 million in tax credits (due to IRA) for large-scale proton-exchange membrane electrolyzer manufacturing and testing."/>
    <s v="MF"/>
    <n v="10000000"/>
    <n v="100"/>
    <m/>
    <m/>
    <s v="Machinery "/>
    <s v="Manufacturing"/>
    <s v="https://investor.cummins.com/news/detail/605/cummins-announces-investments-of-more-than-1-billion"/>
    <s v="Company website"/>
    <s v="1400 73rd Ave NE"/>
    <n v="55432"/>
    <n v="45.098626000000003"/>
    <n v="-93.233737000000005"/>
    <m/>
    <m/>
    <m/>
    <s v="Metro"/>
    <x v="5"/>
  </r>
  <r>
    <x v="24"/>
    <d v="2024-03-31T00:00:00"/>
    <s v="Phoenix Preclinical Labs"/>
    <x v="93"/>
    <x v="25"/>
    <s v="MN"/>
    <s v="PHOENIX Preclinical Labs is a Contract Research Organization (CRO) that provides evaluation and testing of Medical Devices and Biomedical Materials.  Our ~126,000 sq. ft. facility will open in Coon Rapids in July 2024. Build out of nearly $11 million in construction. (from Coon Rapids Building Permits report, 2024-Q1)."/>
    <s v="RD"/>
    <n v="10836000"/>
    <m/>
    <m/>
    <m/>
    <s v="R&amp;D, medical testing services"/>
    <s v="Professional Services"/>
    <s v="https://www.coonrapidsmn.gov/ArchiveCenter/ViewFile/Item/1350"/>
    <s v="City of Coon Rapids"/>
    <s v="501 90th Ave"/>
    <n v="55433"/>
    <n v="45.132492999999997"/>
    <n v="-93.279548000000005"/>
    <m/>
    <m/>
    <m/>
    <s v="Metro"/>
    <x v="6"/>
  </r>
  <r>
    <x v="24"/>
    <d v="2024-03-31T00:00:00"/>
    <s v="IDC Automatic"/>
    <x v="93"/>
    <x v="25"/>
    <s v="MN"/>
    <s v="Site Plans were approved for a 25,570 square foot expansion to the existing IDC Automatic industrial building. This would allow the business to achieve its goal of moving out of its leased space at 9355 Holly Street and keep its operations all within one building. idc-Automatic is a leader in high-performance residential, commercial,  industrial and custom garage doors for families and businesses in Minneapolis, St. Paul area."/>
    <s v="MF"/>
    <m/>
    <m/>
    <m/>
    <n v="25570"/>
    <s v="Fabricated Metal"/>
    <s v="Manufacturing"/>
    <s v="https://www.coonrapidsmn.gov/ArchiveCenter/ViewFile/Item/1350"/>
    <s v="City of Coon Rapids"/>
    <s v="360 Coon Rapids Blvd"/>
    <n v="55433"/>
    <n v="45.140276"/>
    <n v="-93.277462"/>
    <m/>
    <m/>
    <m/>
    <s v="Metro"/>
    <x v="6"/>
  </r>
  <r>
    <x v="25"/>
    <d v="2024-04-23T00:00:00"/>
    <s v="Yarkstik"/>
    <x v="3"/>
    <x v="3"/>
    <s v="MN"/>
    <s v="Yardstik, a tech startup that helps streamline the hiring and onboarding of new employees, is moving its headquarters from Edina to downtown Minneapolis. The company will move to 100 Washington Square, into a 14,000 square feet space, more than double the size of its previous space in Edina. The company's customer base has grown from 175 a year ago to more than 700. Its staff as grown to 52 employees, 14 of them hired over the past year. They've stayed busy hiring for positions in sales, marketing and product engineering."/>
    <s v="OF"/>
    <m/>
    <m/>
    <m/>
    <n v="8000"/>
    <s v="Computer Programming"/>
    <s v="Professional Services"/>
    <s v="https://www.bizjournals.com/twincities/inno/stories/news/2024/04/23/yardstiks-new-hq-in-downtown.html"/>
    <s v="Minneapolis-St. Paul Business Journal"/>
    <s v="100 Washington Square,"/>
    <n v="55401"/>
    <n v="44.983297999999998"/>
    <n v="-93.270049"/>
    <m/>
    <m/>
    <m/>
    <s v="Metro"/>
    <x v="6"/>
  </r>
  <r>
    <x v="25"/>
    <d v="2024-04-25T00:00:00"/>
    <s v="Cogwear"/>
    <x v="115"/>
    <x v="6"/>
    <s v="MN"/>
    <s v="Cogwear, a small Philadelphia-based medical device startup that makes a headband to monitor brain activity, is opening a new facility in St. Paul. The expansion will produce its second-generation device, designed to deliver real-time brain insights. In addition to health care applications, it is also used in advertising and athletics. Company is working to get FDA clearance. The new site will have automated manufacturing for the wearable device's proprietary sensors."/>
    <s v="MF"/>
    <m/>
    <m/>
    <m/>
    <m/>
    <s v="Medical"/>
    <s v="Manufacturing"/>
    <s v="https://www.bizjournals.com/twincities/inno/stories/news/2024/04/25/cogwear-to-open-st-paul-facility.html"/>
    <s v="Minneapolis-St. Paul Business Journal"/>
    <s v="2300 Myrtle Ave"/>
    <n v="55114"/>
    <n v="44.961851000000003"/>
    <n v="-93.195984999999993"/>
    <m/>
    <m/>
    <m/>
    <s v="Metro"/>
    <x v="6"/>
  </r>
  <r>
    <x v="25"/>
    <d v="2024-04-29T00:00:00"/>
    <s v="Nordic Ware"/>
    <x v="43"/>
    <x v="3"/>
    <s v="MN"/>
    <s v="A new $1 million solar array is giving Nordic Ware’s headquarters in St. Louis Park a distinctive look as well as a sustainable source of power. Blaine-based Cedar Creek Energy partnered with Nordic Ware on the array, which generates about 450,000 kilowatts of electricity for the kitchenware company’s energy-intensive manufacturing building. The project will offset 5% of Nordic Ware’s yearly energy usage. The installation was completed in January."/>
    <s v="MF"/>
    <n v="1000000"/>
    <m/>
    <m/>
    <m/>
    <s v="Fabricated Metal"/>
    <s v="Manufacturing"/>
    <s v="https://finance-commerce.com/2024/04/nordic-wares-headquarters-features-solar-facade/"/>
    <s v="Finance &amp; Commerce"/>
    <s v="5005 Minnetonka Blvd."/>
    <n v="55416"/>
    <n v="44.948047000000003"/>
    <n v="-93.342881000000006"/>
    <m/>
    <m/>
    <m/>
    <s v="Metro"/>
    <x v="6"/>
  </r>
  <r>
    <x v="25"/>
    <d v="2024-05-02T00:00:00"/>
    <s v="Robert Half Staffing Solutions"/>
    <x v="40"/>
    <x v="3"/>
    <s v="MN"/>
    <s v="Normandale Lake Office Park 8500 Robert Half. Office Remodel. Bloomington Construction Permits. Robert Half's dedicated recruiters use smart matching technology to help place professionals in temporary and/or permanent positions. The company specializes in Finance &amp; Accounting, Administrative &amp; Customer Support, Technology, Marketing &amp; Creative, and Legal positions."/>
    <s v="OF"/>
    <n v="407650"/>
    <m/>
    <m/>
    <m/>
    <s v="Employment Services"/>
    <s v="Other Services"/>
    <s v="https://www.bloomingtonmn.gov/bldg/permit-status-inspection-results-and-monthly-building-reports"/>
    <s v="City of Bloomington"/>
    <s v="5800 W 84TH ST"/>
    <n v="55437"/>
    <n v="44.854151999999999"/>
    <n v="-93.357275999999999"/>
    <m/>
    <m/>
    <m/>
    <s v="Metro"/>
    <x v="6"/>
  </r>
  <r>
    <x v="25"/>
    <d v="2024-05-03T00:00:00"/>
    <s v="AGCO"/>
    <x v="195"/>
    <x v="67"/>
    <s v="MN"/>
    <s v="AGCO Corp., a Georgia-based agricultural-equipment manufacturer, opened a 16,000-square-foot &quot;customer experience center&quot; this week in Jackson, Minnesota, where the company operates a large manufacturing facility. The lodge will serve as Fednt's North American hub for dealer training, sales meetings and brand celebrations."/>
    <s v="Other"/>
    <m/>
    <m/>
    <m/>
    <n v="16000"/>
    <s v="Machinery "/>
    <s v="Manufacturing"/>
    <s v="https://www.bizjournals.com/twincities/news/2024/05/03/agco-corp-opens-customer-experience-center.html"/>
    <s v="Minneapolis-St. Paul Business Journal"/>
    <s v="202 Industrial Pkwy ·"/>
    <n v="56143"/>
    <n v="43.639848999999998"/>
    <n v="-94.976089999999999"/>
    <m/>
    <m/>
    <m/>
    <s v="South"/>
    <x v="6"/>
  </r>
  <r>
    <x v="25"/>
    <d v="2024-05-03T00:00:00"/>
    <s v="Egan Company"/>
    <x v="196"/>
    <x v="7"/>
    <s v="MN"/>
    <s v="Twin Cities-based Egan Co. will soon break ground on May 13 on a 40,000-square-foot prefabrication facility in Kasson to support its area electrical contracting operations. The new prefabrication and warehouse complex will prefabricate electrical components and assemblies used in Egan contracting projects, completed and ready for use by January. Once this facility is up and running, 20 Egan employees will transfer from the Rochester office to Kasson. About 12 employees will remain in Rochester."/>
    <s v="WH"/>
    <m/>
    <m/>
    <m/>
    <n v="40000"/>
    <m/>
    <s v="Construction"/>
    <s v="https://infoweb.newsbank.com/apps/news/document-view?p=NewsBank&amp;docref=news/198D5257819ADF98&amp;f=basic"/>
    <s v="Rochester Post-Bulletin (News Bank)"/>
    <s v="500 Ninth St. SE"/>
    <n v="55976"/>
    <n v="43.842461"/>
    <n v="-92.480733999999998"/>
    <m/>
    <m/>
    <m/>
    <s v="South"/>
    <x v="6"/>
  </r>
  <r>
    <x v="25"/>
    <d v="2024-05-07T00:00:00"/>
    <s v="Baxter Healthcare"/>
    <x v="85"/>
    <x v="3"/>
    <s v="MN"/>
    <s v="Baxter Healthcare primarily focuses on medical products to treat kidney disease, and other chronic and acute medical conditions. Golden Valley is in the running for Baxter Healthcare's one of four “R&amp;D Centers of Excellence.&quot; Baxter, a Deerfield, Illinois, is considering the 90,000 sqft of space at 201 General Mills Blvd. for its $40 million project that would create an estimated 100 jobs. Baxter would also relocate another 70 jobs to Golden Valley from an existing facility in Plymouth. _x000a_DEED Awards: MIF $1.37M, JCF $1.84M"/>
    <s v="RD"/>
    <n v="40790000"/>
    <n v="100"/>
    <n v="70"/>
    <n v="90000"/>
    <s v="Medical"/>
    <s v="Manufacturing"/>
    <s v="https://www.bizjournals.com/twincities/news/2024/05/07/baxter-health-golden-valley.html"/>
    <s v="Minneapolis-St. Paul Business Journal"/>
    <s v="201 General Mills Blvd"/>
    <n v="55426"/>
    <n v="44.980018999999999"/>
    <n v="-93.391518000000005"/>
    <s v="Government"/>
    <s v="MIF $1.37M, JCF $1.84M"/>
    <n v="3210000"/>
    <s v="Metro"/>
    <x v="6"/>
  </r>
  <r>
    <x v="25"/>
    <d v="2024-05-09T00:00:00"/>
    <s v="TKDA"/>
    <x v="40"/>
    <x v="15"/>
    <s v="MN"/>
    <s v="Engineering and design firm TKDA is moving from St. Paul, to a larger space in Bloomington. The company plans to lease 87,000 square feet in the SoLo 3311 building, and move in the first quarter of 2025. The company currently has about 300 employees and is expecting to hire more.  Buildout expected to start this summer. “With this new office, we think we're going to be much more able to retain our current employees and recruit additional employees to the space.&quot;"/>
    <s v="HQ, OF"/>
    <m/>
    <m/>
    <m/>
    <n v="27000"/>
    <s v="Engineering"/>
    <s v="Professional Services"/>
    <s v="https://www.bizjournals.com/twincities/news/2024/05/09/tkda-headquarters-st-paul-bloomington.html"/>
    <s v="Minneapolis-St. Paul Business Journal"/>
    <s v="3311 E. Old Shakopee Road"/>
    <n v="55379"/>
    <n v="44.798609999999996"/>
    <n v="-93.519440000000003"/>
    <m/>
    <m/>
    <m/>
    <s v="Metro"/>
    <x v="6"/>
  </r>
  <r>
    <x v="25"/>
    <d v="2024-05-15T00:00:00"/>
    <s v="RL Cold"/>
    <x v="42"/>
    <x v="4"/>
    <s v="MN"/>
    <s v="RL Cold, a developer of cold storage facilities across the U.S., recently broke ground on a 292,000-square-foot cold storage facility within the Airlake Industrial Park in Lakeville. The Lakeville build will feature “advanced refrigeration technology including a transcritical Co2 system to provide precision in temperature control, optimal storage conditions for perishable items and energy efficiency.” The project is scheduled for completion in spring 2025."/>
    <s v="WH"/>
    <m/>
    <m/>
    <m/>
    <n v="292000"/>
    <s v="Warehousing, Storage"/>
    <s v="Transportation, Logistics"/>
    <s v="https://finance-commerce.com/2024/05/cold-storage-facility-coming-to-lakeville/"/>
    <s v="Finance &amp; Commerce"/>
    <s v="21535 Cedar Ave"/>
    <n v="55044"/>
    <n v="44.637290999999998"/>
    <n v="-93.218191000000004"/>
    <m/>
    <m/>
    <m/>
    <s v="Metro"/>
    <x v="6"/>
  </r>
  <r>
    <x v="25"/>
    <d v="2024-05-20T00:00:00"/>
    <s v="The Toro Company"/>
    <x v="40"/>
    <x v="3"/>
    <s v="MN"/>
    <s v="Remodel existing office space."/>
    <s v="OF"/>
    <n v="4850000"/>
    <m/>
    <m/>
    <m/>
    <s v="Machinery "/>
    <s v="Manufacturing"/>
    <s v="https://www.bloomingtonmn.gov/bldg/permit-status-inspection-results-and-monthly-building-reports"/>
    <s v="City of Bloomington"/>
    <s v="8111 LYNDALE AVE S"/>
    <n v="55420"/>
    <n v="44.857785999999997"/>
    <n v="-93.287079000000006"/>
    <m/>
    <m/>
    <m/>
    <s v="Metro"/>
    <x v="6"/>
  </r>
  <r>
    <x v="25"/>
    <d v="2024-05-30T00:00:00"/>
    <s v="Donaldson Company"/>
    <x v="40"/>
    <x v="3"/>
    <s v="MN"/>
    <s v="Renovation of interior office space, restrooms, and associated mechanical and electrical work on the 3rd floor."/>
    <s v="OF"/>
    <n v="3000000"/>
    <m/>
    <m/>
    <m/>
    <s v="Machinery "/>
    <s v="Manufacturing"/>
    <s v="https://www.bloomingtonmn.gov/bldg/permit-status-inspection-results-and-monthly-building-reports"/>
    <s v="City of Bloomington"/>
    <s v="9301 JAMES AVE S"/>
    <n v="55431"/>
    <n v="44.835746"/>
    <n v="-93.299826999999993"/>
    <m/>
    <m/>
    <m/>
    <s v="Metro"/>
    <x v="6"/>
  </r>
  <r>
    <x v="25"/>
    <d v="2024-06-05T00:00:00"/>
    <s v="PaR Systems"/>
    <x v="123"/>
    <x v="6"/>
    <s v="MN"/>
    <s v="Automation technology company PaR Systems plans to move its Shoreview headquarters to new facility being built Seven Lakes development project, also in Shoreview. The new building will be 140,000-square-foot, to be completed in Fall 2025, will boost production capacity by 40%. The company currently employs about 300 workers, and hopes to add 26 to 30 new jobs over five years. "/>
    <s v="HQ, MF"/>
    <n v="20000000"/>
    <n v="150"/>
    <m/>
    <n v="140000"/>
    <s v="Machinery "/>
    <s v="Manufacturing"/>
    <s v="https://www.bizjournals.com/twincities/news/2024/06/05/shoreview-par-systems.html"/>
    <s v="Minneapolis-St. Paul Business Journal"/>
    <s v="3660 Victoria St"/>
    <n v="55126"/>
    <n v="45.052379000000002"/>
    <n v="-93.130425000000002"/>
    <m/>
    <m/>
    <m/>
    <s v="Metro"/>
    <x v="6"/>
  </r>
  <r>
    <x v="25"/>
    <d v="2024-06-06T00:00:00"/>
    <s v="Nucleus RadioPharma"/>
    <x v="7"/>
    <x v="7"/>
    <s v="MN"/>
    <s v="Nucleus RadioPharma scored an additiona undisclosed investment - which  will help expand its development, supply and commercial manufacturing capabilities. The company is continuing to build its Rochester manufacturing facility which provides 6,500 square feet of laboratory and manufacturing and an additional 3,500 square feet of office space in Two Discovery Square building within Destination Medical Center's Discovery Square District near Mayo Clinic. Nucleus expects to employ up to 28 people within the first two years."/>
    <s v="MF, RD"/>
    <m/>
    <m/>
    <m/>
    <m/>
    <s v="Pharmaceuticals"/>
    <s v="Manufacturing"/>
    <s v="https://www.bizjournals.com/twincities/news/2024/06/06/nucleus-radiopharmaceuticals-extension-round.html"/>
    <s v="Minneapolis-St. Paul Business Journal"/>
    <s v="415 2nd Ave SW"/>
    <n v="55902"/>
    <n v="44.018787000000003"/>
    <n v="-92.466177999999999"/>
    <s v="Venture Capital"/>
    <m/>
    <m/>
    <s v="South"/>
    <x v="6"/>
  </r>
  <r>
    <x v="25"/>
    <d v="2024-06-06T00:00:00"/>
    <s v="Simpli-Fi Automation Inc."/>
    <x v="115"/>
    <x v="6"/>
    <s v="MN"/>
    <s v="Simpli-Fi Automation Inc. designs and produces a range of  integrated health and environmental monitoring sensors for the health care industry. The company is a Black-owned business. Simpli-Fi is looking to expand in St. Paul to create one of the few commercial carbon nanotube semiconductor nanofabrication facilities in the U.S. The total project cost is $12,286,993 and includes renovations of an existing building, machinery and equipment. The company expects to create 75 jobs. _x000a_DEED Awards: MIF $1M, JCF $268K"/>
    <s v="MF"/>
    <n v="12286993"/>
    <n v="75"/>
    <m/>
    <m/>
    <s v="Electronics"/>
    <s v="Manufacturing"/>
    <s v="n/a"/>
    <s v="DEED"/>
    <s v="370 N. Wabasha Street"/>
    <n v="55102"/>
    <n v="44.946106"/>
    <n v="-93.094076999999999"/>
    <s v="Government"/>
    <s v="MIF $1.0M, JCF $268K"/>
    <n v="1268000"/>
    <s v="Metro"/>
    <x v="6"/>
  </r>
  <r>
    <x v="25"/>
    <d v="2024-06-12T00:00:00"/>
    <s v="Abbott Northwestern Hospital (Allina Health)"/>
    <x v="3"/>
    <x v="3"/>
    <s v="MN"/>
    <s v="M.A. Mortenson Co. recently received a key permit for Allina Health's 10-story addition to Abbott Northwestern Hospital's campus in Minneapolis._x000a_The construction work is valued at $596 million. The over 600,000-square-foot surgical and critical-care building will have 30 future-flexible operating rooms, four floors of technology-enabled patient rooms and additional space for future growth. Substantial completion of the project is expected by June of 2026."/>
    <s v="HC"/>
    <n v="596000000"/>
    <m/>
    <m/>
    <n v="600000"/>
    <m/>
    <s v="Health Care"/>
    <s v="https://www.bizjournals.com/twincities/news/2024/06/12/abbott-northwestern-minneapolis-construction.html"/>
    <s v="Minneapolis-St. Paul Business Journal"/>
    <s v="800 E. 28th St."/>
    <n v="55407"/>
    <n v="44.954582000000002"/>
    <n v="-93.261308999999997"/>
    <m/>
    <m/>
    <m/>
    <s v="Metro"/>
    <x v="6"/>
  </r>
  <r>
    <x v="25"/>
    <d v="2024-06-13T00:00:00"/>
    <s v="Shippers Supply"/>
    <x v="85"/>
    <x v="3"/>
    <s v="MN"/>
    <s v="Shippers Supply Inc, a shipping and packaging distributor, signed a long-term lease for a nearly 124,000-square-foot headquarters at the  Golden Valley Business Center. Shippers will move to the space in October, which will house a showroom for automation equipment and office, warehouse, production and manufacturing space. The move helps the companyexpand and upgrade its space, better attract and retain talent, and stay close to its existing 90,000-square-foot headquarters in Hopkins, MN."/>
    <s v="HQ, MF, OF, WH"/>
    <m/>
    <m/>
    <m/>
    <n v="124000"/>
    <s v="Nondurable goods NAICS 424"/>
    <s v="Wholesale"/>
    <s v="https://www.bizjournals.com/twincities/news/2024/06/13/golden-valley-business-real-estate-industrial.html"/>
    <s v="Minneapolis-St. Paul Business Journal"/>
    <s v="6300 Golden Valley Rd"/>
    <n v="55427"/>
    <n v="44.991892999999997"/>
    <n v="-93.360478999999998"/>
    <m/>
    <m/>
    <m/>
    <s v="Metro"/>
    <x v="6"/>
  </r>
  <r>
    <x v="25"/>
    <d v="2024-06-17T00:00:00"/>
    <s v="Donaldson Company"/>
    <x v="40"/>
    <x v="3"/>
    <s v="MN"/>
    <s v="Phase 2 Only - Tenant Remodel on 3rd Floor. City of Bloomington Construction permits"/>
    <s v="OF"/>
    <n v="1450000"/>
    <m/>
    <m/>
    <m/>
    <s v="Machinery "/>
    <s v="Manufacturing"/>
    <s v="https://www.bloomingtonmn.gov/bldg/permit-status-inspection-results-and-monthly-building-reports"/>
    <s v="City of Bloomington"/>
    <s v="1500 W 94TH ST"/>
    <n v="55431"/>
    <n v="44.833905999999999"/>
    <n v="-93.301698000000002"/>
    <m/>
    <m/>
    <m/>
    <s v="Metro"/>
    <x v="6"/>
  </r>
  <r>
    <x v="25"/>
    <d v="2024-06-24T00:00:00"/>
    <s v="Little Sombrero Salsa"/>
    <x v="10"/>
    <x v="3"/>
    <s v="MN"/>
    <s v="Little Sombrero Salsa is considering a new production facility in New Hope.  The company plans to purchase equipment that would allow it to produce nearly 50 bottles of salsa per minute. The company expects a capital investment of $763,000 to prepare the New Hope facility. The expansion would create 31 to 40 full-time jobs within a two-year period, paying an average of $20 per hour._x000a_DEED Award MIF $185K (8/2024)"/>
    <s v="MF"/>
    <n v="763000"/>
    <n v="40"/>
    <m/>
    <m/>
    <s v="Food"/>
    <s v="Manufacturing"/>
    <s v="https://ccxmedia.org/news/salsa-company-considers-new-hope-production-facility/"/>
    <s v="CCX Media"/>
    <s v=" 3980 Quebec Ave. N., "/>
    <n v="55427"/>
    <n v="45.028596"/>
    <n v="-93.376079000000004"/>
    <s v="Government"/>
    <s v="MIF"/>
    <n v="185000"/>
    <s v="Metro"/>
    <x v="6"/>
  </r>
  <r>
    <x v="25"/>
    <d v="2024-06-27T00:00:00"/>
    <s v="CentraCare Health"/>
    <x v="31"/>
    <x v="29"/>
    <s v="MN"/>
    <s v="CentraCare is moving forward with a plan to expand its 128-acre St. Cloud campus. CentraCare will construct a 215,000-square-foot addition to its existing CentraCare Health Plaza building, an adjacent building and a multifamily residential building with up to 96 units. The addition, which will cost $228.8 million, will provide expanded capacity for ambulatory services. The residential housing includes space for students at the campus' new medical school that will begin in the fall of 2025."/>
    <s v="HC"/>
    <n v="228800000"/>
    <m/>
    <m/>
    <n v="215109"/>
    <m/>
    <s v="Health Care"/>
    <s v="https://www.bizjournals.com/twincities/news/2024/06/27/centracare-st-cloud-health-care-real-estate.html"/>
    <s v="Minneapolis-St. Paul Business Journal"/>
    <s v="1900 CentraCare Circle"/>
    <n v="56303"/>
    <n v="45.585492000000002"/>
    <n v="-94.205827999999997"/>
    <m/>
    <m/>
    <m/>
    <s v="Central"/>
    <x v="6"/>
  </r>
  <r>
    <x v="25"/>
    <d v="2024-06-30T00:00:00"/>
    <s v="Apple Valley Foods"/>
    <x v="59"/>
    <x v="27"/>
    <s v="MN"/>
    <s v="Apple Valley Foods -- the U.S.-based affiliate of parent Apple Valley Foods based in Canada --  in Chaska, Minn., is a world class food manufacturer of specialty and artisan baked goods. Apple is expanding its production capacity in Austin, Minnesota. The expansion will cost $18 million and is wholly financed through Export Development Canada. The company will add 127 new jobs at the new facility. _x000a_DEED JTIP award for traininng: $200K"/>
    <s v="MF"/>
    <n v="18000000"/>
    <n v="127"/>
    <m/>
    <m/>
    <s v="Food"/>
    <s v="Manufacturing"/>
    <s v="n/a"/>
    <s v="DEED"/>
    <s v="1118 Main St N"/>
    <n v="55912"/>
    <n v="43.67604"/>
    <n v="-92.974485000000001"/>
    <s v="Government"/>
    <s v="JTIP ($200K)"/>
    <n v="200000"/>
    <s v="South"/>
    <x v="6"/>
  </r>
  <r>
    <x v="20"/>
    <d v="2023-01-23T00:00:00"/>
    <s v="Cemstone Concrete"/>
    <x v="104"/>
    <x v="33"/>
    <s v="MN"/>
    <s v="City of Owatonna: 1/2023 Report: Building permit issued 1/23/23 for New industrial construction at 315 32nd Ave NW, $5,000,000 valuation.  Background: 4/16/2020 Per City of Owatonna documents: Cemstone intends to build a new plant. City and Cemstone agreed to &quot;swap&quot; ownership of the site at 315 32nd Avenue Northwest in the Industrial Park with Cemstone’s current production site at 639 Riverside Avenue.  No cash is being exchanged, the City and 'Cemstone are “swapping” properties."/>
    <s v="MF"/>
    <n v="5000000"/>
    <m/>
    <m/>
    <m/>
    <m/>
    <s v="Construction"/>
    <s v="https://www.owatonna.gov/DocumentCenter/View/7722/January-2023-Detailed-Permit-Report-PDF?bidId="/>
    <s v="City of Owatonna"/>
    <s v=" 315 32nd Ave NW"/>
    <n v="55060"/>
    <n v="44.086930000000002"/>
    <n v="-93.265110000000007"/>
    <m/>
    <m/>
    <m/>
    <s v="South"/>
    <x v="5"/>
  </r>
  <r>
    <x v="25"/>
    <d v="2024-04-23T00:00:00"/>
    <s v="LEI Packaging"/>
    <x v="197"/>
    <x v="37"/>
    <s v="MN"/>
    <s v="LEI Packaging is a premier manufacturer of molded pulp packaging (such as egg cartons), made from 100% recycled paper. _x000a_Chisago County EDA passed a resolution to support LEI's expansion with a loan of up to $100K. _x000a__x000a_BDPI Award to the city of Chisago of $214,270 will assist in the construction of a street and utilities for their expanded industrial park. The expanded infrastructure supports expansions of two committed businesses, including LEI Packaging and King Kind, - who plan a combine investment of $34 million in buildings and equipment and would create 26 jobs. "/>
    <s v="MF"/>
    <m/>
    <m/>
    <m/>
    <m/>
    <s v="Paper"/>
    <s v="Manufacturing"/>
    <s v="https://www.ci.chisago.mn.us/vertical/sites/%7B4CF416A7-935D-4E3F-82DF-F3E06B5985B0%7D/uploads/04.09.24_EDA_MINUTES.pdf"/>
    <s v="Chisago County EDA"/>
    <s v="29720 Lofton Ave"/>
    <n v="55013"/>
    <n v="45.362620999999997"/>
    <n v="-92.902260999999996"/>
    <s v="Government"/>
    <s v="BDPI (part of $214,270), Chisago County ($100K)"/>
    <m/>
    <s v="Central"/>
    <x v="6"/>
  </r>
  <r>
    <x v="26"/>
    <d v="2024-07-08T00:00:00"/>
    <s v="Heliene"/>
    <x v="51"/>
    <x v="3"/>
    <s v="MN"/>
    <s v="Heliene’s expansion could bring 182 jobs to Rogers within two years. Canada-based Heliene, a designer and builder of solar modules, is interested in leasing Graco's former 227,000-square-foot building. The company has an existing facility in Mountain Iron. Heliene would lease the Rogers building. Total investment is expected to be $145M, including $16M in equipment and renovations in the facility. The business hopes to begin build-out of the space in September and be “fully operational by December to January.”"/>
    <s v="MF"/>
    <n v="145000000"/>
    <n v="182"/>
    <m/>
    <n v="227000"/>
    <s v="Electrical Equipment"/>
    <s v="Manufacturing"/>
    <s v="https://finance-commerce.com/2024/07/solar-manufacturer-considers-vacant-building-in-rogers/"/>
    <s v="Finance &amp; Commerce"/>
    <s v="13225 Brockton Lane "/>
    <n v="55374"/>
    <n v="45.194420999999998"/>
    <n v="-93.528801000000001"/>
    <s v="Government"/>
    <s v="MIF ($2.3M), JCF ($601,350)"/>
    <n v="2901350"/>
    <s v="Metro"/>
    <x v="6"/>
  </r>
  <r>
    <x v="26"/>
    <d v="2024-07-08T00:00:00"/>
    <s v="TurbinePROs"/>
    <x v="69"/>
    <x v="3"/>
    <s v="MN"/>
    <s v="The Opus Group has started construction on a new industrial facility in Dayton and has already secured a new tenant. The new 132,200-square-foot distribution and light manufacturing warehouse is called the Dayton Parkway Business Center. Construction on the new facility is expected to be complete in early 2025. TurbinePROs, which offers maintenance and other services on turbines, generators, pumps and compressors, will be a tenant. The company signed a lease for more than 87,000 square feet."/>
    <s v="MF, WH"/>
    <m/>
    <m/>
    <m/>
    <n v="87000"/>
    <s v="Maintenance, Repair"/>
    <s v="Other Services"/>
    <s v="https://www.bizjournals.com/twincities/news/2024/07/08/opus-real-estate-industrial-warehouse-minneapolis.html"/>
    <s v="Minneapolis-St. Paul Business Journal"/>
    <s v="17600 Territorial Road"/>
    <n v="55369"/>
    <n v="45.160597000000003"/>
    <n v="-93.504901000000004"/>
    <m/>
    <m/>
    <m/>
    <s v="Metro"/>
    <x v="6"/>
  </r>
  <r>
    <x v="26"/>
    <d v="2024-07-12T00:00:00"/>
    <s v="Happy Halal (Clean Chickens)"/>
    <x v="0"/>
    <x v="0"/>
    <s v="MN"/>
    <s v="With a $1 million infusion, Greg Wierschke, who runs Elk River-based Clean Chickens and Co. with his wife, Rebecca. plans on establishing a halal goat meat slaughterhouse in Willmar, Minn. &quot;We've learned there is a need for goat processing, especially halal [in Minnesota].&quot; _x000a__x000a_The U.S. Dept of Ag awarded him a $1,026,730 grant, which covers about 30% of building a halal processing center in Willmar. Construction is planned to begin in the fall."/>
    <s v="MF"/>
    <n v="3500000"/>
    <n v="18"/>
    <m/>
    <m/>
    <s v="Meat"/>
    <s v="Manufacturing"/>
    <s v="https://www.startribune.com/halal-meat-processing-federal-grant-goat-lamb/600380320/?refresh=true"/>
    <s v="Star Tribune"/>
    <s v="500 32nd St. S.W"/>
    <n v="56201"/>
    <n v="45.116802999999997"/>
    <n v="-95.087768999999994"/>
    <m/>
    <m/>
    <m/>
    <s v="Central"/>
    <x v="6"/>
  </r>
  <r>
    <x v="26"/>
    <d v="2024-07-12T00:00:00"/>
    <s v="Daikin Applied"/>
    <x v="104"/>
    <x v="33"/>
    <s v="MN"/>
    <s v="When Daikin Applied started running out of room to grow in its 200,000-square-foot Owatonna manufacturing plant, the solution was hiding in plain sight.  On July 9, Daikin paid nearly $3.7 million in cash for a vacant, 66,432-square-foot building on 7.41 acres right next door, at 2100 Park Drive. The building was vacant since Climate by Design relocated to their new building in Owatonna in last winter. Daikin is a global producer of heating, ventilation, and air conditioning (HVAC) equipment."/>
    <s v="MF"/>
    <n v="3691360"/>
    <m/>
    <m/>
    <n v="66432"/>
    <s v="Machinery"/>
    <s v="Manufacturing"/>
    <s v="https://finance-commerce.com/2024/07/just-sold-daikin-applied-expands-in-owatonna/"/>
    <s v="Finance &amp; Commerce"/>
    <s v="2100 Park Drive"/>
    <n v="55060"/>
    <n v="44.091473000000001"/>
    <n v="-93.252606"/>
    <m/>
    <m/>
    <m/>
    <s v="South"/>
    <x v="6"/>
  </r>
  <r>
    <x v="26"/>
    <d v="2024-07-15T00:00:00"/>
    <s v="Stratasys"/>
    <x v="63"/>
    <x v="3"/>
    <s v="MN"/>
    <s v="Stratasys is relocating its U.S. headquarters to Minnetonka. The 3D printer manufacturer will lease 164,000-sqft Class A building at 5995 Opus Parkway. &quot;We are going to make some significant investments into that building. We're adding a heavy-duty freight elevator, for example, to the outside of that building so we can get our larger printers onto different floors throughout that space.&quot; _x000a_Stratasys will start moving to the property in January 2025. &quot;We plan to be adding jobs in the campus over the coming years.&quot;"/>
    <s v="HQ, MF"/>
    <m/>
    <m/>
    <m/>
    <n v="200000"/>
    <s v="Machinery "/>
    <s v="Manufacturing"/>
    <s v="https://www.startribune.com/stratasys-unitedhealth-headquarter-minnetonka-eden-prairie/600380925/"/>
    <s v="Star Tribune"/>
    <s v=" 5995 Opus Parkway"/>
    <n v="55343"/>
    <n v="44.896436999999999"/>
    <n v="-93.405512999999999"/>
    <m/>
    <m/>
    <m/>
    <s v="Metro"/>
    <x v="6"/>
  </r>
  <r>
    <x v="26"/>
    <d v="2024-07-16T00:00:00"/>
    <s v="Histosonics"/>
    <x v="25"/>
    <x v="3"/>
    <s v="MN"/>
    <s v="Histosonics, a medical device company developing a device to kill cancerous tissues with sound waves, plans to almost double the size of its headquarters in Plymouth, Minnesota. HistoSonics currently leases 26,855 square feet at 16305 36th Ave. at the West Glen I complex and wants to expand into another 25,989 square feet. The medtech company will use the new space for storage, offices, labs, a warehouse, an education center, expanded production space and new employee amenities. "/>
    <s v="MF, OF, RD, DW"/>
    <m/>
    <m/>
    <m/>
    <n v="25989"/>
    <s v="Medical"/>
    <s v="Manufacturing"/>
    <s v="https://www.bizjournals.com/twincities/news/2024/07/16/histosonics-to-expand-plymouth-facility.html"/>
    <s v="Minneapolis-St. Paul Business Journal"/>
    <s v="16305 36th Ave"/>
    <n v="55446"/>
    <n v="45.020471999999998"/>
    <n v="-93.487740000000002"/>
    <m/>
    <m/>
    <m/>
    <s v="Metro"/>
    <x v="6"/>
  </r>
  <r>
    <x v="26"/>
    <d v="2024-07-22T00:00:00"/>
    <s v="Holmes Murphy"/>
    <x v="43"/>
    <x v="3"/>
    <s v="MN"/>
    <s v="Holmes Murphy, an insurance brokerage firm, moved more than 100 employees from downtown Minneapolis to a larger office at St. Louis Park’s West End. Holmes took over nearly 35,000 square feet — the entire seventh floor — of 10 West End, moving from Capella Tower, where it had about 24,000 square feet. Holmes Murphy sought the new space to accommodate employee growth and to consolidate its workforce onto one level. After buildout, the new office offers more collaboration spaces, such as a training room. "/>
    <s v="OF"/>
    <m/>
    <m/>
    <m/>
    <n v="11000"/>
    <s v="Insurance"/>
    <s v="Finance, Insurance"/>
    <s v="https://www.bizjournals.com/twincities/news/2024/07/22/insurance-st-louis-park-downtown-minneapolis.html"/>
    <s v="Minneapolis-St. Paul Business Journal"/>
    <s v="1601 Utica Ave. S"/>
    <n v="55436"/>
    <n v="44.904139999999998"/>
    <n v="-93.373157000000006"/>
    <m/>
    <m/>
    <m/>
    <s v="Metro"/>
    <x v="6"/>
  </r>
  <r>
    <x v="26"/>
    <d v="2024-07-22T00:00:00"/>
    <s v="Rotation Engineering and Manufacturing Co."/>
    <x v="12"/>
    <x v="3"/>
    <s v="MN"/>
    <s v="Rotation Engineering and Manufacturing Co. is expanding in Brooklyn Park. The metal stamping and manufacturing company produces mid‐volume and mid‐sized metal stampings and fabrications in a variety of industries. The proposed project includes a 26,800 square‐foot addition to allow for more machinery and equipment, and investing in new equipment. Total project cost is $3.8 million. Expansion is expected to create 22 new jobs. _x000a_DEED AWARD SUMMARY: $295K JCF, $640k MIF"/>
    <s v="MF"/>
    <n v="3794384"/>
    <n v="22"/>
    <m/>
    <n v="26800"/>
    <s v="Fabricated Metals"/>
    <s v="Manufacturing"/>
    <s v="https://www.brooklynpark.org/wp-content/uploads/2024/07/ccep072224rm.pdf"/>
    <s v="City of Brooklyn Park"/>
    <s v="8800 Xylon Ave N"/>
    <n v="55445"/>
    <n v="45.115329000000003"/>
    <n v="-93.386215000000007"/>
    <s v="Government"/>
    <s v="JCF ($295.7K), MIF ($640K)"/>
    <n v="935719"/>
    <s v="Metro"/>
    <x v="6"/>
  </r>
  <r>
    <x v="26"/>
    <d v="2024-07-24T00:00:00"/>
    <s v="Advanced Machine Guarding Solutions"/>
    <x v="72"/>
    <x v="65"/>
    <s v="MN"/>
    <s v="Advanced Machine Guarding Solutions produces safety steel wire mesh guarding for the automation industry/ The company will move into a new building designed to accommodate its growth.  Hibbing Econ. Dev. Authority (HEDA) is backing construction of a $9 million, 34,000-square-foot manufacturing facility on a city-owned lot in Hibbing and will lease it back to the company. The company expects to move in spring or summer 2025. Will create 12 new jobs by 2025._x000a_Awards: IRRRB $4.5M, MN 21st Century Fund $4.5M, also $1.25M for equipment"/>
    <s v="MF"/>
    <n v="10250000"/>
    <n v="12"/>
    <m/>
    <n v="35000"/>
    <s v="Machinery "/>
    <s v="Manufacturing"/>
    <s v="https://www.businessnorth.com/businessnorth_exclusives/advanced-machine-guarding-solutions-expands-into-a-new-hibbing-building/article_0a3a8df4-49c7-11ef-bc05-bb237d5ba13f.html"/>
    <s v="Business North"/>
    <s v="1122 East 13th Street"/>
    <n v="55746"/>
    <n v="47.436072000000003"/>
    <n v="-92.928820000000002"/>
    <s v="Government"/>
    <s v="IRRRB $4.5M, DEED $4.5M, $1.25M DEED/IRRRB/Park Bank"/>
    <n v="10250000"/>
    <s v="North"/>
    <x v="6"/>
  </r>
  <r>
    <x v="26"/>
    <d v="2024-07-24T00:00:00"/>
    <s v="Two Rivers Enterprises Inc."/>
    <x v="198"/>
    <x v="29"/>
    <s v="MN"/>
    <s v="Two Rivers Enterprises  is expanding in Holdingford. Two Rivers Enterprises produces custom stainless steel equipment for food processing and food service industries. Total cost of the project is $1.9 million which covers renovations of an existing building and purchase of machinery and equipment. The company expects to create 6 jobs."/>
    <s v="MF"/>
    <n v="1929601"/>
    <n v="6"/>
    <m/>
    <m/>
    <s v="Machinery"/>
    <s v="Manufacturing"/>
    <s v="https://zeta.creativecirclecdn.com/starpub/files/20240723-144802-d9d-2024-07-24_legals.pdf"/>
    <s v="The Star Post (Creative Circle Media Solutions), DEED"/>
    <s v="490 River St W,"/>
    <n v="56340"/>
    <n v="45.731278000000003"/>
    <n v="-94.486642000000003"/>
    <s v="Government"/>
    <s v="JCF ($120K), MIF ($200K)"/>
    <n v="320000"/>
    <s v="Central"/>
    <x v="6"/>
  </r>
  <r>
    <x v="26"/>
    <d v="2024-08-04T00:00:00"/>
    <s v="Monumental Sales (div. of St Cloud Industrial Products)"/>
    <x v="184"/>
    <x v="18"/>
    <s v="MN"/>
    <s v="Monumental Sales, a division of St. Cloud Industrial Products, produces  granite memorial manufacturing. the parent company plans to acquire an existing 10,000-square-foot building, construct a 25,000-square-foot addition, make improvements to the existing building and build a 2,500- square-foot storage building. The project will retain 63 existing jobs and create up to 11 new full-time jobs. Total project cost is $9.5 million. Aim to begin construction before September 30th._x000a_DEED AWARD: $175k JCF_x000a__x000a_March 2025: City of St Cloud building permit issued with valuation of $8.4 million."/>
    <s v="MF"/>
    <n v="9510000"/>
    <n v="11"/>
    <n v="63"/>
    <n v="27500"/>
    <s v="Non Metallic Minerals"/>
    <s v="Manufacturing"/>
    <s v="https://www.stcloudlive.com/business/expansion-planned-in-st-cloud-airport-business-park"/>
    <s v="St Cloud Live"/>
    <m/>
    <n v="56304"/>
    <n v="45.530414999999998"/>
    <n v="-94.057184000000007"/>
    <s v="Government"/>
    <s v="MIF"/>
    <n v="175000"/>
    <s v="Central"/>
    <x v="6"/>
  </r>
  <r>
    <x v="26"/>
    <d v="2024-08-06T00:00:00"/>
    <s v="Burns &amp; McDonnell"/>
    <x v="40"/>
    <x v="3"/>
    <s v="MN"/>
    <s v="Engineering, construction and architecture firm Burns &amp; McDonnell will move to a new, larger 67,000-square-foot office space near Normandale Lake in Bloomington. The Kansas City, Missouri-based, employee-owned company signed a lease and expects to move in 2025. The space will be customized to spur collaboration. Burns &amp; McDonnell has over 230 employee/owners at the current Bloomington location and expects about 275 staff in the new office. Construction permit value: $3.6 million"/>
    <s v="OF"/>
    <n v="3621764"/>
    <n v="45"/>
    <m/>
    <n v="22000"/>
    <s v="Engineering"/>
    <s v="Professional Services"/>
    <s v="https://www.bizjournals.com/twincities/news/2024/08/06/bloomington-office-engineering-construction-space.html"/>
    <s v="Minneapolis-St. Paul Business Journal"/>
    <s v="5600 W. American Blvd"/>
    <n v="55437"/>
    <n v="44.857162000000002"/>
    <n v="-93.352101000000005"/>
    <m/>
    <m/>
    <m/>
    <s v="Metro"/>
    <x v="6"/>
  </r>
  <r>
    <x v="26"/>
    <d v="2024-08-06T00:00:00"/>
    <s v="ESG Architecture &amp; Design"/>
    <x v="3"/>
    <x v="3"/>
    <s v="MN"/>
    <s v="ESG Architecture &amp; Design’s new headquarters is in North Loop Green. The buildout of the company’s new 24,000-square-foot space on the fourth floor, which began in late 2023, was completed this summer. The company moved from the Depot Office Center in the Mill District."/>
    <s v="HQ, OF"/>
    <m/>
    <m/>
    <m/>
    <m/>
    <s v="Architecture"/>
    <s v="Professional Services"/>
    <s v="https://www.bizjournals.com/twincities/news/2024/08/06/minneapolis-north-loop-architecture-office-twins.html"/>
    <s v="Minneapolis-St. Paul Business Journal"/>
    <s v="350 N 5th St Suite 400"/>
    <n v="55401"/>
    <n v="44.992595999999999"/>
    <n v="-93.256052999999994"/>
    <m/>
    <m/>
    <m/>
    <s v="Metro"/>
    <x v="6"/>
  </r>
  <r>
    <x v="26"/>
    <d v="2024-08-15T00:00:00"/>
    <s v="Medical 21"/>
    <x v="25"/>
    <x v="3"/>
    <s v="MN"/>
    <s v="Medical 21, the latest medical device venture from Manny Villafaña, recently raised $2.5 million as it pursues a new type of artificial artery for bypass surgery. Villafaña is one of the Twin Cities' most successful med-tech entrepreneurs. the next step for Medical 21 is raising $10 million for human clinical trials.  Earlier this year, the company moved to a 7,500-square-foot manufacturing facility in Plymouth. The custom built space has areas for research and testing, warehousing and offices."/>
    <s v="MF, RD"/>
    <m/>
    <m/>
    <m/>
    <m/>
    <s v="Medical"/>
    <s v="Manufacturing"/>
    <s v="https://www.bizjournals.com/twincities/inno/stories/news/2024/08/15/medical-21-raises-25-million.html"/>
    <s v="Minneapolis-St. Paul Business Journal"/>
    <s v="3700 Annapolis Lane"/>
    <n v="55447"/>
    <n v="45.022961000000002"/>
    <n v="-93.455568"/>
    <m/>
    <m/>
    <m/>
    <s v="Metro"/>
    <x v="6"/>
  </r>
  <r>
    <x v="26"/>
    <d v="2024-08-15T00:00:00"/>
    <s v="Amazon"/>
    <x v="58"/>
    <x v="1"/>
    <s v="MN"/>
    <s v="Two years after opening a 520,000-square-foot sortation center in Woodbury, Amazon is planning to build a second warehouse facility in the east-metro suburb. The new center is commonly referred to as a “last-mile facility.” Amazon plans to build a 225,000-square-foot distribution center which will open in the fall of 2025 and is expected to employ 180 people. "/>
    <s v="DW"/>
    <m/>
    <n v="180"/>
    <m/>
    <n v="225000"/>
    <m/>
    <s v="Retail"/>
    <s v="https://www.twincities.com/2024/08/15/amazon-to-build-second-warehouse-in-woodbury/"/>
    <s v="Pioneer Press"/>
    <s v="Hudson Road and Settlers Ridge Parkway."/>
    <n v="55129"/>
    <n v="44.945186999999997"/>
    <n v="-92.883088000000001"/>
    <m/>
    <m/>
    <m/>
    <s v="Metro"/>
    <x v="6"/>
  </r>
  <r>
    <x v="26"/>
    <d v="2024-08-15T00:00:00"/>
    <s v="United Therapeutics"/>
    <x v="46"/>
    <x v="7"/>
    <s v="MN"/>
    <s v="United Therapeutics Corp. will invest about $100 million into a specialized research farm in Stewartville’s Schumann Business Park, located about 10 miles south of Rochester. The facility will be the second of its kind for United Therapeutics, the biotech company that first engineered organs for the first-ever pig-to-human heart and kidney transplants. The 70,000-square-foot facility will model its current facility in Virginia’s Blue Ridge Mountains. The first pigs are expected to arrive once construction is completed in 2027. DEED BDPI $1.055 million to support construction of business park"/>
    <s v="RD"/>
    <n v="100000000"/>
    <n v="22"/>
    <m/>
    <n v="70000"/>
    <s v="R&amp;D"/>
    <s v="Professional Services"/>
    <s v="https://www.startribune.com/united-therapeutics-to-build-100m-pig-to-human-organ-research-center-in-southeast-minnesota/601111066"/>
    <s v="Minnesota Star Tribune"/>
    <s v="US Highway 63 and Schumann Drive"/>
    <n v="55976"/>
    <n v="43.884346000000001"/>
    <n v="-92.503743999999998"/>
    <s v="Government"/>
    <s v="BDPI"/>
    <n v="1055000"/>
    <s v="South"/>
    <x v="6"/>
  </r>
  <r>
    <x v="26"/>
    <d v="2024-08-17T00:00:00"/>
    <s v="Foster Electric"/>
    <x v="7"/>
    <x v="7"/>
    <s v="MN"/>
    <s v="Foster Electric has outgrown its current Rochester office and recently paid $1.2 million to buy a larger base of operations in northeast Rochester. Foster, a longtime full-service electrical contractor, has more than tripled in size since 2016 and now has 70 electricians working in the field and an office staff of six. After some remodeling, they hope to move to their new 13,000 space by January 2025."/>
    <s v="HQ, OF"/>
    <m/>
    <m/>
    <m/>
    <m/>
    <m/>
    <s v="Construction"/>
    <s v="https://infoweb.newsbank.com/apps/news/document-view?p=NewsBank&amp;docref=news/19B0423500658830&amp;f=basic"/>
    <s v="News Bank"/>
    <s v="3201 East River Road NE "/>
    <n v="55906"/>
    <n v="44.057111999999996"/>
    <n v="-92.460331999999994"/>
    <m/>
    <m/>
    <m/>
    <s v="South"/>
    <x v="6"/>
  </r>
  <r>
    <x v="26"/>
    <d v="2024-08-19T00:00:00"/>
    <s v="Pella Windows &amp; Doors (Pella Northland)"/>
    <x v="12"/>
    <x v="3"/>
    <s v="MN"/>
    <s v="A Minnesota-based distributor of windows and doors for Pella Corp. has consolidated into an 85,000-square-foot space in Brooklyn Park. Pella Northland, an independently owned company that distributes Pella products in the midwest, uses 65,000 square feet of the space for distribution and 20,000 square feet for office and showroom space. The move consolidates the firm's two former office and warehouse locations in Plymouth and New Hope."/>
    <s v="DW, OF"/>
    <m/>
    <m/>
    <m/>
    <n v="25000"/>
    <m/>
    <s v="Wholesale"/>
    <s v="https://www.bizjournals.com/twincities/news/2024/08/19/pella-windows-brooklyn-park-real-estate-industrial.html"/>
    <s v="Minneapolis-St. Paul Business Journal"/>
    <s v="9100 N. Wyoming Ave.,"/>
    <n v="55445"/>
    <n v="45.120871000000001"/>
    <n v="-93.379322999999999"/>
    <m/>
    <m/>
    <m/>
    <s v="Metro"/>
    <x v="6"/>
  </r>
  <r>
    <x v="26"/>
    <d v="2024-08-26T00:00:00"/>
    <s v="Crystal Cabinet Works"/>
    <x v="128"/>
    <x v="64"/>
    <s v="MN"/>
    <s v="Crystal Cabinet Works is a family-owned business that manufactures custom cabinets in central Minnesota.  Company now has 524 employees in Minnesota. They plan to expand production capacity by 30% by constructing a 32,500 square foot warehouse addition to the north end of their current building over the next 3-5 years. This will add 50 to 60 new jobs. In addition, they will invest in an automated paint line and robotic system, and specialized training. _x000a_DEED Award: JTIP grant $176K"/>
    <s v="DW"/>
    <m/>
    <m/>
    <n v="60"/>
    <n v="33000"/>
    <s v="Wood"/>
    <s v="Manufacturing"/>
    <s v="https://onboardprodpublic.blob.core.windows.net/uwhf7lry58zyzh8z1fetazkn3kwyhexsuhtk0isfke0a/XUpfe5XYfJrG3GIu9mY8JRoqqqLpg0fXTBQIgZL2SY0A/Crystal%20Cabinets%20Site%20Plan%20Review%20-%20Addition%20To%20Building.pdf"/>
    <s v="City of Princeton, DEED"/>
    <s v="1100 Crystal Drive"/>
    <n v="55371"/>
    <n v="45.552629000000003"/>
    <n v="-93.590761000000001"/>
    <m/>
    <m/>
    <m/>
    <s v="Central"/>
    <x v="6"/>
  </r>
  <r>
    <x v="26"/>
    <d v="2024-08-27T00:00:00"/>
    <s v="Hunt Electric"/>
    <x v="15"/>
    <x v="4"/>
    <s v="MN"/>
    <s v="An affiliate of Hunt Electric purchased a nearly 300,000-square-foot flex property in Eagan for $44 million. The property at 1000 Blue Gentian Road will become Hunt's new headquarters and provides the company more space, income from other tenants in the building, and potential space to expand into in the future."/>
    <s v="HQ"/>
    <m/>
    <m/>
    <m/>
    <m/>
    <m/>
    <s v="Utilities"/>
    <s v="https://www.bizjournals.com/twincities/news/2024/08/27/spectrum-commerce-hunt-electric.html"/>
    <s v="Minneapolis-St. Paul Business Journal"/>
    <s v="1000 Blue Gentian Road"/>
    <n v="55121"/>
    <n v="44.83193"/>
    <n v="-93.195459999999997"/>
    <m/>
    <m/>
    <m/>
    <s v="Metro"/>
    <x v="6"/>
  </r>
  <r>
    <x v="26"/>
    <d v="2024-09-04T00:00:00"/>
    <s v="GDB International"/>
    <x v="51"/>
    <x v="3"/>
    <s v="MN"/>
    <s v="New Jersey-based GDB International is taking over the troubled $30 million Myplas plastic recycling plant that opened to great fanfare in Rogers in 2023 and abruptly shuttered not long after. The company’s subsidiary, GDB Circular, will run the plant. The new owner did not share a planned re-opening date. The company said it has made “significant new investments” to the plant&quot; and brought in “an experienced management team.”"/>
    <s v="MF"/>
    <m/>
    <m/>
    <m/>
    <m/>
    <s v="Plastics"/>
    <s v="Manufacturing"/>
    <s v="https://www.wastedive.com/news/myplas-reopening-new-leadership-gdb-international/726060/"/>
    <s v="Waste Dive"/>
    <s v="19850 S. Diamond Lake Rd"/>
    <n v="55374"/>
    <n v="45.199407999999998"/>
    <n v="-93.530896999999996"/>
    <m/>
    <m/>
    <m/>
    <s v="Metro"/>
    <x v="6"/>
  </r>
  <r>
    <x v="26"/>
    <d v="2024-09-08T00:00:00"/>
    <s v="Mesabi Metallics"/>
    <x v="165"/>
    <x v="60"/>
    <s v="MN"/>
    <s v="Mesabi Metallics Company LLC announces an ambitious expansion of its recruitment efforts this fall, as the company eyes completion of its state-of-the-art, 7-million metric ton per year taconite mining and Direct Reduction grade pellet plant, which is on track to start commercial operations in the first quarter of 2026. As of this summer, Mesabi Metallics has just over 30 employees. By the end of 2024, Mesabi's goal is to have 75 to 100 employees. "/>
    <m/>
    <m/>
    <n v="70"/>
    <m/>
    <m/>
    <m/>
    <s v="Mining"/>
    <s v="https://infoweb.newsbank.com/apps/news/document-view?p=NewsBank&amp;docref=news/19B781AC970D7D40&amp;f=basic"/>
    <s v="Grand Rapids Herald Review (News Bank)"/>
    <m/>
    <n v="55744"/>
    <n v="47.234577000000002"/>
    <n v="-93.507034000000004"/>
    <m/>
    <m/>
    <m/>
    <s v="North"/>
    <x v="6"/>
  </r>
  <r>
    <x v="26"/>
    <d v="2024-09-05T00:00:00"/>
    <s v="Lower Sioux Industrial Hemp"/>
    <x v="199"/>
    <x v="68"/>
    <s v="MN"/>
    <s v="The Lower Sioux Community opened a $2.3 million facility to process industrial hemp in Morton on Thursday. The 10,000-square-foot facility will process hemp grown by farmers on the reservation and turn the woody stalks into &quot;hempcrete&quot; — the natural, sustainable home insulation material. The hemp campus facility was made possible in part by a $1.5 million grant from the Targeted Community Capital program of DEED. Proposed phase two of the project would add 10,000 more square feet to the facility."/>
    <s v="MF"/>
    <n v="2300000"/>
    <m/>
    <m/>
    <n v="10000"/>
    <m/>
    <s v="Agriculture"/>
    <s v="https://www.startribune.com/hemp-to-build-homes-lower-sioux-opens-hempcrete-processing-facility/601139017"/>
    <s v="Minnesota Star Tribune"/>
    <s v="39527 Reservation Hwy 1"/>
    <n v="56270"/>
    <n v="44.533307999999998"/>
    <n v="-94.996797999999998"/>
    <s v="Government"/>
    <s v="DEED Targeted Community Capital "/>
    <n v="1500000"/>
    <s v="South"/>
    <x v="6"/>
  </r>
  <r>
    <x v="26"/>
    <d v="2024-09-08T00:00:00"/>
    <s v="Niron Magnetics"/>
    <x v="102"/>
    <x v="29"/>
    <s v="MN"/>
    <s v="Northeast Minneapolis-based magnet maker Niron Magnetics is expanding into central Minnesota. The City of Sartell reached a purchase agreement with the company for 79 acres of public land where Niron plans to build a 190,000-square foot manufacturing facility that’s expected to employ at least 175 people. Niron evaluated over 75 sites before landing in Sartell. _x000a_2025 Update: Received $52M in federal tax credits (IRA), $2M BDPI to City of Sartell for road infrastructure"/>
    <s v="MF"/>
    <m/>
    <n v="175"/>
    <m/>
    <n v="190000"/>
    <s v="R&amp;D"/>
    <s v="Professional Services"/>
    <s v="https://tcbmag.com/niron-magnetics-to-build-new-manufacturing-plant-in-sartell/"/>
    <s v="Twin Cities Business"/>
    <m/>
    <n v="56377"/>
    <n v="45.621630000000003"/>
    <n v="-94.206940000000003"/>
    <s v="Government"/>
    <s v="Fed Tax Credit Advanced Energy Project program $52 milllion. BDPI $2 million"/>
    <n v="54000000"/>
    <s v="Central"/>
    <x v="6"/>
  </r>
  <r>
    <x v="26"/>
    <d v="2024-09-09T00:00:00"/>
    <s v="Gravie"/>
    <x v="40"/>
    <x v="3"/>
    <s v="MN"/>
    <s v="Employer health care-benefits firm Gravie is expanding its presence in the Twin Cities metro after leasing space for a new operations center in Bloomington. The operations center is set to open later this month. Gravie subleased 14,000 square feet in the 8400 Normandale Tower. _x000a_Gravie helps small- and medium-sized companies provide health insurance for their employees. The operations center will mainly be for Gravie's customer care support team, Gravie Care, and will employ about 50 to 75 people."/>
    <s v="OF"/>
    <m/>
    <n v="75"/>
    <m/>
    <n v="14000"/>
    <s v="Insurance"/>
    <s v="Finance, Insurance"/>
    <s v="https://www.bizjournals.com/twincities/news/2024/09/09/gravie-new-operations-center-bloomington.html"/>
    <s v="Minneapolis-St. Paul Business Journal"/>
    <s v="5600 W 84th St"/>
    <n v="55437"/>
    <n v="44.849760000000003"/>
    <n v="-93.383166000000003"/>
    <m/>
    <m/>
    <m/>
    <s v="Metro"/>
    <x v="6"/>
  </r>
  <r>
    <x v="26"/>
    <d v="2024-09-10T00:00:00"/>
    <s v="Flint Hills Resources (with Delta Airlines)"/>
    <x v="160"/>
    <x v="4"/>
    <s v="MN"/>
    <s v="Delta Air Lines and Flint Hills Resources plan to build a sustainable fuel blending facility in Rosemount at Flint's Pine Bend refinery. The facility is anticipated to be operational in 2025 and will be the first of its kind in the Midwest. The new facility is expected to produce around 60 million gallons of blended sustainable aviation fuel (SAF). The blended fuel will be delivered to MSP Airport via Flint Hills’ existing pipeline."/>
    <s v="MF"/>
    <m/>
    <m/>
    <m/>
    <m/>
    <s v="Chemicals"/>
    <s v="Manufacturing"/>
    <s v="https://www.bizjournals.com/twincities/news/2024/09/10/delta-to-invest-in-rosemount-jet-fuel-facility.html"/>
    <s v="Minneapolis-St. Paul Business Journal"/>
    <s v="12555 Clark Rd"/>
    <n v="55068"/>
    <n v="44.764335000000003"/>
    <n v="-93.039353000000006"/>
    <m/>
    <m/>
    <m/>
    <s v="Metro"/>
    <x v="6"/>
  </r>
  <r>
    <x v="26"/>
    <d v="2024-09-10T00:00:00"/>
    <s v="Digital Mass"/>
    <x v="3"/>
    <x v="3"/>
    <s v="MN"/>
    <s v="Salesforce consulting firm Digital Mass has moved into an expanded North Loop headquarters, a stone’s throw away from its previous space also in Minneapolis. The technology firm relocated to more than 10,000 square feet in the Colonial Warehouse building, Digital Mass moved to facilitate growth for the company, both in revenue and hiring, The company has about 40 employees, and saw revenue growth of 193% over the past three years."/>
    <s v="OF"/>
    <m/>
    <m/>
    <m/>
    <n v="3000"/>
    <s v="IT Consulting"/>
    <s v="Professional Services"/>
    <s v="https://www.bizjournals.com/twincities/news/2024/09/10/technology-firm-north-loop-minneapolis-office-hq.html"/>
    <s v="Minneapolis-St. Paul Business Journal"/>
    <s v="212 N. Third Ave"/>
    <n v="55401"/>
    <n v="44.985335999999997"/>
    <n v="-93.272327000000004"/>
    <m/>
    <m/>
    <m/>
    <s v="Metro"/>
    <x v="6"/>
  </r>
  <r>
    <x v="26"/>
    <d v="2024-09-10T00:00:00"/>
    <s v="Gevo"/>
    <x v="8"/>
    <x v="8"/>
    <s v="MN"/>
    <s v="The Federal Aviation Administration provided a $16.8 million Inflation Reduction Act grant to convert Gevo's existing ethanol and isobutanol fuel facility in Luverne to a fully integrated alcohol-to-jet facility able to produce SAF, marking the first conversion of Minnesota crops to SAF within the state. The facility is owned and operated by Englewood, Colorado-based biofuels company Gevo."/>
    <s v="MF"/>
    <m/>
    <m/>
    <m/>
    <m/>
    <s v="Chemicals"/>
    <s v="Manufacturing"/>
    <s v="https://www.bizjournals.com/twincities/news/2024/09/10/delta-to-invest-in-rosemount-jet-fuel-facility.html"/>
    <s v="Minneapolis-St. Paul Business Journal"/>
    <m/>
    <n v="56156"/>
    <n v="43.698546"/>
    <n v="-96.163241999999997"/>
    <m/>
    <m/>
    <m/>
    <s v="South"/>
    <x v="6"/>
  </r>
  <r>
    <x v="26"/>
    <d v="2024-09-13T00:00:00"/>
    <s v="St. Cloud Window LLC"/>
    <x v="79"/>
    <x v="31"/>
    <s v="MN"/>
    <s v="St. Cloud Window is expanding at their current location in Sauk  Rapids. The company designs and manufactures a complete line of  aluminum and historic replica windows, doors and systems for commercial buildings. Total cost of the project is $3.65 million, includes physical expansion of their building and $1.4 million for purchasing new machinery and equipment. The company expects to create 19 jobs. _x000a_DEED AWARD SUMMARY: MIF $150K, $175K JCF"/>
    <s v="MF"/>
    <n v="3650000"/>
    <n v="19"/>
    <m/>
    <m/>
    <s v="Aluminum"/>
    <s v="Manufacturing"/>
    <s v="https://zeta.creativecirclecdn.com/starpub/files/20240705-100007-8cf-2024-07-06.pdf"/>
    <s v="Sauk Rapids Herald (Creative Circle Media Solutions) , DEED"/>
    <s v=" 390 Industrial Blvd., "/>
    <n v="56379"/>
    <n v="45.589570000000002"/>
    <n v="-94.140271999999996"/>
    <s v="Government"/>
    <s v="JCF ($175K), MIF ($150K)"/>
    <n v="325000"/>
    <s v="Central"/>
    <x v="6"/>
  </r>
  <r>
    <x v="26"/>
    <d v="2024-09-16T00:00:00"/>
    <s v="Pramana"/>
    <x v="7"/>
    <x v="7"/>
    <s v="MN"/>
    <s v="Pramana , a Massachusetts-based digital pathology company that works with Mayo Clinic, is building out its new North American distribution and manufacturing center in Rochester. Construction is underway for a 5,000-square-foot space, estimated to cost more than $260,000, on the former campus of IBM. The Rochester center will serve as Pramana's key location for a variety of employee roles, as well as a Center of Excellence for training. Construction is expected to be completed in November."/>
    <s v="DW, MF"/>
    <n v="260000"/>
    <m/>
    <m/>
    <n v="5000"/>
    <s v="Machinery "/>
    <s v="Manufacturing"/>
    <s v="https://infoweb.newsbank.com/apps/news/document-view?p=NewsBank&amp;docref=news/19BA2557013A3D50&amp;f=basic"/>
    <s v="Post Bulletin (News Bank)"/>
    <s v="2900 37th St NW,"/>
    <n v="55901"/>
    <n v="44.059460000000001"/>
    <n v="-92.507277999999999"/>
    <m/>
    <m/>
    <m/>
    <s v="South"/>
    <x v="6"/>
  </r>
  <r>
    <x v="26"/>
    <d v="2024-09-20T00:00:00"/>
    <s v="GN Resound"/>
    <x v="38"/>
    <x v="15"/>
    <s v="MN"/>
    <s v="In 2025 GN will increase its space by 79% by moving its North American HQ from Bloomington to Shakopee. The move is driven by sales growth. GN has signed a 12-year lease for 218,437 square feet at the building formerly occupied by Shutterfly. GN products include the ReSound hearing aid. Copenhagen-based GN employs about 550 people in Minnesota. Construction is underway to redesign and remodel the Shakopee building to develop a state-of-the-art hearing aid manufacturing, repair and shipping facility, to be completed by the end of 2025."/>
    <s v="HQ, MF"/>
    <m/>
    <m/>
    <m/>
    <n v="96400"/>
    <s v="Medical"/>
    <s v="Manufacturing"/>
    <s v="https://www.startribune.com/gn-resound-hearing-aid-facility-shutterfly-building-shakopee/601148449"/>
    <s v="Minnesota Star Tribune"/>
    <s v="5005 Dean Lakes Blvd"/>
    <n v="55379"/>
    <n v="44.781855999999998"/>
    <n v="-93.456603999999999"/>
    <m/>
    <m/>
    <m/>
    <s v="Metro"/>
    <x v="6"/>
  </r>
  <r>
    <x v="26"/>
    <d v="2024-09-23T00:00:00"/>
    <s v="Northside Economic Opportunity Network (NEON) "/>
    <x v="3"/>
    <x v="3"/>
    <s v="MN"/>
    <s v="The Northside Economic Opportunity Network (NEON) will break ground next month on a long awaited $21 million commercial kitchen project that will serve as a business incubator by providing badly needed food prep space to hundreds of small area businesses such as food trucks and other food operations. The 24,000-square-foot NEON Collective Kitchens project will feature eight massive kitchens, storage, a food court area, plus classrooms and offices on the second floor, as well as a retail section."/>
    <s v="Other"/>
    <n v="21000000"/>
    <m/>
    <m/>
    <n v="24000"/>
    <s v="Business Services"/>
    <s v="Professional Services"/>
    <s v="https://www.startribune.com/north-minneapolis-projects-commercial-kitchen-neon-mortenson/601150314"/>
    <s v="Minnesota Star Tribune"/>
    <s v="1007 W Broadway"/>
    <n v="55411"/>
    <n v="44.998887000000003"/>
    <n v="-93.293035000000003"/>
    <m/>
    <m/>
    <m/>
    <s v="Metro"/>
    <x v="6"/>
  </r>
  <r>
    <x v="26"/>
    <d v="2024-09-25T00:00:00"/>
    <s v="Lakes Community Cooperative"/>
    <x v="188"/>
    <x v="47"/>
    <s v="MN"/>
    <s v="Lakes Community Cooperative, a small meat-processing facility in Perham which processes multiple species of livestock, earned a federal grant of $533,000 to double its capacity. This will help consumers by lowering their costs thanks to increased competition in a heavily concentrated meat industry. "/>
    <s v="MF"/>
    <m/>
    <m/>
    <m/>
    <m/>
    <s v="Meat"/>
    <s v="Manufacturing"/>
    <s v="https://www.startribune.com/lakes-community-cooperative-cargil-meat-packing-process-federal-grant/601151608"/>
    <s v="Minnesota Star Tribune"/>
    <s v="457 3rd Ave SE #1"/>
    <n v="56573"/>
    <n v="46.589382000000001"/>
    <n v="-95.573538999999997"/>
    <s v="Government"/>
    <s v="Federal"/>
    <n v="533000"/>
    <s v="Central"/>
    <x v="6"/>
  </r>
  <r>
    <x v="26"/>
    <d v="2024-09-25T00:00:00"/>
    <s v="Precision Optics"/>
    <x v="184"/>
    <x v="29"/>
    <s v="MN"/>
    <s v="Commercial Building Permit for $1.45 million in construction. at 6925 Saukview Dr. St Cloud MN 56303. For Alternation/Tenant Finish (i.e. Renovations): Selective interior demolition for new construction. Newly renovated areas consist of maintenance room, shelving area, parts room, and utility room. Reconfigured shipping area, generating and laser ops areas. Address corresponds to Precision Optics, Part of Essilor"/>
    <s v="MF"/>
    <n v="1450000"/>
    <m/>
    <m/>
    <m/>
    <s v="Medical"/>
    <s v="Manufacturing"/>
    <s v="https://www.ci.stcloud.mn.us/812/Building-Permit-Reports"/>
    <s v="City of St Cloud Building Permit Reports"/>
    <s v="6925 Saukview Dr"/>
    <n v="56301"/>
    <n v="45.559911"/>
    <n v="-94.250342000000003"/>
    <m/>
    <m/>
    <m/>
    <s v="Central"/>
    <x v="6"/>
  </r>
  <r>
    <x v="26"/>
    <d v="2024-09-27T00:00:00"/>
    <s v="Solventum"/>
    <x v="15"/>
    <x v="4"/>
    <s v="MN"/>
    <s v="Solventum, the massive health care spin-off from Maplewood-based 3M, may move into the former Blue Cross Blue Shield campus in Eagan. Upwards of 1,100 workers would be relocated from Maplewood. The company anticipates 600-800 employees on-site daily.  Solventum produces medical goods such as medical equipment, sterilization devices, wound dressings and medical tapes. Nearly 2000 jobs will be retained in Minnesota. The $209M project includes property acquisition, site upgrades and equipment purchases._x000a_DEED Awards: $11M MIF, $1.78M JCF"/>
    <s v="HQ, MF, OF"/>
    <n v="209000000"/>
    <n v="20"/>
    <n v="1972"/>
    <n v="253126"/>
    <s v="Medical"/>
    <s v="Manufacturing"/>
    <s v="https://www.twincities.com/2024/09/27/3m-health-care-spin-off-solventum-eyes-former-blue-cross-blue-shield-site-in-eagan-for-future-hub/"/>
    <s v="Pioneer Press"/>
    <s v="1750 Yankee Doodle Road"/>
    <n v="55121"/>
    <n v="44.833874000000002"/>
    <n v="-93.198974000000007"/>
    <s v="Government"/>
    <s v="MIF $11M, JCF $1.78M"/>
    <n v="12780000"/>
    <s v="Metro"/>
    <x v="6"/>
  </r>
  <r>
    <x v="24"/>
    <d v="2024-03-31T00:00:00"/>
    <s v="Post Consumer Brands"/>
    <x v="42"/>
    <x v="4"/>
    <s v="MN"/>
    <s v="Post Consumer Brands began construction in June on its_x000a_new pet food pilot plant to be located at 21370 Heywood Avenue. Lakeville issued the highest building permit through March 2024 to Post Consumer Brands valued at $3,000,000 for improvements to a newly acquired facility in the industrial park. "/>
    <s v="MF"/>
    <n v="3000000"/>
    <m/>
    <m/>
    <m/>
    <s v="Food"/>
    <s v="Manufacturing"/>
    <s v="https://gis2.lakevillemn.gov/portal/apps/storymaps/stories/da11cc2721624420aa8dae5b20c7d75d"/>
    <s v="City of Lakeville"/>
    <s v="21370 Heywood_x000a_Avenue"/>
    <n v="55044"/>
    <n v="44.640478000000002"/>
    <n v="-93.236052000000001"/>
    <m/>
    <m/>
    <m/>
    <s v="Metro"/>
    <x v="6"/>
  </r>
  <r>
    <x v="26"/>
    <d v="2024-09-30T00:00:00"/>
    <s v="Philips Image Guided Therapy"/>
    <x v="25"/>
    <x v="3"/>
    <s v="MN"/>
    <s v="Philips Image Guided Therapy Corp., the med-tech division of Philips (headquartered in the Netherlands) will expand of its facility in Plymouth. Philips will invest $31 million, which would also create more than 150 jobs over the next four years. Philips intends to create a Center of Excellence for Medical Technology and Global Customer MedTech Training Center which would include manufacturing, R&amp;D and training space. DEED Awards: MIF $2M, JCF $1.54M, MJSP $400K"/>
    <s v="MF, RD"/>
    <n v="31000000"/>
    <n v="158"/>
    <n v="282"/>
    <m/>
    <s v="Medical"/>
    <s v="Manufacturing"/>
    <s v="https://finance-commerce.com/2024/09/med-tech-company-proposes-31m-investment-in-plymouth/"/>
    <s v="Finance &amp; Commerce"/>
    <s v="5905 Nathan Ln. N."/>
    <n v="55442"/>
    <n v="45.058950000000003"/>
    <n v="-93.411677999999995"/>
    <s v="Government"/>
    <s v="MIF $2M, JCF $1.54M, MJSP $400K"/>
    <n v="3940500"/>
    <s v="Metro"/>
    <x v="6"/>
  </r>
  <r>
    <x v="27"/>
    <d v="2024-10-02T00:00:00"/>
    <s v="Mill City Roasters"/>
    <x v="3"/>
    <x v="3"/>
    <s v="MN"/>
    <s v="Mill City Roasters, a maker of coffee roasting equipment and a seller of bulk coffee, will shift some of its production from China to the U.S. as it moves into new headquarters in northeast Minneapolis. The company would move portions of its fabrication facility, located in Shenzhen, China, to Minneapolis. The new headquarters will accommodate Mill City Roaster's operations, support and design teams. The company will relocate from its current Minneapolis location by the end of December."/>
    <s v="HQ, MF, Other"/>
    <m/>
    <m/>
    <m/>
    <n v="37578"/>
    <s v="Food"/>
    <s v="Manufacturing"/>
    <s v="https://www.bizjournals.com/twincities/news/2024/10/02/mill-city-roasters-expands-to-northeast-facility.html"/>
    <s v="Minneapolis-St. Paul Business Journal"/>
    <s v="401 Harding St NE"/>
    <n v="55413"/>
    <n v="44.993372999999998"/>
    <n v="-93.221104999999994"/>
    <m/>
    <m/>
    <m/>
    <s v="Metro"/>
    <x v="6"/>
  </r>
  <r>
    <x v="27"/>
    <d v="2024-10-15T00:00:00"/>
    <s v="Machine Solutions"/>
    <x v="12"/>
    <x v="3"/>
    <s v="MN"/>
    <s v="Machine Solutions Inc., the leading provider of advanced equipment and services for the catheter manufacturing market, has opened a new applications lab and showroom in Brooklyn Park. The new facility provides access to top-of-the-line braiding, coiling, stranding and lamination equipment. Engineers can use Machine Solutions’ Brooklyn Park lab to design and develop catheter components using state-of-the-art equipment from all Machine Solutions brands,"/>
    <s v="RD, Other"/>
    <m/>
    <m/>
    <m/>
    <m/>
    <s v="Medical"/>
    <s v="Manufacturing"/>
    <s v="https://www.expansionsolutionsmagazine.com/machine-solutions-inc-expands-in-minnesota/"/>
    <s v="Expansion Solutions Magazine"/>
    <s v="9350 W. Broadway, #190"/>
    <n v="55445"/>
    <n v="45.125309999999999"/>
    <n v="-93.373755000000003"/>
    <m/>
    <m/>
    <m/>
    <s v="Metro"/>
    <x v="6"/>
  </r>
  <r>
    <x v="27"/>
    <d v="2024-10-22T00:00:00"/>
    <s v="3M"/>
    <x v="30"/>
    <x v="6"/>
    <s v="MN"/>
    <s v="The captain of industrial powerhouse 3M says the manufacturer is charting the right course after a summer of strong profits.  “We’re spending a lot of time thinking about where we put our precious $1 billion in R&amp;D,” CEO Bill Brown said.... The company is hiring more engineers and putting R&amp;D dollars back into new product development to make good on Brown’s pledge to push more innovation onto shelves. The company is hiring 50 new engineers this fall to make that happen."/>
    <m/>
    <m/>
    <n v="50"/>
    <m/>
    <m/>
    <s v="Medical"/>
    <s v="Manufacturing"/>
    <s v="https://www.startribune.com/3m-q3-2024-earnings-beat-forecast-raised-maplewood-ceo-bill-brown/601166062"/>
    <s v="Minnesota Star Tribune"/>
    <s v="2350 Minnehaha Ave E"/>
    <n v="55119"/>
    <n v="44.961779999999997"/>
    <n v="-93.000037000000006"/>
    <m/>
    <m/>
    <m/>
    <s v="Metro"/>
    <x v="6"/>
  </r>
  <r>
    <x v="27"/>
    <d v="2024-10-29T00:00:00"/>
    <s v="States Manufacturing"/>
    <x v="69"/>
    <x v="3"/>
    <s v="MN"/>
    <s v="States Manufacturing, a custom electrical and metal manufacturer, plans to take over 500,000 square feet of industrial space in a newly built development in Dayton, MN. The company plans to occupy half of the 1 million-sqft industrial building known as The Cubes at French Lake.  The $23 investments in build out and equipment expenses are expected to bring 340 new jobs to the city of Dayton by 2027.  _x000a_DEED Awards: MIF $1.96M JCF $840K"/>
    <s v="MF"/>
    <n v="23915000"/>
    <n v="340"/>
    <m/>
    <n v="503440"/>
    <s v="Electrical Equipment"/>
    <s v="Manufacturing"/>
    <s v="https://www.bizjournals.com/twincities/news/2024/10/29/states-manufacturing-million-dayton.html"/>
    <s v="Minneapolis-St. Paul Business Journal"/>
    <s v="11500 Lawndale Lane"/>
    <n v="55369"/>
    <n v="45.164057999999997"/>
    <n v="-93.504239999999996"/>
    <s v="Government"/>
    <s v="MIF ($1.96M), JCF ($840K)"/>
    <n v="2800000"/>
    <s v="Metro"/>
    <x v="6"/>
  </r>
  <r>
    <x v="27"/>
    <d v="2024-10-30T00:00:00"/>
    <s v="Revolve Labs"/>
    <x v="200"/>
    <x v="14"/>
    <s v="MN"/>
    <s v="Revolve Labs, the Colorado-based company that operates the crypto-mining operation in Glencoe, plans to build a new site farther away from homes, with the possibility of removing the noisy machines that have led to numerous complaints. The move would be part of a “potential site design and operation change” that could include a $40 million to $60 million expansion of the company’s facilities and would employ 10 people,. The new facility will bring in jobs and additional revenue to Glencoe."/>
    <s v="DC"/>
    <n v="60000000"/>
    <n v="10"/>
    <m/>
    <m/>
    <s v="Data Center"/>
    <s v="Information"/>
    <s v="https://www.startribune.com/company-with-glencoe-crypto-mining-operation-has-plans-to-move-away-from-residents-transition-to-ai/601172123"/>
    <s v="Minnesota Star Tribune"/>
    <s v="101 8th St W"/>
    <n v="55336"/>
    <n v="44.767195999999998"/>
    <n v="-94.160852000000006"/>
    <m/>
    <m/>
    <m/>
    <s v="Central"/>
    <x v="6"/>
  </r>
  <r>
    <x v="27"/>
    <d v="2024-10-30T00:00:00"/>
    <s v="Gamer Packaging"/>
    <x v="3"/>
    <x v="3"/>
    <s v="MN"/>
    <s v="Gamer Packaging, a packaging distributor for the beverage, food and pharmaceutical industries will move its headquarters in the second half of 2026. The packaging group is making a move to Fifth Street Towers in Minneapolis and will occupy a 20,192-square-foot office. The office is currently being designed to become Gamer’s headquarters."/>
    <s v="HQ"/>
    <m/>
    <m/>
    <m/>
    <n v="20192"/>
    <s v="Packaging Services"/>
    <s v="Admin, Waste, Support Services"/>
    <s v="https://finance-commerce.com/2024/10/gamer-packaging-signs-at-fifth-street-towers/"/>
    <s v="Finance &amp; Commerce"/>
    <s v="100 S. Fifth St"/>
    <n v="55402"/>
    <n v="44.978349999999999"/>
    <n v="-93.268628000000007"/>
    <m/>
    <m/>
    <m/>
    <s v="Metro"/>
    <x v="6"/>
  </r>
  <r>
    <x v="27"/>
    <d v="2024-11-04T00:00:00"/>
    <s v="DG Fuels"/>
    <x v="134"/>
    <x v="12"/>
    <s v="MN"/>
    <s v="DG Fuels, a Washington D.C.-based energy company, announced it’s putting a $5 billion sustainable aviation fuel (SAF) plant and bringing 650 jobs to Moorhead._x000a__x000a_The facility, which expects to start production in 2030, will convert agriculture and timber waste into jet fuel, and will produce 193 million gallons of SAF per year. The plant will take four years to construct and is expected the investment will produce $50 billion in economic activity for the state over the next three decades."/>
    <s v="MF"/>
    <n v="5000000000"/>
    <n v="650"/>
    <m/>
    <m/>
    <s v="Fuels (324)"/>
    <s v="Chemicals"/>
    <s v="https://www.startribune.com/moorhead-lands-5b-sustainable-jet-fuel-plant-and-its-650-jobs/601174503"/>
    <s v="Minnesota Star Tribune"/>
    <m/>
    <n v="56560"/>
    <n v="46.842027999999999"/>
    <n v="-96.735562999999999"/>
    <m/>
    <m/>
    <m/>
    <s v="Central"/>
    <x v="6"/>
  </r>
  <r>
    <x v="27"/>
    <d v="2024-11-12T00:00:00"/>
    <s v="Heritage Millwork"/>
    <x v="52"/>
    <x v="18"/>
    <s v="MN"/>
    <s v="Construction on the new Heritage Millwork headquarters started in August, and the buildout is expected to be completed early in 2025. The headquarter in Elk River will consolidate the three other properties (including two in Anoka) that Heritage uses for its production facilities into one location. Heritage will start moving in equipment in late December. The project will cost $13 million.  The project will retain, relocate or create 85 jobs in Elk River’s city limits."/>
    <s v="HQ, MF, DW"/>
    <n v="13000000"/>
    <m/>
    <s v="x"/>
    <m/>
    <s v="Wood "/>
    <s v="Manufacturing"/>
    <s v="https://finance-commerce.com/2024/11/new-heritage-millwork-hq-in-elk-river-nears-finish/"/>
    <s v="Finance &amp; Commerce"/>
    <s v="16767 Gateway Rd NW"/>
    <n v="55330"/>
    <n v="45.276859999999999"/>
    <n v="-93.537008"/>
    <m/>
    <m/>
    <m/>
    <s v="Central"/>
    <x v="6"/>
  </r>
  <r>
    <x v="27"/>
    <d v="2024-11-12T00:00:00"/>
    <s v="Geringhoff"/>
    <x v="201"/>
    <x v="29"/>
    <s v="MN"/>
    <s v="Commercial Building permit for 3405 ENERGY DR, ST CLOUD, MN 56304 which is the Geringhoff Distribution facility (per Google). Description: Build 40,500 sg. ft. single story addition to the existing building. Construction to be precast walls with structural steel. Interior renovation of the existing includes larger warehouse area, parts office and new restrooms. (St Cloud Building Permit Report, November 2024)"/>
    <s v="DW"/>
    <n v="3928414"/>
    <m/>
    <m/>
    <n v="40500"/>
    <s v="Machinery"/>
    <s v="Manufacturing"/>
    <s v="https://www.ci.stcloud.mn.us/DocumentCenter/View/28473/November-2024"/>
    <s v="City of St Cloud Building Permit Reports"/>
    <s v="3405 Energy Dr"/>
    <n v="56304"/>
    <n v="45.573117000000003"/>
    <n v="-94.091740999999999"/>
    <m/>
    <m/>
    <m/>
    <s v="Central"/>
    <x v="6"/>
  </r>
  <r>
    <x v="27"/>
    <d v="2024-11-15T00:00:00"/>
    <s v="Catallia Mexican Foods"/>
    <x v="15"/>
    <x v="4"/>
    <s v="MN"/>
    <s v="Catallia Mexican Foods, a key supplier of tortillas for McDonald's, is expanding its Eagan campus by purchasing a 72,000 sqft warehouse for $6.1 million, and where it's been a tenant for the past few years. The building is just across the street from the company’s existing production campus. Catallia is a BIPOC-owned business. Catallia Mexican Foods has about 250 employees and plans to add more production space and perhaps more freezer space in a year."/>
    <s v="DW"/>
    <n v="6100000"/>
    <m/>
    <m/>
    <n v="72000"/>
    <s v="Food"/>
    <s v="Manufacturing"/>
    <s v="https://www.bizjournals.com/twincities/news/2024/11/15/catallia-mexican-foods-eagan.html"/>
    <s v="Minneapolis-St. Paul Business Journal"/>
    <s v="2955 Lone Oak Circle"/>
    <n v="55121"/>
    <n v="44.850484999999999"/>
    <n v="-93.141420999999994"/>
    <m/>
    <m/>
    <m/>
    <s v="Metro"/>
    <x v="6"/>
  </r>
  <r>
    <x v="27"/>
    <d v="2024-11-19T00:00:00"/>
    <s v="BTD"/>
    <x v="202"/>
    <x v="69"/>
    <s v="MN"/>
    <s v="BTD does metal fabrication for about 300 manufacturers and develops special robotic tools used in the production process. Near the original BTD building in the Detroit Lakes industrial park sit three connected steel-frame buildings. One of the buildings has been expanded by about 60%, or 6,600 sqft, and when finished in two months, it will be the expanded home of the BTD automation department. “Our current research and development team is here, and we do the majority of work at this site.” "/>
    <s v="MF"/>
    <m/>
    <m/>
    <m/>
    <n v="6600"/>
    <s v="Machinery"/>
    <s v="Manufacturing"/>
    <s v="https://www.inforum.com/news/local/btd-expansion-in-detroit-lakes-focuses-on-research-development-and-automation"/>
    <s v="Inforum"/>
    <s v="1111 13th Ave SE"/>
    <n v="56501"/>
    <n v="46.814799000000001"/>
    <n v="-95.826938999999996"/>
    <m/>
    <m/>
    <m/>
    <s v="Central"/>
    <x v="6"/>
  </r>
  <r>
    <x v="27"/>
    <d v="2024-11-20T00:00:00"/>
    <s v="Kipsu"/>
    <x v="3"/>
    <x v="3"/>
    <s v="MN"/>
    <s v="Software firm Kipsu Inc. has signed a new lease next door to its existing headquarters in the Warehouse District of downtown Minneapolis. Kipsu will move into an 38,000-square-foot office space in January. The move is an expansion. About 120 company employees will occupy the entire 7thth floor of Butler Square. Kipsu develops real-time engagement products for customer service industries,  live web chat and other social messaging tools for a range of industries."/>
    <s v="OF"/>
    <m/>
    <m/>
    <m/>
    <n v="22000"/>
    <s v="Software"/>
    <s v="Information"/>
    <s v="https://www.bizjournals.com/twincities/news/2024/11/20/software-company-kipsu-warehouse-minneapolis-move.html"/>
    <s v="Minneapolis-St. Paul Business Journal"/>
    <s v="100 Sixth St. N."/>
    <n v="55403"/>
    <n v="44.979905000000002"/>
    <n v="-93.274963"/>
    <m/>
    <m/>
    <m/>
    <s v="Metro"/>
    <x v="6"/>
  </r>
  <r>
    <x v="27"/>
    <d v="2024-11-25T00:00:00"/>
    <s v="Archer Datacenters SPE2"/>
    <x v="34"/>
    <x v="20"/>
    <s v="MN"/>
    <s v="Archer Datacenters SPE2 LLC of Chappaqua, New York, paid $4.5 million for the 87.6-acre property at 15339 Acorn Trail. The concept for the site, subject to change, plans for a “footprint of up to 500,000 square feet acros fors multiple potential data center buildings, and up to 120MW of power.” A proposed site plan posted on the Archer Datacenters website reveals plans for six data center buildings, a substation, and stormwater management areas. The site is about 41 miles from the MSP Airport."/>
    <s v="DC"/>
    <m/>
    <m/>
    <m/>
    <n v="500000"/>
    <s v="Data Center"/>
    <s v="Information"/>
    <s v="https://finance-commerce.com/2024/11/data-center-site-in-faribault-fetches-4-5m/"/>
    <s v="Finance &amp; Commerce"/>
    <s v="15339 Acorn Trail"/>
    <n v="55021"/>
    <n v="44.365589999999997"/>
    <n v="-93.286861000000002"/>
    <m/>
    <m/>
    <m/>
    <s v="South"/>
    <x v="6"/>
  </r>
  <r>
    <x v="27"/>
    <d v="2024-12-01T00:00:00"/>
    <s v="Tract"/>
    <x v="180"/>
    <x v="4"/>
    <s v="MN"/>
    <s v="Farmington is on its way to being the home of a sprawling $5 billion data center park. Tract, a data center development company, plans to build the Farmington Technology Park on 340 acres. The site plan includes up to 12 data center buildings spanning more than 2.5 million square feet and two administrative buildings across two campus site locations. The full buildout of the data center park is expected to take five to 10 years to complete and they anticipate site work starting in 2026."/>
    <s v="DC"/>
    <n v="5000000000"/>
    <m/>
    <m/>
    <n v="2534200"/>
    <s v="Data Center"/>
    <s v="Information"/>
    <s v="https://www.twincities.com/2024/12/01/farmington-data-center-park-advances-objections/"/>
    <s v="St Paul Pioneer Press"/>
    <s v="2830 W. 220th St."/>
    <n v="55024"/>
    <n v="44.628574"/>
    <n v="-93.122412999999995"/>
    <m/>
    <m/>
    <m/>
    <s v="Metro"/>
    <x v="6"/>
  </r>
  <r>
    <x v="27"/>
    <d v="2024-12-05T00:00:00"/>
    <s v="Cytotheryx"/>
    <x v="7"/>
    <x v="7"/>
    <s v="MN"/>
    <s v="Cytotheryx, a growing Rochester biotech company, plans to move into the former Waters Medical Systems facility, which already has a state-of-the-art clean room and lab space, to house its lab and production expansion. Cytotheryx develops therapies to treat liver disease using genetically engineered pigs called &quot;proprietary bio-incubators&quot; to make human liver cells. Cytotheryx will lease the facility in a $2.05M deal, and will invest $410K in renovations and $828K in equipment._x000a_Cytotheryx plans to add 22 new full-time jobs to its current staff of 12 within three years. _x000a_DEED MIF: $325K, JCF $140K"/>
    <s v="RD"/>
    <n v="3288024"/>
    <n v="22"/>
    <m/>
    <n v="18468"/>
    <s v="Engineering"/>
    <s v="Professional Services"/>
    <s v="https://infoweb.newsbank.com/apps/news/document-view?p=NewsBank&amp;docref=news/19D486DBAD6258E0&amp;f=basic"/>
    <s v="Rochester Post-Bulletin (News Bank)"/>
    <s v="2112 15th St NW"/>
    <n v="55901"/>
    <n v="44.037703999999998"/>
    <n v="-92.495992000000001"/>
    <s v="Government"/>
    <s v="MIF $325K, JCF $140K"/>
    <n v="465000"/>
    <s v="South"/>
    <x v="6"/>
  </r>
  <r>
    <x v="27"/>
    <d v="2024-12-06T00:00:00"/>
    <s v="Skywater Technology"/>
    <x v="40"/>
    <x v="3"/>
    <s v="MN"/>
    <s v="Semiconductor manufacturer SkyWater Technology will receive up to $16 million in federal funding from the CHIPS and Science Act to upgrade its Bloomington plant. SkyWater will use $127 million, including $19 million from the MN Forward Fund, through the next five years to improve its infrastructure and cybersecurity systems, among other upgrades. The investment will increase production capacity by 30% and create about 70 jobs. _x000a_The funding will complement more than $320 million in ongoing facility and equipment upgrades planned through 2026."/>
    <s v="MF"/>
    <n v="127000000"/>
    <n v="70"/>
    <m/>
    <m/>
    <s v="Computers, Electronics"/>
    <s v="Manufacturing"/>
    <s v="https://www.startribune.com/skywater-technology-semiconductor-chips-science-act-federal-fund/601191886"/>
    <s v="Minnesota Star Tribune"/>
    <s v="2401 E 86th St"/>
    <n v="55431"/>
    <n v="44.848171999999998"/>
    <n v="-93.310080999999997"/>
    <s v="Government"/>
    <s v="MN Forward Fund $19M, Federal CHIPS $16M"/>
    <n v="35000000"/>
    <s v="Metro"/>
    <x v="6"/>
  </r>
  <r>
    <x v="27"/>
    <d v="2024-12-09T00:00:00"/>
    <s v="Circle K"/>
    <x v="76"/>
    <x v="24"/>
    <s v="MN"/>
    <s v="Canadian gas station company Circle K, which owns and operates Holiday Stationstores in Minnesota, is opening a distribution center in Otsego as part of its recent supply chain expansion in the Midwest. Circle K is a subsidiary of Quebec-based Alimentation Couche-Tard Inc.  The 260,000-square-foot distribution center is located at the Gateway North Business Center. Circle K anticipates starting operations at the center in late 2025. Staffing will range from 140 to 230 employees. "/>
    <s v="DW"/>
    <m/>
    <n v="230"/>
    <m/>
    <n v="260000"/>
    <m/>
    <s v="Retail"/>
    <s v="https://www.bizjournals.com/twincities/news/2024/12/09/circle-k-otsego.html"/>
    <s v="Minneapolis-St. Paul Business Journal"/>
    <s v="6301 Queens Ave. NE"/>
    <n v="55330"/>
    <n v="45.243062999999999"/>
    <n v="-93.553585999999996"/>
    <m/>
    <m/>
    <m/>
    <s v="Central"/>
    <x v="6"/>
  </r>
  <r>
    <x v="27"/>
    <d v="2024-12-10T00:00:00"/>
    <s v="Donaldson Company"/>
    <x v="40"/>
    <x v="3"/>
    <s v="MN"/>
    <s v="City of Bloomington Construction Permits: Interior office space renovation and associated mechanical and electrical work."/>
    <s v="OF"/>
    <n v="950000"/>
    <m/>
    <m/>
    <m/>
    <s v="Machinery"/>
    <s v="Manufacturing"/>
    <s v="https://www.bloomingtonmn.gov/bldg/permit-status-inspection-results-and-monthly-building-reports"/>
    <s v="City of Bloomington"/>
    <s v="9300 BLOOMINGTON FWY"/>
    <n v="55431"/>
    <n v="44.834688999999997"/>
    <n v="-93.297280999999998"/>
    <m/>
    <m/>
    <m/>
    <s v="Metro"/>
    <x v="6"/>
  </r>
  <r>
    <x v="27"/>
    <d v="2024-12-31T00:00:00"/>
    <s v="Walman Optical"/>
    <x v="12"/>
    <x v="3"/>
    <s v="MN"/>
    <s v="Walman Optical is a leading provider of eyeglasses and eyeglass lenses in the U.S. Walman plans to increase production at their facility in Brooklyn Park, their largest one nationwide, from 6,000 eyeglass lenses/day to 6,800/day by 2025.  Company investment in advanced eyecare technologies will require hiring more staff and provding addiitional training to 234 staff (incl. 22 new staff). Walman Optical is partnering with North Hennepin Community College. Training runs Jan 2025-Jan 2028. _x000a_MJSP grant of $256K."/>
    <m/>
    <m/>
    <n v="22"/>
    <m/>
    <m/>
    <s v="Medical"/>
    <s v="Manufacturing"/>
    <s v="n/a"/>
    <s v="DEED"/>
    <s v="9200 Wyoming Ave N # 365,"/>
    <n v="55445"/>
    <n v="45.122045999999997"/>
    <n v="-93.380097000000006"/>
    <s v="Government"/>
    <s v="MJSP"/>
    <n v="256198"/>
    <s v="Metro"/>
    <x v="6"/>
  </r>
  <r>
    <x v="27"/>
    <d v="2024-10-31T00:00:00"/>
    <s v="Design Ready Controls"/>
    <x v="12"/>
    <x v="3"/>
    <s v="MN"/>
    <s v="Design Ready Controls (DRC) builds electrical control panels used in many applications and industries. The company recently expanded into building and maintenance of EV charging components. To be successful with this new line, DRC needs to hire new workers and upgrade production skills of 43 workers (incl. 10 new). DRC is partnering with Riverland Community College to develop four training modules requiring 48-58 hours of training.  Traininng program runs Oct 2024-Oct 2026._x000a_MJSP Grant of $110K "/>
    <m/>
    <m/>
    <n v="10"/>
    <m/>
    <m/>
    <s v="Electrical Equipment"/>
    <s v="Manufacturing"/>
    <s v="n/a"/>
    <s v="DEED"/>
    <s v="9325 Winnetka Ave N"/>
    <n v="55445"/>
    <n v="45.124512000000003"/>
    <n v="-93.385842999999994"/>
    <s v="Government"/>
    <s v="MJSP"/>
    <n v="110411"/>
    <s v="Metro"/>
    <x v="6"/>
  </r>
  <r>
    <x v="27"/>
    <d v="2024-12-17T00:00:00"/>
    <s v="Beckman Coulter"/>
    <x v="2"/>
    <x v="2"/>
    <s v="MN"/>
    <s v="Beckman Coulter, a manufacturer of medical diagnostic equipment for the health care industry, is planning a $50 million building expansion in Chaska. Beckman Coulter estimates the expansion will create 300 new full-time jobs within three years. The City Council approved the plan for a 148,000-square-foot addition to an existing 60,000-square-foot building at 316 Hazeltine Drive on Beckman Coulter’s 12.9 acre campus._x000a_DEED JCF Award $1.74M"/>
    <s v="MF"/>
    <n v="50000000"/>
    <n v="300"/>
    <m/>
    <n v="148000"/>
    <s v="Medical"/>
    <s v="Manufacturing"/>
    <s v="https://finance-commerce.com/2024/12/chaska-advances-beckman-coulter-expansion-plans/"/>
    <s v="Finance &amp; Commerce"/>
    <s v="316 Hazeltine Drive,"/>
    <n v="55318"/>
    <n v="44.835619999999999"/>
    <n v="-93.601780000000005"/>
    <s v="Government"/>
    <s v="JCF ($1.74M), MIF ($1.25M)"/>
    <n v="2990000"/>
    <s v="Metro"/>
    <x v="6"/>
  </r>
  <r>
    <x v="26"/>
    <d v="2024-07-25T00:00:00"/>
    <s v="IDC Automatic"/>
    <x v="93"/>
    <x v="25"/>
    <s v="MN"/>
    <s v="A longtime Coon Rapids business, idc-Automatic, will more than double in size. Idc plans to construct two additions totaling 26,570 square feet to its existing 21,740 square-foot building at 360 Coon Rapids Blvd. The manufacturer  makes high-performance garage doors that are sold in the Twin Cities and surrounding area. The larger of the two additions will add warehouse space, as well as manufacturing space, while the second will comprise five loading docks. Update: Construction permit issued in 2/2025."/>
    <s v="DW, MF"/>
    <n v="3966060"/>
    <m/>
    <m/>
    <n v="26570"/>
    <m/>
    <s v="Construction"/>
    <s v="https://www.hometownsource.com/abc_newspapers/community/coonrapids/expansion-will-more-than-double-size-of-coon-rapids-business/article_e8b703c0-4533-11ef-b88a-67eab4b0bf91.html"/>
    <s v="ABC Newspapers"/>
    <s v="360 Coon Rapids Blvd NW"/>
    <n v="55433"/>
    <n v="45.140289000000003"/>
    <n v="-93.277469999999994"/>
    <m/>
    <m/>
    <m/>
    <s v="Metro"/>
    <x v="6"/>
  </r>
  <r>
    <x v="26"/>
    <d v="2024-07-25T00:00:00"/>
    <s v="The Social Lights"/>
    <x v="203"/>
    <x v="3"/>
    <s v="MN"/>
    <s v="Social media marketing agency The Social Lights will move to an 11,000-square-foot, first-floor space in the Steelman Exchange building. A majority of the company's 65 employees are based in the metro. The move was prompted by The Social Lights’ lease being up in the Nordic Tower  and growth in the company. The lease begins Jan. 1, 2025. "/>
    <s v="OF"/>
    <m/>
    <m/>
    <m/>
    <n v="11000"/>
    <s v="Business services"/>
    <s v="Professional Services"/>
    <s v="https://www.bizjournals.com/twincities/news/2024/07/25/jpmorgan-chase-marketing-north-loop-minneapolis.html"/>
    <s v="Minneapolis-Saint Paul Business Journal"/>
    <s v="241 N. Fifth Ave."/>
    <n v="55401"/>
    <n v="44.998455999999997"/>
    <n v="-93.285640999999998"/>
    <m/>
    <m/>
    <m/>
    <s v="Metro"/>
    <x v="6"/>
  </r>
  <r>
    <x v="28"/>
    <d v="2025-01-08T00:00:00"/>
    <s v="Opus"/>
    <x v="55"/>
    <x v="3"/>
    <s v="MN"/>
    <s v="The Opus Group plans to replace an aging Edina office site with a 112,000-square-foot office building at 5100 Eden Ave, a portion of which would serve as the developer's new headquarters. Opus would be a lead tenant — occupying about 30% of the building (or about 33,600 sqft)— and relocate its headquarters from Minnetonka. If approved, the project is expected to break ground in summer 2025 and be complete in late 2026."/>
    <s v="HQ, OF"/>
    <m/>
    <m/>
    <m/>
    <n v="33600"/>
    <m/>
    <s v="Construction"/>
    <s v="https://www.bizjournals.com/twincities/news/2025/01/08/opus-plans-edina-headquarters-office-highway-100.html"/>
    <s v="Minneapolis-Saint Paul Business Journal"/>
    <s v="5100 Eden Ave"/>
    <n v="55436"/>
    <n v="44.910004000000001"/>
    <n v="-93.351977000000005"/>
    <m/>
    <m/>
    <m/>
    <s v="Metro"/>
    <x v="7"/>
  </r>
  <r>
    <x v="28"/>
    <d v="2025-01-10T00:00:00"/>
    <s v="Interstate Bearing Systems"/>
    <x v="204"/>
    <x v="29"/>
    <s v="MN"/>
    <s v="Interstate Bearing Systems, based in Waite Park, broke ground in December at a new location in St. Joseph to help consolidate the comany's operations from two buildings to one.. The new structure will increase by 50% to 15,000 square feet. The new structure provides added office space and meeting rooms.  Interstate Bearing Systems manufactures items like bearings, electric motors and power transmission products. Its new location is estimated to open this summer."/>
    <s v="MF, OF, RD, DW"/>
    <m/>
    <m/>
    <m/>
    <n v="15000"/>
    <s v="Machinery"/>
    <s v="Manufacturing"/>
    <s v="https://www.sctimes.com/story/news/local/2025/01/10/interstate-bearing-systems-moving-to-st-joseph-mn/77484579007/"/>
    <s v="St Cloud Times"/>
    <m/>
    <n v="56374"/>
    <n v="45.564959999999999"/>
    <n v="-94.318330000000003"/>
    <m/>
    <m/>
    <m/>
    <s v="Central"/>
    <x v="7"/>
  </r>
  <r>
    <x v="28"/>
    <d v="2025-01-10T00:00:00"/>
    <s v="Francis Medical"/>
    <x v="11"/>
    <x v="3"/>
    <s v="MN"/>
    <s v="Francis Medical has closed on an $80 million Series C funding round, bringing its total raised to date to $160 million. Francis Medical is developing technology that uses water vapor to treat prostate cancer. The funding will continue the company's clinical trial and enable hiring of about 31 new employees, largely for roles in research and development, sales, and marketing. The company currently has about 40 employees."/>
    <s v="MF"/>
    <m/>
    <n v="31"/>
    <m/>
    <m/>
    <s v="Medical"/>
    <s v="Manufacturing"/>
    <s v="https://tcbmag.com/francis-medical-lands-80m-in-quest-to-conquer-prostate-cancer/"/>
    <s v="Twin Cities Business"/>
    <s v="7351 Kirkwood Ln N #130"/>
    <n v="55369"/>
    <n v="45.088495000000002"/>
    <n v="-93.435485"/>
    <m/>
    <m/>
    <m/>
    <s v="Metro"/>
    <x v="7"/>
  </r>
  <r>
    <x v="28"/>
    <d v="2025-01-22T00:00:00"/>
    <s v="Premier Stone Design"/>
    <x v="204"/>
    <x v="29"/>
    <s v="MN"/>
    <s v="St. Cloud manufacturer Premier Stone Design will be more than doubling in size with a move next fall to St. Joseph. The $4.2 million expansion is currently under construction and is expected to create new jobs. The company will be moving to a new 19,000-square-foot facility that features an expanded indoor showroom, more manufacturing space, and new equipment. Premier Stone Design opened in 2004 and is a family business that sells stone products like sinks and countertops."/>
    <s v="MF"/>
    <n v="4200000"/>
    <m/>
    <m/>
    <n v="19000"/>
    <s v="Nonmetallic Mineral"/>
    <s v="Manufacturing"/>
    <s v="https://www.sctimes.com/story/news/local/2025/01/22/premier-stone-design-moves-to-st-joseph-home-business-marble-granite-minnesota-dakotas/77723220007/"/>
    <s v="St Cloud Times"/>
    <s v="2050 Jasmine Court"/>
    <n v="56374"/>
    <n v="45.575485999999998"/>
    <n v="-94.311665000000005"/>
    <m/>
    <m/>
    <m/>
    <s v="Central"/>
    <x v="7"/>
  </r>
  <r>
    <x v="28"/>
    <d v="2025-01-23T00:00:00"/>
    <s v="Intricon"/>
    <x v="20"/>
    <x v="6"/>
    <s v="MN"/>
    <s v="Medical technology manufacturer Intricon Corp. is expanding its headquarters in Arden Hills. The company signed a new 11-year lease that will add 28,000 square feet to the company's existing 47,000-square-foot footprint in the building; Intricon now accounts for 80% of the property's space. At Intricon's expanded headquarters and existing offices will be moved to the new space, allowing for the production and engineering lab areas to increase. The company has over 500 local employees."/>
    <s v="HQ, MF, RD"/>
    <m/>
    <m/>
    <m/>
    <n v="28000"/>
    <s v="Medical"/>
    <s v="Manufacturing"/>
    <s v="https://www.bizjournals.com/twincities/inno/stories/news/2025/01/23/intricon-expands-headquarters-arden-hills.html?utm_source=st&amp;utm_medium=en&amp;utm_campaign=me&amp;utm_content=MN&amp;ana=e_MN_me&amp;j=38326361&amp;senddate=2025-01-24&amp;empos=p4"/>
    <s v="Minneapolis-Saint Paul Business Journal"/>
    <s v="1275 Grey Fox Road"/>
    <n v="55112"/>
    <n v="45.055141999999996"/>
    <n v="-93.155147999999997"/>
    <m/>
    <m/>
    <m/>
    <s v="Metro"/>
    <x v="7"/>
  </r>
  <r>
    <x v="28"/>
    <d v="2025-01-24T00:00:00"/>
    <s v="Danfoss Power Solutions"/>
    <x v="25"/>
    <x v="3"/>
    <s v="MN"/>
    <s v="Denmark manufacturer Danfoss will close its Eden Prairie campus, laying off 110 employees and moving the rest to its Plymouth campus that it's expanding. Danfoss Power Solutions designs and manufactures engineered components like hydraulic products, electric and industrial motors and more. The division will relocate its engineering and administrative teams from its Eden Prairie campus to its Plymouth campus, where it plans to build out a facility next to its existing location at 3500 Annapolis Lane N. "/>
    <s v="MF"/>
    <m/>
    <m/>
    <m/>
    <m/>
    <s v="Machinery"/>
    <s v="Manufacturing"/>
    <s v="https://www.bizjournals.com/twincities/news/2025/01/24/danfoss-to-close-eden-prairie-campus-layoffs.html"/>
    <s v="Minneapolis-Saint Paul Business Journal"/>
    <s v="3500 Annapolis Lane N"/>
    <n v="55447"/>
    <n v="45.020057000000001"/>
    <n v="-93.457093999999998"/>
    <m/>
    <m/>
    <m/>
    <s v="Metro"/>
    <x v="7"/>
  </r>
  <r>
    <x v="28"/>
    <d v="2025-01-24T00:00:00"/>
    <s v="Miller Manufacturing"/>
    <x v="22"/>
    <x v="14"/>
    <s v="MN"/>
    <s v="Eagan-based Miller Manufacturing Co. has announced it has paid $4.64 million for a 60,000-square-foot distribution and warehouse facility in Hutchinson. The new facility gives Miller greater operational flexibility. Miller is a manufacturer, distributor and marketer of farm, ranch and pet products sold under various brand names. The current expansion comes three years after Miller took over the former Lakeland Tool and Engineering Inc. in Anoka."/>
    <s v="DW"/>
    <n v="4646500"/>
    <m/>
    <m/>
    <n v="60000"/>
    <s v="Machinery"/>
    <s v="Manufacturing"/>
    <s v="https://finance-commerce.com/2025/01/just-sold-manufacturer-buys-hutchinson-warehouse/"/>
    <s v="Finance &amp; Commerce"/>
    <s v="1105 Benjamin Drive SE"/>
    <n v="55350"/>
    <n v="44.875565000000002"/>
    <n v="-94.266332000000006"/>
    <m/>
    <m/>
    <m/>
    <s v="Central"/>
    <x v="7"/>
  </r>
  <r>
    <x v="28"/>
    <d v="2025-01-27T00:00:00"/>
    <s v="HM Cragg"/>
    <x v="33"/>
    <x v="3"/>
    <s v="MN"/>
    <s v="Edina-based HM Cragg will move into a 92,224-square-foot facility in Eden Prairie currengly under development. Construction work, including demolishing the existing buildings on the site, begins in March. Construction is expected to be complete by the end of 2025. HM Cragg sells, installs and services backup power systems. HM Crgg will relocate about 50 employees from its current headquarters in Edina, expected in the first quarter of 2026. HM Cragg also has another facility in Shakopee."/>
    <s v="HQ, OF"/>
    <m/>
    <m/>
    <m/>
    <n v="92000"/>
    <m/>
    <s v="Wholesale"/>
    <s v="https://www.bizjournals.com/twincities/news/2025/01/27/hm-edina-eden-prairie-american-family-industrial.html"/>
    <s v="Minneapolis-Saint Paul Business Journal"/>
    <s v="6131 Blue Circle Drive "/>
    <n v="55343"/>
    <n v="44.891055999999999"/>
    <n v="-93.407538000000002"/>
    <m/>
    <m/>
    <m/>
    <s v="Metro"/>
    <x v="7"/>
  </r>
  <r>
    <x v="28"/>
    <d v="2025-01-29T00:00:00"/>
    <s v="Alter Technology (Tüv Nord Group)"/>
    <x v="25"/>
    <x v="3"/>
    <s v="MN"/>
    <s v="Alter Technology US Inc., a new U.S. subsidiary of Germany-based Tüv Nord Group, proposes to lease 14,000 sqft space  in an existing building in Plymouth, and invest $4.5 million ($1.5 million renovations, $3.0 million new equipment). Creation of 16 new high paying jobs in the first 3 years. Company specializes in testing semiconductors demanded by the aerospace, defense and medical industries. Location would be the company's first in the U.S. _x000a_DEED JCF Award $175K"/>
    <s v="RD"/>
    <n v="4513000"/>
    <n v="16"/>
    <m/>
    <n v="13765"/>
    <s v="R&amp;D"/>
    <s v="Professional Services"/>
    <s v="https://www.bizjournals.com/twincities/news/2025/01/29/alter-technology-plymouth-semiconductor-facility.html"/>
    <s v="Minneapolis-Saint Paul Business Journal"/>
    <m/>
    <n v="55441"/>
    <n v="45.010519000000002"/>
    <n v="-93.455509000000006"/>
    <s v="Government"/>
    <s v="JCF ($175K), MIF ($100K)"/>
    <n v="275000"/>
    <s v="Metro"/>
    <x v="7"/>
  </r>
  <r>
    <x v="28"/>
    <d v="2025-02-04T00:00:00"/>
    <s v="Global Distribution"/>
    <x v="205"/>
    <x v="25"/>
    <s v="MN"/>
    <s v="Global Distribution, a Blaine wholesaler of e-cigarettes and tobacco accessories, has paid $5.1 million for larger quarters and is relocating to Ham Lake. Z &amp; A Investments LLC, an entity related to the distributor, closed Jan. 24 on the acquisition. The 54,267-square-foot building was developed in 2001 on 5.39 acres. "/>
    <s v="DW"/>
    <n v="5100000"/>
    <m/>
    <m/>
    <m/>
    <m/>
    <s v="Wholesale"/>
    <s v="https://finance-commerce.com/2025/02/global-distribution-ham-lake-moorhead-vanne-apartments-sold/"/>
    <s v="Finance &amp; Commerce"/>
    <s v="14203 Lincoln Ave"/>
    <n v="55304"/>
    <n v="45.228043999999997"/>
    <n v="-93.237540999999993"/>
    <m/>
    <m/>
    <m/>
    <s v="Metro"/>
    <x v="7"/>
  </r>
  <r>
    <x v="28"/>
    <d v="2025-02-04T00:00:00"/>
    <s v="Donaldson Company"/>
    <x v="40"/>
    <x v="3"/>
    <s v="MN"/>
    <s v="City of Bloomington Building Permit: Renovation of interior office space, restrooms, associated mechanical and electrical work on the 2nd floor."/>
    <s v="OF"/>
    <n v="1920000"/>
    <m/>
    <m/>
    <m/>
    <s v="Machinery"/>
    <s v="Manufacturing"/>
    <s v="https://www.bloomingtonmn.gov/bldg/permit-status-inspection-results-monthly-building-reports"/>
    <s v="City of Bloomington Building Permits"/>
    <s v="9301 JAMES AVE S, BLOOMINGTON, MN 55431"/>
    <n v="55431"/>
    <n v="44.835746"/>
    <n v="-93.299826999999993"/>
    <m/>
    <m/>
    <m/>
    <s v="Metro"/>
    <x v="7"/>
  </r>
  <r>
    <x v="28"/>
    <d v="2025-02-05T00:00:00"/>
    <s v="Rolls Royse Solutions America"/>
    <x v="26"/>
    <x v="16"/>
    <s v="MN"/>
    <s v="Rolls-Royce Solutions America plans to invest $35 million at its two facilities in Mankato. Rolls-Royce currently has 419 employees at its 107,000-square-foot manufacturing facility on Power Drive in Mankato. They plan to invest $30.5 million to expand that plant by 280,000 square feet,  and another $4.5 million in their leased facility at 304 Lundin Blvd. As a result, RRSA will create 75 new direct jobs over 3 years across the Power Drive (50 direct jobs) and Lundin Blvd (25 direct jobs) locations."/>
    <s v="MF"/>
    <n v="35000000"/>
    <n v="75"/>
    <m/>
    <n v="280000"/>
    <s v="Machinery"/>
    <s v="Manufacturing"/>
    <s v="https://infoweb.newsbank.com/apps/news/document-view?p=NewsBank&amp;docref=news/19E8ED3E707B29D0&amp;f=basic"/>
    <s v="The Free Press (Mankato) via Newsbank"/>
    <s v="100 Power Drive "/>
    <n v="56001"/>
    <n v="44.181032999999999"/>
    <n v="-93.939030000000002"/>
    <m/>
    <m/>
    <m/>
    <s v="South"/>
    <x v="7"/>
  </r>
  <r>
    <x v="28"/>
    <d v="2025-02-10T00:00:00"/>
    <s v="Buddy's Kitchen"/>
    <x v="15"/>
    <x v="4"/>
    <s v="MN"/>
    <s v="Buddy’s Kitchen, a frozen food manufacturer that has facilities in Burnsville and Lakeville, plans to build a new facility at the former Blue Cross Blue Shield campus in Eagan. Involves demolishing an existing building and constructing a new 282,000-square-foot production facility that would hire 650 employees across three work shifts.  About 35,000 square feet would be office space while the remaining footprint will be used for production, warehousing and distribution. Anticipate starting construction in 2026 and starting operations in 2027."/>
    <s v="MF, OF"/>
    <m/>
    <m/>
    <m/>
    <n v="282000"/>
    <s v="Food"/>
    <s v="Manufacturing"/>
    <s v="https://finance-commerce.com/2025/02/eagan-food-production-facility-bcbs-campus/"/>
    <s v="Finance &amp; Commerce"/>
    <s v="3535 Blue Cross Road"/>
    <n v="55122"/>
    <n v="44.830719000000002"/>
    <n v="-93.192853999999997"/>
    <m/>
    <m/>
    <m/>
    <s v="Metro"/>
    <x v="7"/>
  </r>
  <r>
    <x v="28"/>
    <d v="2025-02-12T00:00:00"/>
    <s v="Bibliotheca"/>
    <x v="206"/>
    <x v="1"/>
    <s v="MN"/>
    <s v="Bibliotheca, a library technology service company, is the first tenant in a new, 150,000-square-foot property in Lake Elmo. Bibliotheca will lease 10,000 square feet of office space and 22,000 square feet of industrial space in a newly built warehouse.  The move allows the company to consolidate operations to one location. A ribbon cutting ceremony was held on February 6. Bibliotheca works with 30,000 libraries around the globe to make the library experience seamless, intuitive, and inclusive. "/>
    <s v="HQ, DW"/>
    <m/>
    <m/>
    <m/>
    <n v="32000"/>
    <s v="Computer programming"/>
    <s v="Professional Services"/>
    <s v="https://transwestern.com/news-detail/bibliotheca-consolidates-operations-with-new-32-000-sf-lease-in-lake-elmo"/>
    <s v="Transwestern"/>
    <s v="11190 Hudson Blvd"/>
    <n v="55042"/>
    <n v="44.950574000000003"/>
    <n v="-92.878980999999996"/>
    <m/>
    <m/>
    <m/>
    <s v="Metro"/>
    <x v="7"/>
  </r>
  <r>
    <x v="28"/>
    <d v="2025-02-13T00:00:00"/>
    <s v="Metropolitan Transportation Network MTN"/>
    <x v="203"/>
    <x v="3"/>
    <s v="MN"/>
    <s v="The Metropolitan Transportation Network Inc. (MTN), which provides school transportation, charter and consulting services, is expanding and bought a 74,000-square-foot industrial real estate building in northeast Minneapolis for $8 million,  The company is keeping its current headquarters in Fridley. MTN has spent over $2 million on renovations to the building. MTN plans to store 25 electric buses in the building. The expansion creates an additional 200 jobs."/>
    <m/>
    <n v="10000000"/>
    <n v="200"/>
    <m/>
    <m/>
    <m/>
    <s v="Transportation"/>
    <s v="https://www.bizjournals.com/twincities/news/2025/02/13/metropolitan-transportation-network-northeast.html"/>
    <s v="Minneapolis-Saint Paul Business Journal"/>
    <s v="3134 California St. NE."/>
    <n v="55421"/>
    <n v="45.025390000000002"/>
    <n v="-93.269240999999994"/>
    <m/>
    <m/>
    <m/>
    <s v="Metro"/>
    <x v="7"/>
  </r>
  <r>
    <x v="28"/>
    <d v="2025-02-20T00:00:00"/>
    <s v="IWG (Regus)"/>
    <x v="40"/>
    <x v="3"/>
    <s v="MN"/>
    <s v="Flexible office space company International Workplace Group, (IWG) will add five new Twin Cities locations this year. The Switzerland-based company announced it will be opening flexible workspaces under its Regus brand. The additions bring IWG's portfolio of workspaces in Minnesota to more than 20. The new locations will be in Bloomington, Minneapolis' North Loop neighborhood, in downtown St. Cloud,  Hastings and Eagan."/>
    <s v="OF"/>
    <m/>
    <m/>
    <m/>
    <m/>
    <m/>
    <s v="Real Estate"/>
    <s v="https://www.bizjournals.com/twincities/news/2025/02/20/iwg-adds-5-coworking-locations-in-the-twin-cities.html"/>
    <s v="Minneapolis-Saint Paul Business Journal"/>
    <s v="7825 Washington Ave. S"/>
    <n v="55439"/>
    <n v="44.976354000000001"/>
    <n v="-93.255191999999994"/>
    <m/>
    <m/>
    <m/>
    <s v="Metro"/>
    <x v="7"/>
  </r>
  <r>
    <x v="28"/>
    <d v="2025-02-20T00:00:00"/>
    <s v="IWG (Regus)"/>
    <x v="203"/>
    <x v="3"/>
    <s v="MN"/>
    <s v="Flexible office space company International Workplace Group, (IWG) will add five new Twin Cities locations this year. The Switzerland-based company announced it will be opening flexible workspaces under its Regus brand. The additions bring IWG's portfolio of workspaces in Minnesota to more than 20. The new locations will be in Bloomington, Minneapolis' North Loop neighborhood, in downtown St. Cloud,  Hastings and Eagan."/>
    <s v="OF"/>
    <m/>
    <m/>
    <m/>
    <m/>
    <m/>
    <s v="Real Estate"/>
    <s v="https://www.bizjournals.com/twincities/news/2025/02/20/iwg-adds-5-coworking-locations-in-the-twin-cities.html"/>
    <s v="Minneapolis-Saint Paul Business Journal"/>
    <s v="333 Washington Ave. N."/>
    <n v="55415"/>
    <n v="44.984439000000002"/>
    <n v="-93.273833999999994"/>
    <m/>
    <m/>
    <m/>
    <s v="Metro"/>
    <x v="7"/>
  </r>
  <r>
    <x v="28"/>
    <d v="2025-02-20T00:00:00"/>
    <s v="IWG (Regus)"/>
    <x v="31"/>
    <x v="29"/>
    <s v="MN"/>
    <s v="Flexible office space company International Workplace Group, (IWG) will add five new Twin Cities locations this year. The Switzerland-based company announced it will be opening flexible workspaces under its Regus brand. The additions bring IWG's portfolio of workspaces in Minnesota to more than 20. The new locations will be in Bloomington, Minneapolis' North Loop neighborhood, in downtown St. Cloud,  Hastings and Eagan."/>
    <s v="OF"/>
    <m/>
    <m/>
    <m/>
    <m/>
    <m/>
    <s v="Real Estate"/>
    <s v="https://www.bizjournals.com/twincities/news/2025/02/20/iwg-adds-5-coworking-locations-in-the-twin-cities.html"/>
    <s v="Minneapolis-Saint Paul Business Journal"/>
    <s v="501 St. Germain St. W"/>
    <n v="56301"/>
    <n v="45.561137000000002"/>
    <n v="-94.158377999999999"/>
    <m/>
    <m/>
    <m/>
    <s v="Central"/>
    <x v="7"/>
  </r>
  <r>
    <x v="28"/>
    <d v="2025-02-20T00:00:00"/>
    <s v="IWG (Regus)"/>
    <x v="127"/>
    <x v="4"/>
    <s v="MN"/>
    <s v="Flexible office space company International Workplace Group, (IWG) will add five new Twin Cities locations this year. The Switzerland-based company announced it will be opening flexible workspaces under its Regus brand. The additions bring IWG's portfolio of workspaces in Minnesota to more than 20. The new locations will be in Bloomington, Minneapolis' North Loop neighborhood, in downtown St. Cloud,  Hastings and Eagan."/>
    <s v="OF"/>
    <m/>
    <m/>
    <m/>
    <m/>
    <m/>
    <s v="Real Estate"/>
    <s v="https://www.bizjournals.com/twincities/news/2025/02/20/iwg-adds-5-coworking-locations-in-the-twin-cities.html"/>
    <s v="Minneapolis-Saint Paul Business Journal"/>
    <s v="1640 Frontage Road S."/>
    <n v="55033"/>
    <n v="44.737631999999998"/>
    <n v="-92.886759999999995"/>
    <m/>
    <m/>
    <m/>
    <s v="Metro"/>
    <x v="7"/>
  </r>
  <r>
    <x v="28"/>
    <d v="2025-02-20T00:00:00"/>
    <s v="IWG (Regus)"/>
    <x v="15"/>
    <x v="4"/>
    <s v="MN"/>
    <s v="Flexible office space company International Workplace Group, (IWG) will add five new Twin Cities locations this year. The Switzerland-based company announced it will be opening flexible workspaces under its Regus brand. The additions bring IWG's portfolio of workspaces in Minnesota to more than 20. The new locations will be in Bloomington, Minneapolis' North Loop neighborhood, in downtown St. Cloud,  Hastings and Eagan."/>
    <s v="OF"/>
    <m/>
    <m/>
    <m/>
    <m/>
    <m/>
    <s v="Real Estate"/>
    <s v="https://www.bizjournals.com/twincities/news/2025/02/20/iwg-adds-5-coworking-locations-in-the-twin-cities.html"/>
    <s v="Minneapolis-Saint Paul Business Journal"/>
    <s v="2640 Eagan Woods Drive"/>
    <n v="55122"/>
    <n v="44.779817999999999"/>
    <n v="-93.222494999999995"/>
    <m/>
    <m/>
    <m/>
    <s v="Metro"/>
    <x v="7"/>
  </r>
  <r>
    <x v="28"/>
    <d v="2025-02-20T00:00:00"/>
    <s v="Boston Scientifc"/>
    <x v="11"/>
    <x v="3"/>
    <s v="MN"/>
    <s v="Boston Scientific has approximately doubled its Minnesota workforce in the last 15 years to about 10,000. It has become the largest employer in both Maple Grove and Arden Hills. Boston Scienitific plans a new expansion of its Weaver Lake 4 building, with the first phase including a 52,000-square-foot facility costing $139.4 million, which would create 440 new jobs by 2030 and the second involving a 31,800 square foot addition. The expansions will add needed production space. Both phases may be built at once. Proposal to begin construction next year with completion in 2026."/>
    <s v="MF"/>
    <n v="139400000"/>
    <n v="440"/>
    <m/>
    <n v="83649"/>
    <s v="Medical"/>
    <s v="Manufacturing"/>
    <s v="https://ccxmedia.org/news/maple-grove-approves-boston-scientific-expansion-plan-2025/"/>
    <s v="CCX Media"/>
    <s v="1 Scimed Pl"/>
    <n v="55311"/>
    <n v="45.103912999999999"/>
    <n v="-93.467676999999995"/>
    <m/>
    <m/>
    <m/>
    <s v="Metro"/>
    <x v="7"/>
  </r>
  <r>
    <x v="28"/>
    <d v="2025-02-24T00:00:00"/>
    <s v="BioMADE"/>
    <x v="11"/>
    <x v="3"/>
    <s v="MN"/>
    <s v="Bioindustrial Manufacturing and Design Ecosystem (BioMADE), (NAICS 541714) is looking to expand in Maple Grove.  BioMADE would invest $132M including $82M in federal funds from the DoD and up to $50M in Minnesota Forward Funds, and create 25 new jobs. Located near where Boston Scientific is building a new $170 million facility, the new BioMADE space will provide R&amp;D and small-scale manufacturing services. The pilot facility will incorporate workforce training components. BioMADE wants to build out space within an existing 122,400-square-foot building in Maple Grove."/>
    <s v="MF, RD"/>
    <n v="132000000"/>
    <n v="25"/>
    <m/>
    <n v="122400"/>
    <s v="R&amp;D"/>
    <s v="Professional Services"/>
    <s v="https://mn.gov/admin/assets/SR49_35_tcm36-670221.pdf"/>
    <s v="DEED"/>
    <s v="7500 Meridian Circle"/>
    <n v="55369"/>
    <n v="45.091427000000003"/>
    <n v="-93.406041000000002"/>
    <s v="Government"/>
    <s v="Seeking $50M from MFF, $82M in Federal funds from USDoD"/>
    <m/>
    <s v="Metro"/>
    <x v="7"/>
  </r>
  <r>
    <x v="28"/>
    <d v="2025-02-24T00:00:00"/>
    <s v="North Wind"/>
    <x v="160"/>
    <x v="4"/>
    <s v="MN"/>
    <s v="St. Paul-based North Wind Test LLC (North Wind), (NAICS: 54933) is teaming with the University of Minnesota on a plan to build an aerospace R&amp;D and testing center in Rosemount. The Complex will house hypersonic ground test facilities. This project will bring one of the top facilities of its kind. A preliminary site plan includes multiple buildings with over 245,000 sqft of space, including an 80,500-sqft Aero-Thermal Tunnel, a 60,000 sqft engineering facility, and a 46,500 sqft Aerodynamic Tunnel. The investment of $233.5M includes $98.5M from U.S. DoD, up to $50M in Minnesota Forward Funds and North Wind’s owned equipment  worth $85M."/>
    <s v="RD"/>
    <n v="233500000"/>
    <n v="41"/>
    <m/>
    <n v="245000"/>
    <s v="R&amp;D"/>
    <s v="Professional Services"/>
    <s v="https://mn.gov/admin/assets/SR49_35_tcm36-670221.pdf"/>
    <s v="DEED"/>
    <s v="170th Street East"/>
    <n v="55068"/>
    <n v="44.702818999999998"/>
    <n v="-93.020605000000003"/>
    <s v="Government"/>
    <s v="Seeking $50M from MFF, $98.5M in Federal funds from USDoD"/>
    <m/>
    <s v="Metro"/>
    <x v="7"/>
  </r>
  <r>
    <x v="28"/>
    <d v="2025-02-28T00:00:00"/>
    <s v="JonnyPops"/>
    <x v="25"/>
    <x v="3"/>
    <s v="MN"/>
    <s v="An office property  located at 9800 59th Ave. in Plymouth, was purchased by JonnyPops, a frozen desert manufacturer that operates out of Elk River, for $9.9 million. JonnyPops will use 9800 at Bass Creek as both additional office space and as a research and development site, according to a company spokesperson. The company is calling the site its “innovation center.”_x000a_The seller of the property is Cantel Medical, a medical device company. The building has 160,000 square feet across four stories. "/>
    <s v="OF, RD"/>
    <n v="9900000"/>
    <m/>
    <m/>
    <n v="160000"/>
    <s v="Food"/>
    <s v="Manufacturing"/>
    <s v="https://finance-commerce.com/2025/02/jonnypops-buys-plymouth-office-at-a-discount/"/>
    <s v="Finance &amp; Commerce"/>
    <s v="9800 59th Ave."/>
    <n v="55441"/>
    <n v="45.010519000000002"/>
    <n v="-93.455509000000006"/>
    <m/>
    <m/>
    <m/>
    <s v="Metro"/>
    <x v="7"/>
  </r>
  <r>
    <x v="28"/>
    <d v="2025-03-04T00:00:00"/>
    <s v="CelluComp"/>
    <x v="162"/>
    <x v="70"/>
    <s v="MN"/>
    <s v="CelluComp, a leading supplier of materials for fiber-based barrier packaging, is expanding to the U.S. with its first commercial-scale facility in Renville. It will begin producing its patented micro-fibrillated cellulose product, Curran, at the 15,000-square-foot facility starting in May.  Curran is made by extracting cellulose from residual pulp of root vegetables, like sugar beets, which is then used in making high-quality fiber-based packaging as an alternative to plastics and PFAS chemicals. The Scottish business is partnering with Southern Minnesota Beet Sugar Cooperative. CelluComp plans to hire up to 24 new employees in the region."/>
    <s v="MF"/>
    <m/>
    <n v="24"/>
    <m/>
    <n v="15000"/>
    <s v="Chemicals"/>
    <s v="Manufacturing"/>
    <s v="https://www.packagingstrategies.com/articles/105458-cellucomp-to-produce-fiber-based-packaging-at-new-plant-in-minnesota"/>
    <s v="Packaging Strategies"/>
    <s v=" 409 4th St"/>
    <n v="55370"/>
    <n v="44.542929000000001"/>
    <n v="-94.369810000000001"/>
    <s v="Government"/>
    <s v="City of Renville Business Innovation Grant "/>
    <n v="3000"/>
    <s v="South"/>
    <x v="7"/>
  </r>
  <r>
    <x v="28"/>
    <d v="2025-03-17T00:00:00"/>
    <s v="EDCO Products"/>
    <x v="2"/>
    <x v="2"/>
    <s v="MN"/>
    <s v="EDCO Products offers steel roofing, siding and other exterior building products. EDCO plans to build a 240,000-square-foot building to a 28-acre farm site in Chaska which includes enough room for a future expansion of up to 120,000 square feet. About 155 employees would work at the new Chaska location. The new building would house office, manufacturing and warehouse operations, replacing one of EDCO’s two existing facilities in Hopkins. "/>
    <s v="DW, MF, OF"/>
    <m/>
    <m/>
    <m/>
    <n v="240000"/>
    <s v="Iron, Steel Products"/>
    <s v="Manufacturing"/>
    <s v="https://finance-commerce.com/2025/03/chaska-edco-manufacturing-facility-expansion/"/>
    <s v="Finance &amp; Commerce"/>
    <s v="Creek Road, Engler Boulevard, and the Chaska Creek Center."/>
    <n v="55318"/>
    <n v="44.807220999999998"/>
    <n v="-93.646288999999996"/>
    <m/>
    <m/>
    <m/>
    <s v="Metro"/>
    <x v="7"/>
  </r>
  <r>
    <x v="28"/>
    <d v="2025-03-26T00:00:00"/>
    <s v="Advanced Exhaust Solutions"/>
    <x v="42"/>
    <x v="4"/>
    <s v="MN"/>
    <s v="_x000a_Advanced Exhaust Solutions, a Northfield-based provider of exhaust gas silencers and other products, purchased the 168,000-square-foot Jacquard Distribution Center for $22 million.  Although AES initially wanted to lease the building, once improvement costs were considered, they decided to buy the building. "/>
    <s v="DW"/>
    <n v="22000000"/>
    <m/>
    <m/>
    <n v="168000"/>
    <s v="Machinery"/>
    <s v="Manufacturing"/>
    <s v="https://finance-commerce.com/2025/03/lakeville-distribution-center-sold-22m/"/>
    <s v="Finance &amp; Commerce"/>
    <s v="10180 217th St. W"/>
    <n v="55044"/>
    <n v="44.635171999999997"/>
    <n v="-93.271928000000003"/>
    <m/>
    <m/>
    <m/>
    <s v="Metro"/>
    <x v="7"/>
  </r>
  <r>
    <x v="28"/>
    <d v="2025-03-31T00:00:00"/>
    <s v="Veit"/>
    <x v="51"/>
    <x v="3"/>
    <s v="MN"/>
    <s v="MJSP Award $326,630 to support training for 591 workers, including 60 new workers. Business will contribute $1.7 million toward the training spanning March 2025 to October 2028. Level of training: Retraining, Advanced. St. Cloud State University (SCSU), in partnership with Veit, will develop a streamlined, customized training program along three tracks, enabling employees to achieve their growth goals, support digital advancements, and remain competitive in the job market. The training program will be divided into three tracks. "/>
    <m/>
    <n v="1694400"/>
    <n v="60"/>
    <m/>
    <m/>
    <m/>
    <s v="Construction"/>
    <s v="n/a"/>
    <s v="DEED"/>
    <s v="14000 Veit Place"/>
    <n v="55374"/>
    <n v="45.204873999999997"/>
    <n v="-93.576346000000001"/>
    <s v="Government"/>
    <s v="MJSP"/>
    <n v="326630"/>
    <s v="Metro"/>
    <x v="7"/>
  </r>
  <r>
    <x v="28"/>
    <d v="2025-03-31T00:00:00"/>
    <s v="Tonna Mechanical"/>
    <x v="104"/>
    <x v="33"/>
    <s v="MN"/>
    <s v="Tonna Mechanical provides HVAC and commercial plumbing services. Tonna Mechanical, based in Rochester, employs 74 full-time employees. Tonna Mechanical will be opening a second location in Owatonna in the spring of 2025. This expansion will relocate some current employees to Owatonna. The business expects to add 40 new jobs across the two locations. New hires will participate in one of four training programs, each representing 560 hours of training. The training costs will be covered by MJSP funds of $200,000 and Tonna's contribution of $1.07 million."/>
    <m/>
    <n v="1072740"/>
    <n v="40"/>
    <m/>
    <m/>
    <m/>
    <s v="Construction"/>
    <s v="n/a"/>
    <s v="DEED"/>
    <m/>
    <n v="55060"/>
    <n v="44.083747000000002"/>
    <n v="-93.225992000000005"/>
    <s v="Government"/>
    <s v="MJSP"/>
    <m/>
    <s v="South"/>
    <x v="7"/>
  </r>
  <r>
    <x v="29"/>
    <m/>
    <m/>
    <x v="166"/>
    <x v="61"/>
    <m/>
    <m/>
    <m/>
    <m/>
    <m/>
    <m/>
    <m/>
    <m/>
    <m/>
    <m/>
    <m/>
    <m/>
    <m/>
    <m/>
    <m/>
    <m/>
    <m/>
    <m/>
    <m/>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C93A33-E4AB-455D-9A50-EB704DEA38E0}" name="PivotTable2" cacheId="9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D44" firstHeaderRow="0" firstDataRow="1" firstDataCol="1" rowPageCount="2" colPageCount="1"/>
  <pivotFields count="25">
    <pivotField axis="axisRow" showAll="0">
      <items count="31">
        <item x="0"/>
        <item x="1"/>
        <item x="2"/>
        <item x="3"/>
        <item x="4"/>
        <item x="5"/>
        <item x="6"/>
        <item x="7"/>
        <item x="8"/>
        <item x="9"/>
        <item x="10"/>
        <item x="11"/>
        <item x="12"/>
        <item x="13"/>
        <item x="14"/>
        <item x="15"/>
        <item x="16"/>
        <item x="18"/>
        <item x="17"/>
        <item x="19"/>
        <item x="20"/>
        <item x="21"/>
        <item x="22"/>
        <item x="23"/>
        <item x="24"/>
        <item x="29"/>
        <item x="25"/>
        <item x="26"/>
        <item x="27"/>
        <item x="28"/>
        <item t="default"/>
      </items>
    </pivotField>
    <pivotField numFmtId="14" showAll="0"/>
    <pivotField dataField="1" showAll="0"/>
    <pivotField axis="axisPage" multipleItemSelectionAllowed="1" showAll="0">
      <items count="208">
        <item x="27"/>
        <item x="144"/>
        <item x="90"/>
        <item x="75"/>
        <item x="183"/>
        <item x="113"/>
        <item x="20"/>
        <item x="157"/>
        <item x="59"/>
        <item x="94"/>
        <item x="110"/>
        <item x="19"/>
        <item x="139"/>
        <item x="37"/>
        <item x="147"/>
        <item x="126"/>
        <item x="21"/>
        <item x="178"/>
        <item x="109"/>
        <item x="28"/>
        <item x="98"/>
        <item x="40"/>
        <item x="164"/>
        <item x="68"/>
        <item x="23"/>
        <item x="12"/>
        <item x="169"/>
        <item x="107"/>
        <item x="41"/>
        <item x="172"/>
        <item x="158"/>
        <item x="171"/>
        <item x="74"/>
        <item x="2"/>
        <item x="154"/>
        <item x="97"/>
        <item x="175"/>
        <item x="137"/>
        <item x="66"/>
        <item x="93"/>
        <item x="16"/>
        <item x="121"/>
        <item x="153"/>
        <item x="105"/>
        <item x="69"/>
        <item x="135"/>
        <item x="5"/>
        <item x="15"/>
        <item x="156"/>
        <item x="101"/>
        <item x="33"/>
        <item x="55"/>
        <item x="122"/>
        <item x="52"/>
        <item x="186"/>
        <item x="185"/>
        <item x="152"/>
        <item x="82"/>
        <item x="96"/>
        <item x="34"/>
        <item x="148"/>
        <item x="189"/>
        <item x="50"/>
        <item x="100"/>
        <item x="116"/>
        <item x="44"/>
        <item x="85"/>
        <item x="165"/>
        <item x="118"/>
        <item x="127"/>
        <item x="138"/>
        <item x="71"/>
        <item x="72"/>
        <item x="163"/>
        <item x="73"/>
        <item x="22"/>
        <item x="99"/>
        <item x="176"/>
        <item x="173"/>
        <item x="141"/>
        <item x="42"/>
        <item x="111"/>
        <item x="181"/>
        <item x="131"/>
        <item x="35"/>
        <item x="56"/>
        <item x="106"/>
        <item x="8"/>
        <item x="53"/>
        <item x="26"/>
        <item x="11"/>
        <item x="30"/>
        <item x="190"/>
        <item x="81"/>
        <item x="48"/>
        <item x="177"/>
        <item x="3"/>
        <item x="24"/>
        <item x="150"/>
        <item x="63"/>
        <item x="119"/>
        <item x="45"/>
        <item x="134"/>
        <item x="80"/>
        <item x="54"/>
        <item x="9"/>
        <item x="86"/>
        <item x="10"/>
        <item x="67"/>
        <item x="18"/>
        <item x="145"/>
        <item x="49"/>
        <item x="36"/>
        <item x="29"/>
        <item x="77"/>
        <item x="103"/>
        <item x="89"/>
        <item x="76"/>
        <item x="104"/>
        <item x="64"/>
        <item x="129"/>
        <item x="188"/>
        <item x="61"/>
        <item x="112"/>
        <item x="25"/>
        <item x="128"/>
        <item x="88"/>
        <item x="17"/>
        <item x="167"/>
        <item x="170"/>
        <item x="162"/>
        <item x="149"/>
        <item x="57"/>
        <item x="133"/>
        <item x="187"/>
        <item x="7"/>
        <item x="182"/>
        <item x="142"/>
        <item x="51"/>
        <item x="168"/>
        <item x="160"/>
        <item x="14"/>
        <item x="120"/>
        <item x="115"/>
        <item x="102"/>
        <item x="79"/>
        <item x="62"/>
        <item x="38"/>
        <item x="123"/>
        <item x="155"/>
        <item x="4"/>
        <item x="92"/>
        <item x="140"/>
        <item x="184"/>
        <item x="43"/>
        <item x="78"/>
        <item x="6"/>
        <item x="60"/>
        <item x="13"/>
        <item x="31"/>
        <item x="159"/>
        <item x="132"/>
        <item x="87"/>
        <item x="124"/>
        <item x="95"/>
        <item x="46"/>
        <item x="1"/>
        <item x="151"/>
        <item x="143"/>
        <item x="65"/>
        <item x="91"/>
        <item x="84"/>
        <item x="70"/>
        <item x="114"/>
        <item x="32"/>
        <item x="146"/>
        <item x="136"/>
        <item x="83"/>
        <item x="174"/>
        <item x="108"/>
        <item x="0"/>
        <item x="179"/>
        <item x="130"/>
        <item x="161"/>
        <item x="39"/>
        <item x="117"/>
        <item x="58"/>
        <item x="125"/>
        <item x="191"/>
        <item x="47"/>
        <item x="166"/>
        <item x="192"/>
        <item x="180"/>
        <item x="193"/>
        <item x="194"/>
        <item x="195"/>
        <item x="196"/>
        <item x="197"/>
        <item x="198"/>
        <item x="199"/>
        <item x="200"/>
        <item x="201"/>
        <item x="202"/>
        <item x="203"/>
        <item x="204"/>
        <item x="205"/>
        <item x="206"/>
        <item t="default"/>
      </items>
    </pivotField>
    <pivotField axis="axisPage" showAll="0">
      <items count="72">
        <item x="25"/>
        <item x="13"/>
        <item x="31"/>
        <item x="16"/>
        <item x="30"/>
        <item x="39"/>
        <item x="2"/>
        <item x="49"/>
        <item x="37"/>
        <item x="12"/>
        <item x="43"/>
        <item x="52"/>
        <item x="11"/>
        <item x="4"/>
        <item x="34"/>
        <item x="59"/>
        <item x="36"/>
        <item x="17"/>
        <item x="19"/>
        <item x="54"/>
        <item x="3"/>
        <item x="63"/>
        <item x="60"/>
        <item x="32"/>
        <item x="0"/>
        <item x="10"/>
        <item x="42"/>
        <item x="35"/>
        <item x="55"/>
        <item x="44"/>
        <item x="50"/>
        <item x="38"/>
        <item x="14"/>
        <item x="21"/>
        <item x="64"/>
        <item x="28"/>
        <item x="27"/>
        <item x="9"/>
        <item x="51"/>
        <item x="48"/>
        <item x="7"/>
        <item x="47"/>
        <item x="56"/>
        <item x="45"/>
        <item x="40"/>
        <item x="23"/>
        <item x="6"/>
        <item x="62"/>
        <item x="41"/>
        <item x="20"/>
        <item x="8"/>
        <item x="57"/>
        <item x="15"/>
        <item x="18"/>
        <item x="5"/>
        <item x="65"/>
        <item x="29"/>
        <item x="33"/>
        <item x="26"/>
        <item x="46"/>
        <item x="53"/>
        <item x="1"/>
        <item x="58"/>
        <item x="22"/>
        <item x="24"/>
        <item x="61"/>
        <item x="66"/>
        <item x="67"/>
        <item x="68"/>
        <item x="69"/>
        <item x="70"/>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0"/>
        <item x="1"/>
        <item x="2"/>
        <item x="3"/>
        <item x="4"/>
        <item x="5"/>
        <item x="6"/>
        <item x="7"/>
        <item x="8"/>
        <item t="default"/>
      </items>
    </pivotField>
  </pivotFields>
  <rowFields count="2">
    <field x="24"/>
    <field x="0"/>
  </rowFields>
  <rowItems count="40">
    <i>
      <x/>
    </i>
    <i r="1">
      <x/>
    </i>
    <i r="1">
      <x v="1"/>
    </i>
    <i r="1">
      <x v="2"/>
    </i>
    <i r="1">
      <x v="3"/>
    </i>
    <i>
      <x v="1"/>
    </i>
    <i r="1">
      <x v="4"/>
    </i>
    <i r="1">
      <x v="5"/>
    </i>
    <i r="1">
      <x v="6"/>
    </i>
    <i r="1">
      <x v="7"/>
    </i>
    <i>
      <x v="2"/>
    </i>
    <i r="1">
      <x v="8"/>
    </i>
    <i r="1">
      <x v="9"/>
    </i>
    <i r="1">
      <x v="10"/>
    </i>
    <i r="1">
      <x v="11"/>
    </i>
    <i>
      <x v="3"/>
    </i>
    <i r="1">
      <x v="12"/>
    </i>
    <i r="1">
      <x v="13"/>
    </i>
    <i r="1">
      <x v="14"/>
    </i>
    <i r="1">
      <x v="15"/>
    </i>
    <i>
      <x v="4"/>
    </i>
    <i r="1">
      <x v="16"/>
    </i>
    <i r="1">
      <x v="17"/>
    </i>
    <i r="1">
      <x v="18"/>
    </i>
    <i r="1">
      <x v="19"/>
    </i>
    <i>
      <x v="5"/>
    </i>
    <i r="1">
      <x v="20"/>
    </i>
    <i r="1">
      <x v="21"/>
    </i>
    <i r="1">
      <x v="22"/>
    </i>
    <i r="1">
      <x v="23"/>
    </i>
    <i>
      <x v="6"/>
    </i>
    <i r="1">
      <x v="24"/>
    </i>
    <i r="1">
      <x v="26"/>
    </i>
    <i r="1">
      <x v="27"/>
    </i>
    <i r="1">
      <x v="28"/>
    </i>
    <i>
      <x v="7"/>
    </i>
    <i r="1">
      <x v="29"/>
    </i>
    <i>
      <x v="8"/>
    </i>
    <i r="1">
      <x v="25"/>
    </i>
    <i t="grand">
      <x/>
    </i>
  </rowItems>
  <colFields count="1">
    <field x="-2"/>
  </colFields>
  <colItems count="3">
    <i>
      <x/>
    </i>
    <i i="1">
      <x v="1"/>
    </i>
    <i i="2">
      <x v="2"/>
    </i>
  </colItems>
  <pageFields count="2">
    <pageField fld="3" hier="-1"/>
    <pageField fld="4" hier="-1"/>
  </pageFields>
  <dataFields count="3">
    <dataField name="Count of Account Name" fld="2" subtotal="count" baseField="0" baseItem="0"/>
    <dataField name="Sum of Investment" fld="8" baseField="0" baseItem="0"/>
    <dataField name="Sum of New Jobs - Non Construction" fld="9"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http://tcbmag.com/news/articles/2019/january/the-riveter-co-working-aimed-at-women-set-to-open-in-twin-cities" TargetMode="External"/><Relationship Id="rId117" Type="http://schemas.openxmlformats.org/officeDocument/2006/relationships/hyperlink" Target="https://www.bizjournals.com/twincities/news/2022/03/11/colder-products-co-expanding-twin-cities-footprin.html" TargetMode="External"/><Relationship Id="rId21" Type="http://schemas.openxmlformats.org/officeDocument/2006/relationships/hyperlink" Target="http://www.ci.white-bear-township.mn.us/DocumentCenter/View/1663/Variance-Board-Meeting-of--September-23-2019-PDF" TargetMode="External"/><Relationship Id="rId42" Type="http://schemas.openxmlformats.org/officeDocument/2006/relationships/hyperlink" Target="https://www.americaninno.com/minne/inno-news-minne/fintech-startup-branch-grows-executive-team/" TargetMode="External"/><Relationship Id="rId47" Type="http://schemas.openxmlformats.org/officeDocument/2006/relationships/hyperlink" Target="https://www.bizjournals.com/twincities/news/2020/05/13/fedex-plans-expansion-of-lakeville-facility.html" TargetMode="External"/><Relationship Id="rId63" Type="http://schemas.openxmlformats.org/officeDocument/2006/relationships/hyperlink" Target="http://rochestercitymn.iqm2.com/Citizens/Detail_Meeting.aspx?ID=3765" TargetMode="External"/><Relationship Id="rId68" Type="http://schemas.openxmlformats.org/officeDocument/2006/relationships/hyperlink" Target="https://www.coonrapidsmn.gov/ArchiveCenter/ViewFile/Item/931" TargetMode="External"/><Relationship Id="rId84" Type="http://schemas.openxmlformats.org/officeDocument/2006/relationships/hyperlink" Target="https://www.bizjournals.com/twincities/news/2020/08/06/best-places-to-work-2020-rbc-wealth-management.html" TargetMode="External"/><Relationship Id="rId89" Type="http://schemas.openxmlformats.org/officeDocument/2006/relationships/hyperlink" Target="https://www.bizjournals.com/twincities/news/2020/08/05/best-places-to-work-2020-phdata.html" TargetMode="External"/><Relationship Id="rId112" Type="http://schemas.openxmlformats.org/officeDocument/2006/relationships/hyperlink" Target="https://www.bizjournals.com/twincities/inno/stories/fundings/2022/01/31/inspectario-series-b-supply-chain-software.html" TargetMode="External"/><Relationship Id="rId133" Type="http://schemas.openxmlformats.org/officeDocument/2006/relationships/hyperlink" Target="https://www.bizjournals.com/twincities/news/2023/04/21/xcel-heights-hillcrest-service-center.html" TargetMode="External"/><Relationship Id="rId138" Type="http://schemas.openxmlformats.org/officeDocument/2006/relationships/hyperlink" Target="https://www.linkedin.com/posts/takeda-pharmaceuticals_biopharmaceutical-activity-7090345875444506624-iZPK" TargetMode="External"/><Relationship Id="rId154" Type="http://schemas.openxmlformats.org/officeDocument/2006/relationships/printerSettings" Target="../printerSettings/printerSettings2.bin"/><Relationship Id="rId16" Type="http://schemas.openxmlformats.org/officeDocument/2006/relationships/hyperlink" Target="http://www.startribune.com/unitedhealth-grows-digital-health-business-in-minneapolis/508838842/" TargetMode="External"/><Relationship Id="rId107" Type="http://schemas.openxmlformats.org/officeDocument/2006/relationships/hyperlink" Target="http://www.businessnorth.com/around_the_region/floe-international-expands-its-hoyt-lakes-facility-in-a-new-location/article_3254c5ba-e00d-11eb-a2ca-7340e207e93a.html" TargetMode="External"/><Relationship Id="rId11" Type="http://schemas.openxmlformats.org/officeDocument/2006/relationships/hyperlink" Target="http://la-img.ci.lakeville.mn.us/WebLink/DocView.aspx?dbid=0&amp;id=1566084&amp;page=1&amp;cr=1" TargetMode="External"/><Relationship Id="rId32" Type="http://schemas.openxmlformats.org/officeDocument/2006/relationships/hyperlink" Target="https://www.bizjournals.com/twincities/news/2019/02/26/cool-offices-canteen-vending-quadruples-its-space.html" TargetMode="External"/><Relationship Id="rId37" Type="http://schemas.openxmlformats.org/officeDocument/2006/relationships/hyperlink" Target="https://www.startribune.com/food-packaging-needs-because-of-coronavirus-keep-st-cloud-factory-strong/569411952/" TargetMode="External"/><Relationship Id="rId53" Type="http://schemas.openxmlformats.org/officeDocument/2006/relationships/hyperlink" Target="https://www.bizjournals.com/twincities/news/2020/06/18/xcel-3b-renewable-energy-projects-minnesota.html" TargetMode="External"/><Relationship Id="rId58" Type="http://schemas.openxmlformats.org/officeDocument/2006/relationships/hyperlink" Target="https://gcc01.safelinks.protection.outlook.com/?url=http%3A%2F%2Fstrib.mn%2F3cj96AZ&amp;data=02%7C01%7Cthu-mai.ho-kim%40state.mn.us%7Ccd8563ba98f14c834e9808d817ca1290%7Ceb14b04624c445198f26b89c2159828c%7C0%7C0%7C637285503953117272&amp;sdata=8R7i4uGe5%2FviqJDCtbgAS5oClVbIzwMg6OjJVc%2Fe1ZA%3D&amp;reserved=0" TargetMode="External"/><Relationship Id="rId74" Type="http://schemas.openxmlformats.org/officeDocument/2006/relationships/hyperlink" Target="https://www.startribune.com/duluth-city-council-approves-1-3m-tax-abatement-for-costco/571842641/" TargetMode="External"/><Relationship Id="rId79" Type="http://schemas.openxmlformats.org/officeDocument/2006/relationships/hyperlink" Target="https://finance-commerce.com/2020/07/just-sold-royal-pet-pays-3-2-million-for-hastings-plant/" TargetMode="External"/><Relationship Id="rId102" Type="http://schemas.openxmlformats.org/officeDocument/2006/relationships/hyperlink" Target="https://gcc01.safelinks.protection.outlook.com/?url=https%3A%2F%2Fbit.ly%2F3fQBPAy&amp;data=04%7C01%7Cthu-mai.ho-kim%40state.mn.us%7Cdeb823def3fa43b813d208d89724f15c%7Ceb14b04624c445198f26b89c2159828c%7C0%7C0%7C637425532215908109%7CUnknown%7CTWFpbGZsb3d8eyJWIjoiMC4wLjAwMDAiLCJQIjoiV2luMzIiLCJBTiI6Ik1haWwiLCJXVCI6Mn0%3D%7C1000&amp;sdata=vRl4loOoDT3y26%2FVo0JD6AHK0RnEzU2U3zqTMK%2Fo%2Bmo%3D&amp;reserved=0" TargetMode="External"/><Relationship Id="rId123" Type="http://schemas.openxmlformats.org/officeDocument/2006/relationships/hyperlink" Target="https://www.bloomingtonmn.gov/bldg/permit-status-inspection-results-monthly-building-reports" TargetMode="External"/><Relationship Id="rId128" Type="http://schemas.openxmlformats.org/officeDocument/2006/relationships/hyperlink" Target="https://www.dsgsupply.com/dsgnews/dsg-mankato-gb" TargetMode="External"/><Relationship Id="rId144" Type="http://schemas.openxmlformats.org/officeDocument/2006/relationships/hyperlink" Target="https://mn.gov/deed/about/meetings-events/public-meetings.jsp?trumbaEmbed=view%3Devent%26eventid%3D166790285" TargetMode="External"/><Relationship Id="rId149" Type="http://schemas.openxmlformats.org/officeDocument/2006/relationships/hyperlink" Target="https://www.bizjournals.com/twincities/news/2024/06/13/golden-valley-business-real-estate-industrial.html" TargetMode="External"/><Relationship Id="rId5" Type="http://schemas.openxmlformats.org/officeDocument/2006/relationships/hyperlink" Target="https://wjon.com/blattner-energy-expanding-avon-headquarters/" TargetMode="External"/><Relationship Id="rId90" Type="http://schemas.openxmlformats.org/officeDocument/2006/relationships/hyperlink" Target="https://www.bizjournals.com/twincities/news/2020/08/05/best-places-to-work-2020-lockton-cos.html" TargetMode="External"/><Relationship Id="rId95" Type="http://schemas.openxmlformats.org/officeDocument/2006/relationships/hyperlink" Target="https://tcbmag.com/deluxe-corp-moving-hq-to-downtown-minneapolis/" TargetMode="External"/><Relationship Id="rId22" Type="http://schemas.openxmlformats.org/officeDocument/2006/relationships/hyperlink" Target="https://www.bizjournals.com/twincities/news/2019/11/27/maud-borup-will-expand-minnesota-candy-factory.html" TargetMode="External"/><Relationship Id="rId27" Type="http://schemas.openxmlformats.org/officeDocument/2006/relationships/hyperlink" Target="https://www.bizjournals.com/twincities/news/2019/02/28/wework-adding-yet-another-twin-cities-location.html" TargetMode="External"/><Relationship Id="rId43" Type="http://schemas.openxmlformats.org/officeDocument/2006/relationships/hyperlink" Target="https://www.bizjournals.com/twincities/news/2020/05/07/zipnosis-hires-while-telehealth-visits-grow-by.html" TargetMode="External"/><Relationship Id="rId48" Type="http://schemas.openxmlformats.org/officeDocument/2006/relationships/hyperlink" Target="https://www.bizjournals.com/twincities/news/2020/05/11/3m-drug-delivery-spinoff-seeking-workers-and-east.html" TargetMode="External"/><Relationship Id="rId64" Type="http://schemas.openxmlformats.org/officeDocument/2006/relationships/hyperlink" Target="https://www.bizjournals.com/twincities/news/2020/06/09/maurices-st-paul-tech-office-osborn-370-tower.html" TargetMode="External"/><Relationship Id="rId69" Type="http://schemas.openxmlformats.org/officeDocument/2006/relationships/hyperlink" Target="https://www.wctrib.com/business/announcements/6566017-Ziegler-Cats-new-dealership-building-now-complete-in-Willmar" TargetMode="External"/><Relationship Id="rId113" Type="http://schemas.openxmlformats.org/officeDocument/2006/relationships/hyperlink" Target="https://www.bizjournals.com/twincities/news/2022/02/01/cool-offices-yamamoto.html" TargetMode="External"/><Relationship Id="rId118" Type="http://schemas.openxmlformats.org/officeDocument/2006/relationships/hyperlink" Target="https://www.bloomingtonmn.gov/bldg/permit-status-inspection-results-monthly-building-reports" TargetMode="External"/><Relationship Id="rId134" Type="http://schemas.openxmlformats.org/officeDocument/2006/relationships/hyperlink" Target="https://www.bloomingtonmn.gov/bldg/permit-status-inspection-results-monthly-building-reports" TargetMode="External"/><Relationship Id="rId139" Type="http://schemas.openxmlformats.org/officeDocument/2006/relationships/hyperlink" Target="http://www.businessnorth.com/daily_briefing/l-m-fleet-supply-to-build-new-distribution-center/article_8e2582e0-3311-11ee-be35-e3ce5651ac78.html" TargetMode="External"/><Relationship Id="rId80" Type="http://schemas.openxmlformats.org/officeDocument/2006/relationships/hyperlink" Target="https://www.bizjournals.com/twincities/news/2020/07/10/revol-greens-expands-medford-greenhouse.html?ana=e_me_prem&amp;j=90518469&amp;t=Morning&amp;mkt_tok=eyJpIjoiTlRaaFl6TXpPRFE0TURFNSIsInQiOiIwcHp6bVwvelhlTFwvZzdzYUtEUmdpeWZMaEpcL2YwTWF6VXJtZHlRTlwvRnVZSXZFeGMrZjlwNXJySEJoaFFDekRRUEV5S3VaQTRZSUVIXC9Qc2hGWk5rYXlPUXp0N2FhVVk4aFN3NDVXVUIxeHB4WXBRdUM1a2RCTE4rSWdsb0V1Z2x4In0%3D" TargetMode="External"/><Relationship Id="rId85" Type="http://schemas.openxmlformats.org/officeDocument/2006/relationships/hyperlink" Target="https://www.bizjournals.com/twincities/news/2020/08/06/best-places-to-work-2020-ameriprise-financial.html" TargetMode="External"/><Relationship Id="rId150" Type="http://schemas.openxmlformats.org/officeDocument/2006/relationships/hyperlink" Target="https://www.stcloudlive.com/business/expansion-planned-in-st-cloud-airport-business-park" TargetMode="External"/><Relationship Id="rId12" Type="http://schemas.openxmlformats.org/officeDocument/2006/relationships/hyperlink" Target="https://www.bizjournals.com/twincities/news/2019/03/06/tennant-will-buy-40-acre-office-complex-will-move.html" TargetMode="External"/><Relationship Id="rId17" Type="http://schemas.openxmlformats.org/officeDocument/2006/relationships/hyperlink" Target="https://finance.yahoo.com/news/taoglas-opens-iot-design-support-120000974.html" TargetMode="External"/><Relationship Id="rId25" Type="http://schemas.openxmlformats.org/officeDocument/2006/relationships/hyperlink" Target="http://www.startribune.com/german-firm-buys-comtrol-a-manufacturer-that-survived-founder-s-legal-trouble-recession/505222132/" TargetMode="External"/><Relationship Id="rId33" Type="http://schemas.openxmlformats.org/officeDocument/2006/relationships/hyperlink" Target="https://mn.gov/deed/newscenter/press-releases/?id=410709" TargetMode="External"/><Relationship Id="rId38" Type="http://schemas.openxmlformats.org/officeDocument/2006/relationships/hyperlink" Target="https://www.bizjournals.com/twincities/news/2020/04/10/for-tech-firms-still-hiring-slump-has-put-top.html" TargetMode="External"/><Relationship Id="rId46" Type="http://schemas.openxmlformats.org/officeDocument/2006/relationships/hyperlink" Target="https://finance-commerce.com/2020/04/just-sold-safety-gear-maker-buys-second-warehouse/" TargetMode="External"/><Relationship Id="rId59" Type="http://schemas.openxmlformats.org/officeDocument/2006/relationships/hyperlink" Target="https://finance-commerce.com/2020/06/greystone-to-build-new-hq-at-canterbury-commons/" TargetMode="External"/><Relationship Id="rId67" Type="http://schemas.openxmlformats.org/officeDocument/2006/relationships/hyperlink" Target="http://herald-journal.com/archives/2020/stories/winsted-council-020420.html" TargetMode="External"/><Relationship Id="rId103" Type="http://schemas.openxmlformats.org/officeDocument/2006/relationships/hyperlink" Target="https://www.southernminn.com/northfield_news/business/article_b440079d-6316-5eae-8404-afdb4357d21a.html" TargetMode="External"/><Relationship Id="rId108" Type="http://schemas.openxmlformats.org/officeDocument/2006/relationships/hyperlink" Target="https://gcc02.safelinks.protection.outlook.com/?url=https%3A%2F%2Fbit.ly%2F3nwYasQ&amp;data=04%7C01%7Cthu-mai.ho-kim%40state.mn.us%7Ce2bc217e96a24e7552d508d977c5c96f%7Ceb14b04624c445198f26b89c2159828c%7C0%7C0%7C637672513635843188%7CUnknown%7CTWFpbGZsb3d8eyJWIjoiMC4wLjAwMDAiLCJQIjoiV2luMzIiLCJBTiI6Ik1haWwiLCJXVCI6Mn0%3D%7C1000&amp;sdata=bsfNQBW7mPz399EA1m9QF3czZ%2FRrMCPr4t8fJORhvAI%3D&amp;reserved=0" TargetMode="External"/><Relationship Id="rId116" Type="http://schemas.openxmlformats.org/officeDocument/2006/relationships/hyperlink" Target="https://www.house.leg.state.mn.us/comm/docs/JB6oK3CXU024_BQCE6YFXQ.pdf" TargetMode="External"/><Relationship Id="rId124" Type="http://schemas.openxmlformats.org/officeDocument/2006/relationships/hyperlink" Target="https://www.bloomingtonmn.gov/bldg/permit-status-inspection-results-monthly-building-reports" TargetMode="External"/><Relationship Id="rId129" Type="http://schemas.openxmlformats.org/officeDocument/2006/relationships/hyperlink" Target="https://www.hato.lighting/en/hato-insights/latest-news/a-bright-future-for-farmers-with-hato-usa" TargetMode="External"/><Relationship Id="rId137" Type="http://schemas.openxmlformats.org/officeDocument/2006/relationships/hyperlink" Target="https://www.bloomingtonmn.gov/bldg/permit-status-inspection-results-monthly-building-reports" TargetMode="External"/><Relationship Id="rId20" Type="http://schemas.openxmlformats.org/officeDocument/2006/relationships/hyperlink" Target="https://www.bizjournals.com/twincities/news/2019/08/28/microelectronics-maker-will-expand-bloomington.html" TargetMode="External"/><Relationship Id="rId41" Type="http://schemas.openxmlformats.org/officeDocument/2006/relationships/hyperlink" Target="http://tcbmag.com/news/articles/2020/april/twin-cities-gourmet-popcorn-brand-pops-into-partnership-with-edible-arrangements" TargetMode="External"/><Relationship Id="rId54" Type="http://schemas.openxmlformats.org/officeDocument/2006/relationships/hyperlink" Target="https://www.coonrapidsmn.gov/ArchiveCenter/ViewFile/Item/951" TargetMode="External"/><Relationship Id="rId62" Type="http://schemas.openxmlformats.org/officeDocument/2006/relationships/hyperlink" Target="https://www.cityofcottonwoodmn.com/vertical/sites/%7BE0FDF809-1956-4DF5-8E65-A031493D88F5%7D/uploads/April_21_2020_Council_Minutes.pdf" TargetMode="External"/><Relationship Id="rId70" Type="http://schemas.openxmlformats.org/officeDocument/2006/relationships/hyperlink" Target="https://www.bizjournals.com/twincities/news/2020/07/07/cool-offices-saluda-medical-bloomington-office.html" TargetMode="External"/><Relationship Id="rId75" Type="http://schemas.openxmlformats.org/officeDocument/2006/relationships/hyperlink" Target="https://www.startribune.com/metro-storage-to-build-908-unit-facility-in-coon-rapids/571750032/" TargetMode="External"/><Relationship Id="rId83" Type="http://schemas.openxmlformats.org/officeDocument/2006/relationships/hyperlink" Target="https://www.bizjournals.com/twincities/news/2020/08/10/us-army-corps-of-engineers-first-national-bank.html" TargetMode="External"/><Relationship Id="rId88" Type="http://schemas.openxmlformats.org/officeDocument/2006/relationships/hyperlink" Target="https://www.bizjournals.com/twincities/news/2020/08/05/best-places-to-work-2020-arctic-wolf.html" TargetMode="External"/><Relationship Id="rId91" Type="http://schemas.openxmlformats.org/officeDocument/2006/relationships/hyperlink" Target="https://www.bizjournals.com/twincities/news/2020/09/03/davis-medical-office-stlouispark-groundbreaking.html" TargetMode="External"/><Relationship Id="rId96" Type="http://schemas.openxmlformats.org/officeDocument/2006/relationships/hyperlink" Target="https://finance-commerce.com/2020/08/just-sold-woodchuck-usa-buys-vomelas-former-hq/" TargetMode="External"/><Relationship Id="rId111" Type="http://schemas.openxmlformats.org/officeDocument/2006/relationships/hyperlink" Target="https://ccxmedia.org/news/boston-scientific-plans-to-add-new-maple-grove-building/" TargetMode="External"/><Relationship Id="rId132" Type="http://schemas.openxmlformats.org/officeDocument/2006/relationships/hyperlink" Target="https://finance-commerce.com/2023/04/lockheed-martin-entity-looks-to-expand-in-twin-cities/" TargetMode="External"/><Relationship Id="rId140" Type="http://schemas.openxmlformats.org/officeDocument/2006/relationships/hyperlink" Target="http://www.businessnorth.com/daily_briefing/l-m-fleet-supply-to-build-new-distribution-center/article_8e2582e0-3311-11ee-be35-e3ce5651ac78.html" TargetMode="External"/><Relationship Id="rId145" Type="http://schemas.openxmlformats.org/officeDocument/2006/relationships/hyperlink" Target="https://www.startribune.com/minnesota-businesses-team-up-to-bring-plastic-film-recycling-to-state/600170359/" TargetMode="External"/><Relationship Id="rId153" Type="http://schemas.openxmlformats.org/officeDocument/2006/relationships/hyperlink" Target="https://www.bloomingtonmn.gov/bldg/permit-status-inspection-results-monthly-building-reports" TargetMode="External"/><Relationship Id="rId1" Type="http://schemas.openxmlformats.org/officeDocument/2006/relationships/hyperlink" Target="http://www.startribune.com/optum-finds-a-big-new-home-in-eden-prairie/123142228/" TargetMode="External"/><Relationship Id="rId6" Type="http://schemas.openxmlformats.org/officeDocument/2006/relationships/hyperlink" Target="https://finance-commerce.com/2019/05/icy-city-could-be-data-center-hot-spot/" TargetMode="External"/><Relationship Id="rId15" Type="http://schemas.openxmlformats.org/officeDocument/2006/relationships/hyperlink" Target="https://www.stevenscountytimes.com/news/government-and-politics/4583528-carrot-washing-plant-seeks-site-near-morris-zoning-hearings-set" TargetMode="External"/><Relationship Id="rId23" Type="http://schemas.openxmlformats.org/officeDocument/2006/relationships/hyperlink" Target="http://www.startribune.com/female-ceo-leads-minnesota-building-products-maker-to-campus-expansion/565623832/" TargetMode="External"/><Relationship Id="rId28" Type="http://schemas.openxmlformats.org/officeDocument/2006/relationships/hyperlink" Target="http://www.startribune.com/osseo-tooling-manufacturer-die-technology-launches-precision-machining-company/507225412/" TargetMode="External"/><Relationship Id="rId36" Type="http://schemas.openxmlformats.org/officeDocument/2006/relationships/hyperlink" Target="https://www.bizjournals.com/twincities/news/2020/04/01/e-commerce-site-wants-to-hire-dozens-because-of.html" TargetMode="External"/><Relationship Id="rId49" Type="http://schemas.openxmlformats.org/officeDocument/2006/relationships/hyperlink" Target="https://mn.gov/deed/newscenter/press-releases/?id=432987" TargetMode="External"/><Relationship Id="rId57" Type="http://schemas.openxmlformats.org/officeDocument/2006/relationships/hyperlink" Target="https://kstp.com/business/creating-jobs-during-covid-19-pandemic-in-smaller-minnesota-communities/5697899/" TargetMode="External"/><Relationship Id="rId106" Type="http://schemas.openxmlformats.org/officeDocument/2006/relationships/hyperlink" Target="https://www.bizjournals.com/twincities/news/2021/03/10/all-integrated-solutions-larger-distribution-cente.html" TargetMode="External"/><Relationship Id="rId114" Type="http://schemas.openxmlformats.org/officeDocument/2006/relationships/hyperlink" Target="https://www.bizjournals.com/twincities/news/2022/02/07/seagate-bloomington-facility-expansion.html?cx_testId=40&amp;cx_testVariant=cx_46&amp;cx_artPos=9" TargetMode="External"/><Relationship Id="rId119" Type="http://schemas.openxmlformats.org/officeDocument/2006/relationships/hyperlink" Target="https://www.coonrapidsmn.gov/Archive.aspx?AMID=79" TargetMode="External"/><Relationship Id="rId127" Type="http://schemas.openxmlformats.org/officeDocument/2006/relationships/hyperlink" Target="https://ccxmedia.org/news/walgreens-plans-brooklyn-park-facility-to-speed-up-prescription-delivery/" TargetMode="External"/><Relationship Id="rId10" Type="http://schemas.openxmlformats.org/officeDocument/2006/relationships/hyperlink" Target="https://www.bizjournals.com/twincities/news/2019/01/29/boom-island-brewing-will-move-from-north.html" TargetMode="External"/><Relationship Id="rId31" Type="http://schemas.openxmlformats.org/officeDocument/2006/relationships/hyperlink" Target="https://www.brooklynpark.org/wp-content/uploads/2019/09/ccep012819rm.pdf%20%20(page%20238-)" TargetMode="External"/><Relationship Id="rId44" Type="http://schemas.openxmlformats.org/officeDocument/2006/relationships/hyperlink" Target="https://finance-commerce.com/2020/04/just-sold-trehus-buys-bigger-office-in-golden-valley/" TargetMode="External"/><Relationship Id="rId52" Type="http://schemas.openxmlformats.org/officeDocument/2006/relationships/hyperlink" Target="https://www.bizjournals.com/twincities/news/2020/06/15/wiplfi-moving-from-edina-lake-elmo-to-minneapolis.html" TargetMode="External"/><Relationship Id="rId60" Type="http://schemas.openxmlformats.org/officeDocument/2006/relationships/hyperlink" Target="https://www.buhlergroup.com/content/buhlergroup/global/en/media/media-releases/buehler_opens_newfoodapplicationcenterascollaborationvenueforcre.html" TargetMode="External"/><Relationship Id="rId65" Type="http://schemas.openxmlformats.org/officeDocument/2006/relationships/hyperlink" Target="https://www.bizjournals.com/twincities/news/2020/06/10/utah-health-tech-company-opening-st-paul.html" TargetMode="External"/><Relationship Id="rId73" Type="http://schemas.openxmlformats.org/officeDocument/2006/relationships/hyperlink" Target="https://www.startribune.com/with-switch-to-quarantine-style-twin-cities-retailers-left-with-unsold-clothes/571896912/" TargetMode="External"/><Relationship Id="rId78" Type="http://schemas.openxmlformats.org/officeDocument/2006/relationships/hyperlink" Target="https://finance-commerce.com/2020/07/just-sold-retail-tech-finishes-new-building-sells-old-one/" TargetMode="External"/><Relationship Id="rId81" Type="http://schemas.openxmlformats.org/officeDocument/2006/relationships/hyperlink" Target="https://finance-commerce.com/2020/07/just-sold-hugo-wire-company-moves-to-lino-lakes/" TargetMode="External"/><Relationship Id="rId86" Type="http://schemas.openxmlformats.org/officeDocument/2006/relationships/hyperlink" Target="https://www.bizjournals.com/twincities/news/2020/08/06/best-places-to-work-2020-tpi-hospitality.html" TargetMode="External"/><Relationship Id="rId94" Type="http://schemas.openxmlformats.org/officeDocument/2006/relationships/hyperlink" Target="https://www.bizjournals.com/twincities/news/2020/07/01/dispatch-raises-11-million.html" TargetMode="External"/><Relationship Id="rId99" Type="http://schemas.openxmlformats.org/officeDocument/2006/relationships/hyperlink" Target="https://www.bloomingtonmn.gov/bldg/permit-status-inspection-results-monthly-building-reports" TargetMode="External"/><Relationship Id="rId101" Type="http://schemas.openxmlformats.org/officeDocument/2006/relationships/hyperlink" Target="https://gcc01.safelinks.protection.outlook.com/?url=https%3A%2F%2Fbit.ly%2F33wTacP&amp;data=04%7C01%7Cthu-mai.ho-kim%40state.mn.us%7Ca0c1a6b9e7504257229e08d8958a528b%7Ceb14b04624c445198f26b89c2159828c%7C0%7C0%7C637423768602340343%7CUnknown%7CTWFpbGZsb3d8eyJWIjoiMC4wLjAwMDAiLCJQIjoiV2luMzIiLCJBTiI6Ik1haWwiLCJXVCI6Mn0%3D%7C1000&amp;sdata=MuHXzlrwpeucgB15aD3hT6LYufkhUCGZGMd3n7mWia0%3D&amp;reserved=0" TargetMode="External"/><Relationship Id="rId122" Type="http://schemas.openxmlformats.org/officeDocument/2006/relationships/hyperlink" Target="http://www.businessnorth.com/daily_briefing/cirrus-unveils-painting-addition-to-duluth-facilities/article_95cf8f22-0473-11ed-a50e-87323255cc4e.html" TargetMode="External"/><Relationship Id="rId130" Type="http://schemas.openxmlformats.org/officeDocument/2006/relationships/hyperlink" Target="https://www.bloomingtonmn.gov/bldg/permit-status-inspection-results-monthly-building-reports" TargetMode="External"/><Relationship Id="rId135" Type="http://schemas.openxmlformats.org/officeDocument/2006/relationships/hyperlink" Target="https://www.bloomingtonmn.gov/bldg/permit-status-inspection-results-monthly-building-reports" TargetMode="External"/><Relationship Id="rId143" Type="http://schemas.openxmlformats.org/officeDocument/2006/relationships/hyperlink" Target="https://www.startribune.com/facebook-parent-meta-plans-700m-data-center-for-rosemount-xcel-energy-university-minnesota-google/600301527/" TargetMode="External"/><Relationship Id="rId148" Type="http://schemas.openxmlformats.org/officeDocument/2006/relationships/hyperlink" Target="https://www.bizjournals.com/twincities/news/2024/05/09/tkda-headquarters-st-paul-bloomington.html" TargetMode="External"/><Relationship Id="rId151" Type="http://schemas.openxmlformats.org/officeDocument/2006/relationships/hyperlink" Target="https://finance-commerce.com/2024/10/gamer-packaging-signs-at-fifth-street-towers/" TargetMode="External"/><Relationship Id="rId4" Type="http://schemas.openxmlformats.org/officeDocument/2006/relationships/hyperlink" Target="https://www.echopress.com/news/4589707-alexandria-industries-plans-18m-expansion" TargetMode="External"/><Relationship Id="rId9" Type="http://schemas.openxmlformats.org/officeDocument/2006/relationships/hyperlink" Target="http://www.startribune.com/sun-country-will-start-cargo-service-with-a-big-first-customer-amazon/566286912/" TargetMode="External"/><Relationship Id="rId13" Type="http://schemas.openxmlformats.org/officeDocument/2006/relationships/hyperlink" Target="http://www.businessnorth.com/businessnorth_exclusives/lake-view-hospital-in-two-harbors-expanding/article_0ef9d73e-4f1b-11e9-b051-a34eb2d82456.html" TargetMode="External"/><Relationship Id="rId18" Type="http://schemas.openxmlformats.org/officeDocument/2006/relationships/hyperlink" Target="https://www.bizjournals.com/twincities/news/2019/09/20/chinese-biotech-firm-partners-with-mayo-will-open.html" TargetMode="External"/><Relationship Id="rId39" Type="http://schemas.openxmlformats.org/officeDocument/2006/relationships/hyperlink" Target="https://www.bizjournals.com/twincities/news/2020/04/10/for-tech-firms-still-hiring-slump-has-put-top.html" TargetMode="External"/><Relationship Id="rId109" Type="http://schemas.openxmlformats.org/officeDocument/2006/relationships/hyperlink" Target="https://www.startribune.com/minnesota-manufacturing-is-looking-up-despite-supply-chain-concerns/600118143/" TargetMode="External"/><Relationship Id="rId34" Type="http://schemas.openxmlformats.org/officeDocument/2006/relationships/hyperlink" Target="https://mn.gov/deed/ed/about-us/news-events/press-releases/ed-press-releases.jsp?id=1045-380038" TargetMode="External"/><Relationship Id="rId50" Type="http://schemas.openxmlformats.org/officeDocument/2006/relationships/hyperlink" Target="https://mn.gov/deed/newscenter/press-releases/?id=432987" TargetMode="External"/><Relationship Id="rId55" Type="http://schemas.openxmlformats.org/officeDocument/2006/relationships/hyperlink" Target="https://www.bloomingtonmn.gov/bldg/permit-status-inspection-results-monthly-building-reports" TargetMode="External"/><Relationship Id="rId76" Type="http://schemas.openxmlformats.org/officeDocument/2006/relationships/hyperlink" Target="https://mn.gov/deed/newscenter/press-releases/" TargetMode="External"/><Relationship Id="rId97" Type="http://schemas.openxmlformats.org/officeDocument/2006/relationships/hyperlink" Target="https://www.bloomingtonmn.gov/bldg/permit-status-inspection-results-monthly-building-reports" TargetMode="External"/><Relationship Id="rId104" Type="http://schemas.openxmlformats.org/officeDocument/2006/relationships/hyperlink" Target="https://tcbmag.com/google-to-open-first-minnesota-office-in-rochester/?utm_source=SilverpopMailing&amp;utm_medium=email&amp;utm_campaign=021821_TBRIEFCASE%20(1)" TargetMode="External"/><Relationship Id="rId120" Type="http://schemas.openxmlformats.org/officeDocument/2006/relationships/hyperlink" Target="https://www.rainylakegazette.com/2021/12/15/make-way-for-expansion-city-to-assist-greentech/" TargetMode="External"/><Relationship Id="rId125" Type="http://schemas.openxmlformats.org/officeDocument/2006/relationships/hyperlink" Target="https://www.bloomingtonmn.gov/bldg/permit-status-inspection-results-monthly-building-reports" TargetMode="External"/><Relationship Id="rId141" Type="http://schemas.openxmlformats.org/officeDocument/2006/relationships/hyperlink" Target="https://www.ci.stcloud.mn.us/DocumentCenter/View/24638/Septhttps:/www.ci.stcloud.mn.us/DocumentCenter/View/25499/September-2023-2023" TargetMode="External"/><Relationship Id="rId146" Type="http://schemas.openxmlformats.org/officeDocument/2006/relationships/hyperlink" Target="https://www.hometownsource.com/monticello_times/news/wiha-tools-paving-the-way-for-new-facility/article_d8172710-fedc-11ec-8b6f-3315680158c3.html" TargetMode="External"/><Relationship Id="rId7" Type="http://schemas.openxmlformats.org/officeDocument/2006/relationships/hyperlink" Target="http://www.startribune.com/foodsby-zeros-in-on-office-lunch-deliveries-carving-niche-amid-a-boom/514311862/" TargetMode="External"/><Relationship Id="rId71" Type="http://schemas.openxmlformats.org/officeDocument/2006/relationships/hyperlink" Target="https://www.startribune.com/kodak-expansion-fueled-by-765m-federal-loan-could-mean-60-jobs-in-st-paul/571933392/" TargetMode="External"/><Relationship Id="rId92" Type="http://schemas.openxmlformats.org/officeDocument/2006/relationships/hyperlink" Target="https://www.bizjournals.com/twincities/news/2020/09/03/davis-medical-office-stlouispark-groundbreaking.html" TargetMode="External"/><Relationship Id="rId2" Type="http://schemas.openxmlformats.org/officeDocument/2006/relationships/hyperlink" Target="http://www.startribune.com/apprenticeship-programs-abound-as-labor-shortage-deepens-in-minnesota/504173842/" TargetMode="External"/><Relationship Id="rId29" Type="http://schemas.openxmlformats.org/officeDocument/2006/relationships/hyperlink" Target="https://finance-commerce.com/2019/03/cottage-grove-to-get-54-million-airgas-plant/" TargetMode="External"/><Relationship Id="rId24" Type="http://schemas.openxmlformats.org/officeDocument/2006/relationships/hyperlink" Target="https://www.businesswire.com/news/home/20190130005080/en/ARYZTA-Announces-Cookie-Line-Extension-Chaska-MN" TargetMode="External"/><Relationship Id="rId40" Type="http://schemas.openxmlformats.org/officeDocument/2006/relationships/hyperlink" Target="https://www.bizjournals.com/twincities/news/2020/04/10/for-tech-firms-still-hiring-slump-has-put-top.html" TargetMode="External"/><Relationship Id="rId45" Type="http://schemas.openxmlformats.org/officeDocument/2006/relationships/hyperlink" Target="https://finance-commerce.com/2020/04/kurita-moving-to-brooklyn-park/" TargetMode="External"/><Relationship Id="rId66" Type="http://schemas.openxmlformats.org/officeDocument/2006/relationships/hyperlink" Target="https://www.keyc.com/2020/01/28/mankato-city-council-approves-submission-redevelopment-grant-sibley-parkway-winery-project/" TargetMode="External"/><Relationship Id="rId87" Type="http://schemas.openxmlformats.org/officeDocument/2006/relationships/hyperlink" Target="https://www.bizjournals.com/twincities/news/2020/08/06/best-places-to-work-2020-sageglass.html" TargetMode="External"/><Relationship Id="rId110" Type="http://schemas.openxmlformats.org/officeDocument/2006/relationships/hyperlink" Target="https://finance-commerce.com/2022/02/just-sold-jonny-pops-owners-buy-elk-river-plant/" TargetMode="External"/><Relationship Id="rId115" Type="http://schemas.openxmlformats.org/officeDocument/2006/relationships/hyperlink" Target="https://www.bizjournals.com/twincities/news/2022/02/08/imprint-engine-expansion-brooklyn-center.html" TargetMode="External"/><Relationship Id="rId131" Type="http://schemas.openxmlformats.org/officeDocument/2006/relationships/hyperlink" Target="https://www.bloomingtonmn.gov/bldg/permit-status-inspection-results-monthly-building-reports" TargetMode="External"/><Relationship Id="rId136" Type="http://schemas.openxmlformats.org/officeDocument/2006/relationships/hyperlink" Target="https://www.bloomingtonmn.gov/bldg/permit-status-inspection-results-monthly-building-reports" TargetMode="External"/><Relationship Id="rId61" Type="http://schemas.openxmlformats.org/officeDocument/2006/relationships/hyperlink" Target="https://www.newsbreak.com/minnesota/willmar/news/1593016537763/jennie-o-turkey-store-hiring-95-additional-employees-offering-signing-bonuses" TargetMode="External"/><Relationship Id="rId82" Type="http://schemas.openxmlformats.org/officeDocument/2006/relationships/hyperlink" Target="https://www.bizjournals.com/twincities/news/2020/08/14/bind-benefits-insurance-enrollment-period-double.html" TargetMode="External"/><Relationship Id="rId152" Type="http://schemas.openxmlformats.org/officeDocument/2006/relationships/hyperlink" Target="https://www.twincities.com/2024/12/01/farmington-data-center-park-advances-objections/" TargetMode="External"/><Relationship Id="rId19" Type="http://schemas.openxmlformats.org/officeDocument/2006/relationships/hyperlink" Target="https://springbrooknaturecenter.org/AgendaCenter/ViewFile/Agenda/_05132019-311" TargetMode="External"/><Relationship Id="rId14" Type="http://schemas.openxmlformats.org/officeDocument/2006/relationships/hyperlink" Target="http://tcbmag.com/news/articles/2019/march/hvac-manufacturer-daikin-announces-second-expansion-in-six-months" TargetMode="External"/><Relationship Id="rId30" Type="http://schemas.openxmlformats.org/officeDocument/2006/relationships/hyperlink" Target="https://www.bizjournals.com/twincities/news/2019/03/19/after-sale-to-private-equity-jamf-has-kept-growth.html" TargetMode="External"/><Relationship Id="rId35" Type="http://schemas.openxmlformats.org/officeDocument/2006/relationships/hyperlink" Target="http://www.startribune.com/jbs-buys-nearly-shuttered-pipestone-minn-meat-plant-preserving-130-jobs/565750952/" TargetMode="External"/><Relationship Id="rId56" Type="http://schemas.openxmlformats.org/officeDocument/2006/relationships/hyperlink" Target="https://www.sctimes.com/story/money/business/2020/05/01/microbiologics-expands-make-room-work-supporting-personalized-medicine-st-cloud/3039475001/?utm_source=sctimes-Daily%20Briefing&amp;utm_medium=email&amp;utm_campaign=daily_briefing&amp;utm_term=list_article_thumb" TargetMode="External"/><Relationship Id="rId77" Type="http://schemas.openxmlformats.org/officeDocument/2006/relationships/hyperlink" Target="https://mn.gov/deed/newscenter/press-releases/" TargetMode="External"/><Relationship Id="rId100" Type="http://schemas.openxmlformats.org/officeDocument/2006/relationships/hyperlink" Target="https://www.bloomingtonmn.gov/bldg/permit-status-inspection-results-monthly-building-reports" TargetMode="External"/><Relationship Id="rId105" Type="http://schemas.openxmlformats.org/officeDocument/2006/relationships/hyperlink" Target="https://www.bizjournals.com/twincities/news/2021/03/01/nordic-ware-cafe-warehouse-expansion-building-9.html" TargetMode="External"/><Relationship Id="rId126" Type="http://schemas.openxmlformats.org/officeDocument/2006/relationships/hyperlink" Target="https://www.mesabitribune.com/news/local/keetac-picked-by-u-s-steel-as-dr-grade-pellet-site/article_b76ab834-0ed0-11ed-9ba8-fb6c6b46752f.html" TargetMode="External"/><Relationship Id="rId147" Type="http://schemas.openxmlformats.org/officeDocument/2006/relationships/hyperlink" Target="https://blainemn.portal.civicclerk.com/event/1034/files/report/1352" TargetMode="External"/><Relationship Id="rId8" Type="http://schemas.openxmlformats.org/officeDocument/2006/relationships/hyperlink" Target="https://finance-commerce.com/2019/10/carver-county-aggregate-distribution-facility-pitched/" TargetMode="External"/><Relationship Id="rId51" Type="http://schemas.openxmlformats.org/officeDocument/2006/relationships/hyperlink" Target="https://www.bizjournals.com/twincities/news/2020/06/02/bay-area-personal-shopping-service-to-cut-1-400-em.html" TargetMode="External"/><Relationship Id="rId72" Type="http://schemas.openxmlformats.org/officeDocument/2006/relationships/hyperlink" Target="https://www.americaninno.com/minne/inno-news-minne/after-receiving-local-backing-techmate-plans-midwest-expansion/?mc_cid=1ead4f79cb&amp;mc_eid=f9b059d709" TargetMode="External"/><Relationship Id="rId93" Type="http://schemas.openxmlformats.org/officeDocument/2006/relationships/hyperlink" Target="https://www.bizjournals.com/twincities/news/2020/07/14/sezzle-raises-55-million-from-its-institutional.html" TargetMode="External"/><Relationship Id="rId98" Type="http://schemas.openxmlformats.org/officeDocument/2006/relationships/hyperlink" Target="https://www.bizjournals.com/twincities/news/2020/10/13/rolls-royce-expands-power-generation-facility.html" TargetMode="External"/><Relationship Id="rId121" Type="http://schemas.openxmlformats.org/officeDocument/2006/relationships/hyperlink" Target="http://www.businessnorth.com/daily_briefing/asv-holdings-on-track-for-expansion/article_65ddad96-b1c9-11ec-a6e2-ab8821966a8a.html" TargetMode="External"/><Relationship Id="rId142" Type="http://schemas.openxmlformats.org/officeDocument/2006/relationships/hyperlink" Target="https://www.bizjournals.com/twincities/news/2023/12/08/aldevron-biotech-eden-prairie-supervalu-bluestem.html" TargetMode="External"/><Relationship Id="rId3" Type="http://schemas.openxmlformats.org/officeDocument/2006/relationships/hyperlink" Target="http://www.startribune.com/3m-s-opens-multimillion-dollar-consumer-data-lab-on-maplewood-campus/5063979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F1B2-AB93-492E-8F1B-80F6AB69A703}">
  <dimension ref="A1:O44"/>
  <sheetViews>
    <sheetView topLeftCell="A6" workbookViewId="0">
      <selection activeCell="B41" sqref="B41:D41"/>
    </sheetView>
  </sheetViews>
  <sheetFormatPr defaultRowHeight="15" x14ac:dyDescent="0.25"/>
  <cols>
    <col min="1" max="1" width="13.140625" bestFit="1" customWidth="1"/>
    <col min="2" max="2" width="22.28515625" bestFit="1" customWidth="1"/>
    <col min="3" max="3" width="18" bestFit="1" customWidth="1"/>
    <col min="4" max="4" width="33.85546875" bestFit="1" customWidth="1"/>
    <col min="10" max="10" width="16.28515625" bestFit="1" customWidth="1"/>
    <col min="11" max="11" width="9.28515625" bestFit="1" customWidth="1"/>
    <col min="12" max="12" width="14.5703125" bestFit="1" customWidth="1"/>
  </cols>
  <sheetData>
    <row r="1" spans="1:15" x14ac:dyDescent="0.25">
      <c r="A1" s="145" t="s">
        <v>3</v>
      </c>
      <c r="B1" t="s">
        <v>4002</v>
      </c>
    </row>
    <row r="2" spans="1:15" x14ac:dyDescent="0.25">
      <c r="A2" s="145" t="s">
        <v>4</v>
      </c>
      <c r="B2" t="s">
        <v>4002</v>
      </c>
    </row>
    <row r="4" spans="1:15" x14ac:dyDescent="0.25">
      <c r="A4" s="145" t="s">
        <v>3104</v>
      </c>
      <c r="B4" t="s">
        <v>3107</v>
      </c>
      <c r="C4" t="s">
        <v>3106</v>
      </c>
      <c r="D4" t="s">
        <v>3108</v>
      </c>
      <c r="H4" s="467" t="s">
        <v>4001</v>
      </c>
      <c r="I4" s="467" t="s">
        <v>4249</v>
      </c>
      <c r="J4" s="467" t="s">
        <v>4253</v>
      </c>
      <c r="K4" s="467" t="s">
        <v>4250</v>
      </c>
      <c r="L4" s="467" t="s">
        <v>4251</v>
      </c>
      <c r="M4" s="463"/>
      <c r="N4" s="463"/>
      <c r="O4" s="463"/>
    </row>
    <row r="5" spans="1:15" x14ac:dyDescent="0.25">
      <c r="A5" s="146">
        <v>2018</v>
      </c>
      <c r="B5" s="147">
        <v>235</v>
      </c>
      <c r="C5" s="147">
        <v>2781899589</v>
      </c>
      <c r="D5" s="147">
        <v>8681</v>
      </c>
      <c r="H5" s="463">
        <v>2017</v>
      </c>
      <c r="I5" s="463">
        <v>209</v>
      </c>
      <c r="J5" s="464">
        <v>2315.1081199999999</v>
      </c>
      <c r="K5" s="465">
        <v>9302</v>
      </c>
      <c r="L5" s="464">
        <f>J5/I5</f>
        <v>11.077072344497607</v>
      </c>
      <c r="M5" s="463"/>
      <c r="N5" s="463"/>
      <c r="O5" s="465"/>
    </row>
    <row r="6" spans="1:15" x14ac:dyDescent="0.25">
      <c r="A6" s="537" t="s">
        <v>2207</v>
      </c>
      <c r="B6" s="147">
        <v>45</v>
      </c>
      <c r="C6" s="147">
        <v>455054952</v>
      </c>
      <c r="D6" s="147">
        <v>1462</v>
      </c>
      <c r="H6" s="463">
        <v>2018</v>
      </c>
      <c r="I6" s="463">
        <v>235</v>
      </c>
      <c r="J6" s="464">
        <v>2781.8995890000001</v>
      </c>
      <c r="K6" s="465">
        <v>8681</v>
      </c>
      <c r="L6" s="464">
        <f t="shared" ref="L6:L12" si="0">J6/I6</f>
        <v>11.837870591489363</v>
      </c>
      <c r="M6" s="463"/>
      <c r="N6" s="463"/>
      <c r="O6" s="465"/>
    </row>
    <row r="7" spans="1:15" x14ac:dyDescent="0.25">
      <c r="A7" s="537" t="s">
        <v>2208</v>
      </c>
      <c r="B7" s="147">
        <v>51</v>
      </c>
      <c r="C7" s="147">
        <v>1048049279</v>
      </c>
      <c r="D7" s="147">
        <v>2125</v>
      </c>
      <c r="H7" s="463">
        <v>2019</v>
      </c>
      <c r="I7" s="463">
        <v>178</v>
      </c>
      <c r="J7" s="464">
        <v>1216.2105140000001</v>
      </c>
      <c r="K7" s="465">
        <v>5415</v>
      </c>
      <c r="L7" s="464">
        <f t="shared" si="0"/>
        <v>6.8326433370786521</v>
      </c>
      <c r="M7" s="463"/>
      <c r="N7" s="463"/>
      <c r="O7" s="465"/>
    </row>
    <row r="8" spans="1:15" x14ac:dyDescent="0.25">
      <c r="A8" s="537" t="s">
        <v>2209</v>
      </c>
      <c r="B8" s="147">
        <v>82</v>
      </c>
      <c r="C8" s="147">
        <v>316747058</v>
      </c>
      <c r="D8" s="147">
        <v>3310</v>
      </c>
      <c r="H8" s="463">
        <v>2020</v>
      </c>
      <c r="I8" s="463">
        <v>156</v>
      </c>
      <c r="J8" s="464">
        <v>3835.818976</v>
      </c>
      <c r="K8" s="465">
        <v>9592</v>
      </c>
      <c r="L8" s="464">
        <f t="shared" si="0"/>
        <v>24.588583179487181</v>
      </c>
      <c r="M8" s="463"/>
      <c r="N8" s="463"/>
      <c r="O8" s="465"/>
    </row>
    <row r="9" spans="1:15" x14ac:dyDescent="0.25">
      <c r="A9" s="537" t="s">
        <v>2210</v>
      </c>
      <c r="B9" s="147">
        <v>57</v>
      </c>
      <c r="C9" s="147">
        <v>962048300</v>
      </c>
      <c r="D9" s="147">
        <v>1784</v>
      </c>
      <c r="H9" s="463">
        <v>2021</v>
      </c>
      <c r="I9" s="463">
        <v>146</v>
      </c>
      <c r="J9" s="464">
        <v>2181.8670073099997</v>
      </c>
      <c r="K9" s="465">
        <v>8157</v>
      </c>
      <c r="L9" s="464">
        <f t="shared" si="0"/>
        <v>14.944294570616437</v>
      </c>
      <c r="M9" s="463"/>
      <c r="N9" s="463"/>
      <c r="O9" s="465"/>
    </row>
    <row r="10" spans="1:15" x14ac:dyDescent="0.25">
      <c r="A10" s="146">
        <v>2019</v>
      </c>
      <c r="B10" s="147">
        <v>178</v>
      </c>
      <c r="C10" s="147">
        <v>1216210514</v>
      </c>
      <c r="D10" s="147">
        <v>5415</v>
      </c>
      <c r="H10" s="463">
        <v>2022</v>
      </c>
      <c r="I10" s="463">
        <v>141</v>
      </c>
      <c r="J10" s="464">
        <v>3819.145767</v>
      </c>
      <c r="K10" s="465">
        <v>5889</v>
      </c>
      <c r="L10" s="464">
        <f t="shared" si="0"/>
        <v>27.08614019148936</v>
      </c>
      <c r="M10" s="463"/>
      <c r="N10" s="463"/>
      <c r="O10" s="465"/>
    </row>
    <row r="11" spans="1:15" x14ac:dyDescent="0.25">
      <c r="A11" s="537" t="s">
        <v>2211</v>
      </c>
      <c r="B11" s="147">
        <v>44</v>
      </c>
      <c r="C11" s="147">
        <v>236659000</v>
      </c>
      <c r="D11" s="147">
        <v>1030</v>
      </c>
      <c r="H11" s="463">
        <v>2023</v>
      </c>
      <c r="I11" s="463">
        <v>112</v>
      </c>
      <c r="J11" s="464">
        <v>7919.6782766300003</v>
      </c>
      <c r="K11" s="465">
        <v>10184</v>
      </c>
      <c r="L11" s="464">
        <f t="shared" si="0"/>
        <v>70.711413184196431</v>
      </c>
      <c r="M11" s="466">
        <f>(J11-5000)/(I11-1)</f>
        <v>26.30340789756757</v>
      </c>
      <c r="N11" s="463" t="s">
        <v>4252</v>
      </c>
      <c r="O11" s="465"/>
    </row>
    <row r="12" spans="1:15" x14ac:dyDescent="0.25">
      <c r="A12" s="537" t="s">
        <v>2212</v>
      </c>
      <c r="B12" s="147">
        <v>54</v>
      </c>
      <c r="C12" s="147">
        <v>393012504</v>
      </c>
      <c r="D12" s="147">
        <v>1141</v>
      </c>
      <c r="H12" s="463">
        <v>2024</v>
      </c>
      <c r="I12" s="463">
        <v>31</v>
      </c>
      <c r="J12" s="464">
        <v>365.37533500000001</v>
      </c>
      <c r="K12" s="465">
        <v>1159</v>
      </c>
      <c r="L12" s="464">
        <f t="shared" si="0"/>
        <v>11.786301129032259</v>
      </c>
      <c r="M12" s="463"/>
      <c r="N12" s="463"/>
      <c r="O12" s="465"/>
    </row>
    <row r="13" spans="1:15" x14ac:dyDescent="0.25">
      <c r="A13" s="537" t="s">
        <v>2213</v>
      </c>
      <c r="B13" s="147">
        <v>53</v>
      </c>
      <c r="C13" s="147">
        <v>324581448</v>
      </c>
      <c r="D13" s="147">
        <v>1927</v>
      </c>
    </row>
    <row r="14" spans="1:15" x14ac:dyDescent="0.25">
      <c r="A14" s="537" t="s">
        <v>2214</v>
      </c>
      <c r="B14" s="147">
        <v>27</v>
      </c>
      <c r="C14" s="147">
        <v>261957562</v>
      </c>
      <c r="D14" s="147">
        <v>1317</v>
      </c>
    </row>
    <row r="15" spans="1:15" x14ac:dyDescent="0.25">
      <c r="A15" s="146">
        <v>2020</v>
      </c>
      <c r="B15" s="147">
        <v>154</v>
      </c>
      <c r="C15" s="147">
        <v>3805818976</v>
      </c>
      <c r="D15" s="147">
        <v>9552</v>
      </c>
    </row>
    <row r="16" spans="1:15" x14ac:dyDescent="0.25">
      <c r="A16" s="537" t="s">
        <v>1878</v>
      </c>
      <c r="B16" s="147">
        <v>39</v>
      </c>
      <c r="C16" s="147">
        <v>379255578</v>
      </c>
      <c r="D16" s="147">
        <v>1683</v>
      </c>
    </row>
    <row r="17" spans="1:4" x14ac:dyDescent="0.25">
      <c r="A17" s="537" t="s">
        <v>2060</v>
      </c>
      <c r="B17" s="147">
        <v>38</v>
      </c>
      <c r="C17" s="147">
        <v>3093121464</v>
      </c>
      <c r="D17" s="147">
        <v>5722</v>
      </c>
    </row>
    <row r="18" spans="1:4" x14ac:dyDescent="0.25">
      <c r="A18" s="537" t="s">
        <v>2238</v>
      </c>
      <c r="B18" s="147">
        <v>46</v>
      </c>
      <c r="C18" s="147">
        <v>164201460</v>
      </c>
      <c r="D18" s="147">
        <v>711</v>
      </c>
    </row>
    <row r="19" spans="1:4" x14ac:dyDescent="0.25">
      <c r="A19" s="537" t="s">
        <v>2387</v>
      </c>
      <c r="B19" s="147">
        <v>31</v>
      </c>
      <c r="C19" s="147">
        <v>169240474</v>
      </c>
      <c r="D19" s="147">
        <v>1436</v>
      </c>
    </row>
    <row r="20" spans="1:4" x14ac:dyDescent="0.25">
      <c r="A20" s="146">
        <v>2021</v>
      </c>
      <c r="B20" s="147">
        <v>145</v>
      </c>
      <c r="C20" s="147">
        <v>2139734059.3099999</v>
      </c>
      <c r="D20" s="147">
        <v>8047</v>
      </c>
    </row>
    <row r="21" spans="1:4" x14ac:dyDescent="0.25">
      <c r="A21" s="537" t="s">
        <v>2519</v>
      </c>
      <c r="B21" s="147">
        <v>36</v>
      </c>
      <c r="C21" s="147">
        <v>305640410</v>
      </c>
      <c r="D21" s="147">
        <v>1385</v>
      </c>
    </row>
    <row r="22" spans="1:4" x14ac:dyDescent="0.25">
      <c r="A22" s="537" t="s">
        <v>2651</v>
      </c>
      <c r="B22" s="147">
        <v>39</v>
      </c>
      <c r="C22" s="147">
        <v>792173968.80999994</v>
      </c>
      <c r="D22" s="147">
        <v>1795</v>
      </c>
    </row>
    <row r="23" spans="1:4" x14ac:dyDescent="0.25">
      <c r="A23" s="537" t="s">
        <v>2839</v>
      </c>
      <c r="B23" s="147">
        <v>43</v>
      </c>
      <c r="C23" s="147">
        <v>674070336.5</v>
      </c>
      <c r="D23" s="147">
        <v>2452</v>
      </c>
    </row>
    <row r="24" spans="1:4" x14ac:dyDescent="0.25">
      <c r="A24" s="537" t="s">
        <v>3021</v>
      </c>
      <c r="B24" s="147">
        <v>27</v>
      </c>
      <c r="C24" s="147">
        <v>367849344</v>
      </c>
      <c r="D24" s="147">
        <v>2415</v>
      </c>
    </row>
    <row r="25" spans="1:4" x14ac:dyDescent="0.25">
      <c r="A25" s="146">
        <v>2022</v>
      </c>
      <c r="B25" s="147">
        <v>140</v>
      </c>
      <c r="C25" s="147">
        <v>3913245767</v>
      </c>
      <c r="D25" s="147">
        <v>5829</v>
      </c>
    </row>
    <row r="26" spans="1:4" x14ac:dyDescent="0.25">
      <c r="A26" s="537" t="s">
        <v>3131</v>
      </c>
      <c r="B26" s="147">
        <v>45</v>
      </c>
      <c r="C26" s="147">
        <v>673602586</v>
      </c>
      <c r="D26" s="147">
        <v>2004</v>
      </c>
    </row>
    <row r="27" spans="1:4" x14ac:dyDescent="0.25">
      <c r="A27" s="537" t="s">
        <v>3298</v>
      </c>
      <c r="B27" s="147">
        <v>34</v>
      </c>
      <c r="C27" s="147">
        <v>606745567</v>
      </c>
      <c r="D27" s="147">
        <v>1792</v>
      </c>
    </row>
    <row r="28" spans="1:4" x14ac:dyDescent="0.25">
      <c r="A28" s="537" t="s">
        <v>3427</v>
      </c>
      <c r="B28" s="147">
        <v>31</v>
      </c>
      <c r="C28" s="147">
        <v>2359414568</v>
      </c>
      <c r="D28" s="147">
        <v>1119</v>
      </c>
    </row>
    <row r="29" spans="1:4" x14ac:dyDescent="0.25">
      <c r="A29" s="537" t="s">
        <v>3554</v>
      </c>
      <c r="B29" s="147">
        <v>30</v>
      </c>
      <c r="C29" s="147">
        <v>273483046</v>
      </c>
      <c r="D29" s="147">
        <v>914</v>
      </c>
    </row>
    <row r="30" spans="1:4" x14ac:dyDescent="0.25">
      <c r="A30" s="146">
        <v>2023</v>
      </c>
      <c r="B30" s="147">
        <v>112</v>
      </c>
      <c r="C30" s="147">
        <v>7862668276.6300001</v>
      </c>
      <c r="D30" s="147">
        <v>9871</v>
      </c>
    </row>
    <row r="31" spans="1:4" x14ac:dyDescent="0.25">
      <c r="A31" s="537" t="s">
        <v>3649</v>
      </c>
      <c r="B31" s="147">
        <v>36</v>
      </c>
      <c r="C31" s="147">
        <v>183985603.63</v>
      </c>
      <c r="D31" s="147">
        <v>894</v>
      </c>
    </row>
    <row r="32" spans="1:4" x14ac:dyDescent="0.25">
      <c r="A32" s="537" t="s">
        <v>3781</v>
      </c>
      <c r="B32" s="147">
        <v>35</v>
      </c>
      <c r="C32" s="147">
        <v>2095157286</v>
      </c>
      <c r="D32" s="147">
        <v>1265</v>
      </c>
    </row>
    <row r="33" spans="1:4" x14ac:dyDescent="0.25">
      <c r="A33" s="537" t="s">
        <v>3858</v>
      </c>
      <c r="B33" s="147">
        <v>19</v>
      </c>
      <c r="C33" s="147">
        <v>259910469</v>
      </c>
      <c r="D33" s="147">
        <v>417</v>
      </c>
    </row>
    <row r="34" spans="1:4" x14ac:dyDescent="0.25">
      <c r="A34" s="537" t="s">
        <v>3930</v>
      </c>
      <c r="B34" s="147">
        <v>22</v>
      </c>
      <c r="C34" s="147">
        <v>5323614918</v>
      </c>
      <c r="D34" s="147">
        <v>7295</v>
      </c>
    </row>
    <row r="35" spans="1:4" x14ac:dyDescent="0.25">
      <c r="A35" s="146">
        <v>2024</v>
      </c>
      <c r="B35" s="147">
        <v>113</v>
      </c>
      <c r="C35" s="147">
        <v>12209663585</v>
      </c>
      <c r="D35" s="147">
        <v>4370</v>
      </c>
    </row>
    <row r="36" spans="1:4" x14ac:dyDescent="0.25">
      <c r="A36" s="537" t="s">
        <v>4129</v>
      </c>
      <c r="B36" s="147">
        <v>33</v>
      </c>
      <c r="C36" s="147">
        <v>440211335</v>
      </c>
      <c r="D36" s="147">
        <v>1159</v>
      </c>
    </row>
    <row r="37" spans="1:4" x14ac:dyDescent="0.25">
      <c r="A37" s="537" t="s">
        <v>4274</v>
      </c>
      <c r="B37" s="147">
        <v>21</v>
      </c>
      <c r="C37" s="147">
        <v>927347643</v>
      </c>
      <c r="D37" s="147">
        <v>492</v>
      </c>
    </row>
    <row r="38" spans="1:4" x14ac:dyDescent="0.25">
      <c r="A38" s="537" t="s">
        <v>4359</v>
      </c>
      <c r="B38" s="147">
        <v>38</v>
      </c>
      <c r="C38" s="147">
        <v>553923169</v>
      </c>
      <c r="D38" s="147">
        <v>1015</v>
      </c>
    </row>
    <row r="39" spans="1:4" x14ac:dyDescent="0.25">
      <c r="A39" s="537" t="s">
        <v>4526</v>
      </c>
      <c r="B39" s="147">
        <v>21</v>
      </c>
      <c r="C39" s="147">
        <v>10288181438</v>
      </c>
      <c r="D39" s="147">
        <v>1704</v>
      </c>
    </row>
    <row r="40" spans="1:4" x14ac:dyDescent="0.25">
      <c r="A40" s="146">
        <v>2025</v>
      </c>
      <c r="B40" s="147">
        <v>29</v>
      </c>
      <c r="C40" s="147">
        <v>604946640</v>
      </c>
      <c r="D40" s="147">
        <v>952</v>
      </c>
    </row>
    <row r="41" spans="1:4" x14ac:dyDescent="0.25">
      <c r="A41" s="537" t="s">
        <v>4635</v>
      </c>
      <c r="B41" s="147">
        <v>29</v>
      </c>
      <c r="C41" s="147">
        <v>604946640</v>
      </c>
      <c r="D41" s="147">
        <v>952</v>
      </c>
    </row>
    <row r="42" spans="1:4" x14ac:dyDescent="0.25">
      <c r="A42" s="146" t="s">
        <v>4242</v>
      </c>
      <c r="B42" s="147"/>
      <c r="C42" s="147"/>
      <c r="D42" s="147"/>
    </row>
    <row r="43" spans="1:4" x14ac:dyDescent="0.25">
      <c r="A43" s="537" t="s">
        <v>4242</v>
      </c>
      <c r="B43" s="147"/>
      <c r="C43" s="147"/>
      <c r="D43" s="147"/>
    </row>
    <row r="44" spans="1:4" x14ac:dyDescent="0.25">
      <c r="A44" s="146" t="s">
        <v>3105</v>
      </c>
      <c r="B44" s="147">
        <v>1106</v>
      </c>
      <c r="C44" s="147">
        <v>34534187406.940002</v>
      </c>
      <c r="D44" s="147">
        <v>52717</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ZA1141"/>
  <sheetViews>
    <sheetView tabSelected="1" zoomScaleNormal="100" workbookViewId="0"/>
  </sheetViews>
  <sheetFormatPr defaultColWidth="8.7109375" defaultRowHeight="15" x14ac:dyDescent="0.25"/>
  <cols>
    <col min="1" max="1" width="11.42578125" style="10" customWidth="1"/>
    <col min="2" max="2" width="13" style="16" customWidth="1"/>
    <col min="3" max="3" width="17.7109375" style="10" customWidth="1"/>
    <col min="4" max="4" width="12.5703125" style="10" customWidth="1"/>
    <col min="5" max="5" width="11.5703125" style="10" bestFit="1" customWidth="1"/>
    <col min="6" max="6" width="15.7109375" style="10" customWidth="1"/>
    <col min="7" max="7" width="54.28515625" style="541" customWidth="1"/>
    <col min="8" max="8" width="17.7109375" style="10" customWidth="1"/>
    <col min="9" max="9" width="15.5703125" style="92" customWidth="1"/>
    <col min="10" max="10" width="13.5703125" style="61" customWidth="1"/>
    <col min="11" max="11" width="8.7109375" style="10"/>
    <col min="12" max="12" width="17.28515625" style="61" customWidth="1"/>
    <col min="13" max="13" width="29" style="10" customWidth="1"/>
    <col min="14" max="14" width="37.7109375" style="10" customWidth="1"/>
    <col min="15" max="15" width="31.7109375" style="10" customWidth="1"/>
    <col min="16" max="16" width="8.7109375" style="10" customWidth="1"/>
    <col min="17" max="17" width="29.28515625" style="10" customWidth="1"/>
    <col min="18" max="18" width="14" style="10" customWidth="1"/>
    <col min="19" max="19" width="16.140625" style="10" customWidth="1"/>
    <col min="20" max="20" width="12" style="10" customWidth="1"/>
    <col min="21" max="21" width="19.5703125" style="10" customWidth="1"/>
    <col min="22" max="22" width="13.7109375" style="10" customWidth="1"/>
    <col min="23" max="23" width="19.5703125" style="10" customWidth="1"/>
    <col min="24" max="25" width="8.7109375" style="10"/>
    <col min="26" max="26" width="13.5703125" style="10" bestFit="1" customWidth="1"/>
    <col min="27" max="16384" width="8.7109375" style="10"/>
  </cols>
  <sheetData>
    <row r="1" spans="1:25" x14ac:dyDescent="0.25">
      <c r="A1" s="1" t="s">
        <v>0</v>
      </c>
      <c r="B1" s="9" t="s">
        <v>1</v>
      </c>
      <c r="C1" s="1" t="s">
        <v>2</v>
      </c>
      <c r="D1" s="1" t="s">
        <v>3</v>
      </c>
      <c r="E1" s="1" t="s">
        <v>4</v>
      </c>
      <c r="F1" s="2" t="s">
        <v>5</v>
      </c>
      <c r="G1" s="540" t="s">
        <v>22</v>
      </c>
      <c r="H1" s="1" t="s">
        <v>6</v>
      </c>
      <c r="I1" s="236" t="s">
        <v>7</v>
      </c>
      <c r="J1" s="3" t="s">
        <v>8</v>
      </c>
      <c r="K1" s="220" t="s">
        <v>4243</v>
      </c>
      <c r="L1" s="3" t="s">
        <v>9</v>
      </c>
      <c r="M1" s="2" t="s">
        <v>10</v>
      </c>
      <c r="N1" s="2" t="s">
        <v>11</v>
      </c>
      <c r="O1" s="1" t="s">
        <v>12</v>
      </c>
      <c r="P1" s="2" t="s">
        <v>13</v>
      </c>
      <c r="Q1" s="1" t="s">
        <v>14</v>
      </c>
      <c r="R1" s="4" t="s">
        <v>15</v>
      </c>
      <c r="S1" s="5" t="s">
        <v>16</v>
      </c>
      <c r="T1" s="6" t="s">
        <v>17</v>
      </c>
      <c r="U1" s="1" t="s">
        <v>18</v>
      </c>
      <c r="V1" s="7" t="s">
        <v>19</v>
      </c>
      <c r="W1" s="8" t="s">
        <v>20</v>
      </c>
      <c r="X1" s="2" t="s">
        <v>21</v>
      </c>
      <c r="Y1" s="10" t="s">
        <v>4001</v>
      </c>
    </row>
    <row r="2" spans="1:25" x14ac:dyDescent="0.25">
      <c r="A2" s="11" t="s">
        <v>2207</v>
      </c>
      <c r="B2" s="12">
        <v>43102</v>
      </c>
      <c r="C2" s="11" t="s">
        <v>475</v>
      </c>
      <c r="D2" s="11" t="s">
        <v>172</v>
      </c>
      <c r="E2" s="11" t="s">
        <v>173</v>
      </c>
      <c r="F2" s="11" t="s">
        <v>25</v>
      </c>
      <c r="G2" s="10" t="s">
        <v>476</v>
      </c>
      <c r="H2" s="11" t="s">
        <v>74</v>
      </c>
      <c r="I2" s="122">
        <v>32000000</v>
      </c>
      <c r="J2" s="13"/>
      <c r="L2" s="13"/>
      <c r="M2" s="11"/>
      <c r="N2" s="11" t="s">
        <v>37</v>
      </c>
      <c r="O2" s="11" t="s">
        <v>477</v>
      </c>
      <c r="Q2" s="11"/>
      <c r="R2" s="10">
        <v>56201</v>
      </c>
      <c r="S2" s="123">
        <v>45.147103999999999</v>
      </c>
      <c r="T2" s="124">
        <v>-94.977722999999997</v>
      </c>
      <c r="U2" s="11"/>
      <c r="V2" s="11"/>
      <c r="W2" s="11"/>
      <c r="X2" s="10" t="s">
        <v>71</v>
      </c>
      <c r="Y2" s="10">
        <f t="shared" ref="Y2:Y65" si="0">YEAR(B2)</f>
        <v>2018</v>
      </c>
    </row>
    <row r="3" spans="1:25" x14ac:dyDescent="0.25">
      <c r="A3" s="11" t="s">
        <v>2207</v>
      </c>
      <c r="B3" s="12">
        <v>43102</v>
      </c>
      <c r="C3" s="11" t="s">
        <v>339</v>
      </c>
      <c r="D3" s="11" t="s">
        <v>268</v>
      </c>
      <c r="E3" s="11" t="s">
        <v>219</v>
      </c>
      <c r="F3" s="11" t="s">
        <v>25</v>
      </c>
      <c r="G3" s="10" t="s">
        <v>2790</v>
      </c>
      <c r="H3" s="11" t="s">
        <v>85</v>
      </c>
      <c r="I3" s="122">
        <v>10000000</v>
      </c>
      <c r="J3" s="13">
        <v>23</v>
      </c>
      <c r="L3" s="13">
        <v>20000</v>
      </c>
      <c r="M3" s="11" t="s">
        <v>2509</v>
      </c>
      <c r="N3" s="11" t="s">
        <v>33</v>
      </c>
      <c r="O3" s="11" t="s">
        <v>474</v>
      </c>
      <c r="Q3" s="11" t="s">
        <v>340</v>
      </c>
      <c r="R3" s="10">
        <v>55082</v>
      </c>
      <c r="S3" s="123">
        <v>45.038933</v>
      </c>
      <c r="T3" s="124">
        <v>-92.831406999999999</v>
      </c>
      <c r="U3" s="11"/>
      <c r="V3" s="11"/>
      <c r="W3" s="11"/>
      <c r="X3" s="10" t="s">
        <v>29</v>
      </c>
      <c r="Y3" s="10">
        <f t="shared" si="0"/>
        <v>2018</v>
      </c>
    </row>
    <row r="4" spans="1:25" x14ac:dyDescent="0.25">
      <c r="A4" s="11" t="s">
        <v>2207</v>
      </c>
      <c r="B4" s="12">
        <v>43102</v>
      </c>
      <c r="C4" s="11" t="s">
        <v>478</v>
      </c>
      <c r="D4" s="11" t="s">
        <v>117</v>
      </c>
      <c r="E4" s="11" t="s">
        <v>212</v>
      </c>
      <c r="F4" s="11" t="s">
        <v>25</v>
      </c>
      <c r="G4" s="10" t="s">
        <v>479</v>
      </c>
      <c r="H4" s="11" t="s">
        <v>101</v>
      </c>
      <c r="I4" s="122">
        <v>8350000</v>
      </c>
      <c r="J4" s="13">
        <v>40</v>
      </c>
      <c r="L4" s="13">
        <v>42600</v>
      </c>
      <c r="M4" s="11" t="s">
        <v>2372</v>
      </c>
      <c r="N4" s="11" t="s">
        <v>33</v>
      </c>
      <c r="O4" s="11" t="s">
        <v>480</v>
      </c>
      <c r="Q4" s="11" t="s">
        <v>481</v>
      </c>
      <c r="R4" s="14">
        <v>55318</v>
      </c>
      <c r="S4" s="14">
        <v>44.846569000000002</v>
      </c>
      <c r="T4" s="14">
        <v>-93.593965999999995</v>
      </c>
      <c r="U4" s="11" t="s">
        <v>303</v>
      </c>
      <c r="V4" s="11"/>
      <c r="W4" s="11"/>
      <c r="X4" s="10" t="s">
        <v>29</v>
      </c>
      <c r="Y4" s="10">
        <f t="shared" si="0"/>
        <v>2018</v>
      </c>
    </row>
    <row r="5" spans="1:25" s="46" customFormat="1" x14ac:dyDescent="0.25">
      <c r="A5" s="11" t="s">
        <v>2207</v>
      </c>
      <c r="B5" s="12">
        <v>43103</v>
      </c>
      <c r="C5" s="11" t="s">
        <v>482</v>
      </c>
      <c r="D5" s="11" t="s">
        <v>23</v>
      </c>
      <c r="E5" s="11" t="s">
        <v>24</v>
      </c>
      <c r="F5" s="11" t="s">
        <v>25</v>
      </c>
      <c r="G5" s="10" t="s">
        <v>483</v>
      </c>
      <c r="H5" s="11" t="s">
        <v>36</v>
      </c>
      <c r="I5" s="122"/>
      <c r="J5" s="13"/>
      <c r="K5" s="10"/>
      <c r="L5" s="13">
        <v>5200</v>
      </c>
      <c r="M5" s="11"/>
      <c r="N5" s="10" t="s">
        <v>3436</v>
      </c>
      <c r="O5" s="11" t="s">
        <v>484</v>
      </c>
      <c r="P5" s="10"/>
      <c r="Q5" s="11" t="s">
        <v>485</v>
      </c>
      <c r="R5" s="10">
        <v>55405</v>
      </c>
      <c r="S5" s="123">
        <v>44.969743999999999</v>
      </c>
      <c r="T5" s="124">
        <v>-93.317828000000006</v>
      </c>
      <c r="U5" s="11"/>
      <c r="V5" s="11"/>
      <c r="W5" s="11"/>
      <c r="X5" s="10" t="s">
        <v>29</v>
      </c>
      <c r="Y5" s="10">
        <f t="shared" si="0"/>
        <v>2018</v>
      </c>
    </row>
    <row r="6" spans="1:25" x14ac:dyDescent="0.25">
      <c r="A6" s="11" t="s">
        <v>2207</v>
      </c>
      <c r="B6" s="12">
        <v>43104</v>
      </c>
      <c r="C6" s="11" t="s">
        <v>213</v>
      </c>
      <c r="D6" s="11" t="s">
        <v>140</v>
      </c>
      <c r="E6" s="11" t="s">
        <v>59</v>
      </c>
      <c r="F6" s="11" t="s">
        <v>25</v>
      </c>
      <c r="G6" s="10" t="s">
        <v>486</v>
      </c>
      <c r="H6" s="11" t="s">
        <v>46</v>
      </c>
      <c r="I6" s="122"/>
      <c r="J6" s="13">
        <v>86</v>
      </c>
      <c r="K6" s="10">
        <v>35</v>
      </c>
      <c r="L6" s="13">
        <v>270000</v>
      </c>
      <c r="M6" s="11"/>
      <c r="N6" s="11" t="s">
        <v>214</v>
      </c>
      <c r="O6" s="11" t="s">
        <v>487</v>
      </c>
      <c r="Q6" s="11" t="s">
        <v>488</v>
      </c>
      <c r="R6" s="10">
        <v>55075</v>
      </c>
      <c r="S6" s="123">
        <v>44.877544999999998</v>
      </c>
      <c r="T6" s="124">
        <v>-93.023375000000001</v>
      </c>
      <c r="U6" s="11" t="s">
        <v>303</v>
      </c>
      <c r="V6" s="11"/>
      <c r="W6" s="11"/>
      <c r="X6" s="10" t="s">
        <v>29</v>
      </c>
      <c r="Y6" s="10">
        <f t="shared" si="0"/>
        <v>2018</v>
      </c>
    </row>
    <row r="7" spans="1:25" x14ac:dyDescent="0.25">
      <c r="A7" s="11" t="s">
        <v>2207</v>
      </c>
      <c r="B7" s="12">
        <v>43104</v>
      </c>
      <c r="C7" s="97" t="s">
        <v>136</v>
      </c>
      <c r="D7" s="11" t="s">
        <v>23</v>
      </c>
      <c r="E7" s="11" t="s">
        <v>24</v>
      </c>
      <c r="F7" s="11" t="s">
        <v>25</v>
      </c>
      <c r="G7" s="10" t="s">
        <v>489</v>
      </c>
      <c r="H7" s="11" t="s">
        <v>36</v>
      </c>
      <c r="I7" s="129"/>
      <c r="J7" s="13"/>
      <c r="L7" s="13">
        <v>48000</v>
      </c>
      <c r="M7" s="11" t="s">
        <v>40</v>
      </c>
      <c r="N7" s="11" t="s">
        <v>28</v>
      </c>
      <c r="O7" s="11" t="s">
        <v>490</v>
      </c>
      <c r="Q7" s="11" t="s">
        <v>137</v>
      </c>
      <c r="R7" s="10">
        <v>55402</v>
      </c>
      <c r="S7" s="123">
        <v>44.974508</v>
      </c>
      <c r="T7" s="124">
        <v>-93.267529999999994</v>
      </c>
      <c r="U7" s="11"/>
      <c r="V7" s="11"/>
      <c r="W7" s="97"/>
      <c r="X7" s="10" t="s">
        <v>29</v>
      </c>
      <c r="Y7" s="10">
        <f t="shared" si="0"/>
        <v>2018</v>
      </c>
    </row>
    <row r="8" spans="1:25" x14ac:dyDescent="0.25">
      <c r="A8" s="11" t="s">
        <v>2207</v>
      </c>
      <c r="B8" s="12">
        <v>43109</v>
      </c>
      <c r="C8" s="11" t="s">
        <v>492</v>
      </c>
      <c r="D8" s="11" t="s">
        <v>165</v>
      </c>
      <c r="E8" s="11" t="s">
        <v>76</v>
      </c>
      <c r="F8" s="11" t="s">
        <v>25</v>
      </c>
      <c r="G8" s="10" t="s">
        <v>493</v>
      </c>
      <c r="H8" s="11" t="s">
        <v>33</v>
      </c>
      <c r="I8" s="122"/>
      <c r="J8" s="13">
        <v>17</v>
      </c>
      <c r="L8" s="13">
        <v>30000</v>
      </c>
      <c r="M8" s="11" t="s">
        <v>67</v>
      </c>
      <c r="N8" s="11" t="s">
        <v>33</v>
      </c>
      <c r="O8" s="11" t="s">
        <v>494</v>
      </c>
      <c r="P8" s="11"/>
      <c r="Q8" s="11" t="s">
        <v>495</v>
      </c>
      <c r="R8" s="10">
        <v>55807</v>
      </c>
      <c r="S8" s="123">
        <v>46.726455999999999</v>
      </c>
      <c r="T8" s="124">
        <v>-92.169466</v>
      </c>
      <c r="U8" s="11" t="s">
        <v>303</v>
      </c>
      <c r="V8" s="11"/>
      <c r="W8" s="11"/>
      <c r="X8" s="11" t="s">
        <v>65</v>
      </c>
      <c r="Y8" s="10">
        <f t="shared" si="0"/>
        <v>2018</v>
      </c>
    </row>
    <row r="9" spans="1:25" x14ac:dyDescent="0.25">
      <c r="A9" s="11" t="s">
        <v>2207</v>
      </c>
      <c r="B9" s="12">
        <v>43111</v>
      </c>
      <c r="C9" s="11" t="s">
        <v>496</v>
      </c>
      <c r="D9" s="11" t="s">
        <v>106</v>
      </c>
      <c r="E9" s="11" t="s">
        <v>84</v>
      </c>
      <c r="F9" s="11" t="s">
        <v>25</v>
      </c>
      <c r="G9" s="10" t="s">
        <v>497</v>
      </c>
      <c r="H9" s="11" t="s">
        <v>39</v>
      </c>
      <c r="I9" s="129"/>
      <c r="J9" s="275"/>
      <c r="L9" s="13"/>
      <c r="M9" s="11" t="s">
        <v>103</v>
      </c>
      <c r="N9" s="11" t="s">
        <v>104</v>
      </c>
      <c r="O9" s="11" t="s">
        <v>498</v>
      </c>
      <c r="Q9" s="11" t="s">
        <v>499</v>
      </c>
      <c r="R9" s="10">
        <v>55102</v>
      </c>
      <c r="S9" s="123">
        <v>44.932929000000001</v>
      </c>
      <c r="T9" s="124">
        <v>-93.118967999999995</v>
      </c>
      <c r="U9" s="11"/>
      <c r="V9" s="11"/>
      <c r="W9" s="11"/>
      <c r="X9" s="10" t="s">
        <v>29</v>
      </c>
      <c r="Y9" s="10">
        <f t="shared" si="0"/>
        <v>2018</v>
      </c>
    </row>
    <row r="10" spans="1:25" x14ac:dyDescent="0.25">
      <c r="A10" s="11" t="s">
        <v>2207</v>
      </c>
      <c r="B10" s="12">
        <v>43111</v>
      </c>
      <c r="C10" s="11" t="s">
        <v>500</v>
      </c>
      <c r="D10" s="11" t="s">
        <v>23</v>
      </c>
      <c r="E10" s="11" t="s">
        <v>24</v>
      </c>
      <c r="F10" s="11" t="s">
        <v>25</v>
      </c>
      <c r="G10" s="10" t="s">
        <v>501</v>
      </c>
      <c r="H10" s="11" t="s">
        <v>36</v>
      </c>
      <c r="I10" s="122"/>
      <c r="J10" s="13">
        <v>14</v>
      </c>
      <c r="L10" s="13"/>
      <c r="M10" s="11" t="s">
        <v>40</v>
      </c>
      <c r="N10" s="11" t="s">
        <v>28</v>
      </c>
      <c r="O10" s="11" t="s">
        <v>502</v>
      </c>
      <c r="Q10" s="11" t="s">
        <v>503</v>
      </c>
      <c r="R10" s="10">
        <v>55416</v>
      </c>
      <c r="S10" s="123">
        <v>44.947372999999999</v>
      </c>
      <c r="T10" s="124">
        <v>-93.318464000000006</v>
      </c>
      <c r="U10" s="11"/>
      <c r="V10" s="11"/>
      <c r="W10" s="11"/>
      <c r="X10" s="10" t="s">
        <v>29</v>
      </c>
      <c r="Y10" s="10">
        <f t="shared" si="0"/>
        <v>2018</v>
      </c>
    </row>
    <row r="11" spans="1:25" x14ac:dyDescent="0.25">
      <c r="A11" s="11" t="s">
        <v>2207</v>
      </c>
      <c r="B11" s="12">
        <v>43120</v>
      </c>
      <c r="C11" s="11" t="s">
        <v>404</v>
      </c>
      <c r="D11" s="11" t="s">
        <v>86</v>
      </c>
      <c r="E11" s="11" t="s">
        <v>87</v>
      </c>
      <c r="F11" s="11" t="s">
        <v>25</v>
      </c>
      <c r="G11" s="10" t="s">
        <v>504</v>
      </c>
      <c r="H11" s="11" t="s">
        <v>33</v>
      </c>
      <c r="I11" s="122"/>
      <c r="J11" s="13">
        <v>22</v>
      </c>
      <c r="L11" s="13"/>
      <c r="M11" s="11" t="s">
        <v>2509</v>
      </c>
      <c r="N11" s="11" t="s">
        <v>33</v>
      </c>
      <c r="O11" s="11" t="s">
        <v>156</v>
      </c>
      <c r="Q11" s="11" t="s">
        <v>405</v>
      </c>
      <c r="R11" s="10">
        <v>55901</v>
      </c>
      <c r="S11" s="123">
        <v>44.035207999999997</v>
      </c>
      <c r="T11" s="124">
        <v>-92.497909000000007</v>
      </c>
      <c r="U11" s="11" t="s">
        <v>303</v>
      </c>
      <c r="V11" s="11"/>
      <c r="W11" s="11"/>
      <c r="X11" s="10" t="s">
        <v>58</v>
      </c>
      <c r="Y11" s="10">
        <f t="shared" si="0"/>
        <v>2018</v>
      </c>
    </row>
    <row r="12" spans="1:25" x14ac:dyDescent="0.25">
      <c r="A12" s="11" t="s">
        <v>2207</v>
      </c>
      <c r="B12" s="12">
        <v>43124</v>
      </c>
      <c r="C12" s="11" t="s">
        <v>505</v>
      </c>
      <c r="D12" s="11" t="s">
        <v>220</v>
      </c>
      <c r="E12" s="11" t="s">
        <v>221</v>
      </c>
      <c r="F12" s="11" t="s">
        <v>25</v>
      </c>
      <c r="G12" s="10" t="s">
        <v>506</v>
      </c>
      <c r="H12" s="11" t="s">
        <v>85</v>
      </c>
      <c r="I12" s="122">
        <v>5416528</v>
      </c>
      <c r="J12" s="13">
        <v>12</v>
      </c>
      <c r="L12" s="13"/>
      <c r="M12" s="11" t="s">
        <v>2506</v>
      </c>
      <c r="N12" s="11" t="s">
        <v>33</v>
      </c>
      <c r="O12" s="11" t="s">
        <v>507</v>
      </c>
      <c r="Q12" s="11" t="s">
        <v>508</v>
      </c>
      <c r="R12" s="10">
        <v>56156</v>
      </c>
      <c r="S12" s="123">
        <v>43.669119000000002</v>
      </c>
      <c r="T12" s="124">
        <v>-96.212699000000001</v>
      </c>
      <c r="U12" s="11" t="s">
        <v>303</v>
      </c>
      <c r="V12" s="11"/>
      <c r="W12" s="11"/>
      <c r="X12" s="10" t="s">
        <v>29</v>
      </c>
      <c r="Y12" s="10">
        <f t="shared" si="0"/>
        <v>2018</v>
      </c>
    </row>
    <row r="13" spans="1:25" ht="18" x14ac:dyDescent="0.35">
      <c r="A13" s="11" t="s">
        <v>2207</v>
      </c>
      <c r="B13" s="12">
        <v>43125</v>
      </c>
      <c r="C13" s="11" t="s">
        <v>437</v>
      </c>
      <c r="D13" s="11" t="s">
        <v>132</v>
      </c>
      <c r="E13" s="11" t="s">
        <v>76</v>
      </c>
      <c r="F13" s="11" t="s">
        <v>25</v>
      </c>
      <c r="G13" s="10" t="s">
        <v>509</v>
      </c>
      <c r="H13" s="229" t="s">
        <v>1989</v>
      </c>
      <c r="I13" s="122">
        <v>5000000</v>
      </c>
      <c r="J13" s="13">
        <v>60</v>
      </c>
      <c r="L13" s="13"/>
      <c r="M13" s="11" t="s">
        <v>127</v>
      </c>
      <c r="N13" s="11" t="s">
        <v>33</v>
      </c>
      <c r="O13" s="11" t="s">
        <v>510</v>
      </c>
      <c r="Q13" s="189" t="s">
        <v>2965</v>
      </c>
      <c r="R13" s="73">
        <v>55768</v>
      </c>
      <c r="S13" s="73">
        <v>47.521563</v>
      </c>
      <c r="T13" s="73">
        <v>-92.606620000000007</v>
      </c>
      <c r="U13" s="11" t="s">
        <v>303</v>
      </c>
      <c r="V13" s="11"/>
      <c r="W13" s="11"/>
      <c r="X13" s="10" t="s">
        <v>29</v>
      </c>
      <c r="Y13" s="10">
        <f t="shared" si="0"/>
        <v>2018</v>
      </c>
    </row>
    <row r="14" spans="1:25" x14ac:dyDescent="0.25">
      <c r="A14" s="11" t="s">
        <v>2207</v>
      </c>
      <c r="B14" s="12">
        <v>43130</v>
      </c>
      <c r="C14" s="11" t="s">
        <v>511</v>
      </c>
      <c r="D14" s="11" t="s">
        <v>23</v>
      </c>
      <c r="E14" s="11" t="s">
        <v>24</v>
      </c>
      <c r="F14" s="11" t="s">
        <v>25</v>
      </c>
      <c r="G14" s="10" t="s">
        <v>512</v>
      </c>
      <c r="H14" s="11" t="s">
        <v>36</v>
      </c>
      <c r="I14" s="122"/>
      <c r="J14" s="13">
        <v>10</v>
      </c>
      <c r="L14" s="13"/>
      <c r="M14" s="11"/>
      <c r="N14" s="11" t="s">
        <v>2507</v>
      </c>
      <c r="O14" s="11" t="s">
        <v>513</v>
      </c>
      <c r="Q14" s="11" t="s">
        <v>514</v>
      </c>
      <c r="R14" s="10">
        <v>55414</v>
      </c>
      <c r="S14" s="123">
        <v>44.971912000000003</v>
      </c>
      <c r="T14" s="124">
        <v>-93.215952999999999</v>
      </c>
      <c r="U14" s="11" t="s">
        <v>384</v>
      </c>
      <c r="V14" s="11"/>
      <c r="W14" s="11"/>
      <c r="X14" s="10" t="s">
        <v>29</v>
      </c>
      <c r="Y14" s="10">
        <f t="shared" si="0"/>
        <v>2018</v>
      </c>
    </row>
    <row r="15" spans="1:25" x14ac:dyDescent="0.25">
      <c r="A15" s="11" t="s">
        <v>2207</v>
      </c>
      <c r="B15" s="12">
        <v>43131</v>
      </c>
      <c r="C15" s="11" t="s">
        <v>515</v>
      </c>
      <c r="D15" s="11" t="s">
        <v>157</v>
      </c>
      <c r="E15" s="11" t="s">
        <v>24</v>
      </c>
      <c r="F15" s="11" t="s">
        <v>25</v>
      </c>
      <c r="G15" s="10" t="s">
        <v>516</v>
      </c>
      <c r="H15" s="11" t="s">
        <v>144</v>
      </c>
      <c r="I15" s="129">
        <v>1100000</v>
      </c>
      <c r="J15" s="13">
        <v>43</v>
      </c>
      <c r="L15" s="13"/>
      <c r="M15" s="11" t="s">
        <v>47</v>
      </c>
      <c r="N15" s="11" t="s">
        <v>33</v>
      </c>
      <c r="O15" s="11"/>
      <c r="Q15" s="11" t="s">
        <v>517</v>
      </c>
      <c r="R15" s="10">
        <v>55428</v>
      </c>
      <c r="S15" s="123">
        <v>45.054084000000003</v>
      </c>
      <c r="T15" s="124">
        <v>-93.396889000000002</v>
      </c>
      <c r="U15" s="11"/>
      <c r="V15" s="11"/>
      <c r="W15" s="11"/>
      <c r="X15" s="10" t="s">
        <v>29</v>
      </c>
      <c r="Y15" s="10">
        <f t="shared" si="0"/>
        <v>2018</v>
      </c>
    </row>
    <row r="16" spans="1:25" x14ac:dyDescent="0.25">
      <c r="A16" s="11" t="s">
        <v>2207</v>
      </c>
      <c r="B16" s="12">
        <v>43131</v>
      </c>
      <c r="C16" s="11" t="s">
        <v>128</v>
      </c>
      <c r="D16" s="11" t="s">
        <v>106</v>
      </c>
      <c r="E16" s="11" t="s">
        <v>84</v>
      </c>
      <c r="F16" s="11" t="s">
        <v>25</v>
      </c>
      <c r="G16" s="10" t="s">
        <v>518</v>
      </c>
      <c r="H16" s="11" t="s">
        <v>31</v>
      </c>
      <c r="I16" s="122">
        <v>6000000</v>
      </c>
      <c r="J16" s="13"/>
      <c r="L16" s="13">
        <v>18000</v>
      </c>
      <c r="M16" s="11" t="s">
        <v>2511</v>
      </c>
      <c r="N16" s="11" t="s">
        <v>28</v>
      </c>
      <c r="O16" s="11" t="s">
        <v>519</v>
      </c>
      <c r="Q16" s="11" t="s">
        <v>129</v>
      </c>
      <c r="R16" s="14">
        <v>55114</v>
      </c>
      <c r="S16" s="14">
        <v>44.970901499999997</v>
      </c>
      <c r="T16" s="14">
        <v>-93.203796400000002</v>
      </c>
      <c r="U16" s="11"/>
      <c r="V16" s="11"/>
      <c r="W16" s="11"/>
      <c r="X16" s="10" t="s">
        <v>29</v>
      </c>
      <c r="Y16" s="10">
        <f t="shared" si="0"/>
        <v>2018</v>
      </c>
    </row>
    <row r="17" spans="1:25" x14ac:dyDescent="0.25">
      <c r="A17" s="11" t="s">
        <v>2207</v>
      </c>
      <c r="B17" s="12">
        <v>43133</v>
      </c>
      <c r="C17" s="11" t="s">
        <v>520</v>
      </c>
      <c r="D17" s="11" t="s">
        <v>23</v>
      </c>
      <c r="E17" s="11" t="s">
        <v>24</v>
      </c>
      <c r="F17" s="11" t="s">
        <v>25</v>
      </c>
      <c r="G17" s="10" t="s">
        <v>521</v>
      </c>
      <c r="H17" s="11" t="s">
        <v>39</v>
      </c>
      <c r="I17" s="122"/>
      <c r="J17" s="13">
        <v>400</v>
      </c>
      <c r="L17" s="13"/>
      <c r="M17" s="46" t="s">
        <v>3284</v>
      </c>
      <c r="N17" s="11" t="s">
        <v>28</v>
      </c>
      <c r="O17" s="11" t="s">
        <v>522</v>
      </c>
      <c r="Q17" s="11" t="s">
        <v>523</v>
      </c>
      <c r="R17" s="10">
        <v>55402</v>
      </c>
      <c r="S17" s="123">
        <v>44.974508</v>
      </c>
      <c r="T17" s="124">
        <v>-93.267529999999994</v>
      </c>
      <c r="U17" s="11"/>
      <c r="V17" s="11"/>
      <c r="W17" s="11"/>
      <c r="X17" s="10" t="s">
        <v>29</v>
      </c>
      <c r="Y17" s="10">
        <f t="shared" si="0"/>
        <v>2018</v>
      </c>
    </row>
    <row r="18" spans="1:25" x14ac:dyDescent="0.25">
      <c r="A18" s="11" t="s">
        <v>2207</v>
      </c>
      <c r="B18" s="12">
        <v>43137</v>
      </c>
      <c r="C18" s="11" t="s">
        <v>524</v>
      </c>
      <c r="D18" s="11" t="s">
        <v>124</v>
      </c>
      <c r="E18" s="11" t="s">
        <v>24</v>
      </c>
      <c r="F18" s="11" t="s">
        <v>25</v>
      </c>
      <c r="G18" s="10" t="s">
        <v>525</v>
      </c>
      <c r="H18" s="11" t="s">
        <v>31</v>
      </c>
      <c r="I18" s="122">
        <v>1110000</v>
      </c>
      <c r="J18" s="13">
        <v>50</v>
      </c>
      <c r="L18" s="13">
        <v>30000</v>
      </c>
      <c r="M18" s="11" t="s">
        <v>1944</v>
      </c>
      <c r="N18" s="11" t="s">
        <v>33</v>
      </c>
      <c r="O18" s="11" t="s">
        <v>526</v>
      </c>
      <c r="Q18" s="11" t="s">
        <v>527</v>
      </c>
      <c r="R18" s="14">
        <v>55311</v>
      </c>
      <c r="S18" s="14">
        <v>45.085818000000003</v>
      </c>
      <c r="T18" s="14">
        <v>-93.418302999999995</v>
      </c>
      <c r="U18" s="11" t="s">
        <v>303</v>
      </c>
      <c r="V18" s="11"/>
      <c r="W18" s="11"/>
      <c r="X18" s="10" t="s">
        <v>29</v>
      </c>
      <c r="Y18" s="10">
        <f t="shared" si="0"/>
        <v>2018</v>
      </c>
    </row>
    <row r="19" spans="1:25" x14ac:dyDescent="0.25">
      <c r="A19" s="11" t="s">
        <v>2207</v>
      </c>
      <c r="B19" s="12">
        <v>43143</v>
      </c>
      <c r="C19" s="11" t="s">
        <v>193</v>
      </c>
      <c r="D19" s="11" t="s">
        <v>54</v>
      </c>
      <c r="E19" s="11" t="s">
        <v>24</v>
      </c>
      <c r="F19" s="11" t="s">
        <v>25</v>
      </c>
      <c r="G19" s="10" t="s">
        <v>2791</v>
      </c>
      <c r="H19" s="11" t="s">
        <v>33</v>
      </c>
      <c r="I19" s="122">
        <v>29900000</v>
      </c>
      <c r="J19" s="13">
        <v>139</v>
      </c>
      <c r="L19" s="13">
        <v>50000</v>
      </c>
      <c r="M19" s="11" t="s">
        <v>2372</v>
      </c>
      <c r="N19" s="11" t="s">
        <v>33</v>
      </c>
      <c r="O19" s="11" t="s">
        <v>528</v>
      </c>
      <c r="Q19" s="11" t="s">
        <v>529</v>
      </c>
      <c r="R19" s="10">
        <v>55445</v>
      </c>
      <c r="S19" s="123">
        <v>45.110162000000003</v>
      </c>
      <c r="T19" s="124">
        <v>-93.383087000000003</v>
      </c>
      <c r="U19" s="11" t="s">
        <v>303</v>
      </c>
      <c r="V19" s="11"/>
      <c r="W19" s="11"/>
      <c r="X19" s="10" t="s">
        <v>29</v>
      </c>
      <c r="Y19" s="10">
        <f t="shared" si="0"/>
        <v>2018</v>
      </c>
    </row>
    <row r="20" spans="1:25" x14ac:dyDescent="0.25">
      <c r="A20" s="11" t="s">
        <v>2207</v>
      </c>
      <c r="B20" s="12">
        <v>43144</v>
      </c>
      <c r="C20" s="11" t="s">
        <v>530</v>
      </c>
      <c r="D20" s="11" t="s">
        <v>77</v>
      </c>
      <c r="E20" s="11" t="s">
        <v>78</v>
      </c>
      <c r="F20" s="11" t="s">
        <v>25</v>
      </c>
      <c r="G20" s="10" t="s">
        <v>531</v>
      </c>
      <c r="H20" s="11" t="s">
        <v>85</v>
      </c>
      <c r="I20" s="122">
        <v>3000000</v>
      </c>
      <c r="J20" s="13">
        <v>30</v>
      </c>
      <c r="L20" s="13">
        <v>35000</v>
      </c>
      <c r="M20" s="11" t="s">
        <v>67</v>
      </c>
      <c r="N20" s="11" t="s">
        <v>33</v>
      </c>
      <c r="O20" s="11" t="s">
        <v>532</v>
      </c>
      <c r="Q20" s="11" t="s">
        <v>533</v>
      </c>
      <c r="R20" s="10">
        <v>56082</v>
      </c>
      <c r="S20" s="123">
        <v>44.345897999999998</v>
      </c>
      <c r="T20" s="124">
        <v>-93.956339</v>
      </c>
      <c r="U20" s="11"/>
      <c r="V20" s="11"/>
      <c r="W20" s="11"/>
      <c r="X20" s="10" t="s">
        <v>58</v>
      </c>
      <c r="Y20" s="10">
        <f t="shared" si="0"/>
        <v>2018</v>
      </c>
    </row>
    <row r="21" spans="1:25" x14ac:dyDescent="0.25">
      <c r="A21" s="11" t="s">
        <v>2207</v>
      </c>
      <c r="B21" s="12">
        <v>43147</v>
      </c>
      <c r="C21" s="11" t="s">
        <v>534</v>
      </c>
      <c r="D21" s="11" t="s">
        <v>23</v>
      </c>
      <c r="E21" s="11" t="s">
        <v>24</v>
      </c>
      <c r="F21" s="11" t="s">
        <v>25</v>
      </c>
      <c r="G21" s="10" t="s">
        <v>535</v>
      </c>
      <c r="H21" s="11" t="s">
        <v>26</v>
      </c>
      <c r="I21" s="122">
        <v>29200000</v>
      </c>
      <c r="J21" s="13"/>
      <c r="L21" s="13"/>
      <c r="M21" s="11"/>
      <c r="N21" s="11" t="s">
        <v>37</v>
      </c>
      <c r="O21" s="11" t="s">
        <v>536</v>
      </c>
      <c r="Q21" s="11" t="s">
        <v>205</v>
      </c>
      <c r="R21" s="10">
        <v>55407</v>
      </c>
      <c r="S21" s="123">
        <v>44.952092999999998</v>
      </c>
      <c r="T21" s="124">
        <v>-93.262611000000007</v>
      </c>
      <c r="U21" s="11"/>
      <c r="V21" s="11"/>
      <c r="W21" s="11"/>
      <c r="X21" s="10" t="s">
        <v>29</v>
      </c>
      <c r="Y21" s="10">
        <f t="shared" si="0"/>
        <v>2018</v>
      </c>
    </row>
    <row r="22" spans="1:25" x14ac:dyDescent="0.25">
      <c r="A22" s="11" t="s">
        <v>2207</v>
      </c>
      <c r="B22" s="12">
        <v>43147</v>
      </c>
      <c r="C22" s="11" t="s">
        <v>537</v>
      </c>
      <c r="D22" s="11" t="s">
        <v>23</v>
      </c>
      <c r="E22" s="11" t="s">
        <v>24</v>
      </c>
      <c r="F22" s="11" t="s">
        <v>25</v>
      </c>
      <c r="G22" s="10" t="s">
        <v>538</v>
      </c>
      <c r="H22" s="11" t="s">
        <v>26</v>
      </c>
      <c r="I22" s="122">
        <v>10000000</v>
      </c>
      <c r="J22" s="13"/>
      <c r="L22" s="13"/>
      <c r="M22" s="11" t="s">
        <v>442</v>
      </c>
      <c r="N22" s="11" t="s">
        <v>104</v>
      </c>
      <c r="O22" s="11" t="s">
        <v>539</v>
      </c>
      <c r="Q22" s="11" t="s">
        <v>540</v>
      </c>
      <c r="R22" s="10">
        <v>55404</v>
      </c>
      <c r="S22" s="123">
        <v>44.962569000000002</v>
      </c>
      <c r="T22" s="124">
        <v>-93.261041000000006</v>
      </c>
      <c r="U22" s="11" t="s">
        <v>303</v>
      </c>
      <c r="V22" s="11"/>
      <c r="W22" s="11"/>
      <c r="X22" s="10" t="s">
        <v>29</v>
      </c>
      <c r="Y22" s="10">
        <f t="shared" si="0"/>
        <v>2018</v>
      </c>
    </row>
    <row r="23" spans="1:25" x14ac:dyDescent="0.25">
      <c r="A23" s="11" t="s">
        <v>2207</v>
      </c>
      <c r="B23" s="12">
        <v>43148</v>
      </c>
      <c r="C23" s="11" t="s">
        <v>541</v>
      </c>
      <c r="D23" s="11" t="s">
        <v>174</v>
      </c>
      <c r="E23" s="11" t="s">
        <v>84</v>
      </c>
      <c r="F23" s="11" t="s">
        <v>25</v>
      </c>
      <c r="G23" s="10" t="s">
        <v>542</v>
      </c>
      <c r="H23" s="11" t="s">
        <v>89</v>
      </c>
      <c r="I23" s="122"/>
      <c r="J23" s="13">
        <v>1</v>
      </c>
      <c r="L23" s="13"/>
      <c r="M23" s="11" t="s">
        <v>103</v>
      </c>
      <c r="N23" s="11" t="s">
        <v>104</v>
      </c>
      <c r="O23" s="11" t="s">
        <v>543</v>
      </c>
      <c r="Q23" s="11" t="s">
        <v>544</v>
      </c>
      <c r="R23" s="14">
        <v>55113</v>
      </c>
      <c r="S23" s="14">
        <v>45.019599900000003</v>
      </c>
      <c r="T23" s="14">
        <v>-93.187202499999998</v>
      </c>
      <c r="U23" s="11"/>
      <c r="V23" s="11"/>
      <c r="W23" s="11"/>
      <c r="X23" s="10" t="s">
        <v>58</v>
      </c>
      <c r="Y23" s="10">
        <f t="shared" si="0"/>
        <v>2018</v>
      </c>
    </row>
    <row r="24" spans="1:25" x14ac:dyDescent="0.25">
      <c r="A24" s="11" t="s">
        <v>2207</v>
      </c>
      <c r="B24" s="12">
        <v>43151</v>
      </c>
      <c r="C24" s="11" t="s">
        <v>545</v>
      </c>
      <c r="D24" s="11" t="s">
        <v>102</v>
      </c>
      <c r="E24" s="11" t="s">
        <v>59</v>
      </c>
      <c r="F24" s="11" t="s">
        <v>25</v>
      </c>
      <c r="G24" s="10" t="s">
        <v>546</v>
      </c>
      <c r="H24" s="11" t="s">
        <v>33</v>
      </c>
      <c r="I24" s="122">
        <v>560750</v>
      </c>
      <c r="J24" s="13">
        <v>10</v>
      </c>
      <c r="L24" s="13">
        <v>10000</v>
      </c>
      <c r="M24" s="11"/>
      <c r="N24" s="11" t="s">
        <v>37</v>
      </c>
      <c r="O24" s="11" t="s">
        <v>547</v>
      </c>
      <c r="Q24" s="11" t="s">
        <v>548</v>
      </c>
      <c r="R24" s="10">
        <v>55121</v>
      </c>
      <c r="S24" s="123">
        <v>44.845528999999999</v>
      </c>
      <c r="T24" s="124">
        <v>-93.134251000000006</v>
      </c>
      <c r="U24" s="11" t="s">
        <v>303</v>
      </c>
      <c r="V24" s="11"/>
      <c r="W24" s="11"/>
      <c r="X24" s="10" t="s">
        <v>29</v>
      </c>
      <c r="Y24" s="10">
        <f t="shared" si="0"/>
        <v>2018</v>
      </c>
    </row>
    <row r="25" spans="1:25" x14ac:dyDescent="0.25">
      <c r="A25" s="11" t="s">
        <v>2207</v>
      </c>
      <c r="B25" s="12">
        <v>43152</v>
      </c>
      <c r="C25" s="11" t="s">
        <v>549</v>
      </c>
      <c r="D25" s="11" t="s">
        <v>106</v>
      </c>
      <c r="E25" s="11" t="s">
        <v>84</v>
      </c>
      <c r="F25" s="11" t="s">
        <v>25</v>
      </c>
      <c r="G25" s="10" t="s">
        <v>550</v>
      </c>
      <c r="H25" s="11" t="s">
        <v>39</v>
      </c>
      <c r="I25" s="122"/>
      <c r="J25" s="13"/>
      <c r="L25" s="13">
        <v>10000</v>
      </c>
      <c r="M25" s="11"/>
      <c r="N25" s="10" t="s">
        <v>3436</v>
      </c>
      <c r="O25" s="11" t="s">
        <v>551</v>
      </c>
      <c r="Q25" s="11" t="s">
        <v>552</v>
      </c>
      <c r="R25" s="10">
        <v>55102</v>
      </c>
      <c r="S25" s="123">
        <v>44.932929000000001</v>
      </c>
      <c r="T25" s="124">
        <v>-93.118967999999995</v>
      </c>
      <c r="U25" s="11"/>
      <c r="V25" s="11"/>
      <c r="W25" s="11"/>
      <c r="X25" s="10" t="s">
        <v>29</v>
      </c>
      <c r="Y25" s="10">
        <f t="shared" si="0"/>
        <v>2018</v>
      </c>
    </row>
    <row r="26" spans="1:25" x14ac:dyDescent="0.25">
      <c r="A26" s="11" t="s">
        <v>2207</v>
      </c>
      <c r="B26" s="12">
        <v>43155</v>
      </c>
      <c r="C26" s="11" t="s">
        <v>553</v>
      </c>
      <c r="D26" s="11" t="s">
        <v>23</v>
      </c>
      <c r="E26" s="11" t="s">
        <v>24</v>
      </c>
      <c r="F26" s="11" t="s">
        <v>25</v>
      </c>
      <c r="G26" s="10" t="s">
        <v>554</v>
      </c>
      <c r="H26" s="11" t="s">
        <v>36</v>
      </c>
      <c r="I26" s="122"/>
      <c r="J26" s="13">
        <v>15</v>
      </c>
      <c r="L26" s="13"/>
      <c r="M26" s="11"/>
      <c r="N26" s="11" t="s">
        <v>2507</v>
      </c>
      <c r="O26" s="11" t="s">
        <v>555</v>
      </c>
      <c r="Q26" s="11" t="s">
        <v>556</v>
      </c>
      <c r="R26" s="10">
        <v>55408</v>
      </c>
      <c r="S26" s="123">
        <v>44.948520000000002</v>
      </c>
      <c r="T26" s="124">
        <v>-93.300982000000005</v>
      </c>
      <c r="U26" s="11"/>
      <c r="V26" s="11"/>
      <c r="W26" s="11"/>
      <c r="X26" s="10" t="s">
        <v>29</v>
      </c>
      <c r="Y26" s="10">
        <f t="shared" si="0"/>
        <v>2018</v>
      </c>
    </row>
    <row r="27" spans="1:25" x14ac:dyDescent="0.25">
      <c r="A27" s="11" t="s">
        <v>2207</v>
      </c>
      <c r="B27" s="12">
        <v>43157</v>
      </c>
      <c r="C27" s="11" t="s">
        <v>561</v>
      </c>
      <c r="D27" s="11" t="s">
        <v>345</v>
      </c>
      <c r="E27" s="11" t="s">
        <v>219</v>
      </c>
      <c r="F27" s="11" t="s">
        <v>25</v>
      </c>
      <c r="G27" s="10" t="s">
        <v>2792</v>
      </c>
      <c r="H27" s="11" t="s">
        <v>232</v>
      </c>
      <c r="I27" s="122">
        <v>1600000</v>
      </c>
      <c r="J27" s="13">
        <v>21</v>
      </c>
      <c r="L27" s="13">
        <v>24000</v>
      </c>
      <c r="M27" s="11"/>
      <c r="N27" s="11" t="s">
        <v>214</v>
      </c>
      <c r="O27" s="11" t="s">
        <v>562</v>
      </c>
      <c r="Q27" s="11" t="s">
        <v>563</v>
      </c>
      <c r="R27" s="10">
        <v>55016</v>
      </c>
      <c r="S27" s="123">
        <v>44.833567000000002</v>
      </c>
      <c r="T27" s="124">
        <v>-92.952528999999998</v>
      </c>
      <c r="U27" s="11" t="s">
        <v>303</v>
      </c>
      <c r="V27" s="11"/>
      <c r="W27" s="11"/>
      <c r="X27" s="10" t="s">
        <v>29</v>
      </c>
      <c r="Y27" s="10">
        <f t="shared" si="0"/>
        <v>2018</v>
      </c>
    </row>
    <row r="28" spans="1:25" x14ac:dyDescent="0.25">
      <c r="A28" s="11" t="s">
        <v>2207</v>
      </c>
      <c r="B28" s="12">
        <v>43157</v>
      </c>
      <c r="C28" s="11" t="s">
        <v>557</v>
      </c>
      <c r="D28" s="11" t="s">
        <v>345</v>
      </c>
      <c r="E28" s="11" t="s">
        <v>219</v>
      </c>
      <c r="F28" s="11" t="s">
        <v>25</v>
      </c>
      <c r="G28" s="10" t="s">
        <v>558</v>
      </c>
      <c r="H28" s="11" t="s">
        <v>33</v>
      </c>
      <c r="I28" s="122"/>
      <c r="J28" s="13">
        <v>50</v>
      </c>
      <c r="L28" s="13">
        <v>161000</v>
      </c>
      <c r="M28" s="11" t="s">
        <v>63</v>
      </c>
      <c r="N28" s="11" t="s">
        <v>33</v>
      </c>
      <c r="O28" s="11" t="s">
        <v>559</v>
      </c>
      <c r="Q28" s="11" t="s">
        <v>560</v>
      </c>
      <c r="R28" s="10">
        <v>55016</v>
      </c>
      <c r="S28" s="123">
        <v>44.819305</v>
      </c>
      <c r="T28" s="124">
        <v>-92.953259000000003</v>
      </c>
      <c r="U28" s="11"/>
      <c r="V28" s="11"/>
      <c r="W28" s="11"/>
      <c r="X28" s="10" t="s">
        <v>29</v>
      </c>
      <c r="Y28" s="10">
        <f t="shared" si="0"/>
        <v>2018</v>
      </c>
    </row>
    <row r="29" spans="1:25" x14ac:dyDescent="0.25">
      <c r="A29" s="11" t="s">
        <v>2207</v>
      </c>
      <c r="B29" s="12">
        <v>43160</v>
      </c>
      <c r="C29" s="11" t="s">
        <v>574</v>
      </c>
      <c r="D29" s="11" t="s">
        <v>575</v>
      </c>
      <c r="E29" s="11" t="s">
        <v>576</v>
      </c>
      <c r="F29" s="11" t="s">
        <v>25</v>
      </c>
      <c r="G29" s="10" t="s">
        <v>577</v>
      </c>
      <c r="H29" s="11" t="s">
        <v>578</v>
      </c>
      <c r="I29" s="122">
        <v>5732674</v>
      </c>
      <c r="J29" s="13">
        <v>10</v>
      </c>
      <c r="L29" s="13">
        <v>14000</v>
      </c>
      <c r="M29" s="11" t="s">
        <v>2509</v>
      </c>
      <c r="N29" s="11" t="s">
        <v>33</v>
      </c>
      <c r="O29" s="11" t="s">
        <v>579</v>
      </c>
      <c r="P29" s="11"/>
      <c r="Q29" s="11" t="s">
        <v>580</v>
      </c>
      <c r="R29" s="10">
        <v>56668</v>
      </c>
      <c r="S29" s="123">
        <v>48.614629000000001</v>
      </c>
      <c r="T29" s="124">
        <v>-93.348427000000001</v>
      </c>
      <c r="U29" s="11" t="s">
        <v>303</v>
      </c>
      <c r="V29" s="11"/>
      <c r="W29" s="11"/>
      <c r="X29" s="11" t="s">
        <v>65</v>
      </c>
      <c r="Y29" s="10">
        <f t="shared" si="0"/>
        <v>2018</v>
      </c>
    </row>
    <row r="30" spans="1:25" x14ac:dyDescent="0.25">
      <c r="A30" s="11" t="s">
        <v>2207</v>
      </c>
      <c r="B30" s="12">
        <v>43160</v>
      </c>
      <c r="C30" s="11" t="s">
        <v>564</v>
      </c>
      <c r="D30" s="11" t="s">
        <v>565</v>
      </c>
      <c r="E30" s="11" t="s">
        <v>126</v>
      </c>
      <c r="F30" s="11" t="s">
        <v>25</v>
      </c>
      <c r="G30" s="10" t="s">
        <v>2793</v>
      </c>
      <c r="H30" s="11" t="s">
        <v>26</v>
      </c>
      <c r="I30" s="122">
        <v>30000000</v>
      </c>
      <c r="J30" s="13"/>
      <c r="L30" s="13">
        <v>58646</v>
      </c>
      <c r="M30" s="10" t="s">
        <v>566</v>
      </c>
      <c r="N30" s="10" t="s">
        <v>3371</v>
      </c>
      <c r="O30" s="11" t="s">
        <v>567</v>
      </c>
      <c r="Q30" s="11" t="s">
        <v>568</v>
      </c>
      <c r="R30" s="10">
        <v>56468</v>
      </c>
      <c r="S30" s="123">
        <v>46.493298000000003</v>
      </c>
      <c r="T30" s="124">
        <v>-94.314336999999995</v>
      </c>
      <c r="U30" s="11"/>
      <c r="V30" s="11"/>
      <c r="W30" s="11"/>
      <c r="X30" s="10" t="s">
        <v>71</v>
      </c>
      <c r="Y30" s="10">
        <f t="shared" si="0"/>
        <v>2018</v>
      </c>
    </row>
    <row r="31" spans="1:25" x14ac:dyDescent="0.25">
      <c r="A31" s="11" t="s">
        <v>2207</v>
      </c>
      <c r="B31" s="18">
        <v>43160</v>
      </c>
      <c r="C31" s="266" t="s">
        <v>569</v>
      </c>
      <c r="D31" s="17" t="s">
        <v>570</v>
      </c>
      <c r="E31" s="17" t="s">
        <v>317</v>
      </c>
      <c r="F31" s="11" t="s">
        <v>25</v>
      </c>
      <c r="G31" s="10" t="s">
        <v>571</v>
      </c>
      <c r="H31" s="11" t="s">
        <v>374</v>
      </c>
      <c r="I31" s="129">
        <v>725000</v>
      </c>
      <c r="J31" s="275">
        <v>7</v>
      </c>
      <c r="L31" s="13"/>
      <c r="M31" s="11" t="s">
        <v>40</v>
      </c>
      <c r="N31" s="11" t="s">
        <v>28</v>
      </c>
      <c r="O31" s="11" t="s">
        <v>572</v>
      </c>
      <c r="Q31" s="17" t="s">
        <v>573</v>
      </c>
      <c r="R31" s="19">
        <v>56514</v>
      </c>
      <c r="S31" s="148">
        <v>46.653201000000003</v>
      </c>
      <c r="T31" s="149">
        <v>-96.420327</v>
      </c>
      <c r="U31" s="17" t="s">
        <v>303</v>
      </c>
      <c r="V31" s="17"/>
      <c r="W31" s="266"/>
      <c r="X31" s="10" t="s">
        <v>71</v>
      </c>
      <c r="Y31" s="10">
        <f t="shared" si="0"/>
        <v>2018</v>
      </c>
    </row>
    <row r="32" spans="1:25" x14ac:dyDescent="0.25">
      <c r="A32" s="11" t="s">
        <v>2207</v>
      </c>
      <c r="B32" s="12">
        <v>43164</v>
      </c>
      <c r="C32" s="11" t="s">
        <v>53</v>
      </c>
      <c r="D32" s="11" t="s">
        <v>23</v>
      </c>
      <c r="E32" s="11" t="s">
        <v>24</v>
      </c>
      <c r="F32" s="11" t="s">
        <v>25</v>
      </c>
      <c r="G32" s="10" t="s">
        <v>581</v>
      </c>
      <c r="H32" s="11" t="s">
        <v>36</v>
      </c>
      <c r="I32" s="122">
        <v>250000000</v>
      </c>
      <c r="J32" s="13"/>
      <c r="L32" s="13"/>
      <c r="M32" s="11"/>
      <c r="N32" s="11" t="s">
        <v>52</v>
      </c>
      <c r="O32" s="11" t="s">
        <v>582</v>
      </c>
      <c r="Q32" s="11" t="s">
        <v>373</v>
      </c>
      <c r="R32" s="14">
        <v>55403</v>
      </c>
      <c r="S32" s="14">
        <v>44.973598500000001</v>
      </c>
      <c r="T32" s="14">
        <v>-93.275703399999998</v>
      </c>
      <c r="U32" s="11"/>
      <c r="V32" s="11"/>
      <c r="W32" s="11"/>
      <c r="X32" s="10" t="s">
        <v>29</v>
      </c>
      <c r="Y32" s="10">
        <f t="shared" si="0"/>
        <v>2018</v>
      </c>
    </row>
    <row r="33" spans="1:25" x14ac:dyDescent="0.25">
      <c r="A33" s="11" t="s">
        <v>2207</v>
      </c>
      <c r="B33" s="12">
        <v>43165</v>
      </c>
      <c r="C33" s="11" t="s">
        <v>583</v>
      </c>
      <c r="D33" s="11" t="s">
        <v>23</v>
      </c>
      <c r="E33" s="11" t="s">
        <v>24</v>
      </c>
      <c r="F33" s="11" t="s">
        <v>25</v>
      </c>
      <c r="G33" s="10" t="s">
        <v>584</v>
      </c>
      <c r="H33" s="11" t="s">
        <v>39</v>
      </c>
      <c r="I33" s="122"/>
      <c r="J33" s="13"/>
      <c r="L33" s="13"/>
      <c r="M33" s="11"/>
      <c r="N33" s="10" t="s">
        <v>3436</v>
      </c>
      <c r="O33" s="11" t="s">
        <v>585</v>
      </c>
      <c r="Q33" s="11" t="s">
        <v>586</v>
      </c>
      <c r="R33" s="10">
        <v>55402</v>
      </c>
      <c r="S33" s="123">
        <v>44.975833999999999</v>
      </c>
      <c r="T33" s="124">
        <v>-93.276589999999999</v>
      </c>
      <c r="U33" s="11"/>
      <c r="V33" s="11"/>
      <c r="W33" s="11"/>
      <c r="X33" s="10" t="s">
        <v>29</v>
      </c>
      <c r="Y33" s="10">
        <f t="shared" si="0"/>
        <v>2018</v>
      </c>
    </row>
    <row r="34" spans="1:25" x14ac:dyDescent="0.25">
      <c r="A34" s="11" t="s">
        <v>2207</v>
      </c>
      <c r="B34" s="12">
        <v>43167</v>
      </c>
      <c r="C34" s="11" t="s">
        <v>587</v>
      </c>
      <c r="D34" s="11" t="s">
        <v>106</v>
      </c>
      <c r="E34" s="11" t="s">
        <v>84</v>
      </c>
      <c r="F34" s="11" t="s">
        <v>25</v>
      </c>
      <c r="G34" s="10" t="s">
        <v>588</v>
      </c>
      <c r="H34" s="11" t="s">
        <v>36</v>
      </c>
      <c r="I34" s="122">
        <v>360000</v>
      </c>
      <c r="J34" s="13"/>
      <c r="L34" s="13">
        <v>10000</v>
      </c>
      <c r="M34" s="46" t="s">
        <v>3284</v>
      </c>
      <c r="N34" s="11" t="s">
        <v>28</v>
      </c>
      <c r="O34" s="11" t="s">
        <v>589</v>
      </c>
      <c r="Q34" s="11"/>
      <c r="R34" s="10">
        <v>55101</v>
      </c>
      <c r="S34" s="123">
        <v>44.951483000000003</v>
      </c>
      <c r="T34" s="124">
        <v>-93.090648999999999</v>
      </c>
      <c r="U34" s="11" t="s">
        <v>303</v>
      </c>
      <c r="V34" s="11"/>
      <c r="W34" s="11"/>
      <c r="X34" s="10" t="s">
        <v>29</v>
      </c>
      <c r="Y34" s="10">
        <f t="shared" si="0"/>
        <v>2018</v>
      </c>
    </row>
    <row r="35" spans="1:25" x14ac:dyDescent="0.25">
      <c r="A35" s="11" t="s">
        <v>2207</v>
      </c>
      <c r="B35" s="12">
        <v>43172</v>
      </c>
      <c r="C35" s="11" t="s">
        <v>149</v>
      </c>
      <c r="D35" s="11" t="s">
        <v>23</v>
      </c>
      <c r="E35" s="11" t="s">
        <v>24</v>
      </c>
      <c r="F35" s="11" t="s">
        <v>25</v>
      </c>
      <c r="G35" s="10" t="s">
        <v>2771</v>
      </c>
      <c r="H35" s="11" t="s">
        <v>36</v>
      </c>
      <c r="I35" s="122"/>
      <c r="J35" s="13"/>
      <c r="L35" s="13">
        <v>17000</v>
      </c>
      <c r="M35" s="11" t="s">
        <v>40</v>
      </c>
      <c r="N35" s="11" t="s">
        <v>28</v>
      </c>
      <c r="O35" s="11" t="s">
        <v>590</v>
      </c>
      <c r="Q35" s="11" t="s">
        <v>150</v>
      </c>
      <c r="R35" s="14">
        <v>55403</v>
      </c>
      <c r="S35" s="14">
        <v>44.979698200000001</v>
      </c>
      <c r="T35" s="14">
        <v>-93.274803199999994</v>
      </c>
      <c r="U35" s="11"/>
      <c r="V35" s="11"/>
      <c r="W35" s="11"/>
      <c r="X35" s="10" t="s">
        <v>29</v>
      </c>
      <c r="Y35" s="10">
        <f t="shared" si="0"/>
        <v>2018</v>
      </c>
    </row>
    <row r="36" spans="1:25" x14ac:dyDescent="0.25">
      <c r="A36" s="11" t="s">
        <v>2207</v>
      </c>
      <c r="B36" s="12">
        <v>43172</v>
      </c>
      <c r="C36" s="11" t="s">
        <v>591</v>
      </c>
      <c r="D36" s="11" t="s">
        <v>83</v>
      </c>
      <c r="E36" s="11" t="s">
        <v>84</v>
      </c>
      <c r="F36" s="11" t="s">
        <v>25</v>
      </c>
      <c r="G36" s="10" t="s">
        <v>592</v>
      </c>
      <c r="H36" s="11" t="s">
        <v>66</v>
      </c>
      <c r="I36" s="122">
        <v>3000000</v>
      </c>
      <c r="J36" s="13">
        <v>150</v>
      </c>
      <c r="L36" s="13">
        <v>30000</v>
      </c>
      <c r="M36" s="11" t="s">
        <v>1944</v>
      </c>
      <c r="N36" s="11" t="s">
        <v>33</v>
      </c>
      <c r="O36" s="11" t="s">
        <v>593</v>
      </c>
      <c r="Q36" s="11" t="s">
        <v>594</v>
      </c>
      <c r="R36" s="14">
        <v>55112</v>
      </c>
      <c r="S36" s="14">
        <v>45.0564003</v>
      </c>
      <c r="T36" s="14">
        <v>-93.152900700000004</v>
      </c>
      <c r="U36" s="11"/>
      <c r="V36" s="11"/>
      <c r="W36" s="11"/>
      <c r="X36" s="10" t="s">
        <v>29</v>
      </c>
      <c r="Y36" s="10">
        <f t="shared" si="0"/>
        <v>2018</v>
      </c>
    </row>
    <row r="37" spans="1:25" x14ac:dyDescent="0.25">
      <c r="A37" s="11" t="s">
        <v>2207</v>
      </c>
      <c r="B37" s="12">
        <v>43175</v>
      </c>
      <c r="C37" s="11" t="s">
        <v>595</v>
      </c>
      <c r="D37" s="11" t="s">
        <v>161</v>
      </c>
      <c r="E37" s="11" t="s">
        <v>162</v>
      </c>
      <c r="F37" s="11" t="s">
        <v>25</v>
      </c>
      <c r="G37" s="10" t="s">
        <v>596</v>
      </c>
      <c r="H37" s="11" t="s">
        <v>39</v>
      </c>
      <c r="I37" s="122">
        <v>13000000</v>
      </c>
      <c r="J37" s="13">
        <v>150</v>
      </c>
      <c r="L37" s="13"/>
      <c r="M37" s="11"/>
      <c r="N37" s="11" t="s">
        <v>2507</v>
      </c>
      <c r="O37" s="11" t="s">
        <v>597</v>
      </c>
      <c r="P37" s="11"/>
      <c r="Q37" s="11"/>
      <c r="R37" s="10">
        <v>56601</v>
      </c>
      <c r="S37" s="123">
        <v>47.571964000000001</v>
      </c>
      <c r="T37" s="124">
        <v>-94.801271999999997</v>
      </c>
      <c r="U37" s="11"/>
      <c r="V37" s="11"/>
      <c r="W37" s="11"/>
      <c r="X37" s="11" t="s">
        <v>65</v>
      </c>
      <c r="Y37" s="10">
        <f t="shared" si="0"/>
        <v>2018</v>
      </c>
    </row>
    <row r="38" spans="1:25" x14ac:dyDescent="0.25">
      <c r="A38" s="11" t="s">
        <v>2207</v>
      </c>
      <c r="B38" s="12">
        <v>43178</v>
      </c>
      <c r="C38" s="132" t="s">
        <v>2858</v>
      </c>
      <c r="D38" s="11" t="s">
        <v>446</v>
      </c>
      <c r="E38" s="11" t="s">
        <v>254</v>
      </c>
      <c r="F38" s="11" t="s">
        <v>25</v>
      </c>
      <c r="G38" s="10" t="s">
        <v>598</v>
      </c>
      <c r="H38" s="11" t="s">
        <v>33</v>
      </c>
      <c r="I38" s="122"/>
      <c r="J38" s="13">
        <v>50</v>
      </c>
      <c r="L38" s="13"/>
      <c r="M38" s="11" t="s">
        <v>2372</v>
      </c>
      <c r="N38" s="11" t="s">
        <v>33</v>
      </c>
      <c r="O38" s="11" t="s">
        <v>599</v>
      </c>
      <c r="P38" s="10" t="s">
        <v>1290</v>
      </c>
      <c r="Q38" s="11" t="s">
        <v>2819</v>
      </c>
      <c r="R38" s="10">
        <v>55350</v>
      </c>
      <c r="S38" s="123">
        <v>44.901072999999997</v>
      </c>
      <c r="T38" s="124">
        <v>-94.357286000000002</v>
      </c>
      <c r="U38" s="11" t="s">
        <v>303</v>
      </c>
      <c r="V38" s="11" t="s">
        <v>600</v>
      </c>
      <c r="W38" s="153">
        <v>353563</v>
      </c>
      <c r="X38" s="10" t="s">
        <v>71</v>
      </c>
      <c r="Y38" s="10">
        <f t="shared" si="0"/>
        <v>2018</v>
      </c>
    </row>
    <row r="39" spans="1:25" x14ac:dyDescent="0.25">
      <c r="A39" s="11" t="s">
        <v>2207</v>
      </c>
      <c r="B39" s="12">
        <v>43179</v>
      </c>
      <c r="C39" s="11" t="s">
        <v>601</v>
      </c>
      <c r="D39" s="11" t="s">
        <v>166</v>
      </c>
      <c r="E39" s="11" t="s">
        <v>24</v>
      </c>
      <c r="F39" s="11" t="s">
        <v>25</v>
      </c>
      <c r="G39" s="10" t="s">
        <v>2772</v>
      </c>
      <c r="H39" s="11" t="s">
        <v>36</v>
      </c>
      <c r="I39" s="122"/>
      <c r="J39" s="13"/>
      <c r="K39" s="46"/>
      <c r="L39" s="13">
        <v>6955</v>
      </c>
      <c r="M39" s="11" t="s">
        <v>2512</v>
      </c>
      <c r="N39" s="11" t="s">
        <v>28</v>
      </c>
      <c r="O39" s="11" t="s">
        <v>602</v>
      </c>
      <c r="Q39" s="11" t="s">
        <v>603</v>
      </c>
      <c r="R39" s="10">
        <v>55430</v>
      </c>
      <c r="S39" s="123">
        <v>45.066693000000001</v>
      </c>
      <c r="T39" s="124">
        <v>-93.301134000000005</v>
      </c>
      <c r="U39" s="11"/>
      <c r="V39" s="11"/>
      <c r="W39" s="11"/>
      <c r="X39" s="10" t="s">
        <v>29</v>
      </c>
      <c r="Y39" s="10">
        <f t="shared" si="0"/>
        <v>2018</v>
      </c>
    </row>
    <row r="40" spans="1:25" x14ac:dyDescent="0.25">
      <c r="A40" s="11" t="s">
        <v>2207</v>
      </c>
      <c r="B40" s="12">
        <v>43179</v>
      </c>
      <c r="C40" s="11" t="s">
        <v>604</v>
      </c>
      <c r="D40" s="11" t="s">
        <v>23</v>
      </c>
      <c r="E40" s="11" t="s">
        <v>24</v>
      </c>
      <c r="F40" s="11" t="s">
        <v>25</v>
      </c>
      <c r="G40" s="10" t="s">
        <v>605</v>
      </c>
      <c r="H40" s="11" t="s">
        <v>39</v>
      </c>
      <c r="I40" s="122"/>
      <c r="J40" s="13"/>
      <c r="L40" s="13"/>
      <c r="M40" s="11" t="s">
        <v>367</v>
      </c>
      <c r="N40" s="11" t="s">
        <v>51</v>
      </c>
      <c r="O40" s="11" t="s">
        <v>606</v>
      </c>
      <c r="Q40" s="11" t="s">
        <v>607</v>
      </c>
      <c r="R40" s="10">
        <v>55408</v>
      </c>
      <c r="S40" s="123">
        <v>44.950549000000002</v>
      </c>
      <c r="T40" s="124">
        <v>-93.288754999999995</v>
      </c>
      <c r="U40" s="11"/>
      <c r="V40" s="11"/>
      <c r="W40" s="11"/>
      <c r="X40" s="10" t="s">
        <v>29</v>
      </c>
      <c r="Y40" s="10">
        <f t="shared" si="0"/>
        <v>2018</v>
      </c>
    </row>
    <row r="41" spans="1:25" x14ac:dyDescent="0.25">
      <c r="A41" s="11" t="s">
        <v>2207</v>
      </c>
      <c r="B41" s="12">
        <v>43180</v>
      </c>
      <c r="C41" s="11" t="s">
        <v>613</v>
      </c>
      <c r="D41" s="11" t="s">
        <v>86</v>
      </c>
      <c r="E41" s="11" t="s">
        <v>87</v>
      </c>
      <c r="F41" s="11" t="s">
        <v>25</v>
      </c>
      <c r="G41" s="10" t="s">
        <v>614</v>
      </c>
      <c r="H41" s="11" t="s">
        <v>85</v>
      </c>
      <c r="I41" s="122"/>
      <c r="J41" s="13"/>
      <c r="L41" s="13"/>
      <c r="M41" s="11" t="s">
        <v>1944</v>
      </c>
      <c r="N41" s="11" t="s">
        <v>33</v>
      </c>
      <c r="O41" s="11" t="s">
        <v>615</v>
      </c>
      <c r="Q41" s="11" t="s">
        <v>616</v>
      </c>
      <c r="R41" s="10">
        <v>55902</v>
      </c>
      <c r="S41" s="123">
        <v>44.023049</v>
      </c>
      <c r="T41" s="124">
        <v>-92.464720999999997</v>
      </c>
      <c r="U41" s="11"/>
      <c r="V41" s="11"/>
      <c r="W41" s="11"/>
      <c r="X41" s="10" t="s">
        <v>58</v>
      </c>
      <c r="Y41" s="10">
        <f t="shared" si="0"/>
        <v>2018</v>
      </c>
    </row>
    <row r="42" spans="1:25" x14ac:dyDescent="0.25">
      <c r="A42" s="11" t="s">
        <v>2207</v>
      </c>
      <c r="B42" s="12">
        <v>43180</v>
      </c>
      <c r="C42" s="11" t="s">
        <v>608</v>
      </c>
      <c r="D42" s="11" t="s">
        <v>23</v>
      </c>
      <c r="E42" s="11" t="s">
        <v>24</v>
      </c>
      <c r="F42" s="11" t="s">
        <v>25</v>
      </c>
      <c r="G42" s="10" t="s">
        <v>609</v>
      </c>
      <c r="H42" s="11" t="s">
        <v>610</v>
      </c>
      <c r="I42" s="122"/>
      <c r="J42" s="13"/>
      <c r="L42" s="13"/>
      <c r="M42" s="11"/>
      <c r="N42" s="11" t="s">
        <v>169</v>
      </c>
      <c r="O42" s="11" t="s">
        <v>611</v>
      </c>
      <c r="Q42" s="11" t="s">
        <v>612</v>
      </c>
      <c r="R42" s="10">
        <v>55405</v>
      </c>
      <c r="S42" s="123">
        <v>44.980955000000002</v>
      </c>
      <c r="T42" s="124">
        <v>-93.283832000000004</v>
      </c>
      <c r="U42" s="11"/>
      <c r="V42" s="11"/>
      <c r="W42" s="11"/>
      <c r="X42" s="10" t="s">
        <v>29</v>
      </c>
      <c r="Y42" s="10">
        <f t="shared" si="0"/>
        <v>2018</v>
      </c>
    </row>
    <row r="43" spans="1:25" ht="18" x14ac:dyDescent="0.25">
      <c r="A43" s="11" t="s">
        <v>2207</v>
      </c>
      <c r="B43" s="12">
        <v>43182</v>
      </c>
      <c r="C43" s="11" t="s">
        <v>617</v>
      </c>
      <c r="D43" s="11" t="s">
        <v>23</v>
      </c>
      <c r="E43" s="11" t="s">
        <v>24</v>
      </c>
      <c r="F43" s="11" t="s">
        <v>25</v>
      </c>
      <c r="G43" s="10" t="s">
        <v>618</v>
      </c>
      <c r="H43" s="11" t="s">
        <v>39</v>
      </c>
      <c r="I43" s="122"/>
      <c r="J43" s="13">
        <v>2</v>
      </c>
      <c r="L43" s="13"/>
      <c r="M43" s="11" t="s">
        <v>27</v>
      </c>
      <c r="N43" s="11" t="s">
        <v>28</v>
      </c>
      <c r="O43" s="11" t="s">
        <v>619</v>
      </c>
      <c r="Q43" s="154" t="s">
        <v>441</v>
      </c>
      <c r="R43" s="10">
        <v>55402</v>
      </c>
      <c r="S43" s="123">
        <v>44.976666999999999</v>
      </c>
      <c r="T43" s="124">
        <v>-93.268377000000001</v>
      </c>
      <c r="U43" s="11"/>
      <c r="V43" s="11"/>
      <c r="W43" s="11"/>
      <c r="X43" s="10" t="s">
        <v>29</v>
      </c>
      <c r="Y43" s="10">
        <f t="shared" si="0"/>
        <v>2018</v>
      </c>
    </row>
    <row r="44" spans="1:25" x14ac:dyDescent="0.25">
      <c r="A44" s="11" t="s">
        <v>2207</v>
      </c>
      <c r="B44" s="12">
        <v>43185</v>
      </c>
      <c r="C44" s="11" t="s">
        <v>620</v>
      </c>
      <c r="D44" s="11" t="s">
        <v>621</v>
      </c>
      <c r="E44" s="11" t="s">
        <v>24</v>
      </c>
      <c r="F44" s="11" t="s">
        <v>25</v>
      </c>
      <c r="G44" s="10" t="s">
        <v>622</v>
      </c>
      <c r="H44" s="11" t="s">
        <v>39</v>
      </c>
      <c r="I44" s="122"/>
      <c r="J44" s="13">
        <v>20</v>
      </c>
      <c r="L44" s="13"/>
      <c r="M44" s="11" t="s">
        <v>40</v>
      </c>
      <c r="N44" s="11" t="s">
        <v>28</v>
      </c>
      <c r="O44" s="11" t="s">
        <v>623</v>
      </c>
      <c r="Q44" s="11"/>
      <c r="R44" s="10">
        <v>55401</v>
      </c>
      <c r="S44" s="123">
        <v>44.984577000000002</v>
      </c>
      <c r="T44" s="124">
        <v>-93.269097000000002</v>
      </c>
      <c r="U44" s="11" t="s">
        <v>384</v>
      </c>
      <c r="V44" s="11"/>
      <c r="W44" s="11"/>
      <c r="X44" s="10" t="s">
        <v>71</v>
      </c>
      <c r="Y44" s="10">
        <f t="shared" si="0"/>
        <v>2018</v>
      </c>
    </row>
    <row r="45" spans="1:25" x14ac:dyDescent="0.25">
      <c r="A45" s="11" t="s">
        <v>2207</v>
      </c>
      <c r="B45" s="12">
        <v>43187</v>
      </c>
      <c r="C45" s="11" t="s">
        <v>426</v>
      </c>
      <c r="D45" s="11" t="s">
        <v>86</v>
      </c>
      <c r="E45" s="11" t="s">
        <v>87</v>
      </c>
      <c r="F45" s="11" t="s">
        <v>25</v>
      </c>
      <c r="G45" s="10" t="s">
        <v>624</v>
      </c>
      <c r="H45" s="11" t="s">
        <v>36</v>
      </c>
      <c r="I45" s="122">
        <v>9000000</v>
      </c>
      <c r="J45" s="13">
        <v>30</v>
      </c>
      <c r="L45" s="13"/>
      <c r="M45" s="11" t="s">
        <v>1944</v>
      </c>
      <c r="N45" s="11" t="s">
        <v>33</v>
      </c>
      <c r="O45" s="11" t="s">
        <v>625</v>
      </c>
      <c r="Q45" s="11" t="s">
        <v>427</v>
      </c>
      <c r="R45" s="10">
        <v>55902</v>
      </c>
      <c r="S45" s="123">
        <v>44.020932000000002</v>
      </c>
      <c r="T45" s="124">
        <v>-92.464712000000006</v>
      </c>
      <c r="U45" s="11" t="s">
        <v>303</v>
      </c>
      <c r="V45" s="11"/>
      <c r="W45" s="11"/>
      <c r="X45" s="10" t="s">
        <v>58</v>
      </c>
      <c r="Y45" s="10">
        <f t="shared" si="0"/>
        <v>2018</v>
      </c>
    </row>
    <row r="46" spans="1:25" x14ac:dyDescent="0.25">
      <c r="A46" s="11" t="s">
        <v>2208</v>
      </c>
      <c r="B46" s="12">
        <v>43192</v>
      </c>
      <c r="C46" s="11" t="s">
        <v>626</v>
      </c>
      <c r="D46" s="11" t="s">
        <v>117</v>
      </c>
      <c r="E46" s="11" t="s">
        <v>203</v>
      </c>
      <c r="F46" s="11" t="s">
        <v>25</v>
      </c>
      <c r="G46" s="10" t="s">
        <v>2773</v>
      </c>
      <c r="H46" s="11" t="s">
        <v>36</v>
      </c>
      <c r="I46" s="122">
        <v>4740753</v>
      </c>
      <c r="J46" s="13">
        <v>30</v>
      </c>
      <c r="L46" s="13">
        <v>30000</v>
      </c>
      <c r="M46" s="11" t="s">
        <v>1944</v>
      </c>
      <c r="N46" s="11" t="s">
        <v>33</v>
      </c>
      <c r="O46" s="11" t="s">
        <v>627</v>
      </c>
      <c r="Q46" s="11" t="s">
        <v>628</v>
      </c>
      <c r="R46" s="10">
        <v>55378</v>
      </c>
      <c r="S46" s="123">
        <v>44.778035000000003</v>
      </c>
      <c r="T46" s="124">
        <v>-93.386754999999994</v>
      </c>
      <c r="U46" s="11" t="s">
        <v>303</v>
      </c>
      <c r="V46" s="11"/>
      <c r="W46" s="11"/>
      <c r="X46" s="10" t="s">
        <v>29</v>
      </c>
      <c r="Y46" s="10">
        <f t="shared" si="0"/>
        <v>2018</v>
      </c>
    </row>
    <row r="47" spans="1:25" x14ac:dyDescent="0.25">
      <c r="A47" s="10" t="s">
        <v>2208</v>
      </c>
      <c r="B47" s="12">
        <v>43193</v>
      </c>
      <c r="C47" s="11" t="s">
        <v>632</v>
      </c>
      <c r="D47" s="11" t="s">
        <v>42</v>
      </c>
      <c r="E47" s="11" t="s">
        <v>24</v>
      </c>
      <c r="F47" s="11" t="s">
        <v>25</v>
      </c>
      <c r="G47" s="10" t="s">
        <v>2795</v>
      </c>
      <c r="H47" s="11" t="s">
        <v>187</v>
      </c>
      <c r="I47" s="122"/>
      <c r="J47" s="13"/>
      <c r="L47" s="13">
        <v>38000</v>
      </c>
      <c r="M47" s="11" t="s">
        <v>67</v>
      </c>
      <c r="N47" s="11" t="s">
        <v>33</v>
      </c>
      <c r="O47" s="11" t="s">
        <v>633</v>
      </c>
      <c r="Q47" s="11" t="s">
        <v>634</v>
      </c>
      <c r="R47" s="14">
        <v>55441</v>
      </c>
      <c r="S47" s="14">
        <v>45.013900800000002</v>
      </c>
      <c r="T47" s="14">
        <v>-93.4524002</v>
      </c>
      <c r="U47" s="11"/>
      <c r="V47" s="11"/>
      <c r="W47" s="11"/>
      <c r="X47" s="10" t="s">
        <v>29</v>
      </c>
      <c r="Y47" s="10">
        <f t="shared" si="0"/>
        <v>2018</v>
      </c>
    </row>
    <row r="48" spans="1:25" x14ac:dyDescent="0.25">
      <c r="A48" s="11" t="s">
        <v>2208</v>
      </c>
      <c r="B48" s="12">
        <v>43193</v>
      </c>
      <c r="C48" s="11" t="s">
        <v>629</v>
      </c>
      <c r="D48" s="11" t="s">
        <v>23</v>
      </c>
      <c r="E48" s="11" t="s">
        <v>24</v>
      </c>
      <c r="F48" s="11" t="s">
        <v>25</v>
      </c>
      <c r="G48" s="10" t="s">
        <v>2794</v>
      </c>
      <c r="H48" s="11" t="s">
        <v>372</v>
      </c>
      <c r="I48" s="122"/>
      <c r="J48" s="13"/>
      <c r="L48" s="13"/>
      <c r="M48" s="11"/>
      <c r="N48" s="11" t="s">
        <v>52</v>
      </c>
      <c r="O48" s="11" t="s">
        <v>630</v>
      </c>
      <c r="Q48" s="11" t="s">
        <v>631</v>
      </c>
      <c r="R48" s="10">
        <v>55413</v>
      </c>
      <c r="S48" s="123">
        <v>44.999775999999997</v>
      </c>
      <c r="T48" s="124">
        <v>-93.224134000000006</v>
      </c>
      <c r="U48" s="11"/>
      <c r="V48" s="11"/>
      <c r="W48" s="11"/>
      <c r="X48" s="10" t="s">
        <v>29</v>
      </c>
      <c r="Y48" s="10">
        <f t="shared" si="0"/>
        <v>2018</v>
      </c>
    </row>
    <row r="49" spans="1:25" x14ac:dyDescent="0.25">
      <c r="A49" s="11" t="s">
        <v>2208</v>
      </c>
      <c r="B49" s="12">
        <v>43194</v>
      </c>
      <c r="C49" s="11" t="s">
        <v>635</v>
      </c>
      <c r="D49" s="11" t="s">
        <v>124</v>
      </c>
      <c r="E49" s="11" t="s">
        <v>24</v>
      </c>
      <c r="F49" s="11" t="s">
        <v>25</v>
      </c>
      <c r="G49" s="10" t="s">
        <v>636</v>
      </c>
      <c r="H49" s="11" t="s">
        <v>33</v>
      </c>
      <c r="I49" s="122">
        <v>10582000</v>
      </c>
      <c r="J49" s="13">
        <v>85</v>
      </c>
      <c r="L49" s="13">
        <v>288000</v>
      </c>
      <c r="M49" s="11" t="s">
        <v>109</v>
      </c>
      <c r="N49" s="11" t="s">
        <v>33</v>
      </c>
      <c r="O49" s="11" t="s">
        <v>637</v>
      </c>
      <c r="Q49" s="11" t="s">
        <v>638</v>
      </c>
      <c r="R49" s="10">
        <v>55369</v>
      </c>
      <c r="S49" s="123">
        <v>45.094577999999998</v>
      </c>
      <c r="T49" s="124">
        <v>-93.441816000000003</v>
      </c>
      <c r="U49" s="11" t="s">
        <v>303</v>
      </c>
      <c r="V49" s="11"/>
      <c r="W49" s="11"/>
      <c r="X49" s="10" t="s">
        <v>29</v>
      </c>
      <c r="Y49" s="10">
        <f t="shared" si="0"/>
        <v>2018</v>
      </c>
    </row>
    <row r="50" spans="1:25" x14ac:dyDescent="0.25">
      <c r="A50" s="11" t="s">
        <v>2208</v>
      </c>
      <c r="B50" s="12">
        <v>43195</v>
      </c>
      <c r="C50" s="11" t="s">
        <v>639</v>
      </c>
      <c r="D50" s="11" t="s">
        <v>23</v>
      </c>
      <c r="E50" s="11" t="s">
        <v>24</v>
      </c>
      <c r="F50" s="11" t="s">
        <v>25</v>
      </c>
      <c r="G50" s="10" t="s">
        <v>640</v>
      </c>
      <c r="H50" s="11" t="s">
        <v>36</v>
      </c>
      <c r="I50" s="122"/>
      <c r="J50" s="13">
        <v>15</v>
      </c>
      <c r="L50" s="13"/>
      <c r="M50" s="11" t="s">
        <v>104</v>
      </c>
      <c r="N50" s="11" t="s">
        <v>28</v>
      </c>
      <c r="O50" s="11" t="s">
        <v>641</v>
      </c>
      <c r="Q50" s="11" t="s">
        <v>642</v>
      </c>
      <c r="R50" s="10">
        <v>55415</v>
      </c>
      <c r="S50" s="123">
        <v>44.976801999999999</v>
      </c>
      <c r="T50" s="124">
        <v>-93.264778000000007</v>
      </c>
      <c r="U50" s="11"/>
      <c r="V50" s="11"/>
      <c r="W50" s="11"/>
      <c r="X50" s="10" t="s">
        <v>29</v>
      </c>
      <c r="Y50" s="10">
        <f t="shared" si="0"/>
        <v>2018</v>
      </c>
    </row>
    <row r="51" spans="1:25" x14ac:dyDescent="0.25">
      <c r="A51" s="11" t="s">
        <v>2208</v>
      </c>
      <c r="B51" s="12">
        <v>43196</v>
      </c>
      <c r="C51" s="11" t="s">
        <v>643</v>
      </c>
      <c r="D51" s="11" t="s">
        <v>42</v>
      </c>
      <c r="E51" s="11" t="s">
        <v>24</v>
      </c>
      <c r="F51" s="11" t="s">
        <v>25</v>
      </c>
      <c r="G51" s="10" t="s">
        <v>644</v>
      </c>
      <c r="H51" s="11" t="s">
        <v>36</v>
      </c>
      <c r="I51" s="122"/>
      <c r="J51" s="13">
        <v>40</v>
      </c>
      <c r="L51" s="13"/>
      <c r="M51" s="11" t="s">
        <v>1944</v>
      </c>
      <c r="N51" s="11" t="s">
        <v>33</v>
      </c>
      <c r="O51" s="11" t="s">
        <v>645</v>
      </c>
      <c r="Q51" s="11" t="s">
        <v>646</v>
      </c>
      <c r="R51" s="10">
        <v>55446</v>
      </c>
      <c r="S51" s="123">
        <v>45.043554</v>
      </c>
      <c r="T51" s="124">
        <v>-93.457618999999994</v>
      </c>
      <c r="U51" s="11"/>
      <c r="V51" s="11"/>
      <c r="W51" s="11"/>
      <c r="X51" s="10" t="s">
        <v>29</v>
      </c>
      <c r="Y51" s="10">
        <f t="shared" si="0"/>
        <v>2018</v>
      </c>
    </row>
    <row r="52" spans="1:25" x14ac:dyDescent="0.25">
      <c r="A52" s="16" t="s">
        <v>2208</v>
      </c>
      <c r="B52" s="117">
        <v>43199</v>
      </c>
      <c r="C52" s="118" t="s">
        <v>2641</v>
      </c>
      <c r="D52" s="118" t="s">
        <v>94</v>
      </c>
      <c r="E52" s="46" t="s">
        <v>95</v>
      </c>
      <c r="F52" s="11" t="s">
        <v>25</v>
      </c>
      <c r="G52" s="115" t="s">
        <v>2644</v>
      </c>
      <c r="H52" s="10" t="s">
        <v>1989</v>
      </c>
      <c r="I52" s="92">
        <v>10000000</v>
      </c>
      <c r="J52" s="61">
        <v>6</v>
      </c>
      <c r="L52" s="61">
        <v>88000</v>
      </c>
      <c r="M52" s="10" t="s">
        <v>26</v>
      </c>
      <c r="N52" s="10" t="s">
        <v>33</v>
      </c>
      <c r="O52" s="23" t="s">
        <v>2642</v>
      </c>
      <c r="P52" s="10" t="s">
        <v>1432</v>
      </c>
      <c r="Q52" s="152" t="s">
        <v>2643</v>
      </c>
      <c r="R52" s="46">
        <v>56001</v>
      </c>
      <c r="S52" s="46">
        <v>44.178111000000001</v>
      </c>
      <c r="T52" s="46">
        <v>-93.937267000000006</v>
      </c>
      <c r="U52" s="10" t="s">
        <v>2133</v>
      </c>
      <c r="V52" s="119" t="s">
        <v>1635</v>
      </c>
      <c r="W52" s="61">
        <v>559000</v>
      </c>
      <c r="X52" s="10" t="s">
        <v>58</v>
      </c>
      <c r="Y52" s="10">
        <f t="shared" si="0"/>
        <v>2018</v>
      </c>
    </row>
    <row r="53" spans="1:25" x14ac:dyDescent="0.25">
      <c r="A53" s="11" t="s">
        <v>2208</v>
      </c>
      <c r="B53" s="12">
        <v>43199</v>
      </c>
      <c r="C53" s="11" t="s">
        <v>647</v>
      </c>
      <c r="D53" s="11" t="s">
        <v>107</v>
      </c>
      <c r="E53" s="11" t="s">
        <v>108</v>
      </c>
      <c r="F53" s="11" t="s">
        <v>25</v>
      </c>
      <c r="G53" s="10" t="s">
        <v>648</v>
      </c>
      <c r="H53" s="11" t="s">
        <v>85</v>
      </c>
      <c r="I53" s="122">
        <v>370116</v>
      </c>
      <c r="J53" s="13">
        <v>34</v>
      </c>
      <c r="L53" s="13"/>
      <c r="M53" s="11"/>
      <c r="N53" s="11" t="s">
        <v>151</v>
      </c>
      <c r="O53" s="11" t="s">
        <v>649</v>
      </c>
      <c r="Q53" s="11" t="s">
        <v>650</v>
      </c>
      <c r="R53" s="10">
        <v>56007</v>
      </c>
      <c r="S53" s="123">
        <v>43.649163999999999</v>
      </c>
      <c r="T53" s="124">
        <v>-93.368564000000006</v>
      </c>
      <c r="U53" s="11" t="s">
        <v>303</v>
      </c>
      <c r="V53" s="11"/>
      <c r="W53" s="11"/>
      <c r="X53" s="10" t="s">
        <v>58</v>
      </c>
      <c r="Y53" s="10">
        <f t="shared" si="0"/>
        <v>2018</v>
      </c>
    </row>
    <row r="54" spans="1:25" x14ac:dyDescent="0.25">
      <c r="A54" s="11" t="s">
        <v>2208</v>
      </c>
      <c r="B54" s="12">
        <v>43201</v>
      </c>
      <c r="C54" s="11" t="s">
        <v>653</v>
      </c>
      <c r="D54" s="11" t="s">
        <v>23</v>
      </c>
      <c r="E54" s="11" t="s">
        <v>24</v>
      </c>
      <c r="F54" s="11" t="s">
        <v>25</v>
      </c>
      <c r="G54" s="10" t="s">
        <v>654</v>
      </c>
      <c r="H54" s="11" t="s">
        <v>50</v>
      </c>
      <c r="I54" s="122"/>
      <c r="J54" s="13">
        <v>11</v>
      </c>
      <c r="L54" s="13">
        <v>4000</v>
      </c>
      <c r="M54" s="11" t="s">
        <v>304</v>
      </c>
      <c r="N54" s="11" t="s">
        <v>28</v>
      </c>
      <c r="O54" s="11" t="s">
        <v>655</v>
      </c>
      <c r="Q54" s="11" t="s">
        <v>656</v>
      </c>
      <c r="R54" s="10">
        <v>55401</v>
      </c>
      <c r="S54" s="123">
        <v>44.981085</v>
      </c>
      <c r="T54" s="124">
        <v>-93.265673000000007</v>
      </c>
      <c r="U54" s="11"/>
      <c r="V54" s="11"/>
      <c r="W54" s="11"/>
      <c r="X54" s="10" t="s">
        <v>29</v>
      </c>
      <c r="Y54" s="10">
        <f t="shared" si="0"/>
        <v>2018</v>
      </c>
    </row>
    <row r="55" spans="1:25" x14ac:dyDescent="0.25">
      <c r="A55" s="11" t="s">
        <v>2208</v>
      </c>
      <c r="B55" s="12">
        <v>43201</v>
      </c>
      <c r="C55" s="11" t="s">
        <v>305</v>
      </c>
      <c r="D55" s="11" t="s">
        <v>306</v>
      </c>
      <c r="E55" s="11" t="s">
        <v>91</v>
      </c>
      <c r="F55" s="11" t="s">
        <v>25</v>
      </c>
      <c r="G55" s="10" t="s">
        <v>651</v>
      </c>
      <c r="H55" s="11" t="s">
        <v>33</v>
      </c>
      <c r="I55" s="122">
        <v>20000000</v>
      </c>
      <c r="J55" s="13">
        <v>12</v>
      </c>
      <c r="L55" s="13"/>
      <c r="M55" s="11" t="s">
        <v>2509</v>
      </c>
      <c r="N55" s="11" t="s">
        <v>33</v>
      </c>
      <c r="O55" s="11" t="s">
        <v>652</v>
      </c>
      <c r="Q55" s="11" t="s">
        <v>307</v>
      </c>
      <c r="R55" s="10">
        <v>55309</v>
      </c>
      <c r="S55" s="123">
        <v>45.333427</v>
      </c>
      <c r="T55" s="124">
        <v>-93.715720000000005</v>
      </c>
      <c r="U55" s="11"/>
      <c r="V55" s="11"/>
      <c r="W55" s="11"/>
      <c r="X55" s="10" t="s">
        <v>71</v>
      </c>
      <c r="Y55" s="10">
        <f t="shared" si="0"/>
        <v>2018</v>
      </c>
    </row>
    <row r="56" spans="1:25" x14ac:dyDescent="0.25">
      <c r="A56" s="11" t="s">
        <v>2208</v>
      </c>
      <c r="B56" s="12">
        <v>43201</v>
      </c>
      <c r="C56" s="11" t="s">
        <v>660</v>
      </c>
      <c r="D56" s="11" t="s">
        <v>661</v>
      </c>
      <c r="E56" s="11" t="s">
        <v>212</v>
      </c>
      <c r="F56" s="11" t="s">
        <v>25</v>
      </c>
      <c r="G56" s="10" t="s">
        <v>662</v>
      </c>
      <c r="H56" s="11" t="s">
        <v>663</v>
      </c>
      <c r="I56" s="122">
        <v>6900000</v>
      </c>
      <c r="J56" s="13">
        <v>11</v>
      </c>
      <c r="L56" s="13">
        <v>122000</v>
      </c>
      <c r="M56" s="11"/>
      <c r="N56" s="11" t="s">
        <v>169</v>
      </c>
      <c r="O56" s="11" t="s">
        <v>664</v>
      </c>
      <c r="Q56" s="11" t="s">
        <v>665</v>
      </c>
      <c r="R56" s="10">
        <v>55368</v>
      </c>
      <c r="S56" s="123">
        <v>44.765042000000001</v>
      </c>
      <c r="T56" s="124">
        <v>-93.914631</v>
      </c>
      <c r="U56" s="11" t="s">
        <v>303</v>
      </c>
      <c r="V56" s="11"/>
      <c r="W56" s="11"/>
      <c r="X56" s="10" t="s">
        <v>29</v>
      </c>
      <c r="Y56" s="10">
        <f t="shared" si="0"/>
        <v>2018</v>
      </c>
    </row>
    <row r="57" spans="1:25" x14ac:dyDescent="0.25">
      <c r="A57" s="11" t="s">
        <v>2208</v>
      </c>
      <c r="B57" s="12">
        <v>43201</v>
      </c>
      <c r="C57" s="11" t="s">
        <v>657</v>
      </c>
      <c r="D57" s="11" t="s">
        <v>158</v>
      </c>
      <c r="E57" s="11" t="s">
        <v>84</v>
      </c>
      <c r="F57" s="11" t="s">
        <v>25</v>
      </c>
      <c r="G57" s="10" t="s">
        <v>2796</v>
      </c>
      <c r="H57" s="11" t="s">
        <v>259</v>
      </c>
      <c r="I57" s="122"/>
      <c r="J57" s="13">
        <v>80</v>
      </c>
      <c r="L57" s="13">
        <v>55000</v>
      </c>
      <c r="M57" s="11"/>
      <c r="N57" s="11" t="s">
        <v>151</v>
      </c>
      <c r="O57" s="11" t="s">
        <v>658</v>
      </c>
      <c r="Q57" s="11" t="s">
        <v>659</v>
      </c>
      <c r="R57" s="10">
        <v>55109</v>
      </c>
      <c r="S57" s="123">
        <v>45.016440000000003</v>
      </c>
      <c r="T57" s="124">
        <v>-93.053325999999998</v>
      </c>
      <c r="U57" s="11"/>
      <c r="V57" s="11"/>
      <c r="W57" s="11"/>
      <c r="X57" s="10" t="s">
        <v>29</v>
      </c>
      <c r="Y57" s="10">
        <f t="shared" si="0"/>
        <v>2018</v>
      </c>
    </row>
    <row r="58" spans="1:25" x14ac:dyDescent="0.25">
      <c r="A58" s="11" t="s">
        <v>2209</v>
      </c>
      <c r="B58" s="12">
        <v>43201</v>
      </c>
      <c r="C58" s="11" t="s">
        <v>270</v>
      </c>
      <c r="D58" s="11" t="s">
        <v>2106</v>
      </c>
      <c r="E58" s="20" t="s">
        <v>91</v>
      </c>
      <c r="F58" s="11" t="s">
        <v>25</v>
      </c>
      <c r="G58" s="10" t="s">
        <v>666</v>
      </c>
      <c r="H58" s="11" t="s">
        <v>33</v>
      </c>
      <c r="I58" s="122"/>
      <c r="J58" s="13">
        <v>340</v>
      </c>
      <c r="L58" s="13"/>
      <c r="M58" s="11" t="s">
        <v>113</v>
      </c>
      <c r="N58" s="11" t="s">
        <v>33</v>
      </c>
      <c r="O58" s="11" t="s">
        <v>667</v>
      </c>
      <c r="Q58" s="11" t="s">
        <v>271</v>
      </c>
      <c r="R58" s="14">
        <v>56301</v>
      </c>
      <c r="S58" s="14">
        <v>45.466098799999997</v>
      </c>
      <c r="T58" s="14">
        <v>-94.122596700000003</v>
      </c>
      <c r="U58" s="11" t="s">
        <v>303</v>
      </c>
      <c r="V58" s="11"/>
      <c r="W58" s="11"/>
      <c r="X58" s="10" t="s">
        <v>29</v>
      </c>
      <c r="Y58" s="10">
        <f t="shared" si="0"/>
        <v>2018</v>
      </c>
    </row>
    <row r="59" spans="1:25" x14ac:dyDescent="0.25">
      <c r="A59" s="11" t="s">
        <v>2208</v>
      </c>
      <c r="B59" s="12">
        <v>43203</v>
      </c>
      <c r="C59" s="11" t="s">
        <v>335</v>
      </c>
      <c r="D59" s="11" t="s">
        <v>336</v>
      </c>
      <c r="E59" s="11" t="s">
        <v>123</v>
      </c>
      <c r="F59" s="11" t="s">
        <v>25</v>
      </c>
      <c r="G59" s="10" t="s">
        <v>2797</v>
      </c>
      <c r="H59" s="11" t="s">
        <v>187</v>
      </c>
      <c r="I59" s="122">
        <v>900000</v>
      </c>
      <c r="J59" s="13">
        <v>40</v>
      </c>
      <c r="L59" s="13">
        <v>20000</v>
      </c>
      <c r="M59" s="11" t="s">
        <v>2509</v>
      </c>
      <c r="N59" s="11" t="s">
        <v>33</v>
      </c>
      <c r="O59" s="11" t="s">
        <v>668</v>
      </c>
      <c r="Q59" s="11" t="s">
        <v>337</v>
      </c>
      <c r="R59" s="10">
        <v>55983</v>
      </c>
      <c r="S59" s="123">
        <v>44.308435000000003</v>
      </c>
      <c r="T59" s="124">
        <v>-92.790807999999998</v>
      </c>
      <c r="U59" s="11"/>
      <c r="V59" s="11"/>
      <c r="W59" s="11"/>
      <c r="X59" s="10" t="s">
        <v>58</v>
      </c>
      <c r="Y59" s="10">
        <f t="shared" si="0"/>
        <v>2018</v>
      </c>
    </row>
    <row r="60" spans="1:25" x14ac:dyDescent="0.25">
      <c r="A60" s="11" t="s">
        <v>2208</v>
      </c>
      <c r="B60" s="12">
        <v>43203</v>
      </c>
      <c r="C60" s="11" t="s">
        <v>669</v>
      </c>
      <c r="D60" s="11" t="s">
        <v>23</v>
      </c>
      <c r="E60" s="11" t="s">
        <v>24</v>
      </c>
      <c r="F60" s="11" t="s">
        <v>25</v>
      </c>
      <c r="G60" s="10" t="s">
        <v>670</v>
      </c>
      <c r="H60" s="11" t="s">
        <v>36</v>
      </c>
      <c r="I60" s="122"/>
      <c r="J60" s="13">
        <v>8</v>
      </c>
      <c r="L60" s="13"/>
      <c r="M60" s="11" t="s">
        <v>304</v>
      </c>
      <c r="N60" s="11" t="s">
        <v>28</v>
      </c>
      <c r="O60" s="11" t="s">
        <v>671</v>
      </c>
      <c r="Q60" s="11" t="s">
        <v>672</v>
      </c>
      <c r="R60" s="10">
        <v>55413</v>
      </c>
      <c r="S60" s="123">
        <v>44.988520000000001</v>
      </c>
      <c r="T60" s="124">
        <v>-93.258133000000001</v>
      </c>
      <c r="U60" s="11"/>
      <c r="V60" s="11"/>
      <c r="W60" s="11"/>
      <c r="X60" s="10" t="s">
        <v>29</v>
      </c>
      <c r="Y60" s="10">
        <f t="shared" si="0"/>
        <v>2018</v>
      </c>
    </row>
    <row r="61" spans="1:25" x14ac:dyDescent="0.25">
      <c r="A61" s="11" t="s">
        <v>2208</v>
      </c>
      <c r="B61" s="12">
        <v>43214</v>
      </c>
      <c r="C61" s="11" t="s">
        <v>673</v>
      </c>
      <c r="D61" s="11" t="s">
        <v>23</v>
      </c>
      <c r="E61" s="11" t="s">
        <v>24</v>
      </c>
      <c r="F61" s="11" t="s">
        <v>25</v>
      </c>
      <c r="G61" s="10" t="s">
        <v>674</v>
      </c>
      <c r="H61" s="11" t="s">
        <v>36</v>
      </c>
      <c r="I61" s="122"/>
      <c r="J61" s="13"/>
      <c r="L61" s="13"/>
      <c r="M61" s="11" t="s">
        <v>2509</v>
      </c>
      <c r="N61" s="11" t="s">
        <v>33</v>
      </c>
      <c r="O61" s="11" t="s">
        <v>675</v>
      </c>
      <c r="Q61" s="11" t="s">
        <v>676</v>
      </c>
      <c r="R61" s="10">
        <v>55403</v>
      </c>
      <c r="S61" s="123">
        <v>44.973196999999999</v>
      </c>
      <c r="T61" s="124">
        <v>-93.279573999999997</v>
      </c>
      <c r="U61" s="11"/>
      <c r="V61" s="11"/>
      <c r="W61" s="11"/>
      <c r="X61" s="10" t="s">
        <v>29</v>
      </c>
      <c r="Y61" s="10">
        <f t="shared" si="0"/>
        <v>2018</v>
      </c>
    </row>
    <row r="62" spans="1:25" ht="120" x14ac:dyDescent="0.25">
      <c r="A62" s="11" t="s">
        <v>2208</v>
      </c>
      <c r="B62" s="12">
        <v>43220</v>
      </c>
      <c r="C62" s="11" t="s">
        <v>357</v>
      </c>
      <c r="D62" s="11" t="s">
        <v>23</v>
      </c>
      <c r="E62" s="11" t="s">
        <v>24</v>
      </c>
      <c r="F62" s="11" t="s">
        <v>25</v>
      </c>
      <c r="G62" s="541" t="s">
        <v>677</v>
      </c>
      <c r="H62" s="11" t="s">
        <v>39</v>
      </c>
      <c r="I62" s="122"/>
      <c r="J62" s="13">
        <v>200</v>
      </c>
      <c r="L62" s="13"/>
      <c r="M62" s="11"/>
      <c r="N62" s="11" t="s">
        <v>52</v>
      </c>
      <c r="O62" s="11" t="s">
        <v>678</v>
      </c>
      <c r="Q62" s="11" t="s">
        <v>395</v>
      </c>
      <c r="R62" s="10">
        <v>55402</v>
      </c>
      <c r="S62" s="123">
        <v>44.978382000000003</v>
      </c>
      <c r="T62" s="124">
        <v>-93.269256999999996</v>
      </c>
      <c r="U62" s="11"/>
      <c r="V62" s="11"/>
      <c r="W62" s="11"/>
      <c r="X62" s="10" t="s">
        <v>29</v>
      </c>
      <c r="Y62" s="10">
        <f t="shared" si="0"/>
        <v>2018</v>
      </c>
    </row>
    <row r="63" spans="1:25" x14ac:dyDescent="0.25">
      <c r="A63" s="11" t="s">
        <v>2208</v>
      </c>
      <c r="B63" s="12">
        <v>43221</v>
      </c>
      <c r="C63" s="11" t="s">
        <v>679</v>
      </c>
      <c r="D63" s="11" t="s">
        <v>35</v>
      </c>
      <c r="E63" s="11" t="s">
        <v>24</v>
      </c>
      <c r="F63" s="11" t="s">
        <v>25</v>
      </c>
      <c r="G63" s="10" t="s">
        <v>680</v>
      </c>
      <c r="H63" s="11" t="s">
        <v>85</v>
      </c>
      <c r="I63" s="122"/>
      <c r="J63" s="13"/>
      <c r="L63" s="13"/>
      <c r="M63" s="11" t="s">
        <v>1990</v>
      </c>
      <c r="N63" s="11" t="s">
        <v>33</v>
      </c>
      <c r="O63" s="11" t="s">
        <v>681</v>
      </c>
      <c r="Q63" s="11" t="s">
        <v>682</v>
      </c>
      <c r="R63" s="10">
        <v>55346</v>
      </c>
      <c r="S63" s="123">
        <v>44.891139000000003</v>
      </c>
      <c r="T63" s="124">
        <v>-93.451031999999998</v>
      </c>
      <c r="U63" s="11"/>
      <c r="V63" s="11"/>
      <c r="W63" s="11"/>
      <c r="X63" s="10" t="s">
        <v>29</v>
      </c>
      <c r="Y63" s="10">
        <f t="shared" si="0"/>
        <v>2018</v>
      </c>
    </row>
    <row r="64" spans="1:25" x14ac:dyDescent="0.25">
      <c r="A64" s="11" t="s">
        <v>2208</v>
      </c>
      <c r="B64" s="12">
        <v>43223</v>
      </c>
      <c r="C64" s="11" t="s">
        <v>683</v>
      </c>
      <c r="D64" s="11" t="s">
        <v>106</v>
      </c>
      <c r="E64" s="11" t="s">
        <v>84</v>
      </c>
      <c r="F64" s="11" t="s">
        <v>25</v>
      </c>
      <c r="G64" s="10" t="s">
        <v>684</v>
      </c>
      <c r="H64" s="11" t="s">
        <v>26</v>
      </c>
      <c r="I64" s="122">
        <v>9000000</v>
      </c>
      <c r="J64" s="13"/>
      <c r="L64" s="13"/>
      <c r="M64" s="11"/>
      <c r="N64" s="11" t="s">
        <v>37</v>
      </c>
      <c r="O64" s="11" t="s">
        <v>685</v>
      </c>
      <c r="Q64" s="11" t="s">
        <v>686</v>
      </c>
      <c r="R64" s="10">
        <v>55108</v>
      </c>
      <c r="S64" s="123">
        <v>44.979356000000003</v>
      </c>
      <c r="T64" s="124">
        <v>-93.160229000000001</v>
      </c>
      <c r="U64" s="11"/>
      <c r="V64" s="11"/>
      <c r="W64" s="11"/>
      <c r="X64" s="10" t="s">
        <v>29</v>
      </c>
      <c r="Y64" s="10">
        <f t="shared" si="0"/>
        <v>2018</v>
      </c>
    </row>
    <row r="65" spans="1:25" x14ac:dyDescent="0.25">
      <c r="A65" s="11" t="s">
        <v>2208</v>
      </c>
      <c r="B65" s="12">
        <v>43228</v>
      </c>
      <c r="C65" s="11" t="s">
        <v>687</v>
      </c>
      <c r="D65" s="11" t="s">
        <v>23</v>
      </c>
      <c r="E65" s="11" t="s">
        <v>24</v>
      </c>
      <c r="F65" s="11" t="s">
        <v>25</v>
      </c>
      <c r="G65" s="10" t="s">
        <v>2774</v>
      </c>
      <c r="H65" s="11" t="s">
        <v>85</v>
      </c>
      <c r="I65" s="122"/>
      <c r="J65" s="13"/>
      <c r="L65" s="13">
        <v>10000</v>
      </c>
      <c r="M65" s="11" t="s">
        <v>2509</v>
      </c>
      <c r="N65" s="11" t="s">
        <v>33</v>
      </c>
      <c r="O65" s="11" t="s">
        <v>688</v>
      </c>
      <c r="Q65" s="11" t="s">
        <v>689</v>
      </c>
      <c r="R65" s="10">
        <v>55405</v>
      </c>
      <c r="S65" s="123">
        <v>44.979584000000003</v>
      </c>
      <c r="T65" s="124">
        <v>-93.296115</v>
      </c>
      <c r="U65" s="11"/>
      <c r="V65" s="11"/>
      <c r="W65" s="11"/>
      <c r="X65" s="10" t="s">
        <v>29</v>
      </c>
      <c r="Y65" s="10">
        <f t="shared" si="0"/>
        <v>2018</v>
      </c>
    </row>
    <row r="66" spans="1:25" x14ac:dyDescent="0.25">
      <c r="A66" s="11" t="s">
        <v>2208</v>
      </c>
      <c r="B66" s="12">
        <v>43230</v>
      </c>
      <c r="C66" s="11" t="s">
        <v>690</v>
      </c>
      <c r="D66" s="11" t="s">
        <v>23</v>
      </c>
      <c r="E66" s="11" t="s">
        <v>24</v>
      </c>
      <c r="F66" s="11" t="s">
        <v>25</v>
      </c>
      <c r="G66" s="10" t="s">
        <v>691</v>
      </c>
      <c r="H66" s="11" t="s">
        <v>74</v>
      </c>
      <c r="I66" s="122">
        <v>112000000</v>
      </c>
      <c r="J66" s="13"/>
      <c r="L66" s="13">
        <v>7000</v>
      </c>
      <c r="M66" s="11"/>
      <c r="N66" s="11" t="s">
        <v>37</v>
      </c>
      <c r="O66" s="11" t="s">
        <v>692</v>
      </c>
      <c r="Q66" s="11" t="s">
        <v>693</v>
      </c>
      <c r="R66" s="10">
        <v>55414</v>
      </c>
      <c r="S66" s="123">
        <v>44.970953999999999</v>
      </c>
      <c r="T66" s="124">
        <v>-93.231361000000007</v>
      </c>
      <c r="U66" s="11"/>
      <c r="V66" s="11"/>
      <c r="W66" s="11"/>
      <c r="X66" s="10" t="s">
        <v>29</v>
      </c>
      <c r="Y66" s="10">
        <f t="shared" ref="Y66:Y129" si="1">YEAR(B66)</f>
        <v>2018</v>
      </c>
    </row>
    <row r="67" spans="1:25" x14ac:dyDescent="0.25">
      <c r="A67" s="11" t="s">
        <v>2208</v>
      </c>
      <c r="B67" s="12">
        <v>43231</v>
      </c>
      <c r="C67" s="11" t="s">
        <v>694</v>
      </c>
      <c r="D67" s="11" t="s">
        <v>195</v>
      </c>
      <c r="E67" s="11" t="s">
        <v>82</v>
      </c>
      <c r="F67" s="11" t="s">
        <v>25</v>
      </c>
      <c r="G67" s="10" t="s">
        <v>695</v>
      </c>
      <c r="H67" s="11" t="s">
        <v>85</v>
      </c>
      <c r="I67" s="122"/>
      <c r="J67" s="13"/>
      <c r="L67" s="13"/>
      <c r="M67" s="11" t="s">
        <v>2509</v>
      </c>
      <c r="N67" s="11" t="s">
        <v>33</v>
      </c>
      <c r="O67" s="11" t="s">
        <v>696</v>
      </c>
      <c r="Q67" s="11" t="s">
        <v>697</v>
      </c>
      <c r="R67" s="10">
        <v>55021</v>
      </c>
      <c r="S67" s="123">
        <v>44.294964</v>
      </c>
      <c r="T67" s="124">
        <v>-93.267032999999998</v>
      </c>
      <c r="U67" s="11"/>
      <c r="V67" s="11"/>
      <c r="W67" s="11"/>
      <c r="X67" s="10" t="s">
        <v>58</v>
      </c>
      <c r="Y67" s="10">
        <f t="shared" si="1"/>
        <v>2018</v>
      </c>
    </row>
    <row r="68" spans="1:25" x14ac:dyDescent="0.25">
      <c r="A68" s="11" t="s">
        <v>2208</v>
      </c>
      <c r="B68" s="12">
        <v>43235</v>
      </c>
      <c r="C68" s="11" t="s">
        <v>698</v>
      </c>
      <c r="D68" s="11" t="s">
        <v>134</v>
      </c>
      <c r="E68" s="11" t="s">
        <v>135</v>
      </c>
      <c r="F68" s="11" t="s">
        <v>25</v>
      </c>
      <c r="G68" s="10" t="s">
        <v>699</v>
      </c>
      <c r="H68" s="11" t="s">
        <v>33</v>
      </c>
      <c r="I68" s="122"/>
      <c r="J68" s="13">
        <v>24</v>
      </c>
      <c r="L68" s="13"/>
      <c r="M68" s="11" t="s">
        <v>2506</v>
      </c>
      <c r="N68" s="11" t="s">
        <v>33</v>
      </c>
      <c r="O68" s="11" t="s">
        <v>700</v>
      </c>
      <c r="Q68" s="11" t="s">
        <v>701</v>
      </c>
      <c r="R68" s="10">
        <v>55324</v>
      </c>
      <c r="S68" s="123">
        <v>45.095692</v>
      </c>
      <c r="T68" s="124">
        <v>-94.408210999999994</v>
      </c>
      <c r="U68" s="11"/>
      <c r="V68" s="11"/>
      <c r="W68" s="11"/>
      <c r="X68" s="10" t="s">
        <v>71</v>
      </c>
      <c r="Y68" s="10">
        <f t="shared" si="1"/>
        <v>2018</v>
      </c>
    </row>
    <row r="69" spans="1:25" x14ac:dyDescent="0.25">
      <c r="A69" s="11" t="s">
        <v>2208</v>
      </c>
      <c r="B69" s="12">
        <v>43236</v>
      </c>
      <c r="C69" s="11" t="s">
        <v>702</v>
      </c>
      <c r="D69" s="11" t="s">
        <v>81</v>
      </c>
      <c r="E69" s="11" t="s">
        <v>82</v>
      </c>
      <c r="F69" s="11" t="s">
        <v>25</v>
      </c>
      <c r="G69" s="10" t="s">
        <v>703</v>
      </c>
      <c r="H69" s="11" t="s">
        <v>85</v>
      </c>
      <c r="I69" s="122">
        <v>300000</v>
      </c>
      <c r="J69" s="13">
        <v>2</v>
      </c>
      <c r="L69" s="13">
        <v>1000</v>
      </c>
      <c r="M69" s="11" t="s">
        <v>2509</v>
      </c>
      <c r="N69" s="11" t="s">
        <v>33</v>
      </c>
      <c r="O69" s="11" t="s">
        <v>704</v>
      </c>
      <c r="Q69" s="11" t="s">
        <v>705</v>
      </c>
      <c r="R69" s="10">
        <v>55057</v>
      </c>
      <c r="S69" s="123">
        <v>44.450816000000003</v>
      </c>
      <c r="T69" s="124">
        <v>-93.179896999999997</v>
      </c>
      <c r="U69" s="11"/>
      <c r="V69" s="11"/>
      <c r="W69" s="11"/>
      <c r="X69" s="10" t="s">
        <v>58</v>
      </c>
      <c r="Y69" s="10">
        <f t="shared" si="1"/>
        <v>2018</v>
      </c>
    </row>
    <row r="70" spans="1:25" x14ac:dyDescent="0.25">
      <c r="A70" s="11" t="s">
        <v>2208</v>
      </c>
      <c r="B70" s="12">
        <v>43237</v>
      </c>
      <c r="C70" s="11" t="s">
        <v>326</v>
      </c>
      <c r="D70" s="11" t="s">
        <v>195</v>
      </c>
      <c r="E70" s="11" t="s">
        <v>82</v>
      </c>
      <c r="F70" s="11" t="s">
        <v>25</v>
      </c>
      <c r="G70" s="10" t="s">
        <v>2837</v>
      </c>
      <c r="H70" s="11" t="s">
        <v>33</v>
      </c>
      <c r="I70" s="122">
        <v>40300000</v>
      </c>
      <c r="J70" s="13">
        <v>200</v>
      </c>
      <c r="L70" s="13"/>
      <c r="M70" s="11" t="s">
        <v>67</v>
      </c>
      <c r="N70" s="11" t="s">
        <v>33</v>
      </c>
      <c r="O70" s="11" t="s">
        <v>706</v>
      </c>
      <c r="Q70" s="11" t="s">
        <v>707</v>
      </c>
      <c r="R70" s="10">
        <v>55021</v>
      </c>
      <c r="S70" s="123">
        <v>44.289045000000002</v>
      </c>
      <c r="T70" s="124">
        <v>-93.287548999999999</v>
      </c>
      <c r="U70" s="11"/>
      <c r="V70" s="11"/>
      <c r="W70" s="11"/>
      <c r="X70" s="10" t="s">
        <v>58</v>
      </c>
      <c r="Y70" s="10">
        <f t="shared" si="1"/>
        <v>2018</v>
      </c>
    </row>
    <row r="71" spans="1:25" x14ac:dyDescent="0.25">
      <c r="A71" s="11" t="s">
        <v>2208</v>
      </c>
      <c r="B71" s="12">
        <v>43242</v>
      </c>
      <c r="C71" s="11" t="s">
        <v>708</v>
      </c>
      <c r="D71" s="11" t="s">
        <v>195</v>
      </c>
      <c r="E71" s="11" t="s">
        <v>59</v>
      </c>
      <c r="F71" s="11" t="s">
        <v>25</v>
      </c>
      <c r="G71" s="10" t="s">
        <v>709</v>
      </c>
      <c r="H71" s="11" t="s">
        <v>36</v>
      </c>
      <c r="I71" s="122">
        <v>1500000</v>
      </c>
      <c r="J71" s="13">
        <v>8</v>
      </c>
      <c r="L71" s="13">
        <v>18000</v>
      </c>
      <c r="M71" s="11"/>
      <c r="N71" s="11" t="s">
        <v>214</v>
      </c>
      <c r="O71" s="11" t="s">
        <v>710</v>
      </c>
      <c r="Q71" s="11" t="s">
        <v>711</v>
      </c>
      <c r="R71" s="10">
        <v>55024</v>
      </c>
      <c r="S71" s="123">
        <v>44.642856000000002</v>
      </c>
      <c r="T71" s="124">
        <v>-93.167330000000007</v>
      </c>
      <c r="U71" s="11"/>
      <c r="V71" s="11"/>
      <c r="W71" s="11"/>
      <c r="X71" s="10" t="s">
        <v>29</v>
      </c>
      <c r="Y71" s="10">
        <f t="shared" si="1"/>
        <v>2018</v>
      </c>
    </row>
    <row r="72" spans="1:25" x14ac:dyDescent="0.25">
      <c r="A72" s="11" t="s">
        <v>2208</v>
      </c>
      <c r="B72" s="12">
        <v>43243</v>
      </c>
      <c r="C72" s="11" t="s">
        <v>321</v>
      </c>
      <c r="D72" s="11" t="s">
        <v>322</v>
      </c>
      <c r="E72" s="11" t="s">
        <v>219</v>
      </c>
      <c r="F72" s="11" t="s">
        <v>25</v>
      </c>
      <c r="G72" s="10" t="s">
        <v>715</v>
      </c>
      <c r="H72" s="11" t="s">
        <v>43</v>
      </c>
      <c r="I72" s="122">
        <v>40000000</v>
      </c>
      <c r="J72" s="13">
        <v>40</v>
      </c>
      <c r="L72" s="13">
        <v>60000</v>
      </c>
      <c r="M72" s="11" t="s">
        <v>2247</v>
      </c>
      <c r="N72" s="11" t="s">
        <v>33</v>
      </c>
      <c r="O72" s="11" t="s">
        <v>716</v>
      </c>
      <c r="Q72" s="11" t="s">
        <v>323</v>
      </c>
      <c r="R72" s="10">
        <v>55003</v>
      </c>
      <c r="S72" s="123">
        <v>45.021036000000002</v>
      </c>
      <c r="T72" s="124">
        <v>-92.779168999999996</v>
      </c>
      <c r="U72" s="11"/>
      <c r="V72" s="11"/>
      <c r="W72" s="11"/>
      <c r="X72" s="10" t="s">
        <v>29</v>
      </c>
      <c r="Y72" s="10">
        <f t="shared" si="1"/>
        <v>2018</v>
      </c>
    </row>
    <row r="73" spans="1:25" x14ac:dyDescent="0.25">
      <c r="A73" s="10" t="s">
        <v>2208</v>
      </c>
      <c r="B73" s="12">
        <v>43243</v>
      </c>
      <c r="C73" s="11" t="s">
        <v>712</v>
      </c>
      <c r="D73" s="11" t="s">
        <v>134</v>
      </c>
      <c r="E73" s="11" t="s">
        <v>135</v>
      </c>
      <c r="F73" s="11" t="s">
        <v>25</v>
      </c>
      <c r="G73" s="10" t="s">
        <v>713</v>
      </c>
      <c r="H73" s="11" t="s">
        <v>33</v>
      </c>
      <c r="I73" s="122"/>
      <c r="J73" s="13">
        <v>18</v>
      </c>
      <c r="L73" s="13"/>
      <c r="M73" s="11" t="s">
        <v>67</v>
      </c>
      <c r="N73" s="11" t="s">
        <v>33</v>
      </c>
      <c r="O73" s="11"/>
      <c r="Q73" s="11" t="s">
        <v>714</v>
      </c>
      <c r="R73" s="14">
        <v>55355</v>
      </c>
      <c r="S73" s="14">
        <v>45.120313000000003</v>
      </c>
      <c r="T73" s="14">
        <v>-94.527285599999999</v>
      </c>
      <c r="U73" s="11"/>
      <c r="V73" s="11"/>
      <c r="W73" s="11"/>
      <c r="X73" s="10" t="s">
        <v>71</v>
      </c>
      <c r="Y73" s="10">
        <f t="shared" si="1"/>
        <v>2018</v>
      </c>
    </row>
    <row r="74" spans="1:25" x14ac:dyDescent="0.25">
      <c r="A74" s="17" t="s">
        <v>2208</v>
      </c>
      <c r="B74" s="18">
        <v>43243</v>
      </c>
      <c r="C74" s="17" t="s">
        <v>717</v>
      </c>
      <c r="D74" s="17" t="s">
        <v>202</v>
      </c>
      <c r="E74" s="17" t="s">
        <v>203</v>
      </c>
      <c r="F74" s="11" t="s">
        <v>25</v>
      </c>
      <c r="G74" s="10" t="s">
        <v>2798</v>
      </c>
      <c r="H74" s="11" t="s">
        <v>89</v>
      </c>
      <c r="I74" s="122"/>
      <c r="J74" s="13"/>
      <c r="L74" s="13">
        <v>90000</v>
      </c>
      <c r="M74" s="11"/>
      <c r="N74" s="11" t="s">
        <v>151</v>
      </c>
      <c r="O74" s="11" t="s">
        <v>718</v>
      </c>
      <c r="P74" s="19"/>
      <c r="Q74" s="17" t="s">
        <v>719</v>
      </c>
      <c r="R74" s="19">
        <v>55379</v>
      </c>
      <c r="S74" s="148">
        <v>44.786062999999999</v>
      </c>
      <c r="T74" s="149">
        <v>-93.409726000000006</v>
      </c>
      <c r="U74" s="17"/>
      <c r="V74" s="17"/>
      <c r="W74" s="17"/>
      <c r="X74" s="19" t="s">
        <v>29</v>
      </c>
      <c r="Y74" s="10">
        <f t="shared" si="1"/>
        <v>2018</v>
      </c>
    </row>
    <row r="75" spans="1:25" x14ac:dyDescent="0.25">
      <c r="A75" s="11" t="s">
        <v>2208</v>
      </c>
      <c r="B75" s="12">
        <v>43244</v>
      </c>
      <c r="C75" s="11" t="s">
        <v>417</v>
      </c>
      <c r="D75" s="11" t="s">
        <v>165</v>
      </c>
      <c r="E75" s="11" t="s">
        <v>76</v>
      </c>
      <c r="F75" s="11" t="s">
        <v>25</v>
      </c>
      <c r="G75" s="10" t="s">
        <v>3913</v>
      </c>
      <c r="H75" s="11" t="s">
        <v>74</v>
      </c>
      <c r="I75" s="122">
        <v>675000000</v>
      </c>
      <c r="J75" s="13"/>
      <c r="L75" s="13">
        <v>800000</v>
      </c>
      <c r="M75" s="11"/>
      <c r="N75" s="11" t="s">
        <v>37</v>
      </c>
      <c r="O75" s="11" t="s">
        <v>720</v>
      </c>
      <c r="P75" s="11"/>
      <c r="Q75" s="11" t="s">
        <v>472</v>
      </c>
      <c r="R75" s="10">
        <v>55805</v>
      </c>
      <c r="S75" s="123">
        <v>46.79316</v>
      </c>
      <c r="T75" s="124">
        <v>-92.096483000000006</v>
      </c>
      <c r="U75" s="11"/>
      <c r="V75" s="11"/>
      <c r="W75" s="11"/>
      <c r="X75" s="11" t="s">
        <v>65</v>
      </c>
      <c r="Y75" s="10">
        <f t="shared" si="1"/>
        <v>2018</v>
      </c>
    </row>
    <row r="76" spans="1:25" x14ac:dyDescent="0.25">
      <c r="A76" s="11" t="s">
        <v>2208</v>
      </c>
      <c r="B76" s="12">
        <v>43245</v>
      </c>
      <c r="C76" s="11" t="s">
        <v>721</v>
      </c>
      <c r="D76" s="11" t="s">
        <v>233</v>
      </c>
      <c r="E76" s="11" t="s">
        <v>233</v>
      </c>
      <c r="F76" s="11" t="s">
        <v>25</v>
      </c>
      <c r="G76" s="10" t="s">
        <v>2799</v>
      </c>
      <c r="H76" s="11" t="s">
        <v>36</v>
      </c>
      <c r="I76" s="122">
        <v>10000000</v>
      </c>
      <c r="J76" s="13"/>
      <c r="L76" s="13">
        <v>120000</v>
      </c>
      <c r="M76" s="11"/>
      <c r="N76" s="11" t="s">
        <v>169</v>
      </c>
      <c r="O76" s="11" t="s">
        <v>722</v>
      </c>
      <c r="Q76" s="11" t="s">
        <v>723</v>
      </c>
      <c r="R76" s="10">
        <v>55987</v>
      </c>
      <c r="S76" s="123">
        <v>44.062095999999997</v>
      </c>
      <c r="T76" s="124">
        <v>-91.683554999999998</v>
      </c>
      <c r="U76" s="11" t="s">
        <v>303</v>
      </c>
      <c r="V76" s="11"/>
      <c r="W76" s="11"/>
      <c r="X76" s="10" t="s">
        <v>58</v>
      </c>
      <c r="Y76" s="10">
        <f t="shared" si="1"/>
        <v>2018</v>
      </c>
    </row>
    <row r="77" spans="1:25" x14ac:dyDescent="0.25">
      <c r="A77" s="11" t="s">
        <v>2208</v>
      </c>
      <c r="B77" s="12">
        <v>43249</v>
      </c>
      <c r="C77" s="11" t="s">
        <v>724</v>
      </c>
      <c r="D77" s="11" t="s">
        <v>165</v>
      </c>
      <c r="E77" s="11" t="s">
        <v>76</v>
      </c>
      <c r="F77" s="11" t="s">
        <v>25</v>
      </c>
      <c r="G77" s="10" t="s">
        <v>725</v>
      </c>
      <c r="H77" s="11" t="s">
        <v>85</v>
      </c>
      <c r="I77" s="122">
        <v>150000</v>
      </c>
      <c r="J77" s="13"/>
      <c r="L77" s="13"/>
      <c r="M77" s="11" t="s">
        <v>2509</v>
      </c>
      <c r="N77" s="11" t="s">
        <v>33</v>
      </c>
      <c r="O77" s="11" t="s">
        <v>726</v>
      </c>
      <c r="P77" s="11"/>
      <c r="Q77" s="11" t="s">
        <v>727</v>
      </c>
      <c r="R77" s="10">
        <v>55806</v>
      </c>
      <c r="S77" s="123">
        <v>46.761218999999997</v>
      </c>
      <c r="T77" s="124">
        <v>-92.133179999999996</v>
      </c>
      <c r="U77" s="11"/>
      <c r="V77" s="11"/>
      <c r="W77" s="11"/>
      <c r="X77" s="11" t="s">
        <v>65</v>
      </c>
      <c r="Y77" s="10">
        <f t="shared" si="1"/>
        <v>2018</v>
      </c>
    </row>
    <row r="78" spans="1:25" x14ac:dyDescent="0.25">
      <c r="A78" s="17" t="s">
        <v>2208</v>
      </c>
      <c r="B78" s="18">
        <v>43250</v>
      </c>
      <c r="C78" s="17" t="s">
        <v>728</v>
      </c>
      <c r="D78" s="17" t="s">
        <v>106</v>
      </c>
      <c r="E78" s="17" t="s">
        <v>84</v>
      </c>
      <c r="F78" s="11" t="s">
        <v>25</v>
      </c>
      <c r="G78" s="10" t="s">
        <v>729</v>
      </c>
      <c r="H78" s="11" t="s">
        <v>74</v>
      </c>
      <c r="I78" s="122"/>
      <c r="J78" s="13"/>
      <c r="L78" s="13"/>
      <c r="M78" s="11"/>
      <c r="N78" s="11" t="s">
        <v>37</v>
      </c>
      <c r="O78" s="11" t="s">
        <v>730</v>
      </c>
      <c r="P78" s="19"/>
      <c r="Q78" s="17" t="s">
        <v>731</v>
      </c>
      <c r="R78" s="19">
        <v>55101</v>
      </c>
      <c r="S78" s="148">
        <v>44.955382999999998</v>
      </c>
      <c r="T78" s="149">
        <v>-93.095797000000005</v>
      </c>
      <c r="U78" s="17"/>
      <c r="V78" s="17"/>
      <c r="W78" s="17"/>
      <c r="X78" s="19" t="s">
        <v>29</v>
      </c>
      <c r="Y78" s="10">
        <f t="shared" si="1"/>
        <v>2018</v>
      </c>
    </row>
    <row r="79" spans="1:25" x14ac:dyDescent="0.25">
      <c r="A79" s="11" t="s">
        <v>2208</v>
      </c>
      <c r="B79" s="12">
        <v>43256</v>
      </c>
      <c r="C79" s="11" t="s">
        <v>732</v>
      </c>
      <c r="D79" s="11" t="s">
        <v>106</v>
      </c>
      <c r="E79" s="11" t="s">
        <v>84</v>
      </c>
      <c r="F79" s="11" t="s">
        <v>25</v>
      </c>
      <c r="G79" s="10" t="s">
        <v>733</v>
      </c>
      <c r="H79" s="11" t="s">
        <v>36</v>
      </c>
      <c r="I79" s="122"/>
      <c r="J79" s="13">
        <v>5</v>
      </c>
      <c r="L79" s="13"/>
      <c r="M79" s="49" t="s">
        <v>2148</v>
      </c>
      <c r="N79" s="11" t="s">
        <v>51</v>
      </c>
      <c r="O79" s="11" t="s">
        <v>734</v>
      </c>
      <c r="Q79" s="11" t="s">
        <v>735</v>
      </c>
      <c r="R79" s="14">
        <v>55102</v>
      </c>
      <c r="S79" s="14">
        <v>44.946398000000002</v>
      </c>
      <c r="T79" s="14">
        <v>-93.093676000000002</v>
      </c>
      <c r="U79" s="11" t="s">
        <v>384</v>
      </c>
      <c r="V79" s="11"/>
      <c r="W79" s="11"/>
      <c r="X79" s="10" t="s">
        <v>71</v>
      </c>
      <c r="Y79" s="10">
        <f t="shared" si="1"/>
        <v>2018</v>
      </c>
    </row>
    <row r="80" spans="1:25" x14ac:dyDescent="0.25">
      <c r="A80" s="11" t="s">
        <v>2208</v>
      </c>
      <c r="B80" s="12">
        <v>43258</v>
      </c>
      <c r="C80" s="11" t="s">
        <v>736</v>
      </c>
      <c r="D80" s="11" t="s">
        <v>38</v>
      </c>
      <c r="E80" s="11" t="s">
        <v>24</v>
      </c>
      <c r="F80" s="11" t="s">
        <v>25</v>
      </c>
      <c r="G80" s="10" t="s">
        <v>737</v>
      </c>
      <c r="H80" s="11" t="s">
        <v>36</v>
      </c>
      <c r="I80" s="122"/>
      <c r="J80" s="13">
        <v>12</v>
      </c>
      <c r="L80" s="13"/>
      <c r="M80" s="49" t="s">
        <v>2148</v>
      </c>
      <c r="N80" s="11" t="s">
        <v>51</v>
      </c>
      <c r="O80" s="11" t="s">
        <v>738</v>
      </c>
      <c r="Q80" s="11" t="s">
        <v>739</v>
      </c>
      <c r="R80" s="10">
        <v>55425</v>
      </c>
      <c r="S80" s="123">
        <v>44.860560999999997</v>
      </c>
      <c r="T80" s="124">
        <v>-93.227895000000004</v>
      </c>
      <c r="U80" s="11"/>
      <c r="V80" s="11"/>
      <c r="W80" s="11"/>
      <c r="X80" s="10" t="s">
        <v>29</v>
      </c>
      <c r="Y80" s="10">
        <f t="shared" si="1"/>
        <v>2018</v>
      </c>
    </row>
    <row r="81" spans="1:25" x14ac:dyDescent="0.25">
      <c r="A81" s="11" t="s">
        <v>2207</v>
      </c>
      <c r="B81" s="12">
        <v>43262</v>
      </c>
      <c r="C81" s="11" t="s">
        <v>740</v>
      </c>
      <c r="D81" s="11" t="s">
        <v>115</v>
      </c>
      <c r="E81" s="11" t="s">
        <v>59</v>
      </c>
      <c r="F81" s="11" t="s">
        <v>25</v>
      </c>
      <c r="G81" s="10" t="s">
        <v>741</v>
      </c>
      <c r="H81" s="11" t="s">
        <v>74</v>
      </c>
      <c r="I81" s="122"/>
      <c r="J81" s="13"/>
      <c r="L81" s="13">
        <v>169000</v>
      </c>
      <c r="M81" s="11"/>
      <c r="N81" s="11" t="s">
        <v>37</v>
      </c>
      <c r="O81" s="11" t="s">
        <v>742</v>
      </c>
      <c r="Q81" s="11" t="s">
        <v>743</v>
      </c>
      <c r="R81" s="14">
        <v>55337</v>
      </c>
      <c r="S81" s="14">
        <v>44.748600000000003</v>
      </c>
      <c r="T81" s="14">
        <v>-93.2755966</v>
      </c>
      <c r="U81" s="11"/>
      <c r="V81" s="11"/>
      <c r="W81" s="11"/>
      <c r="X81" s="10" t="s">
        <v>29</v>
      </c>
      <c r="Y81" s="10">
        <f t="shared" si="1"/>
        <v>2018</v>
      </c>
    </row>
    <row r="82" spans="1:25" x14ac:dyDescent="0.25">
      <c r="A82" s="11" t="s">
        <v>2208</v>
      </c>
      <c r="B82" s="12">
        <v>43262</v>
      </c>
      <c r="C82" s="11" t="s">
        <v>402</v>
      </c>
      <c r="D82" s="11" t="s">
        <v>57</v>
      </c>
      <c r="E82" s="11" t="s">
        <v>59</v>
      </c>
      <c r="F82" s="11" t="s">
        <v>25</v>
      </c>
      <c r="G82" s="10" t="s">
        <v>744</v>
      </c>
      <c r="H82" s="11" t="s">
        <v>33</v>
      </c>
      <c r="I82" s="122">
        <v>15000000</v>
      </c>
      <c r="J82" s="13">
        <v>300</v>
      </c>
      <c r="L82" s="13"/>
      <c r="M82" s="11" t="s">
        <v>2509</v>
      </c>
      <c r="N82" s="11" t="s">
        <v>33</v>
      </c>
      <c r="O82" s="11" t="s">
        <v>745</v>
      </c>
      <c r="Q82" s="11" t="s">
        <v>403</v>
      </c>
      <c r="R82" s="10">
        <v>55044</v>
      </c>
      <c r="S82" s="123">
        <v>44.642831000000001</v>
      </c>
      <c r="T82" s="124">
        <v>-93.226673000000005</v>
      </c>
      <c r="U82" s="11"/>
      <c r="V82" s="11"/>
      <c r="W82" s="11"/>
      <c r="X82" s="10" t="s">
        <v>29</v>
      </c>
      <c r="Y82" s="10">
        <f t="shared" si="1"/>
        <v>2018</v>
      </c>
    </row>
    <row r="83" spans="1:25" x14ac:dyDescent="0.25">
      <c r="A83" s="11" t="s">
        <v>2208</v>
      </c>
      <c r="B83" s="12">
        <v>43262</v>
      </c>
      <c r="C83" s="11" t="s">
        <v>740</v>
      </c>
      <c r="D83" s="11" t="s">
        <v>88</v>
      </c>
      <c r="E83" s="11" t="s">
        <v>24</v>
      </c>
      <c r="F83" s="11" t="s">
        <v>25</v>
      </c>
      <c r="G83" s="10" t="s">
        <v>746</v>
      </c>
      <c r="H83" s="11" t="s">
        <v>74</v>
      </c>
      <c r="I83" s="122"/>
      <c r="J83" s="13"/>
      <c r="L83" s="13">
        <v>16000</v>
      </c>
      <c r="M83" s="11"/>
      <c r="N83" s="11" t="s">
        <v>37</v>
      </c>
      <c r="O83" s="11" t="s">
        <v>742</v>
      </c>
      <c r="Q83" s="11" t="s">
        <v>747</v>
      </c>
      <c r="R83" s="10">
        <v>55416</v>
      </c>
      <c r="S83" s="123">
        <v>44.933653999999997</v>
      </c>
      <c r="T83" s="124">
        <v>-93.347069000000005</v>
      </c>
      <c r="U83" s="11"/>
      <c r="V83" s="11"/>
      <c r="W83" s="11"/>
      <c r="X83" s="10" t="s">
        <v>29</v>
      </c>
      <c r="Y83" s="10">
        <f t="shared" si="1"/>
        <v>2018</v>
      </c>
    </row>
    <row r="84" spans="1:25" x14ac:dyDescent="0.25">
      <c r="A84" s="11" t="s">
        <v>2208</v>
      </c>
      <c r="B84" s="12">
        <v>43264</v>
      </c>
      <c r="C84" s="11" t="s">
        <v>748</v>
      </c>
      <c r="D84" s="11" t="s">
        <v>174</v>
      </c>
      <c r="E84" s="11" t="s">
        <v>84</v>
      </c>
      <c r="F84" s="11" t="s">
        <v>25</v>
      </c>
      <c r="G84" s="10" t="s">
        <v>2800</v>
      </c>
      <c r="H84" s="11" t="s">
        <v>70</v>
      </c>
      <c r="I84" s="122">
        <v>14000000</v>
      </c>
      <c r="J84" s="13">
        <v>23</v>
      </c>
      <c r="L84" s="13">
        <v>67000</v>
      </c>
      <c r="M84" s="11" t="s">
        <v>215</v>
      </c>
      <c r="N84" s="11" t="s">
        <v>33</v>
      </c>
      <c r="O84" s="11" t="s">
        <v>749</v>
      </c>
      <c r="Q84" s="11" t="s">
        <v>750</v>
      </c>
      <c r="R84" s="10">
        <v>55113</v>
      </c>
      <c r="S84" s="123">
        <v>45.006076999999998</v>
      </c>
      <c r="T84" s="124">
        <v>-93.156610999999998</v>
      </c>
      <c r="U84" s="11"/>
      <c r="V84" s="11"/>
      <c r="W84" s="11"/>
      <c r="X84" s="10" t="s">
        <v>29</v>
      </c>
      <c r="Y84" s="10">
        <f t="shared" si="1"/>
        <v>2018</v>
      </c>
    </row>
    <row r="85" spans="1:25" x14ac:dyDescent="0.25">
      <c r="A85" s="17" t="s">
        <v>2208</v>
      </c>
      <c r="B85" s="18">
        <v>43266</v>
      </c>
      <c r="C85" s="17" t="s">
        <v>751</v>
      </c>
      <c r="D85" s="17" t="s">
        <v>174</v>
      </c>
      <c r="E85" s="17" t="s">
        <v>84</v>
      </c>
      <c r="F85" s="11" t="s">
        <v>25</v>
      </c>
      <c r="G85" s="10" t="s">
        <v>752</v>
      </c>
      <c r="H85" s="11" t="s">
        <v>85</v>
      </c>
      <c r="I85" s="122">
        <v>26656410</v>
      </c>
      <c r="J85" s="13">
        <v>82</v>
      </c>
      <c r="L85" s="13">
        <v>150000</v>
      </c>
      <c r="M85" s="11" t="s">
        <v>2372</v>
      </c>
      <c r="N85" s="11" t="s">
        <v>33</v>
      </c>
      <c r="O85" s="11" t="s">
        <v>753</v>
      </c>
      <c r="P85" s="19"/>
      <c r="Q85" s="17" t="s">
        <v>754</v>
      </c>
      <c r="R85" s="19">
        <v>55113</v>
      </c>
      <c r="S85" s="148">
        <v>45.025959999999998</v>
      </c>
      <c r="T85" s="149">
        <v>-93.186132000000001</v>
      </c>
      <c r="U85" s="17" t="s">
        <v>303</v>
      </c>
      <c r="V85" s="17"/>
      <c r="W85" s="17"/>
      <c r="X85" s="19" t="s">
        <v>29</v>
      </c>
      <c r="Y85" s="10">
        <f t="shared" si="1"/>
        <v>2018</v>
      </c>
    </row>
    <row r="86" spans="1:25" x14ac:dyDescent="0.25">
      <c r="A86" s="11" t="s">
        <v>2208</v>
      </c>
      <c r="B86" s="12">
        <v>43269</v>
      </c>
      <c r="C86" s="11" t="s">
        <v>330</v>
      </c>
      <c r="D86" s="11" t="s">
        <v>331</v>
      </c>
      <c r="E86" s="11" t="s">
        <v>332</v>
      </c>
      <c r="F86" s="11" t="s">
        <v>25</v>
      </c>
      <c r="G86" s="10" t="s">
        <v>755</v>
      </c>
      <c r="H86" s="11" t="s">
        <v>50</v>
      </c>
      <c r="I86" s="122">
        <v>9200000</v>
      </c>
      <c r="J86" s="13">
        <v>15</v>
      </c>
      <c r="L86" s="13">
        <v>100000</v>
      </c>
      <c r="M86" s="11" t="s">
        <v>67</v>
      </c>
      <c r="N86" s="11" t="s">
        <v>33</v>
      </c>
      <c r="O86" s="11" t="s">
        <v>756</v>
      </c>
      <c r="Q86" s="11" t="s">
        <v>333</v>
      </c>
      <c r="R86" s="14">
        <v>56334</v>
      </c>
      <c r="S86" s="14">
        <v>45.649836000000001</v>
      </c>
      <c r="T86" s="14">
        <v>-95.388451099999997</v>
      </c>
      <c r="U86" s="11" t="s">
        <v>303</v>
      </c>
      <c r="V86" s="11"/>
      <c r="W86" s="11"/>
      <c r="X86" s="10" t="s">
        <v>29</v>
      </c>
      <c r="Y86" s="10">
        <f t="shared" si="1"/>
        <v>2018</v>
      </c>
    </row>
    <row r="87" spans="1:25" x14ac:dyDescent="0.25">
      <c r="A87" s="11" t="s">
        <v>2208</v>
      </c>
      <c r="B87" s="12">
        <v>43270</v>
      </c>
      <c r="C87" s="11" t="s">
        <v>413</v>
      </c>
      <c r="D87" s="11" t="s">
        <v>35</v>
      </c>
      <c r="E87" s="11" t="s">
        <v>24</v>
      </c>
      <c r="F87" s="11" t="s">
        <v>25</v>
      </c>
      <c r="G87" s="10" t="s">
        <v>757</v>
      </c>
      <c r="H87" s="11" t="s">
        <v>39</v>
      </c>
      <c r="I87" s="122"/>
      <c r="J87" s="13">
        <v>30</v>
      </c>
      <c r="L87" s="13"/>
      <c r="M87" s="11" t="s">
        <v>40</v>
      </c>
      <c r="N87" s="11" t="s">
        <v>28</v>
      </c>
      <c r="O87" s="11"/>
      <c r="Q87" s="11" t="s">
        <v>414</v>
      </c>
      <c r="R87" s="10">
        <v>55343</v>
      </c>
      <c r="S87" s="123">
        <v>44.893835000000003</v>
      </c>
      <c r="T87" s="124">
        <v>-93.415096000000005</v>
      </c>
      <c r="U87" s="11"/>
      <c r="V87" s="11"/>
      <c r="W87" s="11"/>
      <c r="X87" s="10" t="s">
        <v>29</v>
      </c>
      <c r="Y87" s="10">
        <f t="shared" si="1"/>
        <v>2018</v>
      </c>
    </row>
    <row r="88" spans="1:25" x14ac:dyDescent="0.25">
      <c r="A88" s="11" t="s">
        <v>2208</v>
      </c>
      <c r="B88" s="12">
        <v>43271</v>
      </c>
      <c r="C88" s="11" t="s">
        <v>758</v>
      </c>
      <c r="D88" s="11" t="s">
        <v>230</v>
      </c>
      <c r="E88" s="11" t="s">
        <v>231</v>
      </c>
      <c r="F88" s="11" t="s">
        <v>25</v>
      </c>
      <c r="G88" s="10" t="s">
        <v>759</v>
      </c>
      <c r="H88" s="11" t="s">
        <v>85</v>
      </c>
      <c r="I88" s="122">
        <v>2300000</v>
      </c>
      <c r="J88" s="13">
        <v>15</v>
      </c>
      <c r="L88" s="13">
        <v>12600</v>
      </c>
      <c r="M88" s="11" t="s">
        <v>1928</v>
      </c>
      <c r="N88" s="11" t="s">
        <v>33</v>
      </c>
      <c r="O88" s="11" t="s">
        <v>760</v>
      </c>
      <c r="Q88" s="11" t="s">
        <v>761</v>
      </c>
      <c r="R88" s="10">
        <v>55362</v>
      </c>
      <c r="S88" s="123">
        <v>45.295572</v>
      </c>
      <c r="T88" s="124">
        <v>-93.773302999999999</v>
      </c>
      <c r="U88" s="11" t="s">
        <v>303</v>
      </c>
      <c r="V88" s="11"/>
      <c r="W88" s="11"/>
      <c r="X88" s="10" t="s">
        <v>71</v>
      </c>
      <c r="Y88" s="10">
        <f t="shared" si="1"/>
        <v>2018</v>
      </c>
    </row>
    <row r="89" spans="1:25" x14ac:dyDescent="0.25">
      <c r="A89" s="11" t="s">
        <v>2208</v>
      </c>
      <c r="B89" s="12">
        <v>43271</v>
      </c>
      <c r="C89" s="339" t="s">
        <v>4095</v>
      </c>
      <c r="D89" s="11" t="s">
        <v>179</v>
      </c>
      <c r="E89" s="11" t="s">
        <v>87</v>
      </c>
      <c r="F89" s="11" t="s">
        <v>25</v>
      </c>
      <c r="G89" s="10" t="s">
        <v>767</v>
      </c>
      <c r="H89" s="11" t="s">
        <v>85</v>
      </c>
      <c r="I89" s="122">
        <v>5800000</v>
      </c>
      <c r="J89" s="13">
        <v>62</v>
      </c>
      <c r="L89" s="13"/>
      <c r="M89" s="11" t="s">
        <v>2372</v>
      </c>
      <c r="N89" s="11" t="s">
        <v>33</v>
      </c>
      <c r="O89" s="11" t="s">
        <v>760</v>
      </c>
      <c r="Q89" s="11" t="s">
        <v>768</v>
      </c>
      <c r="R89" s="10">
        <v>55976</v>
      </c>
      <c r="S89" s="123">
        <v>43.866067999999999</v>
      </c>
      <c r="T89" s="124">
        <v>-92.490588000000002</v>
      </c>
      <c r="U89" s="11" t="s">
        <v>303</v>
      </c>
      <c r="V89" s="11"/>
      <c r="W89" s="11"/>
      <c r="X89" s="10" t="s">
        <v>58</v>
      </c>
      <c r="Y89" s="10">
        <f t="shared" si="1"/>
        <v>2018</v>
      </c>
    </row>
    <row r="90" spans="1:25" x14ac:dyDescent="0.25">
      <c r="A90" s="11" t="s">
        <v>2208</v>
      </c>
      <c r="B90" s="12">
        <v>43271</v>
      </c>
      <c r="C90" s="11" t="s">
        <v>762</v>
      </c>
      <c r="D90" s="11" t="s">
        <v>763</v>
      </c>
      <c r="E90" s="11" t="s">
        <v>91</v>
      </c>
      <c r="F90" s="11" t="s">
        <v>25</v>
      </c>
      <c r="G90" s="10" t="s">
        <v>764</v>
      </c>
      <c r="H90" s="11" t="s">
        <v>70</v>
      </c>
      <c r="I90" s="122">
        <v>2400000</v>
      </c>
      <c r="J90" s="13">
        <v>5</v>
      </c>
      <c r="L90" s="13">
        <v>28000</v>
      </c>
      <c r="M90" s="11" t="s">
        <v>1990</v>
      </c>
      <c r="N90" s="11" t="s">
        <v>33</v>
      </c>
      <c r="O90" s="11" t="s">
        <v>765</v>
      </c>
      <c r="Q90" s="11" t="s">
        <v>766</v>
      </c>
      <c r="R90" s="14">
        <v>55398</v>
      </c>
      <c r="S90" s="14">
        <v>45.443401299999998</v>
      </c>
      <c r="T90" s="14">
        <v>-93.589698799999994</v>
      </c>
      <c r="U90" s="11"/>
      <c r="V90" s="11"/>
      <c r="W90" s="11"/>
      <c r="X90" s="10" t="s">
        <v>29</v>
      </c>
      <c r="Y90" s="10">
        <f t="shared" si="1"/>
        <v>2018</v>
      </c>
    </row>
    <row r="91" spans="1:25" x14ac:dyDescent="0.25">
      <c r="A91" s="11" t="s">
        <v>2208</v>
      </c>
      <c r="B91" s="12">
        <v>43275</v>
      </c>
      <c r="C91" s="11" t="s">
        <v>769</v>
      </c>
      <c r="D91" s="11" t="s">
        <v>23</v>
      </c>
      <c r="E91" s="11" t="s">
        <v>24</v>
      </c>
      <c r="F91" s="11" t="s">
        <v>25</v>
      </c>
      <c r="G91" s="10" t="s">
        <v>770</v>
      </c>
      <c r="H91" s="11" t="s">
        <v>26</v>
      </c>
      <c r="I91" s="122"/>
      <c r="J91" s="13"/>
      <c r="L91" s="13">
        <v>10000</v>
      </c>
      <c r="M91" s="11"/>
      <c r="N91" s="11" t="s">
        <v>37</v>
      </c>
      <c r="O91" s="11" t="s">
        <v>771</v>
      </c>
      <c r="Q91" s="11" t="s">
        <v>772</v>
      </c>
      <c r="R91" s="10">
        <v>55403</v>
      </c>
      <c r="S91" s="123">
        <v>44.971443999999998</v>
      </c>
      <c r="T91" s="124">
        <v>-93.275881999999996</v>
      </c>
      <c r="U91" s="11"/>
      <c r="V91" s="11"/>
      <c r="W91" s="11"/>
      <c r="X91" s="10" t="s">
        <v>29</v>
      </c>
      <c r="Y91" s="10">
        <f t="shared" si="1"/>
        <v>2018</v>
      </c>
    </row>
    <row r="92" spans="1:25" x14ac:dyDescent="0.25">
      <c r="A92" s="11" t="s">
        <v>2208</v>
      </c>
      <c r="B92" s="12">
        <v>43276</v>
      </c>
      <c r="C92" s="11" t="s">
        <v>773</v>
      </c>
      <c r="D92" s="11" t="s">
        <v>102</v>
      </c>
      <c r="E92" s="11" t="s">
        <v>59</v>
      </c>
      <c r="F92" s="11" t="s">
        <v>25</v>
      </c>
      <c r="G92" s="10" t="s">
        <v>774</v>
      </c>
      <c r="H92" s="11" t="s">
        <v>36</v>
      </c>
      <c r="I92" s="122"/>
      <c r="J92" s="13">
        <v>85</v>
      </c>
      <c r="L92" s="13"/>
      <c r="M92" s="11"/>
      <c r="N92" s="11" t="s">
        <v>52</v>
      </c>
      <c r="O92" s="11" t="s">
        <v>775</v>
      </c>
      <c r="Q92" s="11" t="s">
        <v>776</v>
      </c>
      <c r="R92" s="14">
        <v>55121</v>
      </c>
      <c r="S92" s="14">
        <v>44.834387</v>
      </c>
      <c r="T92" s="14">
        <v>-93.139977000000002</v>
      </c>
      <c r="U92" s="11"/>
      <c r="V92" s="11"/>
      <c r="W92" s="11"/>
      <c r="X92" s="10" t="s">
        <v>29</v>
      </c>
      <c r="Y92" s="10">
        <f t="shared" si="1"/>
        <v>2018</v>
      </c>
    </row>
    <row r="93" spans="1:25" x14ac:dyDescent="0.25">
      <c r="A93" s="11" t="s">
        <v>2208</v>
      </c>
      <c r="B93" s="12">
        <v>43277</v>
      </c>
      <c r="C93" s="11" t="s">
        <v>777</v>
      </c>
      <c r="D93" s="11" t="s">
        <v>166</v>
      </c>
      <c r="E93" s="11" t="s">
        <v>24</v>
      </c>
      <c r="F93" s="11" t="s">
        <v>25</v>
      </c>
      <c r="G93" s="10" t="s">
        <v>778</v>
      </c>
      <c r="H93" s="11" t="s">
        <v>85</v>
      </c>
      <c r="I93" s="122">
        <v>600000</v>
      </c>
      <c r="J93" s="13">
        <v>47</v>
      </c>
      <c r="L93" s="13">
        <v>7000</v>
      </c>
      <c r="M93" s="11" t="s">
        <v>2509</v>
      </c>
      <c r="N93" s="11" t="s">
        <v>33</v>
      </c>
      <c r="O93" s="11" t="s">
        <v>779</v>
      </c>
      <c r="Q93" s="11" t="s">
        <v>780</v>
      </c>
      <c r="R93" s="14">
        <v>55430</v>
      </c>
      <c r="S93" s="14">
        <v>45.076290999999998</v>
      </c>
      <c r="T93" s="14">
        <v>-93.315753000000001</v>
      </c>
      <c r="U93" s="11" t="s">
        <v>303</v>
      </c>
      <c r="V93" s="11"/>
      <c r="W93" s="11"/>
      <c r="X93" s="10" t="s">
        <v>29</v>
      </c>
      <c r="Y93" s="10">
        <f t="shared" si="1"/>
        <v>2018</v>
      </c>
    </row>
    <row r="94" spans="1:25" x14ac:dyDescent="0.25">
      <c r="A94" s="11" t="s">
        <v>2208</v>
      </c>
      <c r="B94" s="12">
        <v>43277</v>
      </c>
      <c r="C94" s="11" t="s">
        <v>781</v>
      </c>
      <c r="D94" s="11" t="s">
        <v>301</v>
      </c>
      <c r="E94" s="11" t="s">
        <v>59</v>
      </c>
      <c r="F94" s="11" t="s">
        <v>25</v>
      </c>
      <c r="G94" s="10" t="s">
        <v>782</v>
      </c>
      <c r="H94" s="11" t="s">
        <v>50</v>
      </c>
      <c r="I94" s="122"/>
      <c r="J94" s="13">
        <v>225</v>
      </c>
      <c r="L94" s="13"/>
      <c r="M94" s="11"/>
      <c r="N94" s="11" t="s">
        <v>214</v>
      </c>
      <c r="O94" s="11"/>
      <c r="Q94" s="11" t="s">
        <v>783</v>
      </c>
      <c r="R94" s="10">
        <v>55120</v>
      </c>
      <c r="S94" s="123">
        <v>44.865186999999999</v>
      </c>
      <c r="T94" s="124">
        <v>-93.161444000000003</v>
      </c>
      <c r="U94" s="11"/>
      <c r="V94" s="11"/>
      <c r="W94" s="11"/>
      <c r="X94" s="10" t="s">
        <v>29</v>
      </c>
      <c r="Y94" s="10">
        <f t="shared" si="1"/>
        <v>2018</v>
      </c>
    </row>
    <row r="95" spans="1:25" x14ac:dyDescent="0.25">
      <c r="A95" s="11" t="s">
        <v>2208</v>
      </c>
      <c r="B95" s="12">
        <v>43278</v>
      </c>
      <c r="C95" s="11" t="s">
        <v>788</v>
      </c>
      <c r="D95" s="11" t="s">
        <v>23</v>
      </c>
      <c r="E95" s="11" t="s">
        <v>24</v>
      </c>
      <c r="F95" s="11" t="s">
        <v>25</v>
      </c>
      <c r="G95" s="10" t="s">
        <v>789</v>
      </c>
      <c r="H95" s="11" t="s">
        <v>36</v>
      </c>
      <c r="I95" s="122"/>
      <c r="J95" s="13">
        <v>20</v>
      </c>
      <c r="L95" s="13"/>
      <c r="M95" s="11" t="s">
        <v>1944</v>
      </c>
      <c r="N95" s="11" t="s">
        <v>33</v>
      </c>
      <c r="O95" s="11" t="s">
        <v>790</v>
      </c>
      <c r="Q95" s="155" t="s">
        <v>791</v>
      </c>
      <c r="R95" s="10">
        <v>55437</v>
      </c>
      <c r="S95" s="123">
        <v>44.850085</v>
      </c>
      <c r="T95" s="124">
        <v>-93.354376000000002</v>
      </c>
      <c r="U95" s="11" t="s">
        <v>384</v>
      </c>
      <c r="V95" s="11"/>
      <c r="W95" s="11"/>
      <c r="X95" s="10" t="s">
        <v>29</v>
      </c>
      <c r="Y95" s="10">
        <f t="shared" si="1"/>
        <v>2018</v>
      </c>
    </row>
    <row r="96" spans="1:25" x14ac:dyDescent="0.25">
      <c r="A96" s="11" t="s">
        <v>2208</v>
      </c>
      <c r="B96" s="12">
        <v>43278</v>
      </c>
      <c r="C96" s="11" t="s">
        <v>784</v>
      </c>
      <c r="D96" s="11" t="s">
        <v>88</v>
      </c>
      <c r="E96" s="11" t="s">
        <v>24</v>
      </c>
      <c r="F96" s="11" t="s">
        <v>25</v>
      </c>
      <c r="G96" s="10" t="s">
        <v>785</v>
      </c>
      <c r="H96" s="11" t="s">
        <v>36</v>
      </c>
      <c r="I96" s="122"/>
      <c r="J96" s="13">
        <v>10</v>
      </c>
      <c r="L96" s="13">
        <v>8000</v>
      </c>
      <c r="M96" s="11"/>
      <c r="N96" s="11" t="s">
        <v>227</v>
      </c>
      <c r="O96" s="11" t="s">
        <v>786</v>
      </c>
      <c r="Q96" s="11" t="s">
        <v>787</v>
      </c>
      <c r="R96" s="10">
        <v>55416</v>
      </c>
      <c r="S96" s="123">
        <v>44.940911</v>
      </c>
      <c r="T96" s="124">
        <v>-93.341892999999999</v>
      </c>
      <c r="U96" s="11"/>
      <c r="V96" s="11"/>
      <c r="W96" s="11"/>
      <c r="X96" s="10" t="s">
        <v>29</v>
      </c>
      <c r="Y96" s="10">
        <f t="shared" si="1"/>
        <v>2018</v>
      </c>
    </row>
    <row r="97" spans="1:25" x14ac:dyDescent="0.25">
      <c r="A97" s="11" t="s">
        <v>2208</v>
      </c>
      <c r="B97" s="12">
        <v>43280</v>
      </c>
      <c r="C97" s="11" t="s">
        <v>792</v>
      </c>
      <c r="D97" s="11" t="s">
        <v>220</v>
      </c>
      <c r="E97" s="11" t="s">
        <v>221</v>
      </c>
      <c r="F97" s="11" t="s">
        <v>25</v>
      </c>
      <c r="G97" s="10" t="s">
        <v>2801</v>
      </c>
      <c r="H97" s="11" t="s">
        <v>33</v>
      </c>
      <c r="I97" s="122">
        <v>28350000</v>
      </c>
      <c r="J97" s="13">
        <v>325</v>
      </c>
      <c r="L97" s="13">
        <v>12500</v>
      </c>
      <c r="M97" s="11" t="s">
        <v>2509</v>
      </c>
      <c r="N97" s="11" t="s">
        <v>33</v>
      </c>
      <c r="O97" s="11" t="s">
        <v>793</v>
      </c>
      <c r="Q97" s="11" t="s">
        <v>794</v>
      </c>
      <c r="R97" s="10">
        <v>56156</v>
      </c>
      <c r="S97" s="123">
        <v>43.654209000000002</v>
      </c>
      <c r="T97" s="124">
        <v>-96.215320000000006</v>
      </c>
      <c r="U97" s="11"/>
      <c r="V97" s="11"/>
      <c r="W97" s="11"/>
      <c r="X97" s="10" t="s">
        <v>58</v>
      </c>
      <c r="Y97" s="10">
        <f t="shared" si="1"/>
        <v>2018</v>
      </c>
    </row>
    <row r="98" spans="1:25" x14ac:dyDescent="0.25">
      <c r="A98" s="11" t="s">
        <v>2209</v>
      </c>
      <c r="B98" s="12">
        <v>43286</v>
      </c>
      <c r="C98" s="11" t="s">
        <v>795</v>
      </c>
      <c r="D98" s="11" t="s">
        <v>446</v>
      </c>
      <c r="E98" s="11" t="s">
        <v>254</v>
      </c>
      <c r="F98" s="11" t="s">
        <v>25</v>
      </c>
      <c r="G98" s="10" t="s">
        <v>796</v>
      </c>
      <c r="H98" s="11" t="s">
        <v>143</v>
      </c>
      <c r="I98" s="122">
        <v>2100000</v>
      </c>
      <c r="J98" s="13"/>
      <c r="L98" s="13">
        <v>6400</v>
      </c>
      <c r="M98" s="11"/>
      <c r="N98" s="11" t="s">
        <v>37</v>
      </c>
      <c r="O98" s="11" t="s">
        <v>797</v>
      </c>
      <c r="P98" s="11"/>
      <c r="Q98" s="11" t="s">
        <v>798</v>
      </c>
      <c r="R98" s="14">
        <v>55350</v>
      </c>
      <c r="S98" s="14">
        <v>44.875701900000003</v>
      </c>
      <c r="T98" s="14">
        <v>-94.375503499999994</v>
      </c>
      <c r="U98" s="11"/>
      <c r="V98" s="11"/>
      <c r="W98" s="11"/>
      <c r="X98" s="10" t="s">
        <v>71</v>
      </c>
      <c r="Y98" s="10">
        <f t="shared" si="1"/>
        <v>2018</v>
      </c>
    </row>
    <row r="99" spans="1:25" x14ac:dyDescent="0.25">
      <c r="A99" s="11" t="s">
        <v>2209</v>
      </c>
      <c r="B99" s="12">
        <v>43287</v>
      </c>
      <c r="C99" s="11" t="s">
        <v>799</v>
      </c>
      <c r="D99" s="11" t="s">
        <v>389</v>
      </c>
      <c r="E99" s="20" t="s">
        <v>78</v>
      </c>
      <c r="F99" s="11" t="s">
        <v>25</v>
      </c>
      <c r="G99" s="10" t="s">
        <v>800</v>
      </c>
      <c r="H99" s="11" t="s">
        <v>50</v>
      </c>
      <c r="I99" s="122">
        <v>3389000</v>
      </c>
      <c r="J99" s="13">
        <v>5</v>
      </c>
      <c r="L99" s="13">
        <v>21000</v>
      </c>
      <c r="M99" s="11" t="s">
        <v>109</v>
      </c>
      <c r="N99" s="11" t="s">
        <v>33</v>
      </c>
      <c r="O99" s="11" t="s">
        <v>801</v>
      </c>
      <c r="Q99" s="11" t="s">
        <v>802</v>
      </c>
      <c r="R99" s="10">
        <v>56003</v>
      </c>
      <c r="S99" s="123">
        <v>44.173299999999998</v>
      </c>
      <c r="T99" s="124">
        <v>-94.033844999999999</v>
      </c>
      <c r="U99" s="11"/>
      <c r="V99" s="11"/>
      <c r="W99" s="11"/>
      <c r="X99" s="10" t="s">
        <v>58</v>
      </c>
      <c r="Y99" s="10">
        <f t="shared" si="1"/>
        <v>2018</v>
      </c>
    </row>
    <row r="100" spans="1:25" x14ac:dyDescent="0.25">
      <c r="A100" s="17" t="s">
        <v>2209</v>
      </c>
      <c r="B100" s="18">
        <v>43292</v>
      </c>
      <c r="C100" s="17" t="s">
        <v>803</v>
      </c>
      <c r="D100" s="17" t="s">
        <v>2106</v>
      </c>
      <c r="E100" s="20" t="s">
        <v>91</v>
      </c>
      <c r="F100" s="11" t="s">
        <v>25</v>
      </c>
      <c r="G100" s="10" t="s">
        <v>804</v>
      </c>
      <c r="H100" s="11" t="s">
        <v>39</v>
      </c>
      <c r="I100" s="122"/>
      <c r="J100" s="13">
        <v>12</v>
      </c>
      <c r="L100" s="13"/>
      <c r="M100" s="11" t="s">
        <v>27</v>
      </c>
      <c r="N100" s="11" t="s">
        <v>28</v>
      </c>
      <c r="O100" s="11" t="s">
        <v>805</v>
      </c>
      <c r="P100" s="19"/>
      <c r="Q100" s="17" t="s">
        <v>806</v>
      </c>
      <c r="R100" s="19">
        <v>56303</v>
      </c>
      <c r="S100" s="148">
        <v>45.565277999999999</v>
      </c>
      <c r="T100" s="149">
        <v>-94.205136999999993</v>
      </c>
      <c r="U100" s="17"/>
      <c r="V100" s="17"/>
      <c r="W100" s="17"/>
      <c r="X100" s="19" t="s">
        <v>71</v>
      </c>
      <c r="Y100" s="10">
        <f t="shared" si="1"/>
        <v>2018</v>
      </c>
    </row>
    <row r="101" spans="1:25" x14ac:dyDescent="0.25">
      <c r="A101" s="11" t="s">
        <v>2209</v>
      </c>
      <c r="B101" s="12">
        <v>43292</v>
      </c>
      <c r="C101" s="11" t="s">
        <v>430</v>
      </c>
      <c r="D101" s="11" t="s">
        <v>166</v>
      </c>
      <c r="E101" s="11" t="s">
        <v>24</v>
      </c>
      <c r="F101" s="11" t="s">
        <v>25</v>
      </c>
      <c r="G101" s="10" t="s">
        <v>807</v>
      </c>
      <c r="H101" s="11" t="s">
        <v>26</v>
      </c>
      <c r="I101" s="122"/>
      <c r="J101" s="13">
        <v>500</v>
      </c>
      <c r="L101" s="13"/>
      <c r="M101" s="11"/>
      <c r="N101" s="11" t="s">
        <v>227</v>
      </c>
      <c r="O101" s="11" t="s">
        <v>808</v>
      </c>
      <c r="Q101" s="11" t="s">
        <v>431</v>
      </c>
      <c r="R101" s="10">
        <v>55430</v>
      </c>
      <c r="S101" s="123">
        <v>45.072021999999997</v>
      </c>
      <c r="T101" s="124">
        <v>-93.288172000000003</v>
      </c>
      <c r="U101" s="11"/>
      <c r="V101" s="11"/>
      <c r="W101" s="11"/>
      <c r="X101" s="10" t="s">
        <v>29</v>
      </c>
      <c r="Y101" s="10">
        <f t="shared" si="1"/>
        <v>2018</v>
      </c>
    </row>
    <row r="102" spans="1:25" x14ac:dyDescent="0.25">
      <c r="A102" s="11" t="s">
        <v>2209</v>
      </c>
      <c r="B102" s="12">
        <v>43293</v>
      </c>
      <c r="C102" s="11" t="s">
        <v>411</v>
      </c>
      <c r="D102" s="11" t="s">
        <v>23</v>
      </c>
      <c r="E102" s="11" t="s">
        <v>24</v>
      </c>
      <c r="F102" s="11" t="s">
        <v>25</v>
      </c>
      <c r="G102" s="10" t="s">
        <v>813</v>
      </c>
      <c r="H102" s="11" t="s">
        <v>36</v>
      </c>
      <c r="I102" s="122"/>
      <c r="J102" s="13">
        <v>8</v>
      </c>
      <c r="L102" s="13"/>
      <c r="M102" s="11" t="s">
        <v>40</v>
      </c>
      <c r="N102" s="11" t="s">
        <v>28</v>
      </c>
      <c r="O102" s="11" t="s">
        <v>814</v>
      </c>
      <c r="Q102" s="11" t="s">
        <v>412</v>
      </c>
      <c r="R102" s="10">
        <v>55402</v>
      </c>
      <c r="S102" s="123">
        <v>44.973908000000002</v>
      </c>
      <c r="T102" s="124">
        <v>-93.272418999999999</v>
      </c>
      <c r="U102" s="11"/>
      <c r="V102" s="11"/>
      <c r="W102" s="11"/>
      <c r="X102" s="10" t="s">
        <v>29</v>
      </c>
      <c r="Y102" s="10">
        <f t="shared" si="1"/>
        <v>2018</v>
      </c>
    </row>
    <row r="103" spans="1:25" x14ac:dyDescent="0.25">
      <c r="A103" s="11" t="s">
        <v>2209</v>
      </c>
      <c r="B103" s="12">
        <v>43293</v>
      </c>
      <c r="C103" s="11" t="s">
        <v>809</v>
      </c>
      <c r="D103" s="11" t="s">
        <v>106</v>
      </c>
      <c r="E103" s="11" t="s">
        <v>84</v>
      </c>
      <c r="F103" s="11" t="s">
        <v>25</v>
      </c>
      <c r="G103" s="10" t="s">
        <v>810</v>
      </c>
      <c r="H103" s="11" t="s">
        <v>189</v>
      </c>
      <c r="I103" s="247">
        <v>320000</v>
      </c>
      <c r="J103" s="13"/>
      <c r="L103" s="13"/>
      <c r="M103" s="11" t="s">
        <v>2512</v>
      </c>
      <c r="N103" s="11" t="s">
        <v>28</v>
      </c>
      <c r="O103" s="11" t="s">
        <v>811</v>
      </c>
      <c r="P103" s="10" t="s">
        <v>1285</v>
      </c>
      <c r="Q103" s="11" t="s">
        <v>812</v>
      </c>
      <c r="R103" s="14">
        <v>55117</v>
      </c>
      <c r="S103" s="14">
        <v>44.968626</v>
      </c>
      <c r="T103" s="14">
        <v>-93.106790000000004</v>
      </c>
      <c r="U103" s="11"/>
      <c r="V103" s="11"/>
      <c r="W103" s="11"/>
      <c r="X103" s="10" t="s">
        <v>71</v>
      </c>
      <c r="Y103" s="10">
        <f t="shared" si="1"/>
        <v>2018</v>
      </c>
    </row>
    <row r="104" spans="1:25" x14ac:dyDescent="0.25">
      <c r="A104" s="11" t="s">
        <v>2209</v>
      </c>
      <c r="B104" s="12">
        <v>43294</v>
      </c>
      <c r="C104" s="11" t="s">
        <v>819</v>
      </c>
      <c r="D104" s="11" t="s">
        <v>23</v>
      </c>
      <c r="E104" s="11" t="s">
        <v>24</v>
      </c>
      <c r="F104" s="11" t="s">
        <v>25</v>
      </c>
      <c r="G104" s="10" t="s">
        <v>820</v>
      </c>
      <c r="H104" s="11" t="s">
        <v>26</v>
      </c>
      <c r="I104" s="122"/>
      <c r="J104" s="13">
        <v>35</v>
      </c>
      <c r="K104" s="10">
        <v>50</v>
      </c>
      <c r="L104" s="13">
        <v>15000</v>
      </c>
      <c r="M104" s="11"/>
      <c r="N104" s="11" t="s">
        <v>37</v>
      </c>
      <c r="O104" s="11" t="s">
        <v>817</v>
      </c>
      <c r="Q104" s="11" t="s">
        <v>821</v>
      </c>
      <c r="R104" s="10">
        <v>55408</v>
      </c>
      <c r="S104" s="123">
        <v>44.948214</v>
      </c>
      <c r="T104" s="124">
        <v>-93.299628999999996</v>
      </c>
      <c r="U104" s="11"/>
      <c r="V104" s="11"/>
      <c r="W104" s="11"/>
      <c r="X104" s="10" t="s">
        <v>29</v>
      </c>
      <c r="Y104" s="10">
        <f t="shared" si="1"/>
        <v>2018</v>
      </c>
    </row>
    <row r="105" spans="1:25" x14ac:dyDescent="0.25">
      <c r="A105" s="11" t="s">
        <v>2209</v>
      </c>
      <c r="B105" s="12">
        <v>43294</v>
      </c>
      <c r="C105" s="11" t="s">
        <v>815</v>
      </c>
      <c r="D105" s="11" t="s">
        <v>23</v>
      </c>
      <c r="E105" s="11" t="s">
        <v>24</v>
      </c>
      <c r="F105" s="11" t="s">
        <v>25</v>
      </c>
      <c r="G105" s="10" t="s">
        <v>816</v>
      </c>
      <c r="H105" s="11" t="s">
        <v>26</v>
      </c>
      <c r="I105" s="122"/>
      <c r="J105" s="13">
        <v>44</v>
      </c>
      <c r="L105" s="13"/>
      <c r="M105" s="11" t="s">
        <v>1928</v>
      </c>
      <c r="N105" s="11" t="s">
        <v>33</v>
      </c>
      <c r="O105" s="11" t="s">
        <v>817</v>
      </c>
      <c r="Q105" s="11" t="s">
        <v>818</v>
      </c>
      <c r="R105" s="10">
        <v>55413</v>
      </c>
      <c r="S105" s="123">
        <v>44.989811000000003</v>
      </c>
      <c r="T105" s="124">
        <v>-93.256564999999995</v>
      </c>
      <c r="U105" s="11" t="s">
        <v>303</v>
      </c>
      <c r="V105" s="11"/>
      <c r="W105" s="11"/>
      <c r="X105" s="10" t="s">
        <v>29</v>
      </c>
      <c r="Y105" s="10">
        <f t="shared" si="1"/>
        <v>2018</v>
      </c>
    </row>
    <row r="106" spans="1:25" x14ac:dyDescent="0.25">
      <c r="A106" s="11" t="s">
        <v>2209</v>
      </c>
      <c r="B106" s="12">
        <v>43294</v>
      </c>
      <c r="C106" s="11" t="s">
        <v>822</v>
      </c>
      <c r="D106" s="11" t="s">
        <v>23</v>
      </c>
      <c r="E106" s="11" t="s">
        <v>24</v>
      </c>
      <c r="F106" s="11" t="s">
        <v>25</v>
      </c>
      <c r="G106" s="10" t="s">
        <v>823</v>
      </c>
      <c r="H106" s="11" t="s">
        <v>36</v>
      </c>
      <c r="I106" s="252">
        <v>125000000</v>
      </c>
      <c r="J106" s="13"/>
      <c r="K106" s="10">
        <v>1300</v>
      </c>
      <c r="L106" s="94">
        <v>364000</v>
      </c>
      <c r="M106" s="11"/>
      <c r="N106" s="11" t="s">
        <v>2507</v>
      </c>
      <c r="O106" s="11" t="s">
        <v>817</v>
      </c>
      <c r="P106" s="10" t="s">
        <v>2118</v>
      </c>
      <c r="Q106" s="11" t="s">
        <v>824</v>
      </c>
      <c r="R106" s="10">
        <v>55415</v>
      </c>
      <c r="S106" s="123">
        <v>44.974767999999997</v>
      </c>
      <c r="T106" s="124">
        <v>-93.265685000000005</v>
      </c>
      <c r="U106" s="11" t="s">
        <v>303</v>
      </c>
      <c r="V106" s="11"/>
      <c r="W106" s="11"/>
      <c r="X106" s="10" t="s">
        <v>29</v>
      </c>
      <c r="Y106" s="10">
        <f t="shared" si="1"/>
        <v>2018</v>
      </c>
    </row>
    <row r="107" spans="1:25" x14ac:dyDescent="0.25">
      <c r="A107" s="11" t="s">
        <v>2209</v>
      </c>
      <c r="B107" s="12">
        <v>43294</v>
      </c>
      <c r="C107" s="11" t="s">
        <v>452</v>
      </c>
      <c r="D107" s="11" t="s">
        <v>23</v>
      </c>
      <c r="E107" s="11" t="s">
        <v>24</v>
      </c>
      <c r="F107" s="11" t="s">
        <v>25</v>
      </c>
      <c r="G107" s="10" t="s">
        <v>825</v>
      </c>
      <c r="H107" s="11" t="s">
        <v>36</v>
      </c>
      <c r="I107" s="122"/>
      <c r="J107" s="13">
        <v>7</v>
      </c>
      <c r="L107" s="13"/>
      <c r="M107" s="11" t="s">
        <v>304</v>
      </c>
      <c r="N107" s="11" t="s">
        <v>28</v>
      </c>
      <c r="O107" s="11"/>
      <c r="Q107" s="11" t="s">
        <v>453</v>
      </c>
      <c r="R107" s="10">
        <v>55401</v>
      </c>
      <c r="S107" s="123">
        <v>44.984710999999997</v>
      </c>
      <c r="T107" s="124">
        <v>-93.271122000000005</v>
      </c>
      <c r="U107" s="11"/>
      <c r="V107" s="11"/>
      <c r="W107" s="11"/>
      <c r="X107" s="10" t="s">
        <v>29</v>
      </c>
      <c r="Y107" s="10">
        <f t="shared" si="1"/>
        <v>2018</v>
      </c>
    </row>
    <row r="108" spans="1:25" x14ac:dyDescent="0.25">
      <c r="A108" s="11" t="s">
        <v>2208</v>
      </c>
      <c r="B108" s="12">
        <v>43297</v>
      </c>
      <c r="C108" s="11" t="s">
        <v>281</v>
      </c>
      <c r="D108" s="11" t="s">
        <v>202</v>
      </c>
      <c r="E108" s="11" t="s">
        <v>203</v>
      </c>
      <c r="F108" s="11" t="s">
        <v>25</v>
      </c>
      <c r="G108" s="10" t="s">
        <v>826</v>
      </c>
      <c r="H108" s="11" t="s">
        <v>89</v>
      </c>
      <c r="I108" s="122">
        <v>2000000</v>
      </c>
      <c r="J108" s="13"/>
      <c r="L108" s="13"/>
      <c r="M108" s="11"/>
      <c r="N108" s="11" t="s">
        <v>282</v>
      </c>
      <c r="O108" s="11" t="s">
        <v>827</v>
      </c>
      <c r="Q108" s="11" t="s">
        <v>283</v>
      </c>
      <c r="R108" s="14">
        <v>55379</v>
      </c>
      <c r="S108" s="14">
        <v>44.761200000000002</v>
      </c>
      <c r="T108" s="14">
        <v>-93.584198000000001</v>
      </c>
      <c r="U108" s="11"/>
      <c r="V108" s="11"/>
      <c r="W108" s="11"/>
      <c r="X108" s="10" t="s">
        <v>71</v>
      </c>
      <c r="Y108" s="10">
        <f t="shared" si="1"/>
        <v>2018</v>
      </c>
    </row>
    <row r="109" spans="1:25" x14ac:dyDescent="0.25">
      <c r="A109" s="11" t="s">
        <v>2209</v>
      </c>
      <c r="B109" s="12">
        <v>43298</v>
      </c>
      <c r="C109" s="11" t="s">
        <v>828</v>
      </c>
      <c r="D109" s="11" t="s">
        <v>23</v>
      </c>
      <c r="E109" s="11" t="s">
        <v>24</v>
      </c>
      <c r="F109" s="11" t="s">
        <v>25</v>
      </c>
      <c r="G109" s="10" t="s">
        <v>829</v>
      </c>
      <c r="H109" s="11" t="s">
        <v>36</v>
      </c>
      <c r="I109" s="122"/>
      <c r="J109" s="13"/>
      <c r="L109" s="13">
        <v>3000</v>
      </c>
      <c r="M109" s="11" t="s">
        <v>304</v>
      </c>
      <c r="N109" s="11" t="s">
        <v>28</v>
      </c>
      <c r="O109" s="11" t="s">
        <v>830</v>
      </c>
      <c r="Q109" s="11" t="s">
        <v>831</v>
      </c>
      <c r="R109" s="10">
        <v>55401</v>
      </c>
      <c r="S109" s="123">
        <v>44.982892</v>
      </c>
      <c r="T109" s="124">
        <v>-93.270944</v>
      </c>
      <c r="U109" s="11"/>
      <c r="V109" s="11"/>
      <c r="W109" s="11"/>
      <c r="X109" s="10" t="s">
        <v>29</v>
      </c>
      <c r="Y109" s="10">
        <f t="shared" si="1"/>
        <v>2018</v>
      </c>
    </row>
    <row r="110" spans="1:25" x14ac:dyDescent="0.25">
      <c r="A110" s="11" t="s">
        <v>2209</v>
      </c>
      <c r="B110" s="12">
        <v>43298</v>
      </c>
      <c r="C110" s="11" t="s">
        <v>832</v>
      </c>
      <c r="D110" s="11" t="s">
        <v>35</v>
      </c>
      <c r="E110" s="11" t="s">
        <v>24</v>
      </c>
      <c r="F110" s="11" t="s">
        <v>25</v>
      </c>
      <c r="G110" s="10" t="s">
        <v>833</v>
      </c>
      <c r="H110" s="11" t="s">
        <v>36</v>
      </c>
      <c r="I110" s="122"/>
      <c r="J110" s="13">
        <v>5</v>
      </c>
      <c r="L110" s="13"/>
      <c r="M110" s="11" t="s">
        <v>1944</v>
      </c>
      <c r="N110" s="11" t="s">
        <v>33</v>
      </c>
      <c r="O110" s="11"/>
      <c r="Q110" s="11" t="s">
        <v>834</v>
      </c>
      <c r="R110" s="10">
        <v>55347</v>
      </c>
      <c r="S110" s="123">
        <v>44.843884000000003</v>
      </c>
      <c r="T110" s="124">
        <v>-93.518967000000004</v>
      </c>
      <c r="U110" s="11" t="s">
        <v>384</v>
      </c>
      <c r="V110" s="11"/>
      <c r="W110" s="11"/>
      <c r="X110" s="10" t="s">
        <v>29</v>
      </c>
      <c r="Y110" s="10">
        <f t="shared" si="1"/>
        <v>2018</v>
      </c>
    </row>
    <row r="111" spans="1:25" x14ac:dyDescent="0.25">
      <c r="A111" s="11" t="s">
        <v>2209</v>
      </c>
      <c r="B111" s="12">
        <v>43300</v>
      </c>
      <c r="C111" s="11" t="s">
        <v>835</v>
      </c>
      <c r="D111" s="11" t="s">
        <v>167</v>
      </c>
      <c r="E111" s="11" t="s">
        <v>154</v>
      </c>
      <c r="F111" s="11" t="s">
        <v>25</v>
      </c>
      <c r="G111" s="10" t="s">
        <v>836</v>
      </c>
      <c r="H111" s="11" t="s">
        <v>39</v>
      </c>
      <c r="I111" s="122"/>
      <c r="J111" s="13">
        <v>25</v>
      </c>
      <c r="L111" s="13">
        <v>5500</v>
      </c>
      <c r="M111" s="46" t="s">
        <v>3284</v>
      </c>
      <c r="N111" s="11" t="s">
        <v>28</v>
      </c>
      <c r="O111" s="11" t="s">
        <v>837</v>
      </c>
      <c r="Q111" s="11" t="s">
        <v>838</v>
      </c>
      <c r="R111" s="10">
        <v>55421</v>
      </c>
      <c r="S111" s="123">
        <v>45.054772999999997</v>
      </c>
      <c r="T111" s="124">
        <v>-93.274202000000002</v>
      </c>
      <c r="U111" s="11"/>
      <c r="V111" s="11"/>
      <c r="W111" s="11"/>
      <c r="X111" s="10" t="s">
        <v>29</v>
      </c>
      <c r="Y111" s="10">
        <f t="shared" si="1"/>
        <v>2018</v>
      </c>
    </row>
    <row r="112" spans="1:25" x14ac:dyDescent="0.25">
      <c r="A112" s="11" t="s">
        <v>2209</v>
      </c>
      <c r="B112" s="12">
        <v>43301</v>
      </c>
      <c r="C112" s="11" t="s">
        <v>841</v>
      </c>
      <c r="D112" s="11" t="s">
        <v>94</v>
      </c>
      <c r="E112" s="11" t="s">
        <v>95</v>
      </c>
      <c r="F112" s="11" t="s">
        <v>25</v>
      </c>
      <c r="G112" s="10" t="s">
        <v>842</v>
      </c>
      <c r="H112" s="11" t="s">
        <v>33</v>
      </c>
      <c r="I112" s="122">
        <v>1300000</v>
      </c>
      <c r="J112" s="13">
        <v>5</v>
      </c>
      <c r="L112" s="13">
        <v>22000</v>
      </c>
      <c r="M112" s="11" t="s">
        <v>32</v>
      </c>
      <c r="N112" s="11" t="s">
        <v>33</v>
      </c>
      <c r="O112" s="11" t="s">
        <v>843</v>
      </c>
      <c r="Q112" s="11" t="s">
        <v>844</v>
      </c>
      <c r="R112" s="10">
        <v>56001</v>
      </c>
      <c r="S112" s="123">
        <v>44.180118</v>
      </c>
      <c r="T112" s="124">
        <v>-93.992536999999999</v>
      </c>
      <c r="U112" s="11"/>
      <c r="V112" s="11"/>
      <c r="W112" s="11"/>
      <c r="X112" s="10" t="s">
        <v>58</v>
      </c>
      <c r="Y112" s="10">
        <f t="shared" si="1"/>
        <v>2018</v>
      </c>
    </row>
    <row r="113" spans="1:25" x14ac:dyDescent="0.25">
      <c r="A113" s="11" t="s">
        <v>2209</v>
      </c>
      <c r="B113" s="12">
        <v>43301</v>
      </c>
      <c r="C113" s="46" t="s">
        <v>2544</v>
      </c>
      <c r="D113" s="11" t="s">
        <v>45</v>
      </c>
      <c r="E113" s="11" t="s">
        <v>24</v>
      </c>
      <c r="F113" s="11" t="s">
        <v>25</v>
      </c>
      <c r="G113" s="10" t="s">
        <v>839</v>
      </c>
      <c r="H113" s="11" t="s">
        <v>168</v>
      </c>
      <c r="I113" s="122">
        <v>73665000</v>
      </c>
      <c r="J113" s="13">
        <v>84</v>
      </c>
      <c r="L113" s="13">
        <v>436000</v>
      </c>
      <c r="M113" s="11" t="s">
        <v>67</v>
      </c>
      <c r="N113" s="11" t="s">
        <v>33</v>
      </c>
      <c r="O113" s="11" t="s">
        <v>840</v>
      </c>
      <c r="Q113" s="11" t="s">
        <v>308</v>
      </c>
      <c r="R113" s="10">
        <v>55374</v>
      </c>
      <c r="S113" s="123">
        <v>45.190212000000002</v>
      </c>
      <c r="T113" s="124">
        <v>-93.538431000000003</v>
      </c>
      <c r="U113" s="11" t="s">
        <v>303</v>
      </c>
      <c r="V113" s="11"/>
      <c r="W113" s="11"/>
      <c r="X113" s="10" t="s">
        <v>29</v>
      </c>
      <c r="Y113" s="10">
        <f t="shared" si="1"/>
        <v>2018</v>
      </c>
    </row>
    <row r="114" spans="1:25" x14ac:dyDescent="0.25">
      <c r="A114" s="11" t="s">
        <v>2209</v>
      </c>
      <c r="B114" s="12">
        <v>43304</v>
      </c>
      <c r="C114" s="11" t="s">
        <v>424</v>
      </c>
      <c r="D114" s="11" t="s">
        <v>35</v>
      </c>
      <c r="E114" s="11" t="s">
        <v>24</v>
      </c>
      <c r="F114" s="11" t="s">
        <v>25</v>
      </c>
      <c r="G114" s="10" t="s">
        <v>845</v>
      </c>
      <c r="H114" s="11" t="s">
        <v>36</v>
      </c>
      <c r="I114" s="122">
        <v>1000000</v>
      </c>
      <c r="J114" s="13"/>
      <c r="L114" s="13">
        <v>30000</v>
      </c>
      <c r="M114" s="11" t="s">
        <v>40</v>
      </c>
      <c r="N114" s="11" t="s">
        <v>28</v>
      </c>
      <c r="O114" s="11" t="s">
        <v>846</v>
      </c>
      <c r="Q114" s="11" t="s">
        <v>425</v>
      </c>
      <c r="R114" s="10">
        <v>55344</v>
      </c>
      <c r="S114" s="123">
        <v>44.855870000000003</v>
      </c>
      <c r="T114" s="124">
        <v>-93.428830000000005</v>
      </c>
      <c r="U114" s="11"/>
      <c r="V114" s="11"/>
      <c r="W114" s="11"/>
      <c r="X114" s="10" t="s">
        <v>29</v>
      </c>
      <c r="Y114" s="10">
        <f t="shared" si="1"/>
        <v>2018</v>
      </c>
    </row>
    <row r="115" spans="1:25" x14ac:dyDescent="0.25">
      <c r="A115" s="11" t="s">
        <v>2209</v>
      </c>
      <c r="B115" s="12">
        <v>43306</v>
      </c>
      <c r="C115" s="11" t="s">
        <v>850</v>
      </c>
      <c r="D115" s="11" t="s">
        <v>23</v>
      </c>
      <c r="E115" s="11" t="s">
        <v>24</v>
      </c>
      <c r="F115" s="11" t="s">
        <v>25</v>
      </c>
      <c r="G115" s="10" t="s">
        <v>851</v>
      </c>
      <c r="H115" s="11" t="s">
        <v>39</v>
      </c>
      <c r="I115" s="122"/>
      <c r="J115" s="13">
        <v>20</v>
      </c>
      <c r="L115" s="13">
        <v>13000</v>
      </c>
      <c r="M115" s="11" t="s">
        <v>40</v>
      </c>
      <c r="N115" s="11" t="s">
        <v>28</v>
      </c>
      <c r="O115" s="11" t="s">
        <v>852</v>
      </c>
      <c r="Q115" s="11" t="s">
        <v>853</v>
      </c>
      <c r="R115" s="10">
        <v>55402</v>
      </c>
      <c r="S115" s="123">
        <v>44.975962000000003</v>
      </c>
      <c r="T115" s="124">
        <v>-93.267332999999994</v>
      </c>
      <c r="U115" s="11"/>
      <c r="V115" s="11"/>
      <c r="W115" s="11"/>
      <c r="X115" s="10" t="s">
        <v>29</v>
      </c>
      <c r="Y115" s="10">
        <f t="shared" si="1"/>
        <v>2018</v>
      </c>
    </row>
    <row r="116" spans="1:25" x14ac:dyDescent="0.25">
      <c r="A116" s="11" t="s">
        <v>2209</v>
      </c>
      <c r="B116" s="12">
        <v>43306</v>
      </c>
      <c r="C116" s="11" t="s">
        <v>383</v>
      </c>
      <c r="D116" s="11" t="s">
        <v>106</v>
      </c>
      <c r="E116" s="11" t="s">
        <v>84</v>
      </c>
      <c r="F116" s="11" t="s">
        <v>25</v>
      </c>
      <c r="G116" s="10" t="s">
        <v>847</v>
      </c>
      <c r="H116" s="11" t="s">
        <v>70</v>
      </c>
      <c r="I116" s="122"/>
      <c r="J116" s="13">
        <v>160</v>
      </c>
      <c r="L116" s="13"/>
      <c r="M116" s="11" t="s">
        <v>109</v>
      </c>
      <c r="N116" s="11" t="s">
        <v>33</v>
      </c>
      <c r="O116" s="11" t="s">
        <v>848</v>
      </c>
      <c r="Q116" s="11" t="s">
        <v>849</v>
      </c>
      <c r="R116" s="10">
        <v>55108</v>
      </c>
      <c r="S116" s="123">
        <v>44.973880000000001</v>
      </c>
      <c r="T116" s="124">
        <v>-93.173270000000002</v>
      </c>
      <c r="U116" s="11"/>
      <c r="V116" s="11"/>
      <c r="W116" s="11"/>
      <c r="X116" s="10" t="s">
        <v>29</v>
      </c>
      <c r="Y116" s="10">
        <f t="shared" si="1"/>
        <v>2018</v>
      </c>
    </row>
    <row r="117" spans="1:25" x14ac:dyDescent="0.25">
      <c r="A117" s="11" t="s">
        <v>2209</v>
      </c>
      <c r="B117" s="12">
        <v>43308</v>
      </c>
      <c r="C117" s="11" t="s">
        <v>854</v>
      </c>
      <c r="D117" s="11" t="s">
        <v>117</v>
      </c>
      <c r="E117" s="11" t="s">
        <v>212</v>
      </c>
      <c r="F117" s="11" t="s">
        <v>25</v>
      </c>
      <c r="G117" s="10" t="s">
        <v>855</v>
      </c>
      <c r="H117" s="11" t="s">
        <v>85</v>
      </c>
      <c r="I117" s="122"/>
      <c r="J117" s="13">
        <v>31</v>
      </c>
      <c r="K117" s="10">
        <v>90</v>
      </c>
      <c r="L117" s="13">
        <v>143000</v>
      </c>
      <c r="M117" s="11" t="s">
        <v>1928</v>
      </c>
      <c r="N117" s="11" t="s">
        <v>33</v>
      </c>
      <c r="O117" s="11" t="s">
        <v>856</v>
      </c>
      <c r="Q117" s="11" t="s">
        <v>857</v>
      </c>
      <c r="R117" s="14">
        <v>55318</v>
      </c>
      <c r="S117" s="14">
        <v>44.837600700000003</v>
      </c>
      <c r="T117" s="14">
        <v>-93.575500500000004</v>
      </c>
      <c r="U117" s="11" t="s">
        <v>303</v>
      </c>
      <c r="V117" s="11" t="s">
        <v>858</v>
      </c>
      <c r="W117" s="11" t="s">
        <v>859</v>
      </c>
      <c r="X117" s="10" t="s">
        <v>29</v>
      </c>
      <c r="Y117" s="10">
        <f t="shared" si="1"/>
        <v>2018</v>
      </c>
    </row>
    <row r="118" spans="1:25" x14ac:dyDescent="0.25">
      <c r="A118" s="11" t="s">
        <v>2209</v>
      </c>
      <c r="B118" s="12">
        <v>43311</v>
      </c>
      <c r="C118" s="11" t="s">
        <v>873</v>
      </c>
      <c r="D118" s="11" t="s">
        <v>86</v>
      </c>
      <c r="E118" s="11" t="s">
        <v>87</v>
      </c>
      <c r="F118" s="11" t="s">
        <v>25</v>
      </c>
      <c r="G118" s="10" t="s">
        <v>874</v>
      </c>
      <c r="H118" s="11" t="s">
        <v>39</v>
      </c>
      <c r="I118" s="122"/>
      <c r="J118" s="13"/>
      <c r="L118" s="13"/>
      <c r="M118" s="11" t="s">
        <v>104</v>
      </c>
      <c r="N118" s="11" t="s">
        <v>28</v>
      </c>
      <c r="O118" s="11" t="s">
        <v>875</v>
      </c>
      <c r="Q118" s="11"/>
      <c r="R118" s="10">
        <v>55901</v>
      </c>
      <c r="S118" s="123">
        <v>44.075285000000001</v>
      </c>
      <c r="T118" s="124">
        <v>-92.516915999999995</v>
      </c>
      <c r="U118" s="11"/>
      <c r="V118" s="11"/>
      <c r="W118" s="11"/>
      <c r="X118" s="10" t="s">
        <v>58</v>
      </c>
      <c r="Y118" s="10">
        <f t="shared" si="1"/>
        <v>2018</v>
      </c>
    </row>
    <row r="119" spans="1:25" x14ac:dyDescent="0.25">
      <c r="A119" s="11" t="s">
        <v>2209</v>
      </c>
      <c r="B119" s="12">
        <v>43311</v>
      </c>
      <c r="C119" s="11" t="s">
        <v>3982</v>
      </c>
      <c r="D119" s="11" t="s">
        <v>38</v>
      </c>
      <c r="E119" s="11" t="s">
        <v>24</v>
      </c>
      <c r="F119" s="11" t="s">
        <v>25</v>
      </c>
      <c r="G119" s="10" t="s">
        <v>860</v>
      </c>
      <c r="H119" s="11" t="s">
        <v>85</v>
      </c>
      <c r="I119" s="122"/>
      <c r="J119" s="13">
        <v>40</v>
      </c>
      <c r="L119" s="13"/>
      <c r="M119" s="11" t="s">
        <v>67</v>
      </c>
      <c r="N119" s="11" t="s">
        <v>33</v>
      </c>
      <c r="O119" s="11" t="s">
        <v>861</v>
      </c>
      <c r="Q119" s="11" t="s">
        <v>862</v>
      </c>
      <c r="R119" s="10">
        <v>55431</v>
      </c>
      <c r="S119" s="123">
        <v>44.833675999999997</v>
      </c>
      <c r="T119" s="124">
        <v>-93.296312999999998</v>
      </c>
      <c r="U119" s="11"/>
      <c r="V119" s="11"/>
      <c r="W119" s="11"/>
      <c r="X119" s="10" t="s">
        <v>29</v>
      </c>
      <c r="Y119" s="10">
        <f t="shared" si="1"/>
        <v>2018</v>
      </c>
    </row>
    <row r="120" spans="1:25" x14ac:dyDescent="0.25">
      <c r="A120" s="11" t="s">
        <v>2209</v>
      </c>
      <c r="B120" s="12">
        <v>43311</v>
      </c>
      <c r="C120" s="11" t="s">
        <v>863</v>
      </c>
      <c r="D120" s="11" t="s">
        <v>38</v>
      </c>
      <c r="E120" s="11" t="s">
        <v>24</v>
      </c>
      <c r="F120" s="11" t="s">
        <v>25</v>
      </c>
      <c r="G120" s="10" t="s">
        <v>864</v>
      </c>
      <c r="H120" s="11" t="s">
        <v>36</v>
      </c>
      <c r="I120" s="122"/>
      <c r="J120" s="13">
        <v>1</v>
      </c>
      <c r="L120" s="13"/>
      <c r="M120" s="11" t="s">
        <v>2511</v>
      </c>
      <c r="N120" s="11" t="s">
        <v>28</v>
      </c>
      <c r="O120" s="11" t="s">
        <v>861</v>
      </c>
      <c r="Q120" s="11" t="s">
        <v>865</v>
      </c>
      <c r="R120" s="10">
        <v>55431</v>
      </c>
      <c r="S120" s="123">
        <v>44.832580999999998</v>
      </c>
      <c r="T120" s="124">
        <v>-93.299891000000002</v>
      </c>
      <c r="U120" s="11" t="s">
        <v>303</v>
      </c>
      <c r="V120" s="11"/>
      <c r="W120" s="11"/>
      <c r="X120" s="10" t="s">
        <v>29</v>
      </c>
      <c r="Y120" s="10">
        <f t="shared" si="1"/>
        <v>2018</v>
      </c>
    </row>
    <row r="121" spans="1:25" x14ac:dyDescent="0.25">
      <c r="A121" s="11" t="s">
        <v>2209</v>
      </c>
      <c r="B121" s="12">
        <v>43311</v>
      </c>
      <c r="C121" s="11" t="s">
        <v>866</v>
      </c>
      <c r="D121" s="11" t="s">
        <v>90</v>
      </c>
      <c r="E121" s="11" t="s">
        <v>91</v>
      </c>
      <c r="F121" s="11" t="s">
        <v>25</v>
      </c>
      <c r="G121" s="10" t="s">
        <v>867</v>
      </c>
      <c r="H121" s="11" t="s">
        <v>85</v>
      </c>
      <c r="I121" s="122"/>
      <c r="J121" s="13">
        <v>2</v>
      </c>
      <c r="L121" s="13"/>
      <c r="M121" s="11" t="s">
        <v>67</v>
      </c>
      <c r="N121" s="11" t="s">
        <v>33</v>
      </c>
      <c r="O121" s="11" t="s">
        <v>861</v>
      </c>
      <c r="Q121" s="11" t="s">
        <v>868</v>
      </c>
      <c r="R121" s="10">
        <v>55330</v>
      </c>
      <c r="S121" s="123">
        <v>45.315128999999999</v>
      </c>
      <c r="T121" s="124">
        <v>-93.592157</v>
      </c>
      <c r="U121" s="11" t="s">
        <v>303</v>
      </c>
      <c r="V121" s="11"/>
      <c r="W121" s="11"/>
      <c r="X121" s="10" t="s">
        <v>71</v>
      </c>
      <c r="Y121" s="10">
        <f t="shared" si="1"/>
        <v>2018</v>
      </c>
    </row>
    <row r="122" spans="1:25" x14ac:dyDescent="0.25">
      <c r="A122" s="11" t="s">
        <v>2209</v>
      </c>
      <c r="B122" s="12">
        <v>43311</v>
      </c>
      <c r="C122" s="11" t="s">
        <v>869</v>
      </c>
      <c r="D122" s="11" t="s">
        <v>870</v>
      </c>
      <c r="E122" s="11" t="s">
        <v>219</v>
      </c>
      <c r="F122" s="11" t="s">
        <v>25</v>
      </c>
      <c r="G122" s="10" t="s">
        <v>871</v>
      </c>
      <c r="H122" s="11" t="s">
        <v>26</v>
      </c>
      <c r="I122" s="122"/>
      <c r="J122" s="13">
        <v>20</v>
      </c>
      <c r="L122" s="13"/>
      <c r="M122" s="11" t="s">
        <v>1990</v>
      </c>
      <c r="N122" s="11" t="s">
        <v>33</v>
      </c>
      <c r="O122" s="11" t="s">
        <v>861</v>
      </c>
      <c r="Q122" s="11" t="s">
        <v>872</v>
      </c>
      <c r="R122" s="10">
        <v>55115</v>
      </c>
      <c r="S122" s="123">
        <v>45.037368000000001</v>
      </c>
      <c r="T122" s="124">
        <v>-92.972669999999994</v>
      </c>
      <c r="U122" s="11" t="s">
        <v>303</v>
      </c>
      <c r="V122" s="11"/>
      <c r="W122" s="11"/>
      <c r="X122" s="10" t="s">
        <v>29</v>
      </c>
      <c r="Y122" s="10">
        <f t="shared" si="1"/>
        <v>2018</v>
      </c>
    </row>
    <row r="123" spans="1:25" x14ac:dyDescent="0.25">
      <c r="A123" s="11" t="s">
        <v>2209</v>
      </c>
      <c r="B123" s="12">
        <v>43319</v>
      </c>
      <c r="C123" s="11" t="s">
        <v>880</v>
      </c>
      <c r="D123" s="11" t="s">
        <v>23</v>
      </c>
      <c r="E123" s="11" t="s">
        <v>24</v>
      </c>
      <c r="F123" s="11" t="s">
        <v>25</v>
      </c>
      <c r="G123" s="10" t="s">
        <v>881</v>
      </c>
      <c r="H123" s="11" t="s">
        <v>36</v>
      </c>
      <c r="I123" s="122"/>
      <c r="J123" s="13"/>
      <c r="L123" s="13">
        <v>30000</v>
      </c>
      <c r="M123" s="11" t="s">
        <v>125</v>
      </c>
      <c r="N123" s="11" t="s">
        <v>51</v>
      </c>
      <c r="O123" s="11" t="s">
        <v>882</v>
      </c>
      <c r="Q123" s="11" t="s">
        <v>883</v>
      </c>
      <c r="R123" s="14">
        <v>55401</v>
      </c>
      <c r="S123" s="14">
        <v>44.986301400000002</v>
      </c>
      <c r="T123" s="14">
        <v>-93.277900700000004</v>
      </c>
      <c r="U123" s="11"/>
      <c r="V123" s="11"/>
      <c r="W123" s="11"/>
      <c r="X123" s="10" t="s">
        <v>29</v>
      </c>
      <c r="Y123" s="10">
        <f t="shared" si="1"/>
        <v>2018</v>
      </c>
    </row>
    <row r="124" spans="1:25" x14ac:dyDescent="0.25">
      <c r="A124" s="11" t="s">
        <v>2209</v>
      </c>
      <c r="B124" s="12">
        <v>43319</v>
      </c>
      <c r="C124" s="11" t="s">
        <v>876</v>
      </c>
      <c r="D124" s="11" t="s">
        <v>23</v>
      </c>
      <c r="E124" s="11" t="s">
        <v>24</v>
      </c>
      <c r="F124" s="11" t="s">
        <v>25</v>
      </c>
      <c r="G124" s="10" t="s">
        <v>877</v>
      </c>
      <c r="H124" s="11" t="s">
        <v>36</v>
      </c>
      <c r="I124" s="122"/>
      <c r="J124" s="13">
        <v>50</v>
      </c>
      <c r="L124" s="13"/>
      <c r="M124" s="11" t="s">
        <v>109</v>
      </c>
      <c r="N124" s="11" t="s">
        <v>33</v>
      </c>
      <c r="O124" s="11" t="s">
        <v>878</v>
      </c>
      <c r="Q124" s="11" t="s">
        <v>879</v>
      </c>
      <c r="R124" s="10">
        <v>55402</v>
      </c>
      <c r="S124" s="123">
        <v>44.973604999999999</v>
      </c>
      <c r="T124" s="124">
        <v>-93.271187999999995</v>
      </c>
      <c r="U124" s="11"/>
      <c r="V124" s="11"/>
      <c r="W124" s="11"/>
      <c r="X124" s="10" t="s">
        <v>29</v>
      </c>
      <c r="Y124" s="10">
        <f t="shared" si="1"/>
        <v>2018</v>
      </c>
    </row>
    <row r="125" spans="1:25" x14ac:dyDescent="0.25">
      <c r="A125" s="11" t="s">
        <v>2209</v>
      </c>
      <c r="B125" s="12">
        <v>43320</v>
      </c>
      <c r="C125" s="11" t="s">
        <v>884</v>
      </c>
      <c r="D125" s="11" t="s">
        <v>23</v>
      </c>
      <c r="E125" s="11" t="s">
        <v>24</v>
      </c>
      <c r="F125" s="11" t="s">
        <v>25</v>
      </c>
      <c r="G125" s="10" t="s">
        <v>885</v>
      </c>
      <c r="H125" s="11" t="s">
        <v>36</v>
      </c>
      <c r="I125" s="122"/>
      <c r="J125" s="13">
        <v>30</v>
      </c>
      <c r="L125" s="13"/>
      <c r="M125" s="11" t="s">
        <v>40</v>
      </c>
      <c r="N125" s="11" t="s">
        <v>28</v>
      </c>
      <c r="O125" s="11"/>
      <c r="Q125" s="11" t="s">
        <v>886</v>
      </c>
      <c r="R125" s="10">
        <v>55401</v>
      </c>
      <c r="S125" s="123">
        <v>44.982649000000002</v>
      </c>
      <c r="T125" s="124">
        <v>-93.271232999999995</v>
      </c>
      <c r="U125" s="11"/>
      <c r="V125" s="11"/>
      <c r="W125" s="11"/>
      <c r="X125" s="10" t="s">
        <v>29</v>
      </c>
      <c r="Y125" s="10">
        <f t="shared" si="1"/>
        <v>2018</v>
      </c>
    </row>
    <row r="126" spans="1:25" x14ac:dyDescent="0.25">
      <c r="A126" s="11" t="s">
        <v>2209</v>
      </c>
      <c r="B126" s="12">
        <v>43322</v>
      </c>
      <c r="C126" s="11" t="s">
        <v>450</v>
      </c>
      <c r="D126" s="11" t="s">
        <v>38</v>
      </c>
      <c r="E126" s="11" t="s">
        <v>24</v>
      </c>
      <c r="F126" s="11" t="s">
        <v>25</v>
      </c>
      <c r="G126" s="10" t="s">
        <v>887</v>
      </c>
      <c r="H126" s="11" t="s">
        <v>26</v>
      </c>
      <c r="I126" s="122">
        <v>10000000</v>
      </c>
      <c r="J126" s="13"/>
      <c r="L126" s="13">
        <v>39000</v>
      </c>
      <c r="M126" s="11"/>
      <c r="N126" s="11" t="s">
        <v>227</v>
      </c>
      <c r="O126" s="11" t="s">
        <v>888</v>
      </c>
      <c r="Q126" s="11" t="s">
        <v>889</v>
      </c>
      <c r="R126" s="10">
        <v>55425</v>
      </c>
      <c r="S126" s="123">
        <v>44.851522000000003</v>
      </c>
      <c r="T126" s="124">
        <v>-93.237352000000001</v>
      </c>
      <c r="U126" s="11"/>
      <c r="V126" s="11"/>
      <c r="W126" s="11"/>
      <c r="X126" s="10" t="s">
        <v>29</v>
      </c>
      <c r="Y126" s="10">
        <f t="shared" si="1"/>
        <v>2018</v>
      </c>
    </row>
    <row r="127" spans="1:25" x14ac:dyDescent="0.25">
      <c r="A127" s="10" t="s">
        <v>2209</v>
      </c>
      <c r="B127" s="12">
        <v>43324</v>
      </c>
      <c r="C127" s="11" t="s">
        <v>3855</v>
      </c>
      <c r="D127" s="11" t="s">
        <v>54</v>
      </c>
      <c r="E127" s="11" t="s">
        <v>24</v>
      </c>
      <c r="F127" s="11" t="s">
        <v>25</v>
      </c>
      <c r="G127" s="10" t="s">
        <v>890</v>
      </c>
      <c r="H127" s="11" t="s">
        <v>187</v>
      </c>
      <c r="I127" s="122"/>
      <c r="J127" s="13">
        <v>30</v>
      </c>
      <c r="L127" s="13"/>
      <c r="M127" s="11" t="s">
        <v>32</v>
      </c>
      <c r="N127" s="11" t="s">
        <v>33</v>
      </c>
      <c r="O127" s="11" t="s">
        <v>891</v>
      </c>
      <c r="Q127" s="11" t="s">
        <v>269</v>
      </c>
      <c r="R127" s="14">
        <v>55445</v>
      </c>
      <c r="S127" s="14">
        <v>45.111296400000001</v>
      </c>
      <c r="T127" s="14">
        <v>-93.350535899999997</v>
      </c>
      <c r="U127" s="11"/>
      <c r="V127" s="11"/>
      <c r="W127" s="11"/>
      <c r="X127" s="10" t="s">
        <v>29</v>
      </c>
      <c r="Y127" s="10">
        <f t="shared" si="1"/>
        <v>2018</v>
      </c>
    </row>
    <row r="128" spans="1:25" x14ac:dyDescent="0.25">
      <c r="A128" s="11" t="s">
        <v>2209</v>
      </c>
      <c r="B128" s="12">
        <v>43325</v>
      </c>
      <c r="C128" s="11" t="s">
        <v>892</v>
      </c>
      <c r="D128" s="11" t="s">
        <v>893</v>
      </c>
      <c r="E128" s="11" t="s">
        <v>894</v>
      </c>
      <c r="F128" s="11" t="s">
        <v>25</v>
      </c>
      <c r="G128" s="10" t="s">
        <v>895</v>
      </c>
      <c r="H128" s="11" t="s">
        <v>26</v>
      </c>
      <c r="I128" s="122">
        <v>50000000</v>
      </c>
      <c r="J128" s="13"/>
      <c r="L128" s="13"/>
      <c r="M128" s="11"/>
      <c r="N128" s="11" t="s">
        <v>266</v>
      </c>
      <c r="O128" s="11" t="s">
        <v>896</v>
      </c>
      <c r="Q128" s="11" t="s">
        <v>897</v>
      </c>
      <c r="R128" s="10">
        <v>56267</v>
      </c>
      <c r="S128" s="123">
        <v>45.619987999999999</v>
      </c>
      <c r="T128" s="124">
        <v>-95.902520999999993</v>
      </c>
      <c r="U128" s="11"/>
      <c r="V128" s="11"/>
      <c r="W128" s="11"/>
      <c r="X128" s="10" t="s">
        <v>71</v>
      </c>
      <c r="Y128" s="10">
        <f t="shared" si="1"/>
        <v>2018</v>
      </c>
    </row>
    <row r="129" spans="1:25" x14ac:dyDescent="0.25">
      <c r="A129" s="11" t="s">
        <v>2209</v>
      </c>
      <c r="B129" s="12">
        <v>43326</v>
      </c>
      <c r="C129" s="11" t="s">
        <v>428</v>
      </c>
      <c r="D129" s="11" t="s">
        <v>23</v>
      </c>
      <c r="E129" s="11" t="s">
        <v>24</v>
      </c>
      <c r="F129" s="11" t="s">
        <v>25</v>
      </c>
      <c r="G129" s="10" t="s">
        <v>898</v>
      </c>
      <c r="H129" s="11" t="s">
        <v>36</v>
      </c>
      <c r="I129" s="122"/>
      <c r="J129" s="13">
        <v>38</v>
      </c>
      <c r="L129" s="13"/>
      <c r="M129" s="11" t="s">
        <v>40</v>
      </c>
      <c r="N129" s="11" t="s">
        <v>28</v>
      </c>
      <c r="O129" s="11" t="s">
        <v>899</v>
      </c>
      <c r="Q129" s="11" t="s">
        <v>429</v>
      </c>
      <c r="R129" s="10">
        <v>55419</v>
      </c>
      <c r="S129" s="123">
        <v>44.920085999999998</v>
      </c>
      <c r="T129" s="124">
        <v>-93.292501000000001</v>
      </c>
      <c r="U129" s="11" t="s">
        <v>384</v>
      </c>
      <c r="V129" s="11"/>
      <c r="W129" s="11"/>
      <c r="X129" s="10" t="s">
        <v>29</v>
      </c>
      <c r="Y129" s="10">
        <f t="shared" si="1"/>
        <v>2018</v>
      </c>
    </row>
    <row r="130" spans="1:25" x14ac:dyDescent="0.25">
      <c r="A130" s="11" t="s">
        <v>2209</v>
      </c>
      <c r="B130" s="12">
        <v>43326</v>
      </c>
      <c r="C130" s="11" t="s">
        <v>440</v>
      </c>
      <c r="D130" s="11" t="s">
        <v>23</v>
      </c>
      <c r="E130" s="11" t="s">
        <v>24</v>
      </c>
      <c r="F130" s="11" t="s">
        <v>25</v>
      </c>
      <c r="G130" s="10" t="s">
        <v>900</v>
      </c>
      <c r="H130" s="11" t="s">
        <v>39</v>
      </c>
      <c r="I130" s="122"/>
      <c r="J130" s="13"/>
      <c r="L130" s="13">
        <v>56000</v>
      </c>
      <c r="M130" s="11"/>
      <c r="N130" s="10" t="s">
        <v>3436</v>
      </c>
      <c r="O130" s="11" t="s">
        <v>901</v>
      </c>
      <c r="Q130" s="11" t="s">
        <v>471</v>
      </c>
      <c r="R130" s="10">
        <v>55408</v>
      </c>
      <c r="S130" s="123">
        <v>44.949469000000001</v>
      </c>
      <c r="T130" s="124">
        <v>-93.296087999999997</v>
      </c>
      <c r="U130" s="11"/>
      <c r="V130" s="11"/>
      <c r="W130" s="11"/>
      <c r="X130" s="10" t="s">
        <v>29</v>
      </c>
      <c r="Y130" s="10">
        <f t="shared" ref="Y130:Y193" si="2">YEAR(B130)</f>
        <v>2018</v>
      </c>
    </row>
    <row r="131" spans="1:25" x14ac:dyDescent="0.25">
      <c r="A131" s="11" t="s">
        <v>2209</v>
      </c>
      <c r="B131" s="12">
        <v>43328</v>
      </c>
      <c r="C131" s="11" t="s">
        <v>918</v>
      </c>
      <c r="D131" s="11" t="s">
        <v>278</v>
      </c>
      <c r="E131" s="11" t="s">
        <v>24</v>
      </c>
      <c r="F131" s="11" t="s">
        <v>25</v>
      </c>
      <c r="G131" s="10" t="s">
        <v>919</v>
      </c>
      <c r="H131" s="11" t="s">
        <v>26</v>
      </c>
      <c r="I131" s="122"/>
      <c r="J131" s="13">
        <v>5</v>
      </c>
      <c r="L131" s="13"/>
      <c r="M131" s="11"/>
      <c r="N131" s="11" t="s">
        <v>2507</v>
      </c>
      <c r="O131" s="11" t="s">
        <v>920</v>
      </c>
      <c r="Q131" s="11" t="s">
        <v>921</v>
      </c>
      <c r="R131" s="10">
        <v>55439</v>
      </c>
      <c r="S131" s="123">
        <v>44.870596999999997</v>
      </c>
      <c r="T131" s="124">
        <v>-93.354950000000002</v>
      </c>
      <c r="U131" s="11"/>
      <c r="V131" s="11"/>
      <c r="W131" s="11"/>
      <c r="X131" s="10" t="s">
        <v>29</v>
      </c>
      <c r="Y131" s="10">
        <f t="shared" si="2"/>
        <v>2018</v>
      </c>
    </row>
    <row r="132" spans="1:25" x14ac:dyDescent="0.25">
      <c r="A132" s="11" t="s">
        <v>2209</v>
      </c>
      <c r="B132" s="12">
        <v>43328</v>
      </c>
      <c r="C132" s="11" t="s">
        <v>903</v>
      </c>
      <c r="D132" s="11" t="s">
        <v>23</v>
      </c>
      <c r="E132" s="11" t="s">
        <v>24</v>
      </c>
      <c r="F132" s="11" t="s">
        <v>25</v>
      </c>
      <c r="G132" s="10" t="s">
        <v>904</v>
      </c>
      <c r="H132" s="11" t="s">
        <v>36</v>
      </c>
      <c r="I132" s="122"/>
      <c r="J132" s="13">
        <v>20</v>
      </c>
      <c r="L132" s="13"/>
      <c r="M132" s="11" t="s">
        <v>40</v>
      </c>
      <c r="N132" s="11" t="s">
        <v>28</v>
      </c>
      <c r="O132" s="11" t="s">
        <v>905</v>
      </c>
      <c r="Q132" s="11" t="s">
        <v>906</v>
      </c>
      <c r="R132" s="10">
        <v>55401</v>
      </c>
      <c r="S132" s="123">
        <v>44.983595999999999</v>
      </c>
      <c r="T132" s="124">
        <v>-93.277499000000006</v>
      </c>
      <c r="U132" s="11"/>
      <c r="V132" s="11"/>
      <c r="W132" s="11"/>
      <c r="X132" s="10" t="s">
        <v>29</v>
      </c>
      <c r="Y132" s="10">
        <f t="shared" si="2"/>
        <v>2018</v>
      </c>
    </row>
    <row r="133" spans="1:25" x14ac:dyDescent="0.25">
      <c r="A133" s="11" t="s">
        <v>2209</v>
      </c>
      <c r="B133" s="12">
        <v>43328</v>
      </c>
      <c r="C133" s="11" t="s">
        <v>922</v>
      </c>
      <c r="D133" s="11" t="s">
        <v>278</v>
      </c>
      <c r="E133" s="11" t="s">
        <v>24</v>
      </c>
      <c r="F133" s="11" t="s">
        <v>25</v>
      </c>
      <c r="G133" s="10" t="s">
        <v>923</v>
      </c>
      <c r="H133" s="11" t="s">
        <v>36</v>
      </c>
      <c r="I133" s="122"/>
      <c r="J133" s="13">
        <v>20</v>
      </c>
      <c r="L133" s="13"/>
      <c r="M133" s="46" t="s">
        <v>3284</v>
      </c>
      <c r="N133" s="11" t="s">
        <v>28</v>
      </c>
      <c r="O133" s="11" t="s">
        <v>924</v>
      </c>
      <c r="Q133" s="11" t="s">
        <v>925</v>
      </c>
      <c r="R133" s="10">
        <v>55435</v>
      </c>
      <c r="S133" s="123">
        <v>44.882075999999998</v>
      </c>
      <c r="T133" s="124">
        <v>-93.330126000000007</v>
      </c>
      <c r="U133" s="11"/>
      <c r="V133" s="11"/>
      <c r="W133" s="11"/>
      <c r="X133" s="10" t="s">
        <v>29</v>
      </c>
      <c r="Y133" s="10">
        <f t="shared" si="2"/>
        <v>2018</v>
      </c>
    </row>
    <row r="134" spans="1:25" x14ac:dyDescent="0.25">
      <c r="A134" s="11" t="s">
        <v>2209</v>
      </c>
      <c r="B134" s="12">
        <v>43328</v>
      </c>
      <c r="C134" s="11" t="s">
        <v>926</v>
      </c>
      <c r="D134" s="11" t="s">
        <v>927</v>
      </c>
      <c r="E134" s="11" t="s">
        <v>84</v>
      </c>
      <c r="F134" s="11" t="s">
        <v>25</v>
      </c>
      <c r="G134" s="10" t="s">
        <v>928</v>
      </c>
      <c r="H134" s="11" t="s">
        <v>36</v>
      </c>
      <c r="I134" s="122"/>
      <c r="J134" s="13">
        <v>50</v>
      </c>
      <c r="L134" s="13"/>
      <c r="M134" s="11" t="s">
        <v>103</v>
      </c>
      <c r="N134" s="11" t="s">
        <v>104</v>
      </c>
      <c r="O134" s="11" t="s">
        <v>929</v>
      </c>
      <c r="Q134" s="11" t="s">
        <v>930</v>
      </c>
      <c r="R134" s="10">
        <v>55117</v>
      </c>
      <c r="S134" s="123">
        <v>45.042386</v>
      </c>
      <c r="T134" s="124">
        <v>-93.104481000000007</v>
      </c>
      <c r="U134" s="11"/>
      <c r="V134" s="11"/>
      <c r="W134" s="11"/>
      <c r="X134" s="10" t="s">
        <v>29</v>
      </c>
      <c r="Y134" s="10">
        <f t="shared" si="2"/>
        <v>2018</v>
      </c>
    </row>
    <row r="135" spans="1:25" x14ac:dyDescent="0.25">
      <c r="A135" s="11" t="s">
        <v>2209</v>
      </c>
      <c r="B135" s="12">
        <v>43328</v>
      </c>
      <c r="C135" s="11" t="s">
        <v>931</v>
      </c>
      <c r="D135" s="11" t="s">
        <v>217</v>
      </c>
      <c r="E135" s="11" t="s">
        <v>24</v>
      </c>
      <c r="F135" s="11" t="s">
        <v>25</v>
      </c>
      <c r="G135" s="10" t="s">
        <v>932</v>
      </c>
      <c r="H135" s="11" t="s">
        <v>26</v>
      </c>
      <c r="I135" s="122"/>
      <c r="J135" s="13">
        <v>5</v>
      </c>
      <c r="L135" s="13"/>
      <c r="M135" s="11" t="s">
        <v>933</v>
      </c>
      <c r="N135" s="11" t="s">
        <v>2508</v>
      </c>
      <c r="O135" s="11" t="s">
        <v>934</v>
      </c>
      <c r="Q135" s="11" t="s">
        <v>935</v>
      </c>
      <c r="R135" s="10">
        <v>55423</v>
      </c>
      <c r="S135" s="123">
        <v>44.882404000000001</v>
      </c>
      <c r="T135" s="124">
        <v>-93.286736000000005</v>
      </c>
      <c r="U135" s="11"/>
      <c r="V135" s="11"/>
      <c r="W135" s="11"/>
      <c r="X135" s="10" t="s">
        <v>29</v>
      </c>
      <c r="Y135" s="10">
        <f t="shared" si="2"/>
        <v>2018</v>
      </c>
    </row>
    <row r="136" spans="1:25" x14ac:dyDescent="0.25">
      <c r="A136" s="11" t="s">
        <v>2209</v>
      </c>
      <c r="B136" s="12">
        <v>43328</v>
      </c>
      <c r="C136" s="11" t="s">
        <v>936</v>
      </c>
      <c r="D136" s="11" t="s">
        <v>312</v>
      </c>
      <c r="E136" s="11" t="s">
        <v>219</v>
      </c>
      <c r="F136" s="11" t="s">
        <v>25</v>
      </c>
      <c r="G136" s="10" t="s">
        <v>937</v>
      </c>
      <c r="H136" s="11" t="s">
        <v>36</v>
      </c>
      <c r="I136" s="122"/>
      <c r="J136" s="13">
        <v>20</v>
      </c>
      <c r="L136" s="13"/>
      <c r="M136" s="11"/>
      <c r="N136" s="11" t="s">
        <v>151</v>
      </c>
      <c r="O136" s="11" t="s">
        <v>938</v>
      </c>
      <c r="Q136" s="11" t="s">
        <v>939</v>
      </c>
      <c r="R136" s="10">
        <v>55125</v>
      </c>
      <c r="S136" s="123">
        <v>44.944938</v>
      </c>
      <c r="T136" s="124">
        <v>-92.915064999999998</v>
      </c>
      <c r="U136" s="11"/>
      <c r="V136" s="11"/>
      <c r="W136" s="11"/>
      <c r="X136" s="10" t="s">
        <v>29</v>
      </c>
      <c r="Y136" s="10">
        <f t="shared" si="2"/>
        <v>2018</v>
      </c>
    </row>
    <row r="137" spans="1:25" x14ac:dyDescent="0.25">
      <c r="A137" s="11" t="s">
        <v>2209</v>
      </c>
      <c r="B137" s="12">
        <v>43328</v>
      </c>
      <c r="C137" s="11" t="s">
        <v>454</v>
      </c>
      <c r="D137" s="11" t="s">
        <v>106</v>
      </c>
      <c r="E137" s="11" t="s">
        <v>84</v>
      </c>
      <c r="F137" s="11" t="s">
        <v>25</v>
      </c>
      <c r="G137" s="10" t="s">
        <v>907</v>
      </c>
      <c r="H137" s="11" t="s">
        <v>66</v>
      </c>
      <c r="I137" s="122"/>
      <c r="J137" s="13">
        <v>4</v>
      </c>
      <c r="L137" s="13"/>
      <c r="M137" s="11" t="s">
        <v>1944</v>
      </c>
      <c r="N137" s="11" t="s">
        <v>33</v>
      </c>
      <c r="O137" s="11" t="s">
        <v>908</v>
      </c>
      <c r="Q137" s="11" t="s">
        <v>455</v>
      </c>
      <c r="R137" s="10">
        <v>55108</v>
      </c>
      <c r="S137" s="123">
        <v>44.972039000000002</v>
      </c>
      <c r="T137" s="124">
        <v>-93.152743999999998</v>
      </c>
      <c r="U137" s="11"/>
      <c r="V137" s="11"/>
      <c r="W137" s="11"/>
      <c r="X137" s="10" t="s">
        <v>29</v>
      </c>
      <c r="Y137" s="10">
        <f t="shared" si="2"/>
        <v>2018</v>
      </c>
    </row>
    <row r="138" spans="1:25" x14ac:dyDescent="0.25">
      <c r="A138" s="11" t="s">
        <v>2209</v>
      </c>
      <c r="B138" s="12">
        <v>43328</v>
      </c>
      <c r="C138" s="11" t="s">
        <v>940</v>
      </c>
      <c r="D138" s="11" t="s">
        <v>88</v>
      </c>
      <c r="E138" s="11" t="s">
        <v>24</v>
      </c>
      <c r="F138" s="11" t="s">
        <v>25</v>
      </c>
      <c r="G138" s="10" t="s">
        <v>941</v>
      </c>
      <c r="H138" s="11" t="s">
        <v>36</v>
      </c>
      <c r="I138" s="122"/>
      <c r="J138" s="13">
        <v>50</v>
      </c>
      <c r="L138" s="13"/>
      <c r="M138" s="11"/>
      <c r="N138" s="10" t="s">
        <v>3436</v>
      </c>
      <c r="O138" s="11" t="s">
        <v>942</v>
      </c>
      <c r="Q138" s="11" t="s">
        <v>943</v>
      </c>
      <c r="R138" s="10">
        <v>55416</v>
      </c>
      <c r="S138" s="123">
        <v>44.964499000000004</v>
      </c>
      <c r="T138" s="124">
        <v>-93.345326</v>
      </c>
      <c r="U138" s="11"/>
      <c r="V138" s="11"/>
      <c r="W138" s="11"/>
      <c r="X138" s="10" t="s">
        <v>29</v>
      </c>
      <c r="Y138" s="10">
        <f t="shared" si="2"/>
        <v>2018</v>
      </c>
    </row>
    <row r="139" spans="1:25" x14ac:dyDescent="0.25">
      <c r="A139" s="11" t="s">
        <v>2209</v>
      </c>
      <c r="B139" s="12">
        <v>43328</v>
      </c>
      <c r="C139" s="11" t="s">
        <v>944</v>
      </c>
      <c r="D139" s="11" t="s">
        <v>23</v>
      </c>
      <c r="E139" s="11" t="s">
        <v>24</v>
      </c>
      <c r="F139" s="11" t="s">
        <v>25</v>
      </c>
      <c r="G139" s="10" t="s">
        <v>945</v>
      </c>
      <c r="H139" s="11" t="s">
        <v>36</v>
      </c>
      <c r="I139" s="122"/>
      <c r="J139" s="13"/>
      <c r="L139" s="13"/>
      <c r="M139" s="11" t="s">
        <v>367</v>
      </c>
      <c r="N139" s="11" t="s">
        <v>51</v>
      </c>
      <c r="O139" s="11" t="s">
        <v>946</v>
      </c>
      <c r="Q139" s="11" t="s">
        <v>947</v>
      </c>
      <c r="R139" s="10">
        <v>55401</v>
      </c>
      <c r="S139" s="123">
        <v>44.985892999999997</v>
      </c>
      <c r="T139" s="124">
        <v>-93.269371000000007</v>
      </c>
      <c r="U139" s="11"/>
      <c r="V139" s="11"/>
      <c r="W139" s="11"/>
      <c r="X139" s="10" t="s">
        <v>29</v>
      </c>
      <c r="Y139" s="10">
        <f t="shared" si="2"/>
        <v>2018</v>
      </c>
    </row>
    <row r="140" spans="1:25" x14ac:dyDescent="0.25">
      <c r="A140" s="11" t="s">
        <v>2209</v>
      </c>
      <c r="B140" s="12">
        <v>43328</v>
      </c>
      <c r="C140" s="11" t="s">
        <v>948</v>
      </c>
      <c r="D140" s="11" t="s">
        <v>165</v>
      </c>
      <c r="E140" s="11" t="s">
        <v>76</v>
      </c>
      <c r="F140" s="11" t="s">
        <v>25</v>
      </c>
      <c r="G140" s="10" t="s">
        <v>949</v>
      </c>
      <c r="H140" s="11" t="s">
        <v>36</v>
      </c>
      <c r="I140" s="122"/>
      <c r="J140" s="13">
        <v>15</v>
      </c>
      <c r="L140" s="13"/>
      <c r="M140" s="11"/>
      <c r="N140" s="11" t="s">
        <v>151</v>
      </c>
      <c r="O140" s="11" t="s">
        <v>950</v>
      </c>
      <c r="P140" s="11"/>
      <c r="Q140" s="11" t="s">
        <v>951</v>
      </c>
      <c r="R140" s="10">
        <v>55802</v>
      </c>
      <c r="S140" s="123">
        <v>46.78736</v>
      </c>
      <c r="T140" s="124">
        <v>-92.099345999999997</v>
      </c>
      <c r="U140" s="11"/>
      <c r="V140" s="11"/>
      <c r="W140" s="11"/>
      <c r="X140" s="11" t="s">
        <v>65</v>
      </c>
      <c r="Y140" s="10">
        <f t="shared" si="2"/>
        <v>2018</v>
      </c>
    </row>
    <row r="141" spans="1:25" x14ac:dyDescent="0.25">
      <c r="A141" s="11" t="s">
        <v>2209</v>
      </c>
      <c r="B141" s="12">
        <v>43328</v>
      </c>
      <c r="C141" s="11" t="s">
        <v>952</v>
      </c>
      <c r="D141" s="11" t="s">
        <v>106</v>
      </c>
      <c r="E141" s="11" t="s">
        <v>84</v>
      </c>
      <c r="F141" s="11" t="s">
        <v>25</v>
      </c>
      <c r="G141" s="10" t="s">
        <v>953</v>
      </c>
      <c r="H141" s="11" t="s">
        <v>143</v>
      </c>
      <c r="I141" s="122"/>
      <c r="J141" s="13">
        <v>200</v>
      </c>
      <c r="L141" s="13"/>
      <c r="M141" s="11"/>
      <c r="N141" s="11" t="s">
        <v>37</v>
      </c>
      <c r="O141" s="11" t="s">
        <v>954</v>
      </c>
      <c r="Q141" s="11" t="s">
        <v>955</v>
      </c>
      <c r="R141" s="10">
        <v>55101</v>
      </c>
      <c r="S141" s="123">
        <v>44.956352000000003</v>
      </c>
      <c r="T141" s="124">
        <v>-93.095727999999994</v>
      </c>
      <c r="U141" s="11"/>
      <c r="V141" s="11"/>
      <c r="W141" s="11"/>
      <c r="X141" s="10" t="s">
        <v>29</v>
      </c>
      <c r="Y141" s="10">
        <f t="shared" si="2"/>
        <v>2018</v>
      </c>
    </row>
    <row r="142" spans="1:25" x14ac:dyDescent="0.25">
      <c r="A142" s="11" t="s">
        <v>2209</v>
      </c>
      <c r="B142" s="12">
        <v>43328</v>
      </c>
      <c r="C142" s="11" t="s">
        <v>956</v>
      </c>
      <c r="D142" s="11" t="s">
        <v>102</v>
      </c>
      <c r="E142" s="11" t="s">
        <v>59</v>
      </c>
      <c r="F142" s="11" t="s">
        <v>25</v>
      </c>
      <c r="G142" s="10" t="s">
        <v>957</v>
      </c>
      <c r="H142" s="11" t="s">
        <v>26</v>
      </c>
      <c r="I142" s="122"/>
      <c r="J142" s="13">
        <v>20</v>
      </c>
      <c r="L142" s="13"/>
      <c r="M142" s="46" t="s">
        <v>3284</v>
      </c>
      <c r="N142" s="20" t="s">
        <v>28</v>
      </c>
      <c r="O142" s="11" t="s">
        <v>958</v>
      </c>
      <c r="Q142" s="11" t="s">
        <v>959</v>
      </c>
      <c r="R142" s="10">
        <v>55121</v>
      </c>
      <c r="S142" s="123">
        <v>44.834181999999998</v>
      </c>
      <c r="T142" s="124">
        <v>-93.141182000000001</v>
      </c>
      <c r="U142" s="11"/>
      <c r="V142" s="11"/>
      <c r="W142" s="11"/>
      <c r="X142" s="10" t="s">
        <v>29</v>
      </c>
      <c r="Y142" s="10">
        <f t="shared" si="2"/>
        <v>2018</v>
      </c>
    </row>
    <row r="143" spans="1:25" x14ac:dyDescent="0.25">
      <c r="A143" s="11" t="s">
        <v>2209</v>
      </c>
      <c r="B143" s="12">
        <v>43328</v>
      </c>
      <c r="C143" s="11" t="s">
        <v>960</v>
      </c>
      <c r="D143" s="11" t="s">
        <v>23</v>
      </c>
      <c r="E143" s="11" t="s">
        <v>24</v>
      </c>
      <c r="F143" s="11" t="s">
        <v>25</v>
      </c>
      <c r="G143" s="10" t="s">
        <v>961</v>
      </c>
      <c r="H143" s="11" t="s">
        <v>39</v>
      </c>
      <c r="I143" s="122"/>
      <c r="J143" s="13">
        <v>10</v>
      </c>
      <c r="L143" s="13"/>
      <c r="M143" s="11"/>
      <c r="N143" s="11" t="s">
        <v>2507</v>
      </c>
      <c r="O143" s="11" t="s">
        <v>962</v>
      </c>
      <c r="Q143" s="11" t="s">
        <v>963</v>
      </c>
      <c r="R143" s="10">
        <v>55401</v>
      </c>
      <c r="S143" s="123">
        <v>44.989386000000003</v>
      </c>
      <c r="T143" s="124">
        <v>-93.278626000000003</v>
      </c>
      <c r="U143" s="11"/>
      <c r="V143" s="11"/>
      <c r="W143" s="11"/>
      <c r="X143" s="10" t="s">
        <v>29</v>
      </c>
      <c r="Y143" s="10">
        <f t="shared" si="2"/>
        <v>2018</v>
      </c>
    </row>
    <row r="144" spans="1:25" x14ac:dyDescent="0.25">
      <c r="A144" s="11" t="s">
        <v>2209</v>
      </c>
      <c r="B144" s="12">
        <v>43328</v>
      </c>
      <c r="C144" s="11" t="s">
        <v>964</v>
      </c>
      <c r="D144" s="11" t="s">
        <v>38</v>
      </c>
      <c r="E144" s="11" t="s">
        <v>24</v>
      </c>
      <c r="F144" s="11" t="s">
        <v>25</v>
      </c>
      <c r="G144" s="10" t="s">
        <v>965</v>
      </c>
      <c r="H144" s="11" t="s">
        <v>33</v>
      </c>
      <c r="I144" s="122"/>
      <c r="J144" s="13">
        <v>100</v>
      </c>
      <c r="L144" s="13"/>
      <c r="M144" s="11" t="s">
        <v>1990</v>
      </c>
      <c r="N144" s="11" t="s">
        <v>33</v>
      </c>
      <c r="O144" s="11" t="s">
        <v>966</v>
      </c>
      <c r="Q144" s="11" t="s">
        <v>967</v>
      </c>
      <c r="R144" s="10">
        <v>55420</v>
      </c>
      <c r="S144" s="123">
        <v>44.861657999999998</v>
      </c>
      <c r="T144" s="124">
        <v>-93.260357999999997</v>
      </c>
      <c r="U144" s="11"/>
      <c r="V144" s="11"/>
      <c r="W144" s="11"/>
      <c r="X144" s="10" t="s">
        <v>29</v>
      </c>
      <c r="Y144" s="10">
        <f t="shared" si="2"/>
        <v>2018</v>
      </c>
    </row>
    <row r="145" spans="1:25" x14ac:dyDescent="0.25">
      <c r="A145" s="11" t="s">
        <v>2209</v>
      </c>
      <c r="B145" s="12">
        <v>43328</v>
      </c>
      <c r="C145" s="11" t="s">
        <v>175</v>
      </c>
      <c r="D145" s="11" t="s">
        <v>2106</v>
      </c>
      <c r="E145" s="20" t="s">
        <v>91</v>
      </c>
      <c r="F145" s="11" t="s">
        <v>25</v>
      </c>
      <c r="G145" s="10" t="s">
        <v>909</v>
      </c>
      <c r="H145" s="11" t="s">
        <v>36</v>
      </c>
      <c r="I145" s="122"/>
      <c r="J145" s="13">
        <v>200</v>
      </c>
      <c r="L145" s="13"/>
      <c r="M145" s="46" t="s">
        <v>3284</v>
      </c>
      <c r="N145" s="11" t="s">
        <v>28</v>
      </c>
      <c r="O145" s="11" t="s">
        <v>910</v>
      </c>
      <c r="Q145" s="11" t="s">
        <v>176</v>
      </c>
      <c r="R145" s="10">
        <v>56301</v>
      </c>
      <c r="S145" s="123">
        <v>45.490848</v>
      </c>
      <c r="T145" s="124">
        <v>-94.147718999999995</v>
      </c>
      <c r="U145" s="11"/>
      <c r="V145" s="11"/>
      <c r="W145" s="11"/>
      <c r="X145" s="10" t="s">
        <v>71</v>
      </c>
      <c r="Y145" s="10">
        <f t="shared" si="2"/>
        <v>2018</v>
      </c>
    </row>
    <row r="146" spans="1:25" x14ac:dyDescent="0.25">
      <c r="A146" s="11" t="s">
        <v>2209</v>
      </c>
      <c r="B146" s="12">
        <v>43328</v>
      </c>
      <c r="C146" s="11" t="s">
        <v>159</v>
      </c>
      <c r="D146" s="11" t="s">
        <v>79</v>
      </c>
      <c r="E146" s="11" t="s">
        <v>80</v>
      </c>
      <c r="F146" s="11" t="s">
        <v>25</v>
      </c>
      <c r="G146" s="10" t="s">
        <v>911</v>
      </c>
      <c r="H146" s="11" t="s">
        <v>74</v>
      </c>
      <c r="I146" s="122">
        <v>11200000</v>
      </c>
      <c r="J146" s="13"/>
      <c r="L146" s="13"/>
      <c r="M146" s="11"/>
      <c r="N146" s="11" t="s">
        <v>37</v>
      </c>
      <c r="O146" s="11" t="s">
        <v>912</v>
      </c>
      <c r="Q146" s="11" t="s">
        <v>913</v>
      </c>
      <c r="R146" s="10">
        <v>55912</v>
      </c>
      <c r="S146" s="123">
        <v>43.674433999999998</v>
      </c>
      <c r="T146" s="124">
        <v>-92.978168999999994</v>
      </c>
      <c r="U146" s="11"/>
      <c r="V146" s="11"/>
      <c r="W146" s="11"/>
      <c r="X146" s="10" t="s">
        <v>58</v>
      </c>
      <c r="Y146" s="10">
        <f t="shared" si="2"/>
        <v>2018</v>
      </c>
    </row>
    <row r="147" spans="1:25" x14ac:dyDescent="0.25">
      <c r="A147" s="11" t="s">
        <v>2209</v>
      </c>
      <c r="B147" s="12">
        <v>43328</v>
      </c>
      <c r="C147" s="11" t="s">
        <v>464</v>
      </c>
      <c r="D147" s="11" t="s">
        <v>106</v>
      </c>
      <c r="E147" s="11" t="s">
        <v>84</v>
      </c>
      <c r="F147" s="11" t="s">
        <v>25</v>
      </c>
      <c r="G147" s="10" t="s">
        <v>902</v>
      </c>
      <c r="H147" s="11" t="s">
        <v>36</v>
      </c>
      <c r="I147" s="122"/>
      <c r="J147" s="13">
        <v>8</v>
      </c>
      <c r="L147" s="13"/>
      <c r="M147" s="11"/>
      <c r="N147" s="10" t="s">
        <v>3436</v>
      </c>
      <c r="O147" s="11"/>
      <c r="Q147" s="11" t="s">
        <v>465</v>
      </c>
      <c r="R147" s="14">
        <v>55155</v>
      </c>
      <c r="S147" s="14">
        <v>45.0088005</v>
      </c>
      <c r="T147" s="14">
        <v>-93.206100500000005</v>
      </c>
      <c r="U147" s="11"/>
      <c r="V147" s="11"/>
      <c r="W147" s="11"/>
      <c r="X147" s="10" t="s">
        <v>71</v>
      </c>
      <c r="Y147" s="10">
        <f t="shared" si="2"/>
        <v>2018</v>
      </c>
    </row>
    <row r="148" spans="1:25" x14ac:dyDescent="0.25">
      <c r="A148" s="11" t="s">
        <v>2209</v>
      </c>
      <c r="B148" s="12">
        <v>43328</v>
      </c>
      <c r="C148" s="11" t="s">
        <v>968</v>
      </c>
      <c r="D148" s="11" t="s">
        <v>23</v>
      </c>
      <c r="E148" s="11" t="s">
        <v>24</v>
      </c>
      <c r="F148" s="11" t="s">
        <v>25</v>
      </c>
      <c r="G148" s="10" t="s">
        <v>969</v>
      </c>
      <c r="H148" s="11" t="s">
        <v>36</v>
      </c>
      <c r="I148" s="122"/>
      <c r="J148" s="13"/>
      <c r="L148" s="13"/>
      <c r="M148" s="11" t="s">
        <v>304</v>
      </c>
      <c r="N148" s="11" t="s">
        <v>28</v>
      </c>
      <c r="O148" s="11" t="s">
        <v>970</v>
      </c>
      <c r="Q148" s="11" t="s">
        <v>971</v>
      </c>
      <c r="R148" s="10">
        <v>55402</v>
      </c>
      <c r="S148" s="123">
        <v>44.978382000000003</v>
      </c>
      <c r="T148" s="124">
        <v>-93.269256999999996</v>
      </c>
      <c r="U148" s="11"/>
      <c r="V148" s="11"/>
      <c r="W148" s="11"/>
      <c r="X148" s="10" t="s">
        <v>29</v>
      </c>
      <c r="Y148" s="10">
        <f t="shared" si="2"/>
        <v>2018</v>
      </c>
    </row>
    <row r="149" spans="1:25" x14ac:dyDescent="0.25">
      <c r="A149" s="11" t="s">
        <v>2209</v>
      </c>
      <c r="B149" s="12">
        <v>43328</v>
      </c>
      <c r="C149" s="11" t="s">
        <v>972</v>
      </c>
      <c r="D149" s="11" t="s">
        <v>23</v>
      </c>
      <c r="E149" s="11" t="s">
        <v>24</v>
      </c>
      <c r="F149" s="11" t="s">
        <v>25</v>
      </c>
      <c r="G149" s="10" t="s">
        <v>973</v>
      </c>
      <c r="H149" s="11" t="s">
        <v>36</v>
      </c>
      <c r="I149" s="122"/>
      <c r="J149" s="13">
        <v>55</v>
      </c>
      <c r="L149" s="13"/>
      <c r="M149" s="46" t="s">
        <v>3284</v>
      </c>
      <c r="N149" s="11" t="s">
        <v>28</v>
      </c>
      <c r="O149" s="11" t="s">
        <v>974</v>
      </c>
      <c r="Q149" s="11" t="s">
        <v>975</v>
      </c>
      <c r="R149" s="10">
        <v>55416</v>
      </c>
      <c r="S149" s="123">
        <v>44.964787000000001</v>
      </c>
      <c r="T149" s="124">
        <v>-93.348395999999994</v>
      </c>
      <c r="U149" s="11"/>
      <c r="V149" s="11"/>
      <c r="W149" s="11"/>
      <c r="X149" s="10" t="s">
        <v>29</v>
      </c>
      <c r="Y149" s="10">
        <f t="shared" si="2"/>
        <v>2018</v>
      </c>
    </row>
    <row r="150" spans="1:25" x14ac:dyDescent="0.25">
      <c r="A150" s="11" t="s">
        <v>2209</v>
      </c>
      <c r="B150" s="12">
        <v>43328</v>
      </c>
      <c r="C150" s="11" t="s">
        <v>983</v>
      </c>
      <c r="D150" s="11" t="s">
        <v>984</v>
      </c>
      <c r="E150" s="11" t="s">
        <v>219</v>
      </c>
      <c r="F150" s="11" t="s">
        <v>25</v>
      </c>
      <c r="G150" s="10" t="s">
        <v>985</v>
      </c>
      <c r="H150" s="11" t="s">
        <v>36</v>
      </c>
      <c r="I150" s="122"/>
      <c r="J150" s="13">
        <v>10</v>
      </c>
      <c r="L150" s="13"/>
      <c r="M150" s="11"/>
      <c r="N150" s="11" t="s">
        <v>2507</v>
      </c>
      <c r="O150" s="11" t="s">
        <v>986</v>
      </c>
      <c r="Q150" s="11" t="s">
        <v>987</v>
      </c>
      <c r="R150" s="10">
        <v>55071</v>
      </c>
      <c r="S150" s="123">
        <v>44.839314999999999</v>
      </c>
      <c r="T150" s="124">
        <v>-92.976573999999999</v>
      </c>
      <c r="U150" s="11"/>
      <c r="V150" s="11"/>
      <c r="W150" s="11"/>
      <c r="X150" s="10" t="s">
        <v>29</v>
      </c>
      <c r="Y150" s="10">
        <f t="shared" si="2"/>
        <v>2018</v>
      </c>
    </row>
    <row r="151" spans="1:25" x14ac:dyDescent="0.25">
      <c r="A151" s="11" t="s">
        <v>2209</v>
      </c>
      <c r="B151" s="12">
        <v>43328</v>
      </c>
      <c r="C151" s="11" t="s">
        <v>976</v>
      </c>
      <c r="D151" s="11" t="s">
        <v>23</v>
      </c>
      <c r="E151" s="11" t="s">
        <v>24</v>
      </c>
      <c r="F151" s="11" t="s">
        <v>25</v>
      </c>
      <c r="G151" s="10" t="s">
        <v>977</v>
      </c>
      <c r="H151" s="11" t="s">
        <v>36</v>
      </c>
      <c r="I151" s="122"/>
      <c r="J151" s="13">
        <v>20</v>
      </c>
      <c r="L151" s="13"/>
      <c r="M151" s="11" t="s">
        <v>40</v>
      </c>
      <c r="N151" s="11" t="s">
        <v>28</v>
      </c>
      <c r="O151" s="11" t="s">
        <v>978</v>
      </c>
      <c r="Q151" s="11" t="s">
        <v>401</v>
      </c>
      <c r="R151" s="10">
        <v>55413</v>
      </c>
      <c r="S151" s="123">
        <v>44.992932000000003</v>
      </c>
      <c r="T151" s="124">
        <v>-93.257911000000007</v>
      </c>
      <c r="U151" s="11"/>
      <c r="V151" s="11"/>
      <c r="W151" s="11"/>
      <c r="X151" s="10" t="s">
        <v>29</v>
      </c>
      <c r="Y151" s="10">
        <f t="shared" si="2"/>
        <v>2018</v>
      </c>
    </row>
    <row r="152" spans="1:25" x14ac:dyDescent="0.25">
      <c r="A152" s="11" t="s">
        <v>2209</v>
      </c>
      <c r="B152" s="12">
        <v>43328</v>
      </c>
      <c r="C152" s="11" t="s">
        <v>988</v>
      </c>
      <c r="D152" s="11" t="s">
        <v>88</v>
      </c>
      <c r="E152" s="11" t="s">
        <v>24</v>
      </c>
      <c r="F152" s="11" t="s">
        <v>25</v>
      </c>
      <c r="G152" s="10" t="s">
        <v>989</v>
      </c>
      <c r="H152" s="11" t="s">
        <v>39</v>
      </c>
      <c r="I152" s="122"/>
      <c r="J152" s="13">
        <v>1</v>
      </c>
      <c r="L152" s="13"/>
      <c r="M152" s="11" t="s">
        <v>2512</v>
      </c>
      <c r="N152" s="11" t="s">
        <v>28</v>
      </c>
      <c r="O152" s="11" t="s">
        <v>990</v>
      </c>
      <c r="Q152" s="11" t="s">
        <v>991</v>
      </c>
      <c r="R152" s="10">
        <v>55416</v>
      </c>
      <c r="S152" s="123">
        <v>44.966594999999998</v>
      </c>
      <c r="T152" s="124">
        <v>-93.348313000000005</v>
      </c>
      <c r="U152" s="11"/>
      <c r="V152" s="11"/>
      <c r="W152" s="11"/>
      <c r="X152" s="10" t="s">
        <v>29</v>
      </c>
      <c r="Y152" s="10">
        <f t="shared" si="2"/>
        <v>2018</v>
      </c>
    </row>
    <row r="153" spans="1:25" x14ac:dyDescent="0.25">
      <c r="A153" s="11" t="s">
        <v>2209</v>
      </c>
      <c r="B153" s="12">
        <v>43328</v>
      </c>
      <c r="C153" s="11" t="s">
        <v>295</v>
      </c>
      <c r="D153" s="11" t="s">
        <v>23</v>
      </c>
      <c r="E153" s="11" t="s">
        <v>24</v>
      </c>
      <c r="F153" s="11" t="s">
        <v>25</v>
      </c>
      <c r="G153" s="10" t="s">
        <v>914</v>
      </c>
      <c r="H153" s="11" t="s">
        <v>39</v>
      </c>
      <c r="I153" s="122"/>
      <c r="J153" s="13">
        <v>60</v>
      </c>
      <c r="L153" s="13"/>
      <c r="M153" s="11" t="s">
        <v>40</v>
      </c>
      <c r="N153" s="11" t="s">
        <v>28</v>
      </c>
      <c r="O153" s="11" t="s">
        <v>915</v>
      </c>
      <c r="Q153" s="11" t="s">
        <v>296</v>
      </c>
      <c r="R153" s="10">
        <v>55402</v>
      </c>
      <c r="S153" s="123">
        <v>44.978382000000003</v>
      </c>
      <c r="T153" s="124">
        <v>-93.269256999999996</v>
      </c>
      <c r="U153" s="11"/>
      <c r="V153" s="11"/>
      <c r="W153" s="11"/>
      <c r="X153" s="10" t="s">
        <v>29</v>
      </c>
      <c r="Y153" s="10">
        <f t="shared" si="2"/>
        <v>2018</v>
      </c>
    </row>
    <row r="154" spans="1:25" x14ac:dyDescent="0.25">
      <c r="A154" s="11" t="s">
        <v>2209</v>
      </c>
      <c r="B154" s="12">
        <v>43328</v>
      </c>
      <c r="C154" s="11" t="s">
        <v>272</v>
      </c>
      <c r="D154" s="11" t="s">
        <v>23</v>
      </c>
      <c r="E154" s="11" t="s">
        <v>24</v>
      </c>
      <c r="F154" s="11" t="s">
        <v>25</v>
      </c>
      <c r="G154" s="10" t="s">
        <v>916</v>
      </c>
      <c r="H154" s="11" t="s">
        <v>36</v>
      </c>
      <c r="I154" s="122"/>
      <c r="J154" s="13"/>
      <c r="L154" s="13"/>
      <c r="M154" s="11" t="s">
        <v>40</v>
      </c>
      <c r="N154" s="11" t="s">
        <v>28</v>
      </c>
      <c r="O154" s="11" t="s">
        <v>917</v>
      </c>
      <c r="Q154" s="11" t="s">
        <v>273</v>
      </c>
      <c r="R154" s="10">
        <v>55413</v>
      </c>
      <c r="S154" s="123">
        <v>45.002665</v>
      </c>
      <c r="T154" s="124">
        <v>-93.248981000000001</v>
      </c>
      <c r="U154" s="11"/>
      <c r="V154" s="11"/>
      <c r="W154" s="11"/>
      <c r="X154" s="10" t="s">
        <v>29</v>
      </c>
      <c r="Y154" s="10">
        <f t="shared" si="2"/>
        <v>2018</v>
      </c>
    </row>
    <row r="155" spans="1:25" x14ac:dyDescent="0.25">
      <c r="A155" s="11" t="s">
        <v>2209</v>
      </c>
      <c r="B155" s="12">
        <v>43328</v>
      </c>
      <c r="C155" s="11" t="s">
        <v>979</v>
      </c>
      <c r="D155" s="11" t="s">
        <v>167</v>
      </c>
      <c r="E155" s="11" t="s">
        <v>154</v>
      </c>
      <c r="F155" s="11" t="s">
        <v>25</v>
      </c>
      <c r="G155" s="10" t="s">
        <v>980</v>
      </c>
      <c r="H155" s="11" t="s">
        <v>36</v>
      </c>
      <c r="I155" s="122"/>
      <c r="J155" s="13">
        <v>4</v>
      </c>
      <c r="L155" s="13"/>
      <c r="M155" s="11" t="s">
        <v>40</v>
      </c>
      <c r="N155" s="11" t="s">
        <v>28</v>
      </c>
      <c r="O155" s="11" t="s">
        <v>981</v>
      </c>
      <c r="Q155" s="11" t="s">
        <v>982</v>
      </c>
      <c r="R155" s="10">
        <v>55432</v>
      </c>
      <c r="S155" s="123">
        <v>45.082169999999998</v>
      </c>
      <c r="T155" s="124">
        <v>-93.262675000000002</v>
      </c>
      <c r="U155" s="11"/>
      <c r="V155" s="11"/>
      <c r="W155" s="11"/>
      <c r="X155" s="10" t="s">
        <v>29</v>
      </c>
      <c r="Y155" s="10">
        <f t="shared" si="2"/>
        <v>2018</v>
      </c>
    </row>
    <row r="156" spans="1:25" x14ac:dyDescent="0.25">
      <c r="A156" s="11" t="s">
        <v>2209</v>
      </c>
      <c r="B156" s="12">
        <v>43332</v>
      </c>
      <c r="C156" s="11" t="s">
        <v>992</v>
      </c>
      <c r="D156" s="11" t="s">
        <v>54</v>
      </c>
      <c r="E156" s="11" t="s">
        <v>24</v>
      </c>
      <c r="F156" s="11" t="s">
        <v>25</v>
      </c>
      <c r="G156" s="10" t="s">
        <v>993</v>
      </c>
      <c r="H156" s="11" t="s">
        <v>36</v>
      </c>
      <c r="I156" s="122">
        <v>5600000</v>
      </c>
      <c r="J156" s="13">
        <v>18</v>
      </c>
      <c r="L156" s="13">
        <v>75000</v>
      </c>
      <c r="M156" s="11" t="s">
        <v>103</v>
      </c>
      <c r="N156" s="11" t="s">
        <v>104</v>
      </c>
      <c r="O156" s="11" t="s">
        <v>994</v>
      </c>
      <c r="Q156" s="11" t="s">
        <v>995</v>
      </c>
      <c r="R156" s="10">
        <v>55343</v>
      </c>
      <c r="S156" s="123">
        <v>44.920309000000003</v>
      </c>
      <c r="T156" s="124">
        <v>-93.420356999999996</v>
      </c>
      <c r="U156" s="11" t="s">
        <v>303</v>
      </c>
      <c r="V156" s="11"/>
      <c r="W156" s="11"/>
      <c r="X156" s="10" t="s">
        <v>29</v>
      </c>
      <c r="Y156" s="10">
        <f t="shared" si="2"/>
        <v>2018</v>
      </c>
    </row>
    <row r="157" spans="1:25" x14ac:dyDescent="0.25">
      <c r="A157" s="17" t="s">
        <v>2209</v>
      </c>
      <c r="B157" s="18">
        <v>43332</v>
      </c>
      <c r="C157" s="17" t="s">
        <v>996</v>
      </c>
      <c r="D157" s="17" t="s">
        <v>389</v>
      </c>
      <c r="E157" s="17" t="s">
        <v>78</v>
      </c>
      <c r="F157" s="11" t="s">
        <v>25</v>
      </c>
      <c r="G157" s="10" t="s">
        <v>2775</v>
      </c>
      <c r="H157" s="11" t="s">
        <v>85</v>
      </c>
      <c r="I157" s="122">
        <v>1300000</v>
      </c>
      <c r="J157" s="13">
        <v>10</v>
      </c>
      <c r="L157" s="13"/>
      <c r="M157" s="11" t="s">
        <v>2512</v>
      </c>
      <c r="N157" s="11" t="s">
        <v>28</v>
      </c>
      <c r="O157" s="11" t="s">
        <v>997</v>
      </c>
      <c r="P157" s="19"/>
      <c r="Q157" s="17" t="s">
        <v>998</v>
      </c>
      <c r="R157" s="19">
        <v>56003</v>
      </c>
      <c r="S157" s="148">
        <v>44.184362</v>
      </c>
      <c r="T157" s="149">
        <v>-94.059325000000001</v>
      </c>
      <c r="U157" s="17" t="s">
        <v>303</v>
      </c>
      <c r="V157" s="17"/>
      <c r="W157" s="17"/>
      <c r="X157" s="19" t="s">
        <v>58</v>
      </c>
      <c r="Y157" s="10">
        <f t="shared" si="2"/>
        <v>2018</v>
      </c>
    </row>
    <row r="158" spans="1:25" x14ac:dyDescent="0.25">
      <c r="A158" s="11" t="s">
        <v>2209</v>
      </c>
      <c r="B158" s="12">
        <v>43333</v>
      </c>
      <c r="C158" s="17" t="s">
        <v>1001</v>
      </c>
      <c r="D158" s="17" t="s">
        <v>301</v>
      </c>
      <c r="E158" s="17" t="s">
        <v>59</v>
      </c>
      <c r="F158" s="11" t="s">
        <v>25</v>
      </c>
      <c r="G158" s="10" t="s">
        <v>1002</v>
      </c>
      <c r="H158" s="11" t="s">
        <v>279</v>
      </c>
      <c r="I158" s="122"/>
      <c r="J158" s="13">
        <v>300</v>
      </c>
      <c r="L158" s="13"/>
      <c r="M158" s="11" t="s">
        <v>348</v>
      </c>
      <c r="N158" s="11" t="s">
        <v>2508</v>
      </c>
      <c r="O158" s="11" t="s">
        <v>1003</v>
      </c>
      <c r="Q158" s="11" t="s">
        <v>302</v>
      </c>
      <c r="R158" s="10">
        <v>55120</v>
      </c>
      <c r="S158" s="123">
        <v>44.872740999999998</v>
      </c>
      <c r="T158" s="124">
        <v>-93.171828000000005</v>
      </c>
      <c r="U158" s="11"/>
      <c r="V158" s="11"/>
      <c r="W158" s="11"/>
      <c r="X158" s="10" t="s">
        <v>29</v>
      </c>
      <c r="Y158" s="10">
        <f t="shared" si="2"/>
        <v>2018</v>
      </c>
    </row>
    <row r="159" spans="1:25" x14ac:dyDescent="0.25">
      <c r="A159" s="11" t="s">
        <v>2209</v>
      </c>
      <c r="B159" s="12">
        <v>43333</v>
      </c>
      <c r="C159" s="11" t="s">
        <v>1004</v>
      </c>
      <c r="D159" s="11" t="s">
        <v>23</v>
      </c>
      <c r="E159" s="11" t="s">
        <v>24</v>
      </c>
      <c r="F159" s="11" t="s">
        <v>25</v>
      </c>
      <c r="G159" s="10" t="s">
        <v>1005</v>
      </c>
      <c r="H159" s="11" t="s">
        <v>39</v>
      </c>
      <c r="I159" s="122"/>
      <c r="J159" s="13"/>
      <c r="L159" s="13">
        <v>11000</v>
      </c>
      <c r="M159" s="46" t="s">
        <v>3284</v>
      </c>
      <c r="N159" s="11" t="s">
        <v>28</v>
      </c>
      <c r="O159" s="11" t="s">
        <v>1006</v>
      </c>
      <c r="Q159" s="11" t="s">
        <v>1007</v>
      </c>
      <c r="R159" s="10">
        <v>55402</v>
      </c>
      <c r="S159" s="123">
        <v>44.977682999999999</v>
      </c>
      <c r="T159" s="124">
        <v>-93.270872999999995</v>
      </c>
      <c r="U159" s="11"/>
      <c r="V159" s="11"/>
      <c r="W159" s="11"/>
      <c r="X159" s="10" t="s">
        <v>29</v>
      </c>
      <c r="Y159" s="10">
        <f t="shared" si="2"/>
        <v>2018</v>
      </c>
    </row>
    <row r="160" spans="1:25" x14ac:dyDescent="0.25">
      <c r="A160" s="17" t="s">
        <v>2209</v>
      </c>
      <c r="B160" s="18">
        <v>43333</v>
      </c>
      <c r="C160" s="17" t="s">
        <v>379</v>
      </c>
      <c r="D160" s="17" t="s">
        <v>106</v>
      </c>
      <c r="E160" s="17" t="s">
        <v>84</v>
      </c>
      <c r="F160" s="11" t="s">
        <v>25</v>
      </c>
      <c r="G160" s="10" t="s">
        <v>999</v>
      </c>
      <c r="H160" s="11" t="s">
        <v>31</v>
      </c>
      <c r="I160" s="122"/>
      <c r="J160" s="13"/>
      <c r="L160" s="13"/>
      <c r="M160" s="11" t="s">
        <v>2511</v>
      </c>
      <c r="N160" s="11" t="s">
        <v>28</v>
      </c>
      <c r="O160" s="11" t="s">
        <v>1000</v>
      </c>
      <c r="P160" s="19"/>
      <c r="Q160" s="17" t="s">
        <v>380</v>
      </c>
      <c r="R160" s="19">
        <v>56001</v>
      </c>
      <c r="S160" s="156">
        <v>44.955219</v>
      </c>
      <c r="T160" s="149">
        <v>-93.152617000000006</v>
      </c>
      <c r="U160" s="17"/>
      <c r="V160" s="17"/>
      <c r="W160" s="17"/>
      <c r="X160" s="19" t="s">
        <v>29</v>
      </c>
      <c r="Y160" s="10">
        <f t="shared" si="2"/>
        <v>2018</v>
      </c>
    </row>
    <row r="161" spans="1:25" x14ac:dyDescent="0.25">
      <c r="A161" s="11" t="s">
        <v>2209</v>
      </c>
      <c r="B161" s="12">
        <v>43334</v>
      </c>
      <c r="C161" s="11" t="s">
        <v>1012</v>
      </c>
      <c r="D161" s="11" t="s">
        <v>1013</v>
      </c>
      <c r="E161" s="11" t="s">
        <v>112</v>
      </c>
      <c r="F161" s="11" t="s">
        <v>25</v>
      </c>
      <c r="G161" s="10" t="s">
        <v>1014</v>
      </c>
      <c r="H161" s="11" t="s">
        <v>85</v>
      </c>
      <c r="I161" s="122">
        <v>3340960</v>
      </c>
      <c r="J161" s="13">
        <v>10</v>
      </c>
      <c r="L161" s="13">
        <v>50000</v>
      </c>
      <c r="M161" s="11" t="s">
        <v>2509</v>
      </c>
      <c r="N161" s="11" t="s">
        <v>33</v>
      </c>
      <c r="O161" s="11" t="s">
        <v>1015</v>
      </c>
      <c r="Q161" s="11" t="s">
        <v>1016</v>
      </c>
      <c r="R161" s="10">
        <v>56364</v>
      </c>
      <c r="S161" s="123">
        <v>46.012689000000002</v>
      </c>
      <c r="T161" s="124">
        <v>-94.118663999999995</v>
      </c>
      <c r="U161" s="11" t="s">
        <v>303</v>
      </c>
      <c r="V161" s="11"/>
      <c r="W161" s="11"/>
      <c r="X161" s="10" t="s">
        <v>71</v>
      </c>
      <c r="Y161" s="10">
        <f t="shared" si="2"/>
        <v>2018</v>
      </c>
    </row>
    <row r="162" spans="1:25" x14ac:dyDescent="0.25">
      <c r="A162" s="11" t="s">
        <v>2209</v>
      </c>
      <c r="B162" s="12">
        <v>43334</v>
      </c>
      <c r="C162" s="11" t="s">
        <v>1008</v>
      </c>
      <c r="D162" s="11" t="s">
        <v>42</v>
      </c>
      <c r="E162" s="11" t="s">
        <v>24</v>
      </c>
      <c r="F162" s="11" t="s">
        <v>25</v>
      </c>
      <c r="G162" s="10" t="s">
        <v>1009</v>
      </c>
      <c r="H162" s="11" t="s">
        <v>85</v>
      </c>
      <c r="I162" s="129"/>
      <c r="J162" s="13">
        <v>14</v>
      </c>
      <c r="L162" s="13"/>
      <c r="M162" s="11" t="s">
        <v>1944</v>
      </c>
      <c r="N162" s="11" t="s">
        <v>33</v>
      </c>
      <c r="O162" s="11" t="s">
        <v>1010</v>
      </c>
      <c r="Q162" s="11" t="s">
        <v>1011</v>
      </c>
      <c r="R162" s="10">
        <v>55441</v>
      </c>
      <c r="S162" s="123">
        <v>45.007046000000003</v>
      </c>
      <c r="T162" s="124">
        <v>-93.453598</v>
      </c>
      <c r="U162" s="11" t="s">
        <v>384</v>
      </c>
      <c r="V162" s="11"/>
      <c r="W162" s="11"/>
      <c r="X162" s="10" t="s">
        <v>29</v>
      </c>
      <c r="Y162" s="10">
        <f t="shared" si="2"/>
        <v>2018</v>
      </c>
    </row>
    <row r="163" spans="1:25" x14ac:dyDescent="0.25">
      <c r="A163" s="11" t="s">
        <v>2209</v>
      </c>
      <c r="B163" s="12">
        <v>43335</v>
      </c>
      <c r="C163" s="11" t="s">
        <v>1017</v>
      </c>
      <c r="D163" s="11" t="s">
        <v>106</v>
      </c>
      <c r="E163" s="11" t="s">
        <v>84</v>
      </c>
      <c r="F163" s="11" t="s">
        <v>25</v>
      </c>
      <c r="G163" s="10" t="s">
        <v>1018</v>
      </c>
      <c r="H163" s="11" t="s">
        <v>33</v>
      </c>
      <c r="I163" s="122">
        <v>1000000</v>
      </c>
      <c r="J163" s="13">
        <v>38</v>
      </c>
      <c r="L163" s="13"/>
      <c r="M163" s="11" t="s">
        <v>2509</v>
      </c>
      <c r="N163" s="11" t="s">
        <v>33</v>
      </c>
      <c r="O163" s="11" t="s">
        <v>1019</v>
      </c>
      <c r="Q163" s="11" t="s">
        <v>1020</v>
      </c>
      <c r="R163" s="10">
        <v>55106</v>
      </c>
      <c r="S163" s="123">
        <v>44.962825000000002</v>
      </c>
      <c r="T163" s="124">
        <v>-93.072188999999995</v>
      </c>
      <c r="U163" s="11"/>
      <c r="V163" s="11"/>
      <c r="W163" s="11"/>
      <c r="X163" s="10" t="s">
        <v>29</v>
      </c>
      <c r="Y163" s="10">
        <f t="shared" si="2"/>
        <v>2018</v>
      </c>
    </row>
    <row r="164" spans="1:25" x14ac:dyDescent="0.25">
      <c r="A164" s="11" t="s">
        <v>2209</v>
      </c>
      <c r="B164" s="12">
        <v>43336</v>
      </c>
      <c r="C164" s="11" t="s">
        <v>1024</v>
      </c>
      <c r="D164" s="11" t="s">
        <v>23</v>
      </c>
      <c r="E164" s="11" t="s">
        <v>24</v>
      </c>
      <c r="F164" s="11" t="s">
        <v>25</v>
      </c>
      <c r="G164" s="10" t="s">
        <v>1025</v>
      </c>
      <c r="H164" s="11" t="s">
        <v>26</v>
      </c>
      <c r="I164" s="122"/>
      <c r="J164" s="13">
        <v>269</v>
      </c>
      <c r="L164" s="13"/>
      <c r="M164" s="11"/>
      <c r="N164" s="11" t="s">
        <v>227</v>
      </c>
      <c r="O164" s="11" t="s">
        <v>1026</v>
      </c>
      <c r="Q164" s="11" t="s">
        <v>1027</v>
      </c>
      <c r="R164" s="14">
        <v>55412</v>
      </c>
      <c r="S164" s="14">
        <v>45.023845999999999</v>
      </c>
      <c r="T164" s="14">
        <v>-93.280821000000003</v>
      </c>
      <c r="U164" s="11"/>
      <c r="V164" s="11"/>
      <c r="W164" s="11"/>
      <c r="X164" s="10" t="s">
        <v>29</v>
      </c>
      <c r="Y164" s="10">
        <f t="shared" si="2"/>
        <v>2018</v>
      </c>
    </row>
    <row r="165" spans="1:25" x14ac:dyDescent="0.25">
      <c r="A165" s="11" t="s">
        <v>2209</v>
      </c>
      <c r="B165" s="12">
        <v>43336</v>
      </c>
      <c r="C165" s="11" t="s">
        <v>1021</v>
      </c>
      <c r="D165" s="11" t="s">
        <v>240</v>
      </c>
      <c r="E165" s="11" t="s">
        <v>59</v>
      </c>
      <c r="F165" s="11" t="s">
        <v>25</v>
      </c>
      <c r="G165" s="10" t="s">
        <v>1022</v>
      </c>
      <c r="H165" s="11" t="s">
        <v>36</v>
      </c>
      <c r="I165" s="122">
        <v>1232098</v>
      </c>
      <c r="J165" s="13">
        <v>75</v>
      </c>
      <c r="L165" s="13"/>
      <c r="M165" s="11" t="s">
        <v>67</v>
      </c>
      <c r="N165" s="11" t="s">
        <v>33</v>
      </c>
      <c r="O165" s="11" t="s">
        <v>156</v>
      </c>
      <c r="Q165" s="11" t="s">
        <v>1023</v>
      </c>
      <c r="R165" s="10">
        <v>55121</v>
      </c>
      <c r="S165" s="123">
        <v>44.845976</v>
      </c>
      <c r="T165" s="124">
        <v>-93.137975999999995</v>
      </c>
      <c r="U165" s="11" t="s">
        <v>303</v>
      </c>
      <c r="V165" s="11"/>
      <c r="W165" s="11"/>
      <c r="X165" s="10" t="s">
        <v>29</v>
      </c>
      <c r="Y165" s="10">
        <f t="shared" si="2"/>
        <v>2018</v>
      </c>
    </row>
    <row r="166" spans="1:25" x14ac:dyDescent="0.25">
      <c r="A166" s="11" t="s">
        <v>2209</v>
      </c>
      <c r="B166" s="255">
        <v>43337</v>
      </c>
      <c r="C166" s="97" t="s">
        <v>438</v>
      </c>
      <c r="D166" s="97" t="s">
        <v>38</v>
      </c>
      <c r="E166" s="11" t="s">
        <v>24</v>
      </c>
      <c r="F166" s="11" t="s">
        <v>25</v>
      </c>
      <c r="G166" s="10" t="s">
        <v>1028</v>
      </c>
      <c r="H166" s="11" t="s">
        <v>33</v>
      </c>
      <c r="I166" s="129"/>
      <c r="J166" s="13"/>
      <c r="L166" s="13"/>
      <c r="M166" s="11" t="s">
        <v>1990</v>
      </c>
      <c r="N166" s="11" t="s">
        <v>33</v>
      </c>
      <c r="O166" s="11" t="s">
        <v>1029</v>
      </c>
      <c r="Q166" s="11" t="s">
        <v>439</v>
      </c>
      <c r="R166" s="10">
        <v>55425</v>
      </c>
      <c r="S166" s="123">
        <v>44.847811999999998</v>
      </c>
      <c r="T166" s="124">
        <v>-93.237697999999995</v>
      </c>
      <c r="U166" s="11"/>
      <c r="V166" s="11"/>
      <c r="W166" s="11"/>
      <c r="X166" s="10" t="s">
        <v>29</v>
      </c>
      <c r="Y166" s="10">
        <f t="shared" si="2"/>
        <v>2018</v>
      </c>
    </row>
    <row r="167" spans="1:25" x14ac:dyDescent="0.25">
      <c r="A167" s="11" t="s">
        <v>2209</v>
      </c>
      <c r="B167" s="255">
        <v>43340</v>
      </c>
      <c r="C167" s="97" t="s">
        <v>1036</v>
      </c>
      <c r="D167" s="97" t="s">
        <v>86</v>
      </c>
      <c r="E167" s="11" t="s">
        <v>87</v>
      </c>
      <c r="F167" s="11" t="s">
        <v>25</v>
      </c>
      <c r="G167" s="10" t="s">
        <v>1037</v>
      </c>
      <c r="H167" s="11" t="s">
        <v>101</v>
      </c>
      <c r="I167" s="122"/>
      <c r="J167" s="13"/>
      <c r="L167" s="13"/>
      <c r="M167" s="11" t="s">
        <v>1944</v>
      </c>
      <c r="N167" s="11" t="s">
        <v>33</v>
      </c>
      <c r="O167" s="11" t="s">
        <v>1038</v>
      </c>
      <c r="Q167" s="11" t="s">
        <v>1039</v>
      </c>
      <c r="R167" s="10">
        <v>55901</v>
      </c>
      <c r="S167" s="123">
        <v>44.05189</v>
      </c>
      <c r="T167" s="124">
        <v>-92.523916999999997</v>
      </c>
      <c r="U167" s="11"/>
      <c r="V167" s="11"/>
      <c r="W167" s="11"/>
      <c r="X167" s="10" t="s">
        <v>58</v>
      </c>
      <c r="Y167" s="10">
        <f t="shared" si="2"/>
        <v>2018</v>
      </c>
    </row>
    <row r="168" spans="1:25" x14ac:dyDescent="0.25">
      <c r="A168" s="11" t="s">
        <v>2209</v>
      </c>
      <c r="B168" s="12">
        <v>43340</v>
      </c>
      <c r="C168" s="11" t="s">
        <v>1033</v>
      </c>
      <c r="D168" s="11" t="s">
        <v>23</v>
      </c>
      <c r="E168" s="11" t="s">
        <v>24</v>
      </c>
      <c r="F168" s="11" t="s">
        <v>25</v>
      </c>
      <c r="G168" s="10" t="s">
        <v>1034</v>
      </c>
      <c r="H168" s="11" t="s">
        <v>74</v>
      </c>
      <c r="I168" s="122">
        <v>14000000</v>
      </c>
      <c r="J168" s="13"/>
      <c r="L168" s="13">
        <v>38900</v>
      </c>
      <c r="M168" s="11"/>
      <c r="N168" s="11" t="s">
        <v>37</v>
      </c>
      <c r="O168" s="11"/>
      <c r="Q168" s="11" t="s">
        <v>1035</v>
      </c>
      <c r="R168" s="10">
        <v>55408</v>
      </c>
      <c r="S168" s="123">
        <v>44.949010000000001</v>
      </c>
      <c r="T168" s="124">
        <v>-93.294441000000006</v>
      </c>
      <c r="U168" s="11"/>
      <c r="V168" s="11"/>
      <c r="W168" s="11"/>
      <c r="X168" s="10" t="s">
        <v>29</v>
      </c>
      <c r="Y168" s="10">
        <f t="shared" si="2"/>
        <v>2018</v>
      </c>
    </row>
    <row r="169" spans="1:25" x14ac:dyDescent="0.25">
      <c r="A169" s="11" t="s">
        <v>2209</v>
      </c>
      <c r="B169" s="12">
        <v>43340</v>
      </c>
      <c r="C169" s="11" t="s">
        <v>1030</v>
      </c>
      <c r="D169" s="11" t="s">
        <v>106</v>
      </c>
      <c r="E169" s="11" t="s">
        <v>84</v>
      </c>
      <c r="F169" s="11" t="s">
        <v>25</v>
      </c>
      <c r="G169" s="10" t="s">
        <v>2776</v>
      </c>
      <c r="H169" s="11" t="s">
        <v>89</v>
      </c>
      <c r="I169" s="122"/>
      <c r="J169" s="13"/>
      <c r="L169" s="13">
        <v>300000</v>
      </c>
      <c r="M169" s="11" t="s">
        <v>104</v>
      </c>
      <c r="N169" s="11" t="s">
        <v>28</v>
      </c>
      <c r="O169" s="11" t="s">
        <v>1031</v>
      </c>
      <c r="Q169" s="11" t="s">
        <v>1032</v>
      </c>
      <c r="R169" s="10">
        <v>55107</v>
      </c>
      <c r="S169" s="123">
        <v>44.942793999999999</v>
      </c>
      <c r="T169" s="124">
        <v>-93.078702000000007</v>
      </c>
      <c r="U169" s="11"/>
      <c r="V169" s="11"/>
      <c r="W169" s="11"/>
      <c r="X169" s="10" t="s">
        <v>29</v>
      </c>
      <c r="Y169" s="10">
        <f t="shared" si="2"/>
        <v>2018</v>
      </c>
    </row>
    <row r="170" spans="1:25" x14ac:dyDescent="0.25">
      <c r="A170" s="11" t="s">
        <v>2210</v>
      </c>
      <c r="B170" s="12">
        <v>43347</v>
      </c>
      <c r="C170" s="11" t="s">
        <v>1040</v>
      </c>
      <c r="D170" s="11" t="s">
        <v>48</v>
      </c>
      <c r="E170" s="11" t="s">
        <v>24</v>
      </c>
      <c r="F170" s="11" t="s">
        <v>25</v>
      </c>
      <c r="G170" s="10" t="s">
        <v>2802</v>
      </c>
      <c r="H170" s="11" t="s">
        <v>36</v>
      </c>
      <c r="I170" s="122">
        <v>9250000</v>
      </c>
      <c r="J170" s="13">
        <v>75</v>
      </c>
      <c r="L170" s="13"/>
      <c r="M170" s="10" t="s">
        <v>566</v>
      </c>
      <c r="N170" s="10" t="s">
        <v>3371</v>
      </c>
      <c r="O170" s="11" t="s">
        <v>1041</v>
      </c>
      <c r="Q170" s="11" t="s">
        <v>1042</v>
      </c>
      <c r="R170" s="14">
        <v>55305</v>
      </c>
      <c r="S170" s="14">
        <v>44.972599000000002</v>
      </c>
      <c r="T170" s="14">
        <v>-93.4657974</v>
      </c>
      <c r="U170" s="11"/>
      <c r="V170" s="11"/>
      <c r="W170" s="11"/>
      <c r="X170" s="10" t="s">
        <v>29</v>
      </c>
      <c r="Y170" s="10">
        <f t="shared" si="2"/>
        <v>2018</v>
      </c>
    </row>
    <row r="171" spans="1:25" x14ac:dyDescent="0.25">
      <c r="A171" s="10" t="s">
        <v>2209</v>
      </c>
      <c r="B171" s="12">
        <v>43348</v>
      </c>
      <c r="C171" s="11" t="s">
        <v>1043</v>
      </c>
      <c r="D171" s="11" t="s">
        <v>285</v>
      </c>
      <c r="E171" s="11" t="s">
        <v>72</v>
      </c>
      <c r="F171" s="11" t="s">
        <v>25</v>
      </c>
      <c r="G171" s="10" t="s">
        <v>1044</v>
      </c>
      <c r="H171" s="11" t="s">
        <v>33</v>
      </c>
      <c r="I171" s="122"/>
      <c r="J171" s="13">
        <v>3</v>
      </c>
      <c r="K171" s="10">
        <v>82</v>
      </c>
      <c r="L171" s="13"/>
      <c r="M171" s="11" t="s">
        <v>2509</v>
      </c>
      <c r="N171" s="11" t="s">
        <v>33</v>
      </c>
      <c r="O171" s="11" t="s">
        <v>1045</v>
      </c>
      <c r="Q171" s="11" t="s">
        <v>1046</v>
      </c>
      <c r="R171" s="14">
        <v>56362</v>
      </c>
      <c r="S171" s="14">
        <v>45.382999400000003</v>
      </c>
      <c r="T171" s="14">
        <v>-94.714897199999996</v>
      </c>
      <c r="U171" s="11" t="s">
        <v>303</v>
      </c>
      <c r="V171" s="11"/>
      <c r="W171" s="11"/>
      <c r="X171" s="10" t="s">
        <v>71</v>
      </c>
      <c r="Y171" s="10">
        <f t="shared" si="2"/>
        <v>2018</v>
      </c>
    </row>
    <row r="172" spans="1:25" x14ac:dyDescent="0.25">
      <c r="A172" s="11" t="s">
        <v>2209</v>
      </c>
      <c r="B172" s="12">
        <v>43349</v>
      </c>
      <c r="C172" s="11" t="s">
        <v>1047</v>
      </c>
      <c r="D172" s="11" t="s">
        <v>23</v>
      </c>
      <c r="E172" s="11" t="s">
        <v>24</v>
      </c>
      <c r="F172" s="11" t="s">
        <v>25</v>
      </c>
      <c r="G172" s="10" t="s">
        <v>1048</v>
      </c>
      <c r="H172" s="11" t="s">
        <v>39</v>
      </c>
      <c r="I172" s="122"/>
      <c r="J172" s="13">
        <v>7</v>
      </c>
      <c r="L172" s="13"/>
      <c r="M172" s="11"/>
      <c r="N172" s="10" t="s">
        <v>3436</v>
      </c>
      <c r="O172" s="11" t="s">
        <v>1049</v>
      </c>
      <c r="Q172" s="11" t="s">
        <v>156</v>
      </c>
      <c r="R172" s="10">
        <v>55401</v>
      </c>
      <c r="S172" s="123">
        <v>44.984577000000002</v>
      </c>
      <c r="T172" s="124">
        <v>-93.269097000000002</v>
      </c>
      <c r="U172" s="11"/>
      <c r="V172" s="11"/>
      <c r="W172" s="11"/>
      <c r="X172" s="10" t="s">
        <v>29</v>
      </c>
      <c r="Y172" s="10">
        <f t="shared" si="2"/>
        <v>2018</v>
      </c>
    </row>
    <row r="173" spans="1:25" x14ac:dyDescent="0.25">
      <c r="A173" s="11" t="s">
        <v>2209</v>
      </c>
      <c r="B173" s="12">
        <v>43353</v>
      </c>
      <c r="C173" s="11" t="s">
        <v>138</v>
      </c>
      <c r="D173" s="11" t="s">
        <v>106</v>
      </c>
      <c r="E173" s="11" t="s">
        <v>84</v>
      </c>
      <c r="F173" s="11" t="s">
        <v>25</v>
      </c>
      <c r="G173" s="10" t="s">
        <v>1050</v>
      </c>
      <c r="H173" s="11" t="s">
        <v>36</v>
      </c>
      <c r="I173" s="122"/>
      <c r="J173" s="13">
        <v>89</v>
      </c>
      <c r="K173" s="10">
        <v>287</v>
      </c>
      <c r="L173" s="13">
        <v>125000</v>
      </c>
      <c r="M173" s="11" t="s">
        <v>1944</v>
      </c>
      <c r="N173" s="11" t="s">
        <v>33</v>
      </c>
      <c r="O173" s="11" t="s">
        <v>1051</v>
      </c>
      <c r="P173" s="10" t="s">
        <v>1272</v>
      </c>
      <c r="Q173" s="11" t="s">
        <v>139</v>
      </c>
      <c r="R173" s="14">
        <v>55108</v>
      </c>
      <c r="S173" s="14">
        <v>44.9712982</v>
      </c>
      <c r="T173" s="14">
        <v>-93.171402</v>
      </c>
      <c r="U173" s="11" t="s">
        <v>303</v>
      </c>
      <c r="V173" s="11" t="s">
        <v>1052</v>
      </c>
      <c r="W173" s="11" t="s">
        <v>1053</v>
      </c>
      <c r="X173" s="10" t="s">
        <v>29</v>
      </c>
      <c r="Y173" s="10">
        <f t="shared" si="2"/>
        <v>2018</v>
      </c>
    </row>
    <row r="174" spans="1:25" x14ac:dyDescent="0.25">
      <c r="A174" s="11" t="s">
        <v>2209</v>
      </c>
      <c r="B174" s="12">
        <v>43354</v>
      </c>
      <c r="C174" s="11" t="s">
        <v>1058</v>
      </c>
      <c r="D174" s="11" t="s">
        <v>54</v>
      </c>
      <c r="E174" s="11" t="s">
        <v>24</v>
      </c>
      <c r="F174" s="11" t="s">
        <v>25</v>
      </c>
      <c r="G174" s="10" t="s">
        <v>1059</v>
      </c>
      <c r="H174" s="11" t="s">
        <v>66</v>
      </c>
      <c r="I174" s="122"/>
      <c r="J174" s="13">
        <v>10</v>
      </c>
      <c r="L174" s="13"/>
      <c r="M174" s="11" t="s">
        <v>1944</v>
      </c>
      <c r="N174" s="11" t="s">
        <v>33</v>
      </c>
      <c r="O174" s="11" t="s">
        <v>1060</v>
      </c>
      <c r="Q174" s="11" t="s">
        <v>1061</v>
      </c>
      <c r="R174" s="10">
        <v>55428</v>
      </c>
      <c r="S174" s="123">
        <v>45.091639999999998</v>
      </c>
      <c r="T174" s="124">
        <v>-93.391349000000005</v>
      </c>
      <c r="U174" s="11"/>
      <c r="V174" s="11"/>
      <c r="W174" s="11"/>
      <c r="X174" s="10" t="s">
        <v>29</v>
      </c>
      <c r="Y174" s="10">
        <f t="shared" si="2"/>
        <v>2018</v>
      </c>
    </row>
    <row r="175" spans="1:25" x14ac:dyDescent="0.25">
      <c r="A175" s="11" t="s">
        <v>2209</v>
      </c>
      <c r="B175" s="12">
        <v>43354</v>
      </c>
      <c r="C175" s="11" t="s">
        <v>1054</v>
      </c>
      <c r="D175" s="11" t="s">
        <v>1055</v>
      </c>
      <c r="E175" s="11" t="s">
        <v>76</v>
      </c>
      <c r="F175" s="11" t="s">
        <v>25</v>
      </c>
      <c r="G175" s="10" t="s">
        <v>2803</v>
      </c>
      <c r="H175" s="11" t="s">
        <v>85</v>
      </c>
      <c r="I175" s="122">
        <v>1800000</v>
      </c>
      <c r="J175" s="13"/>
      <c r="L175" s="13">
        <v>9000</v>
      </c>
      <c r="M175" s="11" t="s">
        <v>67</v>
      </c>
      <c r="N175" s="11" t="s">
        <v>33</v>
      </c>
      <c r="O175" s="11" t="s">
        <v>1056</v>
      </c>
      <c r="P175" s="11"/>
      <c r="Q175" s="11" t="s">
        <v>1057</v>
      </c>
      <c r="R175" s="10">
        <v>55790</v>
      </c>
      <c r="S175" s="123">
        <v>47.803114999999998</v>
      </c>
      <c r="T175" s="124">
        <v>-92.275683000000001</v>
      </c>
      <c r="U175" s="11" t="s">
        <v>303</v>
      </c>
      <c r="V175" s="11"/>
      <c r="W175" s="11"/>
      <c r="X175" s="11" t="s">
        <v>65</v>
      </c>
      <c r="Y175" s="10">
        <f t="shared" si="2"/>
        <v>2018</v>
      </c>
    </row>
    <row r="176" spans="1:25" x14ac:dyDescent="0.25">
      <c r="A176" s="11" t="s">
        <v>2209</v>
      </c>
      <c r="B176" s="12">
        <v>43357</v>
      </c>
      <c r="C176" s="11" t="s">
        <v>1062</v>
      </c>
      <c r="D176" s="11" t="s">
        <v>35</v>
      </c>
      <c r="E176" s="11" t="s">
        <v>24</v>
      </c>
      <c r="F176" s="11" t="s">
        <v>25</v>
      </c>
      <c r="G176" s="10" t="s">
        <v>1063</v>
      </c>
      <c r="H176" s="11" t="s">
        <v>36</v>
      </c>
      <c r="I176" s="122"/>
      <c r="J176" s="13"/>
      <c r="L176" s="13"/>
      <c r="M176" s="11" t="s">
        <v>2509</v>
      </c>
      <c r="N176" s="11" t="s">
        <v>33</v>
      </c>
      <c r="O176" s="11" t="s">
        <v>1064</v>
      </c>
      <c r="Q176" s="11" t="s">
        <v>1065</v>
      </c>
      <c r="R176" s="10">
        <v>55344</v>
      </c>
      <c r="S176" s="123">
        <v>44.867426000000002</v>
      </c>
      <c r="T176" s="124">
        <v>-93.415473000000006</v>
      </c>
      <c r="U176" s="11"/>
      <c r="V176" s="11"/>
      <c r="W176" s="11"/>
      <c r="X176" s="10" t="s">
        <v>29</v>
      </c>
      <c r="Y176" s="10">
        <f t="shared" si="2"/>
        <v>2018</v>
      </c>
    </row>
    <row r="177" spans="1:25" x14ac:dyDescent="0.25">
      <c r="A177" s="11" t="s">
        <v>2209</v>
      </c>
      <c r="B177" s="12">
        <v>43362</v>
      </c>
      <c r="C177" s="11" t="s">
        <v>1066</v>
      </c>
      <c r="D177" s="11" t="s">
        <v>88</v>
      </c>
      <c r="E177" s="11" t="s">
        <v>24</v>
      </c>
      <c r="F177" s="11" t="s">
        <v>25</v>
      </c>
      <c r="G177" s="10" t="s">
        <v>1067</v>
      </c>
      <c r="H177" s="11" t="s">
        <v>374</v>
      </c>
      <c r="I177" s="122"/>
      <c r="J177" s="13"/>
      <c r="L177" s="13">
        <v>28000</v>
      </c>
      <c r="M177" s="11"/>
      <c r="N177" s="10" t="s">
        <v>3436</v>
      </c>
      <c r="O177" s="11"/>
      <c r="Q177" s="11" t="s">
        <v>391</v>
      </c>
      <c r="R177" s="10">
        <v>55416</v>
      </c>
      <c r="S177" s="123">
        <v>44.966161999999997</v>
      </c>
      <c r="T177" s="124">
        <v>-93.345726999999997</v>
      </c>
      <c r="U177" s="11"/>
      <c r="V177" s="11"/>
      <c r="W177" s="11"/>
      <c r="X177" s="10" t="s">
        <v>29</v>
      </c>
      <c r="Y177" s="10">
        <f t="shared" si="2"/>
        <v>2018</v>
      </c>
    </row>
    <row r="178" spans="1:25" x14ac:dyDescent="0.25">
      <c r="A178" s="11" t="s">
        <v>2209</v>
      </c>
      <c r="B178" s="12">
        <v>43363</v>
      </c>
      <c r="C178" s="11" t="s">
        <v>1069</v>
      </c>
      <c r="D178" s="11" t="s">
        <v>23</v>
      </c>
      <c r="E178" s="11" t="s">
        <v>24</v>
      </c>
      <c r="F178" s="11" t="s">
        <v>25</v>
      </c>
      <c r="G178" s="10" t="s">
        <v>1070</v>
      </c>
      <c r="H178" s="11" t="s">
        <v>39</v>
      </c>
      <c r="I178" s="122"/>
      <c r="J178" s="13"/>
      <c r="L178" s="13"/>
      <c r="M178" s="11"/>
      <c r="N178" s="11" t="s">
        <v>2507</v>
      </c>
      <c r="O178" s="11" t="s">
        <v>1071</v>
      </c>
      <c r="Q178" s="11" t="s">
        <v>1072</v>
      </c>
      <c r="R178" s="10">
        <v>55402</v>
      </c>
      <c r="S178" s="123">
        <v>44.975459999999998</v>
      </c>
      <c r="T178" s="124">
        <v>-93.272667999999996</v>
      </c>
      <c r="U178" s="11"/>
      <c r="V178" s="11"/>
      <c r="W178" s="11"/>
      <c r="X178" s="10" t="s">
        <v>29</v>
      </c>
      <c r="Y178" s="10">
        <f t="shared" si="2"/>
        <v>2018</v>
      </c>
    </row>
    <row r="179" spans="1:25" x14ac:dyDescent="0.25">
      <c r="A179" s="11" t="s">
        <v>2209</v>
      </c>
      <c r="B179" s="12">
        <v>43364</v>
      </c>
      <c r="C179" s="17" t="s">
        <v>435</v>
      </c>
      <c r="D179" s="17" t="s">
        <v>389</v>
      </c>
      <c r="E179" s="17" t="s">
        <v>78</v>
      </c>
      <c r="F179" s="11" t="s">
        <v>25</v>
      </c>
      <c r="G179" s="10" t="s">
        <v>1073</v>
      </c>
      <c r="H179" s="11" t="s">
        <v>33</v>
      </c>
      <c r="I179" s="122">
        <v>10500000</v>
      </c>
      <c r="J179" s="13">
        <v>50</v>
      </c>
      <c r="L179" s="13">
        <v>85000</v>
      </c>
      <c r="M179" s="11" t="s">
        <v>67</v>
      </c>
      <c r="N179" s="11" t="s">
        <v>33</v>
      </c>
      <c r="O179" s="11"/>
      <c r="Q179" s="11"/>
      <c r="R179" s="10">
        <v>56003</v>
      </c>
      <c r="S179" s="123">
        <v>44.173299999999998</v>
      </c>
      <c r="T179" s="124">
        <v>-94.033844999999999</v>
      </c>
      <c r="U179" s="11"/>
      <c r="V179" s="11"/>
      <c r="W179" s="11"/>
      <c r="X179" s="10" t="s">
        <v>58</v>
      </c>
      <c r="Y179" s="10">
        <f t="shared" si="2"/>
        <v>2018</v>
      </c>
    </row>
    <row r="180" spans="1:25" x14ac:dyDescent="0.25">
      <c r="A180" s="11" t="s">
        <v>2209</v>
      </c>
      <c r="B180" s="12">
        <v>43370</v>
      </c>
      <c r="C180" s="11" t="s">
        <v>1074</v>
      </c>
      <c r="D180" s="11" t="s">
        <v>106</v>
      </c>
      <c r="E180" s="11" t="s">
        <v>84</v>
      </c>
      <c r="F180" s="11" t="s">
        <v>25</v>
      </c>
      <c r="G180" s="10" t="s">
        <v>1075</v>
      </c>
      <c r="H180" s="11" t="s">
        <v>26</v>
      </c>
      <c r="I180" s="122"/>
      <c r="J180" s="13">
        <v>48</v>
      </c>
      <c r="L180" s="13"/>
      <c r="M180" s="11" t="s">
        <v>103</v>
      </c>
      <c r="N180" s="11" t="s">
        <v>104</v>
      </c>
      <c r="O180" s="11" t="s">
        <v>1076</v>
      </c>
      <c r="Q180" s="11" t="s">
        <v>1077</v>
      </c>
      <c r="R180" s="10">
        <v>55104</v>
      </c>
      <c r="S180" s="123">
        <v>44.961719000000002</v>
      </c>
      <c r="T180" s="124">
        <v>-93.181894</v>
      </c>
      <c r="U180" s="11" t="s">
        <v>303</v>
      </c>
      <c r="V180" s="11"/>
      <c r="W180" s="11"/>
      <c r="X180" s="10" t="s">
        <v>29</v>
      </c>
      <c r="Y180" s="10">
        <f t="shared" si="2"/>
        <v>2018</v>
      </c>
    </row>
    <row r="181" spans="1:25" x14ac:dyDescent="0.25">
      <c r="A181" s="11" t="s">
        <v>2210</v>
      </c>
      <c r="B181" s="12">
        <v>43376</v>
      </c>
      <c r="C181" s="11" t="s">
        <v>1082</v>
      </c>
      <c r="D181" s="11" t="s">
        <v>1083</v>
      </c>
      <c r="E181" s="11" t="s">
        <v>154</v>
      </c>
      <c r="F181" s="11" t="s">
        <v>25</v>
      </c>
      <c r="G181" s="10" t="s">
        <v>1084</v>
      </c>
      <c r="H181" s="11" t="s">
        <v>433</v>
      </c>
      <c r="I181" s="122">
        <v>7009676</v>
      </c>
      <c r="J181" s="13">
        <v>60</v>
      </c>
      <c r="L181" s="13"/>
      <c r="M181" s="11"/>
      <c r="N181" s="11" t="s">
        <v>55</v>
      </c>
      <c r="O181" s="11" t="s">
        <v>1085</v>
      </c>
      <c r="Q181" s="11" t="s">
        <v>1086</v>
      </c>
      <c r="R181" s="10">
        <v>55014</v>
      </c>
      <c r="S181" s="157">
        <v>45.2652</v>
      </c>
      <c r="T181" s="158">
        <v>-93.050200000000004</v>
      </c>
      <c r="U181" s="11" t="s">
        <v>303</v>
      </c>
      <c r="V181" s="11"/>
      <c r="W181" s="11"/>
      <c r="X181" s="10" t="s">
        <v>29</v>
      </c>
      <c r="Y181" s="10">
        <f t="shared" si="2"/>
        <v>2018</v>
      </c>
    </row>
    <row r="182" spans="1:25" x14ac:dyDescent="0.25">
      <c r="A182" s="11" t="s">
        <v>2210</v>
      </c>
      <c r="B182" s="12">
        <v>43376</v>
      </c>
      <c r="C182" s="11" t="s">
        <v>1078</v>
      </c>
      <c r="D182" s="11" t="s">
        <v>23</v>
      </c>
      <c r="E182" s="11" t="s">
        <v>24</v>
      </c>
      <c r="F182" s="11" t="s">
        <v>25</v>
      </c>
      <c r="G182" s="10" t="s">
        <v>1079</v>
      </c>
      <c r="H182" s="11"/>
      <c r="I182" s="122"/>
      <c r="J182" s="13"/>
      <c r="L182" s="13"/>
      <c r="M182" s="11" t="s">
        <v>40</v>
      </c>
      <c r="N182" s="11" t="s">
        <v>28</v>
      </c>
      <c r="O182" s="11" t="s">
        <v>1080</v>
      </c>
      <c r="Q182" s="11" t="s">
        <v>1081</v>
      </c>
      <c r="R182" s="10">
        <v>55401</v>
      </c>
      <c r="S182" s="123">
        <v>44.989386000000003</v>
      </c>
      <c r="T182" s="124">
        <v>-93.278626000000003</v>
      </c>
      <c r="U182" s="11"/>
      <c r="V182" s="11"/>
      <c r="W182" s="11"/>
      <c r="X182" s="10" t="s">
        <v>29</v>
      </c>
      <c r="Y182" s="10">
        <f t="shared" si="2"/>
        <v>2018</v>
      </c>
    </row>
    <row r="183" spans="1:25" x14ac:dyDescent="0.25">
      <c r="A183" s="11" t="s">
        <v>2210</v>
      </c>
      <c r="B183" s="12">
        <v>43377</v>
      </c>
      <c r="C183" s="11" t="s">
        <v>299</v>
      </c>
      <c r="D183" s="11" t="s">
        <v>263</v>
      </c>
      <c r="E183" s="11" t="s">
        <v>264</v>
      </c>
      <c r="F183" s="11" t="s">
        <v>25</v>
      </c>
      <c r="G183" s="10" t="s">
        <v>1087</v>
      </c>
      <c r="H183" s="11"/>
      <c r="I183" s="122"/>
      <c r="J183" s="13"/>
      <c r="L183" s="13"/>
      <c r="M183" s="11" t="s">
        <v>109</v>
      </c>
      <c r="N183" s="11" t="s">
        <v>33</v>
      </c>
      <c r="O183" s="11" t="s">
        <v>1088</v>
      </c>
      <c r="Q183" s="11" t="s">
        <v>1089</v>
      </c>
      <c r="R183" s="10">
        <v>56073</v>
      </c>
      <c r="S183" s="123">
        <v>44.329977</v>
      </c>
      <c r="T183" s="124">
        <v>-94.474952000000002</v>
      </c>
      <c r="U183" s="11"/>
      <c r="V183" s="11"/>
      <c r="W183" s="11"/>
      <c r="X183" s="10" t="s">
        <v>58</v>
      </c>
      <c r="Y183" s="10">
        <f t="shared" si="2"/>
        <v>2018</v>
      </c>
    </row>
    <row r="184" spans="1:25" x14ac:dyDescent="0.25">
      <c r="A184" s="11" t="s">
        <v>2210</v>
      </c>
      <c r="B184" s="12">
        <v>43382</v>
      </c>
      <c r="C184" s="11" t="s">
        <v>1090</v>
      </c>
      <c r="D184" s="11" t="s">
        <v>23</v>
      </c>
      <c r="E184" s="11" t="s">
        <v>24</v>
      </c>
      <c r="F184" s="11" t="s">
        <v>25</v>
      </c>
      <c r="G184" s="10" t="s">
        <v>1091</v>
      </c>
      <c r="H184" s="11"/>
      <c r="I184" s="129"/>
      <c r="J184" s="13"/>
      <c r="L184" s="13"/>
      <c r="M184" s="11" t="s">
        <v>40</v>
      </c>
      <c r="N184" s="11" t="s">
        <v>28</v>
      </c>
      <c r="O184" s="11" t="s">
        <v>1092</v>
      </c>
      <c r="Q184" s="11" t="s">
        <v>1093</v>
      </c>
      <c r="R184" s="10">
        <v>55401</v>
      </c>
      <c r="S184" s="123">
        <v>44.981299</v>
      </c>
      <c r="T184" s="124">
        <v>-93.273304999999993</v>
      </c>
      <c r="U184" s="11"/>
      <c r="V184" s="11"/>
      <c r="W184" s="11"/>
      <c r="X184" s="10" t="s">
        <v>29</v>
      </c>
      <c r="Y184" s="10">
        <f t="shared" si="2"/>
        <v>2018</v>
      </c>
    </row>
    <row r="185" spans="1:25" x14ac:dyDescent="0.25">
      <c r="A185" s="16" t="s">
        <v>2210</v>
      </c>
      <c r="B185" s="16">
        <v>43382</v>
      </c>
      <c r="C185" s="10" t="s">
        <v>2827</v>
      </c>
      <c r="D185" s="10" t="s">
        <v>124</v>
      </c>
      <c r="E185" s="10" t="s">
        <v>24</v>
      </c>
      <c r="F185" s="11" t="s">
        <v>25</v>
      </c>
      <c r="G185" s="10" t="s">
        <v>2988</v>
      </c>
      <c r="H185" s="10" t="s">
        <v>2092</v>
      </c>
      <c r="L185" s="61">
        <v>15000</v>
      </c>
      <c r="M185" s="10" t="s">
        <v>1944</v>
      </c>
      <c r="N185" s="10" t="s">
        <v>33</v>
      </c>
      <c r="O185" s="10" t="s">
        <v>2986</v>
      </c>
      <c r="Q185" s="10" t="s">
        <v>2987</v>
      </c>
      <c r="R185" s="10">
        <v>55369</v>
      </c>
      <c r="S185" s="10">
        <v>45.129502000000002</v>
      </c>
      <c r="T185" s="10">
        <v>-93.427948999999998</v>
      </c>
      <c r="X185" s="10" t="s">
        <v>29</v>
      </c>
      <c r="Y185" s="10">
        <f t="shared" si="2"/>
        <v>2018</v>
      </c>
    </row>
    <row r="186" spans="1:25" ht="150" x14ac:dyDescent="0.25">
      <c r="A186" s="11" t="s">
        <v>2210</v>
      </c>
      <c r="B186" s="12">
        <v>43383</v>
      </c>
      <c r="C186" s="11" t="s">
        <v>357</v>
      </c>
      <c r="D186" s="11" t="s">
        <v>54</v>
      </c>
      <c r="E186" s="11" t="s">
        <v>24</v>
      </c>
      <c r="F186" s="11" t="s">
        <v>25</v>
      </c>
      <c r="G186" s="541" t="s">
        <v>1094</v>
      </c>
      <c r="H186" s="11" t="s">
        <v>204</v>
      </c>
      <c r="I186" s="122">
        <v>14800000</v>
      </c>
      <c r="J186" s="13">
        <v>450</v>
      </c>
      <c r="L186" s="13">
        <v>383000</v>
      </c>
      <c r="M186" s="11"/>
      <c r="N186" s="11" t="s">
        <v>52</v>
      </c>
      <c r="O186" s="11" t="s">
        <v>1095</v>
      </c>
      <c r="Q186" s="11" t="s">
        <v>1096</v>
      </c>
      <c r="R186" s="10">
        <v>55429</v>
      </c>
      <c r="S186" s="123">
        <v>45.063552000000001</v>
      </c>
      <c r="T186" s="124">
        <v>-93.341097000000005</v>
      </c>
      <c r="U186" s="11"/>
      <c r="V186" s="11"/>
      <c r="W186" s="11"/>
      <c r="X186" s="10" t="s">
        <v>29</v>
      </c>
      <c r="Y186" s="10">
        <f t="shared" si="2"/>
        <v>2018</v>
      </c>
    </row>
    <row r="187" spans="1:25" x14ac:dyDescent="0.25">
      <c r="A187" s="11" t="s">
        <v>2210</v>
      </c>
      <c r="B187" s="12">
        <v>43383</v>
      </c>
      <c r="C187" s="11" t="s">
        <v>1097</v>
      </c>
      <c r="D187" s="11" t="s">
        <v>23</v>
      </c>
      <c r="E187" s="11" t="s">
        <v>24</v>
      </c>
      <c r="F187" s="11" t="s">
        <v>25</v>
      </c>
      <c r="G187" s="10" t="s">
        <v>1098</v>
      </c>
      <c r="H187" s="11"/>
      <c r="I187" s="122"/>
      <c r="J187" s="13">
        <v>14</v>
      </c>
      <c r="L187" s="13"/>
      <c r="M187" s="11" t="s">
        <v>1944</v>
      </c>
      <c r="N187" s="11" t="s">
        <v>33</v>
      </c>
      <c r="O187" s="11" t="s">
        <v>1099</v>
      </c>
      <c r="Q187" s="11" t="s">
        <v>1100</v>
      </c>
      <c r="R187" s="10">
        <v>55401</v>
      </c>
      <c r="S187" s="123">
        <v>44.985335999999997</v>
      </c>
      <c r="T187" s="124">
        <v>-93.272327000000004</v>
      </c>
      <c r="U187" s="11" t="s">
        <v>384</v>
      </c>
      <c r="V187" s="11"/>
      <c r="W187" s="11"/>
      <c r="X187" s="10" t="s">
        <v>29</v>
      </c>
      <c r="Y187" s="10">
        <f t="shared" si="2"/>
        <v>2018</v>
      </c>
    </row>
    <row r="188" spans="1:25" x14ac:dyDescent="0.25">
      <c r="A188" s="11" t="s">
        <v>2210</v>
      </c>
      <c r="B188" s="12">
        <v>43384</v>
      </c>
      <c r="C188" s="17" t="s">
        <v>1103</v>
      </c>
      <c r="D188" s="17" t="s">
        <v>94</v>
      </c>
      <c r="E188" s="17" t="s">
        <v>95</v>
      </c>
      <c r="F188" s="11" t="s">
        <v>25</v>
      </c>
      <c r="G188" s="10" t="s">
        <v>1104</v>
      </c>
      <c r="H188" s="11" t="s">
        <v>39</v>
      </c>
      <c r="I188" s="122"/>
      <c r="J188" s="13"/>
      <c r="L188" s="13"/>
      <c r="M188" s="11"/>
      <c r="N188" s="11" t="s">
        <v>2507</v>
      </c>
      <c r="O188" s="11" t="s">
        <v>1105</v>
      </c>
      <c r="Q188" s="11" t="s">
        <v>96</v>
      </c>
      <c r="R188" s="10">
        <v>56001</v>
      </c>
      <c r="S188" s="123">
        <v>44.176811000000001</v>
      </c>
      <c r="T188" s="124">
        <v>-93.943257000000003</v>
      </c>
      <c r="U188" s="11"/>
      <c r="V188" s="11"/>
      <c r="W188" s="11"/>
      <c r="X188" s="10" t="s">
        <v>58</v>
      </c>
      <c r="Y188" s="10">
        <f t="shared" si="2"/>
        <v>2018</v>
      </c>
    </row>
    <row r="189" spans="1:25" x14ac:dyDescent="0.25">
      <c r="A189" s="17" t="s">
        <v>2210</v>
      </c>
      <c r="B189" s="18">
        <v>43384</v>
      </c>
      <c r="C189" s="17" t="s">
        <v>728</v>
      </c>
      <c r="D189" s="17" t="s">
        <v>106</v>
      </c>
      <c r="E189" s="17" t="s">
        <v>84</v>
      </c>
      <c r="F189" s="11" t="s">
        <v>25</v>
      </c>
      <c r="G189" s="10" t="s">
        <v>1101</v>
      </c>
      <c r="H189" s="11" t="s">
        <v>74</v>
      </c>
      <c r="I189" s="122">
        <v>75500000</v>
      </c>
      <c r="J189" s="13"/>
      <c r="L189" s="13">
        <v>160000</v>
      </c>
      <c r="M189" s="11"/>
      <c r="N189" s="11" t="s">
        <v>37</v>
      </c>
      <c r="O189" s="11" t="s">
        <v>1102</v>
      </c>
      <c r="P189" s="19"/>
      <c r="Q189" s="17" t="s">
        <v>731</v>
      </c>
      <c r="R189" s="19">
        <v>55101</v>
      </c>
      <c r="S189" s="148">
        <v>44.955382999999998</v>
      </c>
      <c r="T189" s="149">
        <v>-93.095797000000005</v>
      </c>
      <c r="U189" s="17"/>
      <c r="V189" s="17"/>
      <c r="W189" s="17"/>
      <c r="X189" s="19" t="s">
        <v>29</v>
      </c>
      <c r="Y189" s="10">
        <f t="shared" si="2"/>
        <v>2018</v>
      </c>
    </row>
    <row r="190" spans="1:25" x14ac:dyDescent="0.25">
      <c r="A190" s="11" t="s">
        <v>2210</v>
      </c>
      <c r="B190" s="12">
        <v>43391</v>
      </c>
      <c r="C190" s="11" t="s">
        <v>1106</v>
      </c>
      <c r="D190" s="11" t="s">
        <v>360</v>
      </c>
      <c r="E190" s="11" t="s">
        <v>126</v>
      </c>
      <c r="F190" s="11" t="s">
        <v>25</v>
      </c>
      <c r="G190" s="10" t="s">
        <v>1107</v>
      </c>
      <c r="H190" s="11" t="s">
        <v>50</v>
      </c>
      <c r="I190" s="122"/>
      <c r="J190" s="13">
        <v>4</v>
      </c>
      <c r="L190" s="13"/>
      <c r="M190" s="11" t="s">
        <v>304</v>
      </c>
      <c r="N190" s="11" t="s">
        <v>28</v>
      </c>
      <c r="O190" s="11" t="s">
        <v>1108</v>
      </c>
      <c r="Q190" s="11" t="s">
        <v>1109</v>
      </c>
      <c r="R190" s="10">
        <v>56401</v>
      </c>
      <c r="S190" s="123">
        <v>46.350194999999999</v>
      </c>
      <c r="T190" s="124">
        <v>-94.099982999999995</v>
      </c>
      <c r="U190" s="11"/>
      <c r="V190" s="11"/>
      <c r="W190" s="11"/>
      <c r="X190" s="10" t="s">
        <v>71</v>
      </c>
      <c r="Y190" s="10">
        <f t="shared" si="2"/>
        <v>2018</v>
      </c>
    </row>
    <row r="191" spans="1:25" x14ac:dyDescent="0.25">
      <c r="A191" s="11" t="s">
        <v>2210</v>
      </c>
      <c r="B191" s="12">
        <v>43391</v>
      </c>
      <c r="C191" s="11" t="s">
        <v>1110</v>
      </c>
      <c r="D191" s="11" t="s">
        <v>23</v>
      </c>
      <c r="E191" s="11" t="s">
        <v>24</v>
      </c>
      <c r="F191" s="11" t="s">
        <v>25</v>
      </c>
      <c r="G191" s="10" t="s">
        <v>1111</v>
      </c>
      <c r="H191" s="11" t="s">
        <v>36</v>
      </c>
      <c r="I191" s="122"/>
      <c r="J191" s="13"/>
      <c r="L191" s="13"/>
      <c r="M191" s="11" t="s">
        <v>27</v>
      </c>
      <c r="N191" s="11" t="s">
        <v>28</v>
      </c>
      <c r="O191" s="11" t="s">
        <v>1112</v>
      </c>
      <c r="Q191" s="11" t="s">
        <v>1113</v>
      </c>
      <c r="R191" s="10">
        <v>55402</v>
      </c>
      <c r="S191" s="123">
        <v>44.975459999999998</v>
      </c>
      <c r="T191" s="124">
        <v>-93.272667999999996</v>
      </c>
      <c r="U191" s="11"/>
      <c r="V191" s="11"/>
      <c r="W191" s="11"/>
      <c r="X191" s="10" t="s">
        <v>29</v>
      </c>
      <c r="Y191" s="10">
        <f t="shared" si="2"/>
        <v>2018</v>
      </c>
    </row>
    <row r="192" spans="1:25" x14ac:dyDescent="0.25">
      <c r="A192" s="11" t="s">
        <v>2210</v>
      </c>
      <c r="B192" s="12">
        <v>43392</v>
      </c>
      <c r="C192" s="11" t="s">
        <v>361</v>
      </c>
      <c r="D192" s="11" t="s">
        <v>362</v>
      </c>
      <c r="E192" s="11" t="s">
        <v>24</v>
      </c>
      <c r="F192" s="11" t="s">
        <v>25</v>
      </c>
      <c r="G192" s="10" t="s">
        <v>1114</v>
      </c>
      <c r="H192" s="11" t="s">
        <v>89</v>
      </c>
      <c r="I192" s="122"/>
      <c r="J192" s="13">
        <v>10</v>
      </c>
      <c r="L192" s="13">
        <v>101000</v>
      </c>
      <c r="M192" s="11"/>
      <c r="N192" s="11" t="s">
        <v>214</v>
      </c>
      <c r="O192" s="11" t="s">
        <v>1115</v>
      </c>
      <c r="Q192" s="11" t="s">
        <v>363</v>
      </c>
      <c r="R192" s="10">
        <v>55369</v>
      </c>
      <c r="S192" s="123">
        <v>45.155256000000001</v>
      </c>
      <c r="T192" s="124">
        <v>-93.503814000000006</v>
      </c>
      <c r="U192" s="11"/>
      <c r="V192" s="11"/>
      <c r="W192" s="11"/>
      <c r="X192" s="10" t="s">
        <v>29</v>
      </c>
      <c r="Y192" s="10">
        <f t="shared" si="2"/>
        <v>2018</v>
      </c>
    </row>
    <row r="193" spans="1:25" x14ac:dyDescent="0.25">
      <c r="A193" s="11" t="s">
        <v>2210</v>
      </c>
      <c r="B193" s="12">
        <v>43396</v>
      </c>
      <c r="C193" s="11" t="s">
        <v>1116</v>
      </c>
      <c r="D193" s="11" t="s">
        <v>75</v>
      </c>
      <c r="E193" s="11" t="s">
        <v>76</v>
      </c>
      <c r="F193" s="11" t="s">
        <v>25</v>
      </c>
      <c r="G193" s="10" t="s">
        <v>1117</v>
      </c>
      <c r="H193" s="11"/>
      <c r="I193" s="122">
        <v>377836</v>
      </c>
      <c r="J193" s="13">
        <v>8</v>
      </c>
      <c r="L193" s="13"/>
      <c r="M193" s="11" t="s">
        <v>1928</v>
      </c>
      <c r="N193" s="11" t="s">
        <v>33</v>
      </c>
      <c r="O193" s="11" t="s">
        <v>1118</v>
      </c>
      <c r="P193" s="11"/>
      <c r="Q193" s="11" t="s">
        <v>1119</v>
      </c>
      <c r="R193" s="10">
        <v>55792</v>
      </c>
      <c r="S193" s="123">
        <v>47.520144999999999</v>
      </c>
      <c r="T193" s="124">
        <v>-92.532667000000004</v>
      </c>
      <c r="U193" s="11" t="s">
        <v>303</v>
      </c>
      <c r="V193" s="11"/>
      <c r="W193" s="11"/>
      <c r="X193" s="11" t="s">
        <v>65</v>
      </c>
      <c r="Y193" s="10">
        <f t="shared" si="2"/>
        <v>2018</v>
      </c>
    </row>
    <row r="194" spans="1:25" x14ac:dyDescent="0.25">
      <c r="A194" s="11" t="s">
        <v>2210</v>
      </c>
      <c r="B194" s="12">
        <v>43396</v>
      </c>
      <c r="C194" s="11" t="s">
        <v>1120</v>
      </c>
      <c r="D194" s="11" t="s">
        <v>75</v>
      </c>
      <c r="E194" s="11" t="s">
        <v>76</v>
      </c>
      <c r="F194" s="11" t="s">
        <v>25</v>
      </c>
      <c r="G194" s="10" t="s">
        <v>2804</v>
      </c>
      <c r="H194" s="11"/>
      <c r="I194" s="129"/>
      <c r="J194" s="13"/>
      <c r="L194" s="13">
        <v>2000</v>
      </c>
      <c r="M194" s="11" t="s">
        <v>2509</v>
      </c>
      <c r="N194" s="11" t="s">
        <v>33</v>
      </c>
      <c r="O194" s="11" t="s">
        <v>1118</v>
      </c>
      <c r="P194" s="11"/>
      <c r="Q194" s="11" t="s">
        <v>156</v>
      </c>
      <c r="R194" s="10">
        <v>55741</v>
      </c>
      <c r="S194" s="123">
        <v>47.447685999999997</v>
      </c>
      <c r="T194" s="124">
        <v>-92.366335000000007</v>
      </c>
      <c r="U194" s="11"/>
      <c r="V194" s="11"/>
      <c r="W194" s="11"/>
      <c r="X194" s="11" t="s">
        <v>65</v>
      </c>
      <c r="Y194" s="10">
        <f t="shared" ref="Y194:Y257" si="3">YEAR(B194)</f>
        <v>2018</v>
      </c>
    </row>
    <row r="195" spans="1:25" x14ac:dyDescent="0.25">
      <c r="A195" s="11" t="s">
        <v>2210</v>
      </c>
      <c r="B195" s="12">
        <v>43398</v>
      </c>
      <c r="C195" s="11" t="s">
        <v>1121</v>
      </c>
      <c r="D195" s="11" t="s">
        <v>345</v>
      </c>
      <c r="E195" s="11" t="s">
        <v>219</v>
      </c>
      <c r="F195" s="11" t="s">
        <v>25</v>
      </c>
      <c r="G195" s="10" t="s">
        <v>1122</v>
      </c>
      <c r="H195" s="11" t="s">
        <v>36</v>
      </c>
      <c r="I195" s="122">
        <v>101000000</v>
      </c>
      <c r="J195" s="13">
        <v>200</v>
      </c>
      <c r="L195" s="13">
        <v>460000</v>
      </c>
      <c r="M195" s="11" t="s">
        <v>2372</v>
      </c>
      <c r="N195" s="11" t="s">
        <v>33</v>
      </c>
      <c r="O195" s="11" t="s">
        <v>1123</v>
      </c>
      <c r="Q195" s="11" t="s">
        <v>1124</v>
      </c>
      <c r="R195" s="10">
        <v>55016</v>
      </c>
      <c r="S195" s="123">
        <v>44.810797000000001</v>
      </c>
      <c r="T195" s="124">
        <v>-92.936413000000002</v>
      </c>
      <c r="U195" s="11"/>
      <c r="V195" s="11"/>
      <c r="W195" s="11"/>
      <c r="X195" s="10" t="s">
        <v>29</v>
      </c>
      <c r="Y195" s="10">
        <f t="shared" si="3"/>
        <v>2018</v>
      </c>
    </row>
    <row r="196" spans="1:25" x14ac:dyDescent="0.25">
      <c r="A196" s="11" t="s">
        <v>2210</v>
      </c>
      <c r="B196" s="12">
        <v>43402</v>
      </c>
      <c r="C196" s="11" t="s">
        <v>417</v>
      </c>
      <c r="D196" s="11" t="s">
        <v>262</v>
      </c>
      <c r="E196" s="11" t="s">
        <v>76</v>
      </c>
      <c r="F196" s="11" t="s">
        <v>25</v>
      </c>
      <c r="G196" s="10" t="s">
        <v>1130</v>
      </c>
      <c r="H196" s="11" t="s">
        <v>74</v>
      </c>
      <c r="I196" s="122">
        <v>26000000</v>
      </c>
      <c r="J196" s="13"/>
      <c r="L196" s="13"/>
      <c r="M196" s="11"/>
      <c r="N196" s="11" t="s">
        <v>37</v>
      </c>
      <c r="O196" s="11" t="s">
        <v>1131</v>
      </c>
      <c r="P196" s="11"/>
      <c r="Q196" s="11" t="s">
        <v>1132</v>
      </c>
      <c r="R196" s="10">
        <v>55811</v>
      </c>
      <c r="S196" s="123">
        <v>46.822958999999997</v>
      </c>
      <c r="T196" s="124">
        <v>-92.191269000000005</v>
      </c>
      <c r="U196" s="11" t="s">
        <v>1129</v>
      </c>
      <c r="V196" s="11"/>
      <c r="W196" s="11"/>
      <c r="X196" s="11" t="s">
        <v>65</v>
      </c>
      <c r="Y196" s="10">
        <f t="shared" si="3"/>
        <v>2018</v>
      </c>
    </row>
    <row r="197" spans="1:25" x14ac:dyDescent="0.25">
      <c r="A197" s="11" t="s">
        <v>2210</v>
      </c>
      <c r="B197" s="12">
        <v>43402</v>
      </c>
      <c r="C197" s="11" t="s">
        <v>1133</v>
      </c>
      <c r="D197" s="11" t="s">
        <v>38</v>
      </c>
      <c r="E197" s="11" t="s">
        <v>24</v>
      </c>
      <c r="F197" s="11" t="s">
        <v>25</v>
      </c>
      <c r="G197" s="10" t="s">
        <v>1134</v>
      </c>
      <c r="H197" s="11" t="s">
        <v>26</v>
      </c>
      <c r="I197" s="122">
        <v>250000000</v>
      </c>
      <c r="J197" s="13"/>
      <c r="L197" s="13">
        <v>250000</v>
      </c>
      <c r="M197" s="11"/>
      <c r="N197" s="11" t="s">
        <v>227</v>
      </c>
      <c r="O197" s="11" t="s">
        <v>1135</v>
      </c>
      <c r="Q197" s="11" t="s">
        <v>1136</v>
      </c>
      <c r="R197" s="10">
        <v>55369</v>
      </c>
      <c r="S197" s="123">
        <v>45.115873000000001</v>
      </c>
      <c r="T197" s="124">
        <v>-93.403053</v>
      </c>
      <c r="U197" s="11"/>
      <c r="V197" s="11"/>
      <c r="W197" s="11"/>
      <c r="X197" s="10" t="s">
        <v>29</v>
      </c>
      <c r="Y197" s="10">
        <f t="shared" si="3"/>
        <v>2018</v>
      </c>
    </row>
    <row r="198" spans="1:25" x14ac:dyDescent="0.25">
      <c r="A198" s="11" t="s">
        <v>2210</v>
      </c>
      <c r="B198" s="12">
        <v>43402</v>
      </c>
      <c r="C198" s="11" t="s">
        <v>1125</v>
      </c>
      <c r="D198" s="11" t="s">
        <v>246</v>
      </c>
      <c r="E198" s="11" t="s">
        <v>76</v>
      </c>
      <c r="F198" s="11" t="s">
        <v>25</v>
      </c>
      <c r="G198" s="10" t="s">
        <v>1126</v>
      </c>
      <c r="H198" s="11" t="s">
        <v>224</v>
      </c>
      <c r="I198" s="122">
        <v>1900000</v>
      </c>
      <c r="J198" s="13">
        <v>6</v>
      </c>
      <c r="L198" s="13">
        <v>10000</v>
      </c>
      <c r="M198" s="11" t="s">
        <v>109</v>
      </c>
      <c r="N198" s="11" t="s">
        <v>33</v>
      </c>
      <c r="O198" s="11" t="s">
        <v>1127</v>
      </c>
      <c r="P198" s="11"/>
      <c r="Q198" s="11" t="s">
        <v>1128</v>
      </c>
      <c r="R198" s="10">
        <v>55746</v>
      </c>
      <c r="S198" s="123">
        <v>47.393586999999997</v>
      </c>
      <c r="T198" s="124">
        <v>-92.841620000000006</v>
      </c>
      <c r="U198" s="11" t="s">
        <v>1129</v>
      </c>
      <c r="V198" s="11"/>
      <c r="W198" s="11"/>
      <c r="X198" s="11" t="s">
        <v>65</v>
      </c>
      <c r="Y198" s="10">
        <f t="shared" si="3"/>
        <v>2018</v>
      </c>
    </row>
    <row r="199" spans="1:25" x14ac:dyDescent="0.25">
      <c r="A199" s="11" t="s">
        <v>2210</v>
      </c>
      <c r="B199" s="12">
        <v>43404</v>
      </c>
      <c r="C199" s="11" t="s">
        <v>1137</v>
      </c>
      <c r="D199" s="11" t="s">
        <v>86</v>
      </c>
      <c r="E199" s="11" t="s">
        <v>87</v>
      </c>
      <c r="F199" s="11" t="s">
        <v>25</v>
      </c>
      <c r="G199" s="10" t="s">
        <v>1138</v>
      </c>
      <c r="H199" s="11" t="s">
        <v>39</v>
      </c>
      <c r="I199" s="122"/>
      <c r="J199" s="13"/>
      <c r="L199" s="13">
        <v>1666</v>
      </c>
      <c r="M199" s="11"/>
      <c r="N199" s="11" t="s">
        <v>151</v>
      </c>
      <c r="O199" s="11" t="s">
        <v>1139</v>
      </c>
      <c r="Q199" s="11" t="s">
        <v>1140</v>
      </c>
      <c r="R199" s="10">
        <v>55902</v>
      </c>
      <c r="S199" s="123">
        <v>44.017968000000003</v>
      </c>
      <c r="T199" s="124">
        <v>-92.464697999999999</v>
      </c>
      <c r="U199" s="11"/>
      <c r="V199" s="11"/>
      <c r="W199" s="11"/>
      <c r="X199" s="10" t="s">
        <v>58</v>
      </c>
      <c r="Y199" s="10">
        <f t="shared" si="3"/>
        <v>2018</v>
      </c>
    </row>
    <row r="200" spans="1:25" x14ac:dyDescent="0.25">
      <c r="A200" s="11" t="s">
        <v>2210</v>
      </c>
      <c r="B200" s="12">
        <v>43405</v>
      </c>
      <c r="C200" s="11" t="s">
        <v>1141</v>
      </c>
      <c r="D200" s="11" t="s">
        <v>927</v>
      </c>
      <c r="E200" s="11" t="s">
        <v>84</v>
      </c>
      <c r="F200" s="11" t="s">
        <v>25</v>
      </c>
      <c r="G200" s="10" t="s">
        <v>2777</v>
      </c>
      <c r="H200" s="11" t="s">
        <v>1142</v>
      </c>
      <c r="I200" s="122">
        <v>25725000</v>
      </c>
      <c r="J200" s="13">
        <v>129</v>
      </c>
      <c r="L200" s="13"/>
      <c r="M200" s="11"/>
      <c r="N200" s="11" t="s">
        <v>169</v>
      </c>
      <c r="O200" s="11" t="s">
        <v>1143</v>
      </c>
      <c r="Q200" s="11"/>
      <c r="R200" s="14">
        <v>55117</v>
      </c>
      <c r="S200" s="14">
        <v>44.983600600000003</v>
      </c>
      <c r="T200" s="14">
        <v>-93.092597999999995</v>
      </c>
      <c r="U200" s="11" t="s">
        <v>303</v>
      </c>
      <c r="V200" s="11"/>
      <c r="W200" s="11"/>
      <c r="X200" s="10" t="s">
        <v>29</v>
      </c>
      <c r="Y200" s="10">
        <f t="shared" si="3"/>
        <v>2018</v>
      </c>
    </row>
    <row r="201" spans="1:25" x14ac:dyDescent="0.25">
      <c r="A201" s="11" t="s">
        <v>2210</v>
      </c>
      <c r="B201" s="12">
        <v>43405</v>
      </c>
      <c r="C201" s="11" t="s">
        <v>1144</v>
      </c>
      <c r="D201" s="11" t="s">
        <v>23</v>
      </c>
      <c r="E201" s="11" t="s">
        <v>24</v>
      </c>
      <c r="F201" s="11" t="s">
        <v>25</v>
      </c>
      <c r="G201" s="10" t="s">
        <v>1145</v>
      </c>
      <c r="H201" s="11" t="s">
        <v>85</v>
      </c>
      <c r="I201" s="122"/>
      <c r="J201" s="13">
        <v>27</v>
      </c>
      <c r="L201" s="13"/>
      <c r="M201" s="11" t="s">
        <v>1944</v>
      </c>
      <c r="N201" s="11" t="s">
        <v>33</v>
      </c>
      <c r="O201" s="11" t="s">
        <v>1146</v>
      </c>
      <c r="Q201" s="11" t="s">
        <v>1147</v>
      </c>
      <c r="R201" s="10">
        <v>55411</v>
      </c>
      <c r="S201" s="123">
        <v>44.995372000000003</v>
      </c>
      <c r="T201" s="124">
        <v>-93.276627000000005</v>
      </c>
      <c r="U201" s="11"/>
      <c r="V201" s="11"/>
      <c r="W201" s="11"/>
      <c r="X201" s="10" t="s">
        <v>29</v>
      </c>
      <c r="Y201" s="10">
        <f t="shared" si="3"/>
        <v>2018</v>
      </c>
    </row>
    <row r="202" spans="1:25" ht="15.75" x14ac:dyDescent="0.25">
      <c r="A202" s="11" t="s">
        <v>2210</v>
      </c>
      <c r="B202" s="12">
        <v>43405</v>
      </c>
      <c r="C202" s="11" t="s">
        <v>1148</v>
      </c>
      <c r="D202" s="11" t="s">
        <v>257</v>
      </c>
      <c r="E202" s="11" t="s">
        <v>76</v>
      </c>
      <c r="F202" s="11" t="s">
        <v>25</v>
      </c>
      <c r="G202" s="10" t="s">
        <v>1149</v>
      </c>
      <c r="H202" s="11" t="s">
        <v>33</v>
      </c>
      <c r="I202" s="122"/>
      <c r="J202" s="13">
        <v>20</v>
      </c>
      <c r="L202" s="13">
        <v>30000</v>
      </c>
      <c r="M202" s="11" t="s">
        <v>2372</v>
      </c>
      <c r="N202" s="11" t="s">
        <v>33</v>
      </c>
      <c r="O202" s="11" t="s">
        <v>1150</v>
      </c>
      <c r="P202" s="11"/>
      <c r="Q202" s="150" t="s">
        <v>1151</v>
      </c>
      <c r="R202" s="10">
        <v>55750</v>
      </c>
      <c r="S202" s="123">
        <v>47.519697999999998</v>
      </c>
      <c r="T202" s="124">
        <v>-92.176253000000003</v>
      </c>
      <c r="U202" s="11"/>
      <c r="V202" s="11"/>
      <c r="W202" s="11"/>
      <c r="X202" s="11" t="s">
        <v>65</v>
      </c>
      <c r="Y202" s="10">
        <f t="shared" si="3"/>
        <v>2018</v>
      </c>
    </row>
    <row r="203" spans="1:25" ht="15.75" x14ac:dyDescent="0.25">
      <c r="A203" s="17" t="s">
        <v>2210</v>
      </c>
      <c r="B203" s="18">
        <v>43409</v>
      </c>
      <c r="C203" s="17" t="s">
        <v>1152</v>
      </c>
      <c r="D203" s="17" t="s">
        <v>115</v>
      </c>
      <c r="E203" s="17" t="s">
        <v>59</v>
      </c>
      <c r="F203" s="11" t="s">
        <v>25</v>
      </c>
      <c r="G203" s="10" t="s">
        <v>1153</v>
      </c>
      <c r="H203" s="11" t="s">
        <v>49</v>
      </c>
      <c r="I203" s="122"/>
      <c r="J203" s="13">
        <v>12</v>
      </c>
      <c r="L203" s="13">
        <v>7076</v>
      </c>
      <c r="M203" s="11" t="s">
        <v>47</v>
      </c>
      <c r="N203" s="11" t="s">
        <v>33</v>
      </c>
      <c r="O203" s="11" t="s">
        <v>1154</v>
      </c>
      <c r="P203" s="19"/>
      <c r="Q203" s="151" t="s">
        <v>1155</v>
      </c>
      <c r="R203" s="19">
        <v>55337</v>
      </c>
      <c r="S203" s="148">
        <v>44.786749999999998</v>
      </c>
      <c r="T203" s="149">
        <v>-93.273987000000005</v>
      </c>
      <c r="U203" s="17"/>
      <c r="V203" s="17"/>
      <c r="W203" s="17"/>
      <c r="X203" s="19" t="s">
        <v>29</v>
      </c>
      <c r="Y203" s="10">
        <f t="shared" si="3"/>
        <v>2018</v>
      </c>
    </row>
    <row r="204" spans="1:25" x14ac:dyDescent="0.25">
      <c r="A204" s="11" t="s">
        <v>2210</v>
      </c>
      <c r="B204" s="12">
        <v>43413</v>
      </c>
      <c r="C204" s="11" t="s">
        <v>1160</v>
      </c>
      <c r="D204" s="11" t="s">
        <v>102</v>
      </c>
      <c r="E204" s="11" t="s">
        <v>59</v>
      </c>
      <c r="F204" s="11" t="s">
        <v>25</v>
      </c>
      <c r="G204" s="10" t="s">
        <v>1161</v>
      </c>
      <c r="H204" s="11" t="s">
        <v>26</v>
      </c>
      <c r="I204" s="122">
        <v>7000000</v>
      </c>
      <c r="J204" s="13"/>
      <c r="L204" s="13"/>
      <c r="M204" s="11" t="s">
        <v>1157</v>
      </c>
      <c r="N204" s="11" t="s">
        <v>104</v>
      </c>
      <c r="O204" s="11" t="s">
        <v>1158</v>
      </c>
      <c r="Q204" s="11" t="s">
        <v>1162</v>
      </c>
      <c r="R204" s="10">
        <v>55122</v>
      </c>
      <c r="S204" s="123">
        <v>44.792552000000001</v>
      </c>
      <c r="T204" s="124">
        <v>-93.179737000000003</v>
      </c>
      <c r="U204" s="11"/>
      <c r="V204" s="11"/>
      <c r="W204" s="11"/>
      <c r="X204" s="10" t="s">
        <v>29</v>
      </c>
      <c r="Y204" s="10">
        <f t="shared" si="3"/>
        <v>2018</v>
      </c>
    </row>
    <row r="205" spans="1:25" x14ac:dyDescent="0.25">
      <c r="A205" s="11" t="s">
        <v>2210</v>
      </c>
      <c r="B205" s="12">
        <v>43413</v>
      </c>
      <c r="C205" s="11" t="s">
        <v>1068</v>
      </c>
      <c r="D205" s="11" t="s">
        <v>211</v>
      </c>
      <c r="E205" s="11" t="s">
        <v>212</v>
      </c>
      <c r="F205" s="11" t="s">
        <v>25</v>
      </c>
      <c r="G205" s="10" t="s">
        <v>1156</v>
      </c>
      <c r="H205" s="11" t="s">
        <v>36</v>
      </c>
      <c r="I205" s="122">
        <v>30000000</v>
      </c>
      <c r="J205" s="13"/>
      <c r="L205" s="13">
        <v>70000</v>
      </c>
      <c r="M205" s="11" t="s">
        <v>1157</v>
      </c>
      <c r="N205" s="11" t="s">
        <v>104</v>
      </c>
      <c r="O205" s="11" t="s">
        <v>1158</v>
      </c>
      <c r="Q205" s="11" t="s">
        <v>1159</v>
      </c>
      <c r="R205" s="10">
        <v>55317</v>
      </c>
      <c r="S205" s="123">
        <v>44.862487999999999</v>
      </c>
      <c r="T205" s="124">
        <v>-93.595945999999998</v>
      </c>
      <c r="U205" s="11"/>
      <c r="V205" s="11"/>
      <c r="W205" s="11"/>
      <c r="X205" s="10" t="s">
        <v>29</v>
      </c>
      <c r="Y205" s="10">
        <f t="shared" si="3"/>
        <v>2018</v>
      </c>
    </row>
    <row r="206" spans="1:25" x14ac:dyDescent="0.25">
      <c r="A206" s="11" t="s">
        <v>2210</v>
      </c>
      <c r="B206" s="12">
        <v>43414</v>
      </c>
      <c r="C206" s="11" t="s">
        <v>30</v>
      </c>
      <c r="D206" s="11" t="s">
        <v>23</v>
      </c>
      <c r="E206" s="11" t="s">
        <v>24</v>
      </c>
      <c r="F206" s="11" t="s">
        <v>25</v>
      </c>
      <c r="G206" s="10" t="s">
        <v>1163</v>
      </c>
      <c r="H206" s="11" t="s">
        <v>31</v>
      </c>
      <c r="I206" s="122"/>
      <c r="J206" s="13"/>
      <c r="L206" s="13"/>
      <c r="M206" s="11" t="s">
        <v>32</v>
      </c>
      <c r="N206" s="11" t="s">
        <v>33</v>
      </c>
      <c r="O206" s="11" t="s">
        <v>1164</v>
      </c>
      <c r="Q206" s="11" t="s">
        <v>34</v>
      </c>
      <c r="R206" s="10">
        <v>55415</v>
      </c>
      <c r="S206" s="123">
        <v>44.974254999999999</v>
      </c>
      <c r="T206" s="124">
        <v>-93.253962999999999</v>
      </c>
      <c r="U206" s="11"/>
      <c r="V206" s="11"/>
      <c r="W206" s="11"/>
      <c r="X206" s="10" t="s">
        <v>29</v>
      </c>
      <c r="Y206" s="10">
        <f t="shared" si="3"/>
        <v>2018</v>
      </c>
    </row>
    <row r="207" spans="1:25" x14ac:dyDescent="0.25">
      <c r="A207" s="11" t="s">
        <v>2210</v>
      </c>
      <c r="B207" s="12">
        <v>43417</v>
      </c>
      <c r="C207" s="11" t="s">
        <v>110</v>
      </c>
      <c r="D207" s="11" t="s">
        <v>1165</v>
      </c>
      <c r="E207" s="11" t="s">
        <v>231</v>
      </c>
      <c r="F207" s="11" t="s">
        <v>25</v>
      </c>
      <c r="G207" s="10" t="s">
        <v>1166</v>
      </c>
      <c r="H207" s="11" t="s">
        <v>33</v>
      </c>
      <c r="I207" s="122">
        <v>3460000</v>
      </c>
      <c r="J207" s="13">
        <v>51</v>
      </c>
      <c r="L207" s="13"/>
      <c r="M207" s="11" t="s">
        <v>2509</v>
      </c>
      <c r="N207" s="11" t="s">
        <v>33</v>
      </c>
      <c r="O207" s="11" t="s">
        <v>1167</v>
      </c>
      <c r="Q207" s="11" t="s">
        <v>1168</v>
      </c>
      <c r="R207" s="10">
        <v>55302</v>
      </c>
      <c r="S207" s="123">
        <v>45.218651999999999</v>
      </c>
      <c r="T207" s="124">
        <v>-94.105947999999998</v>
      </c>
      <c r="U207" s="11" t="s">
        <v>303</v>
      </c>
      <c r="V207" s="11"/>
      <c r="W207" s="11"/>
      <c r="X207" s="10" t="s">
        <v>71</v>
      </c>
      <c r="Y207" s="10">
        <f t="shared" si="3"/>
        <v>2018</v>
      </c>
    </row>
    <row r="208" spans="1:25" x14ac:dyDescent="0.25">
      <c r="A208" s="11" t="s">
        <v>2210</v>
      </c>
      <c r="B208" s="12">
        <v>43418</v>
      </c>
      <c r="C208" s="11" t="s">
        <v>1169</v>
      </c>
      <c r="D208" s="11" t="s">
        <v>94</v>
      </c>
      <c r="E208" s="11" t="s">
        <v>95</v>
      </c>
      <c r="F208" s="11" t="s">
        <v>25</v>
      </c>
      <c r="G208" s="10" t="s">
        <v>1170</v>
      </c>
      <c r="H208" s="11" t="s">
        <v>33</v>
      </c>
      <c r="I208" s="122"/>
      <c r="J208" s="13">
        <v>82</v>
      </c>
      <c r="L208" s="13">
        <v>117000</v>
      </c>
      <c r="M208" s="11" t="s">
        <v>1928</v>
      </c>
      <c r="N208" s="11" t="s">
        <v>33</v>
      </c>
      <c r="O208" s="11" t="s">
        <v>1171</v>
      </c>
      <c r="Q208" s="11" t="s">
        <v>258</v>
      </c>
      <c r="R208" s="10">
        <v>56001</v>
      </c>
      <c r="S208" s="123">
        <v>44.181162</v>
      </c>
      <c r="T208" s="124">
        <v>-93.939179999999993</v>
      </c>
      <c r="U208" s="11" t="s">
        <v>303</v>
      </c>
      <c r="V208" s="11"/>
      <c r="W208" s="11"/>
      <c r="X208" s="10" t="s">
        <v>58</v>
      </c>
      <c r="Y208" s="10">
        <f t="shared" si="3"/>
        <v>2018</v>
      </c>
    </row>
    <row r="209" spans="1:25" x14ac:dyDescent="0.25">
      <c r="A209" s="11" t="s">
        <v>2210</v>
      </c>
      <c r="B209" s="12">
        <v>43419</v>
      </c>
      <c r="C209" s="11" t="s">
        <v>1172</v>
      </c>
      <c r="D209" s="11" t="s">
        <v>165</v>
      </c>
      <c r="E209" s="11" t="s">
        <v>76</v>
      </c>
      <c r="F209" s="11" t="s">
        <v>25</v>
      </c>
      <c r="G209" s="10" t="s">
        <v>1173</v>
      </c>
      <c r="H209" s="11" t="s">
        <v>36</v>
      </c>
      <c r="I209" s="122">
        <v>9000000</v>
      </c>
      <c r="J209" s="13"/>
      <c r="L209" s="13">
        <v>25000</v>
      </c>
      <c r="M209" s="11" t="s">
        <v>67</v>
      </c>
      <c r="N209" s="11" t="s">
        <v>33</v>
      </c>
      <c r="O209" s="11" t="s">
        <v>1174</v>
      </c>
      <c r="Q209" s="11" t="s">
        <v>1175</v>
      </c>
      <c r="R209" s="14">
        <v>55807</v>
      </c>
      <c r="S209" s="14">
        <v>46.732399000000001</v>
      </c>
      <c r="T209" s="14">
        <v>-92.166397099999998</v>
      </c>
      <c r="U209" s="11"/>
      <c r="V209" s="11"/>
      <c r="W209" s="11"/>
      <c r="X209" s="10" t="s">
        <v>65</v>
      </c>
      <c r="Y209" s="10">
        <f t="shared" si="3"/>
        <v>2018</v>
      </c>
    </row>
    <row r="210" spans="1:25" x14ac:dyDescent="0.25">
      <c r="A210" s="11" t="s">
        <v>2210</v>
      </c>
      <c r="B210" s="12">
        <v>43420</v>
      </c>
      <c r="C210" s="11" t="s">
        <v>1176</v>
      </c>
      <c r="D210" s="11" t="s">
        <v>42</v>
      </c>
      <c r="E210" s="11" t="s">
        <v>24</v>
      </c>
      <c r="F210" s="11" t="s">
        <v>25</v>
      </c>
      <c r="G210" s="10" t="s">
        <v>1177</v>
      </c>
      <c r="H210" s="11" t="s">
        <v>101</v>
      </c>
      <c r="I210" s="122">
        <v>4500000</v>
      </c>
      <c r="J210" s="13">
        <v>101</v>
      </c>
      <c r="L210" s="13">
        <v>27500</v>
      </c>
      <c r="M210" s="11" t="s">
        <v>1944</v>
      </c>
      <c r="N210" s="11" t="s">
        <v>33</v>
      </c>
      <c r="O210" s="11" t="s">
        <v>1178</v>
      </c>
      <c r="Q210" s="11" t="s">
        <v>1179</v>
      </c>
      <c r="R210" s="14">
        <v>55442</v>
      </c>
      <c r="S210" s="14">
        <v>45.060060999999997</v>
      </c>
      <c r="T210" s="14">
        <v>-93.404690000000002</v>
      </c>
      <c r="U210" s="11"/>
      <c r="V210" s="11"/>
      <c r="W210" s="11"/>
      <c r="X210" s="10" t="s">
        <v>29</v>
      </c>
      <c r="Y210" s="10">
        <f t="shared" si="3"/>
        <v>2018</v>
      </c>
    </row>
    <row r="211" spans="1:25" x14ac:dyDescent="0.25">
      <c r="A211" s="11" t="s">
        <v>2210</v>
      </c>
      <c r="B211" s="12">
        <v>43424</v>
      </c>
      <c r="C211" s="11" t="s">
        <v>1185</v>
      </c>
      <c r="D211" s="11" t="s">
        <v>23</v>
      </c>
      <c r="E211" s="11" t="s">
        <v>24</v>
      </c>
      <c r="F211" s="11" t="s">
        <v>25</v>
      </c>
      <c r="G211" s="10" t="s">
        <v>1186</v>
      </c>
      <c r="H211" s="11" t="s">
        <v>33</v>
      </c>
      <c r="I211" s="122"/>
      <c r="J211" s="13">
        <v>55</v>
      </c>
      <c r="L211" s="13"/>
      <c r="M211" s="11" t="s">
        <v>67</v>
      </c>
      <c r="N211" s="11" t="s">
        <v>33</v>
      </c>
      <c r="O211" s="11" t="s">
        <v>1187</v>
      </c>
      <c r="Q211" s="11" t="s">
        <v>156</v>
      </c>
      <c r="R211" s="10">
        <v>55401</v>
      </c>
      <c r="S211" s="123">
        <v>44.984577000000002</v>
      </c>
      <c r="T211" s="124">
        <v>-93.269097000000002</v>
      </c>
      <c r="U211" s="11"/>
      <c r="V211" s="11"/>
      <c r="W211" s="11"/>
      <c r="X211" s="10" t="s">
        <v>29</v>
      </c>
      <c r="Y211" s="10">
        <f t="shared" si="3"/>
        <v>2018</v>
      </c>
    </row>
    <row r="212" spans="1:25" x14ac:dyDescent="0.25">
      <c r="A212" s="11" t="s">
        <v>2210</v>
      </c>
      <c r="B212" s="12">
        <v>43424</v>
      </c>
      <c r="C212" s="11" t="s">
        <v>1188</v>
      </c>
      <c r="D212" s="11" t="s">
        <v>313</v>
      </c>
      <c r="E212" s="11" t="s">
        <v>231</v>
      </c>
      <c r="F212" s="11" t="s">
        <v>25</v>
      </c>
      <c r="G212" s="10" t="s">
        <v>1189</v>
      </c>
      <c r="H212" s="11" t="s">
        <v>26</v>
      </c>
      <c r="I212" s="122"/>
      <c r="J212" s="13">
        <v>57</v>
      </c>
      <c r="L212" s="13"/>
      <c r="M212" s="11"/>
      <c r="N212" s="11" t="s">
        <v>214</v>
      </c>
      <c r="O212" s="11" t="s">
        <v>1187</v>
      </c>
      <c r="Q212" s="11" t="s">
        <v>1190</v>
      </c>
      <c r="R212" s="10">
        <v>55301</v>
      </c>
      <c r="S212" s="123">
        <v>45.247734000000001</v>
      </c>
      <c r="T212" s="124">
        <v>-93.687039999999996</v>
      </c>
      <c r="U212" s="11"/>
      <c r="V212" s="11"/>
      <c r="W212" s="11"/>
      <c r="X212" s="10" t="s">
        <v>71</v>
      </c>
      <c r="Y212" s="10">
        <f t="shared" si="3"/>
        <v>2018</v>
      </c>
    </row>
    <row r="213" spans="1:25" x14ac:dyDescent="0.25">
      <c r="A213" s="11" t="s">
        <v>2210</v>
      </c>
      <c r="B213" s="12">
        <v>43424</v>
      </c>
      <c r="C213" s="97" t="s">
        <v>1180</v>
      </c>
      <c r="D213" s="11" t="s">
        <v>400</v>
      </c>
      <c r="E213" s="11" t="s">
        <v>219</v>
      </c>
      <c r="F213" s="11" t="s">
        <v>25</v>
      </c>
      <c r="G213" s="10" t="s">
        <v>1181</v>
      </c>
      <c r="H213" s="11" t="s">
        <v>1182</v>
      </c>
      <c r="I213" s="129">
        <v>1000000</v>
      </c>
      <c r="J213" s="275"/>
      <c r="L213" s="13"/>
      <c r="M213" s="11"/>
      <c r="N213" s="11" t="s">
        <v>52</v>
      </c>
      <c r="O213" s="11" t="s">
        <v>1183</v>
      </c>
      <c r="Q213" s="11" t="s">
        <v>1184</v>
      </c>
      <c r="R213" s="10">
        <v>55128</v>
      </c>
      <c r="S213" s="123">
        <v>44.948573000000003</v>
      </c>
      <c r="T213" s="124">
        <v>-92.977046999999999</v>
      </c>
      <c r="U213" s="11"/>
      <c r="V213" s="11"/>
      <c r="W213" s="97"/>
      <c r="X213" s="10" t="s">
        <v>29</v>
      </c>
      <c r="Y213" s="10">
        <f t="shared" si="3"/>
        <v>2018</v>
      </c>
    </row>
    <row r="214" spans="1:25" x14ac:dyDescent="0.25">
      <c r="A214" s="11" t="s">
        <v>2210</v>
      </c>
      <c r="B214" s="12">
        <v>43425</v>
      </c>
      <c r="C214" s="11" t="s">
        <v>1191</v>
      </c>
      <c r="D214" s="11" t="s">
        <v>106</v>
      </c>
      <c r="E214" s="11" t="s">
        <v>84</v>
      </c>
      <c r="F214" s="11" t="s">
        <v>25</v>
      </c>
      <c r="G214" s="10" t="s">
        <v>1192</v>
      </c>
      <c r="H214" s="11" t="s">
        <v>85</v>
      </c>
      <c r="I214" s="122">
        <v>1795788</v>
      </c>
      <c r="J214" s="13">
        <v>135</v>
      </c>
      <c r="L214" s="13"/>
      <c r="M214" s="11" t="s">
        <v>127</v>
      </c>
      <c r="N214" s="11" t="s">
        <v>33</v>
      </c>
      <c r="O214" s="11" t="s">
        <v>1193</v>
      </c>
      <c r="Q214" s="11" t="s">
        <v>1194</v>
      </c>
      <c r="R214" s="10">
        <v>55101</v>
      </c>
      <c r="S214" s="123">
        <v>44.951483000000003</v>
      </c>
      <c r="T214" s="124">
        <v>-93.090648999999999</v>
      </c>
      <c r="U214" s="11" t="s">
        <v>303</v>
      </c>
      <c r="V214" s="11"/>
      <c r="W214" s="11"/>
      <c r="X214" s="10" t="s">
        <v>29</v>
      </c>
      <c r="Y214" s="10">
        <f t="shared" si="3"/>
        <v>2018</v>
      </c>
    </row>
    <row r="215" spans="1:25" x14ac:dyDescent="0.25">
      <c r="A215" s="11" t="s">
        <v>2210</v>
      </c>
      <c r="B215" s="12">
        <v>43425</v>
      </c>
      <c r="C215" s="11" t="s">
        <v>1201</v>
      </c>
      <c r="D215" s="11" t="s">
        <v>334</v>
      </c>
      <c r="E215" s="11" t="s">
        <v>231</v>
      </c>
      <c r="F215" s="11" t="s">
        <v>25</v>
      </c>
      <c r="G215" s="10" t="s">
        <v>1202</v>
      </c>
      <c r="H215" s="11" t="s">
        <v>33</v>
      </c>
      <c r="I215" s="122">
        <v>7200000</v>
      </c>
      <c r="J215" s="13">
        <v>10</v>
      </c>
      <c r="L215" s="13">
        <v>91000</v>
      </c>
      <c r="M215" s="11" t="s">
        <v>2372</v>
      </c>
      <c r="N215" s="11" t="s">
        <v>33</v>
      </c>
      <c r="O215" s="11" t="s">
        <v>1193</v>
      </c>
      <c r="Q215" s="11" t="s">
        <v>156</v>
      </c>
      <c r="R215" s="10">
        <v>55313</v>
      </c>
      <c r="S215" s="123">
        <v>45.180731999999999</v>
      </c>
      <c r="T215" s="124">
        <v>-93.927555999999996</v>
      </c>
      <c r="U215" s="11" t="s">
        <v>303</v>
      </c>
      <c r="V215" s="11"/>
      <c r="W215" s="11"/>
      <c r="X215" s="10" t="s">
        <v>71</v>
      </c>
      <c r="Y215" s="10">
        <f t="shared" si="3"/>
        <v>2018</v>
      </c>
    </row>
    <row r="216" spans="1:25" x14ac:dyDescent="0.25">
      <c r="A216" s="11" t="s">
        <v>2210</v>
      </c>
      <c r="B216" s="12">
        <v>43425</v>
      </c>
      <c r="C216" s="11" t="s">
        <v>1198</v>
      </c>
      <c r="D216" s="11" t="s">
        <v>289</v>
      </c>
      <c r="E216" s="11" t="s">
        <v>290</v>
      </c>
      <c r="F216" s="11" t="s">
        <v>25</v>
      </c>
      <c r="G216" s="10" t="s">
        <v>1199</v>
      </c>
      <c r="H216" s="11" t="s">
        <v>364</v>
      </c>
      <c r="I216" s="122">
        <v>1200000</v>
      </c>
      <c r="J216" s="13">
        <v>10</v>
      </c>
      <c r="L216" s="13"/>
      <c r="M216" s="11" t="s">
        <v>67</v>
      </c>
      <c r="N216" s="11" t="s">
        <v>33</v>
      </c>
      <c r="O216" s="11" t="s">
        <v>1193</v>
      </c>
      <c r="Q216" s="11" t="s">
        <v>1200</v>
      </c>
      <c r="R216" s="10">
        <v>56379</v>
      </c>
      <c r="S216" s="123">
        <v>45.596147999999999</v>
      </c>
      <c r="T216" s="124">
        <v>-94.142448000000002</v>
      </c>
      <c r="U216" s="11" t="s">
        <v>303</v>
      </c>
      <c r="V216" s="11"/>
      <c r="W216" s="11"/>
      <c r="X216" s="10" t="s">
        <v>71</v>
      </c>
      <c r="Y216" s="10">
        <f t="shared" si="3"/>
        <v>2018</v>
      </c>
    </row>
    <row r="217" spans="1:25" x14ac:dyDescent="0.25">
      <c r="A217" s="11" t="s">
        <v>2210</v>
      </c>
      <c r="B217" s="12">
        <v>43425</v>
      </c>
      <c r="C217" s="11" t="s">
        <v>1195</v>
      </c>
      <c r="D217" s="11" t="s">
        <v>263</v>
      </c>
      <c r="E217" s="11" t="s">
        <v>264</v>
      </c>
      <c r="F217" s="11" t="s">
        <v>25</v>
      </c>
      <c r="G217" s="10" t="s">
        <v>1196</v>
      </c>
      <c r="H217" s="11" t="s">
        <v>85</v>
      </c>
      <c r="I217" s="122">
        <v>7900000</v>
      </c>
      <c r="J217" s="13">
        <v>20</v>
      </c>
      <c r="L217" s="13">
        <v>70000</v>
      </c>
      <c r="M217" s="11" t="s">
        <v>127</v>
      </c>
      <c r="N217" s="11" t="s">
        <v>33</v>
      </c>
      <c r="O217" s="11" t="s">
        <v>1193</v>
      </c>
      <c r="Q217" s="11" t="s">
        <v>1197</v>
      </c>
      <c r="R217" s="10">
        <v>56073</v>
      </c>
      <c r="S217" s="123">
        <v>44.317464000000001</v>
      </c>
      <c r="T217" s="124">
        <v>-94.456711999999996</v>
      </c>
      <c r="U217" s="11" t="s">
        <v>303</v>
      </c>
      <c r="V217" s="11"/>
      <c r="W217" s="11"/>
      <c r="X217" s="10" t="s">
        <v>58</v>
      </c>
      <c r="Y217" s="10">
        <f t="shared" si="3"/>
        <v>2018</v>
      </c>
    </row>
    <row r="218" spans="1:25" x14ac:dyDescent="0.25">
      <c r="A218" s="11" t="s">
        <v>2210</v>
      </c>
      <c r="B218" s="12">
        <v>43431</v>
      </c>
      <c r="C218" s="11" t="s">
        <v>370</v>
      </c>
      <c r="D218" s="11" t="s">
        <v>2106</v>
      </c>
      <c r="E218" s="20" t="s">
        <v>91</v>
      </c>
      <c r="F218" s="11" t="s">
        <v>25</v>
      </c>
      <c r="G218" s="10" t="s">
        <v>1203</v>
      </c>
      <c r="H218" s="11" t="s">
        <v>36</v>
      </c>
      <c r="I218" s="122">
        <v>60000000</v>
      </c>
      <c r="J218" s="13"/>
      <c r="L218" s="13"/>
      <c r="M218" s="11"/>
      <c r="N218" s="11" t="s">
        <v>37</v>
      </c>
      <c r="O218" s="11" t="s">
        <v>1204</v>
      </c>
      <c r="Q218" s="11" t="s">
        <v>1205</v>
      </c>
      <c r="R218" s="10">
        <v>56303</v>
      </c>
      <c r="S218" s="123">
        <v>45.575158000000002</v>
      </c>
      <c r="T218" s="124">
        <v>-94.170209</v>
      </c>
      <c r="U218" s="11"/>
      <c r="V218" s="11"/>
      <c r="W218" s="11"/>
      <c r="X218" s="10" t="s">
        <v>71</v>
      </c>
      <c r="Y218" s="10">
        <f t="shared" si="3"/>
        <v>2018</v>
      </c>
    </row>
    <row r="219" spans="1:25" x14ac:dyDescent="0.25">
      <c r="A219" s="11" t="s">
        <v>2210</v>
      </c>
      <c r="B219" s="12">
        <v>43432</v>
      </c>
      <c r="C219" s="11" t="s">
        <v>1206</v>
      </c>
      <c r="D219" s="11" t="s">
        <v>165</v>
      </c>
      <c r="E219" s="11" t="s">
        <v>76</v>
      </c>
      <c r="F219" s="11" t="s">
        <v>25</v>
      </c>
      <c r="G219" s="10" t="s">
        <v>1207</v>
      </c>
      <c r="H219" s="11" t="s">
        <v>26</v>
      </c>
      <c r="I219" s="122">
        <v>300000000</v>
      </c>
      <c r="J219" s="13"/>
      <c r="L219" s="13"/>
      <c r="M219" s="11"/>
      <c r="N219" s="11" t="s">
        <v>37</v>
      </c>
      <c r="O219" s="11" t="s">
        <v>1208</v>
      </c>
      <c r="Q219" s="11" t="s">
        <v>1209</v>
      </c>
      <c r="R219" s="14">
        <v>55805</v>
      </c>
      <c r="S219" s="14">
        <v>46.796398199999999</v>
      </c>
      <c r="T219" s="14">
        <v>-92.087898300000006</v>
      </c>
      <c r="U219" s="11"/>
      <c r="V219" s="11"/>
      <c r="W219" s="11"/>
      <c r="X219" s="10" t="s">
        <v>65</v>
      </c>
      <c r="Y219" s="10">
        <f t="shared" si="3"/>
        <v>2018</v>
      </c>
    </row>
    <row r="220" spans="1:25" ht="15.75" x14ac:dyDescent="0.25">
      <c r="A220" s="11" t="s">
        <v>2210</v>
      </c>
      <c r="B220" s="12">
        <v>43433</v>
      </c>
      <c r="C220" s="11" t="s">
        <v>1210</v>
      </c>
      <c r="D220" s="11" t="s">
        <v>38</v>
      </c>
      <c r="E220" s="11" t="s">
        <v>24</v>
      </c>
      <c r="F220" s="11" t="s">
        <v>25</v>
      </c>
      <c r="G220" s="10" t="s">
        <v>1211</v>
      </c>
      <c r="H220" s="11" t="s">
        <v>36</v>
      </c>
      <c r="I220" s="122"/>
      <c r="J220" s="13">
        <v>80</v>
      </c>
      <c r="L220" s="13"/>
      <c r="M220" s="11" t="s">
        <v>40</v>
      </c>
      <c r="N220" s="11" t="s">
        <v>28</v>
      </c>
      <c r="O220" s="11" t="s">
        <v>1212</v>
      </c>
      <c r="Q220" s="150" t="s">
        <v>1213</v>
      </c>
      <c r="R220" s="10">
        <v>55431</v>
      </c>
      <c r="S220" s="123">
        <v>44.833376999999999</v>
      </c>
      <c r="T220" s="124">
        <v>-93.296475000000001</v>
      </c>
      <c r="U220" s="11" t="s">
        <v>384</v>
      </c>
      <c r="V220" s="11"/>
      <c r="W220" s="11"/>
      <c r="X220" s="10" t="s">
        <v>29</v>
      </c>
      <c r="Y220" s="10">
        <f t="shared" si="3"/>
        <v>2018</v>
      </c>
    </row>
    <row r="221" spans="1:25" x14ac:dyDescent="0.25">
      <c r="A221" s="11" t="s">
        <v>2210</v>
      </c>
      <c r="B221" s="12">
        <v>43434</v>
      </c>
      <c r="C221" s="11" t="s">
        <v>1214</v>
      </c>
      <c r="D221" s="11" t="s">
        <v>23</v>
      </c>
      <c r="E221" s="11" t="s">
        <v>24</v>
      </c>
      <c r="F221" s="11" t="s">
        <v>25</v>
      </c>
      <c r="G221" s="10" t="s">
        <v>1215</v>
      </c>
      <c r="H221" s="11" t="s">
        <v>36</v>
      </c>
      <c r="I221" s="122"/>
      <c r="J221" s="13">
        <v>6</v>
      </c>
      <c r="L221" s="13">
        <v>3300</v>
      </c>
      <c r="M221" s="11" t="s">
        <v>27</v>
      </c>
      <c r="N221" s="11" t="s">
        <v>28</v>
      </c>
      <c r="O221" s="11" t="s">
        <v>1216</v>
      </c>
      <c r="Q221" s="11" t="s">
        <v>1217</v>
      </c>
      <c r="R221" s="10">
        <v>55402</v>
      </c>
      <c r="S221" s="123">
        <v>44.973908000000002</v>
      </c>
      <c r="T221" s="124">
        <v>-93.272418999999999</v>
      </c>
      <c r="U221" s="11"/>
      <c r="V221" s="11"/>
      <c r="W221" s="11"/>
      <c r="X221" s="10" t="s">
        <v>29</v>
      </c>
      <c r="Y221" s="10">
        <f t="shared" si="3"/>
        <v>2018</v>
      </c>
    </row>
    <row r="222" spans="1:25" x14ac:dyDescent="0.25">
      <c r="A222" s="11" t="s">
        <v>2210</v>
      </c>
      <c r="B222" s="12">
        <v>43434</v>
      </c>
      <c r="C222" s="11" t="s">
        <v>1218</v>
      </c>
      <c r="D222" s="11" t="s">
        <v>23</v>
      </c>
      <c r="E222" s="11" t="s">
        <v>24</v>
      </c>
      <c r="F222" s="11" t="s">
        <v>25</v>
      </c>
      <c r="G222" s="10" t="s">
        <v>1219</v>
      </c>
      <c r="H222" s="11" t="s">
        <v>26</v>
      </c>
      <c r="I222" s="122"/>
      <c r="J222" s="13"/>
      <c r="L222" s="13"/>
      <c r="M222" s="11"/>
      <c r="N222" s="11" t="s">
        <v>2507</v>
      </c>
      <c r="O222" s="11" t="s">
        <v>1220</v>
      </c>
      <c r="Q222" s="11" t="s">
        <v>1221</v>
      </c>
      <c r="R222" s="14">
        <v>55402</v>
      </c>
      <c r="S222" s="14">
        <v>44.977298699999999</v>
      </c>
      <c r="T222" s="14">
        <v>-93.269500699999995</v>
      </c>
      <c r="U222" s="11"/>
      <c r="V222" s="11"/>
      <c r="W222" s="11"/>
      <c r="X222" s="10" t="s">
        <v>29</v>
      </c>
      <c r="Y222" s="10">
        <f t="shared" si="3"/>
        <v>2018</v>
      </c>
    </row>
    <row r="223" spans="1:25" x14ac:dyDescent="0.25">
      <c r="A223" s="11" t="s">
        <v>2210</v>
      </c>
      <c r="B223" s="12">
        <v>43435</v>
      </c>
      <c r="C223" s="11" t="s">
        <v>1222</v>
      </c>
      <c r="D223" s="11" t="s">
        <v>23</v>
      </c>
      <c r="E223" s="11" t="s">
        <v>24</v>
      </c>
      <c r="F223" s="11" t="s">
        <v>25</v>
      </c>
      <c r="G223" s="10" t="s">
        <v>1223</v>
      </c>
      <c r="H223" s="11" t="s">
        <v>36</v>
      </c>
      <c r="I223" s="129"/>
      <c r="J223" s="13"/>
      <c r="L223" s="13"/>
      <c r="M223" s="11" t="s">
        <v>367</v>
      </c>
      <c r="N223" s="11" t="s">
        <v>51</v>
      </c>
      <c r="O223" s="11" t="s">
        <v>1224</v>
      </c>
      <c r="Q223" s="11" t="s">
        <v>156</v>
      </c>
      <c r="R223" s="10">
        <v>55401</v>
      </c>
      <c r="S223" s="123">
        <v>44.984577000000002</v>
      </c>
      <c r="T223" s="124">
        <v>-93.269097000000002</v>
      </c>
      <c r="U223" s="11"/>
      <c r="V223" s="11"/>
      <c r="W223" s="11"/>
      <c r="X223" s="10" t="s">
        <v>29</v>
      </c>
      <c r="Y223" s="10">
        <f t="shared" si="3"/>
        <v>2018</v>
      </c>
    </row>
    <row r="224" spans="1:25" x14ac:dyDescent="0.25">
      <c r="A224" s="17" t="s">
        <v>2210</v>
      </c>
      <c r="B224" s="18">
        <v>43438</v>
      </c>
      <c r="C224" s="17" t="s">
        <v>1225</v>
      </c>
      <c r="D224" s="17" t="s">
        <v>389</v>
      </c>
      <c r="E224" s="17" t="s">
        <v>78</v>
      </c>
      <c r="F224" s="11" t="s">
        <v>25</v>
      </c>
      <c r="G224" s="10" t="s">
        <v>1226</v>
      </c>
      <c r="H224" s="11" t="s">
        <v>49</v>
      </c>
      <c r="I224" s="122"/>
      <c r="J224" s="13"/>
      <c r="L224" s="13"/>
      <c r="M224" s="11"/>
      <c r="N224" s="11" t="s">
        <v>52</v>
      </c>
      <c r="O224" s="11" t="s">
        <v>1227</v>
      </c>
      <c r="P224" s="19"/>
      <c r="Q224" s="17" t="s">
        <v>1228</v>
      </c>
      <c r="R224" s="19">
        <v>56003</v>
      </c>
      <c r="S224" s="148">
        <v>44.173459999999999</v>
      </c>
      <c r="T224" s="149">
        <v>-94.043799000000007</v>
      </c>
      <c r="U224" s="17"/>
      <c r="V224" s="17"/>
      <c r="W224" s="17"/>
      <c r="X224" s="19" t="s">
        <v>58</v>
      </c>
      <c r="Y224" s="10">
        <f t="shared" si="3"/>
        <v>2018</v>
      </c>
    </row>
    <row r="225" spans="1:25" x14ac:dyDescent="0.25">
      <c r="A225" s="11" t="s">
        <v>2210</v>
      </c>
      <c r="B225" s="12">
        <v>43439</v>
      </c>
      <c r="C225" s="11" t="s">
        <v>1229</v>
      </c>
      <c r="D225" s="11" t="s">
        <v>106</v>
      </c>
      <c r="E225" s="11" t="s">
        <v>84</v>
      </c>
      <c r="F225" s="11" t="s">
        <v>25</v>
      </c>
      <c r="G225" s="10" t="s">
        <v>1230</v>
      </c>
      <c r="H225" s="11"/>
      <c r="I225" s="129"/>
      <c r="J225" s="13">
        <v>36</v>
      </c>
      <c r="L225" s="13"/>
      <c r="M225" s="11" t="s">
        <v>2510</v>
      </c>
      <c r="N225" s="11" t="s">
        <v>33</v>
      </c>
      <c r="O225" s="11" t="s">
        <v>1231</v>
      </c>
      <c r="Q225" s="11" t="s">
        <v>1232</v>
      </c>
      <c r="R225" s="10">
        <v>55102</v>
      </c>
      <c r="S225" s="123">
        <v>44.924934999999998</v>
      </c>
      <c r="T225" s="124">
        <v>-93.126534000000007</v>
      </c>
      <c r="U225" s="11"/>
      <c r="V225" s="11"/>
      <c r="W225" s="11"/>
      <c r="X225" s="10" t="s">
        <v>29</v>
      </c>
      <c r="Y225" s="10">
        <f t="shared" si="3"/>
        <v>2018</v>
      </c>
    </row>
    <row r="226" spans="1:25" x14ac:dyDescent="0.25">
      <c r="A226" s="11" t="s">
        <v>2210</v>
      </c>
      <c r="B226" s="12">
        <v>43441</v>
      </c>
      <c r="C226" s="11" t="s">
        <v>1233</v>
      </c>
      <c r="D226" s="11" t="s">
        <v>141</v>
      </c>
      <c r="E226" s="11" t="s">
        <v>142</v>
      </c>
      <c r="F226" s="11" t="s">
        <v>25</v>
      </c>
      <c r="G226" s="10" t="s">
        <v>1234</v>
      </c>
      <c r="H226" s="11" t="s">
        <v>33</v>
      </c>
      <c r="I226" s="122">
        <v>1080000</v>
      </c>
      <c r="J226" s="13">
        <v>14</v>
      </c>
      <c r="L226" s="13">
        <v>15000</v>
      </c>
      <c r="M226" s="11" t="s">
        <v>113</v>
      </c>
      <c r="N226" s="11" t="s">
        <v>33</v>
      </c>
      <c r="O226" s="11"/>
      <c r="Q226" s="159" t="s">
        <v>1235</v>
      </c>
      <c r="R226" s="10">
        <v>55051</v>
      </c>
      <c r="S226" s="123">
        <v>45.881200999999997</v>
      </c>
      <c r="T226" s="124">
        <v>-93.273011999999994</v>
      </c>
      <c r="U226" s="11" t="s">
        <v>303</v>
      </c>
      <c r="V226" s="11"/>
      <c r="W226" s="11"/>
      <c r="X226" s="10" t="s">
        <v>71</v>
      </c>
      <c r="Y226" s="10">
        <f t="shared" si="3"/>
        <v>2018</v>
      </c>
    </row>
    <row r="227" spans="1:25" x14ac:dyDescent="0.25">
      <c r="A227" s="11" t="s">
        <v>2210</v>
      </c>
      <c r="B227" s="12">
        <v>43445</v>
      </c>
      <c r="C227" s="11" t="s">
        <v>1240</v>
      </c>
      <c r="D227" s="11" t="s">
        <v>124</v>
      </c>
      <c r="E227" s="11" t="s">
        <v>24</v>
      </c>
      <c r="F227" s="11" t="s">
        <v>25</v>
      </c>
      <c r="G227" s="10" t="s">
        <v>1241</v>
      </c>
      <c r="H227" s="11" t="s">
        <v>66</v>
      </c>
      <c r="I227" s="129"/>
      <c r="J227" s="13">
        <v>10</v>
      </c>
      <c r="L227" s="13"/>
      <c r="M227" s="11" t="s">
        <v>1944</v>
      </c>
      <c r="N227" s="11" t="s">
        <v>33</v>
      </c>
      <c r="O227" s="11" t="s">
        <v>1242</v>
      </c>
      <c r="Q227" s="11" t="s">
        <v>1243</v>
      </c>
      <c r="R227" s="14">
        <v>55369</v>
      </c>
      <c r="S227" s="14">
        <v>45.089714299999997</v>
      </c>
      <c r="T227" s="14">
        <v>-93.436312400000006</v>
      </c>
      <c r="U227" s="11" t="s">
        <v>384</v>
      </c>
      <c r="V227" s="11"/>
      <c r="W227" s="11"/>
      <c r="X227" s="10" t="s">
        <v>29</v>
      </c>
      <c r="Y227" s="10">
        <f t="shared" si="3"/>
        <v>2018</v>
      </c>
    </row>
    <row r="228" spans="1:25" ht="15.75" x14ac:dyDescent="0.25">
      <c r="A228" s="11" t="s">
        <v>2210</v>
      </c>
      <c r="B228" s="12">
        <v>43445</v>
      </c>
      <c r="C228" s="20" t="s">
        <v>1236</v>
      </c>
      <c r="D228" s="11" t="s">
        <v>174</v>
      </c>
      <c r="E228" s="11" t="s">
        <v>84</v>
      </c>
      <c r="F228" s="11" t="s">
        <v>25</v>
      </c>
      <c r="G228" s="10" t="s">
        <v>1237</v>
      </c>
      <c r="H228" s="11" t="s">
        <v>26</v>
      </c>
      <c r="I228" s="122"/>
      <c r="J228" s="13">
        <v>75</v>
      </c>
      <c r="L228" s="13">
        <v>23000</v>
      </c>
      <c r="M228" s="11"/>
      <c r="N228" s="11" t="s">
        <v>227</v>
      </c>
      <c r="O228" s="11" t="s">
        <v>1238</v>
      </c>
      <c r="Q228" s="150" t="s">
        <v>1239</v>
      </c>
      <c r="R228" s="10">
        <v>55113</v>
      </c>
      <c r="S228" s="123">
        <v>45.012901999999997</v>
      </c>
      <c r="T228" s="124">
        <v>-93.170091999999997</v>
      </c>
      <c r="U228" s="11"/>
      <c r="V228" s="11"/>
      <c r="W228" s="11"/>
      <c r="X228" s="10" t="s">
        <v>29</v>
      </c>
      <c r="Y228" s="10">
        <f t="shared" si="3"/>
        <v>2018</v>
      </c>
    </row>
    <row r="229" spans="1:25" x14ac:dyDescent="0.25">
      <c r="A229" s="11" t="s">
        <v>2210</v>
      </c>
      <c r="B229" s="12">
        <v>43446</v>
      </c>
      <c r="C229" s="11" t="s">
        <v>1244</v>
      </c>
      <c r="D229" s="11" t="s">
        <v>195</v>
      </c>
      <c r="E229" s="11" t="s">
        <v>82</v>
      </c>
      <c r="F229" s="11" t="s">
        <v>25</v>
      </c>
      <c r="G229" s="10" t="s">
        <v>1245</v>
      </c>
      <c r="H229" s="11" t="s">
        <v>101</v>
      </c>
      <c r="I229" s="122">
        <v>14000000</v>
      </c>
      <c r="J229" s="13">
        <v>16</v>
      </c>
      <c r="L229" s="13"/>
      <c r="M229" s="11" t="s">
        <v>2506</v>
      </c>
      <c r="N229" s="11" t="s">
        <v>33</v>
      </c>
      <c r="O229" s="11" t="s">
        <v>1246</v>
      </c>
      <c r="Q229" s="11" t="s">
        <v>1247</v>
      </c>
      <c r="R229" s="14">
        <v>55021</v>
      </c>
      <c r="S229" s="14">
        <v>44.328389000000001</v>
      </c>
      <c r="T229" s="14">
        <v>-93.291444999999996</v>
      </c>
      <c r="U229" s="11"/>
      <c r="V229" s="11"/>
      <c r="W229" s="11"/>
      <c r="X229" s="10" t="s">
        <v>58</v>
      </c>
      <c r="Y229" s="10">
        <f t="shared" si="3"/>
        <v>2018</v>
      </c>
    </row>
    <row r="230" spans="1:25" x14ac:dyDescent="0.25">
      <c r="A230" s="11" t="s">
        <v>2210</v>
      </c>
      <c r="B230" s="12">
        <v>43447</v>
      </c>
      <c r="C230" s="11" t="s">
        <v>1248</v>
      </c>
      <c r="D230" s="11" t="s">
        <v>48</v>
      </c>
      <c r="E230" s="11" t="s">
        <v>24</v>
      </c>
      <c r="F230" s="11" t="s">
        <v>25</v>
      </c>
      <c r="G230" s="10" t="s">
        <v>1249</v>
      </c>
      <c r="H230" s="11" t="s">
        <v>36</v>
      </c>
      <c r="I230" s="129"/>
      <c r="J230" s="13">
        <v>6</v>
      </c>
      <c r="L230" s="13"/>
      <c r="M230" s="11" t="s">
        <v>2510</v>
      </c>
      <c r="N230" s="11" t="s">
        <v>33</v>
      </c>
      <c r="O230" s="11" t="s">
        <v>1250</v>
      </c>
      <c r="Q230" s="11" t="s">
        <v>1251</v>
      </c>
      <c r="R230" s="10">
        <v>55343</v>
      </c>
      <c r="S230" s="123">
        <v>44.904749000000002</v>
      </c>
      <c r="T230" s="124">
        <v>-93.419859000000002</v>
      </c>
      <c r="U230" s="11"/>
      <c r="V230" s="11"/>
      <c r="W230" s="11"/>
      <c r="X230" s="10" t="s">
        <v>29</v>
      </c>
      <c r="Y230" s="10">
        <f t="shared" si="3"/>
        <v>2018</v>
      </c>
    </row>
    <row r="231" spans="1:25" x14ac:dyDescent="0.25">
      <c r="A231" s="11" t="s">
        <v>2210</v>
      </c>
      <c r="B231" s="12">
        <v>43447</v>
      </c>
      <c r="C231" s="11" t="s">
        <v>1252</v>
      </c>
      <c r="D231" s="11" t="s">
        <v>38</v>
      </c>
      <c r="E231" s="11" t="s">
        <v>24</v>
      </c>
      <c r="F231" s="11" t="s">
        <v>25</v>
      </c>
      <c r="G231" s="10" t="s">
        <v>1253</v>
      </c>
      <c r="H231" s="11" t="s">
        <v>26</v>
      </c>
      <c r="I231" s="129">
        <v>1000000</v>
      </c>
      <c r="J231" s="13"/>
      <c r="L231" s="13"/>
      <c r="M231" s="11"/>
      <c r="N231" s="11" t="s">
        <v>227</v>
      </c>
      <c r="O231" s="11" t="s">
        <v>1254</v>
      </c>
      <c r="Q231" s="11" t="s">
        <v>1255</v>
      </c>
      <c r="R231" s="14">
        <v>55425</v>
      </c>
      <c r="S231" s="14">
        <v>44.853900899999999</v>
      </c>
      <c r="T231" s="14">
        <v>-93.240501399999999</v>
      </c>
      <c r="U231" s="11"/>
      <c r="V231" s="11"/>
      <c r="W231" s="11"/>
      <c r="X231" s="10" t="s">
        <v>29</v>
      </c>
      <c r="Y231" s="10">
        <f t="shared" si="3"/>
        <v>2018</v>
      </c>
    </row>
    <row r="232" spans="1:25" x14ac:dyDescent="0.25">
      <c r="A232" s="22" t="s">
        <v>2210</v>
      </c>
      <c r="B232" s="12">
        <v>43465</v>
      </c>
      <c r="C232" s="11" t="s">
        <v>1269</v>
      </c>
      <c r="D232" s="11" t="s">
        <v>23</v>
      </c>
      <c r="E232" s="11" t="s">
        <v>24</v>
      </c>
      <c r="F232" s="11" t="s">
        <v>25</v>
      </c>
      <c r="G232" s="10" t="s">
        <v>1270</v>
      </c>
      <c r="H232" s="11" t="s">
        <v>36</v>
      </c>
      <c r="I232" s="122"/>
      <c r="J232" s="13"/>
      <c r="L232" s="61">
        <f>ROUND(135000*0.75,-3)</f>
        <v>101000</v>
      </c>
      <c r="N232" s="11" t="s">
        <v>52</v>
      </c>
      <c r="O232" s="23" t="s">
        <v>1271</v>
      </c>
      <c r="P232" s="11" t="s">
        <v>1272</v>
      </c>
      <c r="Q232" s="11" t="s">
        <v>1273</v>
      </c>
      <c r="R232" s="14">
        <v>55414</v>
      </c>
      <c r="S232" s="14">
        <v>44.980761999999999</v>
      </c>
      <c r="T232" s="14">
        <v>-93.216716000000005</v>
      </c>
      <c r="U232" s="11"/>
      <c r="V232" s="11"/>
      <c r="W232" s="11"/>
      <c r="X232" s="20" t="s">
        <v>29</v>
      </c>
      <c r="Y232" s="10">
        <f t="shared" si="3"/>
        <v>2018</v>
      </c>
    </row>
    <row r="233" spans="1:25" x14ac:dyDescent="0.25">
      <c r="A233" s="11" t="s">
        <v>2210</v>
      </c>
      <c r="B233" s="12">
        <v>43465</v>
      </c>
      <c r="C233" s="11" t="s">
        <v>1261</v>
      </c>
      <c r="D233" s="11" t="s">
        <v>42</v>
      </c>
      <c r="E233" s="11" t="s">
        <v>24</v>
      </c>
      <c r="F233" s="11" t="s">
        <v>25</v>
      </c>
      <c r="G233" s="10" t="s">
        <v>1262</v>
      </c>
      <c r="H233" s="11" t="s">
        <v>36</v>
      </c>
      <c r="I233" s="122"/>
      <c r="J233" s="13">
        <v>5</v>
      </c>
      <c r="L233" s="13">
        <v>700000</v>
      </c>
      <c r="M233" s="11" t="s">
        <v>152</v>
      </c>
      <c r="N233" s="11" t="s">
        <v>28</v>
      </c>
      <c r="O233" s="11" t="s">
        <v>1263</v>
      </c>
      <c r="Q233" s="11"/>
      <c r="R233" s="11"/>
      <c r="S233" s="14">
        <v>45.083099400000002</v>
      </c>
      <c r="T233" s="14">
        <v>-93.390701300000003</v>
      </c>
      <c r="U233" s="11"/>
      <c r="V233" s="11"/>
      <c r="W233" s="11"/>
      <c r="X233" s="10" t="s">
        <v>29</v>
      </c>
      <c r="Y233" s="10">
        <f t="shared" si="3"/>
        <v>2018</v>
      </c>
    </row>
    <row r="234" spans="1:25" x14ac:dyDescent="0.25">
      <c r="A234" s="11" t="s">
        <v>2210</v>
      </c>
      <c r="B234" s="12">
        <v>43465</v>
      </c>
      <c r="C234" s="11" t="s">
        <v>1258</v>
      </c>
      <c r="D234" s="11" t="s">
        <v>166</v>
      </c>
      <c r="E234" s="11" t="s">
        <v>24</v>
      </c>
      <c r="F234" s="11" t="s">
        <v>25</v>
      </c>
      <c r="G234" s="10" t="s">
        <v>2778</v>
      </c>
      <c r="H234" s="11" t="s">
        <v>33</v>
      </c>
      <c r="I234" s="122">
        <v>750000</v>
      </c>
      <c r="J234" s="13"/>
      <c r="L234" s="13">
        <v>23000</v>
      </c>
      <c r="M234" s="11" t="s">
        <v>67</v>
      </c>
      <c r="N234" s="11" t="s">
        <v>33</v>
      </c>
      <c r="O234" s="11" t="s">
        <v>1259</v>
      </c>
      <c r="Q234" s="11" t="s">
        <v>1260</v>
      </c>
      <c r="R234" s="14">
        <v>55429</v>
      </c>
      <c r="S234" s="21">
        <v>45.046559999999999</v>
      </c>
      <c r="T234" s="21">
        <v>-93.332577000000001</v>
      </c>
      <c r="U234" s="11"/>
      <c r="V234" s="11"/>
      <c r="W234" s="11"/>
      <c r="X234" s="10" t="s">
        <v>29</v>
      </c>
      <c r="Y234" s="10">
        <f t="shared" si="3"/>
        <v>2018</v>
      </c>
    </row>
    <row r="235" spans="1:25" x14ac:dyDescent="0.25">
      <c r="A235" s="11" t="s">
        <v>2210</v>
      </c>
      <c r="B235" s="12">
        <v>43465</v>
      </c>
      <c r="C235" s="11" t="s">
        <v>1264</v>
      </c>
      <c r="D235" s="11" t="s">
        <v>1265</v>
      </c>
      <c r="E235" s="11" t="s">
        <v>191</v>
      </c>
      <c r="F235" s="11" t="s">
        <v>25</v>
      </c>
      <c r="G235" s="10" t="s">
        <v>1266</v>
      </c>
      <c r="H235" s="11" t="s">
        <v>36</v>
      </c>
      <c r="I235" s="122"/>
      <c r="J235" s="13"/>
      <c r="L235" s="13">
        <v>132000</v>
      </c>
      <c r="M235" s="11"/>
      <c r="N235" s="11" t="s">
        <v>266</v>
      </c>
      <c r="O235" s="11" t="s">
        <v>1267</v>
      </c>
      <c r="Q235" s="11" t="s">
        <v>1268</v>
      </c>
      <c r="R235" s="10">
        <v>55049</v>
      </c>
      <c r="S235" s="123">
        <v>44.146053000000002</v>
      </c>
      <c r="T235" s="124">
        <v>-93.257930999999999</v>
      </c>
      <c r="U235" s="11"/>
      <c r="V235" s="11"/>
      <c r="W235" s="11"/>
      <c r="X235" s="10" t="s">
        <v>58</v>
      </c>
      <c r="Y235" s="10">
        <f t="shared" si="3"/>
        <v>2018</v>
      </c>
    </row>
    <row r="236" spans="1:25" x14ac:dyDescent="0.25">
      <c r="A236" s="11" t="s">
        <v>2210</v>
      </c>
      <c r="B236" s="12">
        <v>43465</v>
      </c>
      <c r="C236" s="11" t="s">
        <v>460</v>
      </c>
      <c r="D236" s="11" t="s">
        <v>23</v>
      </c>
      <c r="E236" s="11" t="s">
        <v>24</v>
      </c>
      <c r="F236" s="11" t="s">
        <v>25</v>
      </c>
      <c r="G236" s="10" t="s">
        <v>1256</v>
      </c>
      <c r="H236" s="11" t="s">
        <v>36</v>
      </c>
      <c r="I236" s="122">
        <v>600000</v>
      </c>
      <c r="J236" s="13"/>
      <c r="L236" s="13"/>
      <c r="M236" s="46" t="s">
        <v>3284</v>
      </c>
      <c r="N236" s="11" t="s">
        <v>28</v>
      </c>
      <c r="O236" s="11" t="s">
        <v>1257</v>
      </c>
      <c r="Q236" s="11" t="s">
        <v>461</v>
      </c>
      <c r="R236" s="14">
        <v>55402</v>
      </c>
      <c r="S236" s="14">
        <v>44.974207999999997</v>
      </c>
      <c r="T236" s="14">
        <v>-93.274047999999993</v>
      </c>
      <c r="U236" s="11"/>
      <c r="V236" s="11"/>
      <c r="W236" s="11"/>
      <c r="X236" s="10" t="s">
        <v>29</v>
      </c>
      <c r="Y236" s="10">
        <f t="shared" si="3"/>
        <v>2018</v>
      </c>
    </row>
    <row r="237" spans="1:25" x14ac:dyDescent="0.25">
      <c r="A237" s="22" t="s">
        <v>2211</v>
      </c>
      <c r="B237" s="24">
        <v>43473</v>
      </c>
      <c r="C237" s="20" t="s">
        <v>1274</v>
      </c>
      <c r="D237" s="20" t="s">
        <v>23</v>
      </c>
      <c r="E237" s="20" t="s">
        <v>24</v>
      </c>
      <c r="F237" s="11" t="s">
        <v>25</v>
      </c>
      <c r="G237" s="22" t="s">
        <v>1275</v>
      </c>
      <c r="H237" s="20" t="s">
        <v>39</v>
      </c>
      <c r="I237" s="27"/>
      <c r="J237" s="25">
        <v>3</v>
      </c>
      <c r="L237" s="25"/>
      <c r="M237" s="20" t="s">
        <v>27</v>
      </c>
      <c r="N237" s="20" t="s">
        <v>28</v>
      </c>
      <c r="O237" s="20" t="s">
        <v>1276</v>
      </c>
      <c r="P237" s="20" t="s">
        <v>1272</v>
      </c>
      <c r="Q237" s="20" t="s">
        <v>1277</v>
      </c>
      <c r="R237" s="22">
        <v>55402</v>
      </c>
      <c r="S237" s="22">
        <v>44.978382000000003</v>
      </c>
      <c r="T237" s="22">
        <v>-93.269256999999996</v>
      </c>
      <c r="U237" s="20"/>
      <c r="V237" s="20"/>
      <c r="W237" s="26"/>
      <c r="X237" s="22" t="s">
        <v>29</v>
      </c>
      <c r="Y237" s="10">
        <f t="shared" si="3"/>
        <v>2019</v>
      </c>
    </row>
    <row r="238" spans="1:25" x14ac:dyDescent="0.25">
      <c r="A238" s="22" t="s">
        <v>2211</v>
      </c>
      <c r="B238" s="24">
        <v>43473</v>
      </c>
      <c r="C238" s="20" t="s">
        <v>781</v>
      </c>
      <c r="D238" s="20" t="s">
        <v>102</v>
      </c>
      <c r="E238" s="20" t="s">
        <v>59</v>
      </c>
      <c r="F238" s="11" t="s">
        <v>25</v>
      </c>
      <c r="G238" s="22" t="s">
        <v>1278</v>
      </c>
      <c r="H238" s="20" t="s">
        <v>36</v>
      </c>
      <c r="I238" s="27"/>
      <c r="J238" s="25">
        <v>160</v>
      </c>
      <c r="L238" s="25"/>
      <c r="M238" s="20"/>
      <c r="N238" s="20" t="s">
        <v>214</v>
      </c>
      <c r="O238" s="20" t="s">
        <v>1279</v>
      </c>
      <c r="P238" s="10" t="s">
        <v>1290</v>
      </c>
      <c r="Q238" s="20" t="s">
        <v>1280</v>
      </c>
      <c r="R238" s="22">
        <v>55121</v>
      </c>
      <c r="S238" s="22">
        <v>44.855744000000001</v>
      </c>
      <c r="T238" s="22">
        <v>-93.161086999999995</v>
      </c>
      <c r="U238" s="20"/>
      <c r="V238" s="20"/>
      <c r="W238" s="20"/>
      <c r="X238" s="22" t="s">
        <v>29</v>
      </c>
      <c r="Y238" s="10">
        <f t="shared" si="3"/>
        <v>2019</v>
      </c>
    </row>
    <row r="239" spans="1:25" x14ac:dyDescent="0.25">
      <c r="A239" s="22" t="s">
        <v>2211</v>
      </c>
      <c r="B239" s="259">
        <v>43474</v>
      </c>
      <c r="C239" s="32" t="s">
        <v>1281</v>
      </c>
      <c r="D239" s="32" t="s">
        <v>1282</v>
      </c>
      <c r="E239" s="20" t="s">
        <v>87</v>
      </c>
      <c r="F239" s="11" t="s">
        <v>25</v>
      </c>
      <c r="G239" s="22" t="s">
        <v>1283</v>
      </c>
      <c r="H239" s="20" t="s">
        <v>26</v>
      </c>
      <c r="I239" s="35"/>
      <c r="J239" s="25"/>
      <c r="L239" s="25"/>
      <c r="M239" s="20"/>
      <c r="N239" s="20" t="s">
        <v>214</v>
      </c>
      <c r="O239" s="20" t="s">
        <v>1284</v>
      </c>
      <c r="P239" s="20" t="s">
        <v>1285</v>
      </c>
      <c r="Q239" s="20"/>
      <c r="R239" s="22">
        <v>55394</v>
      </c>
      <c r="S239" s="22">
        <v>44.805486999999999</v>
      </c>
      <c r="T239" s="22">
        <v>-93.766524000000004</v>
      </c>
      <c r="U239" s="20"/>
      <c r="V239" s="20"/>
      <c r="W239" s="26"/>
      <c r="X239" s="22" t="s">
        <v>58</v>
      </c>
      <c r="Y239" s="10">
        <f t="shared" si="3"/>
        <v>2019</v>
      </c>
    </row>
    <row r="240" spans="1:25" x14ac:dyDescent="0.25">
      <c r="A240" s="22" t="s">
        <v>2211</v>
      </c>
      <c r="B240" s="24">
        <v>43474</v>
      </c>
      <c r="C240" s="20" t="s">
        <v>1286</v>
      </c>
      <c r="D240" s="20" t="s">
        <v>23</v>
      </c>
      <c r="E240" s="20" t="s">
        <v>24</v>
      </c>
      <c r="F240" s="11" t="s">
        <v>25</v>
      </c>
      <c r="G240" s="22" t="s">
        <v>1287</v>
      </c>
      <c r="H240" s="20" t="s">
        <v>39</v>
      </c>
      <c r="I240" s="27"/>
      <c r="J240" s="25">
        <v>6</v>
      </c>
      <c r="L240" s="25"/>
      <c r="M240" s="20" t="s">
        <v>125</v>
      </c>
      <c r="N240" s="20" t="s">
        <v>51</v>
      </c>
      <c r="O240" s="20" t="s">
        <v>1288</v>
      </c>
      <c r="P240" s="20" t="s">
        <v>26</v>
      </c>
      <c r="Q240" s="20"/>
      <c r="R240" s="22">
        <v>55402</v>
      </c>
      <c r="S240" s="22">
        <v>44.975915000000001</v>
      </c>
      <c r="T240" s="22">
        <v>-93.271825000000007</v>
      </c>
      <c r="U240" s="20"/>
      <c r="V240" s="20"/>
      <c r="W240" s="26"/>
      <c r="X240" s="22" t="s">
        <v>29</v>
      </c>
      <c r="Y240" s="10">
        <f t="shared" si="3"/>
        <v>2019</v>
      </c>
    </row>
    <row r="241" spans="1:25" x14ac:dyDescent="0.25">
      <c r="A241" s="22" t="s">
        <v>2211</v>
      </c>
      <c r="B241" s="24">
        <v>43476</v>
      </c>
      <c r="C241" s="20" t="s">
        <v>1292</v>
      </c>
      <c r="D241" s="20" t="s">
        <v>90</v>
      </c>
      <c r="E241" s="20" t="s">
        <v>91</v>
      </c>
      <c r="F241" s="11" t="s">
        <v>25</v>
      </c>
      <c r="G241" s="22" t="s">
        <v>1293</v>
      </c>
      <c r="H241" s="20" t="s">
        <v>50</v>
      </c>
      <c r="I241" s="27"/>
      <c r="J241" s="25">
        <v>50</v>
      </c>
      <c r="L241" s="25"/>
      <c r="M241" s="20" t="s">
        <v>67</v>
      </c>
      <c r="N241" s="20" t="s">
        <v>33</v>
      </c>
      <c r="O241" s="28" t="s">
        <v>1294</v>
      </c>
      <c r="P241" s="20" t="s">
        <v>1290</v>
      </c>
      <c r="Q241" s="20" t="s">
        <v>1295</v>
      </c>
      <c r="R241" s="22">
        <v>55330</v>
      </c>
      <c r="S241" s="22">
        <v>45.289095000000003</v>
      </c>
      <c r="T241" s="22">
        <v>-93.545381000000006</v>
      </c>
      <c r="U241" s="20" t="s">
        <v>303</v>
      </c>
      <c r="V241" s="20" t="s">
        <v>1296</v>
      </c>
      <c r="W241" s="26"/>
      <c r="X241" s="22" t="s">
        <v>71</v>
      </c>
      <c r="Y241" s="10">
        <f t="shared" si="3"/>
        <v>2019</v>
      </c>
    </row>
    <row r="242" spans="1:25" x14ac:dyDescent="0.25">
      <c r="A242" s="22" t="s">
        <v>2211</v>
      </c>
      <c r="B242" s="24">
        <v>43479</v>
      </c>
      <c r="C242" s="20" t="s">
        <v>1297</v>
      </c>
      <c r="D242" s="20" t="s">
        <v>462</v>
      </c>
      <c r="E242" s="20" t="s">
        <v>24</v>
      </c>
      <c r="F242" s="11" t="s">
        <v>25</v>
      </c>
      <c r="G242" s="22" t="s">
        <v>1298</v>
      </c>
      <c r="H242" s="20" t="s">
        <v>39</v>
      </c>
      <c r="I242" s="35"/>
      <c r="J242" s="279">
        <v>2</v>
      </c>
      <c r="L242" s="25"/>
      <c r="M242" s="20"/>
      <c r="N242" s="20" t="s">
        <v>2507</v>
      </c>
      <c r="O242" s="20" t="s">
        <v>1299</v>
      </c>
      <c r="P242" s="20" t="s">
        <v>1272</v>
      </c>
      <c r="Q242" s="20" t="s">
        <v>1300</v>
      </c>
      <c r="R242" s="22">
        <v>55391</v>
      </c>
      <c r="S242" s="22">
        <v>44.971736</v>
      </c>
      <c r="T242" s="22">
        <v>-93.490223</v>
      </c>
      <c r="U242" s="20"/>
      <c r="V242" s="20"/>
      <c r="W242" s="26"/>
      <c r="X242" s="22" t="s">
        <v>29</v>
      </c>
      <c r="Y242" s="10">
        <f t="shared" si="3"/>
        <v>2019</v>
      </c>
    </row>
    <row r="243" spans="1:25" x14ac:dyDescent="0.25">
      <c r="A243" s="22" t="s">
        <v>2211</v>
      </c>
      <c r="B243" s="24">
        <v>43480</v>
      </c>
      <c r="C243" s="20" t="s">
        <v>1301</v>
      </c>
      <c r="D243" s="20" t="s">
        <v>434</v>
      </c>
      <c r="E243" s="20" t="s">
        <v>84</v>
      </c>
      <c r="F243" s="11" t="s">
        <v>25</v>
      </c>
      <c r="G243" s="22" t="s">
        <v>1302</v>
      </c>
      <c r="H243" s="20" t="s">
        <v>36</v>
      </c>
      <c r="I243" s="27">
        <v>250000</v>
      </c>
      <c r="J243" s="25"/>
      <c r="L243" s="25">
        <v>9600</v>
      </c>
      <c r="M243" s="20"/>
      <c r="N243" s="20" t="s">
        <v>227</v>
      </c>
      <c r="O243" s="20" t="s">
        <v>1303</v>
      </c>
      <c r="P243" s="20" t="s">
        <v>1272</v>
      </c>
      <c r="Q243" s="20" t="s">
        <v>1304</v>
      </c>
      <c r="R243" s="22">
        <v>55110</v>
      </c>
      <c r="S243" s="22">
        <v>45.068064</v>
      </c>
      <c r="T243" s="22">
        <v>-93.049961999999994</v>
      </c>
      <c r="U243" s="20"/>
      <c r="V243" s="20"/>
      <c r="W243" s="26"/>
      <c r="X243" s="22" t="s">
        <v>29</v>
      </c>
      <c r="Y243" s="10">
        <f t="shared" si="3"/>
        <v>2019</v>
      </c>
    </row>
    <row r="244" spans="1:25" x14ac:dyDescent="0.25">
      <c r="A244" s="22" t="s">
        <v>2211</v>
      </c>
      <c r="B244" s="24">
        <v>43483</v>
      </c>
      <c r="C244" s="20" t="s">
        <v>1305</v>
      </c>
      <c r="D244" s="20" t="s">
        <v>23</v>
      </c>
      <c r="E244" s="20" t="s">
        <v>24</v>
      </c>
      <c r="F244" s="11" t="s">
        <v>25</v>
      </c>
      <c r="G244" s="22" t="s">
        <v>1306</v>
      </c>
      <c r="H244" s="20" t="s">
        <v>39</v>
      </c>
      <c r="I244" s="27">
        <v>2700000</v>
      </c>
      <c r="J244" s="25"/>
      <c r="L244" s="25">
        <v>27500</v>
      </c>
      <c r="M244" s="20"/>
      <c r="N244" s="10" t="s">
        <v>3436</v>
      </c>
      <c r="O244" s="20" t="s">
        <v>1307</v>
      </c>
      <c r="P244" s="20" t="s">
        <v>1272</v>
      </c>
      <c r="Q244" s="20" t="s">
        <v>1308</v>
      </c>
      <c r="R244" s="22">
        <v>55402</v>
      </c>
      <c r="S244" s="22">
        <v>44.974808000000003</v>
      </c>
      <c r="T244" s="22">
        <v>-93.271446999999995</v>
      </c>
      <c r="U244" s="20"/>
      <c r="V244" s="20"/>
      <c r="W244" s="26"/>
      <c r="X244" s="22" t="s">
        <v>29</v>
      </c>
      <c r="Y244" s="10">
        <f t="shared" si="3"/>
        <v>2019</v>
      </c>
    </row>
    <row r="245" spans="1:25" x14ac:dyDescent="0.25">
      <c r="A245" s="22" t="s">
        <v>2211</v>
      </c>
      <c r="B245" s="24">
        <v>43489</v>
      </c>
      <c r="C245" s="20" t="s">
        <v>1309</v>
      </c>
      <c r="D245" s="20" t="s">
        <v>23</v>
      </c>
      <c r="E245" s="20" t="s">
        <v>24</v>
      </c>
      <c r="F245" s="11" t="s">
        <v>25</v>
      </c>
      <c r="G245" s="22" t="s">
        <v>1310</v>
      </c>
      <c r="H245" s="20"/>
      <c r="I245" s="27"/>
      <c r="J245" s="25">
        <v>5</v>
      </c>
      <c r="L245" s="25"/>
      <c r="M245" s="20"/>
      <c r="N245" s="20" t="s">
        <v>2507</v>
      </c>
      <c r="O245" s="20" t="s">
        <v>1311</v>
      </c>
      <c r="P245" s="20" t="s">
        <v>1272</v>
      </c>
      <c r="Q245" s="20" t="s">
        <v>1312</v>
      </c>
      <c r="R245" s="22">
        <v>55403</v>
      </c>
      <c r="S245" s="22">
        <v>44.981164999999997</v>
      </c>
      <c r="T245" s="22">
        <v>-93.274092999999993</v>
      </c>
      <c r="U245" s="20" t="s">
        <v>384</v>
      </c>
      <c r="V245" s="20"/>
      <c r="W245" s="26"/>
      <c r="X245" s="22" t="s">
        <v>29</v>
      </c>
      <c r="Y245" s="10">
        <f t="shared" si="3"/>
        <v>2019</v>
      </c>
    </row>
    <row r="246" spans="1:25" x14ac:dyDescent="0.25">
      <c r="A246" s="22" t="s">
        <v>2211</v>
      </c>
      <c r="B246" s="24">
        <v>43493</v>
      </c>
      <c r="C246" s="20" t="s">
        <v>1313</v>
      </c>
      <c r="D246" s="20" t="s">
        <v>181</v>
      </c>
      <c r="E246" s="20" t="s">
        <v>24</v>
      </c>
      <c r="F246" s="11" t="s">
        <v>25</v>
      </c>
      <c r="G246" s="22" t="s">
        <v>1318</v>
      </c>
      <c r="H246" s="20" t="s">
        <v>36</v>
      </c>
      <c r="I246" s="27">
        <v>13950000</v>
      </c>
      <c r="J246" s="25">
        <v>58</v>
      </c>
      <c r="L246" s="25">
        <v>119400</v>
      </c>
      <c r="M246" s="20" t="s">
        <v>32</v>
      </c>
      <c r="N246" s="20" t="s">
        <v>33</v>
      </c>
      <c r="O246" s="29" t="s">
        <v>1314</v>
      </c>
      <c r="P246" s="20" t="s">
        <v>26</v>
      </c>
      <c r="Q246" s="20" t="s">
        <v>1315</v>
      </c>
      <c r="R246" s="22">
        <v>55427</v>
      </c>
      <c r="S246" s="22">
        <v>44.990169999999999</v>
      </c>
      <c r="T246" s="22">
        <v>-93.391178999999994</v>
      </c>
      <c r="U246" s="20" t="s">
        <v>303</v>
      </c>
      <c r="V246" s="20" t="s">
        <v>1316</v>
      </c>
      <c r="W246" s="26" t="s">
        <v>1317</v>
      </c>
      <c r="X246" s="22" t="s">
        <v>29</v>
      </c>
      <c r="Y246" s="10">
        <f t="shared" si="3"/>
        <v>2019</v>
      </c>
    </row>
    <row r="247" spans="1:25" x14ac:dyDescent="0.25">
      <c r="A247" s="22" t="s">
        <v>2211</v>
      </c>
      <c r="B247" s="24">
        <v>43494</v>
      </c>
      <c r="C247" s="20" t="s">
        <v>1319</v>
      </c>
      <c r="D247" s="20" t="s">
        <v>48</v>
      </c>
      <c r="E247" s="20" t="s">
        <v>24</v>
      </c>
      <c r="F247" s="11" t="s">
        <v>25</v>
      </c>
      <c r="G247" s="22" t="s">
        <v>2805</v>
      </c>
      <c r="H247" s="20" t="s">
        <v>1320</v>
      </c>
      <c r="I247" s="27"/>
      <c r="J247" s="26"/>
      <c r="L247" s="25">
        <v>6000</v>
      </c>
      <c r="M247" s="20" t="s">
        <v>2509</v>
      </c>
      <c r="N247" s="20" t="s">
        <v>33</v>
      </c>
      <c r="O247" s="29" t="s">
        <v>1321</v>
      </c>
      <c r="P247" s="20" t="s">
        <v>1272</v>
      </c>
      <c r="Q247" s="20" t="s">
        <v>1322</v>
      </c>
      <c r="R247" s="22">
        <v>55345</v>
      </c>
      <c r="S247" s="22">
        <v>44.894705000000002</v>
      </c>
      <c r="T247" s="22">
        <v>-93.446647999999996</v>
      </c>
      <c r="U247" s="20"/>
      <c r="V247" s="20"/>
      <c r="W247" s="26"/>
      <c r="X247" s="22" t="s">
        <v>29</v>
      </c>
      <c r="Y247" s="10">
        <f t="shared" si="3"/>
        <v>2019</v>
      </c>
    </row>
    <row r="248" spans="1:25" x14ac:dyDescent="0.25">
      <c r="A248" s="22" t="s">
        <v>2211</v>
      </c>
      <c r="B248" s="24">
        <v>43494</v>
      </c>
      <c r="C248" s="20" t="s">
        <v>781</v>
      </c>
      <c r="D248" s="20" t="s">
        <v>102</v>
      </c>
      <c r="E248" s="20" t="s">
        <v>59</v>
      </c>
      <c r="F248" s="11" t="s">
        <v>25</v>
      </c>
      <c r="G248" s="22" t="s">
        <v>1323</v>
      </c>
      <c r="H248" s="20" t="s">
        <v>36</v>
      </c>
      <c r="I248" s="27">
        <v>6000000</v>
      </c>
      <c r="J248" s="25"/>
      <c r="L248" s="25"/>
      <c r="M248" s="20"/>
      <c r="N248" s="20" t="s">
        <v>214</v>
      </c>
      <c r="O248" s="20" t="s">
        <v>1324</v>
      </c>
      <c r="P248" s="10" t="s">
        <v>1272</v>
      </c>
      <c r="Q248" s="20" t="s">
        <v>1280</v>
      </c>
      <c r="R248" s="22">
        <v>55121</v>
      </c>
      <c r="S248" s="22">
        <v>44.855744000000001</v>
      </c>
      <c r="T248" s="22">
        <v>-93.161086999999995</v>
      </c>
      <c r="U248" s="20"/>
      <c r="V248" s="20"/>
      <c r="W248" s="20"/>
      <c r="X248" s="22" t="s">
        <v>29</v>
      </c>
      <c r="Y248" s="10">
        <f t="shared" si="3"/>
        <v>2019</v>
      </c>
    </row>
    <row r="249" spans="1:25" x14ac:dyDescent="0.25">
      <c r="A249" s="22" t="s">
        <v>2211</v>
      </c>
      <c r="B249" s="24">
        <v>43495</v>
      </c>
      <c r="C249" s="20" t="s">
        <v>1325</v>
      </c>
      <c r="D249" s="20" t="s">
        <v>117</v>
      </c>
      <c r="E249" s="20" t="s">
        <v>212</v>
      </c>
      <c r="F249" s="11" t="s">
        <v>25</v>
      </c>
      <c r="G249" s="22" t="s">
        <v>1326</v>
      </c>
      <c r="H249" s="20" t="s">
        <v>33</v>
      </c>
      <c r="I249" s="27"/>
      <c r="J249" s="25">
        <v>30</v>
      </c>
      <c r="L249" s="25"/>
      <c r="M249" s="20" t="s">
        <v>2509</v>
      </c>
      <c r="N249" s="20" t="s">
        <v>33</v>
      </c>
      <c r="O249" s="29" t="s">
        <v>1327</v>
      </c>
      <c r="P249" s="20" t="s">
        <v>26</v>
      </c>
      <c r="Q249" s="20" t="s">
        <v>1328</v>
      </c>
      <c r="R249" s="22">
        <v>55318</v>
      </c>
      <c r="S249" s="22">
        <v>44.851785999999997</v>
      </c>
      <c r="T249" s="22">
        <v>-93.588369999999998</v>
      </c>
      <c r="U249" s="20"/>
      <c r="V249" s="20"/>
      <c r="W249" s="26"/>
      <c r="X249" s="22" t="s">
        <v>29</v>
      </c>
      <c r="Y249" s="10">
        <f t="shared" si="3"/>
        <v>2019</v>
      </c>
    </row>
    <row r="250" spans="1:25" x14ac:dyDescent="0.25">
      <c r="A250" s="22" t="s">
        <v>2211</v>
      </c>
      <c r="B250" s="24">
        <v>43496</v>
      </c>
      <c r="C250" s="20" t="s">
        <v>1329</v>
      </c>
      <c r="D250" s="20" t="s">
        <v>278</v>
      </c>
      <c r="E250" s="20" t="s">
        <v>24</v>
      </c>
      <c r="F250" s="11" t="s">
        <v>25</v>
      </c>
      <c r="G250" s="22" t="s">
        <v>1333</v>
      </c>
      <c r="H250" s="20" t="s">
        <v>39</v>
      </c>
      <c r="I250" s="27"/>
      <c r="J250" s="25"/>
      <c r="L250" s="25">
        <v>12000</v>
      </c>
      <c r="M250" s="20"/>
      <c r="N250" s="10" t="s">
        <v>3436</v>
      </c>
      <c r="O250" s="29" t="s">
        <v>1330</v>
      </c>
      <c r="P250" s="20" t="s">
        <v>1331</v>
      </c>
      <c r="Q250" s="22" t="s">
        <v>1332</v>
      </c>
      <c r="R250" s="22">
        <v>55410</v>
      </c>
      <c r="S250" s="22">
        <v>44.922747999999999</v>
      </c>
      <c r="T250" s="22">
        <v>-93.329415999999995</v>
      </c>
      <c r="U250" s="20" t="s">
        <v>384</v>
      </c>
      <c r="V250" s="20"/>
      <c r="W250" s="26"/>
      <c r="X250" s="22" t="s">
        <v>29</v>
      </c>
      <c r="Y250" s="10">
        <f t="shared" si="3"/>
        <v>2019</v>
      </c>
    </row>
    <row r="251" spans="1:25" x14ac:dyDescent="0.25">
      <c r="A251" s="22" t="s">
        <v>2211</v>
      </c>
      <c r="B251" s="24">
        <v>43499</v>
      </c>
      <c r="C251" s="20" t="s">
        <v>1334</v>
      </c>
      <c r="D251" s="20" t="s">
        <v>92</v>
      </c>
      <c r="E251" s="20" t="s">
        <v>84</v>
      </c>
      <c r="F251" s="11" t="s">
        <v>25</v>
      </c>
      <c r="G251" s="22" t="s">
        <v>1335</v>
      </c>
      <c r="H251" s="20" t="s">
        <v>36</v>
      </c>
      <c r="I251" s="27"/>
      <c r="J251" s="25">
        <v>5</v>
      </c>
      <c r="L251" s="25"/>
      <c r="M251" s="20" t="s">
        <v>1990</v>
      </c>
      <c r="N251" s="20" t="s">
        <v>33</v>
      </c>
      <c r="O251" s="23" t="s">
        <v>1336</v>
      </c>
      <c r="P251" s="20" t="s">
        <v>1290</v>
      </c>
      <c r="Q251" s="20" t="s">
        <v>1337</v>
      </c>
      <c r="R251" s="22">
        <v>55112</v>
      </c>
      <c r="S251" s="22">
        <v>45.051921</v>
      </c>
      <c r="T251" s="22">
        <v>-93.193682999999993</v>
      </c>
      <c r="U251" s="20"/>
      <c r="V251" s="20"/>
      <c r="W251" s="26"/>
      <c r="X251" s="22" t="s">
        <v>29</v>
      </c>
      <c r="Y251" s="10">
        <f t="shared" si="3"/>
        <v>2019</v>
      </c>
    </row>
    <row r="252" spans="1:25" x14ac:dyDescent="0.25">
      <c r="A252" s="22" t="s">
        <v>2211</v>
      </c>
      <c r="B252" s="24">
        <v>43504</v>
      </c>
      <c r="C252" s="20" t="s">
        <v>1338</v>
      </c>
      <c r="D252" s="20" t="s">
        <v>35</v>
      </c>
      <c r="E252" s="20" t="s">
        <v>24</v>
      </c>
      <c r="F252" s="11" t="s">
        <v>25</v>
      </c>
      <c r="G252" s="22" t="s">
        <v>1339</v>
      </c>
      <c r="H252" s="20" t="s">
        <v>36</v>
      </c>
      <c r="I252" s="27"/>
      <c r="J252" s="25"/>
      <c r="L252" s="25"/>
      <c r="M252" s="20" t="s">
        <v>1944</v>
      </c>
      <c r="N252" s="20" t="s">
        <v>33</v>
      </c>
      <c r="O252" s="20" t="s">
        <v>1340</v>
      </c>
      <c r="P252" s="20" t="s">
        <v>1272</v>
      </c>
      <c r="Q252" s="20" t="s">
        <v>1341</v>
      </c>
      <c r="R252" s="22">
        <v>55344</v>
      </c>
      <c r="S252" s="22">
        <v>44.850563000000001</v>
      </c>
      <c r="T252" s="22">
        <v>-93.440428999999995</v>
      </c>
      <c r="U252" s="20" t="s">
        <v>384</v>
      </c>
      <c r="V252" s="20"/>
      <c r="W252" s="26"/>
      <c r="X252" s="22" t="s">
        <v>29</v>
      </c>
      <c r="Y252" s="10">
        <f t="shared" si="3"/>
        <v>2019</v>
      </c>
    </row>
    <row r="253" spans="1:25" x14ac:dyDescent="0.25">
      <c r="A253" s="22" t="s">
        <v>2211</v>
      </c>
      <c r="B253" s="24">
        <v>43508</v>
      </c>
      <c r="C253" s="20" t="s">
        <v>1342</v>
      </c>
      <c r="D253" s="20" t="s">
        <v>278</v>
      </c>
      <c r="E253" s="20" t="s">
        <v>24</v>
      </c>
      <c r="F253" s="11" t="s">
        <v>25</v>
      </c>
      <c r="G253" s="22" t="s">
        <v>1343</v>
      </c>
      <c r="H253" s="20" t="s">
        <v>36</v>
      </c>
      <c r="I253" s="27"/>
      <c r="J253" s="25"/>
      <c r="L253" s="25"/>
      <c r="M253" s="11" t="s">
        <v>40</v>
      </c>
      <c r="N253" s="20" t="s">
        <v>28</v>
      </c>
      <c r="O253" s="20" t="s">
        <v>1344</v>
      </c>
      <c r="P253" s="20" t="s">
        <v>26</v>
      </c>
      <c r="Q253" s="20" t="s">
        <v>1345</v>
      </c>
      <c r="R253" s="22">
        <v>55439</v>
      </c>
      <c r="S253" s="22">
        <v>44.862563999999999</v>
      </c>
      <c r="T253" s="22">
        <v>-93.355079000000003</v>
      </c>
      <c r="U253" s="20"/>
      <c r="V253" s="20"/>
      <c r="W253" s="26"/>
      <c r="X253" s="22" t="s">
        <v>29</v>
      </c>
      <c r="Y253" s="10">
        <f t="shared" si="3"/>
        <v>2019</v>
      </c>
    </row>
    <row r="254" spans="1:25" x14ac:dyDescent="0.25">
      <c r="A254" s="22" t="s">
        <v>2211</v>
      </c>
      <c r="B254" s="24">
        <v>43509</v>
      </c>
      <c r="C254" s="20" t="s">
        <v>417</v>
      </c>
      <c r="D254" s="20" t="s">
        <v>165</v>
      </c>
      <c r="E254" s="20" t="s">
        <v>76</v>
      </c>
      <c r="F254" s="11" t="s">
        <v>25</v>
      </c>
      <c r="G254" s="22" t="s">
        <v>1346</v>
      </c>
      <c r="H254" s="20" t="s">
        <v>74</v>
      </c>
      <c r="I254" s="27">
        <v>15000000</v>
      </c>
      <c r="J254" s="25"/>
      <c r="L254" s="25"/>
      <c r="M254" s="20"/>
      <c r="N254" s="20" t="s">
        <v>37</v>
      </c>
      <c r="O254" s="20" t="s">
        <v>1347</v>
      </c>
      <c r="P254" s="20" t="s">
        <v>26</v>
      </c>
      <c r="Q254" s="20" t="s">
        <v>1348</v>
      </c>
      <c r="R254" s="22">
        <v>55811</v>
      </c>
      <c r="S254" s="22">
        <v>46.804327000000001</v>
      </c>
      <c r="T254" s="22">
        <v>-92.159522999999993</v>
      </c>
      <c r="U254" s="20"/>
      <c r="V254" s="20"/>
      <c r="W254" s="26"/>
      <c r="X254" s="22" t="s">
        <v>65</v>
      </c>
      <c r="Y254" s="10">
        <f t="shared" si="3"/>
        <v>2019</v>
      </c>
    </row>
    <row r="255" spans="1:25" x14ac:dyDescent="0.25">
      <c r="A255" s="22" t="s">
        <v>2211</v>
      </c>
      <c r="B255" s="24">
        <v>43511</v>
      </c>
      <c r="C255" s="20" t="s">
        <v>449</v>
      </c>
      <c r="D255" s="20" t="s">
        <v>23</v>
      </c>
      <c r="E255" s="20" t="s">
        <v>24</v>
      </c>
      <c r="F255" s="11" t="s">
        <v>25</v>
      </c>
      <c r="G255" s="22" t="s">
        <v>1349</v>
      </c>
      <c r="H255" s="20" t="s">
        <v>36</v>
      </c>
      <c r="I255" s="27"/>
      <c r="J255" s="25">
        <v>20</v>
      </c>
      <c r="L255" s="25"/>
      <c r="M255" s="20" t="s">
        <v>367</v>
      </c>
      <c r="N255" s="20" t="s">
        <v>51</v>
      </c>
      <c r="O255" s="20" t="s">
        <v>1350</v>
      </c>
      <c r="P255" s="20" t="s">
        <v>1290</v>
      </c>
      <c r="Q255" s="20" t="s">
        <v>1351</v>
      </c>
      <c r="R255" s="22">
        <v>55402</v>
      </c>
      <c r="S255" s="22">
        <v>44.977772000000002</v>
      </c>
      <c r="T255" s="22">
        <v>-93.270821999999995</v>
      </c>
      <c r="U255" s="20"/>
      <c r="V255" s="20"/>
      <c r="W255" s="26"/>
      <c r="X255" s="22" t="s">
        <v>29</v>
      </c>
      <c r="Y255" s="10">
        <f t="shared" si="3"/>
        <v>2019</v>
      </c>
    </row>
    <row r="256" spans="1:25" x14ac:dyDescent="0.25">
      <c r="A256" s="22" t="s">
        <v>2211</v>
      </c>
      <c r="B256" s="24">
        <v>43516</v>
      </c>
      <c r="C256" s="20" t="s">
        <v>1352</v>
      </c>
      <c r="D256" s="20" t="s">
        <v>870</v>
      </c>
      <c r="E256" s="20" t="s">
        <v>219</v>
      </c>
      <c r="F256" s="11" t="s">
        <v>25</v>
      </c>
      <c r="G256" s="22" t="s">
        <v>1353</v>
      </c>
      <c r="H256" s="20" t="s">
        <v>50</v>
      </c>
      <c r="I256" s="35"/>
      <c r="J256" s="25"/>
      <c r="L256" s="25"/>
      <c r="M256" s="20"/>
      <c r="N256" s="20" t="s">
        <v>52</v>
      </c>
      <c r="O256" s="20" t="s">
        <v>1354</v>
      </c>
      <c r="P256" s="20" t="s">
        <v>1272</v>
      </c>
      <c r="Q256" s="20" t="s">
        <v>1355</v>
      </c>
      <c r="R256" s="22">
        <v>55115</v>
      </c>
      <c r="S256" s="22">
        <v>45.049830999999998</v>
      </c>
      <c r="T256" s="22">
        <v>-92.983590000000007</v>
      </c>
      <c r="U256" s="20"/>
      <c r="V256" s="20"/>
      <c r="W256" s="26"/>
      <c r="X256" s="22" t="s">
        <v>29</v>
      </c>
      <c r="Y256" s="10">
        <f t="shared" si="3"/>
        <v>2019</v>
      </c>
    </row>
    <row r="257" spans="1:25" x14ac:dyDescent="0.25">
      <c r="A257" s="10" t="s">
        <v>2211</v>
      </c>
      <c r="B257" s="120">
        <v>43517</v>
      </c>
      <c r="C257" s="121" t="s">
        <v>2514</v>
      </c>
      <c r="D257" s="121" t="s">
        <v>2515</v>
      </c>
      <c r="E257" s="121" t="s">
        <v>231</v>
      </c>
      <c r="F257" s="11" t="s">
        <v>25</v>
      </c>
      <c r="G257" s="121" t="s">
        <v>2516</v>
      </c>
      <c r="H257" s="121" t="s">
        <v>1884</v>
      </c>
      <c r="I257" s="168"/>
      <c r="J257" s="169"/>
      <c r="L257" s="169">
        <v>28000</v>
      </c>
      <c r="M257" s="121" t="s">
        <v>151</v>
      </c>
      <c r="N257" s="121" t="s">
        <v>151</v>
      </c>
      <c r="O257" s="121" t="s">
        <v>2517</v>
      </c>
      <c r="P257" s="121"/>
      <c r="Q257" s="167" t="s">
        <v>2518</v>
      </c>
      <c r="R257" s="121">
        <v>55376</v>
      </c>
      <c r="S257" s="121">
        <v>45.215488000000001</v>
      </c>
      <c r="T257" s="121">
        <v>-93.616086999999993</v>
      </c>
      <c r="U257" s="121"/>
      <c r="V257" s="121"/>
      <c r="W257" s="168"/>
      <c r="X257" s="121" t="s">
        <v>71</v>
      </c>
      <c r="Y257" s="10">
        <f t="shared" si="3"/>
        <v>2019</v>
      </c>
    </row>
    <row r="258" spans="1:25" x14ac:dyDescent="0.25">
      <c r="A258" s="22" t="s">
        <v>2211</v>
      </c>
      <c r="B258" s="24">
        <v>43522</v>
      </c>
      <c r="C258" s="20" t="s">
        <v>238</v>
      </c>
      <c r="D258" s="20" t="s">
        <v>158</v>
      </c>
      <c r="E258" s="20" t="s">
        <v>84</v>
      </c>
      <c r="F258" s="11" t="s">
        <v>25</v>
      </c>
      <c r="G258" s="22" t="s">
        <v>1357</v>
      </c>
      <c r="H258" s="20" t="s">
        <v>66</v>
      </c>
      <c r="I258" s="27"/>
      <c r="J258" s="25"/>
      <c r="L258" s="25">
        <v>24592</v>
      </c>
      <c r="M258" s="11" t="s">
        <v>109</v>
      </c>
      <c r="N258" s="20" t="s">
        <v>33</v>
      </c>
      <c r="O258" s="29" t="s">
        <v>1356</v>
      </c>
      <c r="P258" s="20" t="s">
        <v>1290</v>
      </c>
      <c r="Q258" s="20" t="s">
        <v>239</v>
      </c>
      <c r="R258" s="22">
        <v>55109</v>
      </c>
      <c r="S258" s="22">
        <v>45.014550999999997</v>
      </c>
      <c r="T258" s="22">
        <v>-93.025535000000005</v>
      </c>
      <c r="U258" s="20"/>
      <c r="V258" s="20"/>
      <c r="W258" s="26"/>
      <c r="X258" s="20" t="s">
        <v>29</v>
      </c>
      <c r="Y258" s="10">
        <f t="shared" ref="Y258:Y321" si="4">YEAR(B258)</f>
        <v>2019</v>
      </c>
    </row>
    <row r="259" spans="1:25" x14ac:dyDescent="0.25">
      <c r="A259" s="22" t="s">
        <v>2211</v>
      </c>
      <c r="B259" s="24">
        <v>43522</v>
      </c>
      <c r="C259" s="20" t="s">
        <v>1358</v>
      </c>
      <c r="D259" s="20" t="s">
        <v>48</v>
      </c>
      <c r="E259" s="20" t="s">
        <v>24</v>
      </c>
      <c r="F259" s="11" t="s">
        <v>25</v>
      </c>
      <c r="G259" s="22" t="s">
        <v>1361</v>
      </c>
      <c r="H259" s="20" t="s">
        <v>89</v>
      </c>
      <c r="I259" s="27">
        <v>12500000</v>
      </c>
      <c r="J259" s="25">
        <v>250</v>
      </c>
      <c r="L259" s="25"/>
      <c r="M259" s="20" t="s">
        <v>367</v>
      </c>
      <c r="N259" s="20" t="s">
        <v>51</v>
      </c>
      <c r="O259" s="20" t="s">
        <v>1359</v>
      </c>
      <c r="P259" s="20" t="s">
        <v>1272</v>
      </c>
      <c r="Q259" s="20" t="s">
        <v>1360</v>
      </c>
      <c r="R259" s="22">
        <v>55343</v>
      </c>
      <c r="S259" s="22">
        <v>44.923053000000003</v>
      </c>
      <c r="T259" s="22">
        <v>-93.448713999999995</v>
      </c>
      <c r="U259" s="20" t="s">
        <v>303</v>
      </c>
      <c r="V259" s="20" t="s">
        <v>1316</v>
      </c>
      <c r="W259" s="26">
        <v>600000</v>
      </c>
      <c r="X259" s="20" t="s">
        <v>29</v>
      </c>
      <c r="Y259" s="10">
        <f t="shared" si="4"/>
        <v>2019</v>
      </c>
    </row>
    <row r="260" spans="1:25" x14ac:dyDescent="0.25">
      <c r="A260" s="22" t="s">
        <v>2211</v>
      </c>
      <c r="B260" s="24">
        <v>43523</v>
      </c>
      <c r="C260" s="20" t="s">
        <v>1362</v>
      </c>
      <c r="D260" s="20" t="s">
        <v>84</v>
      </c>
      <c r="E260" s="20" t="s">
        <v>154</v>
      </c>
      <c r="F260" s="11" t="s">
        <v>25</v>
      </c>
      <c r="G260" s="22" t="s">
        <v>1363</v>
      </c>
      <c r="H260" s="20" t="s">
        <v>66</v>
      </c>
      <c r="I260" s="27">
        <v>25000000</v>
      </c>
      <c r="J260" s="25">
        <v>200</v>
      </c>
      <c r="L260" s="25">
        <v>70000</v>
      </c>
      <c r="M260" s="20" t="s">
        <v>1944</v>
      </c>
      <c r="N260" s="20" t="s">
        <v>33</v>
      </c>
      <c r="O260" s="20" t="s">
        <v>1364</v>
      </c>
      <c r="P260" s="20" t="s">
        <v>1365</v>
      </c>
      <c r="Q260" s="20" t="s">
        <v>377</v>
      </c>
      <c r="R260" s="22">
        <v>55303</v>
      </c>
      <c r="S260" s="22">
        <v>45.231174000000003</v>
      </c>
      <c r="T260" s="22">
        <v>-93.444169000000002</v>
      </c>
      <c r="U260" s="20" t="s">
        <v>303</v>
      </c>
      <c r="V260" s="20" t="s">
        <v>1316</v>
      </c>
      <c r="W260" s="26">
        <v>450000</v>
      </c>
      <c r="X260" s="22" t="s">
        <v>29</v>
      </c>
      <c r="Y260" s="10">
        <f t="shared" si="4"/>
        <v>2019</v>
      </c>
    </row>
    <row r="261" spans="1:25" x14ac:dyDescent="0.25">
      <c r="A261" s="22" t="s">
        <v>2211</v>
      </c>
      <c r="B261" s="24">
        <v>43523</v>
      </c>
      <c r="C261" s="20" t="s">
        <v>1366</v>
      </c>
      <c r="D261" s="20" t="s">
        <v>57</v>
      </c>
      <c r="E261" s="20" t="s">
        <v>59</v>
      </c>
      <c r="F261" s="11" t="s">
        <v>25</v>
      </c>
      <c r="G261" s="22" t="s">
        <v>1367</v>
      </c>
      <c r="H261" s="20" t="s">
        <v>26</v>
      </c>
      <c r="I261" s="27">
        <v>11459000</v>
      </c>
      <c r="J261" s="25">
        <v>44</v>
      </c>
      <c r="L261" s="25">
        <v>100000</v>
      </c>
      <c r="M261" s="20" t="s">
        <v>1928</v>
      </c>
      <c r="N261" s="20" t="s">
        <v>33</v>
      </c>
      <c r="O261" s="29" t="s">
        <v>1368</v>
      </c>
      <c r="P261" s="20" t="s">
        <v>1365</v>
      </c>
      <c r="Q261" s="20" t="s">
        <v>1369</v>
      </c>
      <c r="R261" s="22">
        <v>55044</v>
      </c>
      <c r="S261" s="22">
        <v>44.635178000000003</v>
      </c>
      <c r="T261" s="22">
        <v>-93.224500000000006</v>
      </c>
      <c r="U261" s="20" t="s">
        <v>303</v>
      </c>
      <c r="V261" s="20" t="s">
        <v>1370</v>
      </c>
      <c r="W261" s="26">
        <f>450000+526015</f>
        <v>976015</v>
      </c>
      <c r="X261" s="22" t="s">
        <v>29</v>
      </c>
      <c r="Y261" s="10">
        <f t="shared" si="4"/>
        <v>2019</v>
      </c>
    </row>
    <row r="262" spans="1:25" x14ac:dyDescent="0.25">
      <c r="A262" s="22" t="s">
        <v>2211</v>
      </c>
      <c r="B262" s="259">
        <v>43524</v>
      </c>
      <c r="C262" s="20" t="s">
        <v>1371</v>
      </c>
      <c r="D262" s="20" t="s">
        <v>174</v>
      </c>
      <c r="E262" s="20" t="s">
        <v>84</v>
      </c>
      <c r="F262" s="11" t="s">
        <v>25</v>
      </c>
      <c r="G262" s="22" t="s">
        <v>1372</v>
      </c>
      <c r="H262" s="20" t="s">
        <v>39</v>
      </c>
      <c r="I262" s="35"/>
      <c r="J262" s="25"/>
      <c r="L262" s="25">
        <v>1500</v>
      </c>
      <c r="M262" s="20" t="s">
        <v>367</v>
      </c>
      <c r="N262" s="20" t="s">
        <v>51</v>
      </c>
      <c r="O262" s="20" t="s">
        <v>1373</v>
      </c>
      <c r="P262" s="20" t="s">
        <v>1272</v>
      </c>
      <c r="Q262" s="20" t="s">
        <v>1374</v>
      </c>
      <c r="R262" s="22">
        <v>55113</v>
      </c>
      <c r="S262" s="22">
        <v>45.005122</v>
      </c>
      <c r="T262" s="22">
        <v>-93.106099999999998</v>
      </c>
      <c r="U262" s="20"/>
      <c r="V262" s="20"/>
      <c r="W262" s="26"/>
      <c r="X262" s="22" t="s">
        <v>29</v>
      </c>
      <c r="Y262" s="10">
        <f t="shared" si="4"/>
        <v>2019</v>
      </c>
    </row>
    <row r="263" spans="1:25" x14ac:dyDescent="0.25">
      <c r="A263" s="22" t="s">
        <v>2211</v>
      </c>
      <c r="B263" s="24">
        <v>43524</v>
      </c>
      <c r="C263" s="20" t="s">
        <v>440</v>
      </c>
      <c r="D263" s="20" t="s">
        <v>23</v>
      </c>
      <c r="E263" s="20" t="s">
        <v>24</v>
      </c>
      <c r="F263" s="11" t="s">
        <v>25</v>
      </c>
      <c r="G263" s="22" t="s">
        <v>1375</v>
      </c>
      <c r="H263" s="20" t="s">
        <v>39</v>
      </c>
      <c r="I263" s="27"/>
      <c r="J263" s="25"/>
      <c r="L263" s="25">
        <v>73000</v>
      </c>
      <c r="M263" s="20"/>
      <c r="N263" s="10" t="s">
        <v>3436</v>
      </c>
      <c r="O263" s="29" t="s">
        <v>1376</v>
      </c>
      <c r="P263" s="20" t="s">
        <v>1272</v>
      </c>
      <c r="Q263" s="20" t="s">
        <v>1377</v>
      </c>
      <c r="R263" s="22">
        <v>55413</v>
      </c>
      <c r="S263" s="22">
        <v>44.997838999999999</v>
      </c>
      <c r="T263" s="22">
        <v>-93.257377000000005</v>
      </c>
      <c r="U263" s="20"/>
      <c r="V263" s="20"/>
      <c r="W263" s="26"/>
      <c r="X263" s="22" t="s">
        <v>29</v>
      </c>
      <c r="Y263" s="10">
        <f t="shared" si="4"/>
        <v>2019</v>
      </c>
    </row>
    <row r="264" spans="1:25" x14ac:dyDescent="0.25">
      <c r="A264" s="22" t="s">
        <v>2211</v>
      </c>
      <c r="B264" s="24">
        <v>43530</v>
      </c>
      <c r="C264" s="20" t="s">
        <v>444</v>
      </c>
      <c r="D264" s="20" t="s">
        <v>181</v>
      </c>
      <c r="E264" s="20" t="s">
        <v>24</v>
      </c>
      <c r="F264" s="11" t="s">
        <v>25</v>
      </c>
      <c r="G264" s="22" t="s">
        <v>1378</v>
      </c>
      <c r="H264" s="20" t="s">
        <v>36</v>
      </c>
      <c r="I264" s="27">
        <v>13000000</v>
      </c>
      <c r="J264" s="25"/>
      <c r="L264" s="25"/>
      <c r="M264" s="20" t="s">
        <v>67</v>
      </c>
      <c r="N264" s="20" t="s">
        <v>33</v>
      </c>
      <c r="O264" s="29" t="s">
        <v>1379</v>
      </c>
      <c r="P264" s="20" t="s">
        <v>1272</v>
      </c>
      <c r="Q264" s="20" t="s">
        <v>445</v>
      </c>
      <c r="R264" s="22">
        <v>55440</v>
      </c>
      <c r="S264" s="22">
        <v>45.015914000000002</v>
      </c>
      <c r="T264" s="22">
        <v>-93.471879999999999</v>
      </c>
      <c r="U264" s="20"/>
      <c r="V264" s="20"/>
      <c r="W264" s="26"/>
      <c r="X264" s="22" t="s">
        <v>29</v>
      </c>
      <c r="Y264" s="10">
        <f t="shared" si="4"/>
        <v>2019</v>
      </c>
    </row>
    <row r="265" spans="1:25" x14ac:dyDescent="0.25">
      <c r="A265" s="22" t="s">
        <v>2211</v>
      </c>
      <c r="B265" s="24">
        <v>43536</v>
      </c>
      <c r="C265" s="20" t="s">
        <v>1380</v>
      </c>
      <c r="D265" s="20" t="s">
        <v>893</v>
      </c>
      <c r="E265" s="20" t="s">
        <v>894</v>
      </c>
      <c r="F265" s="11" t="s">
        <v>25</v>
      </c>
      <c r="G265" s="22" t="s">
        <v>1382</v>
      </c>
      <c r="H265" s="20" t="s">
        <v>85</v>
      </c>
      <c r="I265" s="27"/>
      <c r="J265" s="25">
        <v>10</v>
      </c>
      <c r="L265" s="25"/>
      <c r="M265" s="20" t="s">
        <v>2509</v>
      </c>
      <c r="N265" s="20" t="s">
        <v>33</v>
      </c>
      <c r="O265" s="29" t="s">
        <v>1381</v>
      </c>
      <c r="P265" s="20" t="s">
        <v>26</v>
      </c>
      <c r="Q265" s="20"/>
      <c r="R265" s="22">
        <v>56267</v>
      </c>
      <c r="S265" s="22">
        <v>45.595739000000002</v>
      </c>
      <c r="T265" s="22">
        <v>-95.923232999999996</v>
      </c>
      <c r="U265" s="20"/>
      <c r="V265" s="20"/>
      <c r="W265" s="26"/>
      <c r="X265" s="22" t="s">
        <v>71</v>
      </c>
      <c r="Y265" s="10">
        <f t="shared" si="4"/>
        <v>2019</v>
      </c>
    </row>
    <row r="266" spans="1:25" x14ac:dyDescent="0.25">
      <c r="A266" s="22" t="s">
        <v>2211</v>
      </c>
      <c r="B266" s="24">
        <v>43536</v>
      </c>
      <c r="C266" s="20" t="s">
        <v>365</v>
      </c>
      <c r="D266" s="20" t="s">
        <v>23</v>
      </c>
      <c r="E266" s="20" t="s">
        <v>24</v>
      </c>
      <c r="F266" s="11" t="s">
        <v>25</v>
      </c>
      <c r="G266" s="22" t="s">
        <v>1383</v>
      </c>
      <c r="H266" s="20" t="s">
        <v>36</v>
      </c>
      <c r="I266" s="27"/>
      <c r="J266" s="25">
        <v>30</v>
      </c>
      <c r="L266" s="25"/>
      <c r="M266" s="11" t="s">
        <v>40</v>
      </c>
      <c r="N266" s="20" t="s">
        <v>28</v>
      </c>
      <c r="O266" s="29" t="s">
        <v>1384</v>
      </c>
      <c r="P266" s="20" t="s">
        <v>1272</v>
      </c>
      <c r="Q266" s="20" t="s">
        <v>366</v>
      </c>
      <c r="R266" s="22">
        <v>55415</v>
      </c>
      <c r="S266" s="22">
        <v>44.977995999999997</v>
      </c>
      <c r="T266" s="22">
        <v>-93.263401999999999</v>
      </c>
      <c r="U266" s="20"/>
      <c r="V266" s="20"/>
      <c r="W266" s="26"/>
      <c r="X266" s="22" t="s">
        <v>29</v>
      </c>
      <c r="Y266" s="10">
        <f t="shared" si="4"/>
        <v>2019</v>
      </c>
    </row>
    <row r="267" spans="1:25" x14ac:dyDescent="0.25">
      <c r="A267" s="22" t="s">
        <v>2211</v>
      </c>
      <c r="B267" s="24">
        <v>43537</v>
      </c>
      <c r="C267" s="20" t="s">
        <v>1385</v>
      </c>
      <c r="D267" s="20" t="s">
        <v>42</v>
      </c>
      <c r="E267" s="20" t="s">
        <v>24</v>
      </c>
      <c r="F267" s="11" t="s">
        <v>25</v>
      </c>
      <c r="G267" s="22" t="s">
        <v>1386</v>
      </c>
      <c r="H267" s="20" t="s">
        <v>183</v>
      </c>
      <c r="I267" s="27"/>
      <c r="J267" s="25"/>
      <c r="L267" s="25">
        <v>45000</v>
      </c>
      <c r="M267" s="20" t="s">
        <v>2509</v>
      </c>
      <c r="N267" s="20" t="s">
        <v>33</v>
      </c>
      <c r="O267" s="20" t="s">
        <v>1387</v>
      </c>
      <c r="P267" s="20" t="s">
        <v>1272</v>
      </c>
      <c r="Q267" s="20" t="s">
        <v>1388</v>
      </c>
      <c r="R267" s="22">
        <v>55441</v>
      </c>
      <c r="S267" s="22">
        <v>45.003210000000003</v>
      </c>
      <c r="T267" s="22">
        <v>-93.450675000000004</v>
      </c>
      <c r="U267" s="20"/>
      <c r="V267" s="20"/>
      <c r="W267" s="26"/>
      <c r="X267" s="22" t="s">
        <v>29</v>
      </c>
      <c r="Y267" s="10">
        <f t="shared" si="4"/>
        <v>2019</v>
      </c>
    </row>
    <row r="268" spans="1:25" x14ac:dyDescent="0.25">
      <c r="A268" s="22" t="s">
        <v>2211</v>
      </c>
      <c r="B268" s="24">
        <v>43540</v>
      </c>
      <c r="C268" s="20" t="s">
        <v>1389</v>
      </c>
      <c r="D268" s="20" t="s">
        <v>1390</v>
      </c>
      <c r="E268" s="20" t="s">
        <v>24</v>
      </c>
      <c r="F268" s="11" t="s">
        <v>25</v>
      </c>
      <c r="G268" s="22" t="s">
        <v>1391</v>
      </c>
      <c r="H268" s="20" t="s">
        <v>85</v>
      </c>
      <c r="I268" s="27"/>
      <c r="J268" s="25">
        <v>3</v>
      </c>
      <c r="L268" s="25"/>
      <c r="M268" s="20" t="s">
        <v>67</v>
      </c>
      <c r="N268" s="20" t="s">
        <v>33</v>
      </c>
      <c r="O268" s="28" t="s">
        <v>1392</v>
      </c>
      <c r="P268" s="20" t="s">
        <v>1290</v>
      </c>
      <c r="Q268" s="20" t="s">
        <v>1393</v>
      </c>
      <c r="R268" s="22">
        <v>55369</v>
      </c>
      <c r="S268" s="22">
        <v>45.115319</v>
      </c>
      <c r="T268" s="22">
        <v>-93.402073999999999</v>
      </c>
      <c r="U268" s="20"/>
      <c r="V268" s="20"/>
      <c r="W268" s="26"/>
      <c r="X268" s="22" t="s">
        <v>29</v>
      </c>
      <c r="Y268" s="10">
        <f t="shared" si="4"/>
        <v>2019</v>
      </c>
    </row>
    <row r="269" spans="1:25" x14ac:dyDescent="0.25">
      <c r="A269" s="22" t="s">
        <v>2211</v>
      </c>
      <c r="B269" s="24">
        <v>43540</v>
      </c>
      <c r="C269" s="20" t="s">
        <v>1394</v>
      </c>
      <c r="D269" s="20" t="s">
        <v>1390</v>
      </c>
      <c r="E269" s="20" t="s">
        <v>24</v>
      </c>
      <c r="F269" s="11" t="s">
        <v>25</v>
      </c>
      <c r="G269" s="22" t="s">
        <v>1395</v>
      </c>
      <c r="H269" s="20" t="s">
        <v>33</v>
      </c>
      <c r="I269" s="27"/>
      <c r="J269" s="25">
        <v>5</v>
      </c>
      <c r="L269" s="25"/>
      <c r="M269" s="20" t="s">
        <v>67</v>
      </c>
      <c r="N269" s="20" t="s">
        <v>33</v>
      </c>
      <c r="O269" s="20" t="s">
        <v>1392</v>
      </c>
      <c r="P269" s="20" t="s">
        <v>1290</v>
      </c>
      <c r="Q269" s="20" t="s">
        <v>1393</v>
      </c>
      <c r="R269" s="22">
        <v>55369</v>
      </c>
      <c r="S269" s="22">
        <v>45.115319</v>
      </c>
      <c r="T269" s="22">
        <v>-93.402073999999999</v>
      </c>
      <c r="U269" s="20"/>
      <c r="V269" s="20"/>
      <c r="W269" s="26"/>
      <c r="X269" s="22" t="s">
        <v>29</v>
      </c>
      <c r="Y269" s="10">
        <f t="shared" si="4"/>
        <v>2019</v>
      </c>
    </row>
    <row r="270" spans="1:25" x14ac:dyDescent="0.25">
      <c r="A270" s="22" t="s">
        <v>2211</v>
      </c>
      <c r="B270" s="24">
        <v>43542</v>
      </c>
      <c r="C270" s="20" t="s">
        <v>1396</v>
      </c>
      <c r="D270" s="20" t="s">
        <v>94</v>
      </c>
      <c r="E270" s="20" t="s">
        <v>95</v>
      </c>
      <c r="F270" s="11" t="s">
        <v>25</v>
      </c>
      <c r="G270" s="22" t="s">
        <v>1397</v>
      </c>
      <c r="H270" s="20" t="s">
        <v>374</v>
      </c>
      <c r="I270" s="27"/>
      <c r="J270" s="25"/>
      <c r="L270" s="25"/>
      <c r="M270" s="20"/>
      <c r="N270" s="20" t="s">
        <v>214</v>
      </c>
      <c r="O270" s="20" t="s">
        <v>1398</v>
      </c>
      <c r="P270" s="20" t="s">
        <v>1272</v>
      </c>
      <c r="Q270" s="20" t="s">
        <v>1399</v>
      </c>
      <c r="R270" s="22">
        <v>56001</v>
      </c>
      <c r="S270" s="22">
        <v>44.128324999999997</v>
      </c>
      <c r="T270" s="22">
        <v>-93.978863000000004</v>
      </c>
      <c r="U270" s="20"/>
      <c r="V270" s="20"/>
      <c r="W270" s="26"/>
      <c r="X270" s="22" t="s">
        <v>58</v>
      </c>
      <c r="Y270" s="10">
        <f t="shared" si="4"/>
        <v>2019</v>
      </c>
    </row>
    <row r="271" spans="1:25" x14ac:dyDescent="0.25">
      <c r="A271" s="22" t="s">
        <v>2211</v>
      </c>
      <c r="B271" s="24">
        <v>43542</v>
      </c>
      <c r="C271" s="20" t="s">
        <v>1396</v>
      </c>
      <c r="D271" s="20" t="s">
        <v>165</v>
      </c>
      <c r="E271" s="20" t="s">
        <v>76</v>
      </c>
      <c r="F271" s="11" t="s">
        <v>25</v>
      </c>
      <c r="G271" s="22" t="s">
        <v>1397</v>
      </c>
      <c r="H271" s="20" t="s">
        <v>26</v>
      </c>
      <c r="I271" s="27"/>
      <c r="J271" s="25"/>
      <c r="L271" s="25"/>
      <c r="M271" s="20"/>
      <c r="N271" s="20" t="s">
        <v>214</v>
      </c>
      <c r="O271" s="20" t="s">
        <v>1398</v>
      </c>
      <c r="P271" s="20" t="s">
        <v>1272</v>
      </c>
      <c r="Q271" s="20"/>
      <c r="R271" s="22">
        <v>55811</v>
      </c>
      <c r="S271" s="22">
        <v>46.814712</v>
      </c>
      <c r="T271" s="22">
        <v>-92.199825000000004</v>
      </c>
      <c r="U271" s="20"/>
      <c r="V271" s="20"/>
      <c r="W271" s="26"/>
      <c r="X271" s="22" t="s">
        <v>65</v>
      </c>
      <c r="Y271" s="10">
        <f t="shared" si="4"/>
        <v>2019</v>
      </c>
    </row>
    <row r="272" spans="1:25" x14ac:dyDescent="0.25">
      <c r="A272" s="22" t="s">
        <v>2211</v>
      </c>
      <c r="B272" s="24">
        <v>43547</v>
      </c>
      <c r="C272" s="20" t="s">
        <v>53</v>
      </c>
      <c r="D272" s="20" t="s">
        <v>23</v>
      </c>
      <c r="E272" s="20" t="s">
        <v>24</v>
      </c>
      <c r="F272" s="11" t="s">
        <v>25</v>
      </c>
      <c r="G272" s="22" t="s">
        <v>1400</v>
      </c>
      <c r="H272" s="20" t="s">
        <v>36</v>
      </c>
      <c r="I272" s="27">
        <v>50000000</v>
      </c>
      <c r="J272" s="25"/>
      <c r="L272" s="25"/>
      <c r="M272" s="20"/>
      <c r="N272" s="20" t="s">
        <v>52</v>
      </c>
      <c r="O272" s="20" t="s">
        <v>1401</v>
      </c>
      <c r="P272" s="10" t="s">
        <v>1290</v>
      </c>
      <c r="Q272" s="20" t="s">
        <v>373</v>
      </c>
      <c r="R272" s="22">
        <v>55403</v>
      </c>
      <c r="S272" s="22">
        <v>44.973618999999999</v>
      </c>
      <c r="T272" s="22">
        <v>-93.275666000000001</v>
      </c>
      <c r="U272" s="20"/>
      <c r="V272" s="20"/>
      <c r="W272" s="20"/>
      <c r="X272" s="22" t="s">
        <v>29</v>
      </c>
      <c r="Y272" s="10">
        <f t="shared" si="4"/>
        <v>2019</v>
      </c>
    </row>
    <row r="273" spans="1:25" x14ac:dyDescent="0.25">
      <c r="A273" s="22" t="s">
        <v>2211</v>
      </c>
      <c r="B273" s="24">
        <v>43549</v>
      </c>
      <c r="C273" s="20" t="s">
        <v>375</v>
      </c>
      <c r="D273" s="20" t="s">
        <v>68</v>
      </c>
      <c r="E273" s="20" t="s">
        <v>69</v>
      </c>
      <c r="F273" s="11" t="s">
        <v>25</v>
      </c>
      <c r="G273" s="22" t="s">
        <v>1402</v>
      </c>
      <c r="H273" s="20" t="s">
        <v>85</v>
      </c>
      <c r="I273" s="27">
        <v>17800000</v>
      </c>
      <c r="J273" s="25">
        <v>14</v>
      </c>
      <c r="L273" s="25">
        <v>19000</v>
      </c>
      <c r="M273" s="20" t="s">
        <v>67</v>
      </c>
      <c r="N273" s="20" t="s">
        <v>33</v>
      </c>
      <c r="O273" s="28" t="s">
        <v>1403</v>
      </c>
      <c r="P273" s="20" t="s">
        <v>1404</v>
      </c>
      <c r="Q273" s="20" t="s">
        <v>376</v>
      </c>
      <c r="R273" s="22">
        <v>56308</v>
      </c>
      <c r="S273" s="22">
        <v>45.897011999999997</v>
      </c>
      <c r="T273" s="22">
        <v>-95.391520999999997</v>
      </c>
      <c r="U273" s="20" t="s">
        <v>303</v>
      </c>
      <c r="V273" s="20" t="s">
        <v>1316</v>
      </c>
      <c r="W273" s="26">
        <v>175000</v>
      </c>
      <c r="X273" s="22" t="s">
        <v>71</v>
      </c>
      <c r="Y273" s="10">
        <f t="shared" si="4"/>
        <v>2019</v>
      </c>
    </row>
    <row r="274" spans="1:25" x14ac:dyDescent="0.25">
      <c r="A274" s="22" t="s">
        <v>2211</v>
      </c>
      <c r="B274" s="24">
        <v>43549</v>
      </c>
      <c r="C274" s="20" t="s">
        <v>1405</v>
      </c>
      <c r="D274" s="20" t="s">
        <v>23</v>
      </c>
      <c r="E274" s="20" t="s">
        <v>24</v>
      </c>
      <c r="F274" s="11" t="s">
        <v>25</v>
      </c>
      <c r="G274" s="22" t="s">
        <v>1406</v>
      </c>
      <c r="H274" s="20" t="s">
        <v>36</v>
      </c>
      <c r="I274" s="27"/>
      <c r="J274" s="25">
        <v>30</v>
      </c>
      <c r="L274" s="25">
        <v>3900</v>
      </c>
      <c r="M274" s="20"/>
      <c r="N274" s="20" t="s">
        <v>151</v>
      </c>
      <c r="O274" s="23" t="s">
        <v>1407</v>
      </c>
      <c r="P274" s="20" t="s">
        <v>1290</v>
      </c>
      <c r="Q274" s="20" t="s">
        <v>1408</v>
      </c>
      <c r="R274" s="22">
        <v>55402</v>
      </c>
      <c r="S274" s="22">
        <v>44.974505999999998</v>
      </c>
      <c r="T274" s="22">
        <v>-93.273522999999997</v>
      </c>
      <c r="U274" s="20"/>
      <c r="V274" s="20"/>
      <c r="W274" s="26"/>
      <c r="X274" s="22" t="s">
        <v>29</v>
      </c>
      <c r="Y274" s="10">
        <f t="shared" si="4"/>
        <v>2019</v>
      </c>
    </row>
    <row r="275" spans="1:25" x14ac:dyDescent="0.25">
      <c r="A275" s="22" t="s">
        <v>2211</v>
      </c>
      <c r="B275" s="24">
        <v>43549</v>
      </c>
      <c r="C275" s="20" t="s">
        <v>1409</v>
      </c>
      <c r="D275" s="20" t="s">
        <v>251</v>
      </c>
      <c r="E275" s="20" t="s">
        <v>252</v>
      </c>
      <c r="F275" s="11" t="s">
        <v>25</v>
      </c>
      <c r="G275" s="22" t="s">
        <v>1412</v>
      </c>
      <c r="H275" s="20" t="s">
        <v>74</v>
      </c>
      <c r="I275" s="27">
        <v>15000000</v>
      </c>
      <c r="J275" s="25"/>
      <c r="L275" s="25">
        <v>38000</v>
      </c>
      <c r="M275" s="20"/>
      <c r="N275" s="20" t="s">
        <v>37</v>
      </c>
      <c r="O275" s="29" t="s">
        <v>1410</v>
      </c>
      <c r="P275" s="20" t="s">
        <v>26</v>
      </c>
      <c r="Q275" s="20" t="s">
        <v>1411</v>
      </c>
      <c r="R275" s="22">
        <v>55616</v>
      </c>
      <c r="S275" s="22">
        <v>47.030327999999997</v>
      </c>
      <c r="T275" s="22">
        <v>-91.666939999999997</v>
      </c>
      <c r="U275" s="20"/>
      <c r="V275" s="20"/>
      <c r="W275" s="26"/>
      <c r="X275" s="22" t="s">
        <v>65</v>
      </c>
      <c r="Y275" s="10">
        <f t="shared" si="4"/>
        <v>2019</v>
      </c>
    </row>
    <row r="276" spans="1:25" x14ac:dyDescent="0.25">
      <c r="A276" s="22" t="s">
        <v>2211</v>
      </c>
      <c r="B276" s="24">
        <v>43550</v>
      </c>
      <c r="C276" s="20" t="s">
        <v>1413</v>
      </c>
      <c r="D276" s="20" t="s">
        <v>345</v>
      </c>
      <c r="E276" s="20" t="s">
        <v>219</v>
      </c>
      <c r="F276" s="11" t="s">
        <v>25</v>
      </c>
      <c r="G276" s="22" t="s">
        <v>1414</v>
      </c>
      <c r="H276" s="20" t="s">
        <v>33</v>
      </c>
      <c r="I276" s="27">
        <v>54000000</v>
      </c>
      <c r="J276" s="25">
        <v>35</v>
      </c>
      <c r="L276" s="25">
        <v>17000</v>
      </c>
      <c r="M276" s="20" t="s">
        <v>32</v>
      </c>
      <c r="N276" s="20" t="s">
        <v>33</v>
      </c>
      <c r="O276" s="29" t="s">
        <v>1415</v>
      </c>
      <c r="P276" s="20" t="s">
        <v>1285</v>
      </c>
      <c r="Q276" s="20"/>
      <c r="R276" s="22">
        <v>55016</v>
      </c>
      <c r="S276" s="22">
        <v>44.818216</v>
      </c>
      <c r="T276" s="22">
        <v>-92.928610000000006</v>
      </c>
      <c r="U276" s="20" t="s">
        <v>303</v>
      </c>
      <c r="V276" s="20" t="s">
        <v>1416</v>
      </c>
      <c r="W276" s="26">
        <f>437000+250000+175000</f>
        <v>862000</v>
      </c>
      <c r="X276" s="22" t="s">
        <v>29</v>
      </c>
      <c r="Y276" s="10">
        <f t="shared" si="4"/>
        <v>2019</v>
      </c>
    </row>
    <row r="277" spans="1:25" x14ac:dyDescent="0.25">
      <c r="A277" s="22" t="s">
        <v>2211</v>
      </c>
      <c r="B277" s="24">
        <v>43551</v>
      </c>
      <c r="C277" s="20" t="s">
        <v>274</v>
      </c>
      <c r="D277" s="20" t="s">
        <v>23</v>
      </c>
      <c r="E277" s="20" t="s">
        <v>24</v>
      </c>
      <c r="F277" s="11" t="s">
        <v>25</v>
      </c>
      <c r="G277" s="22" t="s">
        <v>1417</v>
      </c>
      <c r="H277" s="20" t="s">
        <v>31</v>
      </c>
      <c r="I277" s="27"/>
      <c r="J277" s="25">
        <v>70</v>
      </c>
      <c r="L277" s="25"/>
      <c r="M277" s="11" t="s">
        <v>40</v>
      </c>
      <c r="N277" s="20" t="s">
        <v>28</v>
      </c>
      <c r="O277" s="20" t="s">
        <v>1418</v>
      </c>
      <c r="P277" s="20" t="s">
        <v>1272</v>
      </c>
      <c r="Q277" s="20" t="s">
        <v>275</v>
      </c>
      <c r="R277" s="22">
        <v>55401</v>
      </c>
      <c r="S277" s="22">
        <v>44.981299</v>
      </c>
      <c r="T277" s="22">
        <v>-93.273304999999993</v>
      </c>
      <c r="U277" s="20"/>
      <c r="V277" s="20"/>
      <c r="W277" s="26"/>
      <c r="X277" s="22" t="s">
        <v>29</v>
      </c>
      <c r="Y277" s="10">
        <f t="shared" si="4"/>
        <v>2019</v>
      </c>
    </row>
    <row r="278" spans="1:25" x14ac:dyDescent="0.25">
      <c r="A278" s="22" t="s">
        <v>2211</v>
      </c>
      <c r="B278" s="24">
        <v>43551</v>
      </c>
      <c r="C278" s="20" t="s">
        <v>1419</v>
      </c>
      <c r="D278" s="20" t="s">
        <v>23</v>
      </c>
      <c r="E278" s="20" t="s">
        <v>24</v>
      </c>
      <c r="F278" s="11" t="s">
        <v>25</v>
      </c>
      <c r="G278" s="22" t="s">
        <v>1420</v>
      </c>
      <c r="H278" s="20" t="s">
        <v>39</v>
      </c>
      <c r="I278" s="27"/>
      <c r="J278" s="25"/>
      <c r="L278" s="25"/>
      <c r="M278" s="20"/>
      <c r="N278" s="20" t="s">
        <v>282</v>
      </c>
      <c r="O278" s="20" t="s">
        <v>1421</v>
      </c>
      <c r="P278" s="20" t="s">
        <v>26</v>
      </c>
      <c r="Q278" s="20"/>
      <c r="R278" s="22">
        <v>55402</v>
      </c>
      <c r="S278" s="22">
        <v>44.975915000000001</v>
      </c>
      <c r="T278" s="22">
        <v>-93.271825000000007</v>
      </c>
      <c r="U278" s="20"/>
      <c r="V278" s="20"/>
      <c r="W278" s="26"/>
      <c r="X278" s="22" t="s">
        <v>29</v>
      </c>
      <c r="Y278" s="10">
        <f t="shared" si="4"/>
        <v>2019</v>
      </c>
    </row>
    <row r="279" spans="1:25" x14ac:dyDescent="0.25">
      <c r="A279" s="22" t="s">
        <v>2211</v>
      </c>
      <c r="B279" s="24">
        <v>43553</v>
      </c>
      <c r="C279" s="20" t="s">
        <v>1422</v>
      </c>
      <c r="D279" s="20" t="s">
        <v>42</v>
      </c>
      <c r="E279" s="20" t="s">
        <v>24</v>
      </c>
      <c r="F279" s="11" t="s">
        <v>25</v>
      </c>
      <c r="G279" s="22" t="s">
        <v>1423</v>
      </c>
      <c r="H279" s="20" t="s">
        <v>39</v>
      </c>
      <c r="I279" s="27"/>
      <c r="J279" s="25"/>
      <c r="L279" s="25"/>
      <c r="M279" s="20" t="s">
        <v>67</v>
      </c>
      <c r="N279" s="20" t="s">
        <v>33</v>
      </c>
      <c r="O279" s="29" t="s">
        <v>1424</v>
      </c>
      <c r="P279" s="20" t="s">
        <v>1331</v>
      </c>
      <c r="Q279" s="20" t="s">
        <v>1425</v>
      </c>
      <c r="R279" s="22">
        <v>55441</v>
      </c>
      <c r="S279" s="22">
        <v>45.015411999999998</v>
      </c>
      <c r="T279" s="22">
        <v>-93.454604000000003</v>
      </c>
      <c r="U279" s="20"/>
      <c r="V279" s="20"/>
      <c r="W279" s="26"/>
      <c r="X279" s="22" t="s">
        <v>29</v>
      </c>
      <c r="Y279" s="10">
        <f t="shared" si="4"/>
        <v>2019</v>
      </c>
    </row>
    <row r="280" spans="1:25" x14ac:dyDescent="0.25">
      <c r="A280" s="22" t="s">
        <v>2211</v>
      </c>
      <c r="B280" s="24">
        <v>43554</v>
      </c>
      <c r="C280" s="20" t="s">
        <v>1426</v>
      </c>
      <c r="D280" s="20" t="s">
        <v>102</v>
      </c>
      <c r="E280" s="22" t="s">
        <v>59</v>
      </c>
      <c r="F280" s="11" t="s">
        <v>25</v>
      </c>
      <c r="G280" s="22" t="s">
        <v>1427</v>
      </c>
      <c r="H280" s="20" t="s">
        <v>36</v>
      </c>
      <c r="I280" s="27"/>
      <c r="J280" s="25"/>
      <c r="L280" s="25"/>
      <c r="M280" s="46" t="s">
        <v>3284</v>
      </c>
      <c r="N280" s="20" t="s">
        <v>28</v>
      </c>
      <c r="O280" s="20" t="s">
        <v>1428</v>
      </c>
      <c r="P280" s="20" t="s">
        <v>1290</v>
      </c>
      <c r="Q280" s="20"/>
      <c r="R280" s="22">
        <v>55123</v>
      </c>
      <c r="S280" s="22">
        <v>44.804265999999998</v>
      </c>
      <c r="T280" s="22">
        <v>-93.136812000000006</v>
      </c>
      <c r="U280" s="20"/>
      <c r="V280" s="20"/>
      <c r="W280" s="26"/>
      <c r="X280" s="22" t="s">
        <v>29</v>
      </c>
      <c r="Y280" s="10">
        <f t="shared" si="4"/>
        <v>2019</v>
      </c>
    </row>
    <row r="281" spans="1:25" x14ac:dyDescent="0.25">
      <c r="A281" s="22" t="s">
        <v>2212</v>
      </c>
      <c r="B281" s="24">
        <v>43556</v>
      </c>
      <c r="C281" s="32" t="s">
        <v>1429</v>
      </c>
      <c r="D281" s="20" t="s">
        <v>389</v>
      </c>
      <c r="E281" s="20" t="s">
        <v>78</v>
      </c>
      <c r="F281" s="11" t="s">
        <v>25</v>
      </c>
      <c r="G281" s="22" t="s">
        <v>1430</v>
      </c>
      <c r="H281" s="20" t="s">
        <v>33</v>
      </c>
      <c r="I281" s="35"/>
      <c r="J281" s="279">
        <v>15</v>
      </c>
      <c r="L281" s="25"/>
      <c r="M281" s="20"/>
      <c r="N281" s="20" t="s">
        <v>99</v>
      </c>
      <c r="O281" s="20" t="s">
        <v>1431</v>
      </c>
      <c r="P281" s="20" t="s">
        <v>1432</v>
      </c>
      <c r="Q281" s="20" t="s">
        <v>1433</v>
      </c>
      <c r="R281" s="22">
        <v>56003</v>
      </c>
      <c r="S281" s="22">
        <v>44.191080999999997</v>
      </c>
      <c r="T281" s="22">
        <v>-94.026843</v>
      </c>
      <c r="U281" s="20"/>
      <c r="V281" s="20"/>
      <c r="W281" s="136"/>
      <c r="X281" s="22" t="s">
        <v>58</v>
      </c>
      <c r="Y281" s="10">
        <f t="shared" si="4"/>
        <v>2019</v>
      </c>
    </row>
    <row r="282" spans="1:25" x14ac:dyDescent="0.25">
      <c r="A282" s="22" t="s">
        <v>2212</v>
      </c>
      <c r="B282" s="24">
        <v>43557</v>
      </c>
      <c r="C282" s="20" t="s">
        <v>1434</v>
      </c>
      <c r="D282" s="20" t="s">
        <v>2106</v>
      </c>
      <c r="E282" s="20" t="s">
        <v>91</v>
      </c>
      <c r="F282" s="11" t="s">
        <v>25</v>
      </c>
      <c r="G282" s="22" t="s">
        <v>1435</v>
      </c>
      <c r="H282" s="20" t="s">
        <v>26</v>
      </c>
      <c r="I282" s="27"/>
      <c r="J282" s="25"/>
      <c r="L282" s="25">
        <v>10000</v>
      </c>
      <c r="M282" s="20"/>
      <c r="N282" s="20" t="s">
        <v>227</v>
      </c>
      <c r="O282" s="20" t="s">
        <v>1436</v>
      </c>
      <c r="P282" s="20" t="s">
        <v>1437</v>
      </c>
      <c r="Q282" s="20" t="s">
        <v>1438</v>
      </c>
      <c r="R282" s="22">
        <v>56301</v>
      </c>
      <c r="S282" s="22">
        <v>45.548335999999999</v>
      </c>
      <c r="T282" s="22">
        <v>-94.198069000000004</v>
      </c>
      <c r="U282" s="20"/>
      <c r="V282" s="20"/>
      <c r="W282" s="26"/>
      <c r="X282" s="22" t="s">
        <v>71</v>
      </c>
      <c r="Y282" s="10">
        <f t="shared" si="4"/>
        <v>2019</v>
      </c>
    </row>
    <row r="283" spans="1:25" x14ac:dyDescent="0.25">
      <c r="A283" s="22" t="s">
        <v>2212</v>
      </c>
      <c r="B283" s="24">
        <v>43560</v>
      </c>
      <c r="C283" s="20" t="s">
        <v>222</v>
      </c>
      <c r="D283" s="20" t="s">
        <v>2106</v>
      </c>
      <c r="E283" s="20" t="s">
        <v>91</v>
      </c>
      <c r="F283" s="11" t="s">
        <v>25</v>
      </c>
      <c r="G283" s="22" t="s">
        <v>1439</v>
      </c>
      <c r="H283" s="20" t="s">
        <v>224</v>
      </c>
      <c r="I283" s="27"/>
      <c r="J283" s="25">
        <v>100</v>
      </c>
      <c r="L283" s="25">
        <v>300000</v>
      </c>
      <c r="M283" s="20" t="s">
        <v>2509</v>
      </c>
      <c r="N283" s="20" t="s">
        <v>33</v>
      </c>
      <c r="O283" s="20" t="s">
        <v>1440</v>
      </c>
      <c r="P283" s="20" t="s">
        <v>1437</v>
      </c>
      <c r="Q283" s="20" t="s">
        <v>1441</v>
      </c>
      <c r="R283" s="22">
        <v>56301</v>
      </c>
      <c r="S283" s="22">
        <v>45.468041999999997</v>
      </c>
      <c r="T283" s="22">
        <v>-94.127781999999996</v>
      </c>
      <c r="U283" s="20"/>
      <c r="V283" s="20"/>
      <c r="W283" s="26"/>
      <c r="X283" s="22" t="s">
        <v>71</v>
      </c>
      <c r="Y283" s="10">
        <f t="shared" si="4"/>
        <v>2019</v>
      </c>
    </row>
    <row r="284" spans="1:25" x14ac:dyDescent="0.25">
      <c r="A284" s="22" t="s">
        <v>2212</v>
      </c>
      <c r="B284" s="24">
        <v>43563</v>
      </c>
      <c r="C284" s="20" t="s">
        <v>1442</v>
      </c>
      <c r="D284" s="20" t="s">
        <v>1443</v>
      </c>
      <c r="E284" s="20" t="s">
        <v>97</v>
      </c>
      <c r="F284" s="11" t="s">
        <v>25</v>
      </c>
      <c r="G284" s="22" t="s">
        <v>1444</v>
      </c>
      <c r="H284" s="20" t="s">
        <v>121</v>
      </c>
      <c r="I284" s="27">
        <v>1200000</v>
      </c>
      <c r="J284" s="25">
        <v>8</v>
      </c>
      <c r="K284" s="10">
        <v>29</v>
      </c>
      <c r="L284" s="25"/>
      <c r="M284" s="20"/>
      <c r="N284" s="20" t="s">
        <v>169</v>
      </c>
      <c r="O284" s="20" t="s">
        <v>1445</v>
      </c>
      <c r="P284" s="20" t="s">
        <v>1365</v>
      </c>
      <c r="Q284" s="20" t="s">
        <v>1446</v>
      </c>
      <c r="R284" s="22">
        <v>55975</v>
      </c>
      <c r="S284" s="22">
        <v>43.689711000000003</v>
      </c>
      <c r="T284" s="22">
        <v>-92.334603000000001</v>
      </c>
      <c r="U284" s="20" t="s">
        <v>303</v>
      </c>
      <c r="V284" s="20" t="s">
        <v>600</v>
      </c>
      <c r="W284" s="26">
        <v>608966</v>
      </c>
      <c r="X284" s="22" t="s">
        <v>58</v>
      </c>
      <c r="Y284" s="10">
        <f t="shared" si="4"/>
        <v>2019</v>
      </c>
    </row>
    <row r="285" spans="1:25" x14ac:dyDescent="0.25">
      <c r="A285" s="22" t="s">
        <v>2212</v>
      </c>
      <c r="B285" s="24">
        <v>43563</v>
      </c>
      <c r="C285" s="20" t="s">
        <v>1447</v>
      </c>
      <c r="D285" s="20" t="s">
        <v>1443</v>
      </c>
      <c r="E285" s="20" t="s">
        <v>97</v>
      </c>
      <c r="F285" s="11" t="s">
        <v>25</v>
      </c>
      <c r="G285" s="22" t="s">
        <v>1448</v>
      </c>
      <c r="H285" s="20" t="s">
        <v>85</v>
      </c>
      <c r="I285" s="27">
        <v>950000</v>
      </c>
      <c r="J285" s="25">
        <v>20</v>
      </c>
      <c r="K285" s="10">
        <v>37</v>
      </c>
      <c r="L285" s="25"/>
      <c r="M285" s="20" t="s">
        <v>1928</v>
      </c>
      <c r="N285" s="20" t="s">
        <v>33</v>
      </c>
      <c r="O285" s="20" t="s">
        <v>1449</v>
      </c>
      <c r="P285" s="20" t="s">
        <v>1365</v>
      </c>
      <c r="Q285" s="20" t="s">
        <v>1450</v>
      </c>
      <c r="R285" s="22">
        <v>55975</v>
      </c>
      <c r="S285" s="22">
        <v>43.699928</v>
      </c>
      <c r="T285" s="22">
        <v>-92.401505999999998</v>
      </c>
      <c r="U285" s="20" t="s">
        <v>303</v>
      </c>
      <c r="V285" s="20" t="s">
        <v>600</v>
      </c>
      <c r="W285" s="26">
        <v>608966</v>
      </c>
      <c r="X285" s="22" t="s">
        <v>58</v>
      </c>
      <c r="Y285" s="10">
        <f t="shared" si="4"/>
        <v>2019</v>
      </c>
    </row>
    <row r="286" spans="1:25" x14ac:dyDescent="0.25">
      <c r="A286" s="22" t="s">
        <v>2212</v>
      </c>
      <c r="B286" s="24">
        <v>43564</v>
      </c>
      <c r="C286" s="32" t="s">
        <v>1451</v>
      </c>
      <c r="D286" s="20" t="s">
        <v>23</v>
      </c>
      <c r="E286" s="20" t="s">
        <v>24</v>
      </c>
      <c r="F286" s="11" t="s">
        <v>25</v>
      </c>
      <c r="G286" s="22" t="s">
        <v>1452</v>
      </c>
      <c r="H286" s="20" t="s">
        <v>39</v>
      </c>
      <c r="I286" s="35"/>
      <c r="J286" s="25">
        <v>10</v>
      </c>
      <c r="L286" s="25"/>
      <c r="M286" s="20" t="s">
        <v>1944</v>
      </c>
      <c r="N286" s="20" t="s">
        <v>33</v>
      </c>
      <c r="O286" s="20" t="s">
        <v>1453</v>
      </c>
      <c r="P286" s="20" t="s">
        <v>1272</v>
      </c>
      <c r="Q286" s="20"/>
      <c r="R286" s="22">
        <v>55402</v>
      </c>
      <c r="S286" s="22">
        <v>44.975915000000001</v>
      </c>
      <c r="T286" s="22">
        <v>-93.271825000000007</v>
      </c>
      <c r="U286" s="20" t="s">
        <v>384</v>
      </c>
      <c r="V286" s="20"/>
      <c r="W286" s="136"/>
      <c r="X286" s="22" t="s">
        <v>29</v>
      </c>
      <c r="Y286" s="10">
        <f t="shared" si="4"/>
        <v>2019</v>
      </c>
    </row>
    <row r="287" spans="1:25" x14ac:dyDescent="0.25">
      <c r="A287" s="22" t="s">
        <v>2212</v>
      </c>
      <c r="B287" s="24">
        <v>43567</v>
      </c>
      <c r="C287" s="22" t="s">
        <v>1454</v>
      </c>
      <c r="D287" s="20" t="s">
        <v>42</v>
      </c>
      <c r="E287" s="20" t="s">
        <v>24</v>
      </c>
      <c r="F287" s="11" t="s">
        <v>25</v>
      </c>
      <c r="G287" s="22" t="s">
        <v>1455</v>
      </c>
      <c r="H287" s="20" t="s">
        <v>144</v>
      </c>
      <c r="I287" s="27">
        <v>21000000</v>
      </c>
      <c r="J287" s="25">
        <v>65</v>
      </c>
      <c r="L287" s="25"/>
      <c r="M287" s="20" t="s">
        <v>1928</v>
      </c>
      <c r="N287" s="20" t="s">
        <v>33</v>
      </c>
      <c r="O287" s="23" t="s">
        <v>1456</v>
      </c>
      <c r="P287" s="20" t="s">
        <v>1365</v>
      </c>
      <c r="Q287" s="20" t="s">
        <v>1457</v>
      </c>
      <c r="R287" s="22">
        <v>55442</v>
      </c>
      <c r="S287" s="22">
        <v>45.040920999999997</v>
      </c>
      <c r="T287" s="22">
        <v>-93.405298000000002</v>
      </c>
      <c r="U287" s="30" t="s">
        <v>303</v>
      </c>
      <c r="V287" s="30" t="s">
        <v>1458</v>
      </c>
      <c r="W287" s="31">
        <v>1300000</v>
      </c>
      <c r="X287" s="22" t="s">
        <v>29</v>
      </c>
      <c r="Y287" s="10">
        <f t="shared" si="4"/>
        <v>2019</v>
      </c>
    </row>
    <row r="288" spans="1:25" x14ac:dyDescent="0.25">
      <c r="A288" s="22" t="s">
        <v>2212</v>
      </c>
      <c r="B288" s="24">
        <v>43567</v>
      </c>
      <c r="C288" s="20" t="s">
        <v>1459</v>
      </c>
      <c r="D288" s="20" t="s">
        <v>153</v>
      </c>
      <c r="E288" s="20" t="s">
        <v>154</v>
      </c>
      <c r="F288" s="11" t="s">
        <v>25</v>
      </c>
      <c r="G288" s="22" t="s">
        <v>1464</v>
      </c>
      <c r="H288" s="20" t="s">
        <v>85</v>
      </c>
      <c r="I288" s="27">
        <v>8600000</v>
      </c>
      <c r="J288" s="25">
        <v>10</v>
      </c>
      <c r="L288" s="25">
        <f>145775-65300</f>
        <v>80475</v>
      </c>
      <c r="M288" s="20" t="s">
        <v>2372</v>
      </c>
      <c r="N288" s="20" t="s">
        <v>33</v>
      </c>
      <c r="O288" s="20" t="s">
        <v>1460</v>
      </c>
      <c r="P288" s="20" t="s">
        <v>1285</v>
      </c>
      <c r="Q288" s="22" t="s">
        <v>1461</v>
      </c>
      <c r="R288" s="22">
        <v>55448</v>
      </c>
      <c r="S288" s="22">
        <v>45.17445</v>
      </c>
      <c r="T288" s="22">
        <v>-93.295148999999995</v>
      </c>
      <c r="U288" s="20" t="s">
        <v>303</v>
      </c>
      <c r="V288" s="20" t="s">
        <v>1462</v>
      </c>
      <c r="W288" s="26" t="s">
        <v>1463</v>
      </c>
      <c r="X288" s="22" t="s">
        <v>29</v>
      </c>
      <c r="Y288" s="10">
        <f t="shared" si="4"/>
        <v>2019</v>
      </c>
    </row>
    <row r="289" spans="1:25" x14ac:dyDescent="0.25">
      <c r="A289" s="22" t="s">
        <v>2212</v>
      </c>
      <c r="B289" s="24">
        <v>43575</v>
      </c>
      <c r="C289" s="32" t="s">
        <v>1465</v>
      </c>
      <c r="D289" s="20" t="s">
        <v>23</v>
      </c>
      <c r="E289" s="20" t="s">
        <v>24</v>
      </c>
      <c r="F289" s="11" t="s">
        <v>25</v>
      </c>
      <c r="G289" s="22" t="s">
        <v>1469</v>
      </c>
      <c r="H289" s="20" t="s">
        <v>39</v>
      </c>
      <c r="I289" s="27"/>
      <c r="J289" s="25"/>
      <c r="L289" s="25"/>
      <c r="M289" s="20"/>
      <c r="N289" s="20" t="s">
        <v>37</v>
      </c>
      <c r="O289" s="29" t="s">
        <v>1466</v>
      </c>
      <c r="P289" s="20" t="s">
        <v>1467</v>
      </c>
      <c r="Q289" s="20" t="s">
        <v>1468</v>
      </c>
      <c r="R289" s="22">
        <v>55415</v>
      </c>
      <c r="S289" s="22">
        <v>44.977282000000002</v>
      </c>
      <c r="T289" s="22">
        <v>-93.261274</v>
      </c>
      <c r="U289" s="20"/>
      <c r="V289" s="20"/>
      <c r="W289" s="26"/>
      <c r="X289" s="22" t="s">
        <v>29</v>
      </c>
      <c r="Y289" s="10">
        <f t="shared" si="4"/>
        <v>2019</v>
      </c>
    </row>
    <row r="290" spans="1:25" x14ac:dyDescent="0.25">
      <c r="A290" s="22" t="s">
        <v>2212</v>
      </c>
      <c r="B290" s="24">
        <v>43577</v>
      </c>
      <c r="C290" s="20" t="s">
        <v>1470</v>
      </c>
      <c r="D290" s="20" t="s">
        <v>246</v>
      </c>
      <c r="E290" s="20" t="s">
        <v>76</v>
      </c>
      <c r="F290" s="11" t="s">
        <v>25</v>
      </c>
      <c r="G290" s="22" t="s">
        <v>1471</v>
      </c>
      <c r="H290" s="20" t="s">
        <v>36</v>
      </c>
      <c r="I290" s="27">
        <v>1200000</v>
      </c>
      <c r="J290" s="25">
        <v>20</v>
      </c>
      <c r="L290" s="25">
        <v>17000</v>
      </c>
      <c r="M290" s="20" t="s">
        <v>2512</v>
      </c>
      <c r="N290" s="20" t="s">
        <v>28</v>
      </c>
      <c r="O290" s="20" t="s">
        <v>1472</v>
      </c>
      <c r="P290" s="20" t="s">
        <v>26</v>
      </c>
      <c r="Q290" s="20" t="s">
        <v>247</v>
      </c>
      <c r="R290" s="22">
        <v>55746</v>
      </c>
      <c r="S290" s="22">
        <v>47.438941999999997</v>
      </c>
      <c r="T290" s="22">
        <v>-92.934849999999997</v>
      </c>
      <c r="U290" s="20" t="s">
        <v>303</v>
      </c>
      <c r="V290" s="20" t="s">
        <v>1473</v>
      </c>
      <c r="W290" s="26" t="s">
        <v>1474</v>
      </c>
      <c r="X290" s="22" t="s">
        <v>65</v>
      </c>
      <c r="Y290" s="10">
        <f t="shared" si="4"/>
        <v>2019</v>
      </c>
    </row>
    <row r="291" spans="1:25" x14ac:dyDescent="0.25">
      <c r="A291" s="22" t="s">
        <v>2212</v>
      </c>
      <c r="B291" s="24">
        <v>43577</v>
      </c>
      <c r="C291" s="20" t="s">
        <v>1475</v>
      </c>
      <c r="D291" s="20" t="s">
        <v>23</v>
      </c>
      <c r="E291" s="20" t="s">
        <v>24</v>
      </c>
      <c r="F291" s="11" t="s">
        <v>25</v>
      </c>
      <c r="G291" s="22" t="s">
        <v>1478</v>
      </c>
      <c r="H291" s="20" t="s">
        <v>36</v>
      </c>
      <c r="I291" s="27"/>
      <c r="J291" s="25"/>
      <c r="L291" s="25"/>
      <c r="M291" s="20" t="s">
        <v>27</v>
      </c>
      <c r="N291" s="20" t="s">
        <v>28</v>
      </c>
      <c r="O291" s="20" t="s">
        <v>1476</v>
      </c>
      <c r="P291" s="20" t="s">
        <v>1285</v>
      </c>
      <c r="Q291" s="20" t="s">
        <v>1477</v>
      </c>
      <c r="R291" s="22">
        <v>55402</v>
      </c>
      <c r="S291" s="22">
        <v>44.975459999999998</v>
      </c>
      <c r="T291" s="22">
        <v>-93.272667999999996</v>
      </c>
      <c r="U291" s="20"/>
      <c r="V291" s="20"/>
      <c r="W291" s="26"/>
      <c r="X291" s="22" t="s">
        <v>29</v>
      </c>
      <c r="Y291" s="10">
        <f t="shared" si="4"/>
        <v>2019</v>
      </c>
    </row>
    <row r="292" spans="1:25" x14ac:dyDescent="0.25">
      <c r="A292" s="22" t="s">
        <v>2212</v>
      </c>
      <c r="B292" s="24">
        <v>43578</v>
      </c>
      <c r="C292" s="20" t="s">
        <v>1479</v>
      </c>
      <c r="D292" s="20" t="s">
        <v>38</v>
      </c>
      <c r="E292" s="20" t="s">
        <v>24</v>
      </c>
      <c r="F292" s="11" t="s">
        <v>25</v>
      </c>
      <c r="G292" s="22" t="s">
        <v>1480</v>
      </c>
      <c r="H292" s="20" t="s">
        <v>39</v>
      </c>
      <c r="I292" s="27">
        <v>1630000</v>
      </c>
      <c r="J292" s="25"/>
      <c r="L292" s="25"/>
      <c r="M292" s="20"/>
      <c r="N292" s="20" t="s">
        <v>214</v>
      </c>
      <c r="O292" s="20" t="s">
        <v>1481</v>
      </c>
      <c r="P292" s="20" t="s">
        <v>1290</v>
      </c>
      <c r="Q292" s="20" t="s">
        <v>1482</v>
      </c>
      <c r="R292" s="22">
        <v>55450</v>
      </c>
      <c r="S292" s="22">
        <v>44.876691999999998</v>
      </c>
      <c r="T292" s="22">
        <v>-93.244967000000003</v>
      </c>
      <c r="U292" s="20"/>
      <c r="V292" s="20"/>
      <c r="W292" s="26"/>
      <c r="X292" s="22" t="s">
        <v>29</v>
      </c>
      <c r="Y292" s="10">
        <f t="shared" si="4"/>
        <v>2019</v>
      </c>
    </row>
    <row r="293" spans="1:25" x14ac:dyDescent="0.25">
      <c r="A293" s="22" t="s">
        <v>2212</v>
      </c>
      <c r="B293" s="24">
        <v>43579</v>
      </c>
      <c r="C293" s="20" t="s">
        <v>1484</v>
      </c>
      <c r="D293" s="20" t="s">
        <v>23</v>
      </c>
      <c r="E293" s="20" t="s">
        <v>24</v>
      </c>
      <c r="F293" s="11" t="s">
        <v>25</v>
      </c>
      <c r="G293" s="22" t="s">
        <v>1485</v>
      </c>
      <c r="H293" s="20" t="s">
        <v>39</v>
      </c>
      <c r="I293" s="27"/>
      <c r="J293" s="25"/>
      <c r="L293" s="25">
        <v>5100</v>
      </c>
      <c r="M293" s="11" t="s">
        <v>127</v>
      </c>
      <c r="N293" s="20" t="s">
        <v>33</v>
      </c>
      <c r="O293" s="29" t="s">
        <v>1486</v>
      </c>
      <c r="P293" s="20" t="s">
        <v>1487</v>
      </c>
      <c r="Q293" s="20" t="s">
        <v>1488</v>
      </c>
      <c r="R293" s="22">
        <v>55402</v>
      </c>
      <c r="S293" s="22">
        <v>44.978945000000003</v>
      </c>
      <c r="T293" s="22">
        <v>-93.271663000000004</v>
      </c>
      <c r="U293" s="20"/>
      <c r="V293" s="20"/>
      <c r="W293" s="26"/>
      <c r="X293" s="22" t="s">
        <v>29</v>
      </c>
      <c r="Y293" s="10">
        <f t="shared" si="4"/>
        <v>2019</v>
      </c>
    </row>
    <row r="294" spans="1:25" x14ac:dyDescent="0.25">
      <c r="A294" s="22" t="s">
        <v>2212</v>
      </c>
      <c r="B294" s="24">
        <v>43580</v>
      </c>
      <c r="C294" s="20" t="s">
        <v>1489</v>
      </c>
      <c r="D294" s="20" t="s">
        <v>195</v>
      </c>
      <c r="E294" s="20" t="s">
        <v>82</v>
      </c>
      <c r="F294" s="11" t="s">
        <v>25</v>
      </c>
      <c r="G294" s="22" t="s">
        <v>1490</v>
      </c>
      <c r="H294" s="20" t="s">
        <v>33</v>
      </c>
      <c r="I294" s="27">
        <v>32000000</v>
      </c>
      <c r="J294" s="25">
        <v>5</v>
      </c>
      <c r="L294" s="25"/>
      <c r="M294" s="20" t="s">
        <v>32</v>
      </c>
      <c r="N294" s="20" t="s">
        <v>33</v>
      </c>
      <c r="O294" s="20" t="s">
        <v>1491</v>
      </c>
      <c r="P294" s="20" t="s">
        <v>1285</v>
      </c>
      <c r="Q294" s="20"/>
      <c r="R294" s="22">
        <v>55021</v>
      </c>
      <c r="S294" s="22">
        <v>44.362870000000001</v>
      </c>
      <c r="T294" s="22">
        <v>-93.267455999999996</v>
      </c>
      <c r="U294" s="20"/>
      <c r="V294" s="20"/>
      <c r="W294" s="26"/>
      <c r="X294" s="22" t="s">
        <v>58</v>
      </c>
      <c r="Y294" s="10">
        <f t="shared" si="4"/>
        <v>2019</v>
      </c>
    </row>
    <row r="295" spans="1:25" x14ac:dyDescent="0.25">
      <c r="A295" s="22" t="s">
        <v>2212</v>
      </c>
      <c r="B295" s="24">
        <v>43580</v>
      </c>
      <c r="C295" s="20" t="s">
        <v>1492</v>
      </c>
      <c r="D295" s="20" t="s">
        <v>23</v>
      </c>
      <c r="E295" s="20" t="s">
        <v>24</v>
      </c>
      <c r="F295" s="11" t="s">
        <v>25</v>
      </c>
      <c r="G295" s="22" t="s">
        <v>1493</v>
      </c>
      <c r="H295" s="20" t="s">
        <v>26</v>
      </c>
      <c r="I295" s="27"/>
      <c r="J295" s="25">
        <v>25</v>
      </c>
      <c r="L295" s="25"/>
      <c r="M295" s="20" t="s">
        <v>2509</v>
      </c>
      <c r="N295" s="20" t="s">
        <v>33</v>
      </c>
      <c r="O295" s="20" t="s">
        <v>1494</v>
      </c>
      <c r="P295" s="20" t="s">
        <v>1272</v>
      </c>
      <c r="Q295" s="20" t="s">
        <v>1495</v>
      </c>
      <c r="R295" s="22">
        <v>55404</v>
      </c>
      <c r="S295" s="22">
        <v>44.958998000000001</v>
      </c>
      <c r="T295" s="22">
        <v>-93.241935999999995</v>
      </c>
      <c r="U295" s="20"/>
      <c r="V295" s="20"/>
      <c r="W295" s="26"/>
      <c r="X295" s="22" t="s">
        <v>29</v>
      </c>
      <c r="Y295" s="10">
        <f t="shared" si="4"/>
        <v>2019</v>
      </c>
    </row>
    <row r="296" spans="1:25" x14ac:dyDescent="0.25">
      <c r="A296" s="22" t="s">
        <v>2212</v>
      </c>
      <c r="B296" s="24">
        <v>43580</v>
      </c>
      <c r="C296" s="20" t="s">
        <v>358</v>
      </c>
      <c r="D296" s="20" t="s">
        <v>328</v>
      </c>
      <c r="E296" s="20" t="s">
        <v>72</v>
      </c>
      <c r="F296" s="11" t="s">
        <v>25</v>
      </c>
      <c r="G296" s="22" t="s">
        <v>1496</v>
      </c>
      <c r="H296" s="20" t="s">
        <v>36</v>
      </c>
      <c r="I296" s="27">
        <v>14500000</v>
      </c>
      <c r="J296" s="25">
        <v>15</v>
      </c>
      <c r="L296" s="25">
        <v>35000</v>
      </c>
      <c r="M296" s="20"/>
      <c r="N296" s="20" t="s">
        <v>151</v>
      </c>
      <c r="O296" s="28" t="s">
        <v>1497</v>
      </c>
      <c r="P296" s="20" t="s">
        <v>1365</v>
      </c>
      <c r="Q296" s="20" t="s">
        <v>359</v>
      </c>
      <c r="R296" s="22">
        <v>56310</v>
      </c>
      <c r="S296" s="22">
        <v>45.599386000000003</v>
      </c>
      <c r="T296" s="22">
        <v>-94.436476999999996</v>
      </c>
      <c r="U296" s="20" t="s">
        <v>303</v>
      </c>
      <c r="V296" s="20" t="s">
        <v>1316</v>
      </c>
      <c r="W296" s="26" t="s">
        <v>1498</v>
      </c>
      <c r="X296" s="22" t="s">
        <v>71</v>
      </c>
      <c r="Y296" s="10">
        <f t="shared" si="4"/>
        <v>2019</v>
      </c>
    </row>
    <row r="297" spans="1:25" x14ac:dyDescent="0.25">
      <c r="A297" s="22" t="s">
        <v>2212</v>
      </c>
      <c r="B297" s="24">
        <v>43581</v>
      </c>
      <c r="C297" s="20" t="s">
        <v>1499</v>
      </c>
      <c r="D297" s="20" t="s">
        <v>23</v>
      </c>
      <c r="E297" s="20" t="s">
        <v>24</v>
      </c>
      <c r="F297" s="11" t="s">
        <v>25</v>
      </c>
      <c r="G297" s="22" t="s">
        <v>1502</v>
      </c>
      <c r="H297" s="20" t="s">
        <v>39</v>
      </c>
      <c r="I297" s="27"/>
      <c r="J297" s="25">
        <v>75</v>
      </c>
      <c r="L297" s="25"/>
      <c r="M297" s="20"/>
      <c r="N297" s="20" t="s">
        <v>2507</v>
      </c>
      <c r="O297" s="20" t="s">
        <v>1500</v>
      </c>
      <c r="P297" s="20" t="s">
        <v>1272</v>
      </c>
      <c r="Q297" s="20" t="s">
        <v>1501</v>
      </c>
      <c r="R297" s="22">
        <v>55401</v>
      </c>
      <c r="S297" s="22">
        <v>44.984810000000003</v>
      </c>
      <c r="T297" s="22">
        <v>-93.270264999999995</v>
      </c>
      <c r="U297" s="20" t="s">
        <v>384</v>
      </c>
      <c r="V297" s="20"/>
      <c r="W297" s="26"/>
      <c r="X297" s="22" t="s">
        <v>29</v>
      </c>
      <c r="Y297" s="10">
        <f t="shared" si="4"/>
        <v>2019</v>
      </c>
    </row>
    <row r="298" spans="1:25" x14ac:dyDescent="0.25">
      <c r="A298" s="22" t="s">
        <v>2212</v>
      </c>
      <c r="B298" s="24">
        <v>43585</v>
      </c>
      <c r="C298" s="20" t="s">
        <v>1503</v>
      </c>
      <c r="D298" s="20" t="s">
        <v>1504</v>
      </c>
      <c r="E298" s="20" t="s">
        <v>93</v>
      </c>
      <c r="F298" s="11" t="s">
        <v>25</v>
      </c>
      <c r="G298" s="22" t="s">
        <v>1505</v>
      </c>
      <c r="H298" s="20" t="s">
        <v>36</v>
      </c>
      <c r="I298" s="27">
        <v>1993119</v>
      </c>
      <c r="J298" s="25">
        <v>17</v>
      </c>
      <c r="L298" s="25">
        <v>7290</v>
      </c>
      <c r="M298" s="20" t="s">
        <v>2512</v>
      </c>
      <c r="N298" s="20" t="s">
        <v>28</v>
      </c>
      <c r="O298" s="20" t="s">
        <v>1506</v>
      </c>
      <c r="P298" s="20" t="s">
        <v>1365</v>
      </c>
      <c r="Q298" s="20" t="s">
        <v>1507</v>
      </c>
      <c r="R298" s="22">
        <v>55079</v>
      </c>
      <c r="S298" s="22">
        <v>45.388632999999999</v>
      </c>
      <c r="T298" s="22">
        <v>-92.980306999999996</v>
      </c>
      <c r="U298" s="20" t="s">
        <v>303</v>
      </c>
      <c r="V298" s="20" t="s">
        <v>1316</v>
      </c>
      <c r="W298" s="26">
        <v>180000</v>
      </c>
      <c r="X298" s="22" t="s">
        <v>71</v>
      </c>
      <c r="Y298" s="10">
        <f t="shared" si="4"/>
        <v>2019</v>
      </c>
    </row>
    <row r="299" spans="1:25" x14ac:dyDescent="0.25">
      <c r="A299" s="22" t="s">
        <v>2212</v>
      </c>
      <c r="B299" s="24">
        <v>43586</v>
      </c>
      <c r="C299" s="32" t="s">
        <v>1508</v>
      </c>
      <c r="D299" s="20" t="s">
        <v>153</v>
      </c>
      <c r="E299" s="20" t="s">
        <v>154</v>
      </c>
      <c r="F299" s="11" t="s">
        <v>25</v>
      </c>
      <c r="G299" s="22" t="s">
        <v>1509</v>
      </c>
      <c r="H299" s="20" t="s">
        <v>26</v>
      </c>
      <c r="I299" s="35"/>
      <c r="J299" s="279"/>
      <c r="L299" s="25">
        <v>138000</v>
      </c>
      <c r="M299" s="20"/>
      <c r="N299" s="10" t="s">
        <v>3436</v>
      </c>
      <c r="O299" s="20" t="s">
        <v>1510</v>
      </c>
      <c r="P299" s="20" t="s">
        <v>1285</v>
      </c>
      <c r="Q299" s="20" t="s">
        <v>1511</v>
      </c>
      <c r="R299" s="22">
        <v>55433</v>
      </c>
      <c r="S299" s="22">
        <v>45.196756999999998</v>
      </c>
      <c r="T299" s="22">
        <v>-93.343712999999994</v>
      </c>
      <c r="U299" s="20"/>
      <c r="V299" s="20"/>
      <c r="W299" s="136"/>
      <c r="X299" s="22" t="s">
        <v>29</v>
      </c>
      <c r="Y299" s="10">
        <f t="shared" si="4"/>
        <v>2019</v>
      </c>
    </row>
    <row r="300" spans="1:25" x14ac:dyDescent="0.25">
      <c r="A300" s="22" t="s">
        <v>2212</v>
      </c>
      <c r="B300" s="24">
        <v>43587</v>
      </c>
      <c r="C300" s="20" t="s">
        <v>1512</v>
      </c>
      <c r="D300" s="20" t="s">
        <v>106</v>
      </c>
      <c r="E300" s="20" t="s">
        <v>84</v>
      </c>
      <c r="F300" s="11" t="s">
        <v>25</v>
      </c>
      <c r="G300" s="22" t="s">
        <v>1513</v>
      </c>
      <c r="H300" s="20" t="s">
        <v>39</v>
      </c>
      <c r="I300" s="27"/>
      <c r="J300" s="25">
        <v>10</v>
      </c>
      <c r="L300" s="25"/>
      <c r="M300" s="20" t="s">
        <v>367</v>
      </c>
      <c r="N300" s="20" t="s">
        <v>51</v>
      </c>
      <c r="O300" s="20" t="s">
        <v>1514</v>
      </c>
      <c r="P300" s="20" t="s">
        <v>1290</v>
      </c>
      <c r="Q300" s="20" t="s">
        <v>1515</v>
      </c>
      <c r="R300" s="22">
        <v>55102</v>
      </c>
      <c r="S300" s="22">
        <v>44.946480000000001</v>
      </c>
      <c r="T300" s="22">
        <v>-93.096622999999994</v>
      </c>
      <c r="U300" s="20"/>
      <c r="V300" s="20"/>
      <c r="W300" s="26"/>
      <c r="X300" s="22" t="s">
        <v>29</v>
      </c>
      <c r="Y300" s="10">
        <f t="shared" si="4"/>
        <v>2019</v>
      </c>
    </row>
    <row r="301" spans="1:25" x14ac:dyDescent="0.25">
      <c r="A301" s="22" t="s">
        <v>2212</v>
      </c>
      <c r="B301" s="24">
        <v>43590</v>
      </c>
      <c r="C301" s="20" t="s">
        <v>407</v>
      </c>
      <c r="D301" s="20" t="s">
        <v>276</v>
      </c>
      <c r="E301" s="22" t="s">
        <v>277</v>
      </c>
      <c r="F301" s="11" t="s">
        <v>25</v>
      </c>
      <c r="G301" s="22" t="s">
        <v>1516</v>
      </c>
      <c r="H301" s="20" t="s">
        <v>70</v>
      </c>
      <c r="I301" s="27">
        <v>2521944</v>
      </c>
      <c r="J301" s="25">
        <v>20</v>
      </c>
      <c r="L301" s="25"/>
      <c r="M301" s="20" t="s">
        <v>1928</v>
      </c>
      <c r="N301" s="20" t="s">
        <v>33</v>
      </c>
      <c r="O301" s="20" t="s">
        <v>1517</v>
      </c>
      <c r="P301" s="20" t="s">
        <v>26</v>
      </c>
      <c r="Q301" s="20" t="s">
        <v>1518</v>
      </c>
      <c r="R301" s="22">
        <v>56031</v>
      </c>
      <c r="S301" s="22">
        <v>43.666660999999998</v>
      </c>
      <c r="T301" s="22">
        <v>-94.451969000000005</v>
      </c>
      <c r="U301" s="30" t="s">
        <v>303</v>
      </c>
      <c r="V301" s="30" t="s">
        <v>1519</v>
      </c>
      <c r="W301" s="31">
        <v>300000</v>
      </c>
      <c r="X301" s="22" t="s">
        <v>58</v>
      </c>
      <c r="Y301" s="10">
        <f t="shared" si="4"/>
        <v>2019</v>
      </c>
    </row>
    <row r="302" spans="1:25" x14ac:dyDescent="0.25">
      <c r="A302" s="22" t="s">
        <v>2212</v>
      </c>
      <c r="B302" s="24">
        <v>43591</v>
      </c>
      <c r="C302" s="20" t="s">
        <v>1520</v>
      </c>
      <c r="D302" s="20" t="s">
        <v>48</v>
      </c>
      <c r="E302" s="20" t="s">
        <v>24</v>
      </c>
      <c r="F302" s="11" t="s">
        <v>25</v>
      </c>
      <c r="G302" s="22" t="s">
        <v>1521</v>
      </c>
      <c r="H302" s="20" t="s">
        <v>36</v>
      </c>
      <c r="I302" s="27"/>
      <c r="J302" s="25"/>
      <c r="L302" s="25">
        <v>3500</v>
      </c>
      <c r="M302" s="11" t="s">
        <v>304</v>
      </c>
      <c r="N302" s="20" t="s">
        <v>28</v>
      </c>
      <c r="O302" s="20" t="s">
        <v>1522</v>
      </c>
      <c r="P302" s="20" t="s">
        <v>1285</v>
      </c>
      <c r="Q302" s="20" t="s">
        <v>1523</v>
      </c>
      <c r="R302" s="22">
        <v>55305</v>
      </c>
      <c r="S302" s="22">
        <v>44.974438999999997</v>
      </c>
      <c r="T302" s="22">
        <v>-93.415177999999997</v>
      </c>
      <c r="U302" s="20"/>
      <c r="V302" s="20"/>
      <c r="W302" s="26"/>
      <c r="X302" s="22" t="s">
        <v>29</v>
      </c>
      <c r="Y302" s="10">
        <f t="shared" si="4"/>
        <v>2019</v>
      </c>
    </row>
    <row r="303" spans="1:25" ht="135" x14ac:dyDescent="0.25">
      <c r="A303" s="22" t="s">
        <v>2212</v>
      </c>
      <c r="B303" s="24">
        <v>43592</v>
      </c>
      <c r="C303" s="20" t="s">
        <v>357</v>
      </c>
      <c r="D303" s="20" t="s">
        <v>124</v>
      </c>
      <c r="E303" s="20" t="s">
        <v>24</v>
      </c>
      <c r="F303" s="11" t="s">
        <v>25</v>
      </c>
      <c r="G303" s="542" t="s">
        <v>1524</v>
      </c>
      <c r="H303" s="20" t="s">
        <v>204</v>
      </c>
      <c r="I303" s="27">
        <v>4900000</v>
      </c>
      <c r="J303" s="25">
        <v>45</v>
      </c>
      <c r="L303" s="25">
        <v>67000</v>
      </c>
      <c r="M303" s="20"/>
      <c r="N303" s="20" t="s">
        <v>52</v>
      </c>
      <c r="O303" s="20" t="s">
        <v>1525</v>
      </c>
      <c r="P303" s="20" t="s">
        <v>1272</v>
      </c>
      <c r="Q303" s="20" t="s">
        <v>1526</v>
      </c>
      <c r="R303" s="22">
        <v>55369</v>
      </c>
      <c r="S303" s="22">
        <v>45.119976000000001</v>
      </c>
      <c r="T303" s="22">
        <v>-93.416737999999995</v>
      </c>
      <c r="U303" s="20"/>
      <c r="V303" s="20"/>
      <c r="W303" s="26"/>
      <c r="X303" s="22" t="s">
        <v>29</v>
      </c>
      <c r="Y303" s="10">
        <f t="shared" si="4"/>
        <v>2019</v>
      </c>
    </row>
    <row r="304" spans="1:25" x14ac:dyDescent="0.25">
      <c r="A304" s="22" t="s">
        <v>2212</v>
      </c>
      <c r="B304" s="24">
        <v>43592</v>
      </c>
      <c r="C304" s="20" t="s">
        <v>209</v>
      </c>
      <c r="D304" s="20" t="s">
        <v>23</v>
      </c>
      <c r="E304" s="20" t="s">
        <v>24</v>
      </c>
      <c r="F304" s="11" t="s">
        <v>25</v>
      </c>
      <c r="G304" s="22" t="s">
        <v>1527</v>
      </c>
      <c r="H304" s="20" t="s">
        <v>36</v>
      </c>
      <c r="I304" s="27"/>
      <c r="J304" s="25"/>
      <c r="L304" s="25"/>
      <c r="M304" s="20"/>
      <c r="N304" s="20" t="s">
        <v>37</v>
      </c>
      <c r="O304" s="20" t="s">
        <v>1528</v>
      </c>
      <c r="P304" s="20" t="s">
        <v>1290</v>
      </c>
      <c r="Q304" s="20" t="s">
        <v>392</v>
      </c>
      <c r="R304" s="22">
        <v>55415</v>
      </c>
      <c r="S304" s="22">
        <v>44.972529000000002</v>
      </c>
      <c r="T304" s="22">
        <v>-93.259131999999994</v>
      </c>
      <c r="U304" s="20"/>
      <c r="V304" s="20"/>
      <c r="W304" s="26"/>
      <c r="X304" s="22" t="s">
        <v>29</v>
      </c>
      <c r="Y304" s="10">
        <f t="shared" si="4"/>
        <v>2019</v>
      </c>
    </row>
    <row r="305" spans="1:12845" x14ac:dyDescent="0.25">
      <c r="A305" s="22" t="s">
        <v>2212</v>
      </c>
      <c r="B305" s="24">
        <v>43592</v>
      </c>
      <c r="C305" s="20" t="s">
        <v>60</v>
      </c>
      <c r="D305" s="20" t="s">
        <v>61</v>
      </c>
      <c r="E305" s="20" t="s">
        <v>62</v>
      </c>
      <c r="F305" s="11" t="s">
        <v>25</v>
      </c>
      <c r="G305" s="22" t="s">
        <v>1529</v>
      </c>
      <c r="H305" s="20" t="s">
        <v>33</v>
      </c>
      <c r="I305" s="27">
        <v>25000000</v>
      </c>
      <c r="J305" s="25"/>
      <c r="L305" s="25"/>
      <c r="M305" s="11" t="s">
        <v>63</v>
      </c>
      <c r="N305" s="20" t="s">
        <v>33</v>
      </c>
      <c r="O305" s="20" t="s">
        <v>1530</v>
      </c>
      <c r="P305" s="20" t="s">
        <v>1531</v>
      </c>
      <c r="Q305" s="20" t="s">
        <v>64</v>
      </c>
      <c r="R305" s="22">
        <v>55720</v>
      </c>
      <c r="S305" s="22">
        <v>46.724170000000001</v>
      </c>
      <c r="T305" s="22">
        <v>-92.463890000000006</v>
      </c>
      <c r="U305" s="20"/>
      <c r="V305" s="20"/>
      <c r="W305" s="26"/>
      <c r="X305" s="22" t="s">
        <v>65</v>
      </c>
      <c r="Y305" s="10">
        <f t="shared" si="4"/>
        <v>2019</v>
      </c>
    </row>
    <row r="306" spans="1:12845" x14ac:dyDescent="0.25">
      <c r="A306" s="22" t="s">
        <v>2212</v>
      </c>
      <c r="B306" s="24">
        <v>43592</v>
      </c>
      <c r="C306" s="20" t="s">
        <v>1532</v>
      </c>
      <c r="D306" s="20" t="s">
        <v>86</v>
      </c>
      <c r="E306" s="20" t="s">
        <v>87</v>
      </c>
      <c r="F306" s="11" t="s">
        <v>25</v>
      </c>
      <c r="G306" s="22" t="s">
        <v>1533</v>
      </c>
      <c r="H306" s="20" t="s">
        <v>39</v>
      </c>
      <c r="I306" s="27"/>
      <c r="J306" s="25">
        <v>3</v>
      </c>
      <c r="L306" s="25"/>
      <c r="M306" s="20"/>
      <c r="N306" s="20" t="s">
        <v>2507</v>
      </c>
      <c r="O306" s="20" t="s">
        <v>1534</v>
      </c>
      <c r="P306" s="20" t="s">
        <v>1487</v>
      </c>
      <c r="Q306" s="20"/>
      <c r="R306" s="22">
        <v>55901</v>
      </c>
      <c r="S306" s="22">
        <v>44.075285000000001</v>
      </c>
      <c r="T306" s="22">
        <v>-92.516915999999995</v>
      </c>
      <c r="U306" s="20"/>
      <c r="V306" s="20"/>
      <c r="W306" s="26"/>
      <c r="X306" s="20" t="s">
        <v>58</v>
      </c>
      <c r="Y306" s="10">
        <f t="shared" si="4"/>
        <v>2019</v>
      </c>
    </row>
    <row r="307" spans="1:12845" x14ac:dyDescent="0.25">
      <c r="A307" s="22" t="s">
        <v>2212</v>
      </c>
      <c r="B307" s="24">
        <v>43592</v>
      </c>
      <c r="C307" s="20" t="s">
        <v>1532</v>
      </c>
      <c r="D307" s="20" t="s">
        <v>312</v>
      </c>
      <c r="E307" s="20" t="s">
        <v>219</v>
      </c>
      <c r="F307" s="11" t="s">
        <v>25</v>
      </c>
      <c r="G307" s="22" t="s">
        <v>1533</v>
      </c>
      <c r="H307" s="20" t="s">
        <v>39</v>
      </c>
      <c r="I307" s="35"/>
      <c r="J307" s="25">
        <v>3</v>
      </c>
      <c r="L307" s="25"/>
      <c r="M307" s="20"/>
      <c r="N307" s="20" t="s">
        <v>2507</v>
      </c>
      <c r="O307" s="20" t="s">
        <v>1534</v>
      </c>
      <c r="P307" s="20" t="s">
        <v>1487</v>
      </c>
      <c r="Q307" s="20"/>
      <c r="R307" s="22">
        <v>55125</v>
      </c>
      <c r="S307" s="22">
        <v>44.923855000000003</v>
      </c>
      <c r="T307" s="22">
        <v>-92.959379999999996</v>
      </c>
      <c r="U307" s="20"/>
      <c r="V307" s="20"/>
      <c r="W307" s="26"/>
      <c r="X307" s="22" t="s">
        <v>29</v>
      </c>
      <c r="Y307" s="10">
        <f t="shared" si="4"/>
        <v>2019</v>
      </c>
    </row>
    <row r="308" spans="1:12845" x14ac:dyDescent="0.25">
      <c r="A308" s="22" t="s">
        <v>2212</v>
      </c>
      <c r="B308" s="24">
        <v>43592</v>
      </c>
      <c r="C308" s="20" t="s">
        <v>1532</v>
      </c>
      <c r="D308" s="20" t="s">
        <v>280</v>
      </c>
      <c r="E308" s="20" t="s">
        <v>24</v>
      </c>
      <c r="F308" s="11" t="s">
        <v>25</v>
      </c>
      <c r="G308" s="22" t="s">
        <v>1533</v>
      </c>
      <c r="H308" s="20" t="s">
        <v>39</v>
      </c>
      <c r="I308" s="27"/>
      <c r="J308" s="25">
        <v>3</v>
      </c>
      <c r="L308" s="25"/>
      <c r="M308" s="20"/>
      <c r="N308" s="20" t="s">
        <v>2507</v>
      </c>
      <c r="O308" s="20" t="s">
        <v>1534</v>
      </c>
      <c r="P308" s="20" t="s">
        <v>1487</v>
      </c>
      <c r="Q308" s="20"/>
      <c r="R308" s="22">
        <v>55434</v>
      </c>
      <c r="S308" s="22">
        <v>45.168340000000001</v>
      </c>
      <c r="T308" s="22">
        <v>-93.250337000000002</v>
      </c>
      <c r="U308" s="20"/>
      <c r="V308" s="20"/>
      <c r="W308" s="26"/>
      <c r="X308" s="22" t="s">
        <v>29</v>
      </c>
      <c r="Y308" s="10">
        <f t="shared" si="4"/>
        <v>2019</v>
      </c>
    </row>
    <row r="309" spans="1:12845" x14ac:dyDescent="0.25">
      <c r="A309" s="22" t="s">
        <v>2212</v>
      </c>
      <c r="B309" s="24">
        <v>43593</v>
      </c>
      <c r="C309" s="20" t="s">
        <v>1535</v>
      </c>
      <c r="D309" s="20" t="s">
        <v>167</v>
      </c>
      <c r="E309" s="20" t="s">
        <v>154</v>
      </c>
      <c r="F309" s="11" t="s">
        <v>25</v>
      </c>
      <c r="G309" s="22" t="s">
        <v>1538</v>
      </c>
      <c r="H309" s="20" t="s">
        <v>70</v>
      </c>
      <c r="I309" s="27">
        <v>2250000</v>
      </c>
      <c r="J309" s="25">
        <v>36</v>
      </c>
      <c r="L309" s="25">
        <v>55000</v>
      </c>
      <c r="M309" s="20" t="s">
        <v>67</v>
      </c>
      <c r="N309" s="20" t="s">
        <v>33</v>
      </c>
      <c r="O309" s="29" t="s">
        <v>1536</v>
      </c>
      <c r="P309" s="20" t="s">
        <v>26</v>
      </c>
      <c r="Q309" s="20" t="s">
        <v>1537</v>
      </c>
      <c r="R309" s="22">
        <v>55337</v>
      </c>
      <c r="S309" s="22">
        <v>45.057780999999999</v>
      </c>
      <c r="T309" s="22">
        <v>-93.260249999999999</v>
      </c>
      <c r="U309" s="20" t="s">
        <v>303</v>
      </c>
      <c r="V309" s="20" t="s">
        <v>1519</v>
      </c>
      <c r="W309" s="26">
        <v>100000</v>
      </c>
      <c r="X309" s="22" t="s">
        <v>29</v>
      </c>
      <c r="Y309" s="10">
        <f t="shared" si="4"/>
        <v>2019</v>
      </c>
    </row>
    <row r="310" spans="1:12845" x14ac:dyDescent="0.25">
      <c r="A310" s="22" t="s">
        <v>2212</v>
      </c>
      <c r="B310" s="24">
        <v>43593</v>
      </c>
      <c r="C310" s="20" t="s">
        <v>1539</v>
      </c>
      <c r="D310" s="20" t="s">
        <v>1540</v>
      </c>
      <c r="E310" s="20" t="s">
        <v>576</v>
      </c>
      <c r="F310" s="11" t="s">
        <v>25</v>
      </c>
      <c r="G310" s="22" t="s">
        <v>1541</v>
      </c>
      <c r="H310" s="20" t="s">
        <v>36</v>
      </c>
      <c r="I310" s="27">
        <v>150000000</v>
      </c>
      <c r="J310" s="25">
        <v>35</v>
      </c>
      <c r="L310" s="25">
        <v>112000</v>
      </c>
      <c r="M310" s="20" t="s">
        <v>125</v>
      </c>
      <c r="N310" s="20" t="s">
        <v>51</v>
      </c>
      <c r="O310" s="28" t="s">
        <v>1542</v>
      </c>
      <c r="P310" s="20" t="s">
        <v>1285</v>
      </c>
      <c r="Q310" s="20" t="s">
        <v>1543</v>
      </c>
      <c r="R310" s="22">
        <v>56649</v>
      </c>
      <c r="S310" s="22">
        <v>48.591676999999997</v>
      </c>
      <c r="T310" s="22">
        <v>-93.406261999999998</v>
      </c>
      <c r="U310" s="20"/>
      <c r="V310" s="20"/>
      <c r="W310" s="26"/>
      <c r="X310" s="22" t="s">
        <v>65</v>
      </c>
      <c r="Y310" s="10">
        <f t="shared" si="4"/>
        <v>2019</v>
      </c>
    </row>
    <row r="311" spans="1:12845" x14ac:dyDescent="0.25">
      <c r="A311" s="22" t="s">
        <v>2212</v>
      </c>
      <c r="B311" s="24">
        <v>43594</v>
      </c>
      <c r="C311" s="20" t="s">
        <v>1544</v>
      </c>
      <c r="D311" s="20" t="s">
        <v>23</v>
      </c>
      <c r="E311" s="20" t="s">
        <v>24</v>
      </c>
      <c r="F311" s="11" t="s">
        <v>25</v>
      </c>
      <c r="G311" s="22" t="s">
        <v>1545</v>
      </c>
      <c r="H311" s="20" t="s">
        <v>39</v>
      </c>
      <c r="I311" s="27"/>
      <c r="J311" s="25">
        <v>100</v>
      </c>
      <c r="L311" s="25"/>
      <c r="M311" s="11" t="s">
        <v>40</v>
      </c>
      <c r="N311" s="20" t="s">
        <v>28</v>
      </c>
      <c r="O311" s="20" t="s">
        <v>1546</v>
      </c>
      <c r="P311" s="20" t="s">
        <v>1272</v>
      </c>
      <c r="Q311" s="20"/>
      <c r="R311" s="22">
        <v>55402</v>
      </c>
      <c r="S311" s="22">
        <v>44.975915000000001</v>
      </c>
      <c r="T311" s="22">
        <v>-93.271825000000007</v>
      </c>
      <c r="U311" s="20"/>
      <c r="V311" s="20"/>
      <c r="W311" s="26"/>
      <c r="X311" s="22" t="s">
        <v>29</v>
      </c>
      <c r="Y311" s="10">
        <f t="shared" si="4"/>
        <v>2019</v>
      </c>
    </row>
    <row r="312" spans="1:12845" x14ac:dyDescent="0.25">
      <c r="A312" s="22" t="s">
        <v>2212</v>
      </c>
      <c r="B312" s="24">
        <v>43598</v>
      </c>
      <c r="C312" s="20" t="s">
        <v>1547</v>
      </c>
      <c r="D312" s="20" t="s">
        <v>106</v>
      </c>
      <c r="E312" s="20" t="s">
        <v>84</v>
      </c>
      <c r="F312" s="11" t="s">
        <v>25</v>
      </c>
      <c r="G312" s="22" t="s">
        <v>1548</v>
      </c>
      <c r="H312" s="20" t="s">
        <v>36</v>
      </c>
      <c r="I312" s="27"/>
      <c r="J312" s="25">
        <v>40</v>
      </c>
      <c r="L312" s="25"/>
      <c r="M312" s="20"/>
      <c r="N312" s="20" t="s">
        <v>151</v>
      </c>
      <c r="O312" s="20" t="s">
        <v>1549</v>
      </c>
      <c r="P312" s="20" t="s">
        <v>1290</v>
      </c>
      <c r="Q312" s="20" t="s">
        <v>1550</v>
      </c>
      <c r="R312" s="22">
        <v>55108</v>
      </c>
      <c r="S312" s="22">
        <v>44.969437999999997</v>
      </c>
      <c r="T312" s="22">
        <v>-93.152994000000007</v>
      </c>
      <c r="U312" s="20"/>
      <c r="V312" s="20"/>
      <c r="W312" s="26"/>
      <c r="X312" s="22" t="s">
        <v>29</v>
      </c>
      <c r="Y312" s="10">
        <f t="shared" si="4"/>
        <v>2019</v>
      </c>
    </row>
    <row r="313" spans="1:12845" x14ac:dyDescent="0.25">
      <c r="A313" s="22" t="s">
        <v>2212</v>
      </c>
      <c r="B313" s="24">
        <v>43598</v>
      </c>
      <c r="C313" s="20" t="s">
        <v>241</v>
      </c>
      <c r="D313" s="20" t="s">
        <v>124</v>
      </c>
      <c r="E313" s="20" t="s">
        <v>24</v>
      </c>
      <c r="F313" s="11" t="s">
        <v>25</v>
      </c>
      <c r="G313" s="22" t="s">
        <v>1551</v>
      </c>
      <c r="H313" s="20" t="s">
        <v>36</v>
      </c>
      <c r="I313" s="27"/>
      <c r="J313" s="25"/>
      <c r="L313" s="25">
        <v>298000</v>
      </c>
      <c r="M313" s="20" t="s">
        <v>32</v>
      </c>
      <c r="N313" s="20" t="s">
        <v>33</v>
      </c>
      <c r="O313" s="20" t="s">
        <v>1552</v>
      </c>
      <c r="P313" s="20" t="s">
        <v>1272</v>
      </c>
      <c r="Q313" s="20" t="s">
        <v>242</v>
      </c>
      <c r="R313" s="22">
        <v>55369</v>
      </c>
      <c r="S313" s="22">
        <v>45.075549000000002</v>
      </c>
      <c r="T313" s="22">
        <v>-93.443552999999994</v>
      </c>
      <c r="U313" s="20"/>
      <c r="V313" s="20"/>
      <c r="W313" s="26"/>
      <c r="X313" s="22" t="s">
        <v>29</v>
      </c>
      <c r="Y313" s="10">
        <f t="shared" si="4"/>
        <v>2019</v>
      </c>
    </row>
    <row r="314" spans="1:12845" x14ac:dyDescent="0.25">
      <c r="A314" s="22" t="s">
        <v>2212</v>
      </c>
      <c r="B314" s="24">
        <v>43599</v>
      </c>
      <c r="C314" s="20" t="s">
        <v>884</v>
      </c>
      <c r="D314" s="20" t="s">
        <v>23</v>
      </c>
      <c r="E314" s="20" t="s">
        <v>24</v>
      </c>
      <c r="F314" s="11" t="s">
        <v>25</v>
      </c>
      <c r="G314" s="22" t="s">
        <v>1554</v>
      </c>
      <c r="H314" s="20" t="s">
        <v>36</v>
      </c>
      <c r="I314" s="27"/>
      <c r="J314" s="25">
        <v>15</v>
      </c>
      <c r="L314" s="25"/>
      <c r="M314" s="11" t="s">
        <v>40</v>
      </c>
      <c r="N314" s="20" t="s">
        <v>28</v>
      </c>
      <c r="O314" s="20" t="s">
        <v>1553</v>
      </c>
      <c r="P314" s="20" t="s">
        <v>1272</v>
      </c>
      <c r="Q314" s="20" t="s">
        <v>886</v>
      </c>
      <c r="R314" s="22">
        <v>55401</v>
      </c>
      <c r="S314" s="22">
        <v>44.982649000000002</v>
      </c>
      <c r="T314" s="22">
        <v>-93.271232999999995</v>
      </c>
      <c r="U314" s="20" t="s">
        <v>384</v>
      </c>
      <c r="V314" s="20"/>
      <c r="W314" s="26"/>
      <c r="X314" s="22" t="s">
        <v>29</v>
      </c>
      <c r="Y314" s="10">
        <f t="shared" si="4"/>
        <v>2019</v>
      </c>
    </row>
    <row r="315" spans="1:12845" x14ac:dyDescent="0.25">
      <c r="A315" s="22" t="s">
        <v>2212</v>
      </c>
      <c r="B315" s="24">
        <v>43600</v>
      </c>
      <c r="C315" s="20" t="s">
        <v>1555</v>
      </c>
      <c r="D315" s="20" t="s">
        <v>141</v>
      </c>
      <c r="E315" s="20" t="s">
        <v>142</v>
      </c>
      <c r="F315" s="11" t="s">
        <v>25</v>
      </c>
      <c r="G315" s="22" t="s">
        <v>1556</v>
      </c>
      <c r="H315" s="20" t="s">
        <v>36</v>
      </c>
      <c r="I315" s="27">
        <v>579000</v>
      </c>
      <c r="J315" s="25">
        <v>45</v>
      </c>
      <c r="L315" s="25"/>
      <c r="M315" s="11" t="s">
        <v>63</v>
      </c>
      <c r="N315" s="20" t="s">
        <v>33</v>
      </c>
      <c r="O315" s="20" t="s">
        <v>1557</v>
      </c>
      <c r="P315" s="20" t="s">
        <v>1365</v>
      </c>
      <c r="Q315" s="20" t="s">
        <v>1558</v>
      </c>
      <c r="R315" s="22">
        <v>55430</v>
      </c>
      <c r="S315" s="22">
        <v>45.063989999999997</v>
      </c>
      <c r="T315" s="22">
        <v>-93.302239</v>
      </c>
      <c r="U315" s="20" t="s">
        <v>303</v>
      </c>
      <c r="V315" s="20" t="s">
        <v>1316</v>
      </c>
      <c r="W315" s="26">
        <v>175000</v>
      </c>
      <c r="X315" s="22" t="s">
        <v>71</v>
      </c>
      <c r="Y315" s="10">
        <f t="shared" si="4"/>
        <v>2019</v>
      </c>
    </row>
    <row r="316" spans="1:12845" x14ac:dyDescent="0.25">
      <c r="A316" s="22" t="s">
        <v>2212</v>
      </c>
      <c r="B316" s="24">
        <v>43600</v>
      </c>
      <c r="C316" s="20" t="s">
        <v>1559</v>
      </c>
      <c r="D316" s="20" t="s">
        <v>1560</v>
      </c>
      <c r="E316" s="20" t="s">
        <v>69</v>
      </c>
      <c r="F316" s="11" t="s">
        <v>25</v>
      </c>
      <c r="G316" s="22" t="s">
        <v>1561</v>
      </c>
      <c r="H316" s="20" t="s">
        <v>70</v>
      </c>
      <c r="I316" s="27">
        <v>638441</v>
      </c>
      <c r="J316" s="25">
        <v>20</v>
      </c>
      <c r="K316" s="73"/>
      <c r="L316" s="25">
        <v>13000</v>
      </c>
      <c r="M316" s="20" t="s">
        <v>2372</v>
      </c>
      <c r="N316" s="20" t="s">
        <v>33</v>
      </c>
      <c r="O316" s="20" t="s">
        <v>1557</v>
      </c>
      <c r="P316" s="20" t="s">
        <v>1365</v>
      </c>
      <c r="Q316" s="20" t="s">
        <v>1562</v>
      </c>
      <c r="R316" s="22">
        <v>56332</v>
      </c>
      <c r="S316" s="22">
        <v>45.984672000000003</v>
      </c>
      <c r="T316" s="22">
        <v>-95.506621999999993</v>
      </c>
      <c r="U316" s="20" t="s">
        <v>303</v>
      </c>
      <c r="V316" s="20" t="s">
        <v>1316</v>
      </c>
      <c r="W316" s="26">
        <v>175000</v>
      </c>
      <c r="X316" s="22" t="s">
        <v>71</v>
      </c>
      <c r="Y316" s="10">
        <f t="shared" si="4"/>
        <v>2019</v>
      </c>
    </row>
    <row r="317" spans="1:12845" x14ac:dyDescent="0.25">
      <c r="A317" s="22" t="s">
        <v>2212</v>
      </c>
      <c r="B317" s="259">
        <v>43602</v>
      </c>
      <c r="C317" s="32" t="s">
        <v>1563</v>
      </c>
      <c r="D317" s="20" t="s">
        <v>181</v>
      </c>
      <c r="E317" s="20" t="s">
        <v>24</v>
      </c>
      <c r="F317" s="11" t="s">
        <v>25</v>
      </c>
      <c r="G317" s="22" t="s">
        <v>1564</v>
      </c>
      <c r="H317" s="20" t="s">
        <v>39</v>
      </c>
      <c r="I317" s="35"/>
      <c r="J317" s="279">
        <v>20</v>
      </c>
      <c r="L317" s="25"/>
      <c r="M317" s="20" t="s">
        <v>2335</v>
      </c>
      <c r="N317" s="20" t="s">
        <v>2507</v>
      </c>
      <c r="O317" s="20" t="s">
        <v>1565</v>
      </c>
      <c r="P317" s="20" t="s">
        <v>1272</v>
      </c>
      <c r="Q317" s="20" t="s">
        <v>1566</v>
      </c>
      <c r="R317" s="22">
        <v>55416</v>
      </c>
      <c r="S317" s="22">
        <v>44.971362999999997</v>
      </c>
      <c r="T317" s="22">
        <v>-93.350110000000001</v>
      </c>
      <c r="U317" s="20"/>
      <c r="V317" s="20"/>
      <c r="W317" s="136"/>
      <c r="X317" s="22" t="s">
        <v>29</v>
      </c>
      <c r="Y317" s="10">
        <f t="shared" si="4"/>
        <v>2019</v>
      </c>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c r="CB317" s="73"/>
      <c r="CC317" s="73"/>
      <c r="CD317" s="73"/>
      <c r="CE317" s="73"/>
      <c r="CF317" s="73"/>
      <c r="CG317" s="73"/>
      <c r="CH317" s="73"/>
      <c r="CI317" s="73"/>
      <c r="CJ317" s="73"/>
      <c r="CK317" s="73"/>
      <c r="CL317" s="73"/>
      <c r="CM317" s="73"/>
      <c r="CN317" s="73"/>
      <c r="CO317" s="73"/>
      <c r="CP317" s="73"/>
      <c r="CQ317" s="73"/>
      <c r="CR317" s="73"/>
      <c r="CS317" s="73"/>
      <c r="CT317" s="73"/>
      <c r="CU317" s="73"/>
      <c r="CV317" s="73"/>
      <c r="CW317" s="73"/>
      <c r="CX317" s="73"/>
      <c r="CY317" s="73"/>
      <c r="CZ317" s="73"/>
      <c r="DA317" s="73"/>
      <c r="DB317" s="73"/>
      <c r="DC317" s="73"/>
      <c r="DD317" s="73"/>
      <c r="DE317" s="73"/>
      <c r="DF317" s="73"/>
      <c r="DG317" s="73"/>
      <c r="DH317" s="73"/>
      <c r="DI317" s="73"/>
      <c r="DJ317" s="73"/>
      <c r="DK317" s="73"/>
      <c r="DL317" s="73"/>
      <c r="DM317" s="73"/>
      <c r="DN317" s="73"/>
      <c r="DO317" s="73"/>
      <c r="DP317" s="73"/>
      <c r="DQ317" s="73"/>
      <c r="DR317" s="73"/>
      <c r="DS317" s="73"/>
      <c r="DT317" s="73"/>
      <c r="DU317" s="73"/>
      <c r="DV317" s="73"/>
      <c r="DW317" s="73"/>
      <c r="DX317" s="73"/>
      <c r="DY317" s="73"/>
      <c r="DZ317" s="73"/>
      <c r="EA317" s="73"/>
      <c r="EB317" s="73"/>
      <c r="EC317" s="73"/>
      <c r="ED317" s="73"/>
      <c r="EE317" s="73"/>
      <c r="EF317" s="73"/>
      <c r="EG317" s="73"/>
      <c r="EH317" s="73"/>
      <c r="EI317" s="73"/>
      <c r="EJ317" s="73"/>
      <c r="EK317" s="73"/>
      <c r="EL317" s="73"/>
      <c r="EM317" s="73"/>
      <c r="EN317" s="73"/>
      <c r="EO317" s="73"/>
      <c r="EP317" s="73"/>
      <c r="EQ317" s="73"/>
      <c r="ER317" s="73"/>
      <c r="ES317" s="73"/>
      <c r="ET317" s="73"/>
      <c r="EU317" s="73"/>
      <c r="EV317" s="73"/>
      <c r="EW317" s="73"/>
      <c r="EX317" s="73"/>
      <c r="EY317" s="73"/>
      <c r="EZ317" s="73"/>
      <c r="FA317" s="73"/>
      <c r="FB317" s="73"/>
      <c r="FC317" s="73"/>
      <c r="FD317" s="73"/>
      <c r="FE317" s="73"/>
      <c r="FF317" s="73"/>
      <c r="FG317" s="73"/>
      <c r="FH317" s="73"/>
      <c r="FI317" s="73"/>
      <c r="FJ317" s="73"/>
      <c r="FK317" s="73"/>
      <c r="FL317" s="73"/>
      <c r="FM317" s="73"/>
      <c r="FN317" s="73"/>
      <c r="FO317" s="73"/>
      <c r="FP317" s="73"/>
      <c r="FQ317" s="73"/>
      <c r="FR317" s="73"/>
      <c r="FS317" s="73"/>
      <c r="FT317" s="73"/>
      <c r="FU317" s="73"/>
      <c r="FV317" s="73"/>
      <c r="FW317" s="73"/>
      <c r="FX317" s="73"/>
      <c r="FY317" s="73"/>
      <c r="FZ317" s="73"/>
      <c r="GA317" s="73"/>
      <c r="GB317" s="73"/>
      <c r="GC317" s="73"/>
      <c r="GD317" s="73"/>
      <c r="GE317" s="73"/>
      <c r="GF317" s="73"/>
      <c r="GG317" s="73"/>
      <c r="GH317" s="73"/>
      <c r="GI317" s="73"/>
      <c r="GJ317" s="73"/>
      <c r="GK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V317" s="73"/>
      <c r="IW317" s="73"/>
      <c r="IX317" s="73"/>
      <c r="IY317" s="73"/>
      <c r="IZ317" s="73"/>
      <c r="JA317" s="73"/>
      <c r="JB317" s="73"/>
      <c r="JC317" s="73"/>
      <c r="JD317" s="73"/>
      <c r="JE317" s="73"/>
      <c r="JF317" s="73"/>
      <c r="JG317" s="73"/>
      <c r="JH317" s="73"/>
      <c r="JI317" s="73"/>
      <c r="JJ317" s="73"/>
      <c r="JK317" s="73"/>
      <c r="JL317" s="73"/>
      <c r="JM317" s="73"/>
      <c r="JN317" s="73"/>
      <c r="JO317" s="73"/>
      <c r="JP317" s="73"/>
      <c r="JQ317" s="73"/>
      <c r="JR317" s="73"/>
      <c r="JS317" s="73"/>
      <c r="JT317" s="73"/>
      <c r="JU317" s="73"/>
      <c r="JV317" s="73"/>
      <c r="JW317" s="73"/>
      <c r="JX317" s="73"/>
      <c r="JY317" s="73"/>
      <c r="JZ317" s="73"/>
      <c r="KA317" s="73"/>
      <c r="KB317" s="73"/>
      <c r="KC317" s="73"/>
      <c r="KD317" s="73"/>
      <c r="KE317" s="73"/>
      <c r="KF317" s="73"/>
      <c r="KG317" s="73"/>
      <c r="KH317" s="73"/>
      <c r="KI317" s="73"/>
      <c r="KJ317" s="73"/>
      <c r="KK317" s="73"/>
      <c r="KL317" s="73"/>
      <c r="KM317" s="73"/>
      <c r="KN317" s="73"/>
      <c r="KO317" s="73"/>
      <c r="KP317" s="73"/>
      <c r="KQ317" s="73"/>
      <c r="KR317" s="73"/>
      <c r="KS317" s="73"/>
      <c r="KT317" s="73"/>
      <c r="KU317" s="73"/>
      <c r="KV317" s="73"/>
      <c r="KW317" s="73"/>
      <c r="KX317" s="73"/>
      <c r="KY317" s="73"/>
      <c r="KZ317" s="73"/>
      <c r="LA317" s="73"/>
      <c r="LB317" s="73"/>
      <c r="LC317" s="73"/>
      <c r="LD317" s="73"/>
      <c r="LE317" s="73"/>
      <c r="LF317" s="73"/>
      <c r="LG317" s="73"/>
      <c r="LH317" s="73"/>
      <c r="LI317" s="73"/>
      <c r="LJ317" s="73"/>
      <c r="LK317" s="73"/>
      <c r="LL317" s="73"/>
      <c r="LM317" s="73"/>
      <c r="LN317" s="73"/>
      <c r="LO317" s="73"/>
      <c r="LP317" s="73"/>
      <c r="LQ317" s="73"/>
      <c r="LR317" s="73"/>
      <c r="LS317" s="73"/>
      <c r="LT317" s="73"/>
      <c r="LU317" s="73"/>
      <c r="LV317" s="73"/>
      <c r="LW317" s="73"/>
      <c r="LX317" s="73"/>
      <c r="LY317" s="73"/>
      <c r="LZ317" s="73"/>
      <c r="MA317" s="73"/>
      <c r="MB317" s="73"/>
      <c r="MC317" s="73"/>
      <c r="MD317" s="73"/>
      <c r="ME317" s="73"/>
      <c r="MF317" s="73"/>
      <c r="MG317" s="73"/>
      <c r="MH317" s="73"/>
      <c r="MI317" s="73"/>
      <c r="MJ317" s="73"/>
      <c r="MK317" s="73"/>
      <c r="ML317" s="73"/>
      <c r="MM317" s="73"/>
      <c r="MN317" s="73"/>
      <c r="MO317" s="73"/>
      <c r="MP317" s="73"/>
      <c r="MQ317" s="73"/>
      <c r="MR317" s="73"/>
      <c r="MS317" s="73"/>
      <c r="MT317" s="73"/>
      <c r="MU317" s="73"/>
      <c r="MV317" s="73"/>
      <c r="MW317" s="73"/>
      <c r="MX317" s="73"/>
      <c r="MY317" s="73"/>
      <c r="MZ317" s="73"/>
      <c r="NA317" s="73"/>
      <c r="NB317" s="73"/>
      <c r="NC317" s="73"/>
      <c r="ND317" s="73"/>
      <c r="NE317" s="73"/>
      <c r="NF317" s="73"/>
      <c r="NG317" s="73"/>
      <c r="NH317" s="73"/>
      <c r="NI317" s="73"/>
      <c r="NJ317" s="73"/>
      <c r="NK317" s="73"/>
      <c r="NL317" s="73"/>
      <c r="NM317" s="73"/>
      <c r="NN317" s="73"/>
      <c r="NO317" s="73"/>
      <c r="NP317" s="73"/>
      <c r="NQ317" s="73"/>
      <c r="NR317" s="73"/>
      <c r="NS317" s="73"/>
      <c r="NT317" s="73"/>
      <c r="NU317" s="73"/>
      <c r="NV317" s="73"/>
      <c r="NW317" s="73"/>
      <c r="NX317" s="73"/>
      <c r="NY317" s="73"/>
      <c r="NZ317" s="73"/>
      <c r="OA317" s="73"/>
      <c r="OB317" s="73"/>
      <c r="OC317" s="73"/>
      <c r="OD317" s="73"/>
      <c r="OE317" s="73"/>
      <c r="OF317" s="73"/>
      <c r="OG317" s="73"/>
      <c r="OH317" s="73"/>
      <c r="OI317" s="73"/>
      <c r="OJ317" s="73"/>
      <c r="OK317" s="73"/>
      <c r="OL317" s="73"/>
      <c r="OM317" s="73"/>
      <c r="ON317" s="73"/>
      <c r="OO317" s="73"/>
      <c r="OP317" s="73"/>
      <c r="OQ317" s="73"/>
      <c r="OR317" s="73"/>
      <c r="OS317" s="73"/>
      <c r="OT317" s="73"/>
      <c r="OU317" s="73"/>
      <c r="OV317" s="73"/>
      <c r="OW317" s="73"/>
      <c r="OX317" s="73"/>
      <c r="OY317" s="73"/>
      <c r="OZ317" s="73"/>
      <c r="PA317" s="73"/>
      <c r="PB317" s="73"/>
      <c r="PC317" s="73"/>
      <c r="PD317" s="73"/>
      <c r="PE317" s="73"/>
      <c r="PF317" s="73"/>
      <c r="PG317" s="73"/>
      <c r="PH317" s="73"/>
      <c r="PI317" s="73"/>
      <c r="PJ317" s="73"/>
      <c r="PK317" s="73"/>
      <c r="PL317" s="73"/>
      <c r="PM317" s="73"/>
      <c r="PN317" s="73"/>
      <c r="PO317" s="73"/>
      <c r="PP317" s="73"/>
      <c r="PQ317" s="73"/>
      <c r="PR317" s="73"/>
      <c r="PS317" s="73"/>
      <c r="PT317" s="73"/>
      <c r="PU317" s="73"/>
      <c r="PV317" s="73"/>
      <c r="PW317" s="73"/>
      <c r="PX317" s="73"/>
      <c r="PY317" s="73"/>
      <c r="PZ317" s="73"/>
      <c r="QA317" s="73"/>
      <c r="QB317" s="73"/>
      <c r="QC317" s="73"/>
      <c r="QD317" s="73"/>
      <c r="QE317" s="73"/>
      <c r="QF317" s="73"/>
      <c r="QG317" s="73"/>
      <c r="QH317" s="73"/>
      <c r="QI317" s="73"/>
      <c r="QJ317" s="73"/>
      <c r="QK317" s="73"/>
      <c r="QL317" s="73"/>
      <c r="QM317" s="73"/>
      <c r="QN317" s="73"/>
      <c r="QO317" s="73"/>
      <c r="QP317" s="73"/>
      <c r="QQ317" s="73"/>
      <c r="QR317" s="73"/>
      <c r="QS317" s="73"/>
      <c r="QT317" s="73"/>
      <c r="QU317" s="73"/>
      <c r="QV317" s="73"/>
      <c r="QW317" s="73"/>
      <c r="QX317" s="73"/>
      <c r="QY317" s="73"/>
      <c r="QZ317" s="73"/>
      <c r="RA317" s="73"/>
      <c r="RB317" s="73"/>
      <c r="RC317" s="73"/>
      <c r="RD317" s="73"/>
      <c r="RE317" s="73"/>
      <c r="RF317" s="73"/>
      <c r="RG317" s="73"/>
      <c r="RH317" s="73"/>
      <c r="RI317" s="73"/>
      <c r="RJ317" s="73"/>
      <c r="RK317" s="73"/>
      <c r="RL317" s="73"/>
      <c r="RM317" s="73"/>
      <c r="RN317" s="73"/>
      <c r="RO317" s="73"/>
      <c r="RP317" s="73"/>
      <c r="RQ317" s="73"/>
      <c r="RR317" s="73"/>
      <c r="RS317" s="73"/>
      <c r="RT317" s="73"/>
      <c r="RU317" s="73"/>
      <c r="RV317" s="73"/>
      <c r="RW317" s="73"/>
      <c r="RX317" s="73"/>
      <c r="RY317" s="73"/>
      <c r="RZ317" s="73"/>
      <c r="SA317" s="73"/>
      <c r="SB317" s="73"/>
      <c r="SC317" s="73"/>
      <c r="SD317" s="73"/>
      <c r="SE317" s="73"/>
      <c r="SF317" s="73"/>
      <c r="SG317" s="73"/>
      <c r="SH317" s="73"/>
      <c r="SI317" s="73"/>
      <c r="SJ317" s="73"/>
      <c r="SK317" s="73"/>
      <c r="SL317" s="73"/>
      <c r="SM317" s="73"/>
      <c r="SN317" s="73"/>
      <c r="SO317" s="73"/>
      <c r="SP317" s="73"/>
      <c r="SQ317" s="73"/>
      <c r="SR317" s="73"/>
      <c r="SS317" s="73"/>
      <c r="ST317" s="73"/>
      <c r="SU317" s="73"/>
      <c r="SV317" s="73"/>
      <c r="SW317" s="73"/>
      <c r="SX317" s="73"/>
      <c r="SY317" s="73"/>
      <c r="SZ317" s="73"/>
      <c r="TA317" s="73"/>
      <c r="TB317" s="73"/>
      <c r="TC317" s="73"/>
      <c r="TD317" s="73"/>
      <c r="TE317" s="73"/>
      <c r="TF317" s="73"/>
      <c r="TG317" s="73"/>
      <c r="TH317" s="73"/>
      <c r="TI317" s="73"/>
      <c r="TJ317" s="73"/>
      <c r="TK317" s="73"/>
      <c r="TL317" s="73"/>
      <c r="TM317" s="73"/>
      <c r="TN317" s="73"/>
      <c r="TO317" s="73"/>
      <c r="TP317" s="73"/>
      <c r="TQ317" s="73"/>
      <c r="TR317" s="73"/>
      <c r="TS317" s="73"/>
      <c r="TT317" s="73"/>
      <c r="TU317" s="73"/>
      <c r="TV317" s="73"/>
      <c r="TW317" s="73"/>
      <c r="TX317" s="73"/>
      <c r="TY317" s="73"/>
      <c r="TZ317" s="73"/>
      <c r="UA317" s="73"/>
      <c r="UB317" s="73"/>
      <c r="UC317" s="73"/>
      <c r="UD317" s="73"/>
      <c r="UE317" s="73"/>
      <c r="UF317" s="73"/>
      <c r="UG317" s="73"/>
      <c r="UH317" s="73"/>
      <c r="UI317" s="73"/>
      <c r="UJ317" s="73"/>
      <c r="UK317" s="73"/>
      <c r="UL317" s="73"/>
      <c r="UM317" s="73"/>
      <c r="UN317" s="73"/>
      <c r="UO317" s="73"/>
      <c r="UP317" s="73"/>
      <c r="UQ317" s="73"/>
      <c r="UR317" s="73"/>
      <c r="US317" s="73"/>
      <c r="UT317" s="73"/>
      <c r="UU317" s="73"/>
      <c r="UV317" s="73"/>
      <c r="UW317" s="73"/>
      <c r="UX317" s="73"/>
      <c r="UY317" s="73"/>
      <c r="UZ317" s="73"/>
      <c r="VA317" s="73"/>
      <c r="VB317" s="73"/>
      <c r="VC317" s="73"/>
      <c r="VD317" s="73"/>
      <c r="VE317" s="73"/>
      <c r="VF317" s="73"/>
      <c r="VG317" s="73"/>
      <c r="VH317" s="73"/>
      <c r="VI317" s="73"/>
      <c r="VJ317" s="73"/>
      <c r="VK317" s="73"/>
      <c r="VL317" s="73"/>
      <c r="VM317" s="73"/>
      <c r="VN317" s="73"/>
      <c r="VO317" s="73"/>
      <c r="VP317" s="73"/>
      <c r="VQ317" s="73"/>
      <c r="VR317" s="73"/>
      <c r="VS317" s="73"/>
      <c r="VT317" s="73"/>
      <c r="VU317" s="73"/>
      <c r="VV317" s="73"/>
      <c r="VW317" s="73"/>
      <c r="VX317" s="73"/>
      <c r="VY317" s="73"/>
      <c r="VZ317" s="73"/>
      <c r="WA317" s="73"/>
      <c r="WB317" s="73"/>
      <c r="WC317" s="73"/>
      <c r="WD317" s="73"/>
      <c r="WE317" s="73"/>
      <c r="WF317" s="73"/>
      <c r="WG317" s="73"/>
      <c r="WH317" s="73"/>
      <c r="WI317" s="73"/>
      <c r="WJ317" s="73"/>
      <c r="WK317" s="73"/>
      <c r="WL317" s="73"/>
      <c r="WM317" s="73"/>
      <c r="WN317" s="73"/>
      <c r="WO317" s="73"/>
      <c r="WP317" s="73"/>
      <c r="WQ317" s="73"/>
      <c r="WR317" s="73"/>
      <c r="WS317" s="73"/>
      <c r="WT317" s="73"/>
      <c r="WU317" s="73"/>
      <c r="WV317" s="73"/>
      <c r="WW317" s="73"/>
      <c r="WX317" s="73"/>
      <c r="WY317" s="73"/>
      <c r="WZ317" s="73"/>
      <c r="XA317" s="73"/>
      <c r="XB317" s="73"/>
      <c r="XC317" s="73"/>
      <c r="XD317" s="73"/>
      <c r="XE317" s="73"/>
      <c r="XF317" s="73"/>
      <c r="XG317" s="73"/>
      <c r="XH317" s="73"/>
      <c r="XI317" s="73"/>
      <c r="XJ317" s="73"/>
      <c r="XK317" s="73"/>
      <c r="XL317" s="73"/>
      <c r="XM317" s="73"/>
      <c r="XN317" s="73"/>
      <c r="XO317" s="73"/>
      <c r="XP317" s="73"/>
      <c r="XQ317" s="73"/>
      <c r="XR317" s="73"/>
      <c r="XS317" s="73"/>
      <c r="XT317" s="73"/>
      <c r="XU317" s="73"/>
      <c r="XV317" s="73"/>
      <c r="XW317" s="73"/>
      <c r="XX317" s="73"/>
      <c r="XY317" s="73"/>
      <c r="XZ317" s="73"/>
      <c r="YA317" s="73"/>
      <c r="YB317" s="73"/>
      <c r="YC317" s="73"/>
      <c r="YD317" s="73"/>
      <c r="YE317" s="73"/>
      <c r="YF317" s="73"/>
      <c r="YG317" s="73"/>
      <c r="YH317" s="73"/>
      <c r="YI317" s="73"/>
      <c r="YJ317" s="73"/>
      <c r="YK317" s="73"/>
      <c r="YL317" s="73"/>
      <c r="YM317" s="73"/>
      <c r="YN317" s="73"/>
      <c r="YO317" s="73"/>
      <c r="YP317" s="73"/>
      <c r="YQ317" s="73"/>
      <c r="YR317" s="73"/>
      <c r="YS317" s="73"/>
      <c r="YT317" s="73"/>
      <c r="YU317" s="73"/>
      <c r="YV317" s="73"/>
      <c r="YW317" s="73"/>
      <c r="YX317" s="73"/>
      <c r="YY317" s="73"/>
      <c r="YZ317" s="73"/>
      <c r="ZA317" s="73"/>
      <c r="ZB317" s="73"/>
      <c r="ZC317" s="73"/>
      <c r="ZD317" s="73"/>
      <c r="ZE317" s="73"/>
      <c r="ZF317" s="73"/>
      <c r="ZG317" s="73"/>
      <c r="ZH317" s="73"/>
      <c r="ZI317" s="73"/>
      <c r="ZJ317" s="73"/>
      <c r="ZK317" s="73"/>
      <c r="ZL317" s="73"/>
      <c r="ZM317" s="73"/>
      <c r="ZN317" s="73"/>
      <c r="ZO317" s="73"/>
      <c r="ZP317" s="73"/>
      <c r="ZQ317" s="73"/>
      <c r="ZR317" s="73"/>
      <c r="ZS317" s="73"/>
      <c r="ZT317" s="73"/>
      <c r="ZU317" s="73"/>
      <c r="ZV317" s="73"/>
      <c r="ZW317" s="73"/>
      <c r="ZX317" s="73"/>
      <c r="ZY317" s="73"/>
      <c r="ZZ317" s="73"/>
      <c r="AAA317" s="73"/>
      <c r="AAB317" s="73"/>
      <c r="AAC317" s="73"/>
      <c r="AAD317" s="73"/>
      <c r="AAE317" s="73"/>
      <c r="AAF317" s="73"/>
      <c r="AAG317" s="73"/>
      <c r="AAH317" s="73"/>
      <c r="AAI317" s="73"/>
      <c r="AAJ317" s="73"/>
      <c r="AAK317" s="73"/>
      <c r="AAL317" s="73"/>
      <c r="AAM317" s="73"/>
      <c r="AAN317" s="73"/>
      <c r="AAO317" s="73"/>
      <c r="AAP317" s="73"/>
      <c r="AAQ317" s="73"/>
      <c r="AAR317" s="73"/>
      <c r="AAS317" s="73"/>
      <c r="AAT317" s="73"/>
      <c r="AAU317" s="73"/>
      <c r="AAV317" s="73"/>
      <c r="AAW317" s="73"/>
      <c r="AAX317" s="73"/>
      <c r="AAY317" s="73"/>
      <c r="AAZ317" s="73"/>
      <c r="ABA317" s="73"/>
      <c r="ABB317" s="73"/>
      <c r="ABC317" s="73"/>
      <c r="ABD317" s="73"/>
      <c r="ABE317" s="73"/>
      <c r="ABF317" s="73"/>
      <c r="ABG317" s="73"/>
      <c r="ABH317" s="73"/>
      <c r="ABI317" s="73"/>
      <c r="ABJ317" s="73"/>
      <c r="ABK317" s="73"/>
      <c r="ABL317" s="73"/>
      <c r="ABM317" s="73"/>
      <c r="ABN317" s="73"/>
      <c r="ABO317" s="73"/>
      <c r="ABP317" s="73"/>
      <c r="ABQ317" s="73"/>
      <c r="ABR317" s="73"/>
      <c r="ABS317" s="73"/>
      <c r="ABT317" s="73"/>
      <c r="ABU317" s="73"/>
      <c r="ABV317" s="73"/>
      <c r="ABW317" s="73"/>
      <c r="ABX317" s="73"/>
      <c r="ABY317" s="73"/>
      <c r="ABZ317" s="73"/>
      <c r="ACA317" s="73"/>
      <c r="ACB317" s="73"/>
      <c r="ACC317" s="73"/>
      <c r="ACD317" s="73"/>
      <c r="ACE317" s="73"/>
      <c r="ACF317" s="73"/>
      <c r="ACG317" s="73"/>
      <c r="ACH317" s="73"/>
      <c r="ACI317" s="73"/>
      <c r="ACJ317" s="73"/>
      <c r="ACK317" s="73"/>
      <c r="ACL317" s="73"/>
      <c r="ACM317" s="73"/>
      <c r="ACN317" s="73"/>
      <c r="ACO317" s="73"/>
      <c r="ACP317" s="73"/>
      <c r="ACQ317" s="73"/>
      <c r="ACR317" s="73"/>
      <c r="ACS317" s="73"/>
      <c r="ACT317" s="73"/>
      <c r="ACU317" s="73"/>
      <c r="ACV317" s="73"/>
      <c r="ACW317" s="73"/>
      <c r="ACX317" s="73"/>
      <c r="ACY317" s="73"/>
      <c r="ACZ317" s="73"/>
      <c r="ADA317" s="73"/>
      <c r="ADB317" s="73"/>
      <c r="ADC317" s="73"/>
      <c r="ADD317" s="73"/>
      <c r="ADE317" s="73"/>
      <c r="ADF317" s="73"/>
      <c r="ADG317" s="73"/>
      <c r="ADH317" s="73"/>
      <c r="ADI317" s="73"/>
      <c r="ADJ317" s="73"/>
      <c r="ADK317" s="73"/>
      <c r="ADL317" s="73"/>
      <c r="ADM317" s="73"/>
      <c r="ADN317" s="73"/>
      <c r="ADO317" s="73"/>
      <c r="ADP317" s="73"/>
      <c r="ADQ317" s="73"/>
      <c r="ADR317" s="73"/>
      <c r="ADS317" s="73"/>
      <c r="ADT317" s="73"/>
      <c r="ADU317" s="73"/>
      <c r="ADV317" s="73"/>
      <c r="ADW317" s="73"/>
      <c r="ADX317" s="73"/>
      <c r="ADY317" s="73"/>
      <c r="ADZ317" s="73"/>
      <c r="AEA317" s="73"/>
      <c r="AEB317" s="73"/>
      <c r="AEC317" s="73"/>
      <c r="AED317" s="73"/>
      <c r="AEE317" s="73"/>
      <c r="AEF317" s="73"/>
      <c r="AEG317" s="73"/>
      <c r="AEH317" s="73"/>
      <c r="AEI317" s="73"/>
      <c r="AEJ317" s="73"/>
      <c r="AEK317" s="73"/>
      <c r="AEL317" s="73"/>
      <c r="AEM317" s="73"/>
      <c r="AEN317" s="73"/>
      <c r="AEO317" s="73"/>
      <c r="AEP317" s="73"/>
      <c r="AEQ317" s="73"/>
      <c r="AER317" s="73"/>
      <c r="AES317" s="73"/>
      <c r="AET317" s="73"/>
      <c r="AEU317" s="73"/>
      <c r="AEV317" s="73"/>
      <c r="AEW317" s="73"/>
      <c r="AEX317" s="73"/>
      <c r="AEY317" s="73"/>
      <c r="AEZ317" s="73"/>
      <c r="AFA317" s="73"/>
      <c r="AFB317" s="73"/>
      <c r="AFC317" s="73"/>
      <c r="AFD317" s="73"/>
      <c r="AFE317" s="73"/>
      <c r="AFF317" s="73"/>
      <c r="AFG317" s="73"/>
      <c r="AFH317" s="73"/>
      <c r="AFI317" s="73"/>
      <c r="AFJ317" s="73"/>
      <c r="AFK317" s="73"/>
      <c r="AFL317" s="73"/>
      <c r="AFM317" s="73"/>
      <c r="AFN317" s="73"/>
      <c r="AFO317" s="73"/>
      <c r="AFP317" s="73"/>
      <c r="AFQ317" s="73"/>
      <c r="AFR317" s="73"/>
      <c r="AFS317" s="73"/>
      <c r="AFT317" s="73"/>
      <c r="AFU317" s="73"/>
      <c r="AFV317" s="73"/>
      <c r="AFW317" s="73"/>
      <c r="AFX317" s="73"/>
      <c r="AFY317" s="73"/>
      <c r="AFZ317" s="73"/>
      <c r="AGA317" s="73"/>
      <c r="AGB317" s="73"/>
      <c r="AGC317" s="73"/>
      <c r="AGD317" s="73"/>
      <c r="AGE317" s="73"/>
      <c r="AGF317" s="73"/>
      <c r="AGG317" s="73"/>
      <c r="AGH317" s="73"/>
      <c r="AGI317" s="73"/>
      <c r="AGJ317" s="73"/>
      <c r="AGK317" s="73"/>
      <c r="AGL317" s="73"/>
      <c r="AGM317" s="73"/>
      <c r="AGN317" s="73"/>
      <c r="AGO317" s="73"/>
      <c r="AGP317" s="73"/>
      <c r="AGQ317" s="73"/>
      <c r="AGR317" s="73"/>
      <c r="AGS317" s="73"/>
      <c r="AGT317" s="73"/>
      <c r="AGU317" s="73"/>
      <c r="AGV317" s="73"/>
      <c r="AGW317" s="73"/>
      <c r="AGX317" s="73"/>
      <c r="AGY317" s="73"/>
      <c r="AGZ317" s="73"/>
      <c r="AHA317" s="73"/>
      <c r="AHB317" s="73"/>
      <c r="AHC317" s="73"/>
      <c r="AHD317" s="73"/>
      <c r="AHE317" s="73"/>
      <c r="AHF317" s="73"/>
      <c r="AHG317" s="73"/>
      <c r="AHH317" s="73"/>
      <c r="AHI317" s="73"/>
      <c r="AHJ317" s="73"/>
      <c r="AHK317" s="73"/>
      <c r="AHL317" s="73"/>
      <c r="AHM317" s="73"/>
      <c r="AHN317" s="73"/>
      <c r="AHO317" s="73"/>
      <c r="AHP317" s="73"/>
      <c r="AHQ317" s="73"/>
      <c r="AHR317" s="73"/>
      <c r="AHS317" s="73"/>
      <c r="AHT317" s="73"/>
      <c r="AHU317" s="73"/>
      <c r="AHV317" s="73"/>
      <c r="AHW317" s="73"/>
      <c r="AHX317" s="73"/>
      <c r="AHY317" s="73"/>
      <c r="AHZ317" s="73"/>
      <c r="AIA317" s="73"/>
      <c r="AIB317" s="73"/>
      <c r="AIC317" s="73"/>
      <c r="AID317" s="73"/>
      <c r="AIE317" s="73"/>
      <c r="AIF317" s="73"/>
      <c r="AIG317" s="73"/>
      <c r="AIH317" s="73"/>
      <c r="AII317" s="73"/>
      <c r="AIJ317" s="73"/>
      <c r="AIK317" s="73"/>
      <c r="AIL317" s="73"/>
      <c r="AIM317" s="73"/>
      <c r="AIN317" s="73"/>
      <c r="AIO317" s="73"/>
      <c r="AIP317" s="73"/>
      <c r="AIQ317" s="73"/>
      <c r="AIR317" s="73"/>
      <c r="AIS317" s="73"/>
      <c r="AIT317" s="73"/>
      <c r="AIU317" s="73"/>
      <c r="AIV317" s="73"/>
      <c r="AIW317" s="73"/>
      <c r="AIX317" s="73"/>
      <c r="AIY317" s="73"/>
      <c r="AIZ317" s="73"/>
      <c r="AJA317" s="73"/>
      <c r="AJB317" s="73"/>
      <c r="AJC317" s="73"/>
      <c r="AJD317" s="73"/>
      <c r="AJE317" s="73"/>
      <c r="AJF317" s="73"/>
      <c r="AJG317" s="73"/>
      <c r="AJH317" s="73"/>
      <c r="AJI317" s="73"/>
      <c r="AJJ317" s="73"/>
      <c r="AJK317" s="73"/>
      <c r="AJL317" s="73"/>
      <c r="AJM317" s="73"/>
      <c r="AJN317" s="73"/>
      <c r="AJO317" s="73"/>
      <c r="AJP317" s="73"/>
      <c r="AJQ317" s="73"/>
      <c r="AJR317" s="73"/>
      <c r="AJS317" s="73"/>
      <c r="AJT317" s="73"/>
      <c r="AJU317" s="73"/>
      <c r="AJV317" s="73"/>
      <c r="AJW317" s="73"/>
      <c r="AJX317" s="73"/>
      <c r="AJY317" s="73"/>
      <c r="AJZ317" s="73"/>
      <c r="AKA317" s="73"/>
      <c r="AKB317" s="73"/>
      <c r="AKC317" s="73"/>
      <c r="AKD317" s="73"/>
      <c r="AKE317" s="73"/>
      <c r="AKF317" s="73"/>
      <c r="AKG317" s="73"/>
      <c r="AKH317" s="73"/>
      <c r="AKI317" s="73"/>
      <c r="AKJ317" s="73"/>
      <c r="AKK317" s="73"/>
      <c r="AKL317" s="73"/>
      <c r="AKM317" s="73"/>
      <c r="AKN317" s="73"/>
      <c r="AKO317" s="73"/>
      <c r="AKP317" s="73"/>
      <c r="AKQ317" s="73"/>
      <c r="AKR317" s="73"/>
      <c r="AKS317" s="73"/>
      <c r="AKT317" s="73"/>
      <c r="AKU317" s="73"/>
      <c r="AKV317" s="73"/>
      <c r="AKW317" s="73"/>
      <c r="AKX317" s="73"/>
      <c r="AKY317" s="73"/>
      <c r="AKZ317" s="73"/>
      <c r="ALA317" s="73"/>
      <c r="ALB317" s="73"/>
      <c r="ALC317" s="73"/>
      <c r="ALD317" s="73"/>
      <c r="ALE317" s="73"/>
      <c r="ALF317" s="73"/>
      <c r="ALG317" s="73"/>
      <c r="ALH317" s="73"/>
      <c r="ALI317" s="73"/>
      <c r="ALJ317" s="73"/>
      <c r="ALK317" s="73"/>
      <c r="ALL317" s="73"/>
      <c r="ALM317" s="73"/>
      <c r="ALN317" s="73"/>
      <c r="ALO317" s="73"/>
      <c r="ALP317" s="73"/>
      <c r="ALQ317" s="73"/>
      <c r="ALR317" s="73"/>
      <c r="ALS317" s="73"/>
      <c r="ALT317" s="73"/>
      <c r="ALU317" s="73"/>
      <c r="ALV317" s="73"/>
      <c r="ALW317" s="73"/>
      <c r="ALX317" s="73"/>
      <c r="ALY317" s="73"/>
      <c r="ALZ317" s="73"/>
      <c r="AMA317" s="73"/>
      <c r="AMB317" s="73"/>
      <c r="AMC317" s="73"/>
      <c r="AMD317" s="73"/>
      <c r="AME317" s="73"/>
      <c r="AMF317" s="73"/>
      <c r="AMG317" s="73"/>
      <c r="AMH317" s="73"/>
      <c r="AMI317" s="73"/>
      <c r="AMJ317" s="73"/>
      <c r="AMK317" s="73"/>
      <c r="AML317" s="73"/>
      <c r="AMM317" s="73"/>
      <c r="AMN317" s="73"/>
      <c r="AMO317" s="73"/>
      <c r="AMP317" s="73"/>
      <c r="AMQ317" s="73"/>
      <c r="AMR317" s="73"/>
      <c r="AMS317" s="73"/>
      <c r="AMT317" s="73"/>
      <c r="AMU317" s="73"/>
      <c r="AMV317" s="73"/>
      <c r="AMW317" s="73"/>
      <c r="AMX317" s="73"/>
      <c r="AMY317" s="73"/>
      <c r="AMZ317" s="73"/>
      <c r="ANA317" s="73"/>
      <c r="ANB317" s="73"/>
      <c r="ANC317" s="73"/>
      <c r="AND317" s="73"/>
      <c r="ANE317" s="73"/>
      <c r="ANF317" s="73"/>
      <c r="ANG317" s="73"/>
      <c r="ANH317" s="73"/>
      <c r="ANI317" s="73"/>
      <c r="ANJ317" s="73"/>
      <c r="ANK317" s="73"/>
      <c r="ANL317" s="73"/>
      <c r="ANM317" s="73"/>
      <c r="ANN317" s="73"/>
      <c r="ANO317" s="73"/>
      <c r="ANP317" s="73"/>
      <c r="ANQ317" s="73"/>
      <c r="ANR317" s="73"/>
      <c r="ANS317" s="73"/>
      <c r="ANT317" s="73"/>
      <c r="ANU317" s="73"/>
      <c r="ANV317" s="73"/>
      <c r="ANW317" s="73"/>
      <c r="ANX317" s="73"/>
      <c r="ANY317" s="73"/>
      <c r="ANZ317" s="73"/>
      <c r="AOA317" s="73"/>
      <c r="AOB317" s="73"/>
      <c r="AOC317" s="73"/>
      <c r="AOD317" s="73"/>
      <c r="AOE317" s="73"/>
      <c r="AOF317" s="73"/>
      <c r="AOG317" s="73"/>
      <c r="AOH317" s="73"/>
      <c r="AOI317" s="73"/>
      <c r="AOJ317" s="73"/>
      <c r="AOK317" s="73"/>
      <c r="AOL317" s="73"/>
      <c r="AOM317" s="73"/>
      <c r="AON317" s="73"/>
      <c r="AOO317" s="73"/>
      <c r="AOP317" s="73"/>
      <c r="AOQ317" s="73"/>
      <c r="AOR317" s="73"/>
      <c r="AOS317" s="73"/>
      <c r="AOT317" s="73"/>
      <c r="AOU317" s="73"/>
      <c r="AOV317" s="73"/>
      <c r="AOW317" s="73"/>
      <c r="AOX317" s="73"/>
      <c r="AOY317" s="73"/>
      <c r="AOZ317" s="73"/>
      <c r="APA317" s="73"/>
      <c r="APB317" s="73"/>
      <c r="APC317" s="73"/>
      <c r="APD317" s="73"/>
      <c r="APE317" s="73"/>
      <c r="APF317" s="73"/>
      <c r="APG317" s="73"/>
      <c r="APH317" s="73"/>
      <c r="API317" s="73"/>
      <c r="APJ317" s="73"/>
      <c r="APK317" s="73"/>
      <c r="APL317" s="73"/>
      <c r="APM317" s="73"/>
      <c r="APN317" s="73"/>
      <c r="APO317" s="73"/>
      <c r="APP317" s="73"/>
      <c r="APQ317" s="73"/>
      <c r="APR317" s="73"/>
      <c r="APS317" s="73"/>
      <c r="APT317" s="73"/>
      <c r="APU317" s="73"/>
      <c r="APV317" s="73"/>
      <c r="APW317" s="73"/>
      <c r="APX317" s="73"/>
      <c r="APY317" s="73"/>
      <c r="APZ317" s="73"/>
      <c r="AQA317" s="73"/>
      <c r="AQB317" s="73"/>
      <c r="AQC317" s="73"/>
      <c r="AQD317" s="73"/>
      <c r="AQE317" s="73"/>
      <c r="AQF317" s="73"/>
      <c r="AQG317" s="73"/>
      <c r="AQH317" s="73"/>
      <c r="AQI317" s="73"/>
      <c r="AQJ317" s="73"/>
      <c r="AQK317" s="73"/>
      <c r="AQL317" s="73"/>
      <c r="AQM317" s="73"/>
      <c r="AQN317" s="73"/>
      <c r="AQO317" s="73"/>
      <c r="AQP317" s="73"/>
      <c r="AQQ317" s="73"/>
      <c r="AQR317" s="73"/>
      <c r="AQS317" s="73"/>
      <c r="AQT317" s="73"/>
      <c r="AQU317" s="73"/>
      <c r="AQV317" s="73"/>
      <c r="AQW317" s="73"/>
      <c r="AQX317" s="73"/>
      <c r="AQY317" s="73"/>
      <c r="AQZ317" s="73"/>
      <c r="ARA317" s="73"/>
      <c r="ARB317" s="73"/>
      <c r="ARC317" s="73"/>
      <c r="ARD317" s="73"/>
      <c r="ARE317" s="73"/>
      <c r="ARF317" s="73"/>
      <c r="ARG317" s="73"/>
      <c r="ARH317" s="73"/>
      <c r="ARI317" s="73"/>
      <c r="ARJ317" s="73"/>
      <c r="ARK317" s="73"/>
      <c r="ARL317" s="73"/>
      <c r="ARM317" s="73"/>
      <c r="ARN317" s="73"/>
      <c r="ARO317" s="73"/>
      <c r="ARP317" s="73"/>
      <c r="ARQ317" s="73"/>
      <c r="ARR317" s="73"/>
      <c r="ARS317" s="73"/>
      <c r="ART317" s="73"/>
      <c r="ARU317" s="73"/>
      <c r="ARV317" s="73"/>
      <c r="ARW317" s="73"/>
      <c r="ARX317" s="73"/>
      <c r="ARY317" s="73"/>
      <c r="ARZ317" s="73"/>
      <c r="ASA317" s="73"/>
      <c r="ASB317" s="73"/>
      <c r="ASC317" s="73"/>
      <c r="ASD317" s="73"/>
      <c r="ASE317" s="73"/>
      <c r="ASF317" s="73"/>
      <c r="ASG317" s="73"/>
      <c r="ASH317" s="73"/>
      <c r="ASI317" s="73"/>
      <c r="ASJ317" s="73"/>
      <c r="ASK317" s="73"/>
      <c r="ASL317" s="73"/>
      <c r="ASM317" s="73"/>
      <c r="ASN317" s="73"/>
      <c r="ASO317" s="73"/>
      <c r="ASP317" s="73"/>
      <c r="ASQ317" s="73"/>
      <c r="ASR317" s="73"/>
      <c r="ASS317" s="73"/>
      <c r="AST317" s="73"/>
      <c r="ASU317" s="73"/>
      <c r="ASV317" s="73"/>
      <c r="ASW317" s="73"/>
      <c r="ASX317" s="73"/>
      <c r="ASY317" s="73"/>
      <c r="ASZ317" s="73"/>
      <c r="ATA317" s="73"/>
      <c r="ATB317" s="73"/>
      <c r="ATC317" s="73"/>
      <c r="ATD317" s="73"/>
      <c r="ATE317" s="73"/>
      <c r="ATF317" s="73"/>
      <c r="ATG317" s="73"/>
      <c r="ATH317" s="73"/>
      <c r="ATI317" s="73"/>
      <c r="ATJ317" s="73"/>
      <c r="ATK317" s="73"/>
      <c r="ATL317" s="73"/>
      <c r="ATM317" s="73"/>
      <c r="ATN317" s="73"/>
      <c r="ATO317" s="73"/>
      <c r="ATP317" s="73"/>
      <c r="ATQ317" s="73"/>
      <c r="ATR317" s="73"/>
      <c r="ATS317" s="73"/>
      <c r="ATT317" s="73"/>
      <c r="ATU317" s="73"/>
      <c r="ATV317" s="73"/>
      <c r="ATW317" s="73"/>
      <c r="ATX317" s="73"/>
      <c r="ATY317" s="73"/>
      <c r="ATZ317" s="73"/>
      <c r="AUA317" s="73"/>
      <c r="AUB317" s="73"/>
      <c r="AUC317" s="73"/>
      <c r="AUD317" s="73"/>
      <c r="AUE317" s="73"/>
      <c r="AUF317" s="73"/>
      <c r="AUG317" s="73"/>
      <c r="AUH317" s="73"/>
      <c r="AUI317" s="73"/>
      <c r="AUJ317" s="73"/>
      <c r="AUK317" s="73"/>
      <c r="AUL317" s="73"/>
      <c r="AUM317" s="73"/>
      <c r="AUN317" s="73"/>
      <c r="AUO317" s="73"/>
      <c r="AUP317" s="73"/>
      <c r="AUQ317" s="73"/>
      <c r="AUR317" s="73"/>
      <c r="AUS317" s="73"/>
      <c r="AUT317" s="73"/>
      <c r="AUU317" s="73"/>
      <c r="AUV317" s="73"/>
      <c r="AUW317" s="73"/>
      <c r="AUX317" s="73"/>
      <c r="AUY317" s="73"/>
      <c r="AUZ317" s="73"/>
      <c r="AVA317" s="73"/>
      <c r="AVB317" s="73"/>
      <c r="AVC317" s="73"/>
      <c r="AVD317" s="73"/>
      <c r="AVE317" s="73"/>
      <c r="AVF317" s="73"/>
      <c r="AVG317" s="73"/>
      <c r="AVH317" s="73"/>
      <c r="AVI317" s="73"/>
      <c r="AVJ317" s="73"/>
      <c r="AVK317" s="73"/>
      <c r="AVL317" s="73"/>
      <c r="AVM317" s="73"/>
      <c r="AVN317" s="73"/>
      <c r="AVO317" s="73"/>
      <c r="AVP317" s="73"/>
      <c r="AVQ317" s="73"/>
      <c r="AVR317" s="73"/>
      <c r="AVS317" s="73"/>
      <c r="AVT317" s="73"/>
      <c r="AVU317" s="73"/>
      <c r="AVV317" s="73"/>
      <c r="AVW317" s="73"/>
      <c r="AVX317" s="73"/>
      <c r="AVY317" s="73"/>
      <c r="AVZ317" s="73"/>
      <c r="AWA317" s="73"/>
      <c r="AWB317" s="73"/>
      <c r="AWC317" s="73"/>
      <c r="AWD317" s="73"/>
      <c r="AWE317" s="73"/>
      <c r="AWF317" s="73"/>
      <c r="AWG317" s="73"/>
      <c r="AWH317" s="73"/>
      <c r="AWI317" s="73"/>
      <c r="AWJ317" s="73"/>
      <c r="AWK317" s="73"/>
      <c r="AWL317" s="73"/>
      <c r="AWM317" s="73"/>
      <c r="AWN317" s="73"/>
      <c r="AWO317" s="73"/>
      <c r="AWP317" s="73"/>
      <c r="AWQ317" s="73"/>
      <c r="AWR317" s="73"/>
      <c r="AWS317" s="73"/>
      <c r="AWT317" s="73"/>
      <c r="AWU317" s="73"/>
      <c r="AWV317" s="73"/>
      <c r="AWW317" s="73"/>
      <c r="AWX317" s="73"/>
      <c r="AWY317" s="73"/>
      <c r="AWZ317" s="73"/>
      <c r="AXA317" s="73"/>
      <c r="AXB317" s="73"/>
      <c r="AXC317" s="73"/>
      <c r="AXD317" s="73"/>
      <c r="AXE317" s="73"/>
      <c r="AXF317" s="73"/>
      <c r="AXG317" s="73"/>
      <c r="AXH317" s="73"/>
      <c r="AXI317" s="73"/>
      <c r="AXJ317" s="73"/>
      <c r="AXK317" s="73"/>
      <c r="AXL317" s="73"/>
      <c r="AXM317" s="73"/>
      <c r="AXN317" s="73"/>
      <c r="AXO317" s="73"/>
      <c r="AXP317" s="73"/>
      <c r="AXQ317" s="73"/>
      <c r="AXR317" s="73"/>
      <c r="AXS317" s="73"/>
      <c r="AXT317" s="73"/>
      <c r="AXU317" s="73"/>
      <c r="AXV317" s="73"/>
      <c r="AXW317" s="73"/>
      <c r="AXX317" s="73"/>
      <c r="AXY317" s="73"/>
      <c r="AXZ317" s="73"/>
      <c r="AYA317" s="73"/>
      <c r="AYB317" s="73"/>
      <c r="AYC317" s="73"/>
      <c r="AYD317" s="73"/>
      <c r="AYE317" s="73"/>
      <c r="AYF317" s="73"/>
      <c r="AYG317" s="73"/>
      <c r="AYH317" s="73"/>
      <c r="AYI317" s="73"/>
      <c r="AYJ317" s="73"/>
      <c r="AYK317" s="73"/>
      <c r="AYL317" s="73"/>
      <c r="AYM317" s="73"/>
      <c r="AYN317" s="73"/>
      <c r="AYO317" s="73"/>
      <c r="AYP317" s="73"/>
      <c r="AYQ317" s="73"/>
      <c r="AYR317" s="73"/>
      <c r="AYS317" s="73"/>
      <c r="AYT317" s="73"/>
      <c r="AYU317" s="73"/>
      <c r="AYV317" s="73"/>
      <c r="AYW317" s="73"/>
      <c r="AYX317" s="73"/>
      <c r="AYY317" s="73"/>
      <c r="AYZ317" s="73"/>
      <c r="AZA317" s="73"/>
      <c r="AZB317" s="73"/>
      <c r="AZC317" s="73"/>
      <c r="AZD317" s="73"/>
      <c r="AZE317" s="73"/>
      <c r="AZF317" s="73"/>
      <c r="AZG317" s="73"/>
      <c r="AZH317" s="73"/>
      <c r="AZI317" s="73"/>
      <c r="AZJ317" s="73"/>
      <c r="AZK317" s="73"/>
      <c r="AZL317" s="73"/>
      <c r="AZM317" s="73"/>
      <c r="AZN317" s="73"/>
      <c r="AZO317" s="73"/>
      <c r="AZP317" s="73"/>
      <c r="AZQ317" s="73"/>
      <c r="AZR317" s="73"/>
      <c r="AZS317" s="73"/>
      <c r="AZT317" s="73"/>
      <c r="AZU317" s="73"/>
      <c r="AZV317" s="73"/>
      <c r="AZW317" s="73"/>
      <c r="AZX317" s="73"/>
      <c r="AZY317" s="73"/>
      <c r="AZZ317" s="73"/>
      <c r="BAA317" s="73"/>
      <c r="BAB317" s="73"/>
      <c r="BAC317" s="73"/>
      <c r="BAD317" s="73"/>
      <c r="BAE317" s="73"/>
      <c r="BAF317" s="73"/>
      <c r="BAG317" s="73"/>
      <c r="BAH317" s="73"/>
      <c r="BAI317" s="73"/>
      <c r="BAJ317" s="73"/>
      <c r="BAK317" s="73"/>
      <c r="BAL317" s="73"/>
      <c r="BAM317" s="73"/>
      <c r="BAN317" s="73"/>
      <c r="BAO317" s="73"/>
      <c r="BAP317" s="73"/>
      <c r="BAQ317" s="73"/>
      <c r="BAR317" s="73"/>
      <c r="BAS317" s="73"/>
      <c r="BAT317" s="73"/>
      <c r="BAU317" s="73"/>
      <c r="BAV317" s="73"/>
      <c r="BAW317" s="73"/>
      <c r="BAX317" s="73"/>
      <c r="BAY317" s="73"/>
      <c r="BAZ317" s="73"/>
      <c r="BBA317" s="73"/>
      <c r="BBB317" s="73"/>
      <c r="BBC317" s="73"/>
      <c r="BBD317" s="73"/>
      <c r="BBE317" s="73"/>
      <c r="BBF317" s="73"/>
      <c r="BBG317" s="73"/>
      <c r="BBH317" s="73"/>
      <c r="BBI317" s="73"/>
      <c r="BBJ317" s="73"/>
      <c r="BBK317" s="73"/>
      <c r="BBL317" s="73"/>
      <c r="BBM317" s="73"/>
      <c r="BBN317" s="73"/>
      <c r="BBO317" s="73"/>
      <c r="BBP317" s="73"/>
      <c r="BBQ317" s="73"/>
      <c r="BBR317" s="73"/>
      <c r="BBS317" s="73"/>
      <c r="BBT317" s="73"/>
      <c r="BBU317" s="73"/>
      <c r="BBV317" s="73"/>
      <c r="BBW317" s="73"/>
      <c r="BBX317" s="73"/>
      <c r="BBY317" s="73"/>
      <c r="BBZ317" s="73"/>
      <c r="BCA317" s="73"/>
      <c r="BCB317" s="73"/>
      <c r="BCC317" s="73"/>
      <c r="BCD317" s="73"/>
      <c r="BCE317" s="73"/>
      <c r="BCF317" s="73"/>
      <c r="BCG317" s="73"/>
      <c r="BCH317" s="73"/>
      <c r="BCI317" s="73"/>
      <c r="BCJ317" s="73"/>
      <c r="BCK317" s="73"/>
      <c r="BCL317" s="73"/>
      <c r="BCM317" s="73"/>
      <c r="BCN317" s="73"/>
      <c r="BCO317" s="73"/>
      <c r="BCP317" s="73"/>
      <c r="BCQ317" s="73"/>
      <c r="BCR317" s="73"/>
      <c r="BCS317" s="73"/>
      <c r="BCT317" s="73"/>
      <c r="BCU317" s="73"/>
      <c r="BCV317" s="73"/>
      <c r="BCW317" s="73"/>
      <c r="BCX317" s="73"/>
      <c r="BCY317" s="73"/>
      <c r="BCZ317" s="73"/>
      <c r="BDA317" s="73"/>
      <c r="BDB317" s="73"/>
      <c r="BDC317" s="73"/>
      <c r="BDD317" s="73"/>
      <c r="BDE317" s="73"/>
      <c r="BDF317" s="73"/>
      <c r="BDG317" s="73"/>
      <c r="BDH317" s="73"/>
      <c r="BDI317" s="73"/>
      <c r="BDJ317" s="73"/>
      <c r="BDK317" s="73"/>
      <c r="BDL317" s="73"/>
      <c r="BDM317" s="73"/>
      <c r="BDN317" s="73"/>
      <c r="BDO317" s="73"/>
      <c r="BDP317" s="73"/>
      <c r="BDQ317" s="73"/>
      <c r="BDR317" s="73"/>
      <c r="BDS317" s="73"/>
      <c r="BDT317" s="73"/>
      <c r="BDU317" s="73"/>
      <c r="BDV317" s="73"/>
      <c r="BDW317" s="73"/>
      <c r="BDX317" s="73"/>
      <c r="BDY317" s="73"/>
      <c r="BDZ317" s="73"/>
      <c r="BEA317" s="73"/>
      <c r="BEB317" s="73"/>
      <c r="BEC317" s="73"/>
      <c r="BED317" s="73"/>
      <c r="BEE317" s="73"/>
      <c r="BEF317" s="73"/>
      <c r="BEG317" s="73"/>
      <c r="BEH317" s="73"/>
      <c r="BEI317" s="73"/>
      <c r="BEJ317" s="73"/>
      <c r="BEK317" s="73"/>
      <c r="BEL317" s="73"/>
      <c r="BEM317" s="73"/>
      <c r="BEN317" s="73"/>
      <c r="BEO317" s="73"/>
      <c r="BEP317" s="73"/>
      <c r="BEQ317" s="73"/>
      <c r="BER317" s="73"/>
      <c r="BES317" s="73"/>
      <c r="BET317" s="73"/>
      <c r="BEU317" s="73"/>
      <c r="BEV317" s="73"/>
      <c r="BEW317" s="73"/>
      <c r="BEX317" s="73"/>
      <c r="BEY317" s="73"/>
      <c r="BEZ317" s="73"/>
      <c r="BFA317" s="73"/>
      <c r="BFB317" s="73"/>
      <c r="BFC317" s="73"/>
      <c r="BFD317" s="73"/>
      <c r="BFE317" s="73"/>
      <c r="BFF317" s="73"/>
      <c r="BFG317" s="73"/>
      <c r="BFH317" s="73"/>
      <c r="BFI317" s="73"/>
      <c r="BFJ317" s="73"/>
      <c r="BFK317" s="73"/>
      <c r="BFL317" s="73"/>
      <c r="BFM317" s="73"/>
      <c r="BFN317" s="73"/>
      <c r="BFO317" s="73"/>
      <c r="BFP317" s="73"/>
      <c r="BFQ317" s="73"/>
      <c r="BFR317" s="73"/>
      <c r="BFS317" s="73"/>
      <c r="BFT317" s="73"/>
      <c r="BFU317" s="73"/>
      <c r="BFV317" s="73"/>
      <c r="BFW317" s="73"/>
      <c r="BFX317" s="73"/>
      <c r="BFY317" s="73"/>
      <c r="BFZ317" s="73"/>
      <c r="BGA317" s="73"/>
      <c r="BGB317" s="73"/>
      <c r="BGC317" s="73"/>
      <c r="BGD317" s="73"/>
      <c r="BGE317" s="73"/>
      <c r="BGF317" s="73"/>
      <c r="BGG317" s="73"/>
      <c r="BGH317" s="73"/>
      <c r="BGI317" s="73"/>
      <c r="BGJ317" s="73"/>
      <c r="BGK317" s="73"/>
      <c r="BGL317" s="73"/>
      <c r="BGM317" s="73"/>
      <c r="BGN317" s="73"/>
      <c r="BGO317" s="73"/>
      <c r="BGP317" s="73"/>
      <c r="BGQ317" s="73"/>
      <c r="BGR317" s="73"/>
      <c r="BGS317" s="73"/>
      <c r="BGT317" s="73"/>
      <c r="BGU317" s="73"/>
      <c r="BGV317" s="73"/>
      <c r="BGW317" s="73"/>
      <c r="BGX317" s="73"/>
      <c r="BGY317" s="73"/>
      <c r="BGZ317" s="73"/>
      <c r="BHA317" s="73"/>
      <c r="BHB317" s="73"/>
      <c r="BHC317" s="73"/>
      <c r="BHD317" s="73"/>
      <c r="BHE317" s="73"/>
      <c r="BHF317" s="73"/>
      <c r="BHG317" s="73"/>
      <c r="BHH317" s="73"/>
      <c r="BHI317" s="73"/>
      <c r="BHJ317" s="73"/>
      <c r="BHK317" s="73"/>
      <c r="BHL317" s="73"/>
      <c r="BHM317" s="73"/>
      <c r="BHN317" s="73"/>
      <c r="BHO317" s="73"/>
      <c r="BHP317" s="73"/>
      <c r="BHQ317" s="73"/>
      <c r="BHR317" s="73"/>
      <c r="BHS317" s="73"/>
      <c r="BHT317" s="73"/>
      <c r="BHU317" s="73"/>
      <c r="BHV317" s="73"/>
      <c r="BHW317" s="73"/>
      <c r="BHX317" s="73"/>
      <c r="BHY317" s="73"/>
      <c r="BHZ317" s="73"/>
      <c r="BIA317" s="73"/>
      <c r="BIB317" s="73"/>
      <c r="BIC317" s="73"/>
      <c r="BID317" s="73"/>
      <c r="BIE317" s="73"/>
      <c r="BIF317" s="73"/>
      <c r="BIG317" s="73"/>
      <c r="BIH317" s="73"/>
      <c r="BII317" s="73"/>
      <c r="BIJ317" s="73"/>
      <c r="BIK317" s="73"/>
      <c r="BIL317" s="73"/>
      <c r="BIM317" s="73"/>
      <c r="BIN317" s="73"/>
      <c r="BIO317" s="73"/>
      <c r="BIP317" s="73"/>
      <c r="BIQ317" s="73"/>
      <c r="BIR317" s="73"/>
      <c r="BIS317" s="73"/>
      <c r="BIT317" s="73"/>
      <c r="BIU317" s="73"/>
      <c r="BIV317" s="73"/>
      <c r="BIW317" s="73"/>
      <c r="BIX317" s="73"/>
      <c r="BIY317" s="73"/>
      <c r="BIZ317" s="73"/>
      <c r="BJA317" s="73"/>
      <c r="BJB317" s="73"/>
      <c r="BJC317" s="73"/>
      <c r="BJD317" s="73"/>
      <c r="BJE317" s="73"/>
      <c r="BJF317" s="73"/>
      <c r="BJG317" s="73"/>
      <c r="BJH317" s="73"/>
      <c r="BJI317" s="73"/>
      <c r="BJJ317" s="73"/>
      <c r="BJK317" s="73"/>
      <c r="BJL317" s="73"/>
      <c r="BJM317" s="73"/>
      <c r="BJN317" s="73"/>
      <c r="BJO317" s="73"/>
      <c r="BJP317" s="73"/>
      <c r="BJQ317" s="73"/>
      <c r="BJR317" s="73"/>
      <c r="BJS317" s="73"/>
      <c r="BJT317" s="73"/>
      <c r="BJU317" s="73"/>
      <c r="BJV317" s="73"/>
      <c r="BJW317" s="73"/>
      <c r="BJX317" s="73"/>
      <c r="BJY317" s="73"/>
      <c r="BJZ317" s="73"/>
      <c r="BKA317" s="73"/>
      <c r="BKB317" s="73"/>
      <c r="BKC317" s="73"/>
      <c r="BKD317" s="73"/>
      <c r="BKE317" s="73"/>
      <c r="BKF317" s="73"/>
      <c r="BKG317" s="73"/>
      <c r="BKH317" s="73"/>
      <c r="BKI317" s="73"/>
      <c r="BKJ317" s="73"/>
      <c r="BKK317" s="73"/>
      <c r="BKL317" s="73"/>
      <c r="BKM317" s="73"/>
      <c r="BKN317" s="73"/>
      <c r="BKO317" s="73"/>
      <c r="BKP317" s="73"/>
      <c r="BKQ317" s="73"/>
      <c r="BKR317" s="73"/>
      <c r="BKS317" s="73"/>
      <c r="BKT317" s="73"/>
      <c r="BKU317" s="73"/>
      <c r="BKV317" s="73"/>
      <c r="BKW317" s="73"/>
      <c r="BKX317" s="73"/>
      <c r="BKY317" s="73"/>
      <c r="BKZ317" s="73"/>
      <c r="BLA317" s="73"/>
      <c r="BLB317" s="73"/>
      <c r="BLC317" s="73"/>
      <c r="BLD317" s="73"/>
      <c r="BLE317" s="73"/>
      <c r="BLF317" s="73"/>
      <c r="BLG317" s="73"/>
      <c r="BLH317" s="73"/>
      <c r="BLI317" s="73"/>
      <c r="BLJ317" s="73"/>
      <c r="BLK317" s="73"/>
      <c r="BLL317" s="73"/>
      <c r="BLM317" s="73"/>
      <c r="BLN317" s="73"/>
      <c r="BLO317" s="73"/>
      <c r="BLP317" s="73"/>
      <c r="BLQ317" s="73"/>
      <c r="BLR317" s="73"/>
      <c r="BLS317" s="73"/>
      <c r="BLT317" s="73"/>
      <c r="BLU317" s="73"/>
      <c r="BLV317" s="73"/>
      <c r="BLW317" s="73"/>
      <c r="BLX317" s="73"/>
      <c r="BLY317" s="73"/>
      <c r="BLZ317" s="73"/>
      <c r="BMA317" s="73"/>
      <c r="BMB317" s="73"/>
      <c r="BMC317" s="73"/>
      <c r="BMD317" s="73"/>
      <c r="BME317" s="73"/>
      <c r="BMF317" s="73"/>
      <c r="BMG317" s="73"/>
      <c r="BMH317" s="73"/>
      <c r="BMI317" s="73"/>
      <c r="BMJ317" s="73"/>
      <c r="BMK317" s="73"/>
      <c r="BML317" s="73"/>
      <c r="BMM317" s="73"/>
      <c r="BMN317" s="73"/>
      <c r="BMO317" s="73"/>
      <c r="BMP317" s="73"/>
      <c r="BMQ317" s="73"/>
      <c r="BMR317" s="73"/>
      <c r="BMS317" s="73"/>
      <c r="BMT317" s="73"/>
      <c r="BMU317" s="73"/>
      <c r="BMV317" s="73"/>
      <c r="BMW317" s="73"/>
      <c r="BMX317" s="73"/>
      <c r="BMY317" s="73"/>
      <c r="BMZ317" s="73"/>
      <c r="BNA317" s="73"/>
      <c r="BNB317" s="73"/>
      <c r="BNC317" s="73"/>
      <c r="BND317" s="73"/>
      <c r="BNE317" s="73"/>
      <c r="BNF317" s="73"/>
      <c r="BNG317" s="73"/>
      <c r="BNH317" s="73"/>
      <c r="BNI317" s="73"/>
      <c r="BNJ317" s="73"/>
      <c r="BNK317" s="73"/>
      <c r="BNL317" s="73"/>
      <c r="BNM317" s="73"/>
      <c r="BNN317" s="73"/>
      <c r="BNO317" s="73"/>
      <c r="BNP317" s="73"/>
      <c r="BNQ317" s="73"/>
      <c r="BNR317" s="73"/>
      <c r="BNS317" s="73"/>
      <c r="BNT317" s="73"/>
      <c r="BNU317" s="73"/>
      <c r="BNV317" s="73"/>
      <c r="BNW317" s="73"/>
      <c r="BNX317" s="73"/>
      <c r="BNY317" s="73"/>
      <c r="BNZ317" s="73"/>
      <c r="BOA317" s="73"/>
      <c r="BOB317" s="73"/>
      <c r="BOC317" s="73"/>
      <c r="BOD317" s="73"/>
      <c r="BOE317" s="73"/>
      <c r="BOF317" s="73"/>
      <c r="BOG317" s="73"/>
      <c r="BOH317" s="73"/>
      <c r="BOI317" s="73"/>
      <c r="BOJ317" s="73"/>
      <c r="BOK317" s="73"/>
      <c r="BOL317" s="73"/>
      <c r="BOM317" s="73"/>
      <c r="BON317" s="73"/>
      <c r="BOO317" s="73"/>
      <c r="BOP317" s="73"/>
      <c r="BOQ317" s="73"/>
      <c r="BOR317" s="73"/>
      <c r="BOS317" s="73"/>
      <c r="BOT317" s="73"/>
      <c r="BOU317" s="73"/>
      <c r="BOV317" s="73"/>
      <c r="BOW317" s="73"/>
      <c r="BOX317" s="73"/>
      <c r="BOY317" s="73"/>
      <c r="BOZ317" s="73"/>
      <c r="BPA317" s="73"/>
      <c r="BPB317" s="73"/>
      <c r="BPC317" s="73"/>
      <c r="BPD317" s="73"/>
      <c r="BPE317" s="73"/>
      <c r="BPF317" s="73"/>
      <c r="BPG317" s="73"/>
      <c r="BPH317" s="73"/>
      <c r="BPI317" s="73"/>
      <c r="BPJ317" s="73"/>
      <c r="BPK317" s="73"/>
      <c r="BPL317" s="73"/>
      <c r="BPM317" s="73"/>
      <c r="BPN317" s="73"/>
      <c r="BPO317" s="73"/>
      <c r="BPP317" s="73"/>
      <c r="BPQ317" s="73"/>
      <c r="BPR317" s="73"/>
      <c r="BPS317" s="73"/>
      <c r="BPT317" s="73"/>
      <c r="BPU317" s="73"/>
      <c r="BPV317" s="73"/>
      <c r="BPW317" s="73"/>
      <c r="BPX317" s="73"/>
      <c r="BPY317" s="73"/>
      <c r="BPZ317" s="73"/>
      <c r="BQA317" s="73"/>
      <c r="BQB317" s="73"/>
      <c r="BQC317" s="73"/>
      <c r="BQD317" s="73"/>
      <c r="BQE317" s="73"/>
      <c r="BQF317" s="73"/>
      <c r="BQG317" s="73"/>
      <c r="BQH317" s="73"/>
      <c r="BQI317" s="73"/>
      <c r="BQJ317" s="73"/>
      <c r="BQK317" s="73"/>
      <c r="BQL317" s="73"/>
      <c r="BQM317" s="73"/>
      <c r="BQN317" s="73"/>
      <c r="BQO317" s="73"/>
      <c r="BQP317" s="73"/>
      <c r="BQQ317" s="73"/>
      <c r="BQR317" s="73"/>
      <c r="BQS317" s="73"/>
      <c r="BQT317" s="73"/>
      <c r="BQU317" s="73"/>
      <c r="BQV317" s="73"/>
      <c r="BQW317" s="73"/>
      <c r="BQX317" s="73"/>
      <c r="BQY317" s="73"/>
      <c r="BQZ317" s="73"/>
      <c r="BRA317" s="73"/>
      <c r="BRB317" s="73"/>
      <c r="BRC317" s="73"/>
      <c r="BRD317" s="73"/>
      <c r="BRE317" s="73"/>
      <c r="BRF317" s="73"/>
      <c r="BRG317" s="73"/>
      <c r="BRH317" s="73"/>
      <c r="BRI317" s="73"/>
      <c r="BRJ317" s="73"/>
      <c r="BRK317" s="73"/>
      <c r="BRL317" s="73"/>
      <c r="BRM317" s="73"/>
      <c r="BRN317" s="73"/>
      <c r="BRO317" s="73"/>
      <c r="BRP317" s="73"/>
      <c r="BRQ317" s="73"/>
      <c r="BRR317" s="73"/>
      <c r="BRS317" s="73"/>
      <c r="BRT317" s="73"/>
      <c r="BRU317" s="73"/>
      <c r="BRV317" s="73"/>
      <c r="BRW317" s="73"/>
      <c r="BRX317" s="73"/>
      <c r="BRY317" s="73"/>
      <c r="BRZ317" s="73"/>
      <c r="BSA317" s="73"/>
      <c r="BSB317" s="73"/>
      <c r="BSC317" s="73"/>
      <c r="BSD317" s="73"/>
      <c r="BSE317" s="73"/>
      <c r="BSF317" s="73"/>
      <c r="BSG317" s="73"/>
      <c r="BSH317" s="73"/>
      <c r="BSI317" s="73"/>
      <c r="BSJ317" s="73"/>
      <c r="BSK317" s="73"/>
      <c r="BSL317" s="73"/>
      <c r="BSM317" s="73"/>
      <c r="BSN317" s="73"/>
      <c r="BSO317" s="73"/>
      <c r="BSP317" s="73"/>
      <c r="BSQ317" s="73"/>
      <c r="BSR317" s="73"/>
      <c r="BSS317" s="73"/>
      <c r="BST317" s="73"/>
      <c r="BSU317" s="73"/>
      <c r="BSV317" s="73"/>
      <c r="BSW317" s="73"/>
      <c r="BSX317" s="73"/>
      <c r="BSY317" s="73"/>
      <c r="BSZ317" s="73"/>
      <c r="BTA317" s="73"/>
      <c r="BTB317" s="73"/>
      <c r="BTC317" s="73"/>
      <c r="BTD317" s="73"/>
      <c r="BTE317" s="73"/>
      <c r="BTF317" s="73"/>
      <c r="BTG317" s="73"/>
      <c r="BTH317" s="73"/>
      <c r="BTI317" s="73"/>
      <c r="BTJ317" s="73"/>
      <c r="BTK317" s="73"/>
      <c r="BTL317" s="73"/>
      <c r="BTM317" s="73"/>
      <c r="BTN317" s="73"/>
      <c r="BTO317" s="73"/>
      <c r="BTP317" s="73"/>
      <c r="BTQ317" s="73"/>
      <c r="BTR317" s="73"/>
      <c r="BTS317" s="73"/>
      <c r="BTT317" s="73"/>
      <c r="BTU317" s="73"/>
      <c r="BTV317" s="73"/>
      <c r="BTW317" s="73"/>
      <c r="BTX317" s="73"/>
      <c r="BTY317" s="73"/>
      <c r="BTZ317" s="73"/>
      <c r="BUA317" s="73"/>
      <c r="BUB317" s="73"/>
      <c r="BUC317" s="73"/>
      <c r="BUD317" s="73"/>
      <c r="BUE317" s="73"/>
      <c r="BUF317" s="73"/>
      <c r="BUG317" s="73"/>
      <c r="BUH317" s="73"/>
      <c r="BUI317" s="73"/>
      <c r="BUJ317" s="73"/>
      <c r="BUK317" s="73"/>
      <c r="BUL317" s="73"/>
      <c r="BUM317" s="73"/>
      <c r="BUN317" s="73"/>
      <c r="BUO317" s="73"/>
      <c r="BUP317" s="73"/>
      <c r="BUQ317" s="73"/>
      <c r="BUR317" s="73"/>
      <c r="BUS317" s="73"/>
      <c r="BUT317" s="73"/>
      <c r="BUU317" s="73"/>
      <c r="BUV317" s="73"/>
      <c r="BUW317" s="73"/>
      <c r="BUX317" s="73"/>
      <c r="BUY317" s="73"/>
      <c r="BUZ317" s="73"/>
      <c r="BVA317" s="73"/>
      <c r="BVB317" s="73"/>
      <c r="BVC317" s="73"/>
      <c r="BVD317" s="73"/>
      <c r="BVE317" s="73"/>
      <c r="BVF317" s="73"/>
      <c r="BVG317" s="73"/>
      <c r="BVH317" s="73"/>
      <c r="BVI317" s="73"/>
      <c r="BVJ317" s="73"/>
      <c r="BVK317" s="73"/>
      <c r="BVL317" s="73"/>
      <c r="BVM317" s="73"/>
      <c r="BVN317" s="73"/>
      <c r="BVO317" s="73"/>
      <c r="BVP317" s="73"/>
      <c r="BVQ317" s="73"/>
      <c r="BVR317" s="73"/>
      <c r="BVS317" s="73"/>
      <c r="BVT317" s="73"/>
      <c r="BVU317" s="73"/>
      <c r="BVV317" s="73"/>
      <c r="BVW317" s="73"/>
      <c r="BVX317" s="73"/>
      <c r="BVY317" s="73"/>
      <c r="BVZ317" s="73"/>
      <c r="BWA317" s="73"/>
      <c r="BWB317" s="73"/>
      <c r="BWC317" s="73"/>
      <c r="BWD317" s="73"/>
      <c r="BWE317" s="73"/>
      <c r="BWF317" s="73"/>
      <c r="BWG317" s="73"/>
      <c r="BWH317" s="73"/>
      <c r="BWI317" s="73"/>
      <c r="BWJ317" s="73"/>
      <c r="BWK317" s="73"/>
      <c r="BWL317" s="73"/>
      <c r="BWM317" s="73"/>
      <c r="BWN317" s="73"/>
      <c r="BWO317" s="73"/>
      <c r="BWP317" s="73"/>
      <c r="BWQ317" s="73"/>
      <c r="BWR317" s="73"/>
      <c r="BWS317" s="73"/>
      <c r="BWT317" s="73"/>
      <c r="BWU317" s="73"/>
      <c r="BWV317" s="73"/>
      <c r="BWW317" s="73"/>
      <c r="BWX317" s="73"/>
      <c r="BWY317" s="73"/>
      <c r="BWZ317" s="73"/>
      <c r="BXA317" s="73"/>
      <c r="BXB317" s="73"/>
      <c r="BXC317" s="73"/>
      <c r="BXD317" s="73"/>
      <c r="BXE317" s="73"/>
      <c r="BXF317" s="73"/>
      <c r="BXG317" s="73"/>
      <c r="BXH317" s="73"/>
      <c r="BXI317" s="73"/>
      <c r="BXJ317" s="73"/>
      <c r="BXK317" s="73"/>
      <c r="BXL317" s="73"/>
      <c r="BXM317" s="73"/>
      <c r="BXN317" s="73"/>
      <c r="BXO317" s="73"/>
      <c r="BXP317" s="73"/>
      <c r="BXQ317" s="73"/>
      <c r="BXR317" s="73"/>
      <c r="BXS317" s="73"/>
      <c r="BXT317" s="73"/>
      <c r="BXU317" s="73"/>
      <c r="BXV317" s="73"/>
      <c r="BXW317" s="73"/>
      <c r="BXX317" s="73"/>
      <c r="BXY317" s="73"/>
      <c r="BXZ317" s="73"/>
      <c r="BYA317" s="73"/>
      <c r="BYB317" s="73"/>
      <c r="BYC317" s="73"/>
      <c r="BYD317" s="73"/>
      <c r="BYE317" s="73"/>
      <c r="BYF317" s="73"/>
      <c r="BYG317" s="73"/>
      <c r="BYH317" s="73"/>
      <c r="BYI317" s="73"/>
      <c r="BYJ317" s="73"/>
      <c r="BYK317" s="73"/>
      <c r="BYL317" s="73"/>
      <c r="BYM317" s="73"/>
      <c r="BYN317" s="73"/>
      <c r="BYO317" s="73"/>
      <c r="BYP317" s="73"/>
      <c r="BYQ317" s="73"/>
      <c r="BYR317" s="73"/>
      <c r="BYS317" s="73"/>
      <c r="BYT317" s="73"/>
      <c r="BYU317" s="73"/>
      <c r="BYV317" s="73"/>
      <c r="BYW317" s="73"/>
      <c r="BYX317" s="73"/>
      <c r="BYY317" s="73"/>
      <c r="BYZ317" s="73"/>
      <c r="BZA317" s="73"/>
      <c r="BZB317" s="73"/>
      <c r="BZC317" s="73"/>
      <c r="BZD317" s="73"/>
      <c r="BZE317" s="73"/>
      <c r="BZF317" s="73"/>
      <c r="BZG317" s="73"/>
      <c r="BZH317" s="73"/>
      <c r="BZI317" s="73"/>
      <c r="BZJ317" s="73"/>
      <c r="BZK317" s="73"/>
      <c r="BZL317" s="73"/>
      <c r="BZM317" s="73"/>
      <c r="BZN317" s="73"/>
      <c r="BZO317" s="73"/>
      <c r="BZP317" s="73"/>
      <c r="BZQ317" s="73"/>
      <c r="BZR317" s="73"/>
      <c r="BZS317" s="73"/>
      <c r="BZT317" s="73"/>
      <c r="BZU317" s="73"/>
      <c r="BZV317" s="73"/>
      <c r="BZW317" s="73"/>
      <c r="BZX317" s="73"/>
      <c r="BZY317" s="73"/>
      <c r="BZZ317" s="73"/>
      <c r="CAA317" s="73"/>
      <c r="CAB317" s="73"/>
      <c r="CAC317" s="73"/>
      <c r="CAD317" s="73"/>
      <c r="CAE317" s="73"/>
      <c r="CAF317" s="73"/>
      <c r="CAG317" s="73"/>
      <c r="CAH317" s="73"/>
      <c r="CAI317" s="73"/>
      <c r="CAJ317" s="73"/>
      <c r="CAK317" s="73"/>
      <c r="CAL317" s="73"/>
      <c r="CAM317" s="73"/>
      <c r="CAN317" s="73"/>
      <c r="CAO317" s="73"/>
      <c r="CAP317" s="73"/>
      <c r="CAQ317" s="73"/>
      <c r="CAR317" s="73"/>
      <c r="CAS317" s="73"/>
      <c r="CAT317" s="73"/>
      <c r="CAU317" s="73"/>
      <c r="CAV317" s="73"/>
      <c r="CAW317" s="73"/>
      <c r="CAX317" s="73"/>
      <c r="CAY317" s="73"/>
      <c r="CAZ317" s="73"/>
      <c r="CBA317" s="73"/>
      <c r="CBB317" s="73"/>
      <c r="CBC317" s="73"/>
      <c r="CBD317" s="73"/>
      <c r="CBE317" s="73"/>
      <c r="CBF317" s="73"/>
      <c r="CBG317" s="73"/>
      <c r="CBH317" s="73"/>
      <c r="CBI317" s="73"/>
      <c r="CBJ317" s="73"/>
      <c r="CBK317" s="73"/>
      <c r="CBL317" s="73"/>
      <c r="CBM317" s="73"/>
      <c r="CBN317" s="73"/>
      <c r="CBO317" s="73"/>
      <c r="CBP317" s="73"/>
      <c r="CBQ317" s="73"/>
      <c r="CBR317" s="73"/>
      <c r="CBS317" s="73"/>
      <c r="CBT317" s="73"/>
      <c r="CBU317" s="73"/>
      <c r="CBV317" s="73"/>
      <c r="CBW317" s="73"/>
      <c r="CBX317" s="73"/>
      <c r="CBY317" s="73"/>
      <c r="CBZ317" s="73"/>
      <c r="CCA317" s="73"/>
      <c r="CCB317" s="73"/>
      <c r="CCC317" s="73"/>
      <c r="CCD317" s="73"/>
      <c r="CCE317" s="73"/>
      <c r="CCF317" s="73"/>
      <c r="CCG317" s="73"/>
      <c r="CCH317" s="73"/>
      <c r="CCI317" s="73"/>
      <c r="CCJ317" s="73"/>
      <c r="CCK317" s="73"/>
      <c r="CCL317" s="73"/>
      <c r="CCM317" s="73"/>
      <c r="CCN317" s="73"/>
      <c r="CCO317" s="73"/>
      <c r="CCP317" s="73"/>
      <c r="CCQ317" s="73"/>
      <c r="CCR317" s="73"/>
      <c r="CCS317" s="73"/>
      <c r="CCT317" s="73"/>
      <c r="CCU317" s="73"/>
      <c r="CCV317" s="73"/>
      <c r="CCW317" s="73"/>
      <c r="CCX317" s="73"/>
      <c r="CCY317" s="73"/>
      <c r="CCZ317" s="73"/>
      <c r="CDA317" s="73"/>
      <c r="CDB317" s="73"/>
      <c r="CDC317" s="73"/>
      <c r="CDD317" s="73"/>
      <c r="CDE317" s="73"/>
      <c r="CDF317" s="73"/>
      <c r="CDG317" s="73"/>
      <c r="CDH317" s="73"/>
      <c r="CDI317" s="73"/>
      <c r="CDJ317" s="73"/>
      <c r="CDK317" s="73"/>
      <c r="CDL317" s="73"/>
      <c r="CDM317" s="73"/>
      <c r="CDN317" s="73"/>
      <c r="CDO317" s="73"/>
      <c r="CDP317" s="73"/>
      <c r="CDQ317" s="73"/>
      <c r="CDR317" s="73"/>
      <c r="CDS317" s="73"/>
      <c r="CDT317" s="73"/>
      <c r="CDU317" s="73"/>
      <c r="CDV317" s="73"/>
      <c r="CDW317" s="73"/>
      <c r="CDX317" s="73"/>
      <c r="CDY317" s="73"/>
      <c r="CDZ317" s="73"/>
      <c r="CEA317" s="73"/>
      <c r="CEB317" s="73"/>
      <c r="CEC317" s="73"/>
      <c r="CED317" s="73"/>
      <c r="CEE317" s="73"/>
      <c r="CEF317" s="73"/>
      <c r="CEG317" s="73"/>
      <c r="CEH317" s="73"/>
      <c r="CEI317" s="73"/>
      <c r="CEJ317" s="73"/>
      <c r="CEK317" s="73"/>
      <c r="CEL317" s="73"/>
      <c r="CEM317" s="73"/>
      <c r="CEN317" s="73"/>
      <c r="CEO317" s="73"/>
      <c r="CEP317" s="73"/>
      <c r="CEQ317" s="73"/>
      <c r="CER317" s="73"/>
      <c r="CES317" s="73"/>
      <c r="CET317" s="73"/>
      <c r="CEU317" s="73"/>
      <c r="CEV317" s="73"/>
      <c r="CEW317" s="73"/>
      <c r="CEX317" s="73"/>
      <c r="CEY317" s="73"/>
      <c r="CEZ317" s="73"/>
      <c r="CFA317" s="73"/>
      <c r="CFB317" s="73"/>
      <c r="CFC317" s="73"/>
      <c r="CFD317" s="73"/>
      <c r="CFE317" s="73"/>
      <c r="CFF317" s="73"/>
      <c r="CFG317" s="73"/>
      <c r="CFH317" s="73"/>
      <c r="CFI317" s="73"/>
      <c r="CFJ317" s="73"/>
      <c r="CFK317" s="73"/>
      <c r="CFL317" s="73"/>
      <c r="CFM317" s="73"/>
      <c r="CFN317" s="73"/>
      <c r="CFO317" s="73"/>
      <c r="CFP317" s="73"/>
      <c r="CFQ317" s="73"/>
      <c r="CFR317" s="73"/>
      <c r="CFS317" s="73"/>
      <c r="CFT317" s="73"/>
      <c r="CFU317" s="73"/>
      <c r="CFV317" s="73"/>
      <c r="CFW317" s="73"/>
      <c r="CFX317" s="73"/>
      <c r="CFY317" s="73"/>
      <c r="CFZ317" s="73"/>
      <c r="CGA317" s="73"/>
      <c r="CGB317" s="73"/>
      <c r="CGC317" s="73"/>
      <c r="CGD317" s="73"/>
      <c r="CGE317" s="73"/>
      <c r="CGF317" s="73"/>
      <c r="CGG317" s="73"/>
      <c r="CGH317" s="73"/>
      <c r="CGI317" s="73"/>
      <c r="CGJ317" s="73"/>
      <c r="CGK317" s="73"/>
      <c r="CGL317" s="73"/>
      <c r="CGM317" s="73"/>
      <c r="CGN317" s="73"/>
      <c r="CGO317" s="73"/>
      <c r="CGP317" s="73"/>
      <c r="CGQ317" s="73"/>
      <c r="CGR317" s="73"/>
      <c r="CGS317" s="73"/>
      <c r="CGT317" s="73"/>
      <c r="CGU317" s="73"/>
      <c r="CGV317" s="73"/>
      <c r="CGW317" s="73"/>
      <c r="CGX317" s="73"/>
      <c r="CGY317" s="73"/>
      <c r="CGZ317" s="73"/>
      <c r="CHA317" s="73"/>
      <c r="CHB317" s="73"/>
      <c r="CHC317" s="73"/>
      <c r="CHD317" s="73"/>
      <c r="CHE317" s="73"/>
      <c r="CHF317" s="73"/>
      <c r="CHG317" s="73"/>
      <c r="CHH317" s="73"/>
      <c r="CHI317" s="73"/>
      <c r="CHJ317" s="73"/>
      <c r="CHK317" s="73"/>
      <c r="CHL317" s="73"/>
      <c r="CHM317" s="73"/>
      <c r="CHN317" s="73"/>
      <c r="CHO317" s="73"/>
      <c r="CHP317" s="73"/>
      <c r="CHQ317" s="73"/>
      <c r="CHR317" s="73"/>
      <c r="CHS317" s="73"/>
      <c r="CHT317" s="73"/>
      <c r="CHU317" s="73"/>
      <c r="CHV317" s="73"/>
      <c r="CHW317" s="73"/>
      <c r="CHX317" s="73"/>
      <c r="CHY317" s="73"/>
      <c r="CHZ317" s="73"/>
      <c r="CIA317" s="73"/>
      <c r="CIB317" s="73"/>
      <c r="CIC317" s="73"/>
      <c r="CID317" s="73"/>
      <c r="CIE317" s="73"/>
      <c r="CIF317" s="73"/>
      <c r="CIG317" s="73"/>
      <c r="CIH317" s="73"/>
      <c r="CII317" s="73"/>
      <c r="CIJ317" s="73"/>
      <c r="CIK317" s="73"/>
      <c r="CIL317" s="73"/>
      <c r="CIM317" s="73"/>
      <c r="CIN317" s="73"/>
      <c r="CIO317" s="73"/>
      <c r="CIP317" s="73"/>
      <c r="CIQ317" s="73"/>
      <c r="CIR317" s="73"/>
      <c r="CIS317" s="73"/>
      <c r="CIT317" s="73"/>
      <c r="CIU317" s="73"/>
      <c r="CIV317" s="73"/>
      <c r="CIW317" s="73"/>
      <c r="CIX317" s="73"/>
      <c r="CIY317" s="73"/>
      <c r="CIZ317" s="73"/>
      <c r="CJA317" s="73"/>
      <c r="CJB317" s="73"/>
      <c r="CJC317" s="73"/>
      <c r="CJD317" s="73"/>
      <c r="CJE317" s="73"/>
      <c r="CJF317" s="73"/>
      <c r="CJG317" s="73"/>
      <c r="CJH317" s="73"/>
      <c r="CJI317" s="73"/>
      <c r="CJJ317" s="73"/>
      <c r="CJK317" s="73"/>
      <c r="CJL317" s="73"/>
      <c r="CJM317" s="73"/>
      <c r="CJN317" s="73"/>
      <c r="CJO317" s="73"/>
      <c r="CJP317" s="73"/>
      <c r="CJQ317" s="73"/>
      <c r="CJR317" s="73"/>
      <c r="CJS317" s="73"/>
      <c r="CJT317" s="73"/>
      <c r="CJU317" s="73"/>
      <c r="CJV317" s="73"/>
      <c r="CJW317" s="73"/>
      <c r="CJX317" s="73"/>
      <c r="CJY317" s="73"/>
      <c r="CJZ317" s="73"/>
      <c r="CKA317" s="73"/>
      <c r="CKB317" s="73"/>
      <c r="CKC317" s="73"/>
      <c r="CKD317" s="73"/>
      <c r="CKE317" s="73"/>
      <c r="CKF317" s="73"/>
      <c r="CKG317" s="73"/>
      <c r="CKH317" s="73"/>
      <c r="CKI317" s="73"/>
      <c r="CKJ317" s="73"/>
      <c r="CKK317" s="73"/>
      <c r="CKL317" s="73"/>
      <c r="CKM317" s="73"/>
      <c r="CKN317" s="73"/>
      <c r="CKO317" s="73"/>
      <c r="CKP317" s="73"/>
      <c r="CKQ317" s="73"/>
      <c r="CKR317" s="73"/>
      <c r="CKS317" s="73"/>
      <c r="CKT317" s="73"/>
      <c r="CKU317" s="73"/>
      <c r="CKV317" s="73"/>
      <c r="CKW317" s="73"/>
      <c r="CKX317" s="73"/>
      <c r="CKY317" s="73"/>
      <c r="CKZ317" s="73"/>
      <c r="CLA317" s="73"/>
      <c r="CLB317" s="73"/>
      <c r="CLC317" s="73"/>
      <c r="CLD317" s="73"/>
      <c r="CLE317" s="73"/>
      <c r="CLF317" s="73"/>
      <c r="CLG317" s="73"/>
      <c r="CLH317" s="73"/>
      <c r="CLI317" s="73"/>
      <c r="CLJ317" s="73"/>
      <c r="CLK317" s="73"/>
      <c r="CLL317" s="73"/>
      <c r="CLM317" s="73"/>
      <c r="CLN317" s="73"/>
      <c r="CLO317" s="73"/>
      <c r="CLP317" s="73"/>
      <c r="CLQ317" s="73"/>
      <c r="CLR317" s="73"/>
      <c r="CLS317" s="73"/>
      <c r="CLT317" s="73"/>
      <c r="CLU317" s="73"/>
      <c r="CLV317" s="73"/>
      <c r="CLW317" s="73"/>
      <c r="CLX317" s="73"/>
      <c r="CLY317" s="73"/>
      <c r="CLZ317" s="73"/>
      <c r="CMA317" s="73"/>
      <c r="CMB317" s="73"/>
      <c r="CMC317" s="73"/>
      <c r="CMD317" s="73"/>
      <c r="CME317" s="73"/>
      <c r="CMF317" s="73"/>
      <c r="CMG317" s="73"/>
      <c r="CMH317" s="73"/>
      <c r="CMI317" s="73"/>
      <c r="CMJ317" s="73"/>
      <c r="CMK317" s="73"/>
      <c r="CML317" s="73"/>
      <c r="CMM317" s="73"/>
      <c r="CMN317" s="73"/>
      <c r="CMO317" s="73"/>
      <c r="CMP317" s="73"/>
      <c r="CMQ317" s="73"/>
      <c r="CMR317" s="73"/>
      <c r="CMS317" s="73"/>
      <c r="CMT317" s="73"/>
      <c r="CMU317" s="73"/>
      <c r="CMV317" s="73"/>
      <c r="CMW317" s="73"/>
      <c r="CMX317" s="73"/>
      <c r="CMY317" s="73"/>
      <c r="CMZ317" s="73"/>
      <c r="CNA317" s="73"/>
      <c r="CNB317" s="73"/>
      <c r="CNC317" s="73"/>
      <c r="CND317" s="73"/>
      <c r="CNE317" s="73"/>
      <c r="CNF317" s="73"/>
      <c r="CNG317" s="73"/>
      <c r="CNH317" s="73"/>
      <c r="CNI317" s="73"/>
      <c r="CNJ317" s="73"/>
      <c r="CNK317" s="73"/>
      <c r="CNL317" s="73"/>
      <c r="CNM317" s="73"/>
      <c r="CNN317" s="73"/>
      <c r="CNO317" s="73"/>
      <c r="CNP317" s="73"/>
      <c r="CNQ317" s="73"/>
      <c r="CNR317" s="73"/>
      <c r="CNS317" s="73"/>
      <c r="CNT317" s="73"/>
      <c r="CNU317" s="73"/>
      <c r="CNV317" s="73"/>
      <c r="CNW317" s="73"/>
      <c r="CNX317" s="73"/>
      <c r="CNY317" s="73"/>
      <c r="CNZ317" s="73"/>
      <c r="COA317" s="73"/>
      <c r="COB317" s="73"/>
      <c r="COC317" s="73"/>
      <c r="COD317" s="73"/>
      <c r="COE317" s="73"/>
      <c r="COF317" s="73"/>
      <c r="COG317" s="73"/>
      <c r="COH317" s="73"/>
      <c r="COI317" s="73"/>
      <c r="COJ317" s="73"/>
      <c r="COK317" s="73"/>
      <c r="COL317" s="73"/>
      <c r="COM317" s="73"/>
      <c r="CON317" s="73"/>
      <c r="COO317" s="73"/>
      <c r="COP317" s="73"/>
      <c r="COQ317" s="73"/>
      <c r="COR317" s="73"/>
      <c r="COS317" s="73"/>
      <c r="COT317" s="73"/>
      <c r="COU317" s="73"/>
      <c r="COV317" s="73"/>
      <c r="COW317" s="73"/>
      <c r="COX317" s="73"/>
      <c r="COY317" s="73"/>
      <c r="COZ317" s="73"/>
      <c r="CPA317" s="73"/>
      <c r="CPB317" s="73"/>
      <c r="CPC317" s="73"/>
      <c r="CPD317" s="73"/>
      <c r="CPE317" s="73"/>
      <c r="CPF317" s="73"/>
      <c r="CPG317" s="73"/>
      <c r="CPH317" s="73"/>
      <c r="CPI317" s="73"/>
      <c r="CPJ317" s="73"/>
      <c r="CPK317" s="73"/>
      <c r="CPL317" s="73"/>
      <c r="CPM317" s="73"/>
      <c r="CPN317" s="73"/>
      <c r="CPO317" s="73"/>
      <c r="CPP317" s="73"/>
      <c r="CPQ317" s="73"/>
      <c r="CPR317" s="73"/>
      <c r="CPS317" s="73"/>
      <c r="CPT317" s="73"/>
      <c r="CPU317" s="73"/>
      <c r="CPV317" s="73"/>
      <c r="CPW317" s="73"/>
      <c r="CPX317" s="73"/>
      <c r="CPY317" s="73"/>
      <c r="CPZ317" s="73"/>
      <c r="CQA317" s="73"/>
      <c r="CQB317" s="73"/>
      <c r="CQC317" s="73"/>
      <c r="CQD317" s="73"/>
      <c r="CQE317" s="73"/>
      <c r="CQF317" s="73"/>
      <c r="CQG317" s="73"/>
      <c r="CQH317" s="73"/>
      <c r="CQI317" s="73"/>
      <c r="CQJ317" s="73"/>
      <c r="CQK317" s="73"/>
      <c r="CQL317" s="73"/>
      <c r="CQM317" s="73"/>
      <c r="CQN317" s="73"/>
      <c r="CQO317" s="73"/>
      <c r="CQP317" s="73"/>
      <c r="CQQ317" s="73"/>
      <c r="CQR317" s="73"/>
      <c r="CQS317" s="73"/>
      <c r="CQT317" s="73"/>
      <c r="CQU317" s="73"/>
      <c r="CQV317" s="73"/>
      <c r="CQW317" s="73"/>
      <c r="CQX317" s="73"/>
      <c r="CQY317" s="73"/>
      <c r="CQZ317" s="73"/>
      <c r="CRA317" s="73"/>
      <c r="CRB317" s="73"/>
      <c r="CRC317" s="73"/>
      <c r="CRD317" s="73"/>
      <c r="CRE317" s="73"/>
      <c r="CRF317" s="73"/>
      <c r="CRG317" s="73"/>
      <c r="CRH317" s="73"/>
      <c r="CRI317" s="73"/>
      <c r="CRJ317" s="73"/>
      <c r="CRK317" s="73"/>
      <c r="CRL317" s="73"/>
      <c r="CRM317" s="73"/>
      <c r="CRN317" s="73"/>
      <c r="CRO317" s="73"/>
      <c r="CRP317" s="73"/>
      <c r="CRQ317" s="73"/>
      <c r="CRR317" s="73"/>
      <c r="CRS317" s="73"/>
      <c r="CRT317" s="73"/>
      <c r="CRU317" s="73"/>
      <c r="CRV317" s="73"/>
      <c r="CRW317" s="73"/>
      <c r="CRX317" s="73"/>
      <c r="CRY317" s="73"/>
      <c r="CRZ317" s="73"/>
      <c r="CSA317" s="73"/>
      <c r="CSB317" s="73"/>
      <c r="CSC317" s="73"/>
      <c r="CSD317" s="73"/>
      <c r="CSE317" s="73"/>
      <c r="CSF317" s="73"/>
      <c r="CSG317" s="73"/>
      <c r="CSH317" s="73"/>
      <c r="CSI317" s="73"/>
      <c r="CSJ317" s="73"/>
      <c r="CSK317" s="73"/>
      <c r="CSL317" s="73"/>
      <c r="CSM317" s="73"/>
      <c r="CSN317" s="73"/>
      <c r="CSO317" s="73"/>
      <c r="CSP317" s="73"/>
      <c r="CSQ317" s="73"/>
      <c r="CSR317" s="73"/>
      <c r="CSS317" s="73"/>
      <c r="CST317" s="73"/>
      <c r="CSU317" s="73"/>
      <c r="CSV317" s="73"/>
      <c r="CSW317" s="73"/>
      <c r="CSX317" s="73"/>
      <c r="CSY317" s="73"/>
      <c r="CSZ317" s="73"/>
      <c r="CTA317" s="73"/>
      <c r="CTB317" s="73"/>
      <c r="CTC317" s="73"/>
      <c r="CTD317" s="73"/>
      <c r="CTE317" s="73"/>
      <c r="CTF317" s="73"/>
      <c r="CTG317" s="73"/>
      <c r="CTH317" s="73"/>
      <c r="CTI317" s="73"/>
      <c r="CTJ317" s="73"/>
      <c r="CTK317" s="73"/>
      <c r="CTL317" s="73"/>
      <c r="CTM317" s="73"/>
      <c r="CTN317" s="73"/>
      <c r="CTO317" s="73"/>
      <c r="CTP317" s="73"/>
      <c r="CTQ317" s="73"/>
      <c r="CTR317" s="73"/>
      <c r="CTS317" s="73"/>
      <c r="CTT317" s="73"/>
      <c r="CTU317" s="73"/>
      <c r="CTV317" s="73"/>
      <c r="CTW317" s="73"/>
      <c r="CTX317" s="73"/>
      <c r="CTY317" s="73"/>
      <c r="CTZ317" s="73"/>
      <c r="CUA317" s="73"/>
      <c r="CUB317" s="73"/>
      <c r="CUC317" s="73"/>
      <c r="CUD317" s="73"/>
      <c r="CUE317" s="73"/>
      <c r="CUF317" s="73"/>
      <c r="CUG317" s="73"/>
      <c r="CUH317" s="73"/>
      <c r="CUI317" s="73"/>
      <c r="CUJ317" s="73"/>
      <c r="CUK317" s="73"/>
      <c r="CUL317" s="73"/>
      <c r="CUM317" s="73"/>
      <c r="CUN317" s="73"/>
      <c r="CUO317" s="73"/>
      <c r="CUP317" s="73"/>
      <c r="CUQ317" s="73"/>
      <c r="CUR317" s="73"/>
      <c r="CUS317" s="73"/>
      <c r="CUT317" s="73"/>
      <c r="CUU317" s="73"/>
      <c r="CUV317" s="73"/>
      <c r="CUW317" s="73"/>
      <c r="CUX317" s="73"/>
      <c r="CUY317" s="73"/>
      <c r="CUZ317" s="73"/>
      <c r="CVA317" s="73"/>
      <c r="CVB317" s="73"/>
      <c r="CVC317" s="73"/>
      <c r="CVD317" s="73"/>
      <c r="CVE317" s="73"/>
      <c r="CVF317" s="73"/>
      <c r="CVG317" s="73"/>
      <c r="CVH317" s="73"/>
      <c r="CVI317" s="73"/>
      <c r="CVJ317" s="73"/>
      <c r="CVK317" s="73"/>
      <c r="CVL317" s="73"/>
      <c r="CVM317" s="73"/>
      <c r="CVN317" s="73"/>
      <c r="CVO317" s="73"/>
      <c r="CVP317" s="73"/>
      <c r="CVQ317" s="73"/>
      <c r="CVR317" s="73"/>
      <c r="CVS317" s="73"/>
      <c r="CVT317" s="73"/>
      <c r="CVU317" s="73"/>
      <c r="CVV317" s="73"/>
      <c r="CVW317" s="73"/>
      <c r="CVX317" s="73"/>
      <c r="CVY317" s="73"/>
      <c r="CVZ317" s="73"/>
      <c r="CWA317" s="73"/>
      <c r="CWB317" s="73"/>
      <c r="CWC317" s="73"/>
      <c r="CWD317" s="73"/>
      <c r="CWE317" s="73"/>
      <c r="CWF317" s="73"/>
      <c r="CWG317" s="73"/>
      <c r="CWH317" s="73"/>
      <c r="CWI317" s="73"/>
      <c r="CWJ317" s="73"/>
      <c r="CWK317" s="73"/>
      <c r="CWL317" s="73"/>
      <c r="CWM317" s="73"/>
      <c r="CWN317" s="73"/>
      <c r="CWO317" s="73"/>
      <c r="CWP317" s="73"/>
      <c r="CWQ317" s="73"/>
      <c r="CWR317" s="73"/>
      <c r="CWS317" s="73"/>
      <c r="CWT317" s="73"/>
      <c r="CWU317" s="73"/>
      <c r="CWV317" s="73"/>
      <c r="CWW317" s="73"/>
      <c r="CWX317" s="73"/>
      <c r="CWY317" s="73"/>
      <c r="CWZ317" s="73"/>
      <c r="CXA317" s="73"/>
      <c r="CXB317" s="73"/>
      <c r="CXC317" s="73"/>
      <c r="CXD317" s="73"/>
      <c r="CXE317" s="73"/>
      <c r="CXF317" s="73"/>
      <c r="CXG317" s="73"/>
      <c r="CXH317" s="73"/>
      <c r="CXI317" s="73"/>
      <c r="CXJ317" s="73"/>
      <c r="CXK317" s="73"/>
      <c r="CXL317" s="73"/>
      <c r="CXM317" s="73"/>
      <c r="CXN317" s="73"/>
      <c r="CXO317" s="73"/>
      <c r="CXP317" s="73"/>
      <c r="CXQ317" s="73"/>
      <c r="CXR317" s="73"/>
      <c r="CXS317" s="73"/>
      <c r="CXT317" s="73"/>
      <c r="CXU317" s="73"/>
      <c r="CXV317" s="73"/>
      <c r="CXW317" s="73"/>
      <c r="CXX317" s="73"/>
      <c r="CXY317" s="73"/>
      <c r="CXZ317" s="73"/>
      <c r="CYA317" s="73"/>
      <c r="CYB317" s="73"/>
      <c r="CYC317" s="73"/>
      <c r="CYD317" s="73"/>
      <c r="CYE317" s="73"/>
      <c r="CYF317" s="73"/>
      <c r="CYG317" s="73"/>
      <c r="CYH317" s="73"/>
      <c r="CYI317" s="73"/>
      <c r="CYJ317" s="73"/>
      <c r="CYK317" s="73"/>
      <c r="CYL317" s="73"/>
      <c r="CYM317" s="73"/>
      <c r="CYN317" s="73"/>
      <c r="CYO317" s="73"/>
      <c r="CYP317" s="73"/>
      <c r="CYQ317" s="73"/>
      <c r="CYR317" s="73"/>
      <c r="CYS317" s="73"/>
      <c r="CYT317" s="73"/>
      <c r="CYU317" s="73"/>
      <c r="CYV317" s="73"/>
      <c r="CYW317" s="73"/>
      <c r="CYX317" s="73"/>
      <c r="CYY317" s="73"/>
      <c r="CYZ317" s="73"/>
      <c r="CZA317" s="73"/>
      <c r="CZB317" s="73"/>
      <c r="CZC317" s="73"/>
      <c r="CZD317" s="73"/>
      <c r="CZE317" s="73"/>
      <c r="CZF317" s="73"/>
      <c r="CZG317" s="73"/>
      <c r="CZH317" s="73"/>
      <c r="CZI317" s="73"/>
      <c r="CZJ317" s="73"/>
      <c r="CZK317" s="73"/>
      <c r="CZL317" s="73"/>
      <c r="CZM317" s="73"/>
      <c r="CZN317" s="73"/>
      <c r="CZO317" s="73"/>
      <c r="CZP317" s="73"/>
      <c r="CZQ317" s="73"/>
      <c r="CZR317" s="73"/>
      <c r="CZS317" s="73"/>
      <c r="CZT317" s="73"/>
      <c r="CZU317" s="73"/>
      <c r="CZV317" s="73"/>
      <c r="CZW317" s="73"/>
      <c r="CZX317" s="73"/>
      <c r="CZY317" s="73"/>
      <c r="CZZ317" s="73"/>
      <c r="DAA317" s="73"/>
      <c r="DAB317" s="73"/>
      <c r="DAC317" s="73"/>
      <c r="DAD317" s="73"/>
      <c r="DAE317" s="73"/>
      <c r="DAF317" s="73"/>
      <c r="DAG317" s="73"/>
      <c r="DAH317" s="73"/>
      <c r="DAI317" s="73"/>
      <c r="DAJ317" s="73"/>
      <c r="DAK317" s="73"/>
      <c r="DAL317" s="73"/>
      <c r="DAM317" s="73"/>
      <c r="DAN317" s="73"/>
      <c r="DAO317" s="73"/>
      <c r="DAP317" s="73"/>
      <c r="DAQ317" s="73"/>
      <c r="DAR317" s="73"/>
      <c r="DAS317" s="73"/>
      <c r="DAT317" s="73"/>
      <c r="DAU317" s="73"/>
      <c r="DAV317" s="73"/>
      <c r="DAW317" s="73"/>
      <c r="DAX317" s="73"/>
      <c r="DAY317" s="73"/>
      <c r="DAZ317" s="73"/>
      <c r="DBA317" s="73"/>
      <c r="DBB317" s="73"/>
      <c r="DBC317" s="73"/>
      <c r="DBD317" s="73"/>
      <c r="DBE317" s="73"/>
      <c r="DBF317" s="73"/>
      <c r="DBG317" s="73"/>
      <c r="DBH317" s="73"/>
      <c r="DBI317" s="73"/>
      <c r="DBJ317" s="73"/>
      <c r="DBK317" s="73"/>
      <c r="DBL317" s="73"/>
      <c r="DBM317" s="73"/>
      <c r="DBN317" s="73"/>
      <c r="DBO317" s="73"/>
      <c r="DBP317" s="73"/>
      <c r="DBQ317" s="73"/>
      <c r="DBR317" s="73"/>
      <c r="DBS317" s="73"/>
      <c r="DBT317" s="73"/>
      <c r="DBU317" s="73"/>
      <c r="DBV317" s="73"/>
      <c r="DBW317" s="73"/>
      <c r="DBX317" s="73"/>
      <c r="DBY317" s="73"/>
      <c r="DBZ317" s="73"/>
      <c r="DCA317" s="73"/>
      <c r="DCB317" s="73"/>
      <c r="DCC317" s="73"/>
      <c r="DCD317" s="73"/>
      <c r="DCE317" s="73"/>
      <c r="DCF317" s="73"/>
      <c r="DCG317" s="73"/>
      <c r="DCH317" s="73"/>
      <c r="DCI317" s="73"/>
      <c r="DCJ317" s="73"/>
      <c r="DCK317" s="73"/>
      <c r="DCL317" s="73"/>
      <c r="DCM317" s="73"/>
      <c r="DCN317" s="73"/>
      <c r="DCO317" s="73"/>
      <c r="DCP317" s="73"/>
      <c r="DCQ317" s="73"/>
      <c r="DCR317" s="73"/>
      <c r="DCS317" s="73"/>
      <c r="DCT317" s="73"/>
      <c r="DCU317" s="73"/>
      <c r="DCV317" s="73"/>
      <c r="DCW317" s="73"/>
      <c r="DCX317" s="73"/>
      <c r="DCY317" s="73"/>
      <c r="DCZ317" s="73"/>
      <c r="DDA317" s="73"/>
      <c r="DDB317" s="73"/>
      <c r="DDC317" s="73"/>
      <c r="DDD317" s="73"/>
      <c r="DDE317" s="73"/>
      <c r="DDF317" s="73"/>
      <c r="DDG317" s="73"/>
      <c r="DDH317" s="73"/>
      <c r="DDI317" s="73"/>
      <c r="DDJ317" s="73"/>
      <c r="DDK317" s="73"/>
      <c r="DDL317" s="73"/>
      <c r="DDM317" s="73"/>
      <c r="DDN317" s="73"/>
      <c r="DDO317" s="73"/>
      <c r="DDP317" s="73"/>
      <c r="DDQ317" s="73"/>
      <c r="DDR317" s="73"/>
      <c r="DDS317" s="73"/>
      <c r="DDT317" s="73"/>
      <c r="DDU317" s="73"/>
      <c r="DDV317" s="73"/>
      <c r="DDW317" s="73"/>
      <c r="DDX317" s="73"/>
      <c r="DDY317" s="73"/>
      <c r="DDZ317" s="73"/>
      <c r="DEA317" s="73"/>
      <c r="DEB317" s="73"/>
      <c r="DEC317" s="73"/>
      <c r="DED317" s="73"/>
      <c r="DEE317" s="73"/>
      <c r="DEF317" s="73"/>
      <c r="DEG317" s="73"/>
      <c r="DEH317" s="73"/>
      <c r="DEI317" s="73"/>
      <c r="DEJ317" s="73"/>
      <c r="DEK317" s="73"/>
      <c r="DEL317" s="73"/>
      <c r="DEM317" s="73"/>
      <c r="DEN317" s="73"/>
      <c r="DEO317" s="73"/>
      <c r="DEP317" s="73"/>
      <c r="DEQ317" s="73"/>
      <c r="DER317" s="73"/>
      <c r="DES317" s="73"/>
      <c r="DET317" s="73"/>
      <c r="DEU317" s="73"/>
      <c r="DEV317" s="73"/>
      <c r="DEW317" s="73"/>
      <c r="DEX317" s="73"/>
      <c r="DEY317" s="73"/>
      <c r="DEZ317" s="73"/>
      <c r="DFA317" s="73"/>
      <c r="DFB317" s="73"/>
      <c r="DFC317" s="73"/>
      <c r="DFD317" s="73"/>
      <c r="DFE317" s="73"/>
      <c r="DFF317" s="73"/>
      <c r="DFG317" s="73"/>
      <c r="DFH317" s="73"/>
      <c r="DFI317" s="73"/>
      <c r="DFJ317" s="73"/>
      <c r="DFK317" s="73"/>
      <c r="DFL317" s="73"/>
      <c r="DFM317" s="73"/>
      <c r="DFN317" s="73"/>
      <c r="DFO317" s="73"/>
      <c r="DFP317" s="73"/>
      <c r="DFQ317" s="73"/>
      <c r="DFR317" s="73"/>
      <c r="DFS317" s="73"/>
      <c r="DFT317" s="73"/>
      <c r="DFU317" s="73"/>
      <c r="DFV317" s="73"/>
      <c r="DFW317" s="73"/>
      <c r="DFX317" s="73"/>
      <c r="DFY317" s="73"/>
      <c r="DFZ317" s="73"/>
      <c r="DGA317" s="73"/>
      <c r="DGB317" s="73"/>
      <c r="DGC317" s="73"/>
      <c r="DGD317" s="73"/>
      <c r="DGE317" s="73"/>
      <c r="DGF317" s="73"/>
      <c r="DGG317" s="73"/>
      <c r="DGH317" s="73"/>
      <c r="DGI317" s="73"/>
      <c r="DGJ317" s="73"/>
      <c r="DGK317" s="73"/>
      <c r="DGL317" s="73"/>
      <c r="DGM317" s="73"/>
      <c r="DGN317" s="73"/>
      <c r="DGO317" s="73"/>
      <c r="DGP317" s="73"/>
      <c r="DGQ317" s="73"/>
      <c r="DGR317" s="73"/>
      <c r="DGS317" s="73"/>
      <c r="DGT317" s="73"/>
      <c r="DGU317" s="73"/>
      <c r="DGV317" s="73"/>
      <c r="DGW317" s="73"/>
      <c r="DGX317" s="73"/>
      <c r="DGY317" s="73"/>
      <c r="DGZ317" s="73"/>
      <c r="DHA317" s="73"/>
      <c r="DHB317" s="73"/>
      <c r="DHC317" s="73"/>
      <c r="DHD317" s="73"/>
      <c r="DHE317" s="73"/>
      <c r="DHF317" s="73"/>
      <c r="DHG317" s="73"/>
      <c r="DHH317" s="73"/>
      <c r="DHI317" s="73"/>
      <c r="DHJ317" s="73"/>
      <c r="DHK317" s="73"/>
      <c r="DHL317" s="73"/>
      <c r="DHM317" s="73"/>
      <c r="DHN317" s="73"/>
      <c r="DHO317" s="73"/>
      <c r="DHP317" s="73"/>
      <c r="DHQ317" s="73"/>
      <c r="DHR317" s="73"/>
      <c r="DHS317" s="73"/>
      <c r="DHT317" s="73"/>
      <c r="DHU317" s="73"/>
      <c r="DHV317" s="73"/>
      <c r="DHW317" s="73"/>
      <c r="DHX317" s="73"/>
      <c r="DHY317" s="73"/>
      <c r="DHZ317" s="73"/>
      <c r="DIA317" s="73"/>
      <c r="DIB317" s="73"/>
      <c r="DIC317" s="73"/>
      <c r="DID317" s="73"/>
      <c r="DIE317" s="73"/>
      <c r="DIF317" s="73"/>
      <c r="DIG317" s="73"/>
      <c r="DIH317" s="73"/>
      <c r="DII317" s="73"/>
      <c r="DIJ317" s="73"/>
      <c r="DIK317" s="73"/>
      <c r="DIL317" s="73"/>
      <c r="DIM317" s="73"/>
      <c r="DIN317" s="73"/>
      <c r="DIO317" s="73"/>
      <c r="DIP317" s="73"/>
      <c r="DIQ317" s="73"/>
      <c r="DIR317" s="73"/>
      <c r="DIS317" s="73"/>
      <c r="DIT317" s="73"/>
      <c r="DIU317" s="73"/>
      <c r="DIV317" s="73"/>
      <c r="DIW317" s="73"/>
      <c r="DIX317" s="73"/>
      <c r="DIY317" s="73"/>
      <c r="DIZ317" s="73"/>
      <c r="DJA317" s="73"/>
      <c r="DJB317" s="73"/>
      <c r="DJC317" s="73"/>
      <c r="DJD317" s="73"/>
      <c r="DJE317" s="73"/>
      <c r="DJF317" s="73"/>
      <c r="DJG317" s="73"/>
      <c r="DJH317" s="73"/>
      <c r="DJI317" s="73"/>
      <c r="DJJ317" s="73"/>
      <c r="DJK317" s="73"/>
      <c r="DJL317" s="73"/>
      <c r="DJM317" s="73"/>
      <c r="DJN317" s="73"/>
      <c r="DJO317" s="73"/>
      <c r="DJP317" s="73"/>
      <c r="DJQ317" s="73"/>
      <c r="DJR317" s="73"/>
      <c r="DJS317" s="73"/>
      <c r="DJT317" s="73"/>
      <c r="DJU317" s="73"/>
      <c r="DJV317" s="73"/>
      <c r="DJW317" s="73"/>
      <c r="DJX317" s="73"/>
      <c r="DJY317" s="73"/>
      <c r="DJZ317" s="73"/>
      <c r="DKA317" s="73"/>
      <c r="DKB317" s="73"/>
      <c r="DKC317" s="73"/>
      <c r="DKD317" s="73"/>
      <c r="DKE317" s="73"/>
      <c r="DKF317" s="73"/>
      <c r="DKG317" s="73"/>
      <c r="DKH317" s="73"/>
      <c r="DKI317" s="73"/>
      <c r="DKJ317" s="73"/>
      <c r="DKK317" s="73"/>
      <c r="DKL317" s="73"/>
      <c r="DKM317" s="73"/>
      <c r="DKN317" s="73"/>
      <c r="DKO317" s="73"/>
      <c r="DKP317" s="73"/>
      <c r="DKQ317" s="73"/>
      <c r="DKR317" s="73"/>
      <c r="DKS317" s="73"/>
      <c r="DKT317" s="73"/>
      <c r="DKU317" s="73"/>
      <c r="DKV317" s="73"/>
      <c r="DKW317" s="73"/>
      <c r="DKX317" s="73"/>
      <c r="DKY317" s="73"/>
      <c r="DKZ317" s="73"/>
      <c r="DLA317" s="73"/>
      <c r="DLB317" s="73"/>
      <c r="DLC317" s="73"/>
      <c r="DLD317" s="73"/>
      <c r="DLE317" s="73"/>
      <c r="DLF317" s="73"/>
      <c r="DLG317" s="73"/>
      <c r="DLH317" s="73"/>
      <c r="DLI317" s="73"/>
      <c r="DLJ317" s="73"/>
      <c r="DLK317" s="73"/>
      <c r="DLL317" s="73"/>
      <c r="DLM317" s="73"/>
      <c r="DLN317" s="73"/>
      <c r="DLO317" s="73"/>
      <c r="DLP317" s="73"/>
      <c r="DLQ317" s="73"/>
      <c r="DLR317" s="73"/>
      <c r="DLS317" s="73"/>
      <c r="DLT317" s="73"/>
      <c r="DLU317" s="73"/>
      <c r="DLV317" s="73"/>
      <c r="DLW317" s="73"/>
      <c r="DLX317" s="73"/>
      <c r="DLY317" s="73"/>
      <c r="DLZ317" s="73"/>
      <c r="DMA317" s="73"/>
      <c r="DMB317" s="73"/>
      <c r="DMC317" s="73"/>
      <c r="DMD317" s="73"/>
      <c r="DME317" s="73"/>
      <c r="DMF317" s="73"/>
      <c r="DMG317" s="73"/>
      <c r="DMH317" s="73"/>
      <c r="DMI317" s="73"/>
      <c r="DMJ317" s="73"/>
      <c r="DMK317" s="73"/>
      <c r="DML317" s="73"/>
      <c r="DMM317" s="73"/>
      <c r="DMN317" s="73"/>
      <c r="DMO317" s="73"/>
      <c r="DMP317" s="73"/>
      <c r="DMQ317" s="73"/>
      <c r="DMR317" s="73"/>
      <c r="DMS317" s="73"/>
      <c r="DMT317" s="73"/>
      <c r="DMU317" s="73"/>
      <c r="DMV317" s="73"/>
      <c r="DMW317" s="73"/>
      <c r="DMX317" s="73"/>
      <c r="DMY317" s="73"/>
      <c r="DMZ317" s="73"/>
      <c r="DNA317" s="73"/>
      <c r="DNB317" s="73"/>
      <c r="DNC317" s="73"/>
      <c r="DND317" s="73"/>
      <c r="DNE317" s="73"/>
      <c r="DNF317" s="73"/>
      <c r="DNG317" s="73"/>
      <c r="DNH317" s="73"/>
      <c r="DNI317" s="73"/>
      <c r="DNJ317" s="73"/>
      <c r="DNK317" s="73"/>
      <c r="DNL317" s="73"/>
      <c r="DNM317" s="73"/>
      <c r="DNN317" s="73"/>
      <c r="DNO317" s="73"/>
      <c r="DNP317" s="73"/>
      <c r="DNQ317" s="73"/>
      <c r="DNR317" s="73"/>
      <c r="DNS317" s="73"/>
      <c r="DNT317" s="73"/>
      <c r="DNU317" s="73"/>
      <c r="DNV317" s="73"/>
      <c r="DNW317" s="73"/>
      <c r="DNX317" s="73"/>
      <c r="DNY317" s="73"/>
      <c r="DNZ317" s="73"/>
      <c r="DOA317" s="73"/>
      <c r="DOB317" s="73"/>
      <c r="DOC317" s="73"/>
      <c r="DOD317" s="73"/>
      <c r="DOE317" s="73"/>
      <c r="DOF317" s="73"/>
      <c r="DOG317" s="73"/>
      <c r="DOH317" s="73"/>
      <c r="DOI317" s="73"/>
      <c r="DOJ317" s="73"/>
      <c r="DOK317" s="73"/>
      <c r="DOL317" s="73"/>
      <c r="DOM317" s="73"/>
      <c r="DON317" s="73"/>
      <c r="DOO317" s="73"/>
      <c r="DOP317" s="73"/>
      <c r="DOQ317" s="73"/>
      <c r="DOR317" s="73"/>
      <c r="DOS317" s="73"/>
      <c r="DOT317" s="73"/>
      <c r="DOU317" s="73"/>
      <c r="DOV317" s="73"/>
      <c r="DOW317" s="73"/>
      <c r="DOX317" s="73"/>
      <c r="DOY317" s="73"/>
      <c r="DOZ317" s="73"/>
      <c r="DPA317" s="73"/>
      <c r="DPB317" s="73"/>
      <c r="DPC317" s="73"/>
      <c r="DPD317" s="73"/>
      <c r="DPE317" s="73"/>
      <c r="DPF317" s="73"/>
      <c r="DPG317" s="73"/>
      <c r="DPH317" s="73"/>
      <c r="DPI317" s="73"/>
      <c r="DPJ317" s="73"/>
      <c r="DPK317" s="73"/>
      <c r="DPL317" s="73"/>
      <c r="DPM317" s="73"/>
      <c r="DPN317" s="73"/>
      <c r="DPO317" s="73"/>
      <c r="DPP317" s="73"/>
      <c r="DPQ317" s="73"/>
      <c r="DPR317" s="73"/>
      <c r="DPS317" s="73"/>
      <c r="DPT317" s="73"/>
      <c r="DPU317" s="73"/>
      <c r="DPV317" s="73"/>
      <c r="DPW317" s="73"/>
      <c r="DPX317" s="73"/>
      <c r="DPY317" s="73"/>
      <c r="DPZ317" s="73"/>
      <c r="DQA317" s="73"/>
      <c r="DQB317" s="73"/>
      <c r="DQC317" s="73"/>
      <c r="DQD317" s="73"/>
      <c r="DQE317" s="73"/>
      <c r="DQF317" s="73"/>
      <c r="DQG317" s="73"/>
      <c r="DQH317" s="73"/>
      <c r="DQI317" s="73"/>
      <c r="DQJ317" s="73"/>
      <c r="DQK317" s="73"/>
      <c r="DQL317" s="73"/>
      <c r="DQM317" s="73"/>
      <c r="DQN317" s="73"/>
      <c r="DQO317" s="73"/>
      <c r="DQP317" s="73"/>
      <c r="DQQ317" s="73"/>
      <c r="DQR317" s="73"/>
      <c r="DQS317" s="73"/>
      <c r="DQT317" s="73"/>
      <c r="DQU317" s="73"/>
      <c r="DQV317" s="73"/>
      <c r="DQW317" s="73"/>
      <c r="DQX317" s="73"/>
      <c r="DQY317" s="73"/>
      <c r="DQZ317" s="73"/>
      <c r="DRA317" s="73"/>
      <c r="DRB317" s="73"/>
      <c r="DRC317" s="73"/>
      <c r="DRD317" s="73"/>
      <c r="DRE317" s="73"/>
      <c r="DRF317" s="73"/>
      <c r="DRG317" s="73"/>
      <c r="DRH317" s="73"/>
      <c r="DRI317" s="73"/>
      <c r="DRJ317" s="73"/>
      <c r="DRK317" s="73"/>
      <c r="DRL317" s="73"/>
      <c r="DRM317" s="73"/>
      <c r="DRN317" s="73"/>
      <c r="DRO317" s="73"/>
      <c r="DRP317" s="73"/>
      <c r="DRQ317" s="73"/>
      <c r="DRR317" s="73"/>
      <c r="DRS317" s="73"/>
      <c r="DRT317" s="73"/>
      <c r="DRU317" s="73"/>
      <c r="DRV317" s="73"/>
      <c r="DRW317" s="73"/>
      <c r="DRX317" s="73"/>
      <c r="DRY317" s="73"/>
      <c r="DRZ317" s="73"/>
      <c r="DSA317" s="73"/>
      <c r="DSB317" s="73"/>
      <c r="DSC317" s="73"/>
      <c r="DSD317" s="73"/>
      <c r="DSE317" s="73"/>
      <c r="DSF317" s="73"/>
      <c r="DSG317" s="73"/>
      <c r="DSH317" s="73"/>
      <c r="DSI317" s="73"/>
      <c r="DSJ317" s="73"/>
      <c r="DSK317" s="73"/>
      <c r="DSL317" s="73"/>
      <c r="DSM317" s="73"/>
      <c r="DSN317" s="73"/>
      <c r="DSO317" s="73"/>
      <c r="DSP317" s="73"/>
      <c r="DSQ317" s="73"/>
      <c r="DSR317" s="73"/>
      <c r="DSS317" s="73"/>
      <c r="DST317" s="73"/>
      <c r="DSU317" s="73"/>
      <c r="DSV317" s="73"/>
      <c r="DSW317" s="73"/>
      <c r="DSX317" s="73"/>
      <c r="DSY317" s="73"/>
      <c r="DSZ317" s="73"/>
      <c r="DTA317" s="73"/>
      <c r="DTB317" s="73"/>
      <c r="DTC317" s="73"/>
      <c r="DTD317" s="73"/>
      <c r="DTE317" s="73"/>
      <c r="DTF317" s="73"/>
      <c r="DTG317" s="73"/>
      <c r="DTH317" s="73"/>
      <c r="DTI317" s="73"/>
      <c r="DTJ317" s="73"/>
      <c r="DTK317" s="73"/>
      <c r="DTL317" s="73"/>
      <c r="DTM317" s="73"/>
      <c r="DTN317" s="73"/>
      <c r="DTO317" s="73"/>
      <c r="DTP317" s="73"/>
      <c r="DTQ317" s="73"/>
      <c r="DTR317" s="73"/>
      <c r="DTS317" s="73"/>
      <c r="DTT317" s="73"/>
      <c r="DTU317" s="73"/>
      <c r="DTV317" s="73"/>
      <c r="DTW317" s="73"/>
      <c r="DTX317" s="73"/>
      <c r="DTY317" s="73"/>
      <c r="DTZ317" s="73"/>
      <c r="DUA317" s="73"/>
      <c r="DUB317" s="73"/>
      <c r="DUC317" s="73"/>
      <c r="DUD317" s="73"/>
      <c r="DUE317" s="73"/>
      <c r="DUF317" s="73"/>
      <c r="DUG317" s="73"/>
      <c r="DUH317" s="73"/>
      <c r="DUI317" s="73"/>
      <c r="DUJ317" s="73"/>
      <c r="DUK317" s="73"/>
      <c r="DUL317" s="73"/>
      <c r="DUM317" s="73"/>
      <c r="DUN317" s="73"/>
      <c r="DUO317" s="73"/>
      <c r="DUP317" s="73"/>
      <c r="DUQ317" s="73"/>
      <c r="DUR317" s="73"/>
      <c r="DUS317" s="73"/>
      <c r="DUT317" s="73"/>
      <c r="DUU317" s="73"/>
      <c r="DUV317" s="73"/>
      <c r="DUW317" s="73"/>
      <c r="DUX317" s="73"/>
      <c r="DUY317" s="73"/>
      <c r="DUZ317" s="73"/>
      <c r="DVA317" s="73"/>
      <c r="DVB317" s="73"/>
      <c r="DVC317" s="73"/>
      <c r="DVD317" s="73"/>
      <c r="DVE317" s="73"/>
      <c r="DVF317" s="73"/>
      <c r="DVG317" s="73"/>
      <c r="DVH317" s="73"/>
      <c r="DVI317" s="73"/>
      <c r="DVJ317" s="73"/>
      <c r="DVK317" s="73"/>
      <c r="DVL317" s="73"/>
      <c r="DVM317" s="73"/>
      <c r="DVN317" s="73"/>
      <c r="DVO317" s="73"/>
      <c r="DVP317" s="73"/>
      <c r="DVQ317" s="73"/>
      <c r="DVR317" s="73"/>
      <c r="DVS317" s="73"/>
      <c r="DVT317" s="73"/>
      <c r="DVU317" s="73"/>
      <c r="DVV317" s="73"/>
      <c r="DVW317" s="73"/>
      <c r="DVX317" s="73"/>
      <c r="DVY317" s="73"/>
      <c r="DVZ317" s="73"/>
      <c r="DWA317" s="73"/>
      <c r="DWB317" s="73"/>
      <c r="DWC317" s="73"/>
      <c r="DWD317" s="73"/>
      <c r="DWE317" s="73"/>
      <c r="DWF317" s="73"/>
      <c r="DWG317" s="73"/>
      <c r="DWH317" s="73"/>
      <c r="DWI317" s="73"/>
      <c r="DWJ317" s="73"/>
      <c r="DWK317" s="73"/>
      <c r="DWL317" s="73"/>
      <c r="DWM317" s="73"/>
      <c r="DWN317" s="73"/>
      <c r="DWO317" s="73"/>
      <c r="DWP317" s="73"/>
      <c r="DWQ317" s="73"/>
      <c r="DWR317" s="73"/>
      <c r="DWS317" s="73"/>
      <c r="DWT317" s="73"/>
      <c r="DWU317" s="73"/>
      <c r="DWV317" s="73"/>
      <c r="DWW317" s="73"/>
      <c r="DWX317" s="73"/>
      <c r="DWY317" s="73"/>
      <c r="DWZ317" s="73"/>
      <c r="DXA317" s="73"/>
      <c r="DXB317" s="73"/>
      <c r="DXC317" s="73"/>
      <c r="DXD317" s="73"/>
      <c r="DXE317" s="73"/>
      <c r="DXF317" s="73"/>
      <c r="DXG317" s="73"/>
      <c r="DXH317" s="73"/>
      <c r="DXI317" s="73"/>
      <c r="DXJ317" s="73"/>
      <c r="DXK317" s="73"/>
      <c r="DXL317" s="73"/>
      <c r="DXM317" s="73"/>
      <c r="DXN317" s="73"/>
      <c r="DXO317" s="73"/>
      <c r="DXP317" s="73"/>
      <c r="DXQ317" s="73"/>
      <c r="DXR317" s="73"/>
      <c r="DXS317" s="73"/>
      <c r="DXT317" s="73"/>
      <c r="DXU317" s="73"/>
      <c r="DXV317" s="73"/>
      <c r="DXW317" s="73"/>
      <c r="DXX317" s="73"/>
      <c r="DXY317" s="73"/>
      <c r="DXZ317" s="73"/>
      <c r="DYA317" s="73"/>
      <c r="DYB317" s="73"/>
      <c r="DYC317" s="73"/>
      <c r="DYD317" s="73"/>
      <c r="DYE317" s="73"/>
      <c r="DYF317" s="73"/>
      <c r="DYG317" s="73"/>
      <c r="DYH317" s="73"/>
      <c r="DYI317" s="73"/>
      <c r="DYJ317" s="73"/>
      <c r="DYK317" s="73"/>
      <c r="DYL317" s="73"/>
      <c r="DYM317" s="73"/>
      <c r="DYN317" s="73"/>
      <c r="DYO317" s="73"/>
      <c r="DYP317" s="73"/>
      <c r="DYQ317" s="73"/>
      <c r="DYR317" s="73"/>
      <c r="DYS317" s="73"/>
      <c r="DYT317" s="73"/>
      <c r="DYU317" s="73"/>
      <c r="DYV317" s="73"/>
      <c r="DYW317" s="73"/>
      <c r="DYX317" s="73"/>
      <c r="DYY317" s="73"/>
      <c r="DYZ317" s="73"/>
      <c r="DZA317" s="73"/>
      <c r="DZB317" s="73"/>
      <c r="DZC317" s="73"/>
      <c r="DZD317" s="73"/>
      <c r="DZE317" s="73"/>
      <c r="DZF317" s="73"/>
      <c r="DZG317" s="73"/>
      <c r="DZH317" s="73"/>
      <c r="DZI317" s="73"/>
      <c r="DZJ317" s="73"/>
      <c r="DZK317" s="73"/>
      <c r="DZL317" s="73"/>
      <c r="DZM317" s="73"/>
      <c r="DZN317" s="73"/>
      <c r="DZO317" s="73"/>
      <c r="DZP317" s="73"/>
      <c r="DZQ317" s="73"/>
      <c r="DZR317" s="73"/>
      <c r="DZS317" s="73"/>
      <c r="DZT317" s="73"/>
      <c r="DZU317" s="73"/>
      <c r="DZV317" s="73"/>
      <c r="DZW317" s="73"/>
      <c r="DZX317" s="73"/>
      <c r="DZY317" s="73"/>
      <c r="DZZ317" s="73"/>
      <c r="EAA317" s="73"/>
      <c r="EAB317" s="73"/>
      <c r="EAC317" s="73"/>
      <c r="EAD317" s="73"/>
      <c r="EAE317" s="73"/>
      <c r="EAF317" s="73"/>
      <c r="EAG317" s="73"/>
      <c r="EAH317" s="73"/>
      <c r="EAI317" s="73"/>
      <c r="EAJ317" s="73"/>
      <c r="EAK317" s="73"/>
      <c r="EAL317" s="73"/>
      <c r="EAM317" s="73"/>
      <c r="EAN317" s="73"/>
      <c r="EAO317" s="73"/>
      <c r="EAP317" s="73"/>
      <c r="EAQ317" s="73"/>
      <c r="EAR317" s="73"/>
      <c r="EAS317" s="73"/>
      <c r="EAT317" s="73"/>
      <c r="EAU317" s="73"/>
      <c r="EAV317" s="73"/>
      <c r="EAW317" s="73"/>
      <c r="EAX317" s="73"/>
      <c r="EAY317" s="73"/>
      <c r="EAZ317" s="73"/>
      <c r="EBA317" s="73"/>
      <c r="EBB317" s="73"/>
      <c r="EBC317" s="73"/>
      <c r="EBD317" s="73"/>
      <c r="EBE317" s="73"/>
      <c r="EBF317" s="73"/>
      <c r="EBG317" s="73"/>
      <c r="EBH317" s="73"/>
      <c r="EBI317" s="73"/>
      <c r="EBJ317" s="73"/>
      <c r="EBK317" s="73"/>
      <c r="EBL317" s="73"/>
      <c r="EBM317" s="73"/>
      <c r="EBN317" s="73"/>
      <c r="EBO317" s="73"/>
      <c r="EBP317" s="73"/>
      <c r="EBQ317" s="73"/>
      <c r="EBR317" s="73"/>
      <c r="EBS317" s="73"/>
      <c r="EBT317" s="73"/>
      <c r="EBU317" s="73"/>
      <c r="EBV317" s="73"/>
      <c r="EBW317" s="73"/>
      <c r="EBX317" s="73"/>
      <c r="EBY317" s="73"/>
      <c r="EBZ317" s="73"/>
      <c r="ECA317" s="73"/>
      <c r="ECB317" s="73"/>
      <c r="ECC317" s="73"/>
      <c r="ECD317" s="73"/>
      <c r="ECE317" s="73"/>
      <c r="ECF317" s="73"/>
      <c r="ECG317" s="73"/>
      <c r="ECH317" s="73"/>
      <c r="ECI317" s="73"/>
      <c r="ECJ317" s="73"/>
      <c r="ECK317" s="73"/>
      <c r="ECL317" s="73"/>
      <c r="ECM317" s="73"/>
      <c r="ECN317" s="73"/>
      <c r="ECO317" s="73"/>
      <c r="ECP317" s="73"/>
      <c r="ECQ317" s="73"/>
      <c r="ECR317" s="73"/>
      <c r="ECS317" s="73"/>
      <c r="ECT317" s="73"/>
      <c r="ECU317" s="73"/>
      <c r="ECV317" s="73"/>
      <c r="ECW317" s="73"/>
      <c r="ECX317" s="73"/>
      <c r="ECY317" s="73"/>
      <c r="ECZ317" s="73"/>
      <c r="EDA317" s="73"/>
      <c r="EDB317" s="73"/>
      <c r="EDC317" s="73"/>
      <c r="EDD317" s="73"/>
      <c r="EDE317" s="73"/>
      <c r="EDF317" s="73"/>
      <c r="EDG317" s="73"/>
      <c r="EDH317" s="73"/>
      <c r="EDI317" s="73"/>
      <c r="EDJ317" s="73"/>
      <c r="EDK317" s="73"/>
      <c r="EDL317" s="73"/>
      <c r="EDM317" s="73"/>
      <c r="EDN317" s="73"/>
      <c r="EDO317" s="73"/>
      <c r="EDP317" s="73"/>
      <c r="EDQ317" s="73"/>
      <c r="EDR317" s="73"/>
      <c r="EDS317" s="73"/>
      <c r="EDT317" s="73"/>
      <c r="EDU317" s="73"/>
      <c r="EDV317" s="73"/>
      <c r="EDW317" s="73"/>
      <c r="EDX317" s="73"/>
      <c r="EDY317" s="73"/>
      <c r="EDZ317" s="73"/>
      <c r="EEA317" s="73"/>
      <c r="EEB317" s="73"/>
      <c r="EEC317" s="73"/>
      <c r="EED317" s="73"/>
      <c r="EEE317" s="73"/>
      <c r="EEF317" s="73"/>
      <c r="EEG317" s="73"/>
      <c r="EEH317" s="73"/>
      <c r="EEI317" s="73"/>
      <c r="EEJ317" s="73"/>
      <c r="EEK317" s="73"/>
      <c r="EEL317" s="73"/>
      <c r="EEM317" s="73"/>
      <c r="EEN317" s="73"/>
      <c r="EEO317" s="73"/>
      <c r="EEP317" s="73"/>
      <c r="EEQ317" s="73"/>
      <c r="EER317" s="73"/>
      <c r="EES317" s="73"/>
      <c r="EET317" s="73"/>
      <c r="EEU317" s="73"/>
      <c r="EEV317" s="73"/>
      <c r="EEW317" s="73"/>
      <c r="EEX317" s="73"/>
      <c r="EEY317" s="73"/>
      <c r="EEZ317" s="73"/>
      <c r="EFA317" s="73"/>
      <c r="EFB317" s="73"/>
      <c r="EFC317" s="73"/>
      <c r="EFD317" s="73"/>
      <c r="EFE317" s="73"/>
      <c r="EFF317" s="73"/>
      <c r="EFG317" s="73"/>
      <c r="EFH317" s="73"/>
      <c r="EFI317" s="73"/>
      <c r="EFJ317" s="73"/>
      <c r="EFK317" s="73"/>
      <c r="EFL317" s="73"/>
      <c r="EFM317" s="73"/>
      <c r="EFN317" s="73"/>
      <c r="EFO317" s="73"/>
      <c r="EFP317" s="73"/>
      <c r="EFQ317" s="73"/>
      <c r="EFR317" s="73"/>
      <c r="EFS317" s="73"/>
      <c r="EFT317" s="73"/>
      <c r="EFU317" s="73"/>
      <c r="EFV317" s="73"/>
      <c r="EFW317" s="73"/>
      <c r="EFX317" s="73"/>
      <c r="EFY317" s="73"/>
      <c r="EFZ317" s="73"/>
      <c r="EGA317" s="73"/>
      <c r="EGB317" s="73"/>
      <c r="EGC317" s="73"/>
      <c r="EGD317" s="73"/>
      <c r="EGE317" s="73"/>
      <c r="EGF317" s="73"/>
      <c r="EGG317" s="73"/>
      <c r="EGH317" s="73"/>
      <c r="EGI317" s="73"/>
      <c r="EGJ317" s="73"/>
      <c r="EGK317" s="73"/>
      <c r="EGL317" s="73"/>
      <c r="EGM317" s="73"/>
      <c r="EGN317" s="73"/>
      <c r="EGO317" s="73"/>
      <c r="EGP317" s="73"/>
      <c r="EGQ317" s="73"/>
      <c r="EGR317" s="73"/>
      <c r="EGS317" s="73"/>
      <c r="EGT317" s="73"/>
      <c r="EGU317" s="73"/>
      <c r="EGV317" s="73"/>
      <c r="EGW317" s="73"/>
      <c r="EGX317" s="73"/>
      <c r="EGY317" s="73"/>
      <c r="EGZ317" s="73"/>
      <c r="EHA317" s="73"/>
      <c r="EHB317" s="73"/>
      <c r="EHC317" s="73"/>
      <c r="EHD317" s="73"/>
      <c r="EHE317" s="73"/>
      <c r="EHF317" s="73"/>
      <c r="EHG317" s="73"/>
      <c r="EHH317" s="73"/>
      <c r="EHI317" s="73"/>
      <c r="EHJ317" s="73"/>
      <c r="EHK317" s="73"/>
      <c r="EHL317" s="73"/>
      <c r="EHM317" s="73"/>
      <c r="EHN317" s="73"/>
      <c r="EHO317" s="73"/>
      <c r="EHP317" s="73"/>
      <c r="EHQ317" s="73"/>
      <c r="EHR317" s="73"/>
      <c r="EHS317" s="73"/>
      <c r="EHT317" s="73"/>
      <c r="EHU317" s="73"/>
      <c r="EHV317" s="73"/>
      <c r="EHW317" s="73"/>
      <c r="EHX317" s="73"/>
      <c r="EHY317" s="73"/>
      <c r="EHZ317" s="73"/>
      <c r="EIA317" s="73"/>
      <c r="EIB317" s="73"/>
      <c r="EIC317" s="73"/>
      <c r="EID317" s="73"/>
      <c r="EIE317" s="73"/>
      <c r="EIF317" s="73"/>
      <c r="EIG317" s="73"/>
      <c r="EIH317" s="73"/>
      <c r="EII317" s="73"/>
      <c r="EIJ317" s="73"/>
      <c r="EIK317" s="73"/>
      <c r="EIL317" s="73"/>
      <c r="EIM317" s="73"/>
      <c r="EIN317" s="73"/>
      <c r="EIO317" s="73"/>
      <c r="EIP317" s="73"/>
      <c r="EIQ317" s="73"/>
      <c r="EIR317" s="73"/>
      <c r="EIS317" s="73"/>
      <c r="EIT317" s="73"/>
      <c r="EIU317" s="73"/>
      <c r="EIV317" s="73"/>
      <c r="EIW317" s="73"/>
      <c r="EIX317" s="73"/>
      <c r="EIY317" s="73"/>
      <c r="EIZ317" s="73"/>
      <c r="EJA317" s="73"/>
      <c r="EJB317" s="73"/>
      <c r="EJC317" s="73"/>
      <c r="EJD317" s="73"/>
      <c r="EJE317" s="73"/>
      <c r="EJF317" s="73"/>
      <c r="EJG317" s="73"/>
      <c r="EJH317" s="73"/>
      <c r="EJI317" s="73"/>
      <c r="EJJ317" s="73"/>
      <c r="EJK317" s="73"/>
      <c r="EJL317" s="73"/>
      <c r="EJM317" s="73"/>
      <c r="EJN317" s="73"/>
      <c r="EJO317" s="73"/>
      <c r="EJP317" s="73"/>
      <c r="EJQ317" s="73"/>
      <c r="EJR317" s="73"/>
      <c r="EJS317" s="73"/>
      <c r="EJT317" s="73"/>
      <c r="EJU317" s="73"/>
      <c r="EJV317" s="73"/>
      <c r="EJW317" s="73"/>
      <c r="EJX317" s="73"/>
      <c r="EJY317" s="73"/>
      <c r="EJZ317" s="73"/>
      <c r="EKA317" s="73"/>
      <c r="EKB317" s="73"/>
      <c r="EKC317" s="73"/>
      <c r="EKD317" s="73"/>
      <c r="EKE317" s="73"/>
      <c r="EKF317" s="73"/>
      <c r="EKG317" s="73"/>
      <c r="EKH317" s="73"/>
      <c r="EKI317" s="73"/>
      <c r="EKJ317" s="73"/>
      <c r="EKK317" s="73"/>
      <c r="EKL317" s="73"/>
      <c r="EKM317" s="73"/>
      <c r="EKN317" s="73"/>
      <c r="EKO317" s="73"/>
      <c r="EKP317" s="73"/>
      <c r="EKQ317" s="73"/>
      <c r="EKR317" s="73"/>
      <c r="EKS317" s="73"/>
      <c r="EKT317" s="73"/>
      <c r="EKU317" s="73"/>
      <c r="EKV317" s="73"/>
      <c r="EKW317" s="73"/>
      <c r="EKX317" s="73"/>
      <c r="EKY317" s="73"/>
      <c r="EKZ317" s="73"/>
      <c r="ELA317" s="73"/>
      <c r="ELB317" s="73"/>
      <c r="ELC317" s="73"/>
      <c r="ELD317" s="73"/>
      <c r="ELE317" s="73"/>
      <c r="ELF317" s="73"/>
      <c r="ELG317" s="73"/>
      <c r="ELH317" s="73"/>
      <c r="ELI317" s="73"/>
      <c r="ELJ317" s="73"/>
      <c r="ELK317" s="73"/>
      <c r="ELL317" s="73"/>
      <c r="ELM317" s="73"/>
      <c r="ELN317" s="73"/>
      <c r="ELO317" s="73"/>
      <c r="ELP317" s="73"/>
      <c r="ELQ317" s="73"/>
      <c r="ELR317" s="73"/>
      <c r="ELS317" s="73"/>
      <c r="ELT317" s="73"/>
      <c r="ELU317" s="73"/>
      <c r="ELV317" s="73"/>
      <c r="ELW317" s="73"/>
      <c r="ELX317" s="73"/>
      <c r="ELY317" s="73"/>
      <c r="ELZ317" s="73"/>
      <c r="EMA317" s="73"/>
      <c r="EMB317" s="73"/>
      <c r="EMC317" s="73"/>
      <c r="EMD317" s="73"/>
      <c r="EME317" s="73"/>
      <c r="EMF317" s="73"/>
      <c r="EMG317" s="73"/>
      <c r="EMH317" s="73"/>
      <c r="EMI317" s="73"/>
      <c r="EMJ317" s="73"/>
      <c r="EMK317" s="73"/>
      <c r="EML317" s="73"/>
      <c r="EMM317" s="73"/>
      <c r="EMN317" s="73"/>
      <c r="EMO317" s="73"/>
      <c r="EMP317" s="73"/>
      <c r="EMQ317" s="73"/>
      <c r="EMR317" s="73"/>
      <c r="EMS317" s="73"/>
      <c r="EMT317" s="73"/>
      <c r="EMU317" s="73"/>
      <c r="EMV317" s="73"/>
      <c r="EMW317" s="73"/>
      <c r="EMX317" s="73"/>
      <c r="EMY317" s="73"/>
      <c r="EMZ317" s="73"/>
      <c r="ENA317" s="73"/>
      <c r="ENB317" s="73"/>
      <c r="ENC317" s="73"/>
      <c r="END317" s="73"/>
      <c r="ENE317" s="73"/>
      <c r="ENF317" s="73"/>
      <c r="ENG317" s="73"/>
      <c r="ENH317" s="73"/>
      <c r="ENI317" s="73"/>
      <c r="ENJ317" s="73"/>
      <c r="ENK317" s="73"/>
      <c r="ENL317" s="73"/>
      <c r="ENM317" s="73"/>
      <c r="ENN317" s="73"/>
      <c r="ENO317" s="73"/>
      <c r="ENP317" s="73"/>
      <c r="ENQ317" s="73"/>
      <c r="ENR317" s="73"/>
      <c r="ENS317" s="73"/>
      <c r="ENT317" s="73"/>
      <c r="ENU317" s="73"/>
      <c r="ENV317" s="73"/>
      <c r="ENW317" s="73"/>
      <c r="ENX317" s="73"/>
      <c r="ENY317" s="73"/>
      <c r="ENZ317" s="73"/>
      <c r="EOA317" s="73"/>
      <c r="EOB317" s="73"/>
      <c r="EOC317" s="73"/>
      <c r="EOD317" s="73"/>
      <c r="EOE317" s="73"/>
      <c r="EOF317" s="73"/>
      <c r="EOG317" s="73"/>
      <c r="EOH317" s="73"/>
      <c r="EOI317" s="73"/>
      <c r="EOJ317" s="73"/>
      <c r="EOK317" s="73"/>
      <c r="EOL317" s="73"/>
      <c r="EOM317" s="73"/>
      <c r="EON317" s="73"/>
      <c r="EOO317" s="73"/>
      <c r="EOP317" s="73"/>
      <c r="EOQ317" s="73"/>
      <c r="EOR317" s="73"/>
      <c r="EOS317" s="73"/>
      <c r="EOT317" s="73"/>
      <c r="EOU317" s="73"/>
      <c r="EOV317" s="73"/>
      <c r="EOW317" s="73"/>
      <c r="EOX317" s="73"/>
      <c r="EOY317" s="73"/>
      <c r="EOZ317" s="73"/>
      <c r="EPA317" s="73"/>
      <c r="EPB317" s="73"/>
      <c r="EPC317" s="73"/>
      <c r="EPD317" s="73"/>
      <c r="EPE317" s="73"/>
      <c r="EPF317" s="73"/>
      <c r="EPG317" s="73"/>
      <c r="EPH317" s="73"/>
      <c r="EPI317" s="73"/>
      <c r="EPJ317" s="73"/>
      <c r="EPK317" s="73"/>
      <c r="EPL317" s="73"/>
      <c r="EPM317" s="73"/>
      <c r="EPN317" s="73"/>
      <c r="EPO317" s="73"/>
      <c r="EPP317" s="73"/>
      <c r="EPQ317" s="73"/>
      <c r="EPR317" s="73"/>
      <c r="EPS317" s="73"/>
      <c r="EPT317" s="73"/>
      <c r="EPU317" s="73"/>
      <c r="EPV317" s="73"/>
      <c r="EPW317" s="73"/>
      <c r="EPX317" s="73"/>
      <c r="EPY317" s="73"/>
      <c r="EPZ317" s="73"/>
      <c r="EQA317" s="73"/>
      <c r="EQB317" s="73"/>
      <c r="EQC317" s="73"/>
      <c r="EQD317" s="73"/>
      <c r="EQE317" s="73"/>
      <c r="EQF317" s="73"/>
      <c r="EQG317" s="73"/>
      <c r="EQH317" s="73"/>
      <c r="EQI317" s="73"/>
      <c r="EQJ317" s="73"/>
      <c r="EQK317" s="73"/>
      <c r="EQL317" s="73"/>
      <c r="EQM317" s="73"/>
      <c r="EQN317" s="73"/>
      <c r="EQO317" s="73"/>
      <c r="EQP317" s="73"/>
      <c r="EQQ317" s="73"/>
      <c r="EQR317" s="73"/>
      <c r="EQS317" s="73"/>
      <c r="EQT317" s="73"/>
      <c r="EQU317" s="73"/>
      <c r="EQV317" s="73"/>
      <c r="EQW317" s="73"/>
      <c r="EQX317" s="73"/>
      <c r="EQY317" s="73"/>
      <c r="EQZ317" s="73"/>
      <c r="ERA317" s="73"/>
      <c r="ERB317" s="73"/>
      <c r="ERC317" s="73"/>
      <c r="ERD317" s="73"/>
      <c r="ERE317" s="73"/>
      <c r="ERF317" s="73"/>
      <c r="ERG317" s="73"/>
      <c r="ERH317" s="73"/>
      <c r="ERI317" s="73"/>
      <c r="ERJ317" s="73"/>
      <c r="ERK317" s="73"/>
      <c r="ERL317" s="73"/>
      <c r="ERM317" s="73"/>
      <c r="ERN317" s="73"/>
      <c r="ERO317" s="73"/>
      <c r="ERP317" s="73"/>
      <c r="ERQ317" s="73"/>
      <c r="ERR317" s="73"/>
      <c r="ERS317" s="73"/>
      <c r="ERT317" s="73"/>
      <c r="ERU317" s="73"/>
      <c r="ERV317" s="73"/>
      <c r="ERW317" s="73"/>
      <c r="ERX317" s="73"/>
      <c r="ERY317" s="73"/>
      <c r="ERZ317" s="73"/>
      <c r="ESA317" s="73"/>
      <c r="ESB317" s="73"/>
      <c r="ESC317" s="73"/>
      <c r="ESD317" s="73"/>
      <c r="ESE317" s="73"/>
      <c r="ESF317" s="73"/>
      <c r="ESG317" s="73"/>
      <c r="ESH317" s="73"/>
      <c r="ESI317" s="73"/>
      <c r="ESJ317" s="73"/>
      <c r="ESK317" s="73"/>
      <c r="ESL317" s="73"/>
      <c r="ESM317" s="73"/>
      <c r="ESN317" s="73"/>
      <c r="ESO317" s="73"/>
      <c r="ESP317" s="73"/>
      <c r="ESQ317" s="73"/>
      <c r="ESR317" s="73"/>
      <c r="ESS317" s="73"/>
      <c r="EST317" s="73"/>
      <c r="ESU317" s="73"/>
      <c r="ESV317" s="73"/>
      <c r="ESW317" s="73"/>
      <c r="ESX317" s="73"/>
      <c r="ESY317" s="73"/>
      <c r="ESZ317" s="73"/>
      <c r="ETA317" s="73"/>
      <c r="ETB317" s="73"/>
      <c r="ETC317" s="73"/>
      <c r="ETD317" s="73"/>
      <c r="ETE317" s="73"/>
      <c r="ETF317" s="73"/>
      <c r="ETG317" s="73"/>
      <c r="ETH317" s="73"/>
      <c r="ETI317" s="73"/>
      <c r="ETJ317" s="73"/>
      <c r="ETK317" s="73"/>
      <c r="ETL317" s="73"/>
      <c r="ETM317" s="73"/>
      <c r="ETN317" s="73"/>
      <c r="ETO317" s="73"/>
      <c r="ETP317" s="73"/>
      <c r="ETQ317" s="73"/>
      <c r="ETR317" s="73"/>
      <c r="ETS317" s="73"/>
      <c r="ETT317" s="73"/>
      <c r="ETU317" s="73"/>
      <c r="ETV317" s="73"/>
      <c r="ETW317" s="73"/>
      <c r="ETX317" s="73"/>
      <c r="ETY317" s="73"/>
      <c r="ETZ317" s="73"/>
      <c r="EUA317" s="73"/>
      <c r="EUB317" s="73"/>
      <c r="EUC317" s="73"/>
      <c r="EUD317" s="73"/>
      <c r="EUE317" s="73"/>
      <c r="EUF317" s="73"/>
      <c r="EUG317" s="73"/>
      <c r="EUH317" s="73"/>
      <c r="EUI317" s="73"/>
      <c r="EUJ317" s="73"/>
      <c r="EUK317" s="73"/>
      <c r="EUL317" s="73"/>
      <c r="EUM317" s="73"/>
      <c r="EUN317" s="73"/>
      <c r="EUO317" s="73"/>
      <c r="EUP317" s="73"/>
      <c r="EUQ317" s="73"/>
      <c r="EUR317" s="73"/>
      <c r="EUS317" s="73"/>
      <c r="EUT317" s="73"/>
      <c r="EUU317" s="73"/>
      <c r="EUV317" s="73"/>
      <c r="EUW317" s="73"/>
      <c r="EUX317" s="73"/>
      <c r="EUY317" s="73"/>
      <c r="EUZ317" s="73"/>
      <c r="EVA317" s="73"/>
      <c r="EVB317" s="73"/>
      <c r="EVC317" s="73"/>
      <c r="EVD317" s="73"/>
      <c r="EVE317" s="73"/>
      <c r="EVF317" s="73"/>
      <c r="EVG317" s="73"/>
      <c r="EVH317" s="73"/>
      <c r="EVI317" s="73"/>
      <c r="EVJ317" s="73"/>
      <c r="EVK317" s="73"/>
      <c r="EVL317" s="73"/>
      <c r="EVM317" s="73"/>
      <c r="EVN317" s="73"/>
      <c r="EVO317" s="73"/>
      <c r="EVP317" s="73"/>
      <c r="EVQ317" s="73"/>
      <c r="EVR317" s="73"/>
      <c r="EVS317" s="73"/>
      <c r="EVT317" s="73"/>
      <c r="EVU317" s="73"/>
      <c r="EVV317" s="73"/>
      <c r="EVW317" s="73"/>
      <c r="EVX317" s="73"/>
      <c r="EVY317" s="73"/>
      <c r="EVZ317" s="73"/>
      <c r="EWA317" s="73"/>
      <c r="EWB317" s="73"/>
      <c r="EWC317" s="73"/>
      <c r="EWD317" s="73"/>
      <c r="EWE317" s="73"/>
      <c r="EWF317" s="73"/>
      <c r="EWG317" s="73"/>
      <c r="EWH317" s="73"/>
      <c r="EWI317" s="73"/>
      <c r="EWJ317" s="73"/>
      <c r="EWK317" s="73"/>
      <c r="EWL317" s="73"/>
      <c r="EWM317" s="73"/>
      <c r="EWN317" s="73"/>
      <c r="EWO317" s="73"/>
      <c r="EWP317" s="73"/>
      <c r="EWQ317" s="73"/>
      <c r="EWR317" s="73"/>
      <c r="EWS317" s="73"/>
      <c r="EWT317" s="73"/>
      <c r="EWU317" s="73"/>
      <c r="EWV317" s="73"/>
      <c r="EWW317" s="73"/>
      <c r="EWX317" s="73"/>
      <c r="EWY317" s="73"/>
      <c r="EWZ317" s="73"/>
      <c r="EXA317" s="73"/>
      <c r="EXB317" s="73"/>
      <c r="EXC317" s="73"/>
      <c r="EXD317" s="73"/>
      <c r="EXE317" s="73"/>
      <c r="EXF317" s="73"/>
      <c r="EXG317" s="73"/>
      <c r="EXH317" s="73"/>
      <c r="EXI317" s="73"/>
      <c r="EXJ317" s="73"/>
      <c r="EXK317" s="73"/>
      <c r="EXL317" s="73"/>
      <c r="EXM317" s="73"/>
      <c r="EXN317" s="73"/>
      <c r="EXO317" s="73"/>
      <c r="EXP317" s="73"/>
      <c r="EXQ317" s="73"/>
      <c r="EXR317" s="73"/>
      <c r="EXS317" s="73"/>
      <c r="EXT317" s="73"/>
      <c r="EXU317" s="73"/>
      <c r="EXV317" s="73"/>
      <c r="EXW317" s="73"/>
      <c r="EXX317" s="73"/>
      <c r="EXY317" s="73"/>
      <c r="EXZ317" s="73"/>
      <c r="EYA317" s="73"/>
      <c r="EYB317" s="73"/>
      <c r="EYC317" s="73"/>
      <c r="EYD317" s="73"/>
      <c r="EYE317" s="73"/>
      <c r="EYF317" s="73"/>
      <c r="EYG317" s="73"/>
      <c r="EYH317" s="73"/>
      <c r="EYI317" s="73"/>
      <c r="EYJ317" s="73"/>
      <c r="EYK317" s="73"/>
      <c r="EYL317" s="73"/>
      <c r="EYM317" s="73"/>
      <c r="EYN317" s="73"/>
      <c r="EYO317" s="73"/>
      <c r="EYP317" s="73"/>
      <c r="EYQ317" s="73"/>
      <c r="EYR317" s="73"/>
      <c r="EYS317" s="73"/>
      <c r="EYT317" s="73"/>
      <c r="EYU317" s="73"/>
      <c r="EYV317" s="73"/>
      <c r="EYW317" s="73"/>
      <c r="EYX317" s="73"/>
      <c r="EYY317" s="73"/>
      <c r="EYZ317" s="73"/>
      <c r="EZA317" s="73"/>
      <c r="EZB317" s="73"/>
      <c r="EZC317" s="73"/>
      <c r="EZD317" s="73"/>
      <c r="EZE317" s="73"/>
      <c r="EZF317" s="73"/>
      <c r="EZG317" s="73"/>
      <c r="EZH317" s="73"/>
      <c r="EZI317" s="73"/>
      <c r="EZJ317" s="73"/>
      <c r="EZK317" s="73"/>
      <c r="EZL317" s="73"/>
      <c r="EZM317" s="73"/>
      <c r="EZN317" s="73"/>
      <c r="EZO317" s="73"/>
      <c r="EZP317" s="73"/>
      <c r="EZQ317" s="73"/>
      <c r="EZR317" s="73"/>
      <c r="EZS317" s="73"/>
      <c r="EZT317" s="73"/>
      <c r="EZU317" s="73"/>
      <c r="EZV317" s="73"/>
      <c r="EZW317" s="73"/>
      <c r="EZX317" s="73"/>
      <c r="EZY317" s="73"/>
      <c r="EZZ317" s="73"/>
      <c r="FAA317" s="73"/>
      <c r="FAB317" s="73"/>
      <c r="FAC317" s="73"/>
      <c r="FAD317" s="73"/>
      <c r="FAE317" s="73"/>
      <c r="FAF317" s="73"/>
      <c r="FAG317" s="73"/>
      <c r="FAH317" s="73"/>
      <c r="FAI317" s="73"/>
      <c r="FAJ317" s="73"/>
      <c r="FAK317" s="73"/>
      <c r="FAL317" s="73"/>
      <c r="FAM317" s="73"/>
      <c r="FAN317" s="73"/>
      <c r="FAO317" s="73"/>
      <c r="FAP317" s="73"/>
      <c r="FAQ317" s="73"/>
      <c r="FAR317" s="73"/>
      <c r="FAS317" s="73"/>
      <c r="FAT317" s="73"/>
      <c r="FAU317" s="73"/>
      <c r="FAV317" s="73"/>
      <c r="FAW317" s="73"/>
      <c r="FAX317" s="73"/>
      <c r="FAY317" s="73"/>
      <c r="FAZ317" s="73"/>
      <c r="FBA317" s="73"/>
      <c r="FBB317" s="73"/>
      <c r="FBC317" s="73"/>
      <c r="FBD317" s="73"/>
      <c r="FBE317" s="73"/>
      <c r="FBF317" s="73"/>
      <c r="FBG317" s="73"/>
      <c r="FBH317" s="73"/>
      <c r="FBI317" s="73"/>
      <c r="FBJ317" s="73"/>
      <c r="FBK317" s="73"/>
      <c r="FBL317" s="73"/>
      <c r="FBM317" s="73"/>
      <c r="FBN317" s="73"/>
      <c r="FBO317" s="73"/>
      <c r="FBP317" s="73"/>
      <c r="FBQ317" s="73"/>
      <c r="FBR317" s="73"/>
      <c r="FBS317" s="73"/>
      <c r="FBT317" s="73"/>
      <c r="FBU317" s="73"/>
      <c r="FBV317" s="73"/>
      <c r="FBW317" s="73"/>
      <c r="FBX317" s="73"/>
      <c r="FBY317" s="73"/>
      <c r="FBZ317" s="73"/>
      <c r="FCA317" s="73"/>
      <c r="FCB317" s="73"/>
      <c r="FCC317" s="73"/>
      <c r="FCD317" s="73"/>
      <c r="FCE317" s="73"/>
      <c r="FCF317" s="73"/>
      <c r="FCG317" s="73"/>
      <c r="FCH317" s="73"/>
      <c r="FCI317" s="73"/>
      <c r="FCJ317" s="73"/>
      <c r="FCK317" s="73"/>
      <c r="FCL317" s="73"/>
      <c r="FCM317" s="73"/>
      <c r="FCN317" s="73"/>
      <c r="FCO317" s="73"/>
      <c r="FCP317" s="73"/>
      <c r="FCQ317" s="73"/>
      <c r="FCR317" s="73"/>
      <c r="FCS317" s="73"/>
      <c r="FCT317" s="73"/>
      <c r="FCU317" s="73"/>
      <c r="FCV317" s="73"/>
      <c r="FCW317" s="73"/>
      <c r="FCX317" s="73"/>
      <c r="FCY317" s="73"/>
      <c r="FCZ317" s="73"/>
      <c r="FDA317" s="73"/>
      <c r="FDB317" s="73"/>
      <c r="FDC317" s="73"/>
      <c r="FDD317" s="73"/>
      <c r="FDE317" s="73"/>
      <c r="FDF317" s="73"/>
      <c r="FDG317" s="73"/>
      <c r="FDH317" s="73"/>
      <c r="FDI317" s="73"/>
      <c r="FDJ317" s="73"/>
      <c r="FDK317" s="73"/>
      <c r="FDL317" s="73"/>
      <c r="FDM317" s="73"/>
      <c r="FDN317" s="73"/>
      <c r="FDO317" s="73"/>
      <c r="FDP317" s="73"/>
      <c r="FDQ317" s="73"/>
      <c r="FDR317" s="73"/>
      <c r="FDS317" s="73"/>
      <c r="FDT317" s="73"/>
      <c r="FDU317" s="73"/>
      <c r="FDV317" s="73"/>
      <c r="FDW317" s="73"/>
      <c r="FDX317" s="73"/>
      <c r="FDY317" s="73"/>
      <c r="FDZ317" s="73"/>
      <c r="FEA317" s="73"/>
      <c r="FEB317" s="73"/>
      <c r="FEC317" s="73"/>
      <c r="FED317" s="73"/>
      <c r="FEE317" s="73"/>
      <c r="FEF317" s="73"/>
      <c r="FEG317" s="73"/>
      <c r="FEH317" s="73"/>
      <c r="FEI317" s="73"/>
      <c r="FEJ317" s="73"/>
      <c r="FEK317" s="73"/>
      <c r="FEL317" s="73"/>
      <c r="FEM317" s="73"/>
      <c r="FEN317" s="73"/>
      <c r="FEO317" s="73"/>
      <c r="FEP317" s="73"/>
      <c r="FEQ317" s="73"/>
      <c r="FER317" s="73"/>
      <c r="FES317" s="73"/>
      <c r="FET317" s="73"/>
      <c r="FEU317" s="73"/>
      <c r="FEV317" s="73"/>
      <c r="FEW317" s="73"/>
      <c r="FEX317" s="73"/>
      <c r="FEY317" s="73"/>
      <c r="FEZ317" s="73"/>
      <c r="FFA317" s="73"/>
      <c r="FFB317" s="73"/>
      <c r="FFC317" s="73"/>
      <c r="FFD317" s="73"/>
      <c r="FFE317" s="73"/>
      <c r="FFF317" s="73"/>
      <c r="FFG317" s="73"/>
      <c r="FFH317" s="73"/>
      <c r="FFI317" s="73"/>
      <c r="FFJ317" s="73"/>
      <c r="FFK317" s="73"/>
      <c r="FFL317" s="73"/>
      <c r="FFM317" s="73"/>
      <c r="FFN317" s="73"/>
      <c r="FFO317" s="73"/>
      <c r="FFP317" s="73"/>
      <c r="FFQ317" s="73"/>
      <c r="FFR317" s="73"/>
      <c r="FFS317" s="73"/>
      <c r="FFT317" s="73"/>
      <c r="FFU317" s="73"/>
      <c r="FFV317" s="73"/>
      <c r="FFW317" s="73"/>
      <c r="FFX317" s="73"/>
      <c r="FFY317" s="73"/>
      <c r="FFZ317" s="73"/>
      <c r="FGA317" s="73"/>
      <c r="FGB317" s="73"/>
      <c r="FGC317" s="73"/>
      <c r="FGD317" s="73"/>
      <c r="FGE317" s="73"/>
      <c r="FGF317" s="73"/>
      <c r="FGG317" s="73"/>
      <c r="FGH317" s="73"/>
      <c r="FGI317" s="73"/>
      <c r="FGJ317" s="73"/>
      <c r="FGK317" s="73"/>
      <c r="FGL317" s="73"/>
      <c r="FGM317" s="73"/>
      <c r="FGN317" s="73"/>
      <c r="FGO317" s="73"/>
      <c r="FGP317" s="73"/>
      <c r="FGQ317" s="73"/>
      <c r="FGR317" s="73"/>
      <c r="FGS317" s="73"/>
      <c r="FGT317" s="73"/>
      <c r="FGU317" s="73"/>
      <c r="FGV317" s="73"/>
      <c r="FGW317" s="73"/>
      <c r="FGX317" s="73"/>
      <c r="FGY317" s="73"/>
      <c r="FGZ317" s="73"/>
      <c r="FHA317" s="73"/>
      <c r="FHB317" s="73"/>
      <c r="FHC317" s="73"/>
      <c r="FHD317" s="73"/>
      <c r="FHE317" s="73"/>
      <c r="FHF317" s="73"/>
      <c r="FHG317" s="73"/>
      <c r="FHH317" s="73"/>
      <c r="FHI317" s="73"/>
      <c r="FHJ317" s="73"/>
      <c r="FHK317" s="73"/>
      <c r="FHL317" s="73"/>
      <c r="FHM317" s="73"/>
      <c r="FHN317" s="73"/>
      <c r="FHO317" s="73"/>
      <c r="FHP317" s="73"/>
      <c r="FHQ317" s="73"/>
      <c r="FHR317" s="73"/>
      <c r="FHS317" s="73"/>
      <c r="FHT317" s="73"/>
      <c r="FHU317" s="73"/>
      <c r="FHV317" s="73"/>
      <c r="FHW317" s="73"/>
      <c r="FHX317" s="73"/>
      <c r="FHY317" s="73"/>
      <c r="FHZ317" s="73"/>
      <c r="FIA317" s="73"/>
      <c r="FIB317" s="73"/>
      <c r="FIC317" s="73"/>
      <c r="FID317" s="73"/>
      <c r="FIE317" s="73"/>
      <c r="FIF317" s="73"/>
      <c r="FIG317" s="73"/>
      <c r="FIH317" s="73"/>
      <c r="FII317" s="73"/>
      <c r="FIJ317" s="73"/>
      <c r="FIK317" s="73"/>
      <c r="FIL317" s="73"/>
      <c r="FIM317" s="73"/>
      <c r="FIN317" s="73"/>
      <c r="FIO317" s="73"/>
      <c r="FIP317" s="73"/>
      <c r="FIQ317" s="73"/>
      <c r="FIR317" s="73"/>
      <c r="FIS317" s="73"/>
      <c r="FIT317" s="73"/>
      <c r="FIU317" s="73"/>
      <c r="FIV317" s="73"/>
      <c r="FIW317" s="73"/>
      <c r="FIX317" s="73"/>
      <c r="FIY317" s="73"/>
      <c r="FIZ317" s="73"/>
      <c r="FJA317" s="73"/>
      <c r="FJB317" s="73"/>
      <c r="FJC317" s="73"/>
      <c r="FJD317" s="73"/>
      <c r="FJE317" s="73"/>
      <c r="FJF317" s="73"/>
      <c r="FJG317" s="73"/>
      <c r="FJH317" s="73"/>
      <c r="FJI317" s="73"/>
      <c r="FJJ317" s="73"/>
      <c r="FJK317" s="73"/>
      <c r="FJL317" s="73"/>
      <c r="FJM317" s="73"/>
      <c r="FJN317" s="73"/>
      <c r="FJO317" s="73"/>
      <c r="FJP317" s="73"/>
      <c r="FJQ317" s="73"/>
      <c r="FJR317" s="73"/>
      <c r="FJS317" s="73"/>
      <c r="FJT317" s="73"/>
      <c r="FJU317" s="73"/>
      <c r="FJV317" s="73"/>
      <c r="FJW317" s="73"/>
      <c r="FJX317" s="73"/>
      <c r="FJY317" s="73"/>
      <c r="FJZ317" s="73"/>
      <c r="FKA317" s="73"/>
      <c r="FKB317" s="73"/>
      <c r="FKC317" s="73"/>
      <c r="FKD317" s="73"/>
      <c r="FKE317" s="73"/>
      <c r="FKF317" s="73"/>
      <c r="FKG317" s="73"/>
      <c r="FKH317" s="73"/>
      <c r="FKI317" s="73"/>
      <c r="FKJ317" s="73"/>
      <c r="FKK317" s="73"/>
      <c r="FKL317" s="73"/>
      <c r="FKM317" s="73"/>
      <c r="FKN317" s="73"/>
      <c r="FKO317" s="73"/>
      <c r="FKP317" s="73"/>
      <c r="FKQ317" s="73"/>
      <c r="FKR317" s="73"/>
      <c r="FKS317" s="73"/>
      <c r="FKT317" s="73"/>
      <c r="FKU317" s="73"/>
      <c r="FKV317" s="73"/>
      <c r="FKW317" s="73"/>
      <c r="FKX317" s="73"/>
      <c r="FKY317" s="73"/>
      <c r="FKZ317" s="73"/>
      <c r="FLA317" s="73"/>
      <c r="FLB317" s="73"/>
      <c r="FLC317" s="73"/>
      <c r="FLD317" s="73"/>
      <c r="FLE317" s="73"/>
      <c r="FLF317" s="73"/>
      <c r="FLG317" s="73"/>
      <c r="FLH317" s="73"/>
      <c r="FLI317" s="73"/>
      <c r="FLJ317" s="73"/>
      <c r="FLK317" s="73"/>
      <c r="FLL317" s="73"/>
      <c r="FLM317" s="73"/>
      <c r="FLN317" s="73"/>
      <c r="FLO317" s="73"/>
      <c r="FLP317" s="73"/>
      <c r="FLQ317" s="73"/>
      <c r="FLR317" s="73"/>
      <c r="FLS317" s="73"/>
      <c r="FLT317" s="73"/>
      <c r="FLU317" s="73"/>
      <c r="FLV317" s="73"/>
      <c r="FLW317" s="73"/>
      <c r="FLX317" s="73"/>
      <c r="FLY317" s="73"/>
      <c r="FLZ317" s="73"/>
      <c r="FMA317" s="73"/>
      <c r="FMB317" s="73"/>
      <c r="FMC317" s="73"/>
      <c r="FMD317" s="73"/>
      <c r="FME317" s="73"/>
      <c r="FMF317" s="73"/>
      <c r="FMG317" s="73"/>
      <c r="FMH317" s="73"/>
      <c r="FMI317" s="73"/>
      <c r="FMJ317" s="73"/>
      <c r="FMK317" s="73"/>
      <c r="FML317" s="73"/>
      <c r="FMM317" s="73"/>
      <c r="FMN317" s="73"/>
      <c r="FMO317" s="73"/>
      <c r="FMP317" s="73"/>
      <c r="FMQ317" s="73"/>
      <c r="FMR317" s="73"/>
      <c r="FMS317" s="73"/>
      <c r="FMT317" s="73"/>
      <c r="FMU317" s="73"/>
      <c r="FMV317" s="73"/>
      <c r="FMW317" s="73"/>
      <c r="FMX317" s="73"/>
      <c r="FMY317" s="73"/>
      <c r="FMZ317" s="73"/>
      <c r="FNA317" s="73"/>
      <c r="FNB317" s="73"/>
      <c r="FNC317" s="73"/>
      <c r="FND317" s="73"/>
      <c r="FNE317" s="73"/>
      <c r="FNF317" s="73"/>
      <c r="FNG317" s="73"/>
      <c r="FNH317" s="73"/>
      <c r="FNI317" s="73"/>
      <c r="FNJ317" s="73"/>
      <c r="FNK317" s="73"/>
      <c r="FNL317" s="73"/>
      <c r="FNM317" s="73"/>
      <c r="FNN317" s="73"/>
      <c r="FNO317" s="73"/>
      <c r="FNP317" s="73"/>
      <c r="FNQ317" s="73"/>
      <c r="FNR317" s="73"/>
      <c r="FNS317" s="73"/>
      <c r="FNT317" s="73"/>
      <c r="FNU317" s="73"/>
      <c r="FNV317" s="73"/>
      <c r="FNW317" s="73"/>
      <c r="FNX317" s="73"/>
      <c r="FNY317" s="73"/>
      <c r="FNZ317" s="73"/>
      <c r="FOA317" s="73"/>
      <c r="FOB317" s="73"/>
      <c r="FOC317" s="73"/>
      <c r="FOD317" s="73"/>
      <c r="FOE317" s="73"/>
      <c r="FOF317" s="73"/>
      <c r="FOG317" s="73"/>
      <c r="FOH317" s="73"/>
      <c r="FOI317" s="73"/>
      <c r="FOJ317" s="73"/>
      <c r="FOK317" s="73"/>
      <c r="FOL317" s="73"/>
      <c r="FOM317" s="73"/>
      <c r="FON317" s="73"/>
      <c r="FOO317" s="73"/>
      <c r="FOP317" s="73"/>
      <c r="FOQ317" s="73"/>
      <c r="FOR317" s="73"/>
      <c r="FOS317" s="73"/>
      <c r="FOT317" s="73"/>
      <c r="FOU317" s="73"/>
      <c r="FOV317" s="73"/>
      <c r="FOW317" s="73"/>
      <c r="FOX317" s="73"/>
      <c r="FOY317" s="73"/>
      <c r="FOZ317" s="73"/>
      <c r="FPA317" s="73"/>
      <c r="FPB317" s="73"/>
      <c r="FPC317" s="73"/>
      <c r="FPD317" s="73"/>
      <c r="FPE317" s="73"/>
      <c r="FPF317" s="73"/>
      <c r="FPG317" s="73"/>
      <c r="FPH317" s="73"/>
      <c r="FPI317" s="73"/>
      <c r="FPJ317" s="73"/>
      <c r="FPK317" s="73"/>
      <c r="FPL317" s="73"/>
      <c r="FPM317" s="73"/>
      <c r="FPN317" s="73"/>
      <c r="FPO317" s="73"/>
      <c r="FPP317" s="73"/>
      <c r="FPQ317" s="73"/>
      <c r="FPR317" s="73"/>
      <c r="FPS317" s="73"/>
      <c r="FPT317" s="73"/>
      <c r="FPU317" s="73"/>
      <c r="FPV317" s="73"/>
      <c r="FPW317" s="73"/>
      <c r="FPX317" s="73"/>
      <c r="FPY317" s="73"/>
      <c r="FPZ317" s="73"/>
      <c r="FQA317" s="73"/>
      <c r="FQB317" s="73"/>
      <c r="FQC317" s="73"/>
      <c r="FQD317" s="73"/>
      <c r="FQE317" s="73"/>
      <c r="FQF317" s="73"/>
      <c r="FQG317" s="73"/>
      <c r="FQH317" s="73"/>
      <c r="FQI317" s="73"/>
      <c r="FQJ317" s="73"/>
      <c r="FQK317" s="73"/>
      <c r="FQL317" s="73"/>
      <c r="FQM317" s="73"/>
      <c r="FQN317" s="73"/>
      <c r="FQO317" s="73"/>
      <c r="FQP317" s="73"/>
      <c r="FQQ317" s="73"/>
      <c r="FQR317" s="73"/>
      <c r="FQS317" s="73"/>
      <c r="FQT317" s="73"/>
      <c r="FQU317" s="73"/>
      <c r="FQV317" s="73"/>
      <c r="FQW317" s="73"/>
      <c r="FQX317" s="73"/>
      <c r="FQY317" s="73"/>
      <c r="FQZ317" s="73"/>
      <c r="FRA317" s="73"/>
      <c r="FRB317" s="73"/>
      <c r="FRC317" s="73"/>
      <c r="FRD317" s="73"/>
      <c r="FRE317" s="73"/>
      <c r="FRF317" s="73"/>
      <c r="FRG317" s="73"/>
      <c r="FRH317" s="73"/>
      <c r="FRI317" s="73"/>
      <c r="FRJ317" s="73"/>
      <c r="FRK317" s="73"/>
      <c r="FRL317" s="73"/>
      <c r="FRM317" s="73"/>
      <c r="FRN317" s="73"/>
      <c r="FRO317" s="73"/>
      <c r="FRP317" s="73"/>
      <c r="FRQ317" s="73"/>
      <c r="FRR317" s="73"/>
      <c r="FRS317" s="73"/>
      <c r="FRT317" s="73"/>
      <c r="FRU317" s="73"/>
      <c r="FRV317" s="73"/>
      <c r="FRW317" s="73"/>
      <c r="FRX317" s="73"/>
      <c r="FRY317" s="73"/>
      <c r="FRZ317" s="73"/>
      <c r="FSA317" s="73"/>
      <c r="FSB317" s="73"/>
      <c r="FSC317" s="73"/>
      <c r="FSD317" s="73"/>
      <c r="FSE317" s="73"/>
      <c r="FSF317" s="73"/>
      <c r="FSG317" s="73"/>
      <c r="FSH317" s="73"/>
      <c r="FSI317" s="73"/>
      <c r="FSJ317" s="73"/>
      <c r="FSK317" s="73"/>
      <c r="FSL317" s="73"/>
      <c r="FSM317" s="73"/>
      <c r="FSN317" s="73"/>
      <c r="FSO317" s="73"/>
      <c r="FSP317" s="73"/>
      <c r="FSQ317" s="73"/>
      <c r="FSR317" s="73"/>
      <c r="FSS317" s="73"/>
      <c r="FST317" s="73"/>
      <c r="FSU317" s="73"/>
      <c r="FSV317" s="73"/>
      <c r="FSW317" s="73"/>
      <c r="FSX317" s="73"/>
      <c r="FSY317" s="73"/>
      <c r="FSZ317" s="73"/>
      <c r="FTA317" s="73"/>
      <c r="FTB317" s="73"/>
      <c r="FTC317" s="73"/>
      <c r="FTD317" s="73"/>
      <c r="FTE317" s="73"/>
      <c r="FTF317" s="73"/>
      <c r="FTG317" s="73"/>
      <c r="FTH317" s="73"/>
      <c r="FTI317" s="73"/>
      <c r="FTJ317" s="73"/>
      <c r="FTK317" s="73"/>
      <c r="FTL317" s="73"/>
      <c r="FTM317" s="73"/>
      <c r="FTN317" s="73"/>
      <c r="FTO317" s="73"/>
      <c r="FTP317" s="73"/>
      <c r="FTQ317" s="73"/>
      <c r="FTR317" s="73"/>
      <c r="FTS317" s="73"/>
      <c r="FTT317" s="73"/>
      <c r="FTU317" s="73"/>
      <c r="FTV317" s="73"/>
      <c r="FTW317" s="73"/>
      <c r="FTX317" s="73"/>
      <c r="FTY317" s="73"/>
      <c r="FTZ317" s="73"/>
      <c r="FUA317" s="73"/>
      <c r="FUB317" s="73"/>
      <c r="FUC317" s="73"/>
      <c r="FUD317" s="73"/>
      <c r="FUE317" s="73"/>
      <c r="FUF317" s="73"/>
      <c r="FUG317" s="73"/>
      <c r="FUH317" s="73"/>
      <c r="FUI317" s="73"/>
      <c r="FUJ317" s="73"/>
      <c r="FUK317" s="73"/>
      <c r="FUL317" s="73"/>
      <c r="FUM317" s="73"/>
      <c r="FUN317" s="73"/>
      <c r="FUO317" s="73"/>
      <c r="FUP317" s="73"/>
      <c r="FUQ317" s="73"/>
      <c r="FUR317" s="73"/>
      <c r="FUS317" s="73"/>
      <c r="FUT317" s="73"/>
      <c r="FUU317" s="73"/>
      <c r="FUV317" s="73"/>
      <c r="FUW317" s="73"/>
      <c r="FUX317" s="73"/>
      <c r="FUY317" s="73"/>
      <c r="FUZ317" s="73"/>
      <c r="FVA317" s="73"/>
      <c r="FVB317" s="73"/>
      <c r="FVC317" s="73"/>
      <c r="FVD317" s="73"/>
      <c r="FVE317" s="73"/>
      <c r="FVF317" s="73"/>
      <c r="FVG317" s="73"/>
      <c r="FVH317" s="73"/>
      <c r="FVI317" s="73"/>
      <c r="FVJ317" s="73"/>
      <c r="FVK317" s="73"/>
      <c r="FVL317" s="73"/>
      <c r="FVM317" s="73"/>
      <c r="FVN317" s="73"/>
      <c r="FVO317" s="73"/>
      <c r="FVP317" s="73"/>
      <c r="FVQ317" s="73"/>
      <c r="FVR317" s="73"/>
      <c r="FVS317" s="73"/>
      <c r="FVT317" s="73"/>
      <c r="FVU317" s="73"/>
      <c r="FVV317" s="73"/>
      <c r="FVW317" s="73"/>
      <c r="FVX317" s="73"/>
      <c r="FVY317" s="73"/>
      <c r="FVZ317" s="73"/>
      <c r="FWA317" s="73"/>
      <c r="FWB317" s="73"/>
      <c r="FWC317" s="73"/>
      <c r="FWD317" s="73"/>
      <c r="FWE317" s="73"/>
      <c r="FWF317" s="73"/>
      <c r="FWG317" s="73"/>
      <c r="FWH317" s="73"/>
      <c r="FWI317" s="73"/>
      <c r="FWJ317" s="73"/>
      <c r="FWK317" s="73"/>
      <c r="FWL317" s="73"/>
      <c r="FWM317" s="73"/>
      <c r="FWN317" s="73"/>
      <c r="FWO317" s="73"/>
      <c r="FWP317" s="73"/>
      <c r="FWQ317" s="73"/>
      <c r="FWR317" s="73"/>
      <c r="FWS317" s="73"/>
      <c r="FWT317" s="73"/>
      <c r="FWU317" s="73"/>
      <c r="FWV317" s="73"/>
      <c r="FWW317" s="73"/>
      <c r="FWX317" s="73"/>
      <c r="FWY317" s="73"/>
      <c r="FWZ317" s="73"/>
      <c r="FXA317" s="73"/>
      <c r="FXB317" s="73"/>
      <c r="FXC317" s="73"/>
      <c r="FXD317" s="73"/>
      <c r="FXE317" s="73"/>
      <c r="FXF317" s="73"/>
      <c r="FXG317" s="73"/>
      <c r="FXH317" s="73"/>
      <c r="FXI317" s="73"/>
      <c r="FXJ317" s="73"/>
      <c r="FXK317" s="73"/>
      <c r="FXL317" s="73"/>
      <c r="FXM317" s="73"/>
      <c r="FXN317" s="73"/>
      <c r="FXO317" s="73"/>
      <c r="FXP317" s="73"/>
      <c r="FXQ317" s="73"/>
      <c r="FXR317" s="73"/>
      <c r="FXS317" s="73"/>
      <c r="FXT317" s="73"/>
      <c r="FXU317" s="73"/>
      <c r="FXV317" s="73"/>
      <c r="FXW317" s="73"/>
      <c r="FXX317" s="73"/>
      <c r="FXY317" s="73"/>
      <c r="FXZ317" s="73"/>
      <c r="FYA317" s="73"/>
      <c r="FYB317" s="73"/>
      <c r="FYC317" s="73"/>
      <c r="FYD317" s="73"/>
      <c r="FYE317" s="73"/>
      <c r="FYF317" s="73"/>
      <c r="FYG317" s="73"/>
      <c r="FYH317" s="73"/>
      <c r="FYI317" s="73"/>
      <c r="FYJ317" s="73"/>
      <c r="FYK317" s="73"/>
      <c r="FYL317" s="73"/>
      <c r="FYM317" s="73"/>
      <c r="FYN317" s="73"/>
      <c r="FYO317" s="73"/>
      <c r="FYP317" s="73"/>
      <c r="FYQ317" s="73"/>
      <c r="FYR317" s="73"/>
      <c r="FYS317" s="73"/>
      <c r="FYT317" s="73"/>
      <c r="FYU317" s="73"/>
      <c r="FYV317" s="73"/>
      <c r="FYW317" s="73"/>
      <c r="FYX317" s="73"/>
      <c r="FYY317" s="73"/>
      <c r="FYZ317" s="73"/>
      <c r="FZA317" s="73"/>
      <c r="FZB317" s="73"/>
      <c r="FZC317" s="73"/>
      <c r="FZD317" s="73"/>
      <c r="FZE317" s="73"/>
      <c r="FZF317" s="73"/>
      <c r="FZG317" s="73"/>
      <c r="FZH317" s="73"/>
      <c r="FZI317" s="73"/>
      <c r="FZJ317" s="73"/>
      <c r="FZK317" s="73"/>
      <c r="FZL317" s="73"/>
      <c r="FZM317" s="73"/>
      <c r="FZN317" s="73"/>
      <c r="FZO317" s="73"/>
      <c r="FZP317" s="73"/>
      <c r="FZQ317" s="73"/>
      <c r="FZR317" s="73"/>
      <c r="FZS317" s="73"/>
      <c r="FZT317" s="73"/>
      <c r="FZU317" s="73"/>
      <c r="FZV317" s="73"/>
      <c r="FZW317" s="73"/>
      <c r="FZX317" s="73"/>
      <c r="FZY317" s="73"/>
      <c r="FZZ317" s="73"/>
      <c r="GAA317" s="73"/>
      <c r="GAB317" s="73"/>
      <c r="GAC317" s="73"/>
      <c r="GAD317" s="73"/>
      <c r="GAE317" s="73"/>
      <c r="GAF317" s="73"/>
      <c r="GAG317" s="73"/>
      <c r="GAH317" s="73"/>
      <c r="GAI317" s="73"/>
      <c r="GAJ317" s="73"/>
      <c r="GAK317" s="73"/>
      <c r="GAL317" s="73"/>
      <c r="GAM317" s="73"/>
      <c r="GAN317" s="73"/>
      <c r="GAO317" s="73"/>
      <c r="GAP317" s="73"/>
      <c r="GAQ317" s="73"/>
      <c r="GAR317" s="73"/>
      <c r="GAS317" s="73"/>
      <c r="GAT317" s="73"/>
      <c r="GAU317" s="73"/>
      <c r="GAV317" s="73"/>
      <c r="GAW317" s="73"/>
      <c r="GAX317" s="73"/>
      <c r="GAY317" s="73"/>
      <c r="GAZ317" s="73"/>
      <c r="GBA317" s="73"/>
      <c r="GBB317" s="73"/>
      <c r="GBC317" s="73"/>
      <c r="GBD317" s="73"/>
      <c r="GBE317" s="73"/>
      <c r="GBF317" s="73"/>
      <c r="GBG317" s="73"/>
      <c r="GBH317" s="73"/>
      <c r="GBI317" s="73"/>
      <c r="GBJ317" s="73"/>
      <c r="GBK317" s="73"/>
      <c r="GBL317" s="73"/>
      <c r="GBM317" s="73"/>
      <c r="GBN317" s="73"/>
      <c r="GBO317" s="73"/>
      <c r="GBP317" s="73"/>
      <c r="GBQ317" s="73"/>
      <c r="GBR317" s="73"/>
      <c r="GBS317" s="73"/>
      <c r="GBT317" s="73"/>
      <c r="GBU317" s="73"/>
      <c r="GBV317" s="73"/>
      <c r="GBW317" s="73"/>
      <c r="GBX317" s="73"/>
      <c r="GBY317" s="73"/>
      <c r="GBZ317" s="73"/>
      <c r="GCA317" s="73"/>
      <c r="GCB317" s="73"/>
      <c r="GCC317" s="73"/>
      <c r="GCD317" s="73"/>
      <c r="GCE317" s="73"/>
      <c r="GCF317" s="73"/>
      <c r="GCG317" s="73"/>
      <c r="GCH317" s="73"/>
      <c r="GCI317" s="73"/>
      <c r="GCJ317" s="73"/>
      <c r="GCK317" s="73"/>
      <c r="GCL317" s="73"/>
      <c r="GCM317" s="73"/>
      <c r="GCN317" s="73"/>
      <c r="GCO317" s="73"/>
      <c r="GCP317" s="73"/>
      <c r="GCQ317" s="73"/>
      <c r="GCR317" s="73"/>
      <c r="GCS317" s="73"/>
      <c r="GCT317" s="73"/>
      <c r="GCU317" s="73"/>
      <c r="GCV317" s="73"/>
      <c r="GCW317" s="73"/>
      <c r="GCX317" s="73"/>
      <c r="GCY317" s="73"/>
      <c r="GCZ317" s="73"/>
      <c r="GDA317" s="73"/>
      <c r="GDB317" s="73"/>
      <c r="GDC317" s="73"/>
      <c r="GDD317" s="73"/>
      <c r="GDE317" s="73"/>
      <c r="GDF317" s="73"/>
      <c r="GDG317" s="73"/>
      <c r="GDH317" s="73"/>
      <c r="GDI317" s="73"/>
      <c r="GDJ317" s="73"/>
      <c r="GDK317" s="73"/>
      <c r="GDL317" s="73"/>
      <c r="GDM317" s="73"/>
      <c r="GDN317" s="73"/>
      <c r="GDO317" s="73"/>
      <c r="GDP317" s="73"/>
      <c r="GDQ317" s="73"/>
      <c r="GDR317" s="73"/>
      <c r="GDS317" s="73"/>
      <c r="GDT317" s="73"/>
      <c r="GDU317" s="73"/>
      <c r="GDV317" s="73"/>
      <c r="GDW317" s="73"/>
      <c r="GDX317" s="73"/>
      <c r="GDY317" s="73"/>
      <c r="GDZ317" s="73"/>
      <c r="GEA317" s="73"/>
      <c r="GEB317" s="73"/>
      <c r="GEC317" s="73"/>
      <c r="GED317" s="73"/>
      <c r="GEE317" s="73"/>
      <c r="GEF317" s="73"/>
      <c r="GEG317" s="73"/>
      <c r="GEH317" s="73"/>
      <c r="GEI317" s="73"/>
      <c r="GEJ317" s="73"/>
      <c r="GEK317" s="73"/>
      <c r="GEL317" s="73"/>
      <c r="GEM317" s="73"/>
      <c r="GEN317" s="73"/>
      <c r="GEO317" s="73"/>
      <c r="GEP317" s="73"/>
      <c r="GEQ317" s="73"/>
      <c r="GER317" s="73"/>
      <c r="GES317" s="73"/>
      <c r="GET317" s="73"/>
      <c r="GEU317" s="73"/>
      <c r="GEV317" s="73"/>
      <c r="GEW317" s="73"/>
      <c r="GEX317" s="73"/>
      <c r="GEY317" s="73"/>
      <c r="GEZ317" s="73"/>
      <c r="GFA317" s="73"/>
      <c r="GFB317" s="73"/>
      <c r="GFC317" s="73"/>
      <c r="GFD317" s="73"/>
      <c r="GFE317" s="73"/>
      <c r="GFF317" s="73"/>
      <c r="GFG317" s="73"/>
      <c r="GFH317" s="73"/>
      <c r="GFI317" s="73"/>
      <c r="GFJ317" s="73"/>
      <c r="GFK317" s="73"/>
      <c r="GFL317" s="73"/>
      <c r="GFM317" s="73"/>
      <c r="GFN317" s="73"/>
      <c r="GFO317" s="73"/>
      <c r="GFP317" s="73"/>
      <c r="GFQ317" s="73"/>
      <c r="GFR317" s="73"/>
      <c r="GFS317" s="73"/>
      <c r="GFT317" s="73"/>
      <c r="GFU317" s="73"/>
      <c r="GFV317" s="73"/>
      <c r="GFW317" s="73"/>
      <c r="GFX317" s="73"/>
      <c r="GFY317" s="73"/>
      <c r="GFZ317" s="73"/>
      <c r="GGA317" s="73"/>
      <c r="GGB317" s="73"/>
      <c r="GGC317" s="73"/>
      <c r="GGD317" s="73"/>
      <c r="GGE317" s="73"/>
      <c r="GGF317" s="73"/>
      <c r="GGG317" s="73"/>
      <c r="GGH317" s="73"/>
      <c r="GGI317" s="73"/>
      <c r="GGJ317" s="73"/>
      <c r="GGK317" s="73"/>
      <c r="GGL317" s="73"/>
      <c r="GGM317" s="73"/>
      <c r="GGN317" s="73"/>
      <c r="GGO317" s="73"/>
      <c r="GGP317" s="73"/>
      <c r="GGQ317" s="73"/>
      <c r="GGR317" s="73"/>
      <c r="GGS317" s="73"/>
      <c r="GGT317" s="73"/>
      <c r="GGU317" s="73"/>
      <c r="GGV317" s="73"/>
      <c r="GGW317" s="73"/>
      <c r="GGX317" s="73"/>
      <c r="GGY317" s="73"/>
      <c r="GGZ317" s="73"/>
      <c r="GHA317" s="73"/>
      <c r="GHB317" s="73"/>
      <c r="GHC317" s="73"/>
      <c r="GHD317" s="73"/>
      <c r="GHE317" s="73"/>
      <c r="GHF317" s="73"/>
      <c r="GHG317" s="73"/>
      <c r="GHH317" s="73"/>
      <c r="GHI317" s="73"/>
      <c r="GHJ317" s="73"/>
      <c r="GHK317" s="73"/>
      <c r="GHL317" s="73"/>
      <c r="GHM317" s="73"/>
      <c r="GHN317" s="73"/>
      <c r="GHO317" s="73"/>
      <c r="GHP317" s="73"/>
      <c r="GHQ317" s="73"/>
      <c r="GHR317" s="73"/>
      <c r="GHS317" s="73"/>
      <c r="GHT317" s="73"/>
      <c r="GHU317" s="73"/>
      <c r="GHV317" s="73"/>
      <c r="GHW317" s="73"/>
      <c r="GHX317" s="73"/>
      <c r="GHY317" s="73"/>
      <c r="GHZ317" s="73"/>
      <c r="GIA317" s="73"/>
      <c r="GIB317" s="73"/>
      <c r="GIC317" s="73"/>
      <c r="GID317" s="73"/>
      <c r="GIE317" s="73"/>
      <c r="GIF317" s="73"/>
      <c r="GIG317" s="73"/>
      <c r="GIH317" s="73"/>
      <c r="GII317" s="73"/>
      <c r="GIJ317" s="73"/>
      <c r="GIK317" s="73"/>
      <c r="GIL317" s="73"/>
      <c r="GIM317" s="73"/>
      <c r="GIN317" s="73"/>
      <c r="GIO317" s="73"/>
      <c r="GIP317" s="73"/>
      <c r="GIQ317" s="73"/>
      <c r="GIR317" s="73"/>
      <c r="GIS317" s="73"/>
      <c r="GIT317" s="73"/>
      <c r="GIU317" s="73"/>
      <c r="GIV317" s="73"/>
      <c r="GIW317" s="73"/>
      <c r="GIX317" s="73"/>
      <c r="GIY317" s="73"/>
      <c r="GIZ317" s="73"/>
      <c r="GJA317" s="73"/>
      <c r="GJB317" s="73"/>
      <c r="GJC317" s="73"/>
      <c r="GJD317" s="73"/>
      <c r="GJE317" s="73"/>
      <c r="GJF317" s="73"/>
      <c r="GJG317" s="73"/>
      <c r="GJH317" s="73"/>
      <c r="GJI317" s="73"/>
      <c r="GJJ317" s="73"/>
      <c r="GJK317" s="73"/>
      <c r="GJL317" s="73"/>
      <c r="GJM317" s="73"/>
      <c r="GJN317" s="73"/>
      <c r="GJO317" s="73"/>
      <c r="GJP317" s="73"/>
      <c r="GJQ317" s="73"/>
      <c r="GJR317" s="73"/>
      <c r="GJS317" s="73"/>
      <c r="GJT317" s="73"/>
      <c r="GJU317" s="73"/>
      <c r="GJV317" s="73"/>
      <c r="GJW317" s="73"/>
      <c r="GJX317" s="73"/>
      <c r="GJY317" s="73"/>
      <c r="GJZ317" s="73"/>
      <c r="GKA317" s="73"/>
      <c r="GKB317" s="73"/>
      <c r="GKC317" s="73"/>
      <c r="GKD317" s="73"/>
      <c r="GKE317" s="73"/>
      <c r="GKF317" s="73"/>
      <c r="GKG317" s="73"/>
      <c r="GKH317" s="73"/>
      <c r="GKI317" s="73"/>
      <c r="GKJ317" s="73"/>
      <c r="GKK317" s="73"/>
      <c r="GKL317" s="73"/>
      <c r="GKM317" s="73"/>
      <c r="GKN317" s="73"/>
      <c r="GKO317" s="73"/>
      <c r="GKP317" s="73"/>
      <c r="GKQ317" s="73"/>
      <c r="GKR317" s="73"/>
      <c r="GKS317" s="73"/>
      <c r="GKT317" s="73"/>
      <c r="GKU317" s="73"/>
      <c r="GKV317" s="73"/>
      <c r="GKW317" s="73"/>
      <c r="GKX317" s="73"/>
      <c r="GKY317" s="73"/>
      <c r="GKZ317" s="73"/>
      <c r="GLA317" s="73"/>
      <c r="GLB317" s="73"/>
      <c r="GLC317" s="73"/>
      <c r="GLD317" s="73"/>
      <c r="GLE317" s="73"/>
      <c r="GLF317" s="73"/>
      <c r="GLG317" s="73"/>
      <c r="GLH317" s="73"/>
      <c r="GLI317" s="73"/>
      <c r="GLJ317" s="73"/>
      <c r="GLK317" s="73"/>
      <c r="GLL317" s="73"/>
      <c r="GLM317" s="73"/>
      <c r="GLN317" s="73"/>
      <c r="GLO317" s="73"/>
      <c r="GLP317" s="73"/>
      <c r="GLQ317" s="73"/>
      <c r="GLR317" s="73"/>
      <c r="GLS317" s="73"/>
      <c r="GLT317" s="73"/>
      <c r="GLU317" s="73"/>
      <c r="GLV317" s="73"/>
      <c r="GLW317" s="73"/>
      <c r="GLX317" s="73"/>
      <c r="GLY317" s="73"/>
      <c r="GLZ317" s="73"/>
      <c r="GMA317" s="73"/>
      <c r="GMB317" s="73"/>
      <c r="GMC317" s="73"/>
      <c r="GMD317" s="73"/>
      <c r="GME317" s="73"/>
      <c r="GMF317" s="73"/>
      <c r="GMG317" s="73"/>
      <c r="GMH317" s="73"/>
      <c r="GMI317" s="73"/>
      <c r="GMJ317" s="73"/>
      <c r="GMK317" s="73"/>
      <c r="GML317" s="73"/>
      <c r="GMM317" s="73"/>
      <c r="GMN317" s="73"/>
      <c r="GMO317" s="73"/>
      <c r="GMP317" s="73"/>
      <c r="GMQ317" s="73"/>
      <c r="GMR317" s="73"/>
      <c r="GMS317" s="73"/>
      <c r="GMT317" s="73"/>
      <c r="GMU317" s="73"/>
      <c r="GMV317" s="73"/>
      <c r="GMW317" s="73"/>
      <c r="GMX317" s="73"/>
      <c r="GMY317" s="73"/>
      <c r="GMZ317" s="73"/>
      <c r="GNA317" s="73"/>
      <c r="GNB317" s="73"/>
      <c r="GNC317" s="73"/>
      <c r="GND317" s="73"/>
      <c r="GNE317" s="73"/>
      <c r="GNF317" s="73"/>
      <c r="GNG317" s="73"/>
      <c r="GNH317" s="73"/>
      <c r="GNI317" s="73"/>
      <c r="GNJ317" s="73"/>
      <c r="GNK317" s="73"/>
      <c r="GNL317" s="73"/>
      <c r="GNM317" s="73"/>
      <c r="GNN317" s="73"/>
      <c r="GNO317" s="73"/>
      <c r="GNP317" s="73"/>
      <c r="GNQ317" s="73"/>
      <c r="GNR317" s="73"/>
      <c r="GNS317" s="73"/>
      <c r="GNT317" s="73"/>
      <c r="GNU317" s="73"/>
      <c r="GNV317" s="73"/>
      <c r="GNW317" s="73"/>
      <c r="GNX317" s="73"/>
      <c r="GNY317" s="73"/>
      <c r="GNZ317" s="73"/>
      <c r="GOA317" s="73"/>
      <c r="GOB317" s="73"/>
      <c r="GOC317" s="73"/>
      <c r="GOD317" s="73"/>
      <c r="GOE317" s="73"/>
      <c r="GOF317" s="73"/>
      <c r="GOG317" s="73"/>
      <c r="GOH317" s="73"/>
      <c r="GOI317" s="73"/>
      <c r="GOJ317" s="73"/>
      <c r="GOK317" s="73"/>
      <c r="GOL317" s="73"/>
      <c r="GOM317" s="73"/>
      <c r="GON317" s="73"/>
      <c r="GOO317" s="73"/>
      <c r="GOP317" s="73"/>
      <c r="GOQ317" s="73"/>
      <c r="GOR317" s="73"/>
      <c r="GOS317" s="73"/>
      <c r="GOT317" s="73"/>
      <c r="GOU317" s="73"/>
      <c r="GOV317" s="73"/>
      <c r="GOW317" s="73"/>
      <c r="GOX317" s="73"/>
      <c r="GOY317" s="73"/>
      <c r="GOZ317" s="73"/>
      <c r="GPA317" s="73"/>
      <c r="GPB317" s="73"/>
      <c r="GPC317" s="73"/>
      <c r="GPD317" s="73"/>
      <c r="GPE317" s="73"/>
      <c r="GPF317" s="73"/>
      <c r="GPG317" s="73"/>
      <c r="GPH317" s="73"/>
      <c r="GPI317" s="73"/>
      <c r="GPJ317" s="73"/>
      <c r="GPK317" s="73"/>
      <c r="GPL317" s="73"/>
      <c r="GPM317" s="73"/>
      <c r="GPN317" s="73"/>
      <c r="GPO317" s="73"/>
      <c r="GPP317" s="73"/>
      <c r="GPQ317" s="73"/>
      <c r="GPR317" s="73"/>
      <c r="GPS317" s="73"/>
      <c r="GPT317" s="73"/>
      <c r="GPU317" s="73"/>
      <c r="GPV317" s="73"/>
      <c r="GPW317" s="73"/>
      <c r="GPX317" s="73"/>
      <c r="GPY317" s="73"/>
      <c r="GPZ317" s="73"/>
      <c r="GQA317" s="73"/>
      <c r="GQB317" s="73"/>
      <c r="GQC317" s="73"/>
      <c r="GQD317" s="73"/>
      <c r="GQE317" s="73"/>
      <c r="GQF317" s="73"/>
      <c r="GQG317" s="73"/>
      <c r="GQH317" s="73"/>
      <c r="GQI317" s="73"/>
      <c r="GQJ317" s="73"/>
      <c r="GQK317" s="73"/>
      <c r="GQL317" s="73"/>
      <c r="GQM317" s="73"/>
      <c r="GQN317" s="73"/>
      <c r="GQO317" s="73"/>
      <c r="GQP317" s="73"/>
      <c r="GQQ317" s="73"/>
      <c r="GQR317" s="73"/>
      <c r="GQS317" s="73"/>
      <c r="GQT317" s="73"/>
      <c r="GQU317" s="73"/>
      <c r="GQV317" s="73"/>
      <c r="GQW317" s="73"/>
      <c r="GQX317" s="73"/>
      <c r="GQY317" s="73"/>
      <c r="GQZ317" s="73"/>
      <c r="GRA317" s="73"/>
      <c r="GRB317" s="73"/>
      <c r="GRC317" s="73"/>
      <c r="GRD317" s="73"/>
      <c r="GRE317" s="73"/>
      <c r="GRF317" s="73"/>
      <c r="GRG317" s="73"/>
      <c r="GRH317" s="73"/>
      <c r="GRI317" s="73"/>
      <c r="GRJ317" s="73"/>
      <c r="GRK317" s="73"/>
      <c r="GRL317" s="73"/>
      <c r="GRM317" s="73"/>
      <c r="GRN317" s="73"/>
      <c r="GRO317" s="73"/>
      <c r="GRP317" s="73"/>
      <c r="GRQ317" s="73"/>
      <c r="GRR317" s="73"/>
      <c r="GRS317" s="73"/>
      <c r="GRT317" s="73"/>
      <c r="GRU317" s="73"/>
      <c r="GRV317" s="73"/>
      <c r="GRW317" s="73"/>
      <c r="GRX317" s="73"/>
      <c r="GRY317" s="73"/>
      <c r="GRZ317" s="73"/>
      <c r="GSA317" s="73"/>
      <c r="GSB317" s="73"/>
      <c r="GSC317" s="73"/>
      <c r="GSD317" s="73"/>
      <c r="GSE317" s="73"/>
      <c r="GSF317" s="73"/>
      <c r="GSG317" s="73"/>
      <c r="GSH317" s="73"/>
      <c r="GSI317" s="73"/>
      <c r="GSJ317" s="73"/>
      <c r="GSK317" s="73"/>
      <c r="GSL317" s="73"/>
      <c r="GSM317" s="73"/>
      <c r="GSN317" s="73"/>
      <c r="GSO317" s="73"/>
      <c r="GSP317" s="73"/>
      <c r="GSQ317" s="73"/>
      <c r="GSR317" s="73"/>
      <c r="GSS317" s="73"/>
      <c r="GST317" s="73"/>
      <c r="GSU317" s="73"/>
      <c r="GSV317" s="73"/>
      <c r="GSW317" s="73"/>
      <c r="GSX317" s="73"/>
      <c r="GSY317" s="73"/>
      <c r="GSZ317" s="73"/>
      <c r="GTA317" s="73"/>
      <c r="GTB317" s="73"/>
      <c r="GTC317" s="73"/>
      <c r="GTD317" s="73"/>
      <c r="GTE317" s="73"/>
      <c r="GTF317" s="73"/>
      <c r="GTG317" s="73"/>
      <c r="GTH317" s="73"/>
      <c r="GTI317" s="73"/>
      <c r="GTJ317" s="73"/>
      <c r="GTK317" s="73"/>
      <c r="GTL317" s="73"/>
      <c r="GTM317" s="73"/>
      <c r="GTN317" s="73"/>
      <c r="GTO317" s="73"/>
      <c r="GTP317" s="73"/>
      <c r="GTQ317" s="73"/>
      <c r="GTR317" s="73"/>
      <c r="GTS317" s="73"/>
      <c r="GTT317" s="73"/>
      <c r="GTU317" s="73"/>
      <c r="GTV317" s="73"/>
      <c r="GTW317" s="73"/>
      <c r="GTX317" s="73"/>
      <c r="GTY317" s="73"/>
      <c r="GTZ317" s="73"/>
      <c r="GUA317" s="73"/>
      <c r="GUB317" s="73"/>
      <c r="GUC317" s="73"/>
      <c r="GUD317" s="73"/>
      <c r="GUE317" s="73"/>
      <c r="GUF317" s="73"/>
      <c r="GUG317" s="73"/>
      <c r="GUH317" s="73"/>
      <c r="GUI317" s="73"/>
      <c r="GUJ317" s="73"/>
      <c r="GUK317" s="73"/>
      <c r="GUL317" s="73"/>
      <c r="GUM317" s="73"/>
      <c r="GUN317" s="73"/>
      <c r="GUO317" s="73"/>
      <c r="GUP317" s="73"/>
      <c r="GUQ317" s="73"/>
      <c r="GUR317" s="73"/>
      <c r="GUS317" s="73"/>
      <c r="GUT317" s="73"/>
      <c r="GUU317" s="73"/>
      <c r="GUV317" s="73"/>
      <c r="GUW317" s="73"/>
      <c r="GUX317" s="73"/>
      <c r="GUY317" s="73"/>
      <c r="GUZ317" s="73"/>
      <c r="GVA317" s="73"/>
      <c r="GVB317" s="73"/>
      <c r="GVC317" s="73"/>
      <c r="GVD317" s="73"/>
      <c r="GVE317" s="73"/>
      <c r="GVF317" s="73"/>
      <c r="GVG317" s="73"/>
      <c r="GVH317" s="73"/>
      <c r="GVI317" s="73"/>
      <c r="GVJ317" s="73"/>
      <c r="GVK317" s="73"/>
      <c r="GVL317" s="73"/>
      <c r="GVM317" s="73"/>
      <c r="GVN317" s="73"/>
      <c r="GVO317" s="73"/>
      <c r="GVP317" s="73"/>
      <c r="GVQ317" s="73"/>
      <c r="GVR317" s="73"/>
      <c r="GVS317" s="73"/>
      <c r="GVT317" s="73"/>
      <c r="GVU317" s="73"/>
      <c r="GVV317" s="73"/>
      <c r="GVW317" s="73"/>
      <c r="GVX317" s="73"/>
      <c r="GVY317" s="73"/>
      <c r="GVZ317" s="73"/>
      <c r="GWA317" s="73"/>
      <c r="GWB317" s="73"/>
      <c r="GWC317" s="73"/>
      <c r="GWD317" s="73"/>
      <c r="GWE317" s="73"/>
      <c r="GWF317" s="73"/>
      <c r="GWG317" s="73"/>
      <c r="GWH317" s="73"/>
      <c r="GWI317" s="73"/>
      <c r="GWJ317" s="73"/>
      <c r="GWK317" s="73"/>
      <c r="GWL317" s="73"/>
      <c r="GWM317" s="73"/>
      <c r="GWN317" s="73"/>
      <c r="GWO317" s="73"/>
      <c r="GWP317" s="73"/>
      <c r="GWQ317" s="73"/>
      <c r="GWR317" s="73"/>
      <c r="GWS317" s="73"/>
      <c r="GWT317" s="73"/>
      <c r="GWU317" s="73"/>
      <c r="GWV317" s="73"/>
      <c r="GWW317" s="73"/>
      <c r="GWX317" s="73"/>
      <c r="GWY317" s="73"/>
      <c r="GWZ317" s="73"/>
      <c r="GXA317" s="73"/>
      <c r="GXB317" s="73"/>
      <c r="GXC317" s="73"/>
      <c r="GXD317" s="73"/>
      <c r="GXE317" s="73"/>
      <c r="GXF317" s="73"/>
      <c r="GXG317" s="73"/>
      <c r="GXH317" s="73"/>
      <c r="GXI317" s="73"/>
      <c r="GXJ317" s="73"/>
      <c r="GXK317" s="73"/>
      <c r="GXL317" s="73"/>
      <c r="GXM317" s="73"/>
      <c r="GXN317" s="73"/>
      <c r="GXO317" s="73"/>
      <c r="GXP317" s="73"/>
      <c r="GXQ317" s="73"/>
      <c r="GXR317" s="73"/>
      <c r="GXS317" s="73"/>
      <c r="GXT317" s="73"/>
      <c r="GXU317" s="73"/>
      <c r="GXV317" s="73"/>
      <c r="GXW317" s="73"/>
      <c r="GXX317" s="73"/>
      <c r="GXY317" s="73"/>
      <c r="GXZ317" s="73"/>
      <c r="GYA317" s="73"/>
      <c r="GYB317" s="73"/>
      <c r="GYC317" s="73"/>
      <c r="GYD317" s="73"/>
      <c r="GYE317" s="73"/>
      <c r="GYF317" s="73"/>
      <c r="GYG317" s="73"/>
      <c r="GYH317" s="73"/>
      <c r="GYI317" s="73"/>
      <c r="GYJ317" s="73"/>
      <c r="GYK317" s="73"/>
      <c r="GYL317" s="73"/>
      <c r="GYM317" s="73"/>
      <c r="GYN317" s="73"/>
      <c r="GYO317" s="73"/>
      <c r="GYP317" s="73"/>
      <c r="GYQ317" s="73"/>
      <c r="GYR317" s="73"/>
      <c r="GYS317" s="73"/>
      <c r="GYT317" s="73"/>
      <c r="GYU317" s="73"/>
      <c r="GYV317" s="73"/>
      <c r="GYW317" s="73"/>
      <c r="GYX317" s="73"/>
      <c r="GYY317" s="73"/>
      <c r="GYZ317" s="73"/>
      <c r="GZA317" s="73"/>
      <c r="GZB317" s="73"/>
      <c r="GZC317" s="73"/>
      <c r="GZD317" s="73"/>
      <c r="GZE317" s="73"/>
      <c r="GZF317" s="73"/>
      <c r="GZG317" s="73"/>
      <c r="GZH317" s="73"/>
      <c r="GZI317" s="73"/>
      <c r="GZJ317" s="73"/>
      <c r="GZK317" s="73"/>
      <c r="GZL317" s="73"/>
      <c r="GZM317" s="73"/>
      <c r="GZN317" s="73"/>
      <c r="GZO317" s="73"/>
      <c r="GZP317" s="73"/>
      <c r="GZQ317" s="73"/>
      <c r="GZR317" s="73"/>
      <c r="GZS317" s="73"/>
      <c r="GZT317" s="73"/>
      <c r="GZU317" s="73"/>
      <c r="GZV317" s="73"/>
      <c r="GZW317" s="73"/>
      <c r="GZX317" s="73"/>
      <c r="GZY317" s="73"/>
      <c r="GZZ317" s="73"/>
      <c r="HAA317" s="73"/>
      <c r="HAB317" s="73"/>
      <c r="HAC317" s="73"/>
      <c r="HAD317" s="73"/>
      <c r="HAE317" s="73"/>
      <c r="HAF317" s="73"/>
      <c r="HAG317" s="73"/>
      <c r="HAH317" s="73"/>
      <c r="HAI317" s="73"/>
      <c r="HAJ317" s="73"/>
      <c r="HAK317" s="73"/>
      <c r="HAL317" s="73"/>
      <c r="HAM317" s="73"/>
      <c r="HAN317" s="73"/>
      <c r="HAO317" s="73"/>
      <c r="HAP317" s="73"/>
      <c r="HAQ317" s="73"/>
      <c r="HAR317" s="73"/>
      <c r="HAS317" s="73"/>
      <c r="HAT317" s="73"/>
      <c r="HAU317" s="73"/>
      <c r="HAV317" s="73"/>
      <c r="HAW317" s="73"/>
      <c r="HAX317" s="73"/>
      <c r="HAY317" s="73"/>
      <c r="HAZ317" s="73"/>
      <c r="HBA317" s="73"/>
      <c r="HBB317" s="73"/>
      <c r="HBC317" s="73"/>
      <c r="HBD317" s="73"/>
      <c r="HBE317" s="73"/>
      <c r="HBF317" s="73"/>
      <c r="HBG317" s="73"/>
      <c r="HBH317" s="73"/>
      <c r="HBI317" s="73"/>
      <c r="HBJ317" s="73"/>
      <c r="HBK317" s="73"/>
      <c r="HBL317" s="73"/>
      <c r="HBM317" s="73"/>
      <c r="HBN317" s="73"/>
      <c r="HBO317" s="73"/>
      <c r="HBP317" s="73"/>
      <c r="HBQ317" s="73"/>
      <c r="HBR317" s="73"/>
      <c r="HBS317" s="73"/>
      <c r="HBT317" s="73"/>
      <c r="HBU317" s="73"/>
      <c r="HBV317" s="73"/>
      <c r="HBW317" s="73"/>
      <c r="HBX317" s="73"/>
      <c r="HBY317" s="73"/>
      <c r="HBZ317" s="73"/>
      <c r="HCA317" s="73"/>
      <c r="HCB317" s="73"/>
      <c r="HCC317" s="73"/>
      <c r="HCD317" s="73"/>
      <c r="HCE317" s="73"/>
      <c r="HCF317" s="73"/>
      <c r="HCG317" s="73"/>
      <c r="HCH317" s="73"/>
      <c r="HCI317" s="73"/>
      <c r="HCJ317" s="73"/>
      <c r="HCK317" s="73"/>
      <c r="HCL317" s="73"/>
      <c r="HCM317" s="73"/>
      <c r="HCN317" s="73"/>
      <c r="HCO317" s="73"/>
      <c r="HCP317" s="73"/>
      <c r="HCQ317" s="73"/>
      <c r="HCR317" s="73"/>
      <c r="HCS317" s="73"/>
      <c r="HCT317" s="73"/>
      <c r="HCU317" s="73"/>
      <c r="HCV317" s="73"/>
      <c r="HCW317" s="73"/>
      <c r="HCX317" s="73"/>
      <c r="HCY317" s="73"/>
      <c r="HCZ317" s="73"/>
      <c r="HDA317" s="73"/>
      <c r="HDB317" s="73"/>
      <c r="HDC317" s="73"/>
      <c r="HDD317" s="73"/>
      <c r="HDE317" s="73"/>
      <c r="HDF317" s="73"/>
      <c r="HDG317" s="73"/>
      <c r="HDH317" s="73"/>
      <c r="HDI317" s="73"/>
      <c r="HDJ317" s="73"/>
      <c r="HDK317" s="73"/>
      <c r="HDL317" s="73"/>
      <c r="HDM317" s="73"/>
      <c r="HDN317" s="73"/>
      <c r="HDO317" s="73"/>
      <c r="HDP317" s="73"/>
      <c r="HDQ317" s="73"/>
      <c r="HDR317" s="73"/>
      <c r="HDS317" s="73"/>
      <c r="HDT317" s="73"/>
      <c r="HDU317" s="73"/>
      <c r="HDV317" s="73"/>
      <c r="HDW317" s="73"/>
      <c r="HDX317" s="73"/>
      <c r="HDY317" s="73"/>
      <c r="HDZ317" s="73"/>
      <c r="HEA317" s="73"/>
      <c r="HEB317" s="73"/>
      <c r="HEC317" s="73"/>
      <c r="HED317" s="73"/>
      <c r="HEE317" s="73"/>
      <c r="HEF317" s="73"/>
      <c r="HEG317" s="73"/>
      <c r="HEH317" s="73"/>
      <c r="HEI317" s="73"/>
      <c r="HEJ317" s="73"/>
      <c r="HEK317" s="73"/>
      <c r="HEL317" s="73"/>
      <c r="HEM317" s="73"/>
      <c r="HEN317" s="73"/>
      <c r="HEO317" s="73"/>
      <c r="HEP317" s="73"/>
      <c r="HEQ317" s="73"/>
      <c r="HER317" s="73"/>
      <c r="HES317" s="73"/>
      <c r="HET317" s="73"/>
      <c r="HEU317" s="73"/>
      <c r="HEV317" s="73"/>
      <c r="HEW317" s="73"/>
      <c r="HEX317" s="73"/>
      <c r="HEY317" s="73"/>
      <c r="HEZ317" s="73"/>
      <c r="HFA317" s="73"/>
      <c r="HFB317" s="73"/>
      <c r="HFC317" s="73"/>
      <c r="HFD317" s="73"/>
      <c r="HFE317" s="73"/>
      <c r="HFF317" s="73"/>
      <c r="HFG317" s="73"/>
      <c r="HFH317" s="73"/>
      <c r="HFI317" s="73"/>
      <c r="HFJ317" s="73"/>
      <c r="HFK317" s="73"/>
      <c r="HFL317" s="73"/>
      <c r="HFM317" s="73"/>
      <c r="HFN317" s="73"/>
      <c r="HFO317" s="73"/>
      <c r="HFP317" s="73"/>
      <c r="HFQ317" s="73"/>
      <c r="HFR317" s="73"/>
      <c r="HFS317" s="73"/>
      <c r="HFT317" s="73"/>
      <c r="HFU317" s="73"/>
      <c r="HFV317" s="73"/>
      <c r="HFW317" s="73"/>
      <c r="HFX317" s="73"/>
      <c r="HFY317" s="73"/>
      <c r="HFZ317" s="73"/>
      <c r="HGA317" s="73"/>
      <c r="HGB317" s="73"/>
      <c r="HGC317" s="73"/>
      <c r="HGD317" s="73"/>
      <c r="HGE317" s="73"/>
      <c r="HGF317" s="73"/>
      <c r="HGG317" s="73"/>
      <c r="HGH317" s="73"/>
      <c r="HGI317" s="73"/>
      <c r="HGJ317" s="73"/>
      <c r="HGK317" s="73"/>
      <c r="HGL317" s="73"/>
      <c r="HGM317" s="73"/>
      <c r="HGN317" s="73"/>
      <c r="HGO317" s="73"/>
      <c r="HGP317" s="73"/>
      <c r="HGQ317" s="73"/>
      <c r="HGR317" s="73"/>
      <c r="HGS317" s="73"/>
      <c r="HGT317" s="73"/>
      <c r="HGU317" s="73"/>
      <c r="HGV317" s="73"/>
      <c r="HGW317" s="73"/>
      <c r="HGX317" s="73"/>
      <c r="HGY317" s="73"/>
      <c r="HGZ317" s="73"/>
      <c r="HHA317" s="73"/>
      <c r="HHB317" s="73"/>
      <c r="HHC317" s="73"/>
      <c r="HHD317" s="73"/>
      <c r="HHE317" s="73"/>
      <c r="HHF317" s="73"/>
      <c r="HHG317" s="73"/>
      <c r="HHH317" s="73"/>
      <c r="HHI317" s="73"/>
      <c r="HHJ317" s="73"/>
      <c r="HHK317" s="73"/>
      <c r="HHL317" s="73"/>
      <c r="HHM317" s="73"/>
      <c r="HHN317" s="73"/>
      <c r="HHO317" s="73"/>
      <c r="HHP317" s="73"/>
      <c r="HHQ317" s="73"/>
      <c r="HHR317" s="73"/>
      <c r="HHS317" s="73"/>
      <c r="HHT317" s="73"/>
      <c r="HHU317" s="73"/>
      <c r="HHV317" s="73"/>
      <c r="HHW317" s="73"/>
      <c r="HHX317" s="73"/>
      <c r="HHY317" s="73"/>
      <c r="HHZ317" s="73"/>
      <c r="HIA317" s="73"/>
      <c r="HIB317" s="73"/>
      <c r="HIC317" s="73"/>
      <c r="HID317" s="73"/>
      <c r="HIE317" s="73"/>
      <c r="HIF317" s="73"/>
      <c r="HIG317" s="73"/>
      <c r="HIH317" s="73"/>
      <c r="HII317" s="73"/>
      <c r="HIJ317" s="73"/>
      <c r="HIK317" s="73"/>
      <c r="HIL317" s="73"/>
      <c r="HIM317" s="73"/>
      <c r="HIN317" s="73"/>
      <c r="HIO317" s="73"/>
      <c r="HIP317" s="73"/>
      <c r="HIQ317" s="73"/>
      <c r="HIR317" s="73"/>
      <c r="HIS317" s="73"/>
      <c r="HIT317" s="73"/>
      <c r="HIU317" s="73"/>
      <c r="HIV317" s="73"/>
      <c r="HIW317" s="73"/>
      <c r="HIX317" s="73"/>
      <c r="HIY317" s="73"/>
      <c r="HIZ317" s="73"/>
      <c r="HJA317" s="73"/>
      <c r="HJB317" s="73"/>
      <c r="HJC317" s="73"/>
      <c r="HJD317" s="73"/>
      <c r="HJE317" s="73"/>
      <c r="HJF317" s="73"/>
      <c r="HJG317" s="73"/>
      <c r="HJH317" s="73"/>
      <c r="HJI317" s="73"/>
      <c r="HJJ317" s="73"/>
      <c r="HJK317" s="73"/>
      <c r="HJL317" s="73"/>
      <c r="HJM317" s="73"/>
      <c r="HJN317" s="73"/>
      <c r="HJO317" s="73"/>
      <c r="HJP317" s="73"/>
      <c r="HJQ317" s="73"/>
      <c r="HJR317" s="73"/>
      <c r="HJS317" s="73"/>
      <c r="HJT317" s="73"/>
      <c r="HJU317" s="73"/>
      <c r="HJV317" s="73"/>
      <c r="HJW317" s="73"/>
      <c r="HJX317" s="73"/>
      <c r="HJY317" s="73"/>
      <c r="HJZ317" s="73"/>
      <c r="HKA317" s="73"/>
      <c r="HKB317" s="73"/>
      <c r="HKC317" s="73"/>
      <c r="HKD317" s="73"/>
      <c r="HKE317" s="73"/>
      <c r="HKF317" s="73"/>
      <c r="HKG317" s="73"/>
      <c r="HKH317" s="73"/>
      <c r="HKI317" s="73"/>
      <c r="HKJ317" s="73"/>
      <c r="HKK317" s="73"/>
      <c r="HKL317" s="73"/>
      <c r="HKM317" s="73"/>
      <c r="HKN317" s="73"/>
      <c r="HKO317" s="73"/>
      <c r="HKP317" s="73"/>
      <c r="HKQ317" s="73"/>
      <c r="HKR317" s="73"/>
      <c r="HKS317" s="73"/>
      <c r="HKT317" s="73"/>
      <c r="HKU317" s="73"/>
      <c r="HKV317" s="73"/>
      <c r="HKW317" s="73"/>
      <c r="HKX317" s="73"/>
      <c r="HKY317" s="73"/>
      <c r="HKZ317" s="73"/>
      <c r="HLA317" s="73"/>
      <c r="HLB317" s="73"/>
      <c r="HLC317" s="73"/>
      <c r="HLD317" s="73"/>
      <c r="HLE317" s="73"/>
      <c r="HLF317" s="73"/>
      <c r="HLG317" s="73"/>
      <c r="HLH317" s="73"/>
      <c r="HLI317" s="73"/>
      <c r="HLJ317" s="73"/>
      <c r="HLK317" s="73"/>
      <c r="HLL317" s="73"/>
      <c r="HLM317" s="73"/>
      <c r="HLN317" s="73"/>
      <c r="HLO317" s="73"/>
      <c r="HLP317" s="73"/>
      <c r="HLQ317" s="73"/>
      <c r="HLR317" s="73"/>
      <c r="HLS317" s="73"/>
      <c r="HLT317" s="73"/>
      <c r="HLU317" s="73"/>
      <c r="HLV317" s="73"/>
      <c r="HLW317" s="73"/>
      <c r="HLX317" s="73"/>
      <c r="HLY317" s="73"/>
      <c r="HLZ317" s="73"/>
      <c r="HMA317" s="73"/>
      <c r="HMB317" s="73"/>
      <c r="HMC317" s="73"/>
      <c r="HMD317" s="73"/>
      <c r="HME317" s="73"/>
      <c r="HMF317" s="73"/>
      <c r="HMG317" s="73"/>
      <c r="HMH317" s="73"/>
      <c r="HMI317" s="73"/>
      <c r="HMJ317" s="73"/>
      <c r="HMK317" s="73"/>
      <c r="HML317" s="73"/>
      <c r="HMM317" s="73"/>
      <c r="HMN317" s="73"/>
      <c r="HMO317" s="73"/>
      <c r="HMP317" s="73"/>
      <c r="HMQ317" s="73"/>
      <c r="HMR317" s="73"/>
      <c r="HMS317" s="73"/>
      <c r="HMT317" s="73"/>
      <c r="HMU317" s="73"/>
      <c r="HMV317" s="73"/>
      <c r="HMW317" s="73"/>
      <c r="HMX317" s="73"/>
      <c r="HMY317" s="73"/>
      <c r="HMZ317" s="73"/>
      <c r="HNA317" s="73"/>
      <c r="HNB317" s="73"/>
      <c r="HNC317" s="73"/>
      <c r="HND317" s="73"/>
      <c r="HNE317" s="73"/>
      <c r="HNF317" s="73"/>
      <c r="HNG317" s="73"/>
      <c r="HNH317" s="73"/>
      <c r="HNI317" s="73"/>
      <c r="HNJ317" s="73"/>
      <c r="HNK317" s="73"/>
      <c r="HNL317" s="73"/>
      <c r="HNM317" s="73"/>
      <c r="HNN317" s="73"/>
      <c r="HNO317" s="73"/>
      <c r="HNP317" s="73"/>
      <c r="HNQ317" s="73"/>
      <c r="HNR317" s="73"/>
      <c r="HNS317" s="73"/>
      <c r="HNT317" s="73"/>
      <c r="HNU317" s="73"/>
      <c r="HNV317" s="73"/>
      <c r="HNW317" s="73"/>
      <c r="HNX317" s="73"/>
      <c r="HNY317" s="73"/>
      <c r="HNZ317" s="73"/>
      <c r="HOA317" s="73"/>
      <c r="HOB317" s="73"/>
      <c r="HOC317" s="73"/>
      <c r="HOD317" s="73"/>
      <c r="HOE317" s="73"/>
      <c r="HOF317" s="73"/>
      <c r="HOG317" s="73"/>
      <c r="HOH317" s="73"/>
      <c r="HOI317" s="73"/>
      <c r="HOJ317" s="73"/>
      <c r="HOK317" s="73"/>
      <c r="HOL317" s="73"/>
      <c r="HOM317" s="73"/>
      <c r="HON317" s="73"/>
      <c r="HOO317" s="73"/>
      <c r="HOP317" s="73"/>
      <c r="HOQ317" s="73"/>
      <c r="HOR317" s="73"/>
      <c r="HOS317" s="73"/>
      <c r="HOT317" s="73"/>
      <c r="HOU317" s="73"/>
      <c r="HOV317" s="73"/>
      <c r="HOW317" s="73"/>
      <c r="HOX317" s="73"/>
      <c r="HOY317" s="73"/>
      <c r="HOZ317" s="73"/>
      <c r="HPA317" s="73"/>
      <c r="HPB317" s="73"/>
      <c r="HPC317" s="73"/>
      <c r="HPD317" s="73"/>
      <c r="HPE317" s="73"/>
      <c r="HPF317" s="73"/>
      <c r="HPG317" s="73"/>
      <c r="HPH317" s="73"/>
      <c r="HPI317" s="73"/>
      <c r="HPJ317" s="73"/>
      <c r="HPK317" s="73"/>
      <c r="HPL317" s="73"/>
      <c r="HPM317" s="73"/>
      <c r="HPN317" s="73"/>
      <c r="HPO317" s="73"/>
      <c r="HPP317" s="73"/>
      <c r="HPQ317" s="73"/>
      <c r="HPR317" s="73"/>
      <c r="HPS317" s="73"/>
      <c r="HPT317" s="73"/>
      <c r="HPU317" s="73"/>
      <c r="HPV317" s="73"/>
      <c r="HPW317" s="73"/>
      <c r="HPX317" s="73"/>
      <c r="HPY317" s="73"/>
      <c r="HPZ317" s="73"/>
      <c r="HQA317" s="73"/>
      <c r="HQB317" s="73"/>
      <c r="HQC317" s="73"/>
      <c r="HQD317" s="73"/>
      <c r="HQE317" s="73"/>
      <c r="HQF317" s="73"/>
      <c r="HQG317" s="73"/>
      <c r="HQH317" s="73"/>
      <c r="HQI317" s="73"/>
      <c r="HQJ317" s="73"/>
      <c r="HQK317" s="73"/>
      <c r="HQL317" s="73"/>
      <c r="HQM317" s="73"/>
      <c r="HQN317" s="73"/>
      <c r="HQO317" s="73"/>
      <c r="HQP317" s="73"/>
      <c r="HQQ317" s="73"/>
      <c r="HQR317" s="73"/>
      <c r="HQS317" s="73"/>
      <c r="HQT317" s="73"/>
      <c r="HQU317" s="73"/>
      <c r="HQV317" s="73"/>
      <c r="HQW317" s="73"/>
      <c r="HQX317" s="73"/>
      <c r="HQY317" s="73"/>
      <c r="HQZ317" s="73"/>
      <c r="HRA317" s="73"/>
      <c r="HRB317" s="73"/>
      <c r="HRC317" s="73"/>
      <c r="HRD317" s="73"/>
      <c r="HRE317" s="73"/>
      <c r="HRF317" s="73"/>
      <c r="HRG317" s="73"/>
      <c r="HRH317" s="73"/>
      <c r="HRI317" s="73"/>
      <c r="HRJ317" s="73"/>
      <c r="HRK317" s="73"/>
      <c r="HRL317" s="73"/>
      <c r="HRM317" s="73"/>
      <c r="HRN317" s="73"/>
      <c r="HRO317" s="73"/>
      <c r="HRP317" s="73"/>
      <c r="HRQ317" s="73"/>
      <c r="HRR317" s="73"/>
      <c r="HRS317" s="73"/>
      <c r="HRT317" s="73"/>
      <c r="HRU317" s="73"/>
      <c r="HRV317" s="73"/>
      <c r="HRW317" s="73"/>
      <c r="HRX317" s="73"/>
      <c r="HRY317" s="73"/>
      <c r="HRZ317" s="73"/>
      <c r="HSA317" s="73"/>
      <c r="HSB317" s="73"/>
      <c r="HSC317" s="73"/>
      <c r="HSD317" s="73"/>
      <c r="HSE317" s="73"/>
      <c r="HSF317" s="73"/>
      <c r="HSG317" s="73"/>
      <c r="HSH317" s="73"/>
      <c r="HSI317" s="73"/>
      <c r="HSJ317" s="73"/>
      <c r="HSK317" s="73"/>
      <c r="HSL317" s="73"/>
      <c r="HSM317" s="73"/>
      <c r="HSN317" s="73"/>
      <c r="HSO317" s="73"/>
      <c r="HSP317" s="73"/>
      <c r="HSQ317" s="73"/>
      <c r="HSR317" s="73"/>
      <c r="HSS317" s="73"/>
      <c r="HST317" s="73"/>
      <c r="HSU317" s="73"/>
      <c r="HSV317" s="73"/>
      <c r="HSW317" s="73"/>
      <c r="HSX317" s="73"/>
      <c r="HSY317" s="73"/>
      <c r="HSZ317" s="73"/>
      <c r="HTA317" s="73"/>
      <c r="HTB317" s="73"/>
      <c r="HTC317" s="73"/>
      <c r="HTD317" s="73"/>
      <c r="HTE317" s="73"/>
      <c r="HTF317" s="73"/>
      <c r="HTG317" s="73"/>
      <c r="HTH317" s="73"/>
      <c r="HTI317" s="73"/>
      <c r="HTJ317" s="73"/>
      <c r="HTK317" s="73"/>
      <c r="HTL317" s="73"/>
      <c r="HTM317" s="73"/>
      <c r="HTN317" s="73"/>
      <c r="HTO317" s="73"/>
      <c r="HTP317" s="73"/>
      <c r="HTQ317" s="73"/>
      <c r="HTR317" s="73"/>
      <c r="HTS317" s="73"/>
      <c r="HTT317" s="73"/>
      <c r="HTU317" s="73"/>
      <c r="HTV317" s="73"/>
      <c r="HTW317" s="73"/>
      <c r="HTX317" s="73"/>
      <c r="HTY317" s="73"/>
      <c r="HTZ317" s="73"/>
      <c r="HUA317" s="73"/>
      <c r="HUB317" s="73"/>
      <c r="HUC317" s="73"/>
      <c r="HUD317" s="73"/>
      <c r="HUE317" s="73"/>
      <c r="HUF317" s="73"/>
      <c r="HUG317" s="73"/>
      <c r="HUH317" s="73"/>
      <c r="HUI317" s="73"/>
      <c r="HUJ317" s="73"/>
      <c r="HUK317" s="73"/>
      <c r="HUL317" s="73"/>
      <c r="HUM317" s="73"/>
      <c r="HUN317" s="73"/>
      <c r="HUO317" s="73"/>
      <c r="HUP317" s="73"/>
      <c r="HUQ317" s="73"/>
      <c r="HUR317" s="73"/>
      <c r="HUS317" s="73"/>
      <c r="HUT317" s="73"/>
      <c r="HUU317" s="73"/>
      <c r="HUV317" s="73"/>
      <c r="HUW317" s="73"/>
      <c r="HUX317" s="73"/>
      <c r="HUY317" s="73"/>
      <c r="HUZ317" s="73"/>
      <c r="HVA317" s="73"/>
      <c r="HVB317" s="73"/>
      <c r="HVC317" s="73"/>
      <c r="HVD317" s="73"/>
      <c r="HVE317" s="73"/>
      <c r="HVF317" s="73"/>
      <c r="HVG317" s="73"/>
      <c r="HVH317" s="73"/>
      <c r="HVI317" s="73"/>
      <c r="HVJ317" s="73"/>
      <c r="HVK317" s="73"/>
      <c r="HVL317" s="73"/>
      <c r="HVM317" s="73"/>
      <c r="HVN317" s="73"/>
      <c r="HVO317" s="73"/>
      <c r="HVP317" s="73"/>
      <c r="HVQ317" s="73"/>
      <c r="HVR317" s="73"/>
      <c r="HVS317" s="73"/>
      <c r="HVT317" s="73"/>
      <c r="HVU317" s="73"/>
      <c r="HVV317" s="73"/>
      <c r="HVW317" s="73"/>
      <c r="HVX317" s="73"/>
      <c r="HVY317" s="73"/>
      <c r="HVZ317" s="73"/>
      <c r="HWA317" s="73"/>
      <c r="HWB317" s="73"/>
      <c r="HWC317" s="73"/>
      <c r="HWD317" s="73"/>
      <c r="HWE317" s="73"/>
      <c r="HWF317" s="73"/>
      <c r="HWG317" s="73"/>
      <c r="HWH317" s="73"/>
      <c r="HWI317" s="73"/>
      <c r="HWJ317" s="73"/>
      <c r="HWK317" s="73"/>
      <c r="HWL317" s="73"/>
      <c r="HWM317" s="73"/>
      <c r="HWN317" s="73"/>
      <c r="HWO317" s="73"/>
      <c r="HWP317" s="73"/>
      <c r="HWQ317" s="73"/>
      <c r="HWR317" s="73"/>
      <c r="HWS317" s="73"/>
      <c r="HWT317" s="73"/>
      <c r="HWU317" s="73"/>
      <c r="HWV317" s="73"/>
      <c r="HWW317" s="73"/>
      <c r="HWX317" s="73"/>
      <c r="HWY317" s="73"/>
      <c r="HWZ317" s="73"/>
      <c r="HXA317" s="73"/>
      <c r="HXB317" s="73"/>
      <c r="HXC317" s="73"/>
      <c r="HXD317" s="73"/>
      <c r="HXE317" s="73"/>
      <c r="HXF317" s="73"/>
      <c r="HXG317" s="73"/>
      <c r="HXH317" s="73"/>
      <c r="HXI317" s="73"/>
      <c r="HXJ317" s="73"/>
      <c r="HXK317" s="73"/>
      <c r="HXL317" s="73"/>
      <c r="HXM317" s="73"/>
      <c r="HXN317" s="73"/>
      <c r="HXO317" s="73"/>
      <c r="HXP317" s="73"/>
      <c r="HXQ317" s="73"/>
      <c r="HXR317" s="73"/>
      <c r="HXS317" s="73"/>
      <c r="HXT317" s="73"/>
      <c r="HXU317" s="73"/>
      <c r="HXV317" s="73"/>
      <c r="HXW317" s="73"/>
      <c r="HXX317" s="73"/>
      <c r="HXY317" s="73"/>
      <c r="HXZ317" s="73"/>
      <c r="HYA317" s="73"/>
      <c r="HYB317" s="73"/>
      <c r="HYC317" s="73"/>
      <c r="HYD317" s="73"/>
      <c r="HYE317" s="73"/>
      <c r="HYF317" s="73"/>
      <c r="HYG317" s="73"/>
      <c r="HYH317" s="73"/>
      <c r="HYI317" s="73"/>
      <c r="HYJ317" s="73"/>
      <c r="HYK317" s="73"/>
      <c r="HYL317" s="73"/>
      <c r="HYM317" s="73"/>
      <c r="HYN317" s="73"/>
      <c r="HYO317" s="73"/>
      <c r="HYP317" s="73"/>
      <c r="HYQ317" s="73"/>
      <c r="HYR317" s="73"/>
      <c r="HYS317" s="73"/>
      <c r="HYT317" s="73"/>
      <c r="HYU317" s="73"/>
      <c r="HYV317" s="73"/>
      <c r="HYW317" s="73"/>
      <c r="HYX317" s="73"/>
      <c r="HYY317" s="73"/>
      <c r="HYZ317" s="73"/>
      <c r="HZA317" s="73"/>
      <c r="HZB317" s="73"/>
      <c r="HZC317" s="73"/>
      <c r="HZD317" s="73"/>
      <c r="HZE317" s="73"/>
      <c r="HZF317" s="73"/>
      <c r="HZG317" s="73"/>
      <c r="HZH317" s="73"/>
      <c r="HZI317" s="73"/>
      <c r="HZJ317" s="73"/>
      <c r="HZK317" s="73"/>
      <c r="HZL317" s="73"/>
      <c r="HZM317" s="73"/>
      <c r="HZN317" s="73"/>
      <c r="HZO317" s="73"/>
      <c r="HZP317" s="73"/>
      <c r="HZQ317" s="73"/>
      <c r="HZR317" s="73"/>
      <c r="HZS317" s="73"/>
      <c r="HZT317" s="73"/>
      <c r="HZU317" s="73"/>
      <c r="HZV317" s="73"/>
      <c r="HZW317" s="73"/>
      <c r="HZX317" s="73"/>
      <c r="HZY317" s="73"/>
      <c r="HZZ317" s="73"/>
      <c r="IAA317" s="73"/>
      <c r="IAB317" s="73"/>
      <c r="IAC317" s="73"/>
      <c r="IAD317" s="73"/>
      <c r="IAE317" s="73"/>
      <c r="IAF317" s="73"/>
      <c r="IAG317" s="73"/>
      <c r="IAH317" s="73"/>
      <c r="IAI317" s="73"/>
      <c r="IAJ317" s="73"/>
      <c r="IAK317" s="73"/>
      <c r="IAL317" s="73"/>
      <c r="IAM317" s="73"/>
      <c r="IAN317" s="73"/>
      <c r="IAO317" s="73"/>
      <c r="IAP317" s="73"/>
      <c r="IAQ317" s="73"/>
      <c r="IAR317" s="73"/>
      <c r="IAS317" s="73"/>
      <c r="IAT317" s="73"/>
      <c r="IAU317" s="73"/>
      <c r="IAV317" s="73"/>
      <c r="IAW317" s="73"/>
      <c r="IAX317" s="73"/>
      <c r="IAY317" s="73"/>
      <c r="IAZ317" s="73"/>
      <c r="IBA317" s="73"/>
      <c r="IBB317" s="73"/>
      <c r="IBC317" s="73"/>
      <c r="IBD317" s="73"/>
      <c r="IBE317" s="73"/>
      <c r="IBF317" s="73"/>
      <c r="IBG317" s="73"/>
      <c r="IBH317" s="73"/>
      <c r="IBI317" s="73"/>
      <c r="IBJ317" s="73"/>
      <c r="IBK317" s="73"/>
      <c r="IBL317" s="73"/>
      <c r="IBM317" s="73"/>
      <c r="IBN317" s="73"/>
      <c r="IBO317" s="73"/>
      <c r="IBP317" s="73"/>
      <c r="IBQ317" s="73"/>
      <c r="IBR317" s="73"/>
      <c r="IBS317" s="73"/>
      <c r="IBT317" s="73"/>
      <c r="IBU317" s="73"/>
      <c r="IBV317" s="73"/>
      <c r="IBW317" s="73"/>
      <c r="IBX317" s="73"/>
      <c r="IBY317" s="73"/>
      <c r="IBZ317" s="73"/>
      <c r="ICA317" s="73"/>
      <c r="ICB317" s="73"/>
      <c r="ICC317" s="73"/>
      <c r="ICD317" s="73"/>
      <c r="ICE317" s="73"/>
      <c r="ICF317" s="73"/>
      <c r="ICG317" s="73"/>
      <c r="ICH317" s="73"/>
      <c r="ICI317" s="73"/>
      <c r="ICJ317" s="73"/>
      <c r="ICK317" s="73"/>
      <c r="ICL317" s="73"/>
      <c r="ICM317" s="73"/>
      <c r="ICN317" s="73"/>
      <c r="ICO317" s="73"/>
      <c r="ICP317" s="73"/>
      <c r="ICQ317" s="73"/>
      <c r="ICR317" s="73"/>
      <c r="ICS317" s="73"/>
      <c r="ICT317" s="73"/>
      <c r="ICU317" s="73"/>
      <c r="ICV317" s="73"/>
      <c r="ICW317" s="73"/>
      <c r="ICX317" s="73"/>
      <c r="ICY317" s="73"/>
      <c r="ICZ317" s="73"/>
      <c r="IDA317" s="73"/>
      <c r="IDB317" s="73"/>
      <c r="IDC317" s="73"/>
      <c r="IDD317" s="73"/>
      <c r="IDE317" s="73"/>
      <c r="IDF317" s="73"/>
      <c r="IDG317" s="73"/>
      <c r="IDH317" s="73"/>
      <c r="IDI317" s="73"/>
      <c r="IDJ317" s="73"/>
      <c r="IDK317" s="73"/>
      <c r="IDL317" s="73"/>
      <c r="IDM317" s="73"/>
      <c r="IDN317" s="73"/>
      <c r="IDO317" s="73"/>
      <c r="IDP317" s="73"/>
      <c r="IDQ317" s="73"/>
      <c r="IDR317" s="73"/>
      <c r="IDS317" s="73"/>
      <c r="IDT317" s="73"/>
      <c r="IDU317" s="73"/>
      <c r="IDV317" s="73"/>
      <c r="IDW317" s="73"/>
      <c r="IDX317" s="73"/>
      <c r="IDY317" s="73"/>
      <c r="IDZ317" s="73"/>
      <c r="IEA317" s="73"/>
      <c r="IEB317" s="73"/>
      <c r="IEC317" s="73"/>
      <c r="IED317" s="73"/>
      <c r="IEE317" s="73"/>
      <c r="IEF317" s="73"/>
      <c r="IEG317" s="73"/>
      <c r="IEH317" s="73"/>
      <c r="IEI317" s="73"/>
      <c r="IEJ317" s="73"/>
      <c r="IEK317" s="73"/>
      <c r="IEL317" s="73"/>
      <c r="IEM317" s="73"/>
      <c r="IEN317" s="73"/>
      <c r="IEO317" s="73"/>
      <c r="IEP317" s="73"/>
      <c r="IEQ317" s="73"/>
      <c r="IER317" s="73"/>
      <c r="IES317" s="73"/>
      <c r="IET317" s="73"/>
      <c r="IEU317" s="73"/>
      <c r="IEV317" s="73"/>
      <c r="IEW317" s="73"/>
      <c r="IEX317" s="73"/>
      <c r="IEY317" s="73"/>
      <c r="IEZ317" s="73"/>
      <c r="IFA317" s="73"/>
      <c r="IFB317" s="73"/>
      <c r="IFC317" s="73"/>
      <c r="IFD317" s="73"/>
      <c r="IFE317" s="73"/>
      <c r="IFF317" s="73"/>
      <c r="IFG317" s="73"/>
      <c r="IFH317" s="73"/>
      <c r="IFI317" s="73"/>
      <c r="IFJ317" s="73"/>
      <c r="IFK317" s="73"/>
      <c r="IFL317" s="73"/>
      <c r="IFM317" s="73"/>
      <c r="IFN317" s="73"/>
      <c r="IFO317" s="73"/>
      <c r="IFP317" s="73"/>
      <c r="IFQ317" s="73"/>
      <c r="IFR317" s="73"/>
      <c r="IFS317" s="73"/>
      <c r="IFT317" s="73"/>
      <c r="IFU317" s="73"/>
      <c r="IFV317" s="73"/>
      <c r="IFW317" s="73"/>
      <c r="IFX317" s="73"/>
      <c r="IFY317" s="73"/>
      <c r="IFZ317" s="73"/>
      <c r="IGA317" s="73"/>
      <c r="IGB317" s="73"/>
      <c r="IGC317" s="73"/>
      <c r="IGD317" s="73"/>
      <c r="IGE317" s="73"/>
      <c r="IGF317" s="73"/>
      <c r="IGG317" s="73"/>
      <c r="IGH317" s="73"/>
      <c r="IGI317" s="73"/>
      <c r="IGJ317" s="73"/>
      <c r="IGK317" s="73"/>
      <c r="IGL317" s="73"/>
      <c r="IGM317" s="73"/>
      <c r="IGN317" s="73"/>
      <c r="IGO317" s="73"/>
      <c r="IGP317" s="73"/>
      <c r="IGQ317" s="73"/>
      <c r="IGR317" s="73"/>
      <c r="IGS317" s="73"/>
      <c r="IGT317" s="73"/>
      <c r="IGU317" s="73"/>
      <c r="IGV317" s="73"/>
      <c r="IGW317" s="73"/>
      <c r="IGX317" s="73"/>
      <c r="IGY317" s="73"/>
      <c r="IGZ317" s="73"/>
      <c r="IHA317" s="73"/>
      <c r="IHB317" s="73"/>
      <c r="IHC317" s="73"/>
      <c r="IHD317" s="73"/>
      <c r="IHE317" s="73"/>
      <c r="IHF317" s="73"/>
      <c r="IHG317" s="73"/>
      <c r="IHH317" s="73"/>
      <c r="IHI317" s="73"/>
      <c r="IHJ317" s="73"/>
      <c r="IHK317" s="73"/>
      <c r="IHL317" s="73"/>
      <c r="IHM317" s="73"/>
      <c r="IHN317" s="73"/>
      <c r="IHO317" s="73"/>
      <c r="IHP317" s="73"/>
      <c r="IHQ317" s="73"/>
      <c r="IHR317" s="73"/>
      <c r="IHS317" s="73"/>
      <c r="IHT317" s="73"/>
      <c r="IHU317" s="73"/>
      <c r="IHV317" s="73"/>
      <c r="IHW317" s="73"/>
      <c r="IHX317" s="73"/>
      <c r="IHY317" s="73"/>
      <c r="IHZ317" s="73"/>
      <c r="IIA317" s="73"/>
      <c r="IIB317" s="73"/>
      <c r="IIC317" s="73"/>
      <c r="IID317" s="73"/>
      <c r="IIE317" s="73"/>
      <c r="IIF317" s="73"/>
      <c r="IIG317" s="73"/>
      <c r="IIH317" s="73"/>
      <c r="III317" s="73"/>
      <c r="IIJ317" s="73"/>
      <c r="IIK317" s="73"/>
      <c r="IIL317" s="73"/>
      <c r="IIM317" s="73"/>
      <c r="IIN317" s="73"/>
      <c r="IIO317" s="73"/>
      <c r="IIP317" s="73"/>
      <c r="IIQ317" s="73"/>
      <c r="IIR317" s="73"/>
      <c r="IIS317" s="73"/>
      <c r="IIT317" s="73"/>
      <c r="IIU317" s="73"/>
      <c r="IIV317" s="73"/>
      <c r="IIW317" s="73"/>
      <c r="IIX317" s="73"/>
      <c r="IIY317" s="73"/>
      <c r="IIZ317" s="73"/>
      <c r="IJA317" s="73"/>
      <c r="IJB317" s="73"/>
      <c r="IJC317" s="73"/>
      <c r="IJD317" s="73"/>
      <c r="IJE317" s="73"/>
      <c r="IJF317" s="73"/>
      <c r="IJG317" s="73"/>
      <c r="IJH317" s="73"/>
      <c r="IJI317" s="73"/>
      <c r="IJJ317" s="73"/>
      <c r="IJK317" s="73"/>
      <c r="IJL317" s="73"/>
      <c r="IJM317" s="73"/>
      <c r="IJN317" s="73"/>
      <c r="IJO317" s="73"/>
      <c r="IJP317" s="73"/>
      <c r="IJQ317" s="73"/>
      <c r="IJR317" s="73"/>
      <c r="IJS317" s="73"/>
      <c r="IJT317" s="73"/>
      <c r="IJU317" s="73"/>
      <c r="IJV317" s="73"/>
      <c r="IJW317" s="73"/>
      <c r="IJX317" s="73"/>
      <c r="IJY317" s="73"/>
      <c r="IJZ317" s="73"/>
      <c r="IKA317" s="73"/>
      <c r="IKB317" s="73"/>
      <c r="IKC317" s="73"/>
      <c r="IKD317" s="73"/>
      <c r="IKE317" s="73"/>
      <c r="IKF317" s="73"/>
      <c r="IKG317" s="73"/>
      <c r="IKH317" s="73"/>
      <c r="IKI317" s="73"/>
      <c r="IKJ317" s="73"/>
      <c r="IKK317" s="73"/>
      <c r="IKL317" s="73"/>
      <c r="IKM317" s="73"/>
      <c r="IKN317" s="73"/>
      <c r="IKO317" s="73"/>
      <c r="IKP317" s="73"/>
      <c r="IKQ317" s="73"/>
      <c r="IKR317" s="73"/>
      <c r="IKS317" s="73"/>
      <c r="IKT317" s="73"/>
      <c r="IKU317" s="73"/>
      <c r="IKV317" s="73"/>
      <c r="IKW317" s="73"/>
      <c r="IKX317" s="73"/>
      <c r="IKY317" s="73"/>
      <c r="IKZ317" s="73"/>
      <c r="ILA317" s="73"/>
      <c r="ILB317" s="73"/>
      <c r="ILC317" s="73"/>
      <c r="ILD317" s="73"/>
      <c r="ILE317" s="73"/>
      <c r="ILF317" s="73"/>
      <c r="ILG317" s="73"/>
      <c r="ILH317" s="73"/>
      <c r="ILI317" s="73"/>
      <c r="ILJ317" s="73"/>
      <c r="ILK317" s="73"/>
      <c r="ILL317" s="73"/>
      <c r="ILM317" s="73"/>
      <c r="ILN317" s="73"/>
      <c r="ILO317" s="73"/>
      <c r="ILP317" s="73"/>
      <c r="ILQ317" s="73"/>
      <c r="ILR317" s="73"/>
      <c r="ILS317" s="73"/>
      <c r="ILT317" s="73"/>
      <c r="ILU317" s="73"/>
      <c r="ILV317" s="73"/>
      <c r="ILW317" s="73"/>
      <c r="ILX317" s="73"/>
      <c r="ILY317" s="73"/>
      <c r="ILZ317" s="73"/>
      <c r="IMA317" s="73"/>
      <c r="IMB317" s="73"/>
      <c r="IMC317" s="73"/>
      <c r="IMD317" s="73"/>
      <c r="IME317" s="73"/>
      <c r="IMF317" s="73"/>
      <c r="IMG317" s="73"/>
      <c r="IMH317" s="73"/>
      <c r="IMI317" s="73"/>
      <c r="IMJ317" s="73"/>
      <c r="IMK317" s="73"/>
      <c r="IML317" s="73"/>
      <c r="IMM317" s="73"/>
      <c r="IMN317" s="73"/>
      <c r="IMO317" s="73"/>
      <c r="IMP317" s="73"/>
      <c r="IMQ317" s="73"/>
      <c r="IMR317" s="73"/>
      <c r="IMS317" s="73"/>
      <c r="IMT317" s="73"/>
      <c r="IMU317" s="73"/>
      <c r="IMV317" s="73"/>
      <c r="IMW317" s="73"/>
      <c r="IMX317" s="73"/>
      <c r="IMY317" s="73"/>
      <c r="IMZ317" s="73"/>
      <c r="INA317" s="73"/>
      <c r="INB317" s="73"/>
      <c r="INC317" s="73"/>
      <c r="IND317" s="73"/>
      <c r="INE317" s="73"/>
      <c r="INF317" s="73"/>
      <c r="ING317" s="73"/>
      <c r="INH317" s="73"/>
      <c r="INI317" s="73"/>
      <c r="INJ317" s="73"/>
      <c r="INK317" s="73"/>
      <c r="INL317" s="73"/>
      <c r="INM317" s="73"/>
      <c r="INN317" s="73"/>
      <c r="INO317" s="73"/>
      <c r="INP317" s="73"/>
      <c r="INQ317" s="73"/>
      <c r="INR317" s="73"/>
      <c r="INS317" s="73"/>
      <c r="INT317" s="73"/>
      <c r="INU317" s="73"/>
      <c r="INV317" s="73"/>
      <c r="INW317" s="73"/>
      <c r="INX317" s="73"/>
      <c r="INY317" s="73"/>
      <c r="INZ317" s="73"/>
      <c r="IOA317" s="73"/>
      <c r="IOB317" s="73"/>
      <c r="IOC317" s="73"/>
      <c r="IOD317" s="73"/>
      <c r="IOE317" s="73"/>
      <c r="IOF317" s="73"/>
      <c r="IOG317" s="73"/>
      <c r="IOH317" s="73"/>
      <c r="IOI317" s="73"/>
      <c r="IOJ317" s="73"/>
      <c r="IOK317" s="73"/>
      <c r="IOL317" s="73"/>
      <c r="IOM317" s="73"/>
      <c r="ION317" s="73"/>
      <c r="IOO317" s="73"/>
      <c r="IOP317" s="73"/>
      <c r="IOQ317" s="73"/>
      <c r="IOR317" s="73"/>
      <c r="IOS317" s="73"/>
      <c r="IOT317" s="73"/>
      <c r="IOU317" s="73"/>
      <c r="IOV317" s="73"/>
      <c r="IOW317" s="73"/>
      <c r="IOX317" s="73"/>
      <c r="IOY317" s="73"/>
      <c r="IOZ317" s="73"/>
      <c r="IPA317" s="73"/>
      <c r="IPB317" s="73"/>
      <c r="IPC317" s="73"/>
      <c r="IPD317" s="73"/>
      <c r="IPE317" s="73"/>
      <c r="IPF317" s="73"/>
      <c r="IPG317" s="73"/>
      <c r="IPH317" s="73"/>
      <c r="IPI317" s="73"/>
      <c r="IPJ317" s="73"/>
      <c r="IPK317" s="73"/>
      <c r="IPL317" s="73"/>
      <c r="IPM317" s="73"/>
      <c r="IPN317" s="73"/>
      <c r="IPO317" s="73"/>
      <c r="IPP317" s="73"/>
      <c r="IPQ317" s="73"/>
      <c r="IPR317" s="73"/>
      <c r="IPS317" s="73"/>
      <c r="IPT317" s="73"/>
      <c r="IPU317" s="73"/>
      <c r="IPV317" s="73"/>
      <c r="IPW317" s="73"/>
      <c r="IPX317" s="73"/>
      <c r="IPY317" s="73"/>
      <c r="IPZ317" s="73"/>
      <c r="IQA317" s="73"/>
      <c r="IQB317" s="73"/>
      <c r="IQC317" s="73"/>
      <c r="IQD317" s="73"/>
      <c r="IQE317" s="73"/>
      <c r="IQF317" s="73"/>
      <c r="IQG317" s="73"/>
      <c r="IQH317" s="73"/>
      <c r="IQI317" s="73"/>
      <c r="IQJ317" s="73"/>
      <c r="IQK317" s="73"/>
      <c r="IQL317" s="73"/>
      <c r="IQM317" s="73"/>
      <c r="IQN317" s="73"/>
      <c r="IQO317" s="73"/>
      <c r="IQP317" s="73"/>
      <c r="IQQ317" s="73"/>
      <c r="IQR317" s="73"/>
      <c r="IQS317" s="73"/>
      <c r="IQT317" s="73"/>
      <c r="IQU317" s="73"/>
      <c r="IQV317" s="73"/>
      <c r="IQW317" s="73"/>
      <c r="IQX317" s="73"/>
      <c r="IQY317" s="73"/>
      <c r="IQZ317" s="73"/>
      <c r="IRA317" s="73"/>
      <c r="IRB317" s="73"/>
      <c r="IRC317" s="73"/>
      <c r="IRD317" s="73"/>
      <c r="IRE317" s="73"/>
      <c r="IRF317" s="73"/>
      <c r="IRG317" s="73"/>
      <c r="IRH317" s="73"/>
      <c r="IRI317" s="73"/>
      <c r="IRJ317" s="73"/>
      <c r="IRK317" s="73"/>
      <c r="IRL317" s="73"/>
      <c r="IRM317" s="73"/>
      <c r="IRN317" s="73"/>
      <c r="IRO317" s="73"/>
      <c r="IRP317" s="73"/>
      <c r="IRQ317" s="73"/>
      <c r="IRR317" s="73"/>
      <c r="IRS317" s="73"/>
      <c r="IRT317" s="73"/>
      <c r="IRU317" s="73"/>
      <c r="IRV317" s="73"/>
      <c r="IRW317" s="73"/>
      <c r="IRX317" s="73"/>
      <c r="IRY317" s="73"/>
      <c r="IRZ317" s="73"/>
      <c r="ISA317" s="73"/>
      <c r="ISB317" s="73"/>
      <c r="ISC317" s="73"/>
      <c r="ISD317" s="73"/>
      <c r="ISE317" s="73"/>
      <c r="ISF317" s="73"/>
      <c r="ISG317" s="73"/>
      <c r="ISH317" s="73"/>
      <c r="ISI317" s="73"/>
      <c r="ISJ317" s="73"/>
      <c r="ISK317" s="73"/>
      <c r="ISL317" s="73"/>
      <c r="ISM317" s="73"/>
      <c r="ISN317" s="73"/>
      <c r="ISO317" s="73"/>
      <c r="ISP317" s="73"/>
      <c r="ISQ317" s="73"/>
      <c r="ISR317" s="73"/>
      <c r="ISS317" s="73"/>
      <c r="IST317" s="73"/>
      <c r="ISU317" s="73"/>
      <c r="ISV317" s="73"/>
      <c r="ISW317" s="73"/>
      <c r="ISX317" s="73"/>
      <c r="ISY317" s="73"/>
      <c r="ISZ317" s="73"/>
      <c r="ITA317" s="73"/>
      <c r="ITB317" s="73"/>
      <c r="ITC317" s="73"/>
      <c r="ITD317" s="73"/>
      <c r="ITE317" s="73"/>
      <c r="ITF317" s="73"/>
      <c r="ITG317" s="73"/>
      <c r="ITH317" s="73"/>
      <c r="ITI317" s="73"/>
      <c r="ITJ317" s="73"/>
      <c r="ITK317" s="73"/>
      <c r="ITL317" s="73"/>
      <c r="ITM317" s="73"/>
      <c r="ITN317" s="73"/>
      <c r="ITO317" s="73"/>
      <c r="ITP317" s="73"/>
      <c r="ITQ317" s="73"/>
      <c r="ITR317" s="73"/>
      <c r="ITS317" s="73"/>
      <c r="ITT317" s="73"/>
      <c r="ITU317" s="73"/>
      <c r="ITV317" s="73"/>
      <c r="ITW317" s="73"/>
      <c r="ITX317" s="73"/>
      <c r="ITY317" s="73"/>
      <c r="ITZ317" s="73"/>
      <c r="IUA317" s="73"/>
      <c r="IUB317" s="73"/>
      <c r="IUC317" s="73"/>
      <c r="IUD317" s="73"/>
      <c r="IUE317" s="73"/>
      <c r="IUF317" s="73"/>
      <c r="IUG317" s="73"/>
      <c r="IUH317" s="73"/>
      <c r="IUI317" s="73"/>
      <c r="IUJ317" s="73"/>
      <c r="IUK317" s="73"/>
      <c r="IUL317" s="73"/>
      <c r="IUM317" s="73"/>
      <c r="IUN317" s="73"/>
      <c r="IUO317" s="73"/>
      <c r="IUP317" s="73"/>
      <c r="IUQ317" s="73"/>
      <c r="IUR317" s="73"/>
      <c r="IUS317" s="73"/>
      <c r="IUT317" s="73"/>
      <c r="IUU317" s="73"/>
      <c r="IUV317" s="73"/>
      <c r="IUW317" s="73"/>
      <c r="IUX317" s="73"/>
      <c r="IUY317" s="73"/>
      <c r="IUZ317" s="73"/>
      <c r="IVA317" s="73"/>
      <c r="IVB317" s="73"/>
      <c r="IVC317" s="73"/>
      <c r="IVD317" s="73"/>
      <c r="IVE317" s="73"/>
      <c r="IVF317" s="73"/>
      <c r="IVG317" s="73"/>
      <c r="IVH317" s="73"/>
      <c r="IVI317" s="73"/>
      <c r="IVJ317" s="73"/>
      <c r="IVK317" s="73"/>
      <c r="IVL317" s="73"/>
      <c r="IVM317" s="73"/>
      <c r="IVN317" s="73"/>
      <c r="IVO317" s="73"/>
      <c r="IVP317" s="73"/>
      <c r="IVQ317" s="73"/>
      <c r="IVR317" s="73"/>
      <c r="IVS317" s="73"/>
      <c r="IVT317" s="73"/>
      <c r="IVU317" s="73"/>
      <c r="IVV317" s="73"/>
      <c r="IVW317" s="73"/>
      <c r="IVX317" s="73"/>
      <c r="IVY317" s="73"/>
      <c r="IVZ317" s="73"/>
      <c r="IWA317" s="73"/>
      <c r="IWB317" s="73"/>
      <c r="IWC317" s="73"/>
      <c r="IWD317" s="73"/>
      <c r="IWE317" s="73"/>
      <c r="IWF317" s="73"/>
      <c r="IWG317" s="73"/>
      <c r="IWH317" s="73"/>
      <c r="IWI317" s="73"/>
      <c r="IWJ317" s="73"/>
      <c r="IWK317" s="73"/>
      <c r="IWL317" s="73"/>
      <c r="IWM317" s="73"/>
      <c r="IWN317" s="73"/>
      <c r="IWO317" s="73"/>
      <c r="IWP317" s="73"/>
      <c r="IWQ317" s="73"/>
      <c r="IWR317" s="73"/>
      <c r="IWS317" s="73"/>
      <c r="IWT317" s="73"/>
      <c r="IWU317" s="73"/>
      <c r="IWV317" s="73"/>
      <c r="IWW317" s="73"/>
      <c r="IWX317" s="73"/>
      <c r="IWY317" s="73"/>
      <c r="IWZ317" s="73"/>
      <c r="IXA317" s="73"/>
      <c r="IXB317" s="73"/>
      <c r="IXC317" s="73"/>
      <c r="IXD317" s="73"/>
      <c r="IXE317" s="73"/>
      <c r="IXF317" s="73"/>
      <c r="IXG317" s="73"/>
      <c r="IXH317" s="73"/>
      <c r="IXI317" s="73"/>
      <c r="IXJ317" s="73"/>
      <c r="IXK317" s="73"/>
      <c r="IXL317" s="73"/>
      <c r="IXM317" s="73"/>
      <c r="IXN317" s="73"/>
      <c r="IXO317" s="73"/>
      <c r="IXP317" s="73"/>
      <c r="IXQ317" s="73"/>
      <c r="IXR317" s="73"/>
      <c r="IXS317" s="73"/>
      <c r="IXT317" s="73"/>
      <c r="IXU317" s="73"/>
      <c r="IXV317" s="73"/>
      <c r="IXW317" s="73"/>
      <c r="IXX317" s="73"/>
      <c r="IXY317" s="73"/>
      <c r="IXZ317" s="73"/>
      <c r="IYA317" s="73"/>
      <c r="IYB317" s="73"/>
      <c r="IYC317" s="73"/>
      <c r="IYD317" s="73"/>
      <c r="IYE317" s="73"/>
      <c r="IYF317" s="73"/>
      <c r="IYG317" s="73"/>
      <c r="IYH317" s="73"/>
      <c r="IYI317" s="73"/>
      <c r="IYJ317" s="73"/>
      <c r="IYK317" s="73"/>
      <c r="IYL317" s="73"/>
      <c r="IYM317" s="73"/>
      <c r="IYN317" s="73"/>
      <c r="IYO317" s="73"/>
      <c r="IYP317" s="73"/>
      <c r="IYQ317" s="73"/>
      <c r="IYR317" s="73"/>
      <c r="IYS317" s="73"/>
      <c r="IYT317" s="73"/>
      <c r="IYU317" s="73"/>
      <c r="IYV317" s="73"/>
      <c r="IYW317" s="73"/>
      <c r="IYX317" s="73"/>
      <c r="IYY317" s="73"/>
      <c r="IYZ317" s="73"/>
      <c r="IZA317" s="73"/>
      <c r="IZB317" s="73"/>
      <c r="IZC317" s="73"/>
      <c r="IZD317" s="73"/>
      <c r="IZE317" s="73"/>
      <c r="IZF317" s="73"/>
      <c r="IZG317" s="73"/>
      <c r="IZH317" s="73"/>
      <c r="IZI317" s="73"/>
      <c r="IZJ317" s="73"/>
      <c r="IZK317" s="73"/>
      <c r="IZL317" s="73"/>
      <c r="IZM317" s="73"/>
      <c r="IZN317" s="73"/>
      <c r="IZO317" s="73"/>
      <c r="IZP317" s="73"/>
      <c r="IZQ317" s="73"/>
      <c r="IZR317" s="73"/>
      <c r="IZS317" s="73"/>
      <c r="IZT317" s="73"/>
      <c r="IZU317" s="73"/>
      <c r="IZV317" s="73"/>
      <c r="IZW317" s="73"/>
      <c r="IZX317" s="73"/>
      <c r="IZY317" s="73"/>
      <c r="IZZ317" s="73"/>
      <c r="JAA317" s="73"/>
      <c r="JAB317" s="73"/>
      <c r="JAC317" s="73"/>
      <c r="JAD317" s="73"/>
      <c r="JAE317" s="73"/>
      <c r="JAF317" s="73"/>
      <c r="JAG317" s="73"/>
      <c r="JAH317" s="73"/>
      <c r="JAI317" s="73"/>
      <c r="JAJ317" s="73"/>
      <c r="JAK317" s="73"/>
      <c r="JAL317" s="73"/>
      <c r="JAM317" s="73"/>
      <c r="JAN317" s="73"/>
      <c r="JAO317" s="73"/>
      <c r="JAP317" s="73"/>
      <c r="JAQ317" s="73"/>
      <c r="JAR317" s="73"/>
      <c r="JAS317" s="73"/>
      <c r="JAT317" s="73"/>
      <c r="JAU317" s="73"/>
      <c r="JAV317" s="73"/>
      <c r="JAW317" s="73"/>
      <c r="JAX317" s="73"/>
      <c r="JAY317" s="73"/>
      <c r="JAZ317" s="73"/>
      <c r="JBA317" s="73"/>
      <c r="JBB317" s="73"/>
      <c r="JBC317" s="73"/>
      <c r="JBD317" s="73"/>
      <c r="JBE317" s="73"/>
      <c r="JBF317" s="73"/>
      <c r="JBG317" s="73"/>
      <c r="JBH317" s="73"/>
      <c r="JBI317" s="73"/>
      <c r="JBJ317" s="73"/>
      <c r="JBK317" s="73"/>
      <c r="JBL317" s="73"/>
      <c r="JBM317" s="73"/>
      <c r="JBN317" s="73"/>
      <c r="JBO317" s="73"/>
      <c r="JBP317" s="73"/>
      <c r="JBQ317" s="73"/>
      <c r="JBR317" s="73"/>
      <c r="JBS317" s="73"/>
      <c r="JBT317" s="73"/>
      <c r="JBU317" s="73"/>
      <c r="JBV317" s="73"/>
      <c r="JBW317" s="73"/>
      <c r="JBX317" s="73"/>
      <c r="JBY317" s="73"/>
      <c r="JBZ317" s="73"/>
      <c r="JCA317" s="73"/>
      <c r="JCB317" s="73"/>
      <c r="JCC317" s="73"/>
      <c r="JCD317" s="73"/>
      <c r="JCE317" s="73"/>
      <c r="JCF317" s="73"/>
      <c r="JCG317" s="73"/>
      <c r="JCH317" s="73"/>
      <c r="JCI317" s="73"/>
      <c r="JCJ317" s="73"/>
      <c r="JCK317" s="73"/>
      <c r="JCL317" s="73"/>
      <c r="JCM317" s="73"/>
      <c r="JCN317" s="73"/>
      <c r="JCO317" s="73"/>
      <c r="JCP317" s="73"/>
      <c r="JCQ317" s="73"/>
      <c r="JCR317" s="73"/>
      <c r="JCS317" s="73"/>
      <c r="JCT317" s="73"/>
      <c r="JCU317" s="73"/>
      <c r="JCV317" s="73"/>
      <c r="JCW317" s="73"/>
      <c r="JCX317" s="73"/>
      <c r="JCY317" s="73"/>
      <c r="JCZ317" s="73"/>
      <c r="JDA317" s="73"/>
      <c r="JDB317" s="73"/>
      <c r="JDC317" s="73"/>
      <c r="JDD317" s="73"/>
      <c r="JDE317" s="73"/>
      <c r="JDF317" s="73"/>
      <c r="JDG317" s="73"/>
      <c r="JDH317" s="73"/>
      <c r="JDI317" s="73"/>
      <c r="JDJ317" s="73"/>
      <c r="JDK317" s="73"/>
      <c r="JDL317" s="73"/>
      <c r="JDM317" s="73"/>
      <c r="JDN317" s="73"/>
      <c r="JDO317" s="73"/>
      <c r="JDP317" s="73"/>
      <c r="JDQ317" s="73"/>
      <c r="JDR317" s="73"/>
      <c r="JDS317" s="73"/>
      <c r="JDT317" s="73"/>
      <c r="JDU317" s="73"/>
      <c r="JDV317" s="73"/>
      <c r="JDW317" s="73"/>
      <c r="JDX317" s="73"/>
      <c r="JDY317" s="73"/>
      <c r="JDZ317" s="73"/>
      <c r="JEA317" s="73"/>
      <c r="JEB317" s="73"/>
      <c r="JEC317" s="73"/>
      <c r="JED317" s="73"/>
      <c r="JEE317" s="73"/>
      <c r="JEF317" s="73"/>
      <c r="JEG317" s="73"/>
      <c r="JEH317" s="73"/>
      <c r="JEI317" s="73"/>
      <c r="JEJ317" s="73"/>
      <c r="JEK317" s="73"/>
      <c r="JEL317" s="73"/>
      <c r="JEM317" s="73"/>
      <c r="JEN317" s="73"/>
      <c r="JEO317" s="73"/>
      <c r="JEP317" s="73"/>
      <c r="JEQ317" s="73"/>
      <c r="JER317" s="73"/>
      <c r="JES317" s="73"/>
      <c r="JET317" s="73"/>
      <c r="JEU317" s="73"/>
      <c r="JEV317" s="73"/>
      <c r="JEW317" s="73"/>
      <c r="JEX317" s="73"/>
      <c r="JEY317" s="73"/>
      <c r="JEZ317" s="73"/>
      <c r="JFA317" s="73"/>
      <c r="JFB317" s="73"/>
      <c r="JFC317" s="73"/>
      <c r="JFD317" s="73"/>
      <c r="JFE317" s="73"/>
      <c r="JFF317" s="73"/>
      <c r="JFG317" s="73"/>
      <c r="JFH317" s="73"/>
      <c r="JFI317" s="73"/>
      <c r="JFJ317" s="73"/>
      <c r="JFK317" s="73"/>
      <c r="JFL317" s="73"/>
      <c r="JFM317" s="73"/>
      <c r="JFN317" s="73"/>
      <c r="JFO317" s="73"/>
      <c r="JFP317" s="73"/>
      <c r="JFQ317" s="73"/>
      <c r="JFR317" s="73"/>
      <c r="JFS317" s="73"/>
      <c r="JFT317" s="73"/>
      <c r="JFU317" s="73"/>
      <c r="JFV317" s="73"/>
      <c r="JFW317" s="73"/>
      <c r="JFX317" s="73"/>
      <c r="JFY317" s="73"/>
      <c r="JFZ317" s="73"/>
      <c r="JGA317" s="73"/>
      <c r="JGB317" s="73"/>
      <c r="JGC317" s="73"/>
      <c r="JGD317" s="73"/>
      <c r="JGE317" s="73"/>
      <c r="JGF317" s="73"/>
      <c r="JGG317" s="73"/>
      <c r="JGH317" s="73"/>
      <c r="JGI317" s="73"/>
      <c r="JGJ317" s="73"/>
      <c r="JGK317" s="73"/>
      <c r="JGL317" s="73"/>
      <c r="JGM317" s="73"/>
      <c r="JGN317" s="73"/>
      <c r="JGO317" s="73"/>
      <c r="JGP317" s="73"/>
      <c r="JGQ317" s="73"/>
      <c r="JGR317" s="73"/>
      <c r="JGS317" s="73"/>
      <c r="JGT317" s="73"/>
      <c r="JGU317" s="73"/>
      <c r="JGV317" s="73"/>
      <c r="JGW317" s="73"/>
      <c r="JGX317" s="73"/>
      <c r="JGY317" s="73"/>
      <c r="JGZ317" s="73"/>
      <c r="JHA317" s="73"/>
      <c r="JHB317" s="73"/>
      <c r="JHC317" s="73"/>
      <c r="JHD317" s="73"/>
      <c r="JHE317" s="73"/>
      <c r="JHF317" s="73"/>
      <c r="JHG317" s="73"/>
      <c r="JHH317" s="73"/>
      <c r="JHI317" s="73"/>
      <c r="JHJ317" s="73"/>
      <c r="JHK317" s="73"/>
      <c r="JHL317" s="73"/>
      <c r="JHM317" s="73"/>
      <c r="JHN317" s="73"/>
      <c r="JHO317" s="73"/>
      <c r="JHP317" s="73"/>
      <c r="JHQ317" s="73"/>
      <c r="JHR317" s="73"/>
      <c r="JHS317" s="73"/>
      <c r="JHT317" s="73"/>
      <c r="JHU317" s="73"/>
      <c r="JHV317" s="73"/>
      <c r="JHW317" s="73"/>
      <c r="JHX317" s="73"/>
      <c r="JHY317" s="73"/>
      <c r="JHZ317" s="73"/>
      <c r="JIA317" s="73"/>
      <c r="JIB317" s="73"/>
      <c r="JIC317" s="73"/>
      <c r="JID317" s="73"/>
      <c r="JIE317" s="73"/>
      <c r="JIF317" s="73"/>
      <c r="JIG317" s="73"/>
      <c r="JIH317" s="73"/>
      <c r="JII317" s="73"/>
      <c r="JIJ317" s="73"/>
      <c r="JIK317" s="73"/>
      <c r="JIL317" s="73"/>
      <c r="JIM317" s="73"/>
      <c r="JIN317" s="73"/>
      <c r="JIO317" s="73"/>
      <c r="JIP317" s="73"/>
      <c r="JIQ317" s="73"/>
      <c r="JIR317" s="73"/>
      <c r="JIS317" s="73"/>
      <c r="JIT317" s="73"/>
      <c r="JIU317" s="73"/>
      <c r="JIV317" s="73"/>
      <c r="JIW317" s="73"/>
      <c r="JIX317" s="73"/>
      <c r="JIY317" s="73"/>
      <c r="JIZ317" s="73"/>
      <c r="JJA317" s="73"/>
      <c r="JJB317" s="73"/>
      <c r="JJC317" s="73"/>
      <c r="JJD317" s="73"/>
      <c r="JJE317" s="73"/>
      <c r="JJF317" s="73"/>
      <c r="JJG317" s="73"/>
      <c r="JJH317" s="73"/>
      <c r="JJI317" s="73"/>
      <c r="JJJ317" s="73"/>
      <c r="JJK317" s="73"/>
      <c r="JJL317" s="73"/>
      <c r="JJM317" s="73"/>
      <c r="JJN317" s="73"/>
      <c r="JJO317" s="73"/>
      <c r="JJP317" s="73"/>
      <c r="JJQ317" s="73"/>
      <c r="JJR317" s="73"/>
      <c r="JJS317" s="73"/>
      <c r="JJT317" s="73"/>
      <c r="JJU317" s="73"/>
      <c r="JJV317" s="73"/>
      <c r="JJW317" s="73"/>
      <c r="JJX317" s="73"/>
      <c r="JJY317" s="73"/>
      <c r="JJZ317" s="73"/>
      <c r="JKA317" s="73"/>
      <c r="JKB317" s="73"/>
      <c r="JKC317" s="73"/>
      <c r="JKD317" s="73"/>
      <c r="JKE317" s="73"/>
      <c r="JKF317" s="73"/>
      <c r="JKG317" s="73"/>
      <c r="JKH317" s="73"/>
      <c r="JKI317" s="73"/>
      <c r="JKJ317" s="73"/>
      <c r="JKK317" s="73"/>
      <c r="JKL317" s="73"/>
      <c r="JKM317" s="73"/>
      <c r="JKN317" s="73"/>
      <c r="JKO317" s="73"/>
      <c r="JKP317" s="73"/>
      <c r="JKQ317" s="73"/>
      <c r="JKR317" s="73"/>
      <c r="JKS317" s="73"/>
      <c r="JKT317" s="73"/>
      <c r="JKU317" s="73"/>
      <c r="JKV317" s="73"/>
      <c r="JKW317" s="73"/>
      <c r="JKX317" s="73"/>
      <c r="JKY317" s="73"/>
      <c r="JKZ317" s="73"/>
      <c r="JLA317" s="73"/>
      <c r="JLB317" s="73"/>
      <c r="JLC317" s="73"/>
      <c r="JLD317" s="73"/>
      <c r="JLE317" s="73"/>
      <c r="JLF317" s="73"/>
      <c r="JLG317" s="73"/>
      <c r="JLH317" s="73"/>
      <c r="JLI317" s="73"/>
      <c r="JLJ317" s="73"/>
      <c r="JLK317" s="73"/>
      <c r="JLL317" s="73"/>
      <c r="JLM317" s="73"/>
      <c r="JLN317" s="73"/>
      <c r="JLO317" s="73"/>
      <c r="JLP317" s="73"/>
      <c r="JLQ317" s="73"/>
      <c r="JLR317" s="73"/>
      <c r="JLS317" s="73"/>
      <c r="JLT317" s="73"/>
      <c r="JLU317" s="73"/>
      <c r="JLV317" s="73"/>
      <c r="JLW317" s="73"/>
      <c r="JLX317" s="73"/>
      <c r="JLY317" s="73"/>
      <c r="JLZ317" s="73"/>
      <c r="JMA317" s="73"/>
      <c r="JMB317" s="73"/>
      <c r="JMC317" s="73"/>
      <c r="JMD317" s="73"/>
      <c r="JME317" s="73"/>
      <c r="JMF317" s="73"/>
      <c r="JMG317" s="73"/>
      <c r="JMH317" s="73"/>
      <c r="JMI317" s="73"/>
      <c r="JMJ317" s="73"/>
      <c r="JMK317" s="73"/>
      <c r="JML317" s="73"/>
      <c r="JMM317" s="73"/>
      <c r="JMN317" s="73"/>
      <c r="JMO317" s="73"/>
      <c r="JMP317" s="73"/>
      <c r="JMQ317" s="73"/>
      <c r="JMR317" s="73"/>
      <c r="JMS317" s="73"/>
      <c r="JMT317" s="73"/>
      <c r="JMU317" s="73"/>
      <c r="JMV317" s="73"/>
      <c r="JMW317" s="73"/>
      <c r="JMX317" s="73"/>
      <c r="JMY317" s="73"/>
      <c r="JMZ317" s="73"/>
      <c r="JNA317" s="73"/>
      <c r="JNB317" s="73"/>
      <c r="JNC317" s="73"/>
      <c r="JND317" s="73"/>
      <c r="JNE317" s="73"/>
      <c r="JNF317" s="73"/>
      <c r="JNG317" s="73"/>
      <c r="JNH317" s="73"/>
      <c r="JNI317" s="73"/>
      <c r="JNJ317" s="73"/>
      <c r="JNK317" s="73"/>
      <c r="JNL317" s="73"/>
      <c r="JNM317" s="73"/>
      <c r="JNN317" s="73"/>
      <c r="JNO317" s="73"/>
      <c r="JNP317" s="73"/>
      <c r="JNQ317" s="73"/>
      <c r="JNR317" s="73"/>
      <c r="JNS317" s="73"/>
      <c r="JNT317" s="73"/>
      <c r="JNU317" s="73"/>
      <c r="JNV317" s="73"/>
      <c r="JNW317" s="73"/>
      <c r="JNX317" s="73"/>
      <c r="JNY317" s="73"/>
      <c r="JNZ317" s="73"/>
      <c r="JOA317" s="73"/>
      <c r="JOB317" s="73"/>
      <c r="JOC317" s="73"/>
      <c r="JOD317" s="73"/>
      <c r="JOE317" s="73"/>
      <c r="JOF317" s="73"/>
      <c r="JOG317" s="73"/>
      <c r="JOH317" s="73"/>
      <c r="JOI317" s="73"/>
      <c r="JOJ317" s="73"/>
      <c r="JOK317" s="73"/>
      <c r="JOL317" s="73"/>
      <c r="JOM317" s="73"/>
      <c r="JON317" s="73"/>
      <c r="JOO317" s="73"/>
      <c r="JOP317" s="73"/>
      <c r="JOQ317" s="73"/>
      <c r="JOR317" s="73"/>
      <c r="JOS317" s="73"/>
      <c r="JOT317" s="73"/>
      <c r="JOU317" s="73"/>
      <c r="JOV317" s="73"/>
      <c r="JOW317" s="73"/>
      <c r="JOX317" s="73"/>
      <c r="JOY317" s="73"/>
      <c r="JOZ317" s="73"/>
      <c r="JPA317" s="73"/>
      <c r="JPB317" s="73"/>
      <c r="JPC317" s="73"/>
      <c r="JPD317" s="73"/>
      <c r="JPE317" s="73"/>
      <c r="JPF317" s="73"/>
      <c r="JPG317" s="73"/>
      <c r="JPH317" s="73"/>
      <c r="JPI317" s="73"/>
      <c r="JPJ317" s="73"/>
      <c r="JPK317" s="73"/>
      <c r="JPL317" s="73"/>
      <c r="JPM317" s="73"/>
      <c r="JPN317" s="73"/>
      <c r="JPO317" s="73"/>
      <c r="JPP317" s="73"/>
      <c r="JPQ317" s="73"/>
      <c r="JPR317" s="73"/>
      <c r="JPS317" s="73"/>
      <c r="JPT317" s="73"/>
      <c r="JPU317" s="73"/>
      <c r="JPV317" s="73"/>
      <c r="JPW317" s="73"/>
      <c r="JPX317" s="73"/>
      <c r="JPY317" s="73"/>
      <c r="JPZ317" s="73"/>
      <c r="JQA317" s="73"/>
      <c r="JQB317" s="73"/>
      <c r="JQC317" s="73"/>
      <c r="JQD317" s="73"/>
      <c r="JQE317" s="73"/>
      <c r="JQF317" s="73"/>
      <c r="JQG317" s="73"/>
      <c r="JQH317" s="73"/>
      <c r="JQI317" s="73"/>
      <c r="JQJ317" s="73"/>
      <c r="JQK317" s="73"/>
      <c r="JQL317" s="73"/>
      <c r="JQM317" s="73"/>
      <c r="JQN317" s="73"/>
      <c r="JQO317" s="73"/>
      <c r="JQP317" s="73"/>
      <c r="JQQ317" s="73"/>
      <c r="JQR317" s="73"/>
      <c r="JQS317" s="73"/>
      <c r="JQT317" s="73"/>
      <c r="JQU317" s="73"/>
      <c r="JQV317" s="73"/>
      <c r="JQW317" s="73"/>
      <c r="JQX317" s="73"/>
      <c r="JQY317" s="73"/>
      <c r="JQZ317" s="73"/>
      <c r="JRA317" s="73"/>
      <c r="JRB317" s="73"/>
      <c r="JRC317" s="73"/>
      <c r="JRD317" s="73"/>
      <c r="JRE317" s="73"/>
      <c r="JRF317" s="73"/>
      <c r="JRG317" s="73"/>
      <c r="JRH317" s="73"/>
      <c r="JRI317" s="73"/>
      <c r="JRJ317" s="73"/>
      <c r="JRK317" s="73"/>
      <c r="JRL317" s="73"/>
      <c r="JRM317" s="73"/>
      <c r="JRN317" s="73"/>
      <c r="JRO317" s="73"/>
      <c r="JRP317" s="73"/>
      <c r="JRQ317" s="73"/>
      <c r="JRR317" s="73"/>
      <c r="JRS317" s="73"/>
      <c r="JRT317" s="73"/>
      <c r="JRU317" s="73"/>
      <c r="JRV317" s="73"/>
      <c r="JRW317" s="73"/>
      <c r="JRX317" s="73"/>
      <c r="JRY317" s="73"/>
      <c r="JRZ317" s="73"/>
      <c r="JSA317" s="73"/>
      <c r="JSB317" s="73"/>
      <c r="JSC317" s="73"/>
      <c r="JSD317" s="73"/>
      <c r="JSE317" s="73"/>
      <c r="JSF317" s="73"/>
      <c r="JSG317" s="73"/>
      <c r="JSH317" s="73"/>
      <c r="JSI317" s="73"/>
      <c r="JSJ317" s="73"/>
      <c r="JSK317" s="73"/>
      <c r="JSL317" s="73"/>
      <c r="JSM317" s="73"/>
      <c r="JSN317" s="73"/>
      <c r="JSO317" s="73"/>
      <c r="JSP317" s="73"/>
      <c r="JSQ317" s="73"/>
      <c r="JSR317" s="73"/>
      <c r="JSS317" s="73"/>
      <c r="JST317" s="73"/>
      <c r="JSU317" s="73"/>
      <c r="JSV317" s="73"/>
      <c r="JSW317" s="73"/>
      <c r="JSX317" s="73"/>
      <c r="JSY317" s="73"/>
      <c r="JSZ317" s="73"/>
      <c r="JTA317" s="73"/>
      <c r="JTB317" s="73"/>
      <c r="JTC317" s="73"/>
      <c r="JTD317" s="73"/>
      <c r="JTE317" s="73"/>
      <c r="JTF317" s="73"/>
      <c r="JTG317" s="73"/>
      <c r="JTH317" s="73"/>
      <c r="JTI317" s="73"/>
      <c r="JTJ317" s="73"/>
      <c r="JTK317" s="73"/>
      <c r="JTL317" s="73"/>
      <c r="JTM317" s="73"/>
      <c r="JTN317" s="73"/>
      <c r="JTO317" s="73"/>
      <c r="JTP317" s="73"/>
      <c r="JTQ317" s="73"/>
      <c r="JTR317" s="73"/>
      <c r="JTS317" s="73"/>
      <c r="JTT317" s="73"/>
      <c r="JTU317" s="73"/>
      <c r="JTV317" s="73"/>
      <c r="JTW317" s="73"/>
      <c r="JTX317" s="73"/>
      <c r="JTY317" s="73"/>
      <c r="JTZ317" s="73"/>
      <c r="JUA317" s="73"/>
      <c r="JUB317" s="73"/>
      <c r="JUC317" s="73"/>
      <c r="JUD317" s="73"/>
      <c r="JUE317" s="73"/>
      <c r="JUF317" s="73"/>
      <c r="JUG317" s="73"/>
      <c r="JUH317" s="73"/>
      <c r="JUI317" s="73"/>
      <c r="JUJ317" s="73"/>
      <c r="JUK317" s="73"/>
      <c r="JUL317" s="73"/>
      <c r="JUM317" s="73"/>
      <c r="JUN317" s="73"/>
      <c r="JUO317" s="73"/>
      <c r="JUP317" s="73"/>
      <c r="JUQ317" s="73"/>
      <c r="JUR317" s="73"/>
      <c r="JUS317" s="73"/>
      <c r="JUT317" s="73"/>
      <c r="JUU317" s="73"/>
      <c r="JUV317" s="73"/>
      <c r="JUW317" s="73"/>
      <c r="JUX317" s="73"/>
      <c r="JUY317" s="73"/>
      <c r="JUZ317" s="73"/>
      <c r="JVA317" s="73"/>
      <c r="JVB317" s="73"/>
      <c r="JVC317" s="73"/>
      <c r="JVD317" s="73"/>
      <c r="JVE317" s="73"/>
      <c r="JVF317" s="73"/>
      <c r="JVG317" s="73"/>
      <c r="JVH317" s="73"/>
      <c r="JVI317" s="73"/>
      <c r="JVJ317" s="73"/>
      <c r="JVK317" s="73"/>
      <c r="JVL317" s="73"/>
      <c r="JVM317" s="73"/>
      <c r="JVN317" s="73"/>
      <c r="JVO317" s="73"/>
      <c r="JVP317" s="73"/>
      <c r="JVQ317" s="73"/>
      <c r="JVR317" s="73"/>
      <c r="JVS317" s="73"/>
      <c r="JVT317" s="73"/>
      <c r="JVU317" s="73"/>
      <c r="JVV317" s="73"/>
      <c r="JVW317" s="73"/>
      <c r="JVX317" s="73"/>
      <c r="JVY317" s="73"/>
      <c r="JVZ317" s="73"/>
      <c r="JWA317" s="73"/>
      <c r="JWB317" s="73"/>
      <c r="JWC317" s="73"/>
      <c r="JWD317" s="73"/>
      <c r="JWE317" s="73"/>
      <c r="JWF317" s="73"/>
      <c r="JWG317" s="73"/>
      <c r="JWH317" s="73"/>
      <c r="JWI317" s="73"/>
      <c r="JWJ317" s="73"/>
      <c r="JWK317" s="73"/>
      <c r="JWL317" s="73"/>
      <c r="JWM317" s="73"/>
      <c r="JWN317" s="73"/>
      <c r="JWO317" s="73"/>
      <c r="JWP317" s="73"/>
      <c r="JWQ317" s="73"/>
      <c r="JWR317" s="73"/>
      <c r="JWS317" s="73"/>
      <c r="JWT317" s="73"/>
      <c r="JWU317" s="73"/>
      <c r="JWV317" s="73"/>
      <c r="JWW317" s="73"/>
      <c r="JWX317" s="73"/>
      <c r="JWY317" s="73"/>
      <c r="JWZ317" s="73"/>
      <c r="JXA317" s="73"/>
      <c r="JXB317" s="73"/>
      <c r="JXC317" s="73"/>
      <c r="JXD317" s="73"/>
      <c r="JXE317" s="73"/>
      <c r="JXF317" s="73"/>
      <c r="JXG317" s="73"/>
      <c r="JXH317" s="73"/>
      <c r="JXI317" s="73"/>
      <c r="JXJ317" s="73"/>
      <c r="JXK317" s="73"/>
      <c r="JXL317" s="73"/>
      <c r="JXM317" s="73"/>
      <c r="JXN317" s="73"/>
      <c r="JXO317" s="73"/>
      <c r="JXP317" s="73"/>
      <c r="JXQ317" s="73"/>
      <c r="JXR317" s="73"/>
      <c r="JXS317" s="73"/>
      <c r="JXT317" s="73"/>
      <c r="JXU317" s="73"/>
      <c r="JXV317" s="73"/>
      <c r="JXW317" s="73"/>
      <c r="JXX317" s="73"/>
      <c r="JXY317" s="73"/>
      <c r="JXZ317" s="73"/>
      <c r="JYA317" s="73"/>
      <c r="JYB317" s="73"/>
      <c r="JYC317" s="73"/>
      <c r="JYD317" s="73"/>
      <c r="JYE317" s="73"/>
      <c r="JYF317" s="73"/>
      <c r="JYG317" s="73"/>
      <c r="JYH317" s="73"/>
      <c r="JYI317" s="73"/>
      <c r="JYJ317" s="73"/>
      <c r="JYK317" s="73"/>
      <c r="JYL317" s="73"/>
      <c r="JYM317" s="73"/>
      <c r="JYN317" s="73"/>
      <c r="JYO317" s="73"/>
      <c r="JYP317" s="73"/>
      <c r="JYQ317" s="73"/>
      <c r="JYR317" s="73"/>
      <c r="JYS317" s="73"/>
      <c r="JYT317" s="73"/>
      <c r="JYU317" s="73"/>
      <c r="JYV317" s="73"/>
      <c r="JYW317" s="73"/>
      <c r="JYX317" s="73"/>
      <c r="JYY317" s="73"/>
      <c r="JYZ317" s="73"/>
      <c r="JZA317" s="73"/>
      <c r="JZB317" s="73"/>
      <c r="JZC317" s="73"/>
      <c r="JZD317" s="73"/>
      <c r="JZE317" s="73"/>
      <c r="JZF317" s="73"/>
      <c r="JZG317" s="73"/>
      <c r="JZH317" s="73"/>
      <c r="JZI317" s="73"/>
      <c r="JZJ317" s="73"/>
      <c r="JZK317" s="73"/>
      <c r="JZL317" s="73"/>
      <c r="JZM317" s="73"/>
      <c r="JZN317" s="73"/>
      <c r="JZO317" s="73"/>
      <c r="JZP317" s="73"/>
      <c r="JZQ317" s="73"/>
      <c r="JZR317" s="73"/>
      <c r="JZS317" s="73"/>
      <c r="JZT317" s="73"/>
      <c r="JZU317" s="73"/>
      <c r="JZV317" s="73"/>
      <c r="JZW317" s="73"/>
      <c r="JZX317" s="73"/>
      <c r="JZY317" s="73"/>
      <c r="JZZ317" s="73"/>
      <c r="KAA317" s="73"/>
      <c r="KAB317" s="73"/>
      <c r="KAC317" s="73"/>
      <c r="KAD317" s="73"/>
      <c r="KAE317" s="73"/>
      <c r="KAF317" s="73"/>
      <c r="KAG317" s="73"/>
      <c r="KAH317" s="73"/>
      <c r="KAI317" s="73"/>
      <c r="KAJ317" s="73"/>
      <c r="KAK317" s="73"/>
      <c r="KAL317" s="73"/>
      <c r="KAM317" s="73"/>
      <c r="KAN317" s="73"/>
      <c r="KAO317" s="73"/>
      <c r="KAP317" s="73"/>
      <c r="KAQ317" s="73"/>
      <c r="KAR317" s="73"/>
      <c r="KAS317" s="73"/>
      <c r="KAT317" s="73"/>
      <c r="KAU317" s="73"/>
      <c r="KAV317" s="73"/>
      <c r="KAW317" s="73"/>
      <c r="KAX317" s="73"/>
      <c r="KAY317" s="73"/>
      <c r="KAZ317" s="73"/>
      <c r="KBA317" s="73"/>
      <c r="KBB317" s="73"/>
      <c r="KBC317" s="73"/>
      <c r="KBD317" s="73"/>
      <c r="KBE317" s="73"/>
      <c r="KBF317" s="73"/>
      <c r="KBG317" s="73"/>
      <c r="KBH317" s="73"/>
      <c r="KBI317" s="73"/>
      <c r="KBJ317" s="73"/>
      <c r="KBK317" s="73"/>
      <c r="KBL317" s="73"/>
      <c r="KBM317" s="73"/>
      <c r="KBN317" s="73"/>
      <c r="KBO317" s="73"/>
      <c r="KBP317" s="73"/>
      <c r="KBQ317" s="73"/>
      <c r="KBR317" s="73"/>
      <c r="KBS317" s="73"/>
      <c r="KBT317" s="73"/>
      <c r="KBU317" s="73"/>
      <c r="KBV317" s="73"/>
      <c r="KBW317" s="73"/>
      <c r="KBX317" s="73"/>
      <c r="KBY317" s="73"/>
      <c r="KBZ317" s="73"/>
      <c r="KCA317" s="73"/>
      <c r="KCB317" s="73"/>
      <c r="KCC317" s="73"/>
      <c r="KCD317" s="73"/>
      <c r="KCE317" s="73"/>
      <c r="KCF317" s="73"/>
      <c r="KCG317" s="73"/>
      <c r="KCH317" s="73"/>
      <c r="KCI317" s="73"/>
      <c r="KCJ317" s="73"/>
      <c r="KCK317" s="73"/>
      <c r="KCL317" s="73"/>
      <c r="KCM317" s="73"/>
      <c r="KCN317" s="73"/>
      <c r="KCO317" s="73"/>
      <c r="KCP317" s="73"/>
      <c r="KCQ317" s="73"/>
      <c r="KCR317" s="73"/>
      <c r="KCS317" s="73"/>
      <c r="KCT317" s="73"/>
      <c r="KCU317" s="73"/>
      <c r="KCV317" s="73"/>
      <c r="KCW317" s="73"/>
      <c r="KCX317" s="73"/>
      <c r="KCY317" s="73"/>
      <c r="KCZ317" s="73"/>
      <c r="KDA317" s="73"/>
      <c r="KDB317" s="73"/>
      <c r="KDC317" s="73"/>
      <c r="KDD317" s="73"/>
      <c r="KDE317" s="73"/>
      <c r="KDF317" s="73"/>
      <c r="KDG317" s="73"/>
      <c r="KDH317" s="73"/>
      <c r="KDI317" s="73"/>
      <c r="KDJ317" s="73"/>
      <c r="KDK317" s="73"/>
      <c r="KDL317" s="73"/>
      <c r="KDM317" s="73"/>
      <c r="KDN317" s="73"/>
      <c r="KDO317" s="73"/>
      <c r="KDP317" s="73"/>
      <c r="KDQ317" s="73"/>
      <c r="KDR317" s="73"/>
      <c r="KDS317" s="73"/>
      <c r="KDT317" s="73"/>
      <c r="KDU317" s="73"/>
      <c r="KDV317" s="73"/>
      <c r="KDW317" s="73"/>
      <c r="KDX317" s="73"/>
      <c r="KDY317" s="73"/>
      <c r="KDZ317" s="73"/>
      <c r="KEA317" s="73"/>
      <c r="KEB317" s="73"/>
      <c r="KEC317" s="73"/>
      <c r="KED317" s="73"/>
      <c r="KEE317" s="73"/>
      <c r="KEF317" s="73"/>
      <c r="KEG317" s="73"/>
      <c r="KEH317" s="73"/>
      <c r="KEI317" s="73"/>
      <c r="KEJ317" s="73"/>
      <c r="KEK317" s="73"/>
      <c r="KEL317" s="73"/>
      <c r="KEM317" s="73"/>
      <c r="KEN317" s="73"/>
      <c r="KEO317" s="73"/>
      <c r="KEP317" s="73"/>
      <c r="KEQ317" s="73"/>
      <c r="KER317" s="73"/>
      <c r="KES317" s="73"/>
      <c r="KET317" s="73"/>
      <c r="KEU317" s="73"/>
      <c r="KEV317" s="73"/>
      <c r="KEW317" s="73"/>
      <c r="KEX317" s="73"/>
      <c r="KEY317" s="73"/>
      <c r="KEZ317" s="73"/>
      <c r="KFA317" s="73"/>
      <c r="KFB317" s="73"/>
      <c r="KFC317" s="73"/>
      <c r="KFD317" s="73"/>
      <c r="KFE317" s="73"/>
      <c r="KFF317" s="73"/>
      <c r="KFG317" s="73"/>
      <c r="KFH317" s="73"/>
      <c r="KFI317" s="73"/>
      <c r="KFJ317" s="73"/>
      <c r="KFK317" s="73"/>
      <c r="KFL317" s="73"/>
      <c r="KFM317" s="73"/>
      <c r="KFN317" s="73"/>
      <c r="KFO317" s="73"/>
      <c r="KFP317" s="73"/>
      <c r="KFQ317" s="73"/>
      <c r="KFR317" s="73"/>
      <c r="KFS317" s="73"/>
      <c r="KFT317" s="73"/>
      <c r="KFU317" s="73"/>
      <c r="KFV317" s="73"/>
      <c r="KFW317" s="73"/>
      <c r="KFX317" s="73"/>
      <c r="KFY317" s="73"/>
      <c r="KFZ317" s="73"/>
      <c r="KGA317" s="73"/>
      <c r="KGB317" s="73"/>
      <c r="KGC317" s="73"/>
      <c r="KGD317" s="73"/>
      <c r="KGE317" s="73"/>
      <c r="KGF317" s="73"/>
      <c r="KGG317" s="73"/>
      <c r="KGH317" s="73"/>
      <c r="KGI317" s="73"/>
      <c r="KGJ317" s="73"/>
      <c r="KGK317" s="73"/>
      <c r="KGL317" s="73"/>
      <c r="KGM317" s="73"/>
      <c r="KGN317" s="73"/>
      <c r="KGO317" s="73"/>
      <c r="KGP317" s="73"/>
      <c r="KGQ317" s="73"/>
      <c r="KGR317" s="73"/>
      <c r="KGS317" s="73"/>
      <c r="KGT317" s="73"/>
      <c r="KGU317" s="73"/>
      <c r="KGV317" s="73"/>
      <c r="KGW317" s="73"/>
      <c r="KGX317" s="73"/>
      <c r="KGY317" s="73"/>
      <c r="KGZ317" s="73"/>
      <c r="KHA317" s="73"/>
      <c r="KHB317" s="73"/>
      <c r="KHC317" s="73"/>
      <c r="KHD317" s="73"/>
      <c r="KHE317" s="73"/>
      <c r="KHF317" s="73"/>
      <c r="KHG317" s="73"/>
      <c r="KHH317" s="73"/>
      <c r="KHI317" s="73"/>
      <c r="KHJ317" s="73"/>
      <c r="KHK317" s="73"/>
      <c r="KHL317" s="73"/>
      <c r="KHM317" s="73"/>
      <c r="KHN317" s="73"/>
      <c r="KHO317" s="73"/>
      <c r="KHP317" s="73"/>
      <c r="KHQ317" s="73"/>
      <c r="KHR317" s="73"/>
      <c r="KHS317" s="73"/>
      <c r="KHT317" s="73"/>
      <c r="KHU317" s="73"/>
      <c r="KHV317" s="73"/>
      <c r="KHW317" s="73"/>
      <c r="KHX317" s="73"/>
      <c r="KHY317" s="73"/>
      <c r="KHZ317" s="73"/>
      <c r="KIA317" s="73"/>
      <c r="KIB317" s="73"/>
      <c r="KIC317" s="73"/>
      <c r="KID317" s="73"/>
      <c r="KIE317" s="73"/>
      <c r="KIF317" s="73"/>
      <c r="KIG317" s="73"/>
      <c r="KIH317" s="73"/>
      <c r="KII317" s="73"/>
      <c r="KIJ317" s="73"/>
      <c r="KIK317" s="73"/>
      <c r="KIL317" s="73"/>
      <c r="KIM317" s="73"/>
      <c r="KIN317" s="73"/>
      <c r="KIO317" s="73"/>
      <c r="KIP317" s="73"/>
      <c r="KIQ317" s="73"/>
      <c r="KIR317" s="73"/>
      <c r="KIS317" s="73"/>
      <c r="KIT317" s="73"/>
      <c r="KIU317" s="73"/>
      <c r="KIV317" s="73"/>
      <c r="KIW317" s="73"/>
      <c r="KIX317" s="73"/>
      <c r="KIY317" s="73"/>
      <c r="KIZ317" s="73"/>
      <c r="KJA317" s="73"/>
      <c r="KJB317" s="73"/>
      <c r="KJC317" s="73"/>
      <c r="KJD317" s="73"/>
      <c r="KJE317" s="73"/>
      <c r="KJF317" s="73"/>
      <c r="KJG317" s="73"/>
      <c r="KJH317" s="73"/>
      <c r="KJI317" s="73"/>
      <c r="KJJ317" s="73"/>
      <c r="KJK317" s="73"/>
      <c r="KJL317" s="73"/>
      <c r="KJM317" s="73"/>
      <c r="KJN317" s="73"/>
      <c r="KJO317" s="73"/>
      <c r="KJP317" s="73"/>
      <c r="KJQ317" s="73"/>
      <c r="KJR317" s="73"/>
      <c r="KJS317" s="73"/>
      <c r="KJT317" s="73"/>
      <c r="KJU317" s="73"/>
      <c r="KJV317" s="73"/>
      <c r="KJW317" s="73"/>
      <c r="KJX317" s="73"/>
      <c r="KJY317" s="73"/>
      <c r="KJZ317" s="73"/>
      <c r="KKA317" s="73"/>
      <c r="KKB317" s="73"/>
      <c r="KKC317" s="73"/>
      <c r="KKD317" s="73"/>
      <c r="KKE317" s="73"/>
      <c r="KKF317" s="73"/>
      <c r="KKG317" s="73"/>
      <c r="KKH317" s="73"/>
      <c r="KKI317" s="73"/>
      <c r="KKJ317" s="73"/>
      <c r="KKK317" s="73"/>
      <c r="KKL317" s="73"/>
      <c r="KKM317" s="73"/>
      <c r="KKN317" s="73"/>
      <c r="KKO317" s="73"/>
      <c r="KKP317" s="73"/>
      <c r="KKQ317" s="73"/>
      <c r="KKR317" s="73"/>
      <c r="KKS317" s="73"/>
      <c r="KKT317" s="73"/>
      <c r="KKU317" s="73"/>
      <c r="KKV317" s="73"/>
      <c r="KKW317" s="73"/>
      <c r="KKX317" s="73"/>
      <c r="KKY317" s="73"/>
      <c r="KKZ317" s="73"/>
      <c r="KLA317" s="73"/>
      <c r="KLB317" s="73"/>
      <c r="KLC317" s="73"/>
      <c r="KLD317" s="73"/>
      <c r="KLE317" s="73"/>
      <c r="KLF317" s="73"/>
      <c r="KLG317" s="73"/>
      <c r="KLH317" s="73"/>
      <c r="KLI317" s="73"/>
      <c r="KLJ317" s="73"/>
      <c r="KLK317" s="73"/>
      <c r="KLL317" s="73"/>
      <c r="KLM317" s="73"/>
      <c r="KLN317" s="73"/>
      <c r="KLO317" s="73"/>
      <c r="KLP317" s="73"/>
      <c r="KLQ317" s="73"/>
      <c r="KLR317" s="73"/>
      <c r="KLS317" s="73"/>
      <c r="KLT317" s="73"/>
      <c r="KLU317" s="73"/>
      <c r="KLV317" s="73"/>
      <c r="KLW317" s="73"/>
      <c r="KLX317" s="73"/>
      <c r="KLY317" s="73"/>
      <c r="KLZ317" s="73"/>
      <c r="KMA317" s="73"/>
      <c r="KMB317" s="73"/>
      <c r="KMC317" s="73"/>
      <c r="KMD317" s="73"/>
      <c r="KME317" s="73"/>
      <c r="KMF317" s="73"/>
      <c r="KMG317" s="73"/>
      <c r="KMH317" s="73"/>
      <c r="KMI317" s="73"/>
      <c r="KMJ317" s="73"/>
      <c r="KMK317" s="73"/>
      <c r="KML317" s="73"/>
      <c r="KMM317" s="73"/>
      <c r="KMN317" s="73"/>
      <c r="KMO317" s="73"/>
      <c r="KMP317" s="73"/>
      <c r="KMQ317" s="73"/>
      <c r="KMR317" s="73"/>
      <c r="KMS317" s="73"/>
      <c r="KMT317" s="73"/>
      <c r="KMU317" s="73"/>
      <c r="KMV317" s="73"/>
      <c r="KMW317" s="73"/>
      <c r="KMX317" s="73"/>
      <c r="KMY317" s="73"/>
      <c r="KMZ317" s="73"/>
      <c r="KNA317" s="73"/>
      <c r="KNB317" s="73"/>
      <c r="KNC317" s="73"/>
      <c r="KND317" s="73"/>
      <c r="KNE317" s="73"/>
      <c r="KNF317" s="73"/>
      <c r="KNG317" s="73"/>
      <c r="KNH317" s="73"/>
      <c r="KNI317" s="73"/>
      <c r="KNJ317" s="73"/>
      <c r="KNK317" s="73"/>
      <c r="KNL317" s="73"/>
      <c r="KNM317" s="73"/>
      <c r="KNN317" s="73"/>
      <c r="KNO317" s="73"/>
      <c r="KNP317" s="73"/>
      <c r="KNQ317" s="73"/>
      <c r="KNR317" s="73"/>
      <c r="KNS317" s="73"/>
      <c r="KNT317" s="73"/>
      <c r="KNU317" s="73"/>
      <c r="KNV317" s="73"/>
      <c r="KNW317" s="73"/>
      <c r="KNX317" s="73"/>
      <c r="KNY317" s="73"/>
      <c r="KNZ317" s="73"/>
      <c r="KOA317" s="73"/>
      <c r="KOB317" s="73"/>
      <c r="KOC317" s="73"/>
      <c r="KOD317" s="73"/>
      <c r="KOE317" s="73"/>
      <c r="KOF317" s="73"/>
      <c r="KOG317" s="73"/>
      <c r="KOH317" s="73"/>
      <c r="KOI317" s="73"/>
      <c r="KOJ317" s="73"/>
      <c r="KOK317" s="73"/>
      <c r="KOL317" s="73"/>
      <c r="KOM317" s="73"/>
      <c r="KON317" s="73"/>
      <c r="KOO317" s="73"/>
      <c r="KOP317" s="73"/>
      <c r="KOQ317" s="73"/>
      <c r="KOR317" s="73"/>
      <c r="KOS317" s="73"/>
      <c r="KOT317" s="73"/>
      <c r="KOU317" s="73"/>
      <c r="KOV317" s="73"/>
      <c r="KOW317" s="73"/>
      <c r="KOX317" s="73"/>
      <c r="KOY317" s="73"/>
      <c r="KOZ317" s="73"/>
      <c r="KPA317" s="73"/>
      <c r="KPB317" s="73"/>
      <c r="KPC317" s="73"/>
      <c r="KPD317" s="73"/>
      <c r="KPE317" s="73"/>
      <c r="KPF317" s="73"/>
      <c r="KPG317" s="73"/>
      <c r="KPH317" s="73"/>
      <c r="KPI317" s="73"/>
      <c r="KPJ317" s="73"/>
      <c r="KPK317" s="73"/>
      <c r="KPL317" s="73"/>
      <c r="KPM317" s="73"/>
      <c r="KPN317" s="73"/>
      <c r="KPO317" s="73"/>
      <c r="KPP317" s="73"/>
      <c r="KPQ317" s="73"/>
      <c r="KPR317" s="73"/>
      <c r="KPS317" s="73"/>
      <c r="KPT317" s="73"/>
      <c r="KPU317" s="73"/>
      <c r="KPV317" s="73"/>
      <c r="KPW317" s="73"/>
      <c r="KPX317" s="73"/>
      <c r="KPY317" s="73"/>
      <c r="KPZ317" s="73"/>
      <c r="KQA317" s="73"/>
      <c r="KQB317" s="73"/>
      <c r="KQC317" s="73"/>
      <c r="KQD317" s="73"/>
      <c r="KQE317" s="73"/>
      <c r="KQF317" s="73"/>
      <c r="KQG317" s="73"/>
      <c r="KQH317" s="73"/>
      <c r="KQI317" s="73"/>
      <c r="KQJ317" s="73"/>
      <c r="KQK317" s="73"/>
      <c r="KQL317" s="73"/>
      <c r="KQM317" s="73"/>
      <c r="KQN317" s="73"/>
      <c r="KQO317" s="73"/>
      <c r="KQP317" s="73"/>
      <c r="KQQ317" s="73"/>
      <c r="KQR317" s="73"/>
      <c r="KQS317" s="73"/>
      <c r="KQT317" s="73"/>
      <c r="KQU317" s="73"/>
      <c r="KQV317" s="73"/>
      <c r="KQW317" s="73"/>
      <c r="KQX317" s="73"/>
      <c r="KQY317" s="73"/>
      <c r="KQZ317" s="73"/>
      <c r="KRA317" s="73"/>
      <c r="KRB317" s="73"/>
      <c r="KRC317" s="73"/>
      <c r="KRD317" s="73"/>
      <c r="KRE317" s="73"/>
      <c r="KRF317" s="73"/>
      <c r="KRG317" s="73"/>
      <c r="KRH317" s="73"/>
      <c r="KRI317" s="73"/>
      <c r="KRJ317" s="73"/>
      <c r="KRK317" s="73"/>
      <c r="KRL317" s="73"/>
      <c r="KRM317" s="73"/>
      <c r="KRN317" s="73"/>
      <c r="KRO317" s="73"/>
      <c r="KRP317" s="73"/>
      <c r="KRQ317" s="73"/>
      <c r="KRR317" s="73"/>
      <c r="KRS317" s="73"/>
      <c r="KRT317" s="73"/>
      <c r="KRU317" s="73"/>
      <c r="KRV317" s="73"/>
      <c r="KRW317" s="73"/>
      <c r="KRX317" s="73"/>
      <c r="KRY317" s="73"/>
      <c r="KRZ317" s="73"/>
      <c r="KSA317" s="73"/>
      <c r="KSB317" s="73"/>
      <c r="KSC317" s="73"/>
      <c r="KSD317" s="73"/>
      <c r="KSE317" s="73"/>
      <c r="KSF317" s="73"/>
      <c r="KSG317" s="73"/>
      <c r="KSH317" s="73"/>
      <c r="KSI317" s="73"/>
      <c r="KSJ317" s="73"/>
      <c r="KSK317" s="73"/>
      <c r="KSL317" s="73"/>
      <c r="KSM317" s="73"/>
      <c r="KSN317" s="73"/>
      <c r="KSO317" s="73"/>
      <c r="KSP317" s="73"/>
      <c r="KSQ317" s="73"/>
      <c r="KSR317" s="73"/>
      <c r="KSS317" s="73"/>
      <c r="KST317" s="73"/>
      <c r="KSU317" s="73"/>
      <c r="KSV317" s="73"/>
      <c r="KSW317" s="73"/>
      <c r="KSX317" s="73"/>
      <c r="KSY317" s="73"/>
      <c r="KSZ317" s="73"/>
      <c r="KTA317" s="73"/>
      <c r="KTB317" s="73"/>
      <c r="KTC317" s="73"/>
      <c r="KTD317" s="73"/>
      <c r="KTE317" s="73"/>
      <c r="KTF317" s="73"/>
      <c r="KTG317" s="73"/>
      <c r="KTH317" s="73"/>
      <c r="KTI317" s="73"/>
      <c r="KTJ317" s="73"/>
      <c r="KTK317" s="73"/>
      <c r="KTL317" s="73"/>
      <c r="KTM317" s="73"/>
      <c r="KTN317" s="73"/>
      <c r="KTO317" s="73"/>
      <c r="KTP317" s="73"/>
      <c r="KTQ317" s="73"/>
      <c r="KTR317" s="73"/>
      <c r="KTS317" s="73"/>
      <c r="KTT317" s="73"/>
      <c r="KTU317" s="73"/>
      <c r="KTV317" s="73"/>
      <c r="KTW317" s="73"/>
      <c r="KTX317" s="73"/>
      <c r="KTY317" s="73"/>
      <c r="KTZ317" s="73"/>
      <c r="KUA317" s="73"/>
      <c r="KUB317" s="73"/>
      <c r="KUC317" s="73"/>
      <c r="KUD317" s="73"/>
      <c r="KUE317" s="73"/>
      <c r="KUF317" s="73"/>
      <c r="KUG317" s="73"/>
      <c r="KUH317" s="73"/>
      <c r="KUI317" s="73"/>
      <c r="KUJ317" s="73"/>
      <c r="KUK317" s="73"/>
      <c r="KUL317" s="73"/>
      <c r="KUM317" s="73"/>
      <c r="KUN317" s="73"/>
      <c r="KUO317" s="73"/>
      <c r="KUP317" s="73"/>
      <c r="KUQ317" s="73"/>
      <c r="KUR317" s="73"/>
      <c r="KUS317" s="73"/>
      <c r="KUT317" s="73"/>
      <c r="KUU317" s="73"/>
      <c r="KUV317" s="73"/>
      <c r="KUW317" s="73"/>
      <c r="KUX317" s="73"/>
      <c r="KUY317" s="73"/>
      <c r="KUZ317" s="73"/>
      <c r="KVA317" s="73"/>
      <c r="KVB317" s="73"/>
      <c r="KVC317" s="73"/>
      <c r="KVD317" s="73"/>
      <c r="KVE317" s="73"/>
      <c r="KVF317" s="73"/>
      <c r="KVG317" s="73"/>
      <c r="KVH317" s="73"/>
      <c r="KVI317" s="73"/>
      <c r="KVJ317" s="73"/>
      <c r="KVK317" s="73"/>
      <c r="KVL317" s="73"/>
      <c r="KVM317" s="73"/>
      <c r="KVN317" s="73"/>
      <c r="KVO317" s="73"/>
      <c r="KVP317" s="73"/>
      <c r="KVQ317" s="73"/>
      <c r="KVR317" s="73"/>
      <c r="KVS317" s="73"/>
      <c r="KVT317" s="73"/>
      <c r="KVU317" s="73"/>
      <c r="KVV317" s="73"/>
      <c r="KVW317" s="73"/>
      <c r="KVX317" s="73"/>
      <c r="KVY317" s="73"/>
      <c r="KVZ317" s="73"/>
      <c r="KWA317" s="73"/>
      <c r="KWB317" s="73"/>
      <c r="KWC317" s="73"/>
      <c r="KWD317" s="73"/>
      <c r="KWE317" s="73"/>
      <c r="KWF317" s="73"/>
      <c r="KWG317" s="73"/>
      <c r="KWH317" s="73"/>
      <c r="KWI317" s="73"/>
      <c r="KWJ317" s="73"/>
      <c r="KWK317" s="73"/>
      <c r="KWL317" s="73"/>
      <c r="KWM317" s="73"/>
      <c r="KWN317" s="73"/>
      <c r="KWO317" s="73"/>
      <c r="KWP317" s="73"/>
      <c r="KWQ317" s="73"/>
      <c r="KWR317" s="73"/>
      <c r="KWS317" s="73"/>
      <c r="KWT317" s="73"/>
      <c r="KWU317" s="73"/>
      <c r="KWV317" s="73"/>
      <c r="KWW317" s="73"/>
      <c r="KWX317" s="73"/>
      <c r="KWY317" s="73"/>
      <c r="KWZ317" s="73"/>
      <c r="KXA317" s="73"/>
      <c r="KXB317" s="73"/>
      <c r="KXC317" s="73"/>
      <c r="KXD317" s="73"/>
      <c r="KXE317" s="73"/>
      <c r="KXF317" s="73"/>
      <c r="KXG317" s="73"/>
      <c r="KXH317" s="73"/>
      <c r="KXI317" s="73"/>
      <c r="KXJ317" s="73"/>
      <c r="KXK317" s="73"/>
      <c r="KXL317" s="73"/>
      <c r="KXM317" s="73"/>
      <c r="KXN317" s="73"/>
      <c r="KXO317" s="73"/>
      <c r="KXP317" s="73"/>
      <c r="KXQ317" s="73"/>
      <c r="KXR317" s="73"/>
      <c r="KXS317" s="73"/>
      <c r="KXT317" s="73"/>
      <c r="KXU317" s="73"/>
      <c r="KXV317" s="73"/>
      <c r="KXW317" s="73"/>
      <c r="KXX317" s="73"/>
      <c r="KXY317" s="73"/>
      <c r="KXZ317" s="73"/>
      <c r="KYA317" s="73"/>
      <c r="KYB317" s="73"/>
      <c r="KYC317" s="73"/>
      <c r="KYD317" s="73"/>
      <c r="KYE317" s="73"/>
      <c r="KYF317" s="73"/>
      <c r="KYG317" s="73"/>
      <c r="KYH317" s="73"/>
      <c r="KYI317" s="73"/>
      <c r="KYJ317" s="73"/>
      <c r="KYK317" s="73"/>
      <c r="KYL317" s="73"/>
      <c r="KYM317" s="73"/>
      <c r="KYN317" s="73"/>
      <c r="KYO317" s="73"/>
      <c r="KYP317" s="73"/>
      <c r="KYQ317" s="73"/>
      <c r="KYR317" s="73"/>
      <c r="KYS317" s="73"/>
      <c r="KYT317" s="73"/>
      <c r="KYU317" s="73"/>
      <c r="KYV317" s="73"/>
      <c r="KYW317" s="73"/>
      <c r="KYX317" s="73"/>
      <c r="KYY317" s="73"/>
      <c r="KYZ317" s="73"/>
      <c r="KZA317" s="73"/>
      <c r="KZB317" s="73"/>
      <c r="KZC317" s="73"/>
      <c r="KZD317" s="73"/>
      <c r="KZE317" s="73"/>
      <c r="KZF317" s="73"/>
      <c r="KZG317" s="73"/>
      <c r="KZH317" s="73"/>
      <c r="KZI317" s="73"/>
      <c r="KZJ317" s="73"/>
      <c r="KZK317" s="73"/>
      <c r="KZL317" s="73"/>
      <c r="KZM317" s="73"/>
      <c r="KZN317" s="73"/>
      <c r="KZO317" s="73"/>
      <c r="KZP317" s="73"/>
      <c r="KZQ317" s="73"/>
      <c r="KZR317" s="73"/>
      <c r="KZS317" s="73"/>
      <c r="KZT317" s="73"/>
      <c r="KZU317" s="73"/>
      <c r="KZV317" s="73"/>
      <c r="KZW317" s="73"/>
      <c r="KZX317" s="73"/>
      <c r="KZY317" s="73"/>
      <c r="KZZ317" s="73"/>
      <c r="LAA317" s="73"/>
      <c r="LAB317" s="73"/>
      <c r="LAC317" s="73"/>
      <c r="LAD317" s="73"/>
      <c r="LAE317" s="73"/>
      <c r="LAF317" s="73"/>
      <c r="LAG317" s="73"/>
      <c r="LAH317" s="73"/>
      <c r="LAI317" s="73"/>
      <c r="LAJ317" s="73"/>
      <c r="LAK317" s="73"/>
      <c r="LAL317" s="73"/>
      <c r="LAM317" s="73"/>
      <c r="LAN317" s="73"/>
      <c r="LAO317" s="73"/>
      <c r="LAP317" s="73"/>
      <c r="LAQ317" s="73"/>
      <c r="LAR317" s="73"/>
      <c r="LAS317" s="73"/>
      <c r="LAT317" s="73"/>
      <c r="LAU317" s="73"/>
      <c r="LAV317" s="73"/>
      <c r="LAW317" s="73"/>
      <c r="LAX317" s="73"/>
      <c r="LAY317" s="73"/>
      <c r="LAZ317" s="73"/>
      <c r="LBA317" s="73"/>
      <c r="LBB317" s="73"/>
      <c r="LBC317" s="73"/>
      <c r="LBD317" s="73"/>
      <c r="LBE317" s="73"/>
      <c r="LBF317" s="73"/>
      <c r="LBG317" s="73"/>
      <c r="LBH317" s="73"/>
      <c r="LBI317" s="73"/>
      <c r="LBJ317" s="73"/>
      <c r="LBK317" s="73"/>
      <c r="LBL317" s="73"/>
      <c r="LBM317" s="73"/>
      <c r="LBN317" s="73"/>
      <c r="LBO317" s="73"/>
      <c r="LBP317" s="73"/>
      <c r="LBQ317" s="73"/>
      <c r="LBR317" s="73"/>
      <c r="LBS317" s="73"/>
      <c r="LBT317" s="73"/>
      <c r="LBU317" s="73"/>
      <c r="LBV317" s="73"/>
      <c r="LBW317" s="73"/>
      <c r="LBX317" s="73"/>
      <c r="LBY317" s="73"/>
      <c r="LBZ317" s="73"/>
      <c r="LCA317" s="73"/>
      <c r="LCB317" s="73"/>
      <c r="LCC317" s="73"/>
      <c r="LCD317" s="73"/>
      <c r="LCE317" s="73"/>
      <c r="LCF317" s="73"/>
      <c r="LCG317" s="73"/>
      <c r="LCH317" s="73"/>
      <c r="LCI317" s="73"/>
      <c r="LCJ317" s="73"/>
      <c r="LCK317" s="73"/>
      <c r="LCL317" s="73"/>
      <c r="LCM317" s="73"/>
      <c r="LCN317" s="73"/>
      <c r="LCO317" s="73"/>
      <c r="LCP317" s="73"/>
      <c r="LCQ317" s="73"/>
      <c r="LCR317" s="73"/>
      <c r="LCS317" s="73"/>
      <c r="LCT317" s="73"/>
      <c r="LCU317" s="73"/>
      <c r="LCV317" s="73"/>
      <c r="LCW317" s="73"/>
      <c r="LCX317" s="73"/>
      <c r="LCY317" s="73"/>
      <c r="LCZ317" s="73"/>
      <c r="LDA317" s="73"/>
      <c r="LDB317" s="73"/>
      <c r="LDC317" s="73"/>
      <c r="LDD317" s="73"/>
      <c r="LDE317" s="73"/>
      <c r="LDF317" s="73"/>
      <c r="LDG317" s="73"/>
      <c r="LDH317" s="73"/>
      <c r="LDI317" s="73"/>
      <c r="LDJ317" s="73"/>
      <c r="LDK317" s="73"/>
      <c r="LDL317" s="73"/>
      <c r="LDM317" s="73"/>
      <c r="LDN317" s="73"/>
      <c r="LDO317" s="73"/>
      <c r="LDP317" s="73"/>
      <c r="LDQ317" s="73"/>
      <c r="LDR317" s="73"/>
      <c r="LDS317" s="73"/>
      <c r="LDT317" s="73"/>
      <c r="LDU317" s="73"/>
      <c r="LDV317" s="73"/>
      <c r="LDW317" s="73"/>
      <c r="LDX317" s="73"/>
      <c r="LDY317" s="73"/>
      <c r="LDZ317" s="73"/>
      <c r="LEA317" s="73"/>
      <c r="LEB317" s="73"/>
      <c r="LEC317" s="73"/>
      <c r="LED317" s="73"/>
      <c r="LEE317" s="73"/>
      <c r="LEF317" s="73"/>
      <c r="LEG317" s="73"/>
      <c r="LEH317" s="73"/>
      <c r="LEI317" s="73"/>
      <c r="LEJ317" s="73"/>
      <c r="LEK317" s="73"/>
      <c r="LEL317" s="73"/>
      <c r="LEM317" s="73"/>
      <c r="LEN317" s="73"/>
      <c r="LEO317" s="73"/>
      <c r="LEP317" s="73"/>
      <c r="LEQ317" s="73"/>
      <c r="LER317" s="73"/>
      <c r="LES317" s="73"/>
      <c r="LET317" s="73"/>
      <c r="LEU317" s="73"/>
      <c r="LEV317" s="73"/>
      <c r="LEW317" s="73"/>
      <c r="LEX317" s="73"/>
      <c r="LEY317" s="73"/>
      <c r="LEZ317" s="73"/>
      <c r="LFA317" s="73"/>
      <c r="LFB317" s="73"/>
      <c r="LFC317" s="73"/>
      <c r="LFD317" s="73"/>
      <c r="LFE317" s="73"/>
      <c r="LFF317" s="73"/>
      <c r="LFG317" s="73"/>
      <c r="LFH317" s="73"/>
      <c r="LFI317" s="73"/>
      <c r="LFJ317" s="73"/>
      <c r="LFK317" s="73"/>
      <c r="LFL317" s="73"/>
      <c r="LFM317" s="73"/>
      <c r="LFN317" s="73"/>
      <c r="LFO317" s="73"/>
      <c r="LFP317" s="73"/>
      <c r="LFQ317" s="73"/>
      <c r="LFR317" s="73"/>
      <c r="LFS317" s="73"/>
      <c r="LFT317" s="73"/>
      <c r="LFU317" s="73"/>
      <c r="LFV317" s="73"/>
      <c r="LFW317" s="73"/>
      <c r="LFX317" s="73"/>
      <c r="LFY317" s="73"/>
      <c r="LFZ317" s="73"/>
      <c r="LGA317" s="73"/>
      <c r="LGB317" s="73"/>
      <c r="LGC317" s="73"/>
      <c r="LGD317" s="73"/>
      <c r="LGE317" s="73"/>
      <c r="LGF317" s="73"/>
      <c r="LGG317" s="73"/>
      <c r="LGH317" s="73"/>
      <c r="LGI317" s="73"/>
      <c r="LGJ317" s="73"/>
      <c r="LGK317" s="73"/>
      <c r="LGL317" s="73"/>
      <c r="LGM317" s="73"/>
      <c r="LGN317" s="73"/>
      <c r="LGO317" s="73"/>
      <c r="LGP317" s="73"/>
      <c r="LGQ317" s="73"/>
      <c r="LGR317" s="73"/>
      <c r="LGS317" s="73"/>
      <c r="LGT317" s="73"/>
      <c r="LGU317" s="73"/>
      <c r="LGV317" s="73"/>
      <c r="LGW317" s="73"/>
      <c r="LGX317" s="73"/>
      <c r="LGY317" s="73"/>
      <c r="LGZ317" s="73"/>
      <c r="LHA317" s="73"/>
      <c r="LHB317" s="73"/>
      <c r="LHC317" s="73"/>
      <c r="LHD317" s="73"/>
      <c r="LHE317" s="73"/>
      <c r="LHF317" s="73"/>
      <c r="LHG317" s="73"/>
      <c r="LHH317" s="73"/>
      <c r="LHI317" s="73"/>
      <c r="LHJ317" s="73"/>
      <c r="LHK317" s="73"/>
      <c r="LHL317" s="73"/>
      <c r="LHM317" s="73"/>
      <c r="LHN317" s="73"/>
      <c r="LHO317" s="73"/>
      <c r="LHP317" s="73"/>
      <c r="LHQ317" s="73"/>
      <c r="LHR317" s="73"/>
      <c r="LHS317" s="73"/>
      <c r="LHT317" s="73"/>
      <c r="LHU317" s="73"/>
      <c r="LHV317" s="73"/>
      <c r="LHW317" s="73"/>
      <c r="LHX317" s="73"/>
      <c r="LHY317" s="73"/>
      <c r="LHZ317" s="73"/>
      <c r="LIA317" s="73"/>
      <c r="LIB317" s="73"/>
      <c r="LIC317" s="73"/>
      <c r="LID317" s="73"/>
      <c r="LIE317" s="73"/>
      <c r="LIF317" s="73"/>
      <c r="LIG317" s="73"/>
      <c r="LIH317" s="73"/>
      <c r="LII317" s="73"/>
      <c r="LIJ317" s="73"/>
      <c r="LIK317" s="73"/>
      <c r="LIL317" s="73"/>
      <c r="LIM317" s="73"/>
      <c r="LIN317" s="73"/>
      <c r="LIO317" s="73"/>
      <c r="LIP317" s="73"/>
      <c r="LIQ317" s="73"/>
      <c r="LIR317" s="73"/>
      <c r="LIS317" s="73"/>
      <c r="LIT317" s="73"/>
      <c r="LIU317" s="73"/>
      <c r="LIV317" s="73"/>
      <c r="LIW317" s="73"/>
      <c r="LIX317" s="73"/>
      <c r="LIY317" s="73"/>
      <c r="LIZ317" s="73"/>
      <c r="LJA317" s="73"/>
      <c r="LJB317" s="73"/>
      <c r="LJC317" s="73"/>
      <c r="LJD317" s="73"/>
      <c r="LJE317" s="73"/>
      <c r="LJF317" s="73"/>
      <c r="LJG317" s="73"/>
      <c r="LJH317" s="73"/>
      <c r="LJI317" s="73"/>
      <c r="LJJ317" s="73"/>
      <c r="LJK317" s="73"/>
      <c r="LJL317" s="73"/>
      <c r="LJM317" s="73"/>
      <c r="LJN317" s="73"/>
      <c r="LJO317" s="73"/>
      <c r="LJP317" s="73"/>
      <c r="LJQ317" s="73"/>
      <c r="LJR317" s="73"/>
      <c r="LJS317" s="73"/>
      <c r="LJT317" s="73"/>
      <c r="LJU317" s="73"/>
      <c r="LJV317" s="73"/>
      <c r="LJW317" s="73"/>
      <c r="LJX317" s="73"/>
      <c r="LJY317" s="73"/>
      <c r="LJZ317" s="73"/>
      <c r="LKA317" s="73"/>
      <c r="LKB317" s="73"/>
      <c r="LKC317" s="73"/>
      <c r="LKD317" s="73"/>
      <c r="LKE317" s="73"/>
      <c r="LKF317" s="73"/>
      <c r="LKG317" s="73"/>
      <c r="LKH317" s="73"/>
      <c r="LKI317" s="73"/>
      <c r="LKJ317" s="73"/>
      <c r="LKK317" s="73"/>
      <c r="LKL317" s="73"/>
      <c r="LKM317" s="73"/>
      <c r="LKN317" s="73"/>
      <c r="LKO317" s="73"/>
      <c r="LKP317" s="73"/>
      <c r="LKQ317" s="73"/>
      <c r="LKR317" s="73"/>
      <c r="LKS317" s="73"/>
      <c r="LKT317" s="73"/>
      <c r="LKU317" s="73"/>
      <c r="LKV317" s="73"/>
      <c r="LKW317" s="73"/>
      <c r="LKX317" s="73"/>
      <c r="LKY317" s="73"/>
      <c r="LKZ317" s="73"/>
      <c r="LLA317" s="73"/>
      <c r="LLB317" s="73"/>
      <c r="LLC317" s="73"/>
      <c r="LLD317" s="73"/>
      <c r="LLE317" s="73"/>
      <c r="LLF317" s="73"/>
      <c r="LLG317" s="73"/>
      <c r="LLH317" s="73"/>
      <c r="LLI317" s="73"/>
      <c r="LLJ317" s="73"/>
      <c r="LLK317" s="73"/>
      <c r="LLL317" s="73"/>
      <c r="LLM317" s="73"/>
      <c r="LLN317" s="73"/>
      <c r="LLO317" s="73"/>
      <c r="LLP317" s="73"/>
      <c r="LLQ317" s="73"/>
      <c r="LLR317" s="73"/>
      <c r="LLS317" s="73"/>
      <c r="LLT317" s="73"/>
      <c r="LLU317" s="73"/>
      <c r="LLV317" s="73"/>
      <c r="LLW317" s="73"/>
      <c r="LLX317" s="73"/>
      <c r="LLY317" s="73"/>
      <c r="LLZ317" s="73"/>
      <c r="LMA317" s="73"/>
      <c r="LMB317" s="73"/>
      <c r="LMC317" s="73"/>
      <c r="LMD317" s="73"/>
      <c r="LME317" s="73"/>
      <c r="LMF317" s="73"/>
      <c r="LMG317" s="73"/>
      <c r="LMH317" s="73"/>
      <c r="LMI317" s="73"/>
      <c r="LMJ317" s="73"/>
      <c r="LMK317" s="73"/>
      <c r="LML317" s="73"/>
      <c r="LMM317" s="73"/>
      <c r="LMN317" s="73"/>
      <c r="LMO317" s="73"/>
      <c r="LMP317" s="73"/>
      <c r="LMQ317" s="73"/>
      <c r="LMR317" s="73"/>
      <c r="LMS317" s="73"/>
      <c r="LMT317" s="73"/>
      <c r="LMU317" s="73"/>
      <c r="LMV317" s="73"/>
      <c r="LMW317" s="73"/>
      <c r="LMX317" s="73"/>
      <c r="LMY317" s="73"/>
      <c r="LMZ317" s="73"/>
      <c r="LNA317" s="73"/>
      <c r="LNB317" s="73"/>
      <c r="LNC317" s="73"/>
      <c r="LND317" s="73"/>
      <c r="LNE317" s="73"/>
      <c r="LNF317" s="73"/>
      <c r="LNG317" s="73"/>
      <c r="LNH317" s="73"/>
      <c r="LNI317" s="73"/>
      <c r="LNJ317" s="73"/>
      <c r="LNK317" s="73"/>
      <c r="LNL317" s="73"/>
      <c r="LNM317" s="73"/>
      <c r="LNN317" s="73"/>
      <c r="LNO317" s="73"/>
      <c r="LNP317" s="73"/>
      <c r="LNQ317" s="73"/>
      <c r="LNR317" s="73"/>
      <c r="LNS317" s="73"/>
      <c r="LNT317" s="73"/>
      <c r="LNU317" s="73"/>
      <c r="LNV317" s="73"/>
      <c r="LNW317" s="73"/>
      <c r="LNX317" s="73"/>
      <c r="LNY317" s="73"/>
      <c r="LNZ317" s="73"/>
      <c r="LOA317" s="73"/>
      <c r="LOB317" s="73"/>
      <c r="LOC317" s="73"/>
      <c r="LOD317" s="73"/>
      <c r="LOE317" s="73"/>
      <c r="LOF317" s="73"/>
      <c r="LOG317" s="73"/>
      <c r="LOH317" s="73"/>
      <c r="LOI317" s="73"/>
      <c r="LOJ317" s="73"/>
      <c r="LOK317" s="73"/>
      <c r="LOL317" s="73"/>
      <c r="LOM317" s="73"/>
      <c r="LON317" s="73"/>
      <c r="LOO317" s="73"/>
      <c r="LOP317" s="73"/>
      <c r="LOQ317" s="73"/>
      <c r="LOR317" s="73"/>
      <c r="LOS317" s="73"/>
      <c r="LOT317" s="73"/>
      <c r="LOU317" s="73"/>
      <c r="LOV317" s="73"/>
      <c r="LOW317" s="73"/>
      <c r="LOX317" s="73"/>
      <c r="LOY317" s="73"/>
      <c r="LOZ317" s="73"/>
      <c r="LPA317" s="73"/>
      <c r="LPB317" s="73"/>
      <c r="LPC317" s="73"/>
      <c r="LPD317" s="73"/>
      <c r="LPE317" s="73"/>
      <c r="LPF317" s="73"/>
      <c r="LPG317" s="73"/>
      <c r="LPH317" s="73"/>
      <c r="LPI317" s="73"/>
      <c r="LPJ317" s="73"/>
      <c r="LPK317" s="73"/>
      <c r="LPL317" s="73"/>
      <c r="LPM317" s="73"/>
      <c r="LPN317" s="73"/>
      <c r="LPO317" s="73"/>
      <c r="LPP317" s="73"/>
      <c r="LPQ317" s="73"/>
      <c r="LPR317" s="73"/>
      <c r="LPS317" s="73"/>
      <c r="LPT317" s="73"/>
      <c r="LPU317" s="73"/>
      <c r="LPV317" s="73"/>
      <c r="LPW317" s="73"/>
      <c r="LPX317" s="73"/>
      <c r="LPY317" s="73"/>
      <c r="LPZ317" s="73"/>
      <c r="LQA317" s="73"/>
      <c r="LQB317" s="73"/>
      <c r="LQC317" s="73"/>
      <c r="LQD317" s="73"/>
      <c r="LQE317" s="73"/>
      <c r="LQF317" s="73"/>
      <c r="LQG317" s="73"/>
      <c r="LQH317" s="73"/>
      <c r="LQI317" s="73"/>
      <c r="LQJ317" s="73"/>
      <c r="LQK317" s="73"/>
      <c r="LQL317" s="73"/>
      <c r="LQM317" s="73"/>
      <c r="LQN317" s="73"/>
      <c r="LQO317" s="73"/>
      <c r="LQP317" s="73"/>
      <c r="LQQ317" s="73"/>
      <c r="LQR317" s="73"/>
      <c r="LQS317" s="73"/>
      <c r="LQT317" s="73"/>
      <c r="LQU317" s="73"/>
      <c r="LQV317" s="73"/>
      <c r="LQW317" s="73"/>
      <c r="LQX317" s="73"/>
      <c r="LQY317" s="73"/>
      <c r="LQZ317" s="73"/>
      <c r="LRA317" s="73"/>
      <c r="LRB317" s="73"/>
      <c r="LRC317" s="73"/>
      <c r="LRD317" s="73"/>
      <c r="LRE317" s="73"/>
      <c r="LRF317" s="73"/>
      <c r="LRG317" s="73"/>
      <c r="LRH317" s="73"/>
      <c r="LRI317" s="73"/>
      <c r="LRJ317" s="73"/>
      <c r="LRK317" s="73"/>
      <c r="LRL317" s="73"/>
      <c r="LRM317" s="73"/>
      <c r="LRN317" s="73"/>
      <c r="LRO317" s="73"/>
      <c r="LRP317" s="73"/>
      <c r="LRQ317" s="73"/>
      <c r="LRR317" s="73"/>
      <c r="LRS317" s="73"/>
      <c r="LRT317" s="73"/>
      <c r="LRU317" s="73"/>
      <c r="LRV317" s="73"/>
      <c r="LRW317" s="73"/>
      <c r="LRX317" s="73"/>
      <c r="LRY317" s="73"/>
      <c r="LRZ317" s="73"/>
      <c r="LSA317" s="73"/>
      <c r="LSB317" s="73"/>
      <c r="LSC317" s="73"/>
      <c r="LSD317" s="73"/>
      <c r="LSE317" s="73"/>
      <c r="LSF317" s="73"/>
      <c r="LSG317" s="73"/>
      <c r="LSH317" s="73"/>
      <c r="LSI317" s="73"/>
      <c r="LSJ317" s="73"/>
      <c r="LSK317" s="73"/>
      <c r="LSL317" s="73"/>
      <c r="LSM317" s="73"/>
      <c r="LSN317" s="73"/>
      <c r="LSO317" s="73"/>
      <c r="LSP317" s="73"/>
      <c r="LSQ317" s="73"/>
      <c r="LSR317" s="73"/>
      <c r="LSS317" s="73"/>
      <c r="LST317" s="73"/>
      <c r="LSU317" s="73"/>
      <c r="LSV317" s="73"/>
      <c r="LSW317" s="73"/>
      <c r="LSX317" s="73"/>
      <c r="LSY317" s="73"/>
      <c r="LSZ317" s="73"/>
      <c r="LTA317" s="73"/>
      <c r="LTB317" s="73"/>
      <c r="LTC317" s="73"/>
      <c r="LTD317" s="73"/>
      <c r="LTE317" s="73"/>
      <c r="LTF317" s="73"/>
      <c r="LTG317" s="73"/>
      <c r="LTH317" s="73"/>
      <c r="LTI317" s="73"/>
      <c r="LTJ317" s="73"/>
      <c r="LTK317" s="73"/>
      <c r="LTL317" s="73"/>
      <c r="LTM317" s="73"/>
      <c r="LTN317" s="73"/>
      <c r="LTO317" s="73"/>
      <c r="LTP317" s="73"/>
      <c r="LTQ317" s="73"/>
      <c r="LTR317" s="73"/>
      <c r="LTS317" s="73"/>
      <c r="LTT317" s="73"/>
      <c r="LTU317" s="73"/>
      <c r="LTV317" s="73"/>
      <c r="LTW317" s="73"/>
      <c r="LTX317" s="73"/>
      <c r="LTY317" s="73"/>
      <c r="LTZ317" s="73"/>
      <c r="LUA317" s="73"/>
      <c r="LUB317" s="73"/>
      <c r="LUC317" s="73"/>
      <c r="LUD317" s="73"/>
      <c r="LUE317" s="73"/>
      <c r="LUF317" s="73"/>
      <c r="LUG317" s="73"/>
      <c r="LUH317" s="73"/>
      <c r="LUI317" s="73"/>
      <c r="LUJ317" s="73"/>
      <c r="LUK317" s="73"/>
      <c r="LUL317" s="73"/>
      <c r="LUM317" s="73"/>
      <c r="LUN317" s="73"/>
      <c r="LUO317" s="73"/>
      <c r="LUP317" s="73"/>
      <c r="LUQ317" s="73"/>
      <c r="LUR317" s="73"/>
      <c r="LUS317" s="73"/>
      <c r="LUT317" s="73"/>
      <c r="LUU317" s="73"/>
      <c r="LUV317" s="73"/>
      <c r="LUW317" s="73"/>
      <c r="LUX317" s="73"/>
      <c r="LUY317" s="73"/>
      <c r="LUZ317" s="73"/>
      <c r="LVA317" s="73"/>
      <c r="LVB317" s="73"/>
      <c r="LVC317" s="73"/>
      <c r="LVD317" s="73"/>
      <c r="LVE317" s="73"/>
      <c r="LVF317" s="73"/>
      <c r="LVG317" s="73"/>
      <c r="LVH317" s="73"/>
      <c r="LVI317" s="73"/>
      <c r="LVJ317" s="73"/>
      <c r="LVK317" s="73"/>
      <c r="LVL317" s="73"/>
      <c r="LVM317" s="73"/>
      <c r="LVN317" s="73"/>
      <c r="LVO317" s="73"/>
      <c r="LVP317" s="73"/>
      <c r="LVQ317" s="73"/>
      <c r="LVR317" s="73"/>
      <c r="LVS317" s="73"/>
      <c r="LVT317" s="73"/>
      <c r="LVU317" s="73"/>
      <c r="LVV317" s="73"/>
      <c r="LVW317" s="73"/>
      <c r="LVX317" s="73"/>
      <c r="LVY317" s="73"/>
      <c r="LVZ317" s="73"/>
      <c r="LWA317" s="73"/>
      <c r="LWB317" s="73"/>
      <c r="LWC317" s="73"/>
      <c r="LWD317" s="73"/>
      <c r="LWE317" s="73"/>
      <c r="LWF317" s="73"/>
      <c r="LWG317" s="73"/>
      <c r="LWH317" s="73"/>
      <c r="LWI317" s="73"/>
      <c r="LWJ317" s="73"/>
      <c r="LWK317" s="73"/>
      <c r="LWL317" s="73"/>
      <c r="LWM317" s="73"/>
      <c r="LWN317" s="73"/>
      <c r="LWO317" s="73"/>
      <c r="LWP317" s="73"/>
      <c r="LWQ317" s="73"/>
      <c r="LWR317" s="73"/>
      <c r="LWS317" s="73"/>
      <c r="LWT317" s="73"/>
      <c r="LWU317" s="73"/>
      <c r="LWV317" s="73"/>
      <c r="LWW317" s="73"/>
      <c r="LWX317" s="73"/>
      <c r="LWY317" s="73"/>
      <c r="LWZ317" s="73"/>
      <c r="LXA317" s="73"/>
      <c r="LXB317" s="73"/>
      <c r="LXC317" s="73"/>
      <c r="LXD317" s="73"/>
      <c r="LXE317" s="73"/>
      <c r="LXF317" s="73"/>
      <c r="LXG317" s="73"/>
      <c r="LXH317" s="73"/>
      <c r="LXI317" s="73"/>
      <c r="LXJ317" s="73"/>
      <c r="LXK317" s="73"/>
      <c r="LXL317" s="73"/>
      <c r="LXM317" s="73"/>
      <c r="LXN317" s="73"/>
      <c r="LXO317" s="73"/>
      <c r="LXP317" s="73"/>
      <c r="LXQ317" s="73"/>
      <c r="LXR317" s="73"/>
      <c r="LXS317" s="73"/>
      <c r="LXT317" s="73"/>
      <c r="LXU317" s="73"/>
      <c r="LXV317" s="73"/>
      <c r="LXW317" s="73"/>
      <c r="LXX317" s="73"/>
      <c r="LXY317" s="73"/>
      <c r="LXZ317" s="73"/>
      <c r="LYA317" s="73"/>
      <c r="LYB317" s="73"/>
      <c r="LYC317" s="73"/>
      <c r="LYD317" s="73"/>
      <c r="LYE317" s="73"/>
      <c r="LYF317" s="73"/>
      <c r="LYG317" s="73"/>
      <c r="LYH317" s="73"/>
      <c r="LYI317" s="73"/>
      <c r="LYJ317" s="73"/>
      <c r="LYK317" s="73"/>
      <c r="LYL317" s="73"/>
      <c r="LYM317" s="73"/>
      <c r="LYN317" s="73"/>
      <c r="LYO317" s="73"/>
      <c r="LYP317" s="73"/>
      <c r="LYQ317" s="73"/>
      <c r="LYR317" s="73"/>
      <c r="LYS317" s="73"/>
      <c r="LYT317" s="73"/>
      <c r="LYU317" s="73"/>
      <c r="LYV317" s="73"/>
      <c r="LYW317" s="73"/>
      <c r="LYX317" s="73"/>
      <c r="LYY317" s="73"/>
      <c r="LYZ317" s="73"/>
      <c r="LZA317" s="73"/>
      <c r="LZB317" s="73"/>
      <c r="LZC317" s="73"/>
      <c r="LZD317" s="73"/>
      <c r="LZE317" s="73"/>
      <c r="LZF317" s="73"/>
      <c r="LZG317" s="73"/>
      <c r="LZH317" s="73"/>
      <c r="LZI317" s="73"/>
      <c r="LZJ317" s="73"/>
      <c r="LZK317" s="73"/>
      <c r="LZL317" s="73"/>
      <c r="LZM317" s="73"/>
      <c r="LZN317" s="73"/>
      <c r="LZO317" s="73"/>
      <c r="LZP317" s="73"/>
      <c r="LZQ317" s="73"/>
      <c r="LZR317" s="73"/>
      <c r="LZS317" s="73"/>
      <c r="LZT317" s="73"/>
      <c r="LZU317" s="73"/>
      <c r="LZV317" s="73"/>
      <c r="LZW317" s="73"/>
      <c r="LZX317" s="73"/>
      <c r="LZY317" s="73"/>
      <c r="LZZ317" s="73"/>
      <c r="MAA317" s="73"/>
      <c r="MAB317" s="73"/>
      <c r="MAC317" s="73"/>
      <c r="MAD317" s="73"/>
      <c r="MAE317" s="73"/>
      <c r="MAF317" s="73"/>
      <c r="MAG317" s="73"/>
      <c r="MAH317" s="73"/>
      <c r="MAI317" s="73"/>
      <c r="MAJ317" s="73"/>
      <c r="MAK317" s="73"/>
      <c r="MAL317" s="73"/>
      <c r="MAM317" s="73"/>
      <c r="MAN317" s="73"/>
      <c r="MAO317" s="73"/>
      <c r="MAP317" s="73"/>
      <c r="MAQ317" s="73"/>
      <c r="MAR317" s="73"/>
      <c r="MAS317" s="73"/>
      <c r="MAT317" s="73"/>
      <c r="MAU317" s="73"/>
      <c r="MAV317" s="73"/>
      <c r="MAW317" s="73"/>
      <c r="MAX317" s="73"/>
      <c r="MAY317" s="73"/>
      <c r="MAZ317" s="73"/>
      <c r="MBA317" s="73"/>
      <c r="MBB317" s="73"/>
      <c r="MBC317" s="73"/>
      <c r="MBD317" s="73"/>
      <c r="MBE317" s="73"/>
      <c r="MBF317" s="73"/>
      <c r="MBG317" s="73"/>
      <c r="MBH317" s="73"/>
      <c r="MBI317" s="73"/>
      <c r="MBJ317" s="73"/>
      <c r="MBK317" s="73"/>
      <c r="MBL317" s="73"/>
      <c r="MBM317" s="73"/>
      <c r="MBN317" s="73"/>
      <c r="MBO317" s="73"/>
      <c r="MBP317" s="73"/>
      <c r="MBQ317" s="73"/>
      <c r="MBR317" s="73"/>
      <c r="MBS317" s="73"/>
      <c r="MBT317" s="73"/>
      <c r="MBU317" s="73"/>
      <c r="MBV317" s="73"/>
      <c r="MBW317" s="73"/>
      <c r="MBX317" s="73"/>
      <c r="MBY317" s="73"/>
      <c r="MBZ317" s="73"/>
      <c r="MCA317" s="73"/>
      <c r="MCB317" s="73"/>
      <c r="MCC317" s="73"/>
      <c r="MCD317" s="73"/>
      <c r="MCE317" s="73"/>
      <c r="MCF317" s="73"/>
      <c r="MCG317" s="73"/>
      <c r="MCH317" s="73"/>
      <c r="MCI317" s="73"/>
      <c r="MCJ317" s="73"/>
      <c r="MCK317" s="73"/>
      <c r="MCL317" s="73"/>
      <c r="MCM317" s="73"/>
      <c r="MCN317" s="73"/>
      <c r="MCO317" s="73"/>
      <c r="MCP317" s="73"/>
      <c r="MCQ317" s="73"/>
      <c r="MCR317" s="73"/>
      <c r="MCS317" s="73"/>
      <c r="MCT317" s="73"/>
      <c r="MCU317" s="73"/>
      <c r="MCV317" s="73"/>
      <c r="MCW317" s="73"/>
      <c r="MCX317" s="73"/>
      <c r="MCY317" s="73"/>
      <c r="MCZ317" s="73"/>
      <c r="MDA317" s="73"/>
      <c r="MDB317" s="73"/>
      <c r="MDC317" s="73"/>
      <c r="MDD317" s="73"/>
      <c r="MDE317" s="73"/>
      <c r="MDF317" s="73"/>
      <c r="MDG317" s="73"/>
      <c r="MDH317" s="73"/>
      <c r="MDI317" s="73"/>
      <c r="MDJ317" s="73"/>
      <c r="MDK317" s="73"/>
      <c r="MDL317" s="73"/>
      <c r="MDM317" s="73"/>
      <c r="MDN317" s="73"/>
      <c r="MDO317" s="73"/>
      <c r="MDP317" s="73"/>
      <c r="MDQ317" s="73"/>
      <c r="MDR317" s="73"/>
      <c r="MDS317" s="73"/>
      <c r="MDT317" s="73"/>
      <c r="MDU317" s="73"/>
      <c r="MDV317" s="73"/>
      <c r="MDW317" s="73"/>
      <c r="MDX317" s="73"/>
      <c r="MDY317" s="73"/>
      <c r="MDZ317" s="73"/>
      <c r="MEA317" s="73"/>
      <c r="MEB317" s="73"/>
      <c r="MEC317" s="73"/>
      <c r="MED317" s="73"/>
      <c r="MEE317" s="73"/>
      <c r="MEF317" s="73"/>
      <c r="MEG317" s="73"/>
      <c r="MEH317" s="73"/>
      <c r="MEI317" s="73"/>
      <c r="MEJ317" s="73"/>
      <c r="MEK317" s="73"/>
      <c r="MEL317" s="73"/>
      <c r="MEM317" s="73"/>
      <c r="MEN317" s="73"/>
      <c r="MEO317" s="73"/>
      <c r="MEP317" s="73"/>
      <c r="MEQ317" s="73"/>
      <c r="MER317" s="73"/>
      <c r="MES317" s="73"/>
      <c r="MET317" s="73"/>
      <c r="MEU317" s="73"/>
      <c r="MEV317" s="73"/>
      <c r="MEW317" s="73"/>
      <c r="MEX317" s="73"/>
      <c r="MEY317" s="73"/>
      <c r="MEZ317" s="73"/>
      <c r="MFA317" s="73"/>
      <c r="MFB317" s="73"/>
      <c r="MFC317" s="73"/>
      <c r="MFD317" s="73"/>
      <c r="MFE317" s="73"/>
      <c r="MFF317" s="73"/>
      <c r="MFG317" s="73"/>
      <c r="MFH317" s="73"/>
      <c r="MFI317" s="73"/>
      <c r="MFJ317" s="73"/>
      <c r="MFK317" s="73"/>
      <c r="MFL317" s="73"/>
      <c r="MFM317" s="73"/>
      <c r="MFN317" s="73"/>
      <c r="MFO317" s="73"/>
      <c r="MFP317" s="73"/>
      <c r="MFQ317" s="73"/>
      <c r="MFR317" s="73"/>
      <c r="MFS317" s="73"/>
      <c r="MFT317" s="73"/>
      <c r="MFU317" s="73"/>
      <c r="MFV317" s="73"/>
      <c r="MFW317" s="73"/>
      <c r="MFX317" s="73"/>
      <c r="MFY317" s="73"/>
      <c r="MFZ317" s="73"/>
      <c r="MGA317" s="73"/>
      <c r="MGB317" s="73"/>
      <c r="MGC317" s="73"/>
      <c r="MGD317" s="73"/>
      <c r="MGE317" s="73"/>
      <c r="MGF317" s="73"/>
      <c r="MGG317" s="73"/>
      <c r="MGH317" s="73"/>
      <c r="MGI317" s="73"/>
      <c r="MGJ317" s="73"/>
      <c r="MGK317" s="73"/>
      <c r="MGL317" s="73"/>
      <c r="MGM317" s="73"/>
      <c r="MGN317" s="73"/>
      <c r="MGO317" s="73"/>
      <c r="MGP317" s="73"/>
      <c r="MGQ317" s="73"/>
      <c r="MGR317" s="73"/>
      <c r="MGS317" s="73"/>
      <c r="MGT317" s="73"/>
      <c r="MGU317" s="73"/>
      <c r="MGV317" s="73"/>
      <c r="MGW317" s="73"/>
      <c r="MGX317" s="73"/>
      <c r="MGY317" s="73"/>
      <c r="MGZ317" s="73"/>
      <c r="MHA317" s="73"/>
      <c r="MHB317" s="73"/>
      <c r="MHC317" s="73"/>
      <c r="MHD317" s="73"/>
      <c r="MHE317" s="73"/>
      <c r="MHF317" s="73"/>
      <c r="MHG317" s="73"/>
      <c r="MHH317" s="73"/>
      <c r="MHI317" s="73"/>
      <c r="MHJ317" s="73"/>
      <c r="MHK317" s="73"/>
      <c r="MHL317" s="73"/>
      <c r="MHM317" s="73"/>
      <c r="MHN317" s="73"/>
      <c r="MHO317" s="73"/>
      <c r="MHP317" s="73"/>
      <c r="MHQ317" s="73"/>
      <c r="MHR317" s="73"/>
      <c r="MHS317" s="73"/>
      <c r="MHT317" s="73"/>
      <c r="MHU317" s="73"/>
      <c r="MHV317" s="73"/>
      <c r="MHW317" s="73"/>
      <c r="MHX317" s="73"/>
      <c r="MHY317" s="73"/>
      <c r="MHZ317" s="73"/>
      <c r="MIA317" s="73"/>
      <c r="MIB317" s="73"/>
      <c r="MIC317" s="73"/>
      <c r="MID317" s="73"/>
      <c r="MIE317" s="73"/>
      <c r="MIF317" s="73"/>
      <c r="MIG317" s="73"/>
      <c r="MIH317" s="73"/>
      <c r="MII317" s="73"/>
      <c r="MIJ317" s="73"/>
      <c r="MIK317" s="73"/>
      <c r="MIL317" s="73"/>
      <c r="MIM317" s="73"/>
      <c r="MIN317" s="73"/>
      <c r="MIO317" s="73"/>
      <c r="MIP317" s="73"/>
      <c r="MIQ317" s="73"/>
      <c r="MIR317" s="73"/>
      <c r="MIS317" s="73"/>
      <c r="MIT317" s="73"/>
      <c r="MIU317" s="73"/>
      <c r="MIV317" s="73"/>
      <c r="MIW317" s="73"/>
      <c r="MIX317" s="73"/>
      <c r="MIY317" s="73"/>
      <c r="MIZ317" s="73"/>
      <c r="MJA317" s="73"/>
      <c r="MJB317" s="73"/>
      <c r="MJC317" s="73"/>
      <c r="MJD317" s="73"/>
      <c r="MJE317" s="73"/>
      <c r="MJF317" s="73"/>
      <c r="MJG317" s="73"/>
      <c r="MJH317" s="73"/>
      <c r="MJI317" s="73"/>
      <c r="MJJ317" s="73"/>
      <c r="MJK317" s="73"/>
      <c r="MJL317" s="73"/>
      <c r="MJM317" s="73"/>
      <c r="MJN317" s="73"/>
      <c r="MJO317" s="73"/>
      <c r="MJP317" s="73"/>
      <c r="MJQ317" s="73"/>
      <c r="MJR317" s="73"/>
      <c r="MJS317" s="73"/>
      <c r="MJT317" s="73"/>
      <c r="MJU317" s="73"/>
      <c r="MJV317" s="73"/>
      <c r="MJW317" s="73"/>
      <c r="MJX317" s="73"/>
      <c r="MJY317" s="73"/>
      <c r="MJZ317" s="73"/>
      <c r="MKA317" s="73"/>
      <c r="MKB317" s="73"/>
      <c r="MKC317" s="73"/>
      <c r="MKD317" s="73"/>
      <c r="MKE317" s="73"/>
      <c r="MKF317" s="73"/>
      <c r="MKG317" s="73"/>
      <c r="MKH317" s="73"/>
      <c r="MKI317" s="73"/>
      <c r="MKJ317" s="73"/>
      <c r="MKK317" s="73"/>
      <c r="MKL317" s="73"/>
      <c r="MKM317" s="73"/>
      <c r="MKN317" s="73"/>
      <c r="MKO317" s="73"/>
      <c r="MKP317" s="73"/>
      <c r="MKQ317" s="73"/>
      <c r="MKR317" s="73"/>
      <c r="MKS317" s="73"/>
      <c r="MKT317" s="73"/>
      <c r="MKU317" s="73"/>
      <c r="MKV317" s="73"/>
      <c r="MKW317" s="73"/>
      <c r="MKX317" s="73"/>
      <c r="MKY317" s="73"/>
      <c r="MKZ317" s="73"/>
      <c r="MLA317" s="73"/>
      <c r="MLB317" s="73"/>
      <c r="MLC317" s="73"/>
      <c r="MLD317" s="73"/>
      <c r="MLE317" s="73"/>
      <c r="MLF317" s="73"/>
      <c r="MLG317" s="73"/>
      <c r="MLH317" s="73"/>
      <c r="MLI317" s="73"/>
      <c r="MLJ317" s="73"/>
      <c r="MLK317" s="73"/>
      <c r="MLL317" s="73"/>
      <c r="MLM317" s="73"/>
      <c r="MLN317" s="73"/>
      <c r="MLO317" s="73"/>
      <c r="MLP317" s="73"/>
      <c r="MLQ317" s="73"/>
      <c r="MLR317" s="73"/>
      <c r="MLS317" s="73"/>
      <c r="MLT317" s="73"/>
      <c r="MLU317" s="73"/>
      <c r="MLV317" s="73"/>
      <c r="MLW317" s="73"/>
      <c r="MLX317" s="73"/>
      <c r="MLY317" s="73"/>
      <c r="MLZ317" s="73"/>
      <c r="MMA317" s="73"/>
      <c r="MMB317" s="73"/>
      <c r="MMC317" s="73"/>
      <c r="MMD317" s="73"/>
      <c r="MME317" s="73"/>
      <c r="MMF317" s="73"/>
      <c r="MMG317" s="73"/>
      <c r="MMH317" s="73"/>
      <c r="MMI317" s="73"/>
      <c r="MMJ317" s="73"/>
      <c r="MMK317" s="73"/>
      <c r="MML317" s="73"/>
      <c r="MMM317" s="73"/>
      <c r="MMN317" s="73"/>
      <c r="MMO317" s="73"/>
      <c r="MMP317" s="73"/>
      <c r="MMQ317" s="73"/>
      <c r="MMR317" s="73"/>
      <c r="MMS317" s="73"/>
      <c r="MMT317" s="73"/>
      <c r="MMU317" s="73"/>
      <c r="MMV317" s="73"/>
      <c r="MMW317" s="73"/>
      <c r="MMX317" s="73"/>
      <c r="MMY317" s="73"/>
      <c r="MMZ317" s="73"/>
      <c r="MNA317" s="73"/>
      <c r="MNB317" s="73"/>
      <c r="MNC317" s="73"/>
      <c r="MND317" s="73"/>
      <c r="MNE317" s="73"/>
      <c r="MNF317" s="73"/>
      <c r="MNG317" s="73"/>
      <c r="MNH317" s="73"/>
      <c r="MNI317" s="73"/>
      <c r="MNJ317" s="73"/>
      <c r="MNK317" s="73"/>
      <c r="MNL317" s="73"/>
      <c r="MNM317" s="73"/>
      <c r="MNN317" s="73"/>
      <c r="MNO317" s="73"/>
      <c r="MNP317" s="73"/>
      <c r="MNQ317" s="73"/>
      <c r="MNR317" s="73"/>
      <c r="MNS317" s="73"/>
      <c r="MNT317" s="73"/>
      <c r="MNU317" s="73"/>
      <c r="MNV317" s="73"/>
      <c r="MNW317" s="73"/>
      <c r="MNX317" s="73"/>
      <c r="MNY317" s="73"/>
      <c r="MNZ317" s="73"/>
      <c r="MOA317" s="73"/>
      <c r="MOB317" s="73"/>
      <c r="MOC317" s="73"/>
      <c r="MOD317" s="73"/>
      <c r="MOE317" s="73"/>
      <c r="MOF317" s="73"/>
      <c r="MOG317" s="73"/>
      <c r="MOH317" s="73"/>
      <c r="MOI317" s="73"/>
      <c r="MOJ317" s="73"/>
      <c r="MOK317" s="73"/>
      <c r="MOL317" s="73"/>
      <c r="MOM317" s="73"/>
      <c r="MON317" s="73"/>
      <c r="MOO317" s="73"/>
      <c r="MOP317" s="73"/>
      <c r="MOQ317" s="73"/>
      <c r="MOR317" s="73"/>
      <c r="MOS317" s="73"/>
      <c r="MOT317" s="73"/>
      <c r="MOU317" s="73"/>
      <c r="MOV317" s="73"/>
      <c r="MOW317" s="73"/>
      <c r="MOX317" s="73"/>
      <c r="MOY317" s="73"/>
      <c r="MOZ317" s="73"/>
      <c r="MPA317" s="73"/>
      <c r="MPB317" s="73"/>
      <c r="MPC317" s="73"/>
      <c r="MPD317" s="73"/>
      <c r="MPE317" s="73"/>
      <c r="MPF317" s="73"/>
      <c r="MPG317" s="73"/>
      <c r="MPH317" s="73"/>
      <c r="MPI317" s="73"/>
      <c r="MPJ317" s="73"/>
      <c r="MPK317" s="73"/>
      <c r="MPL317" s="73"/>
      <c r="MPM317" s="73"/>
      <c r="MPN317" s="73"/>
      <c r="MPO317" s="73"/>
      <c r="MPP317" s="73"/>
      <c r="MPQ317" s="73"/>
      <c r="MPR317" s="73"/>
      <c r="MPS317" s="73"/>
      <c r="MPT317" s="73"/>
      <c r="MPU317" s="73"/>
      <c r="MPV317" s="73"/>
      <c r="MPW317" s="73"/>
      <c r="MPX317" s="73"/>
      <c r="MPY317" s="73"/>
      <c r="MPZ317" s="73"/>
      <c r="MQA317" s="73"/>
      <c r="MQB317" s="73"/>
      <c r="MQC317" s="73"/>
      <c r="MQD317" s="73"/>
      <c r="MQE317" s="73"/>
      <c r="MQF317" s="73"/>
      <c r="MQG317" s="73"/>
      <c r="MQH317" s="73"/>
      <c r="MQI317" s="73"/>
      <c r="MQJ317" s="73"/>
      <c r="MQK317" s="73"/>
      <c r="MQL317" s="73"/>
      <c r="MQM317" s="73"/>
      <c r="MQN317" s="73"/>
      <c r="MQO317" s="73"/>
      <c r="MQP317" s="73"/>
      <c r="MQQ317" s="73"/>
      <c r="MQR317" s="73"/>
      <c r="MQS317" s="73"/>
      <c r="MQT317" s="73"/>
      <c r="MQU317" s="73"/>
      <c r="MQV317" s="73"/>
      <c r="MQW317" s="73"/>
      <c r="MQX317" s="73"/>
      <c r="MQY317" s="73"/>
      <c r="MQZ317" s="73"/>
      <c r="MRA317" s="73"/>
      <c r="MRB317" s="73"/>
      <c r="MRC317" s="73"/>
      <c r="MRD317" s="73"/>
      <c r="MRE317" s="73"/>
      <c r="MRF317" s="73"/>
      <c r="MRG317" s="73"/>
      <c r="MRH317" s="73"/>
      <c r="MRI317" s="73"/>
      <c r="MRJ317" s="73"/>
      <c r="MRK317" s="73"/>
      <c r="MRL317" s="73"/>
      <c r="MRM317" s="73"/>
      <c r="MRN317" s="73"/>
      <c r="MRO317" s="73"/>
      <c r="MRP317" s="73"/>
      <c r="MRQ317" s="73"/>
      <c r="MRR317" s="73"/>
      <c r="MRS317" s="73"/>
      <c r="MRT317" s="73"/>
      <c r="MRU317" s="73"/>
      <c r="MRV317" s="73"/>
      <c r="MRW317" s="73"/>
      <c r="MRX317" s="73"/>
      <c r="MRY317" s="73"/>
      <c r="MRZ317" s="73"/>
      <c r="MSA317" s="73"/>
      <c r="MSB317" s="73"/>
      <c r="MSC317" s="73"/>
      <c r="MSD317" s="73"/>
      <c r="MSE317" s="73"/>
      <c r="MSF317" s="73"/>
      <c r="MSG317" s="73"/>
      <c r="MSH317" s="73"/>
      <c r="MSI317" s="73"/>
      <c r="MSJ317" s="73"/>
      <c r="MSK317" s="73"/>
      <c r="MSL317" s="73"/>
      <c r="MSM317" s="73"/>
      <c r="MSN317" s="73"/>
      <c r="MSO317" s="73"/>
      <c r="MSP317" s="73"/>
      <c r="MSQ317" s="73"/>
      <c r="MSR317" s="73"/>
      <c r="MSS317" s="73"/>
      <c r="MST317" s="73"/>
      <c r="MSU317" s="73"/>
      <c r="MSV317" s="73"/>
      <c r="MSW317" s="73"/>
      <c r="MSX317" s="73"/>
      <c r="MSY317" s="73"/>
      <c r="MSZ317" s="73"/>
      <c r="MTA317" s="73"/>
      <c r="MTB317" s="73"/>
      <c r="MTC317" s="73"/>
      <c r="MTD317" s="73"/>
      <c r="MTE317" s="73"/>
      <c r="MTF317" s="73"/>
      <c r="MTG317" s="73"/>
      <c r="MTH317" s="73"/>
      <c r="MTI317" s="73"/>
      <c r="MTJ317" s="73"/>
      <c r="MTK317" s="73"/>
      <c r="MTL317" s="73"/>
      <c r="MTM317" s="73"/>
      <c r="MTN317" s="73"/>
      <c r="MTO317" s="73"/>
      <c r="MTP317" s="73"/>
      <c r="MTQ317" s="73"/>
      <c r="MTR317" s="73"/>
      <c r="MTS317" s="73"/>
      <c r="MTT317" s="73"/>
      <c r="MTU317" s="73"/>
      <c r="MTV317" s="73"/>
      <c r="MTW317" s="73"/>
      <c r="MTX317" s="73"/>
      <c r="MTY317" s="73"/>
      <c r="MTZ317" s="73"/>
      <c r="MUA317" s="73"/>
      <c r="MUB317" s="73"/>
      <c r="MUC317" s="73"/>
      <c r="MUD317" s="73"/>
      <c r="MUE317" s="73"/>
      <c r="MUF317" s="73"/>
      <c r="MUG317" s="73"/>
      <c r="MUH317" s="73"/>
      <c r="MUI317" s="73"/>
      <c r="MUJ317" s="73"/>
      <c r="MUK317" s="73"/>
      <c r="MUL317" s="73"/>
      <c r="MUM317" s="73"/>
      <c r="MUN317" s="73"/>
      <c r="MUO317" s="73"/>
      <c r="MUP317" s="73"/>
      <c r="MUQ317" s="73"/>
      <c r="MUR317" s="73"/>
      <c r="MUS317" s="73"/>
      <c r="MUT317" s="73"/>
      <c r="MUU317" s="73"/>
      <c r="MUV317" s="73"/>
      <c r="MUW317" s="73"/>
      <c r="MUX317" s="73"/>
      <c r="MUY317" s="73"/>
      <c r="MUZ317" s="73"/>
      <c r="MVA317" s="73"/>
      <c r="MVB317" s="73"/>
      <c r="MVC317" s="73"/>
      <c r="MVD317" s="73"/>
      <c r="MVE317" s="73"/>
      <c r="MVF317" s="73"/>
      <c r="MVG317" s="73"/>
      <c r="MVH317" s="73"/>
      <c r="MVI317" s="73"/>
      <c r="MVJ317" s="73"/>
      <c r="MVK317" s="73"/>
      <c r="MVL317" s="73"/>
      <c r="MVM317" s="73"/>
      <c r="MVN317" s="73"/>
      <c r="MVO317" s="73"/>
      <c r="MVP317" s="73"/>
      <c r="MVQ317" s="73"/>
      <c r="MVR317" s="73"/>
      <c r="MVS317" s="73"/>
      <c r="MVT317" s="73"/>
      <c r="MVU317" s="73"/>
      <c r="MVV317" s="73"/>
      <c r="MVW317" s="73"/>
      <c r="MVX317" s="73"/>
      <c r="MVY317" s="73"/>
      <c r="MVZ317" s="73"/>
      <c r="MWA317" s="73"/>
      <c r="MWB317" s="73"/>
      <c r="MWC317" s="73"/>
      <c r="MWD317" s="73"/>
      <c r="MWE317" s="73"/>
      <c r="MWF317" s="73"/>
      <c r="MWG317" s="73"/>
      <c r="MWH317" s="73"/>
      <c r="MWI317" s="73"/>
      <c r="MWJ317" s="73"/>
      <c r="MWK317" s="73"/>
      <c r="MWL317" s="73"/>
      <c r="MWM317" s="73"/>
      <c r="MWN317" s="73"/>
      <c r="MWO317" s="73"/>
      <c r="MWP317" s="73"/>
      <c r="MWQ317" s="73"/>
      <c r="MWR317" s="73"/>
      <c r="MWS317" s="73"/>
      <c r="MWT317" s="73"/>
      <c r="MWU317" s="73"/>
      <c r="MWV317" s="73"/>
      <c r="MWW317" s="73"/>
      <c r="MWX317" s="73"/>
      <c r="MWY317" s="73"/>
      <c r="MWZ317" s="73"/>
      <c r="MXA317" s="73"/>
      <c r="MXB317" s="73"/>
      <c r="MXC317" s="73"/>
      <c r="MXD317" s="73"/>
      <c r="MXE317" s="73"/>
      <c r="MXF317" s="73"/>
      <c r="MXG317" s="73"/>
      <c r="MXH317" s="73"/>
      <c r="MXI317" s="73"/>
      <c r="MXJ317" s="73"/>
      <c r="MXK317" s="73"/>
      <c r="MXL317" s="73"/>
      <c r="MXM317" s="73"/>
      <c r="MXN317" s="73"/>
      <c r="MXO317" s="73"/>
      <c r="MXP317" s="73"/>
      <c r="MXQ317" s="73"/>
      <c r="MXR317" s="73"/>
      <c r="MXS317" s="73"/>
      <c r="MXT317" s="73"/>
      <c r="MXU317" s="73"/>
      <c r="MXV317" s="73"/>
      <c r="MXW317" s="73"/>
      <c r="MXX317" s="73"/>
      <c r="MXY317" s="73"/>
      <c r="MXZ317" s="73"/>
      <c r="MYA317" s="73"/>
      <c r="MYB317" s="73"/>
      <c r="MYC317" s="73"/>
      <c r="MYD317" s="73"/>
      <c r="MYE317" s="73"/>
      <c r="MYF317" s="73"/>
      <c r="MYG317" s="73"/>
      <c r="MYH317" s="73"/>
      <c r="MYI317" s="73"/>
      <c r="MYJ317" s="73"/>
      <c r="MYK317" s="73"/>
      <c r="MYL317" s="73"/>
      <c r="MYM317" s="73"/>
      <c r="MYN317" s="73"/>
      <c r="MYO317" s="73"/>
      <c r="MYP317" s="73"/>
      <c r="MYQ317" s="73"/>
      <c r="MYR317" s="73"/>
      <c r="MYS317" s="73"/>
      <c r="MYT317" s="73"/>
      <c r="MYU317" s="73"/>
      <c r="MYV317" s="73"/>
      <c r="MYW317" s="73"/>
      <c r="MYX317" s="73"/>
      <c r="MYY317" s="73"/>
      <c r="MYZ317" s="73"/>
      <c r="MZA317" s="73"/>
      <c r="MZB317" s="73"/>
      <c r="MZC317" s="73"/>
      <c r="MZD317" s="73"/>
      <c r="MZE317" s="73"/>
      <c r="MZF317" s="73"/>
      <c r="MZG317" s="73"/>
      <c r="MZH317" s="73"/>
      <c r="MZI317" s="73"/>
      <c r="MZJ317" s="73"/>
      <c r="MZK317" s="73"/>
      <c r="MZL317" s="73"/>
      <c r="MZM317" s="73"/>
      <c r="MZN317" s="73"/>
      <c r="MZO317" s="73"/>
      <c r="MZP317" s="73"/>
      <c r="MZQ317" s="73"/>
      <c r="MZR317" s="73"/>
      <c r="MZS317" s="73"/>
      <c r="MZT317" s="73"/>
      <c r="MZU317" s="73"/>
      <c r="MZV317" s="73"/>
      <c r="MZW317" s="73"/>
      <c r="MZX317" s="73"/>
      <c r="MZY317" s="73"/>
      <c r="MZZ317" s="73"/>
      <c r="NAA317" s="73"/>
      <c r="NAB317" s="73"/>
      <c r="NAC317" s="73"/>
      <c r="NAD317" s="73"/>
      <c r="NAE317" s="73"/>
      <c r="NAF317" s="73"/>
      <c r="NAG317" s="73"/>
      <c r="NAH317" s="73"/>
      <c r="NAI317" s="73"/>
      <c r="NAJ317" s="73"/>
      <c r="NAK317" s="73"/>
      <c r="NAL317" s="73"/>
      <c r="NAM317" s="73"/>
      <c r="NAN317" s="73"/>
      <c r="NAO317" s="73"/>
      <c r="NAP317" s="73"/>
      <c r="NAQ317" s="73"/>
      <c r="NAR317" s="73"/>
      <c r="NAS317" s="73"/>
      <c r="NAT317" s="73"/>
      <c r="NAU317" s="73"/>
      <c r="NAV317" s="73"/>
      <c r="NAW317" s="73"/>
      <c r="NAX317" s="73"/>
      <c r="NAY317" s="73"/>
      <c r="NAZ317" s="73"/>
      <c r="NBA317" s="73"/>
      <c r="NBB317" s="73"/>
      <c r="NBC317" s="73"/>
      <c r="NBD317" s="73"/>
      <c r="NBE317" s="73"/>
      <c r="NBF317" s="73"/>
      <c r="NBG317" s="73"/>
      <c r="NBH317" s="73"/>
      <c r="NBI317" s="73"/>
      <c r="NBJ317" s="73"/>
      <c r="NBK317" s="73"/>
      <c r="NBL317" s="73"/>
      <c r="NBM317" s="73"/>
      <c r="NBN317" s="73"/>
      <c r="NBO317" s="73"/>
      <c r="NBP317" s="73"/>
      <c r="NBQ317" s="73"/>
      <c r="NBR317" s="73"/>
      <c r="NBS317" s="73"/>
      <c r="NBT317" s="73"/>
      <c r="NBU317" s="73"/>
      <c r="NBV317" s="73"/>
      <c r="NBW317" s="73"/>
      <c r="NBX317" s="73"/>
      <c r="NBY317" s="73"/>
      <c r="NBZ317" s="73"/>
      <c r="NCA317" s="73"/>
      <c r="NCB317" s="73"/>
      <c r="NCC317" s="73"/>
      <c r="NCD317" s="73"/>
      <c r="NCE317" s="73"/>
      <c r="NCF317" s="73"/>
      <c r="NCG317" s="73"/>
      <c r="NCH317" s="73"/>
      <c r="NCI317" s="73"/>
      <c r="NCJ317" s="73"/>
      <c r="NCK317" s="73"/>
      <c r="NCL317" s="73"/>
      <c r="NCM317" s="73"/>
      <c r="NCN317" s="73"/>
      <c r="NCO317" s="73"/>
      <c r="NCP317" s="73"/>
      <c r="NCQ317" s="73"/>
      <c r="NCR317" s="73"/>
      <c r="NCS317" s="73"/>
      <c r="NCT317" s="73"/>
      <c r="NCU317" s="73"/>
      <c r="NCV317" s="73"/>
      <c r="NCW317" s="73"/>
      <c r="NCX317" s="73"/>
      <c r="NCY317" s="73"/>
      <c r="NCZ317" s="73"/>
      <c r="NDA317" s="73"/>
      <c r="NDB317" s="73"/>
      <c r="NDC317" s="73"/>
      <c r="NDD317" s="73"/>
      <c r="NDE317" s="73"/>
      <c r="NDF317" s="73"/>
      <c r="NDG317" s="73"/>
      <c r="NDH317" s="73"/>
      <c r="NDI317" s="73"/>
      <c r="NDJ317" s="73"/>
      <c r="NDK317" s="73"/>
      <c r="NDL317" s="73"/>
      <c r="NDM317" s="73"/>
      <c r="NDN317" s="73"/>
      <c r="NDO317" s="73"/>
      <c r="NDP317" s="73"/>
      <c r="NDQ317" s="73"/>
      <c r="NDR317" s="73"/>
      <c r="NDS317" s="73"/>
      <c r="NDT317" s="73"/>
      <c r="NDU317" s="73"/>
      <c r="NDV317" s="73"/>
      <c r="NDW317" s="73"/>
      <c r="NDX317" s="73"/>
      <c r="NDY317" s="73"/>
      <c r="NDZ317" s="73"/>
      <c r="NEA317" s="73"/>
      <c r="NEB317" s="73"/>
      <c r="NEC317" s="73"/>
      <c r="NED317" s="73"/>
      <c r="NEE317" s="73"/>
      <c r="NEF317" s="73"/>
      <c r="NEG317" s="73"/>
      <c r="NEH317" s="73"/>
      <c r="NEI317" s="73"/>
      <c r="NEJ317" s="73"/>
      <c r="NEK317" s="73"/>
      <c r="NEL317" s="73"/>
      <c r="NEM317" s="73"/>
      <c r="NEN317" s="73"/>
      <c r="NEO317" s="73"/>
      <c r="NEP317" s="73"/>
      <c r="NEQ317" s="73"/>
      <c r="NER317" s="73"/>
      <c r="NES317" s="73"/>
      <c r="NET317" s="73"/>
      <c r="NEU317" s="73"/>
      <c r="NEV317" s="73"/>
      <c r="NEW317" s="73"/>
      <c r="NEX317" s="73"/>
      <c r="NEY317" s="73"/>
      <c r="NEZ317" s="73"/>
      <c r="NFA317" s="73"/>
      <c r="NFB317" s="73"/>
      <c r="NFC317" s="73"/>
      <c r="NFD317" s="73"/>
      <c r="NFE317" s="73"/>
      <c r="NFF317" s="73"/>
      <c r="NFG317" s="73"/>
      <c r="NFH317" s="73"/>
      <c r="NFI317" s="73"/>
      <c r="NFJ317" s="73"/>
      <c r="NFK317" s="73"/>
      <c r="NFL317" s="73"/>
      <c r="NFM317" s="73"/>
      <c r="NFN317" s="73"/>
      <c r="NFO317" s="73"/>
      <c r="NFP317" s="73"/>
      <c r="NFQ317" s="73"/>
      <c r="NFR317" s="73"/>
      <c r="NFS317" s="73"/>
      <c r="NFT317" s="73"/>
      <c r="NFU317" s="73"/>
      <c r="NFV317" s="73"/>
      <c r="NFW317" s="73"/>
      <c r="NFX317" s="73"/>
      <c r="NFY317" s="73"/>
      <c r="NFZ317" s="73"/>
      <c r="NGA317" s="73"/>
      <c r="NGB317" s="73"/>
      <c r="NGC317" s="73"/>
      <c r="NGD317" s="73"/>
      <c r="NGE317" s="73"/>
      <c r="NGF317" s="73"/>
      <c r="NGG317" s="73"/>
      <c r="NGH317" s="73"/>
      <c r="NGI317" s="73"/>
      <c r="NGJ317" s="73"/>
      <c r="NGK317" s="73"/>
      <c r="NGL317" s="73"/>
      <c r="NGM317" s="73"/>
      <c r="NGN317" s="73"/>
      <c r="NGO317" s="73"/>
      <c r="NGP317" s="73"/>
      <c r="NGQ317" s="73"/>
      <c r="NGR317" s="73"/>
      <c r="NGS317" s="73"/>
      <c r="NGT317" s="73"/>
      <c r="NGU317" s="73"/>
      <c r="NGV317" s="73"/>
      <c r="NGW317" s="73"/>
      <c r="NGX317" s="73"/>
      <c r="NGY317" s="73"/>
      <c r="NGZ317" s="73"/>
      <c r="NHA317" s="73"/>
      <c r="NHB317" s="73"/>
      <c r="NHC317" s="73"/>
      <c r="NHD317" s="73"/>
      <c r="NHE317" s="73"/>
      <c r="NHF317" s="73"/>
      <c r="NHG317" s="73"/>
      <c r="NHH317" s="73"/>
      <c r="NHI317" s="73"/>
      <c r="NHJ317" s="73"/>
      <c r="NHK317" s="73"/>
      <c r="NHL317" s="73"/>
      <c r="NHM317" s="73"/>
      <c r="NHN317" s="73"/>
      <c r="NHO317" s="73"/>
      <c r="NHP317" s="73"/>
      <c r="NHQ317" s="73"/>
      <c r="NHR317" s="73"/>
      <c r="NHS317" s="73"/>
      <c r="NHT317" s="73"/>
      <c r="NHU317" s="73"/>
      <c r="NHV317" s="73"/>
      <c r="NHW317" s="73"/>
      <c r="NHX317" s="73"/>
      <c r="NHY317" s="73"/>
      <c r="NHZ317" s="73"/>
      <c r="NIA317" s="73"/>
      <c r="NIB317" s="73"/>
      <c r="NIC317" s="73"/>
      <c r="NID317" s="73"/>
      <c r="NIE317" s="73"/>
      <c r="NIF317" s="73"/>
      <c r="NIG317" s="73"/>
      <c r="NIH317" s="73"/>
      <c r="NII317" s="73"/>
      <c r="NIJ317" s="73"/>
      <c r="NIK317" s="73"/>
      <c r="NIL317" s="73"/>
      <c r="NIM317" s="73"/>
      <c r="NIN317" s="73"/>
      <c r="NIO317" s="73"/>
      <c r="NIP317" s="73"/>
      <c r="NIQ317" s="73"/>
      <c r="NIR317" s="73"/>
      <c r="NIS317" s="73"/>
      <c r="NIT317" s="73"/>
      <c r="NIU317" s="73"/>
      <c r="NIV317" s="73"/>
      <c r="NIW317" s="73"/>
      <c r="NIX317" s="73"/>
      <c r="NIY317" s="73"/>
      <c r="NIZ317" s="73"/>
      <c r="NJA317" s="73"/>
      <c r="NJB317" s="73"/>
      <c r="NJC317" s="73"/>
      <c r="NJD317" s="73"/>
      <c r="NJE317" s="73"/>
      <c r="NJF317" s="73"/>
      <c r="NJG317" s="73"/>
      <c r="NJH317" s="73"/>
      <c r="NJI317" s="73"/>
      <c r="NJJ317" s="73"/>
      <c r="NJK317" s="73"/>
      <c r="NJL317" s="73"/>
      <c r="NJM317" s="73"/>
      <c r="NJN317" s="73"/>
      <c r="NJO317" s="73"/>
      <c r="NJP317" s="73"/>
      <c r="NJQ317" s="73"/>
      <c r="NJR317" s="73"/>
      <c r="NJS317" s="73"/>
      <c r="NJT317" s="73"/>
      <c r="NJU317" s="73"/>
      <c r="NJV317" s="73"/>
      <c r="NJW317" s="73"/>
      <c r="NJX317" s="73"/>
      <c r="NJY317" s="73"/>
      <c r="NJZ317" s="73"/>
      <c r="NKA317" s="73"/>
      <c r="NKB317" s="73"/>
      <c r="NKC317" s="73"/>
      <c r="NKD317" s="73"/>
      <c r="NKE317" s="73"/>
      <c r="NKF317" s="73"/>
      <c r="NKG317" s="73"/>
      <c r="NKH317" s="73"/>
      <c r="NKI317" s="73"/>
      <c r="NKJ317" s="73"/>
      <c r="NKK317" s="73"/>
      <c r="NKL317" s="73"/>
      <c r="NKM317" s="73"/>
      <c r="NKN317" s="73"/>
      <c r="NKO317" s="73"/>
      <c r="NKP317" s="73"/>
      <c r="NKQ317" s="73"/>
      <c r="NKR317" s="73"/>
      <c r="NKS317" s="73"/>
      <c r="NKT317" s="73"/>
      <c r="NKU317" s="73"/>
      <c r="NKV317" s="73"/>
      <c r="NKW317" s="73"/>
      <c r="NKX317" s="73"/>
      <c r="NKY317" s="73"/>
      <c r="NKZ317" s="73"/>
      <c r="NLA317" s="73"/>
      <c r="NLB317" s="73"/>
      <c r="NLC317" s="73"/>
      <c r="NLD317" s="73"/>
      <c r="NLE317" s="73"/>
      <c r="NLF317" s="73"/>
      <c r="NLG317" s="73"/>
      <c r="NLH317" s="73"/>
      <c r="NLI317" s="73"/>
      <c r="NLJ317" s="73"/>
      <c r="NLK317" s="73"/>
      <c r="NLL317" s="73"/>
      <c r="NLM317" s="73"/>
      <c r="NLN317" s="73"/>
      <c r="NLO317" s="73"/>
      <c r="NLP317" s="73"/>
      <c r="NLQ317" s="73"/>
      <c r="NLR317" s="73"/>
      <c r="NLS317" s="73"/>
      <c r="NLT317" s="73"/>
      <c r="NLU317" s="73"/>
      <c r="NLV317" s="73"/>
      <c r="NLW317" s="73"/>
      <c r="NLX317" s="73"/>
      <c r="NLY317" s="73"/>
      <c r="NLZ317" s="73"/>
      <c r="NMA317" s="73"/>
      <c r="NMB317" s="73"/>
      <c r="NMC317" s="73"/>
      <c r="NMD317" s="73"/>
      <c r="NME317" s="73"/>
      <c r="NMF317" s="73"/>
      <c r="NMG317" s="73"/>
      <c r="NMH317" s="73"/>
      <c r="NMI317" s="73"/>
      <c r="NMJ317" s="73"/>
      <c r="NMK317" s="73"/>
      <c r="NML317" s="73"/>
      <c r="NMM317" s="73"/>
      <c r="NMN317" s="73"/>
      <c r="NMO317" s="73"/>
      <c r="NMP317" s="73"/>
      <c r="NMQ317" s="73"/>
      <c r="NMR317" s="73"/>
      <c r="NMS317" s="73"/>
      <c r="NMT317" s="73"/>
      <c r="NMU317" s="73"/>
      <c r="NMV317" s="73"/>
      <c r="NMW317" s="73"/>
      <c r="NMX317" s="73"/>
      <c r="NMY317" s="73"/>
      <c r="NMZ317" s="73"/>
      <c r="NNA317" s="73"/>
      <c r="NNB317" s="73"/>
      <c r="NNC317" s="73"/>
      <c r="NND317" s="73"/>
      <c r="NNE317" s="73"/>
      <c r="NNF317" s="73"/>
      <c r="NNG317" s="73"/>
      <c r="NNH317" s="73"/>
      <c r="NNI317" s="73"/>
      <c r="NNJ317" s="73"/>
      <c r="NNK317" s="73"/>
      <c r="NNL317" s="73"/>
      <c r="NNM317" s="73"/>
      <c r="NNN317" s="73"/>
      <c r="NNO317" s="73"/>
      <c r="NNP317" s="73"/>
      <c r="NNQ317" s="73"/>
      <c r="NNR317" s="73"/>
      <c r="NNS317" s="73"/>
      <c r="NNT317" s="73"/>
      <c r="NNU317" s="73"/>
      <c r="NNV317" s="73"/>
      <c r="NNW317" s="73"/>
      <c r="NNX317" s="73"/>
      <c r="NNY317" s="73"/>
      <c r="NNZ317" s="73"/>
      <c r="NOA317" s="73"/>
      <c r="NOB317" s="73"/>
      <c r="NOC317" s="73"/>
      <c r="NOD317" s="73"/>
      <c r="NOE317" s="73"/>
      <c r="NOF317" s="73"/>
      <c r="NOG317" s="73"/>
      <c r="NOH317" s="73"/>
      <c r="NOI317" s="73"/>
      <c r="NOJ317" s="73"/>
      <c r="NOK317" s="73"/>
      <c r="NOL317" s="73"/>
      <c r="NOM317" s="73"/>
      <c r="NON317" s="73"/>
      <c r="NOO317" s="73"/>
      <c r="NOP317" s="73"/>
      <c r="NOQ317" s="73"/>
      <c r="NOR317" s="73"/>
      <c r="NOS317" s="73"/>
      <c r="NOT317" s="73"/>
      <c r="NOU317" s="73"/>
      <c r="NOV317" s="73"/>
      <c r="NOW317" s="73"/>
      <c r="NOX317" s="73"/>
      <c r="NOY317" s="73"/>
      <c r="NOZ317" s="73"/>
      <c r="NPA317" s="73"/>
      <c r="NPB317" s="73"/>
      <c r="NPC317" s="73"/>
      <c r="NPD317" s="73"/>
      <c r="NPE317" s="73"/>
      <c r="NPF317" s="73"/>
      <c r="NPG317" s="73"/>
      <c r="NPH317" s="73"/>
      <c r="NPI317" s="73"/>
      <c r="NPJ317" s="73"/>
      <c r="NPK317" s="73"/>
      <c r="NPL317" s="73"/>
      <c r="NPM317" s="73"/>
      <c r="NPN317" s="73"/>
      <c r="NPO317" s="73"/>
      <c r="NPP317" s="73"/>
      <c r="NPQ317" s="73"/>
      <c r="NPR317" s="73"/>
      <c r="NPS317" s="73"/>
      <c r="NPT317" s="73"/>
      <c r="NPU317" s="73"/>
      <c r="NPV317" s="73"/>
      <c r="NPW317" s="73"/>
      <c r="NPX317" s="73"/>
      <c r="NPY317" s="73"/>
      <c r="NPZ317" s="73"/>
      <c r="NQA317" s="73"/>
      <c r="NQB317" s="73"/>
      <c r="NQC317" s="73"/>
      <c r="NQD317" s="73"/>
      <c r="NQE317" s="73"/>
      <c r="NQF317" s="73"/>
      <c r="NQG317" s="73"/>
      <c r="NQH317" s="73"/>
      <c r="NQI317" s="73"/>
      <c r="NQJ317" s="73"/>
      <c r="NQK317" s="73"/>
      <c r="NQL317" s="73"/>
      <c r="NQM317" s="73"/>
      <c r="NQN317" s="73"/>
      <c r="NQO317" s="73"/>
      <c r="NQP317" s="73"/>
      <c r="NQQ317" s="73"/>
      <c r="NQR317" s="73"/>
      <c r="NQS317" s="73"/>
      <c r="NQT317" s="73"/>
      <c r="NQU317" s="73"/>
      <c r="NQV317" s="73"/>
      <c r="NQW317" s="73"/>
      <c r="NQX317" s="73"/>
      <c r="NQY317" s="73"/>
      <c r="NQZ317" s="73"/>
      <c r="NRA317" s="73"/>
      <c r="NRB317" s="73"/>
      <c r="NRC317" s="73"/>
      <c r="NRD317" s="73"/>
      <c r="NRE317" s="73"/>
      <c r="NRF317" s="73"/>
      <c r="NRG317" s="73"/>
      <c r="NRH317" s="73"/>
      <c r="NRI317" s="73"/>
      <c r="NRJ317" s="73"/>
      <c r="NRK317" s="73"/>
      <c r="NRL317" s="73"/>
      <c r="NRM317" s="73"/>
      <c r="NRN317" s="73"/>
      <c r="NRO317" s="73"/>
      <c r="NRP317" s="73"/>
      <c r="NRQ317" s="73"/>
      <c r="NRR317" s="73"/>
      <c r="NRS317" s="73"/>
      <c r="NRT317" s="73"/>
      <c r="NRU317" s="73"/>
      <c r="NRV317" s="73"/>
      <c r="NRW317" s="73"/>
      <c r="NRX317" s="73"/>
      <c r="NRY317" s="73"/>
      <c r="NRZ317" s="73"/>
      <c r="NSA317" s="73"/>
      <c r="NSB317" s="73"/>
      <c r="NSC317" s="73"/>
      <c r="NSD317" s="73"/>
      <c r="NSE317" s="73"/>
      <c r="NSF317" s="73"/>
      <c r="NSG317" s="73"/>
      <c r="NSH317" s="73"/>
      <c r="NSI317" s="73"/>
      <c r="NSJ317" s="73"/>
      <c r="NSK317" s="73"/>
      <c r="NSL317" s="73"/>
      <c r="NSM317" s="73"/>
      <c r="NSN317" s="73"/>
      <c r="NSO317" s="73"/>
      <c r="NSP317" s="73"/>
      <c r="NSQ317" s="73"/>
      <c r="NSR317" s="73"/>
      <c r="NSS317" s="73"/>
      <c r="NST317" s="73"/>
      <c r="NSU317" s="73"/>
      <c r="NSV317" s="73"/>
      <c r="NSW317" s="73"/>
      <c r="NSX317" s="73"/>
      <c r="NSY317" s="73"/>
      <c r="NSZ317" s="73"/>
      <c r="NTA317" s="73"/>
      <c r="NTB317" s="73"/>
      <c r="NTC317" s="73"/>
      <c r="NTD317" s="73"/>
      <c r="NTE317" s="73"/>
      <c r="NTF317" s="73"/>
      <c r="NTG317" s="73"/>
      <c r="NTH317" s="73"/>
      <c r="NTI317" s="73"/>
      <c r="NTJ317" s="73"/>
      <c r="NTK317" s="73"/>
      <c r="NTL317" s="73"/>
      <c r="NTM317" s="73"/>
      <c r="NTN317" s="73"/>
      <c r="NTO317" s="73"/>
      <c r="NTP317" s="73"/>
      <c r="NTQ317" s="73"/>
      <c r="NTR317" s="73"/>
      <c r="NTS317" s="73"/>
      <c r="NTT317" s="73"/>
      <c r="NTU317" s="73"/>
      <c r="NTV317" s="73"/>
      <c r="NTW317" s="73"/>
      <c r="NTX317" s="73"/>
      <c r="NTY317" s="73"/>
      <c r="NTZ317" s="73"/>
      <c r="NUA317" s="73"/>
      <c r="NUB317" s="73"/>
      <c r="NUC317" s="73"/>
      <c r="NUD317" s="73"/>
      <c r="NUE317" s="73"/>
      <c r="NUF317" s="73"/>
      <c r="NUG317" s="73"/>
      <c r="NUH317" s="73"/>
      <c r="NUI317" s="73"/>
      <c r="NUJ317" s="73"/>
      <c r="NUK317" s="73"/>
      <c r="NUL317" s="73"/>
      <c r="NUM317" s="73"/>
      <c r="NUN317" s="73"/>
      <c r="NUO317" s="73"/>
      <c r="NUP317" s="73"/>
      <c r="NUQ317" s="73"/>
      <c r="NUR317" s="73"/>
      <c r="NUS317" s="73"/>
      <c r="NUT317" s="73"/>
      <c r="NUU317" s="73"/>
      <c r="NUV317" s="73"/>
      <c r="NUW317" s="73"/>
      <c r="NUX317" s="73"/>
      <c r="NUY317" s="73"/>
      <c r="NUZ317" s="73"/>
      <c r="NVA317" s="73"/>
      <c r="NVB317" s="73"/>
      <c r="NVC317" s="73"/>
      <c r="NVD317" s="73"/>
      <c r="NVE317" s="73"/>
      <c r="NVF317" s="73"/>
      <c r="NVG317" s="73"/>
      <c r="NVH317" s="73"/>
      <c r="NVI317" s="73"/>
      <c r="NVJ317" s="73"/>
      <c r="NVK317" s="73"/>
      <c r="NVL317" s="73"/>
      <c r="NVM317" s="73"/>
      <c r="NVN317" s="73"/>
      <c r="NVO317" s="73"/>
      <c r="NVP317" s="73"/>
      <c r="NVQ317" s="73"/>
      <c r="NVR317" s="73"/>
      <c r="NVS317" s="73"/>
      <c r="NVT317" s="73"/>
      <c r="NVU317" s="73"/>
      <c r="NVV317" s="73"/>
      <c r="NVW317" s="73"/>
      <c r="NVX317" s="73"/>
      <c r="NVY317" s="73"/>
      <c r="NVZ317" s="73"/>
      <c r="NWA317" s="73"/>
      <c r="NWB317" s="73"/>
      <c r="NWC317" s="73"/>
      <c r="NWD317" s="73"/>
      <c r="NWE317" s="73"/>
      <c r="NWF317" s="73"/>
      <c r="NWG317" s="73"/>
      <c r="NWH317" s="73"/>
      <c r="NWI317" s="73"/>
      <c r="NWJ317" s="73"/>
      <c r="NWK317" s="73"/>
      <c r="NWL317" s="73"/>
      <c r="NWM317" s="73"/>
      <c r="NWN317" s="73"/>
      <c r="NWO317" s="73"/>
      <c r="NWP317" s="73"/>
      <c r="NWQ317" s="73"/>
      <c r="NWR317" s="73"/>
      <c r="NWS317" s="73"/>
      <c r="NWT317" s="73"/>
      <c r="NWU317" s="73"/>
      <c r="NWV317" s="73"/>
      <c r="NWW317" s="73"/>
      <c r="NWX317" s="73"/>
      <c r="NWY317" s="73"/>
      <c r="NWZ317" s="73"/>
      <c r="NXA317" s="73"/>
      <c r="NXB317" s="73"/>
      <c r="NXC317" s="73"/>
      <c r="NXD317" s="73"/>
      <c r="NXE317" s="73"/>
      <c r="NXF317" s="73"/>
      <c r="NXG317" s="73"/>
      <c r="NXH317" s="73"/>
      <c r="NXI317" s="73"/>
      <c r="NXJ317" s="73"/>
      <c r="NXK317" s="73"/>
      <c r="NXL317" s="73"/>
      <c r="NXM317" s="73"/>
      <c r="NXN317" s="73"/>
      <c r="NXO317" s="73"/>
      <c r="NXP317" s="73"/>
      <c r="NXQ317" s="73"/>
      <c r="NXR317" s="73"/>
      <c r="NXS317" s="73"/>
      <c r="NXT317" s="73"/>
      <c r="NXU317" s="73"/>
      <c r="NXV317" s="73"/>
      <c r="NXW317" s="73"/>
      <c r="NXX317" s="73"/>
      <c r="NXY317" s="73"/>
      <c r="NXZ317" s="73"/>
      <c r="NYA317" s="73"/>
      <c r="NYB317" s="73"/>
      <c r="NYC317" s="73"/>
      <c r="NYD317" s="73"/>
      <c r="NYE317" s="73"/>
      <c r="NYF317" s="73"/>
      <c r="NYG317" s="73"/>
      <c r="NYH317" s="73"/>
      <c r="NYI317" s="73"/>
      <c r="NYJ317" s="73"/>
      <c r="NYK317" s="73"/>
      <c r="NYL317" s="73"/>
      <c r="NYM317" s="73"/>
      <c r="NYN317" s="73"/>
      <c r="NYO317" s="73"/>
      <c r="NYP317" s="73"/>
      <c r="NYQ317" s="73"/>
      <c r="NYR317" s="73"/>
      <c r="NYS317" s="73"/>
      <c r="NYT317" s="73"/>
      <c r="NYU317" s="73"/>
      <c r="NYV317" s="73"/>
      <c r="NYW317" s="73"/>
      <c r="NYX317" s="73"/>
      <c r="NYY317" s="73"/>
      <c r="NYZ317" s="73"/>
      <c r="NZA317" s="73"/>
      <c r="NZB317" s="73"/>
      <c r="NZC317" s="73"/>
      <c r="NZD317" s="73"/>
      <c r="NZE317" s="73"/>
      <c r="NZF317" s="73"/>
      <c r="NZG317" s="73"/>
      <c r="NZH317" s="73"/>
      <c r="NZI317" s="73"/>
      <c r="NZJ317" s="73"/>
      <c r="NZK317" s="73"/>
      <c r="NZL317" s="73"/>
      <c r="NZM317" s="73"/>
      <c r="NZN317" s="73"/>
      <c r="NZO317" s="73"/>
      <c r="NZP317" s="73"/>
      <c r="NZQ317" s="73"/>
      <c r="NZR317" s="73"/>
      <c r="NZS317" s="73"/>
      <c r="NZT317" s="73"/>
      <c r="NZU317" s="73"/>
      <c r="NZV317" s="73"/>
      <c r="NZW317" s="73"/>
      <c r="NZX317" s="73"/>
      <c r="NZY317" s="73"/>
      <c r="NZZ317" s="73"/>
      <c r="OAA317" s="73"/>
      <c r="OAB317" s="73"/>
      <c r="OAC317" s="73"/>
      <c r="OAD317" s="73"/>
      <c r="OAE317" s="73"/>
      <c r="OAF317" s="73"/>
      <c r="OAG317" s="73"/>
      <c r="OAH317" s="73"/>
      <c r="OAI317" s="73"/>
      <c r="OAJ317" s="73"/>
      <c r="OAK317" s="73"/>
      <c r="OAL317" s="73"/>
      <c r="OAM317" s="73"/>
      <c r="OAN317" s="73"/>
      <c r="OAO317" s="73"/>
      <c r="OAP317" s="73"/>
      <c r="OAQ317" s="73"/>
      <c r="OAR317" s="73"/>
      <c r="OAS317" s="73"/>
      <c r="OAT317" s="73"/>
      <c r="OAU317" s="73"/>
      <c r="OAV317" s="73"/>
      <c r="OAW317" s="73"/>
      <c r="OAX317" s="73"/>
      <c r="OAY317" s="73"/>
      <c r="OAZ317" s="73"/>
      <c r="OBA317" s="73"/>
      <c r="OBB317" s="73"/>
      <c r="OBC317" s="73"/>
      <c r="OBD317" s="73"/>
      <c r="OBE317" s="73"/>
      <c r="OBF317" s="73"/>
      <c r="OBG317" s="73"/>
      <c r="OBH317" s="73"/>
      <c r="OBI317" s="73"/>
      <c r="OBJ317" s="73"/>
      <c r="OBK317" s="73"/>
      <c r="OBL317" s="73"/>
      <c r="OBM317" s="73"/>
      <c r="OBN317" s="73"/>
      <c r="OBO317" s="73"/>
      <c r="OBP317" s="73"/>
      <c r="OBQ317" s="73"/>
      <c r="OBR317" s="73"/>
      <c r="OBS317" s="73"/>
      <c r="OBT317" s="73"/>
      <c r="OBU317" s="73"/>
      <c r="OBV317" s="73"/>
      <c r="OBW317" s="73"/>
      <c r="OBX317" s="73"/>
      <c r="OBY317" s="73"/>
      <c r="OBZ317" s="73"/>
      <c r="OCA317" s="73"/>
      <c r="OCB317" s="73"/>
      <c r="OCC317" s="73"/>
      <c r="OCD317" s="73"/>
      <c r="OCE317" s="73"/>
      <c r="OCF317" s="73"/>
      <c r="OCG317" s="73"/>
      <c r="OCH317" s="73"/>
      <c r="OCI317" s="73"/>
      <c r="OCJ317" s="73"/>
      <c r="OCK317" s="73"/>
      <c r="OCL317" s="73"/>
      <c r="OCM317" s="73"/>
      <c r="OCN317" s="73"/>
      <c r="OCO317" s="73"/>
      <c r="OCP317" s="73"/>
      <c r="OCQ317" s="73"/>
      <c r="OCR317" s="73"/>
      <c r="OCS317" s="73"/>
      <c r="OCT317" s="73"/>
      <c r="OCU317" s="73"/>
      <c r="OCV317" s="73"/>
      <c r="OCW317" s="73"/>
      <c r="OCX317" s="73"/>
      <c r="OCY317" s="73"/>
      <c r="OCZ317" s="73"/>
      <c r="ODA317" s="73"/>
      <c r="ODB317" s="73"/>
      <c r="ODC317" s="73"/>
      <c r="ODD317" s="73"/>
      <c r="ODE317" s="73"/>
      <c r="ODF317" s="73"/>
      <c r="ODG317" s="73"/>
      <c r="ODH317" s="73"/>
      <c r="ODI317" s="73"/>
      <c r="ODJ317" s="73"/>
      <c r="ODK317" s="73"/>
      <c r="ODL317" s="73"/>
      <c r="ODM317" s="73"/>
      <c r="ODN317" s="73"/>
      <c r="ODO317" s="73"/>
      <c r="ODP317" s="73"/>
      <c r="ODQ317" s="73"/>
      <c r="ODR317" s="73"/>
      <c r="ODS317" s="73"/>
      <c r="ODT317" s="73"/>
      <c r="ODU317" s="73"/>
      <c r="ODV317" s="73"/>
      <c r="ODW317" s="73"/>
      <c r="ODX317" s="73"/>
      <c r="ODY317" s="73"/>
      <c r="ODZ317" s="73"/>
      <c r="OEA317" s="73"/>
      <c r="OEB317" s="73"/>
      <c r="OEC317" s="73"/>
      <c r="OED317" s="73"/>
      <c r="OEE317" s="73"/>
      <c r="OEF317" s="73"/>
      <c r="OEG317" s="73"/>
      <c r="OEH317" s="73"/>
      <c r="OEI317" s="73"/>
      <c r="OEJ317" s="73"/>
      <c r="OEK317" s="73"/>
      <c r="OEL317" s="73"/>
      <c r="OEM317" s="73"/>
      <c r="OEN317" s="73"/>
      <c r="OEO317" s="73"/>
      <c r="OEP317" s="73"/>
      <c r="OEQ317" s="73"/>
      <c r="OER317" s="73"/>
      <c r="OES317" s="73"/>
      <c r="OET317" s="73"/>
      <c r="OEU317" s="73"/>
      <c r="OEV317" s="73"/>
      <c r="OEW317" s="73"/>
      <c r="OEX317" s="73"/>
      <c r="OEY317" s="73"/>
      <c r="OEZ317" s="73"/>
      <c r="OFA317" s="73"/>
      <c r="OFB317" s="73"/>
      <c r="OFC317" s="73"/>
      <c r="OFD317" s="73"/>
      <c r="OFE317" s="73"/>
      <c r="OFF317" s="73"/>
      <c r="OFG317" s="73"/>
      <c r="OFH317" s="73"/>
      <c r="OFI317" s="73"/>
      <c r="OFJ317" s="73"/>
      <c r="OFK317" s="73"/>
      <c r="OFL317" s="73"/>
      <c r="OFM317" s="73"/>
      <c r="OFN317" s="73"/>
      <c r="OFO317" s="73"/>
      <c r="OFP317" s="73"/>
      <c r="OFQ317" s="73"/>
      <c r="OFR317" s="73"/>
      <c r="OFS317" s="73"/>
      <c r="OFT317" s="73"/>
      <c r="OFU317" s="73"/>
      <c r="OFV317" s="73"/>
      <c r="OFW317" s="73"/>
      <c r="OFX317" s="73"/>
      <c r="OFY317" s="73"/>
      <c r="OFZ317" s="73"/>
      <c r="OGA317" s="73"/>
      <c r="OGB317" s="73"/>
      <c r="OGC317" s="73"/>
      <c r="OGD317" s="73"/>
      <c r="OGE317" s="73"/>
      <c r="OGF317" s="73"/>
      <c r="OGG317" s="73"/>
      <c r="OGH317" s="73"/>
      <c r="OGI317" s="73"/>
      <c r="OGJ317" s="73"/>
      <c r="OGK317" s="73"/>
      <c r="OGL317" s="73"/>
      <c r="OGM317" s="73"/>
      <c r="OGN317" s="73"/>
      <c r="OGO317" s="73"/>
      <c r="OGP317" s="73"/>
      <c r="OGQ317" s="73"/>
      <c r="OGR317" s="73"/>
      <c r="OGS317" s="73"/>
      <c r="OGT317" s="73"/>
      <c r="OGU317" s="73"/>
      <c r="OGV317" s="73"/>
      <c r="OGW317" s="73"/>
      <c r="OGX317" s="73"/>
      <c r="OGY317" s="73"/>
      <c r="OGZ317" s="73"/>
      <c r="OHA317" s="73"/>
      <c r="OHB317" s="73"/>
      <c r="OHC317" s="73"/>
      <c r="OHD317" s="73"/>
      <c r="OHE317" s="73"/>
      <c r="OHF317" s="73"/>
      <c r="OHG317" s="73"/>
      <c r="OHH317" s="73"/>
      <c r="OHI317" s="73"/>
      <c r="OHJ317" s="73"/>
      <c r="OHK317" s="73"/>
      <c r="OHL317" s="73"/>
      <c r="OHM317" s="73"/>
      <c r="OHN317" s="73"/>
      <c r="OHO317" s="73"/>
      <c r="OHP317" s="73"/>
      <c r="OHQ317" s="73"/>
      <c r="OHR317" s="73"/>
      <c r="OHS317" s="73"/>
      <c r="OHT317" s="73"/>
      <c r="OHU317" s="73"/>
      <c r="OHV317" s="73"/>
      <c r="OHW317" s="73"/>
      <c r="OHX317" s="73"/>
      <c r="OHY317" s="73"/>
      <c r="OHZ317" s="73"/>
      <c r="OIA317" s="73"/>
      <c r="OIB317" s="73"/>
      <c r="OIC317" s="73"/>
      <c r="OID317" s="73"/>
      <c r="OIE317" s="73"/>
      <c r="OIF317" s="73"/>
      <c r="OIG317" s="73"/>
      <c r="OIH317" s="73"/>
      <c r="OII317" s="73"/>
      <c r="OIJ317" s="73"/>
      <c r="OIK317" s="73"/>
      <c r="OIL317" s="73"/>
      <c r="OIM317" s="73"/>
      <c r="OIN317" s="73"/>
      <c r="OIO317" s="73"/>
      <c r="OIP317" s="73"/>
      <c r="OIQ317" s="73"/>
      <c r="OIR317" s="73"/>
      <c r="OIS317" s="73"/>
      <c r="OIT317" s="73"/>
      <c r="OIU317" s="73"/>
      <c r="OIV317" s="73"/>
      <c r="OIW317" s="73"/>
      <c r="OIX317" s="73"/>
      <c r="OIY317" s="73"/>
      <c r="OIZ317" s="73"/>
      <c r="OJA317" s="73"/>
      <c r="OJB317" s="73"/>
      <c r="OJC317" s="73"/>
      <c r="OJD317" s="73"/>
      <c r="OJE317" s="73"/>
      <c r="OJF317" s="73"/>
      <c r="OJG317" s="73"/>
      <c r="OJH317" s="73"/>
      <c r="OJI317" s="73"/>
      <c r="OJJ317" s="73"/>
      <c r="OJK317" s="73"/>
      <c r="OJL317" s="73"/>
      <c r="OJM317" s="73"/>
      <c r="OJN317" s="73"/>
      <c r="OJO317" s="73"/>
      <c r="OJP317" s="73"/>
      <c r="OJQ317" s="73"/>
      <c r="OJR317" s="73"/>
      <c r="OJS317" s="73"/>
      <c r="OJT317" s="73"/>
      <c r="OJU317" s="73"/>
      <c r="OJV317" s="73"/>
      <c r="OJW317" s="73"/>
      <c r="OJX317" s="73"/>
      <c r="OJY317" s="73"/>
      <c r="OJZ317" s="73"/>
      <c r="OKA317" s="73"/>
      <c r="OKB317" s="73"/>
      <c r="OKC317" s="73"/>
      <c r="OKD317" s="73"/>
      <c r="OKE317" s="73"/>
      <c r="OKF317" s="73"/>
      <c r="OKG317" s="73"/>
      <c r="OKH317" s="73"/>
      <c r="OKI317" s="73"/>
      <c r="OKJ317" s="73"/>
      <c r="OKK317" s="73"/>
      <c r="OKL317" s="73"/>
      <c r="OKM317" s="73"/>
      <c r="OKN317" s="73"/>
      <c r="OKO317" s="73"/>
      <c r="OKP317" s="73"/>
      <c r="OKQ317" s="73"/>
      <c r="OKR317" s="73"/>
      <c r="OKS317" s="73"/>
      <c r="OKT317" s="73"/>
      <c r="OKU317" s="73"/>
      <c r="OKV317" s="73"/>
      <c r="OKW317" s="73"/>
      <c r="OKX317" s="73"/>
      <c r="OKY317" s="73"/>
      <c r="OKZ317" s="73"/>
      <c r="OLA317" s="73"/>
      <c r="OLB317" s="73"/>
      <c r="OLC317" s="73"/>
      <c r="OLD317" s="73"/>
      <c r="OLE317" s="73"/>
      <c r="OLF317" s="73"/>
      <c r="OLG317" s="73"/>
      <c r="OLH317" s="73"/>
      <c r="OLI317" s="73"/>
      <c r="OLJ317" s="73"/>
      <c r="OLK317" s="73"/>
      <c r="OLL317" s="73"/>
      <c r="OLM317" s="73"/>
      <c r="OLN317" s="73"/>
      <c r="OLO317" s="73"/>
      <c r="OLP317" s="73"/>
      <c r="OLQ317" s="73"/>
      <c r="OLR317" s="73"/>
      <c r="OLS317" s="73"/>
      <c r="OLT317" s="73"/>
      <c r="OLU317" s="73"/>
      <c r="OLV317" s="73"/>
      <c r="OLW317" s="73"/>
      <c r="OLX317" s="73"/>
      <c r="OLY317" s="73"/>
      <c r="OLZ317" s="73"/>
      <c r="OMA317" s="73"/>
      <c r="OMB317" s="73"/>
      <c r="OMC317" s="73"/>
      <c r="OMD317" s="73"/>
      <c r="OME317" s="73"/>
      <c r="OMF317" s="73"/>
      <c r="OMG317" s="73"/>
      <c r="OMH317" s="73"/>
      <c r="OMI317" s="73"/>
      <c r="OMJ317" s="73"/>
      <c r="OMK317" s="73"/>
      <c r="OML317" s="73"/>
      <c r="OMM317" s="73"/>
      <c r="OMN317" s="73"/>
      <c r="OMO317" s="73"/>
      <c r="OMP317" s="73"/>
      <c r="OMQ317" s="73"/>
      <c r="OMR317" s="73"/>
      <c r="OMS317" s="73"/>
      <c r="OMT317" s="73"/>
      <c r="OMU317" s="73"/>
      <c r="OMV317" s="73"/>
      <c r="OMW317" s="73"/>
      <c r="OMX317" s="73"/>
      <c r="OMY317" s="73"/>
      <c r="OMZ317" s="73"/>
      <c r="ONA317" s="73"/>
      <c r="ONB317" s="73"/>
      <c r="ONC317" s="73"/>
      <c r="OND317" s="73"/>
      <c r="ONE317" s="73"/>
      <c r="ONF317" s="73"/>
      <c r="ONG317" s="73"/>
      <c r="ONH317" s="73"/>
      <c r="ONI317" s="73"/>
      <c r="ONJ317" s="73"/>
      <c r="ONK317" s="73"/>
      <c r="ONL317" s="73"/>
      <c r="ONM317" s="73"/>
      <c r="ONN317" s="73"/>
      <c r="ONO317" s="73"/>
      <c r="ONP317" s="73"/>
      <c r="ONQ317" s="73"/>
      <c r="ONR317" s="73"/>
      <c r="ONS317" s="73"/>
      <c r="ONT317" s="73"/>
      <c r="ONU317" s="73"/>
      <c r="ONV317" s="73"/>
      <c r="ONW317" s="73"/>
      <c r="ONX317" s="73"/>
      <c r="ONY317" s="73"/>
      <c r="ONZ317" s="73"/>
      <c r="OOA317" s="73"/>
      <c r="OOB317" s="73"/>
      <c r="OOC317" s="73"/>
      <c r="OOD317" s="73"/>
      <c r="OOE317" s="73"/>
      <c r="OOF317" s="73"/>
      <c r="OOG317" s="73"/>
      <c r="OOH317" s="73"/>
      <c r="OOI317" s="73"/>
      <c r="OOJ317" s="73"/>
      <c r="OOK317" s="73"/>
      <c r="OOL317" s="73"/>
      <c r="OOM317" s="73"/>
      <c r="OON317" s="73"/>
      <c r="OOO317" s="73"/>
      <c r="OOP317" s="73"/>
      <c r="OOQ317" s="73"/>
      <c r="OOR317" s="73"/>
      <c r="OOS317" s="73"/>
      <c r="OOT317" s="73"/>
      <c r="OOU317" s="73"/>
      <c r="OOV317" s="73"/>
      <c r="OOW317" s="73"/>
      <c r="OOX317" s="73"/>
      <c r="OOY317" s="73"/>
      <c r="OOZ317" s="73"/>
      <c r="OPA317" s="73"/>
      <c r="OPB317" s="73"/>
      <c r="OPC317" s="73"/>
      <c r="OPD317" s="73"/>
      <c r="OPE317" s="73"/>
      <c r="OPF317" s="73"/>
      <c r="OPG317" s="73"/>
      <c r="OPH317" s="73"/>
      <c r="OPI317" s="73"/>
      <c r="OPJ317" s="73"/>
      <c r="OPK317" s="73"/>
      <c r="OPL317" s="73"/>
      <c r="OPM317" s="73"/>
      <c r="OPN317" s="73"/>
      <c r="OPO317" s="73"/>
      <c r="OPP317" s="73"/>
      <c r="OPQ317" s="73"/>
      <c r="OPR317" s="73"/>
      <c r="OPS317" s="73"/>
      <c r="OPT317" s="73"/>
      <c r="OPU317" s="73"/>
      <c r="OPV317" s="73"/>
      <c r="OPW317" s="73"/>
      <c r="OPX317" s="73"/>
      <c r="OPY317" s="73"/>
      <c r="OPZ317" s="73"/>
      <c r="OQA317" s="73"/>
      <c r="OQB317" s="73"/>
      <c r="OQC317" s="73"/>
      <c r="OQD317" s="73"/>
      <c r="OQE317" s="73"/>
      <c r="OQF317" s="73"/>
      <c r="OQG317" s="73"/>
      <c r="OQH317" s="73"/>
      <c r="OQI317" s="73"/>
      <c r="OQJ317" s="73"/>
      <c r="OQK317" s="73"/>
      <c r="OQL317" s="73"/>
      <c r="OQM317" s="73"/>
      <c r="OQN317" s="73"/>
      <c r="OQO317" s="73"/>
      <c r="OQP317" s="73"/>
      <c r="OQQ317" s="73"/>
      <c r="OQR317" s="73"/>
      <c r="OQS317" s="73"/>
      <c r="OQT317" s="73"/>
      <c r="OQU317" s="73"/>
      <c r="OQV317" s="73"/>
      <c r="OQW317" s="73"/>
      <c r="OQX317" s="73"/>
      <c r="OQY317" s="73"/>
      <c r="OQZ317" s="73"/>
      <c r="ORA317" s="73"/>
      <c r="ORB317" s="73"/>
      <c r="ORC317" s="73"/>
      <c r="ORD317" s="73"/>
      <c r="ORE317" s="73"/>
      <c r="ORF317" s="73"/>
      <c r="ORG317" s="73"/>
      <c r="ORH317" s="73"/>
      <c r="ORI317" s="73"/>
      <c r="ORJ317" s="73"/>
      <c r="ORK317" s="73"/>
      <c r="ORL317" s="73"/>
      <c r="ORM317" s="73"/>
      <c r="ORN317" s="73"/>
      <c r="ORO317" s="73"/>
      <c r="ORP317" s="73"/>
      <c r="ORQ317" s="73"/>
      <c r="ORR317" s="73"/>
      <c r="ORS317" s="73"/>
      <c r="ORT317" s="73"/>
      <c r="ORU317" s="73"/>
      <c r="ORV317" s="73"/>
      <c r="ORW317" s="73"/>
      <c r="ORX317" s="73"/>
      <c r="ORY317" s="73"/>
      <c r="ORZ317" s="73"/>
      <c r="OSA317" s="73"/>
      <c r="OSB317" s="73"/>
      <c r="OSC317" s="73"/>
      <c r="OSD317" s="73"/>
      <c r="OSE317" s="73"/>
      <c r="OSF317" s="73"/>
      <c r="OSG317" s="73"/>
      <c r="OSH317" s="73"/>
      <c r="OSI317" s="73"/>
      <c r="OSJ317" s="73"/>
      <c r="OSK317" s="73"/>
      <c r="OSL317" s="73"/>
      <c r="OSM317" s="73"/>
      <c r="OSN317" s="73"/>
      <c r="OSO317" s="73"/>
      <c r="OSP317" s="73"/>
      <c r="OSQ317" s="73"/>
      <c r="OSR317" s="73"/>
      <c r="OSS317" s="73"/>
      <c r="OST317" s="73"/>
      <c r="OSU317" s="73"/>
      <c r="OSV317" s="73"/>
      <c r="OSW317" s="73"/>
      <c r="OSX317" s="73"/>
      <c r="OSY317" s="73"/>
      <c r="OSZ317" s="73"/>
      <c r="OTA317" s="73"/>
      <c r="OTB317" s="73"/>
      <c r="OTC317" s="73"/>
      <c r="OTD317" s="73"/>
      <c r="OTE317" s="73"/>
      <c r="OTF317" s="73"/>
      <c r="OTG317" s="73"/>
      <c r="OTH317" s="73"/>
      <c r="OTI317" s="73"/>
      <c r="OTJ317" s="73"/>
      <c r="OTK317" s="73"/>
      <c r="OTL317" s="73"/>
      <c r="OTM317" s="73"/>
      <c r="OTN317" s="73"/>
      <c r="OTO317" s="73"/>
      <c r="OTP317" s="73"/>
      <c r="OTQ317" s="73"/>
      <c r="OTR317" s="73"/>
      <c r="OTS317" s="73"/>
      <c r="OTT317" s="73"/>
      <c r="OTU317" s="73"/>
      <c r="OTV317" s="73"/>
      <c r="OTW317" s="73"/>
      <c r="OTX317" s="73"/>
      <c r="OTY317" s="73"/>
      <c r="OTZ317" s="73"/>
      <c r="OUA317" s="73"/>
      <c r="OUB317" s="73"/>
      <c r="OUC317" s="73"/>
      <c r="OUD317" s="73"/>
      <c r="OUE317" s="73"/>
      <c r="OUF317" s="73"/>
      <c r="OUG317" s="73"/>
      <c r="OUH317" s="73"/>
      <c r="OUI317" s="73"/>
      <c r="OUJ317" s="73"/>
      <c r="OUK317" s="73"/>
      <c r="OUL317" s="73"/>
      <c r="OUM317" s="73"/>
      <c r="OUN317" s="73"/>
      <c r="OUO317" s="73"/>
      <c r="OUP317" s="73"/>
      <c r="OUQ317" s="73"/>
      <c r="OUR317" s="73"/>
      <c r="OUS317" s="73"/>
      <c r="OUT317" s="73"/>
      <c r="OUU317" s="73"/>
      <c r="OUV317" s="73"/>
      <c r="OUW317" s="73"/>
      <c r="OUX317" s="73"/>
      <c r="OUY317" s="73"/>
      <c r="OUZ317" s="73"/>
      <c r="OVA317" s="73"/>
      <c r="OVB317" s="73"/>
      <c r="OVC317" s="73"/>
      <c r="OVD317" s="73"/>
      <c r="OVE317" s="73"/>
      <c r="OVF317" s="73"/>
      <c r="OVG317" s="73"/>
      <c r="OVH317" s="73"/>
      <c r="OVI317" s="73"/>
      <c r="OVJ317" s="73"/>
      <c r="OVK317" s="73"/>
      <c r="OVL317" s="73"/>
      <c r="OVM317" s="73"/>
      <c r="OVN317" s="73"/>
      <c r="OVO317" s="73"/>
      <c r="OVP317" s="73"/>
      <c r="OVQ317" s="73"/>
      <c r="OVR317" s="73"/>
      <c r="OVS317" s="73"/>
      <c r="OVT317" s="73"/>
      <c r="OVU317" s="73"/>
      <c r="OVV317" s="73"/>
      <c r="OVW317" s="73"/>
      <c r="OVX317" s="73"/>
      <c r="OVY317" s="73"/>
      <c r="OVZ317" s="73"/>
      <c r="OWA317" s="73"/>
      <c r="OWB317" s="73"/>
      <c r="OWC317" s="73"/>
      <c r="OWD317" s="73"/>
      <c r="OWE317" s="73"/>
      <c r="OWF317" s="73"/>
      <c r="OWG317" s="73"/>
      <c r="OWH317" s="73"/>
      <c r="OWI317" s="73"/>
      <c r="OWJ317" s="73"/>
      <c r="OWK317" s="73"/>
      <c r="OWL317" s="73"/>
      <c r="OWM317" s="73"/>
      <c r="OWN317" s="73"/>
      <c r="OWO317" s="73"/>
      <c r="OWP317" s="73"/>
      <c r="OWQ317" s="73"/>
      <c r="OWR317" s="73"/>
      <c r="OWS317" s="73"/>
      <c r="OWT317" s="73"/>
      <c r="OWU317" s="73"/>
      <c r="OWV317" s="73"/>
      <c r="OWW317" s="73"/>
      <c r="OWX317" s="73"/>
      <c r="OWY317" s="73"/>
      <c r="OWZ317" s="73"/>
      <c r="OXA317" s="73"/>
      <c r="OXB317" s="73"/>
      <c r="OXC317" s="73"/>
      <c r="OXD317" s="73"/>
      <c r="OXE317" s="73"/>
      <c r="OXF317" s="73"/>
      <c r="OXG317" s="73"/>
      <c r="OXH317" s="73"/>
      <c r="OXI317" s="73"/>
      <c r="OXJ317" s="73"/>
      <c r="OXK317" s="73"/>
      <c r="OXL317" s="73"/>
      <c r="OXM317" s="73"/>
      <c r="OXN317" s="73"/>
      <c r="OXO317" s="73"/>
      <c r="OXP317" s="73"/>
      <c r="OXQ317" s="73"/>
      <c r="OXR317" s="73"/>
      <c r="OXS317" s="73"/>
      <c r="OXT317" s="73"/>
      <c r="OXU317" s="73"/>
      <c r="OXV317" s="73"/>
      <c r="OXW317" s="73"/>
      <c r="OXX317" s="73"/>
      <c r="OXY317" s="73"/>
      <c r="OXZ317" s="73"/>
      <c r="OYA317" s="73"/>
      <c r="OYB317" s="73"/>
      <c r="OYC317" s="73"/>
      <c r="OYD317" s="73"/>
      <c r="OYE317" s="73"/>
      <c r="OYF317" s="73"/>
      <c r="OYG317" s="73"/>
      <c r="OYH317" s="73"/>
      <c r="OYI317" s="73"/>
      <c r="OYJ317" s="73"/>
      <c r="OYK317" s="73"/>
      <c r="OYL317" s="73"/>
      <c r="OYM317" s="73"/>
      <c r="OYN317" s="73"/>
      <c r="OYO317" s="73"/>
      <c r="OYP317" s="73"/>
      <c r="OYQ317" s="73"/>
      <c r="OYR317" s="73"/>
      <c r="OYS317" s="73"/>
      <c r="OYT317" s="73"/>
      <c r="OYU317" s="73"/>
      <c r="OYV317" s="73"/>
      <c r="OYW317" s="73"/>
      <c r="OYX317" s="73"/>
      <c r="OYY317" s="73"/>
      <c r="OYZ317" s="73"/>
      <c r="OZA317" s="73"/>
      <c r="OZB317" s="73"/>
      <c r="OZC317" s="73"/>
      <c r="OZD317" s="73"/>
      <c r="OZE317" s="73"/>
      <c r="OZF317" s="73"/>
      <c r="OZG317" s="73"/>
      <c r="OZH317" s="73"/>
      <c r="OZI317" s="73"/>
      <c r="OZJ317" s="73"/>
      <c r="OZK317" s="73"/>
      <c r="OZL317" s="73"/>
      <c r="OZM317" s="73"/>
      <c r="OZN317" s="73"/>
      <c r="OZO317" s="73"/>
      <c r="OZP317" s="73"/>
      <c r="OZQ317" s="73"/>
      <c r="OZR317" s="73"/>
      <c r="OZS317" s="73"/>
      <c r="OZT317" s="73"/>
      <c r="OZU317" s="73"/>
      <c r="OZV317" s="73"/>
      <c r="OZW317" s="73"/>
      <c r="OZX317" s="73"/>
      <c r="OZY317" s="73"/>
      <c r="OZZ317" s="73"/>
      <c r="PAA317" s="73"/>
      <c r="PAB317" s="73"/>
      <c r="PAC317" s="73"/>
      <c r="PAD317" s="73"/>
      <c r="PAE317" s="73"/>
      <c r="PAF317" s="73"/>
      <c r="PAG317" s="73"/>
      <c r="PAH317" s="73"/>
      <c r="PAI317" s="73"/>
      <c r="PAJ317" s="73"/>
      <c r="PAK317" s="73"/>
      <c r="PAL317" s="73"/>
      <c r="PAM317" s="73"/>
      <c r="PAN317" s="73"/>
      <c r="PAO317" s="73"/>
      <c r="PAP317" s="73"/>
      <c r="PAQ317" s="73"/>
      <c r="PAR317" s="73"/>
      <c r="PAS317" s="73"/>
      <c r="PAT317" s="73"/>
      <c r="PAU317" s="73"/>
      <c r="PAV317" s="73"/>
      <c r="PAW317" s="73"/>
      <c r="PAX317" s="73"/>
      <c r="PAY317" s="73"/>
      <c r="PAZ317" s="73"/>
      <c r="PBA317" s="73"/>
      <c r="PBB317" s="73"/>
      <c r="PBC317" s="73"/>
      <c r="PBD317" s="73"/>
      <c r="PBE317" s="73"/>
      <c r="PBF317" s="73"/>
      <c r="PBG317" s="73"/>
      <c r="PBH317" s="73"/>
      <c r="PBI317" s="73"/>
      <c r="PBJ317" s="73"/>
      <c r="PBK317" s="73"/>
      <c r="PBL317" s="73"/>
      <c r="PBM317" s="73"/>
      <c r="PBN317" s="73"/>
      <c r="PBO317" s="73"/>
      <c r="PBP317" s="73"/>
      <c r="PBQ317" s="73"/>
      <c r="PBR317" s="73"/>
      <c r="PBS317" s="73"/>
      <c r="PBT317" s="73"/>
      <c r="PBU317" s="73"/>
      <c r="PBV317" s="73"/>
      <c r="PBW317" s="73"/>
      <c r="PBX317" s="73"/>
      <c r="PBY317" s="73"/>
      <c r="PBZ317" s="73"/>
      <c r="PCA317" s="73"/>
      <c r="PCB317" s="73"/>
      <c r="PCC317" s="73"/>
      <c r="PCD317" s="73"/>
      <c r="PCE317" s="73"/>
      <c r="PCF317" s="73"/>
      <c r="PCG317" s="73"/>
      <c r="PCH317" s="73"/>
      <c r="PCI317" s="73"/>
      <c r="PCJ317" s="73"/>
      <c r="PCK317" s="73"/>
      <c r="PCL317" s="73"/>
      <c r="PCM317" s="73"/>
      <c r="PCN317" s="73"/>
      <c r="PCO317" s="73"/>
      <c r="PCP317" s="73"/>
      <c r="PCQ317" s="73"/>
      <c r="PCR317" s="73"/>
      <c r="PCS317" s="73"/>
      <c r="PCT317" s="73"/>
      <c r="PCU317" s="73"/>
      <c r="PCV317" s="73"/>
      <c r="PCW317" s="73"/>
      <c r="PCX317" s="73"/>
      <c r="PCY317" s="73"/>
      <c r="PCZ317" s="73"/>
      <c r="PDA317" s="73"/>
      <c r="PDB317" s="73"/>
      <c r="PDC317" s="73"/>
      <c r="PDD317" s="73"/>
      <c r="PDE317" s="73"/>
      <c r="PDF317" s="73"/>
      <c r="PDG317" s="73"/>
      <c r="PDH317" s="73"/>
      <c r="PDI317" s="73"/>
      <c r="PDJ317" s="73"/>
      <c r="PDK317" s="73"/>
      <c r="PDL317" s="73"/>
      <c r="PDM317" s="73"/>
      <c r="PDN317" s="73"/>
      <c r="PDO317" s="73"/>
      <c r="PDP317" s="73"/>
      <c r="PDQ317" s="73"/>
      <c r="PDR317" s="73"/>
      <c r="PDS317" s="73"/>
      <c r="PDT317" s="73"/>
      <c r="PDU317" s="73"/>
      <c r="PDV317" s="73"/>
      <c r="PDW317" s="73"/>
      <c r="PDX317" s="73"/>
      <c r="PDY317" s="73"/>
      <c r="PDZ317" s="73"/>
      <c r="PEA317" s="73"/>
      <c r="PEB317" s="73"/>
      <c r="PEC317" s="73"/>
      <c r="PED317" s="73"/>
      <c r="PEE317" s="73"/>
      <c r="PEF317" s="73"/>
      <c r="PEG317" s="73"/>
      <c r="PEH317" s="73"/>
      <c r="PEI317" s="73"/>
      <c r="PEJ317" s="73"/>
      <c r="PEK317" s="73"/>
      <c r="PEL317" s="73"/>
      <c r="PEM317" s="73"/>
      <c r="PEN317" s="73"/>
      <c r="PEO317" s="73"/>
      <c r="PEP317" s="73"/>
      <c r="PEQ317" s="73"/>
      <c r="PER317" s="73"/>
      <c r="PES317" s="73"/>
      <c r="PET317" s="73"/>
      <c r="PEU317" s="73"/>
      <c r="PEV317" s="73"/>
      <c r="PEW317" s="73"/>
      <c r="PEX317" s="73"/>
      <c r="PEY317" s="73"/>
      <c r="PEZ317" s="73"/>
      <c r="PFA317" s="73"/>
      <c r="PFB317" s="73"/>
      <c r="PFC317" s="73"/>
      <c r="PFD317" s="73"/>
      <c r="PFE317" s="73"/>
      <c r="PFF317" s="73"/>
      <c r="PFG317" s="73"/>
      <c r="PFH317" s="73"/>
      <c r="PFI317" s="73"/>
      <c r="PFJ317" s="73"/>
      <c r="PFK317" s="73"/>
      <c r="PFL317" s="73"/>
      <c r="PFM317" s="73"/>
      <c r="PFN317" s="73"/>
      <c r="PFO317" s="73"/>
      <c r="PFP317" s="73"/>
      <c r="PFQ317" s="73"/>
      <c r="PFR317" s="73"/>
      <c r="PFS317" s="73"/>
      <c r="PFT317" s="73"/>
      <c r="PFU317" s="73"/>
      <c r="PFV317" s="73"/>
      <c r="PFW317" s="73"/>
      <c r="PFX317" s="73"/>
      <c r="PFY317" s="73"/>
      <c r="PFZ317" s="73"/>
      <c r="PGA317" s="73"/>
      <c r="PGB317" s="73"/>
      <c r="PGC317" s="73"/>
      <c r="PGD317" s="73"/>
      <c r="PGE317" s="73"/>
      <c r="PGF317" s="73"/>
      <c r="PGG317" s="73"/>
      <c r="PGH317" s="73"/>
      <c r="PGI317" s="73"/>
      <c r="PGJ317" s="73"/>
      <c r="PGK317" s="73"/>
      <c r="PGL317" s="73"/>
      <c r="PGM317" s="73"/>
      <c r="PGN317" s="73"/>
      <c r="PGO317" s="73"/>
      <c r="PGP317" s="73"/>
      <c r="PGQ317" s="73"/>
      <c r="PGR317" s="73"/>
      <c r="PGS317" s="73"/>
      <c r="PGT317" s="73"/>
      <c r="PGU317" s="73"/>
      <c r="PGV317" s="73"/>
      <c r="PGW317" s="73"/>
      <c r="PGX317" s="73"/>
      <c r="PGY317" s="73"/>
      <c r="PGZ317" s="73"/>
      <c r="PHA317" s="73"/>
      <c r="PHB317" s="73"/>
      <c r="PHC317" s="73"/>
      <c r="PHD317" s="73"/>
      <c r="PHE317" s="73"/>
      <c r="PHF317" s="73"/>
      <c r="PHG317" s="73"/>
      <c r="PHH317" s="73"/>
      <c r="PHI317" s="73"/>
      <c r="PHJ317" s="73"/>
      <c r="PHK317" s="73"/>
      <c r="PHL317" s="73"/>
      <c r="PHM317" s="73"/>
      <c r="PHN317" s="73"/>
      <c r="PHO317" s="73"/>
      <c r="PHP317" s="73"/>
      <c r="PHQ317" s="73"/>
      <c r="PHR317" s="73"/>
      <c r="PHS317" s="73"/>
      <c r="PHT317" s="73"/>
      <c r="PHU317" s="73"/>
      <c r="PHV317" s="73"/>
      <c r="PHW317" s="73"/>
      <c r="PHX317" s="73"/>
      <c r="PHY317" s="73"/>
      <c r="PHZ317" s="73"/>
      <c r="PIA317" s="73"/>
      <c r="PIB317" s="73"/>
      <c r="PIC317" s="73"/>
      <c r="PID317" s="73"/>
      <c r="PIE317" s="73"/>
      <c r="PIF317" s="73"/>
      <c r="PIG317" s="73"/>
      <c r="PIH317" s="73"/>
      <c r="PII317" s="73"/>
      <c r="PIJ317" s="73"/>
      <c r="PIK317" s="73"/>
      <c r="PIL317" s="73"/>
      <c r="PIM317" s="73"/>
      <c r="PIN317" s="73"/>
      <c r="PIO317" s="73"/>
      <c r="PIP317" s="73"/>
      <c r="PIQ317" s="73"/>
      <c r="PIR317" s="73"/>
      <c r="PIS317" s="73"/>
      <c r="PIT317" s="73"/>
      <c r="PIU317" s="73"/>
      <c r="PIV317" s="73"/>
      <c r="PIW317" s="73"/>
      <c r="PIX317" s="73"/>
      <c r="PIY317" s="73"/>
      <c r="PIZ317" s="73"/>
      <c r="PJA317" s="73"/>
      <c r="PJB317" s="73"/>
      <c r="PJC317" s="73"/>
      <c r="PJD317" s="73"/>
      <c r="PJE317" s="73"/>
      <c r="PJF317" s="73"/>
      <c r="PJG317" s="73"/>
      <c r="PJH317" s="73"/>
      <c r="PJI317" s="73"/>
      <c r="PJJ317" s="73"/>
      <c r="PJK317" s="73"/>
      <c r="PJL317" s="73"/>
      <c r="PJM317" s="73"/>
      <c r="PJN317" s="73"/>
      <c r="PJO317" s="73"/>
      <c r="PJP317" s="73"/>
      <c r="PJQ317" s="73"/>
      <c r="PJR317" s="73"/>
      <c r="PJS317" s="73"/>
      <c r="PJT317" s="73"/>
      <c r="PJU317" s="73"/>
      <c r="PJV317" s="73"/>
      <c r="PJW317" s="73"/>
      <c r="PJX317" s="73"/>
      <c r="PJY317" s="73"/>
      <c r="PJZ317" s="73"/>
      <c r="PKA317" s="73"/>
      <c r="PKB317" s="73"/>
      <c r="PKC317" s="73"/>
      <c r="PKD317" s="73"/>
      <c r="PKE317" s="73"/>
      <c r="PKF317" s="73"/>
      <c r="PKG317" s="73"/>
      <c r="PKH317" s="73"/>
      <c r="PKI317" s="73"/>
      <c r="PKJ317" s="73"/>
      <c r="PKK317" s="73"/>
      <c r="PKL317" s="73"/>
      <c r="PKM317" s="73"/>
      <c r="PKN317" s="73"/>
      <c r="PKO317" s="73"/>
      <c r="PKP317" s="73"/>
      <c r="PKQ317" s="73"/>
      <c r="PKR317" s="73"/>
      <c r="PKS317" s="73"/>
      <c r="PKT317" s="73"/>
      <c r="PKU317" s="73"/>
      <c r="PKV317" s="73"/>
      <c r="PKW317" s="73"/>
      <c r="PKX317" s="73"/>
      <c r="PKY317" s="73"/>
      <c r="PKZ317" s="73"/>
      <c r="PLA317" s="73"/>
      <c r="PLB317" s="73"/>
      <c r="PLC317" s="73"/>
      <c r="PLD317" s="73"/>
      <c r="PLE317" s="73"/>
      <c r="PLF317" s="73"/>
      <c r="PLG317" s="73"/>
      <c r="PLH317" s="73"/>
      <c r="PLI317" s="73"/>
      <c r="PLJ317" s="73"/>
      <c r="PLK317" s="73"/>
      <c r="PLL317" s="73"/>
      <c r="PLM317" s="73"/>
      <c r="PLN317" s="73"/>
      <c r="PLO317" s="73"/>
      <c r="PLP317" s="73"/>
      <c r="PLQ317" s="73"/>
      <c r="PLR317" s="73"/>
      <c r="PLS317" s="73"/>
      <c r="PLT317" s="73"/>
      <c r="PLU317" s="73"/>
      <c r="PLV317" s="73"/>
      <c r="PLW317" s="73"/>
      <c r="PLX317" s="73"/>
      <c r="PLY317" s="73"/>
      <c r="PLZ317" s="73"/>
      <c r="PMA317" s="73"/>
      <c r="PMB317" s="73"/>
      <c r="PMC317" s="73"/>
      <c r="PMD317" s="73"/>
      <c r="PME317" s="73"/>
      <c r="PMF317" s="73"/>
      <c r="PMG317" s="73"/>
      <c r="PMH317" s="73"/>
      <c r="PMI317" s="73"/>
      <c r="PMJ317" s="73"/>
      <c r="PMK317" s="73"/>
      <c r="PML317" s="73"/>
      <c r="PMM317" s="73"/>
      <c r="PMN317" s="73"/>
      <c r="PMO317" s="73"/>
      <c r="PMP317" s="73"/>
      <c r="PMQ317" s="73"/>
      <c r="PMR317" s="73"/>
      <c r="PMS317" s="73"/>
      <c r="PMT317" s="73"/>
      <c r="PMU317" s="73"/>
      <c r="PMV317" s="73"/>
      <c r="PMW317" s="73"/>
      <c r="PMX317" s="73"/>
      <c r="PMY317" s="73"/>
      <c r="PMZ317" s="73"/>
      <c r="PNA317" s="73"/>
      <c r="PNB317" s="73"/>
      <c r="PNC317" s="73"/>
      <c r="PND317" s="73"/>
      <c r="PNE317" s="73"/>
      <c r="PNF317" s="73"/>
      <c r="PNG317" s="73"/>
      <c r="PNH317" s="73"/>
      <c r="PNI317" s="73"/>
      <c r="PNJ317" s="73"/>
      <c r="PNK317" s="73"/>
      <c r="PNL317" s="73"/>
      <c r="PNM317" s="73"/>
      <c r="PNN317" s="73"/>
      <c r="PNO317" s="73"/>
      <c r="PNP317" s="73"/>
      <c r="PNQ317" s="73"/>
      <c r="PNR317" s="73"/>
      <c r="PNS317" s="73"/>
      <c r="PNT317" s="73"/>
      <c r="PNU317" s="73"/>
      <c r="PNV317" s="73"/>
      <c r="PNW317" s="73"/>
      <c r="PNX317" s="73"/>
      <c r="PNY317" s="73"/>
      <c r="PNZ317" s="73"/>
      <c r="POA317" s="73"/>
      <c r="POB317" s="73"/>
      <c r="POC317" s="73"/>
      <c r="POD317" s="73"/>
      <c r="POE317" s="73"/>
      <c r="POF317" s="73"/>
      <c r="POG317" s="73"/>
      <c r="POH317" s="73"/>
      <c r="POI317" s="73"/>
      <c r="POJ317" s="73"/>
      <c r="POK317" s="73"/>
      <c r="POL317" s="73"/>
      <c r="POM317" s="73"/>
      <c r="PON317" s="73"/>
      <c r="POO317" s="73"/>
      <c r="POP317" s="73"/>
      <c r="POQ317" s="73"/>
      <c r="POR317" s="73"/>
      <c r="POS317" s="73"/>
      <c r="POT317" s="73"/>
      <c r="POU317" s="73"/>
      <c r="POV317" s="73"/>
      <c r="POW317" s="73"/>
      <c r="POX317" s="73"/>
      <c r="POY317" s="73"/>
      <c r="POZ317" s="73"/>
      <c r="PPA317" s="73"/>
      <c r="PPB317" s="73"/>
      <c r="PPC317" s="73"/>
      <c r="PPD317" s="73"/>
      <c r="PPE317" s="73"/>
      <c r="PPF317" s="73"/>
      <c r="PPG317" s="73"/>
      <c r="PPH317" s="73"/>
      <c r="PPI317" s="73"/>
      <c r="PPJ317" s="73"/>
      <c r="PPK317" s="73"/>
      <c r="PPL317" s="73"/>
      <c r="PPM317" s="73"/>
      <c r="PPN317" s="73"/>
      <c r="PPO317" s="73"/>
      <c r="PPP317" s="73"/>
      <c r="PPQ317" s="73"/>
      <c r="PPR317" s="73"/>
      <c r="PPS317" s="73"/>
      <c r="PPT317" s="73"/>
      <c r="PPU317" s="73"/>
      <c r="PPV317" s="73"/>
      <c r="PPW317" s="73"/>
      <c r="PPX317" s="73"/>
      <c r="PPY317" s="73"/>
      <c r="PPZ317" s="73"/>
      <c r="PQA317" s="73"/>
      <c r="PQB317" s="73"/>
      <c r="PQC317" s="73"/>
      <c r="PQD317" s="73"/>
      <c r="PQE317" s="73"/>
      <c r="PQF317" s="73"/>
      <c r="PQG317" s="73"/>
      <c r="PQH317" s="73"/>
      <c r="PQI317" s="73"/>
      <c r="PQJ317" s="73"/>
      <c r="PQK317" s="73"/>
      <c r="PQL317" s="73"/>
      <c r="PQM317" s="73"/>
      <c r="PQN317" s="73"/>
      <c r="PQO317" s="73"/>
      <c r="PQP317" s="73"/>
      <c r="PQQ317" s="73"/>
      <c r="PQR317" s="73"/>
      <c r="PQS317" s="73"/>
      <c r="PQT317" s="73"/>
      <c r="PQU317" s="73"/>
      <c r="PQV317" s="73"/>
      <c r="PQW317" s="73"/>
      <c r="PQX317" s="73"/>
      <c r="PQY317" s="73"/>
      <c r="PQZ317" s="73"/>
      <c r="PRA317" s="73"/>
      <c r="PRB317" s="73"/>
      <c r="PRC317" s="73"/>
      <c r="PRD317" s="73"/>
      <c r="PRE317" s="73"/>
      <c r="PRF317" s="73"/>
      <c r="PRG317" s="73"/>
      <c r="PRH317" s="73"/>
      <c r="PRI317" s="73"/>
      <c r="PRJ317" s="73"/>
      <c r="PRK317" s="73"/>
      <c r="PRL317" s="73"/>
      <c r="PRM317" s="73"/>
      <c r="PRN317" s="73"/>
      <c r="PRO317" s="73"/>
      <c r="PRP317" s="73"/>
      <c r="PRQ317" s="73"/>
      <c r="PRR317" s="73"/>
      <c r="PRS317" s="73"/>
      <c r="PRT317" s="73"/>
      <c r="PRU317" s="73"/>
      <c r="PRV317" s="73"/>
      <c r="PRW317" s="73"/>
      <c r="PRX317" s="73"/>
      <c r="PRY317" s="73"/>
      <c r="PRZ317" s="73"/>
      <c r="PSA317" s="73"/>
      <c r="PSB317" s="73"/>
      <c r="PSC317" s="73"/>
      <c r="PSD317" s="73"/>
      <c r="PSE317" s="73"/>
      <c r="PSF317" s="73"/>
      <c r="PSG317" s="73"/>
      <c r="PSH317" s="73"/>
      <c r="PSI317" s="73"/>
      <c r="PSJ317" s="73"/>
      <c r="PSK317" s="73"/>
      <c r="PSL317" s="73"/>
      <c r="PSM317" s="73"/>
      <c r="PSN317" s="73"/>
      <c r="PSO317" s="73"/>
      <c r="PSP317" s="73"/>
      <c r="PSQ317" s="73"/>
      <c r="PSR317" s="73"/>
      <c r="PSS317" s="73"/>
      <c r="PST317" s="73"/>
      <c r="PSU317" s="73"/>
      <c r="PSV317" s="73"/>
      <c r="PSW317" s="73"/>
      <c r="PSX317" s="73"/>
      <c r="PSY317" s="73"/>
      <c r="PSZ317" s="73"/>
      <c r="PTA317" s="73"/>
      <c r="PTB317" s="73"/>
      <c r="PTC317" s="73"/>
      <c r="PTD317" s="73"/>
      <c r="PTE317" s="73"/>
      <c r="PTF317" s="73"/>
      <c r="PTG317" s="73"/>
      <c r="PTH317" s="73"/>
      <c r="PTI317" s="73"/>
      <c r="PTJ317" s="73"/>
      <c r="PTK317" s="73"/>
      <c r="PTL317" s="73"/>
      <c r="PTM317" s="73"/>
      <c r="PTN317" s="73"/>
      <c r="PTO317" s="73"/>
      <c r="PTP317" s="73"/>
      <c r="PTQ317" s="73"/>
      <c r="PTR317" s="73"/>
      <c r="PTS317" s="73"/>
      <c r="PTT317" s="73"/>
      <c r="PTU317" s="73"/>
      <c r="PTV317" s="73"/>
      <c r="PTW317" s="73"/>
      <c r="PTX317" s="73"/>
      <c r="PTY317" s="73"/>
      <c r="PTZ317" s="73"/>
      <c r="PUA317" s="73"/>
      <c r="PUB317" s="73"/>
      <c r="PUC317" s="73"/>
      <c r="PUD317" s="73"/>
      <c r="PUE317" s="73"/>
      <c r="PUF317" s="73"/>
      <c r="PUG317" s="73"/>
      <c r="PUH317" s="73"/>
      <c r="PUI317" s="73"/>
      <c r="PUJ317" s="73"/>
      <c r="PUK317" s="73"/>
      <c r="PUL317" s="73"/>
      <c r="PUM317" s="73"/>
      <c r="PUN317" s="73"/>
      <c r="PUO317" s="73"/>
      <c r="PUP317" s="73"/>
      <c r="PUQ317" s="73"/>
      <c r="PUR317" s="73"/>
      <c r="PUS317" s="73"/>
      <c r="PUT317" s="73"/>
      <c r="PUU317" s="73"/>
      <c r="PUV317" s="73"/>
      <c r="PUW317" s="73"/>
      <c r="PUX317" s="73"/>
      <c r="PUY317" s="73"/>
      <c r="PUZ317" s="73"/>
      <c r="PVA317" s="73"/>
      <c r="PVB317" s="73"/>
      <c r="PVC317" s="73"/>
      <c r="PVD317" s="73"/>
      <c r="PVE317" s="73"/>
      <c r="PVF317" s="73"/>
      <c r="PVG317" s="73"/>
      <c r="PVH317" s="73"/>
      <c r="PVI317" s="73"/>
      <c r="PVJ317" s="73"/>
      <c r="PVK317" s="73"/>
      <c r="PVL317" s="73"/>
      <c r="PVM317" s="73"/>
      <c r="PVN317" s="73"/>
      <c r="PVO317" s="73"/>
      <c r="PVP317" s="73"/>
      <c r="PVQ317" s="73"/>
      <c r="PVR317" s="73"/>
      <c r="PVS317" s="73"/>
      <c r="PVT317" s="73"/>
      <c r="PVU317" s="73"/>
      <c r="PVV317" s="73"/>
      <c r="PVW317" s="73"/>
      <c r="PVX317" s="73"/>
      <c r="PVY317" s="73"/>
      <c r="PVZ317" s="73"/>
      <c r="PWA317" s="73"/>
      <c r="PWB317" s="73"/>
      <c r="PWC317" s="73"/>
      <c r="PWD317" s="73"/>
      <c r="PWE317" s="73"/>
      <c r="PWF317" s="73"/>
      <c r="PWG317" s="73"/>
      <c r="PWH317" s="73"/>
      <c r="PWI317" s="73"/>
      <c r="PWJ317" s="73"/>
      <c r="PWK317" s="73"/>
      <c r="PWL317" s="73"/>
      <c r="PWM317" s="73"/>
      <c r="PWN317" s="73"/>
      <c r="PWO317" s="73"/>
      <c r="PWP317" s="73"/>
      <c r="PWQ317" s="73"/>
      <c r="PWR317" s="73"/>
      <c r="PWS317" s="73"/>
      <c r="PWT317" s="73"/>
      <c r="PWU317" s="73"/>
      <c r="PWV317" s="73"/>
      <c r="PWW317" s="73"/>
      <c r="PWX317" s="73"/>
      <c r="PWY317" s="73"/>
      <c r="PWZ317" s="73"/>
      <c r="PXA317" s="73"/>
      <c r="PXB317" s="73"/>
      <c r="PXC317" s="73"/>
      <c r="PXD317" s="73"/>
      <c r="PXE317" s="73"/>
      <c r="PXF317" s="73"/>
      <c r="PXG317" s="73"/>
      <c r="PXH317" s="73"/>
      <c r="PXI317" s="73"/>
      <c r="PXJ317" s="73"/>
      <c r="PXK317" s="73"/>
      <c r="PXL317" s="73"/>
      <c r="PXM317" s="73"/>
      <c r="PXN317" s="73"/>
      <c r="PXO317" s="73"/>
      <c r="PXP317" s="73"/>
      <c r="PXQ317" s="73"/>
      <c r="PXR317" s="73"/>
      <c r="PXS317" s="73"/>
      <c r="PXT317" s="73"/>
      <c r="PXU317" s="73"/>
      <c r="PXV317" s="73"/>
      <c r="PXW317" s="73"/>
      <c r="PXX317" s="73"/>
      <c r="PXY317" s="73"/>
      <c r="PXZ317" s="73"/>
      <c r="PYA317" s="73"/>
      <c r="PYB317" s="73"/>
      <c r="PYC317" s="73"/>
      <c r="PYD317" s="73"/>
      <c r="PYE317" s="73"/>
      <c r="PYF317" s="73"/>
      <c r="PYG317" s="73"/>
      <c r="PYH317" s="73"/>
      <c r="PYI317" s="73"/>
      <c r="PYJ317" s="73"/>
      <c r="PYK317" s="73"/>
      <c r="PYL317" s="73"/>
      <c r="PYM317" s="73"/>
      <c r="PYN317" s="73"/>
      <c r="PYO317" s="73"/>
      <c r="PYP317" s="73"/>
      <c r="PYQ317" s="73"/>
      <c r="PYR317" s="73"/>
      <c r="PYS317" s="73"/>
      <c r="PYT317" s="73"/>
      <c r="PYU317" s="73"/>
      <c r="PYV317" s="73"/>
      <c r="PYW317" s="73"/>
      <c r="PYX317" s="73"/>
      <c r="PYY317" s="73"/>
      <c r="PYZ317" s="73"/>
      <c r="PZA317" s="73"/>
      <c r="PZB317" s="73"/>
      <c r="PZC317" s="73"/>
      <c r="PZD317" s="73"/>
      <c r="PZE317" s="73"/>
      <c r="PZF317" s="73"/>
      <c r="PZG317" s="73"/>
      <c r="PZH317" s="73"/>
      <c r="PZI317" s="73"/>
      <c r="PZJ317" s="73"/>
      <c r="PZK317" s="73"/>
      <c r="PZL317" s="73"/>
      <c r="PZM317" s="73"/>
      <c r="PZN317" s="73"/>
      <c r="PZO317" s="73"/>
      <c r="PZP317" s="73"/>
      <c r="PZQ317" s="73"/>
      <c r="PZR317" s="73"/>
      <c r="PZS317" s="73"/>
      <c r="PZT317" s="73"/>
      <c r="PZU317" s="73"/>
      <c r="PZV317" s="73"/>
      <c r="PZW317" s="73"/>
      <c r="PZX317" s="73"/>
      <c r="PZY317" s="73"/>
      <c r="PZZ317" s="73"/>
      <c r="QAA317" s="73"/>
      <c r="QAB317" s="73"/>
      <c r="QAC317" s="73"/>
      <c r="QAD317" s="73"/>
      <c r="QAE317" s="73"/>
      <c r="QAF317" s="73"/>
      <c r="QAG317" s="73"/>
      <c r="QAH317" s="73"/>
      <c r="QAI317" s="73"/>
      <c r="QAJ317" s="73"/>
      <c r="QAK317" s="73"/>
      <c r="QAL317" s="73"/>
      <c r="QAM317" s="73"/>
      <c r="QAN317" s="73"/>
      <c r="QAO317" s="73"/>
      <c r="QAP317" s="73"/>
      <c r="QAQ317" s="73"/>
      <c r="QAR317" s="73"/>
      <c r="QAS317" s="73"/>
      <c r="QAT317" s="73"/>
      <c r="QAU317" s="73"/>
      <c r="QAV317" s="73"/>
      <c r="QAW317" s="73"/>
      <c r="QAX317" s="73"/>
      <c r="QAY317" s="73"/>
      <c r="QAZ317" s="73"/>
      <c r="QBA317" s="73"/>
      <c r="QBB317" s="73"/>
      <c r="QBC317" s="73"/>
      <c r="QBD317" s="73"/>
      <c r="QBE317" s="73"/>
      <c r="QBF317" s="73"/>
      <c r="QBG317" s="73"/>
      <c r="QBH317" s="73"/>
      <c r="QBI317" s="73"/>
      <c r="QBJ317" s="73"/>
      <c r="QBK317" s="73"/>
      <c r="QBL317" s="73"/>
      <c r="QBM317" s="73"/>
      <c r="QBN317" s="73"/>
      <c r="QBO317" s="73"/>
      <c r="QBP317" s="73"/>
      <c r="QBQ317" s="73"/>
      <c r="QBR317" s="73"/>
      <c r="QBS317" s="73"/>
      <c r="QBT317" s="73"/>
      <c r="QBU317" s="73"/>
      <c r="QBV317" s="73"/>
      <c r="QBW317" s="73"/>
      <c r="QBX317" s="73"/>
      <c r="QBY317" s="73"/>
      <c r="QBZ317" s="73"/>
      <c r="QCA317" s="73"/>
      <c r="QCB317" s="73"/>
      <c r="QCC317" s="73"/>
      <c r="QCD317" s="73"/>
      <c r="QCE317" s="73"/>
      <c r="QCF317" s="73"/>
      <c r="QCG317" s="73"/>
      <c r="QCH317" s="73"/>
      <c r="QCI317" s="73"/>
      <c r="QCJ317" s="73"/>
      <c r="QCK317" s="73"/>
      <c r="QCL317" s="73"/>
      <c r="QCM317" s="73"/>
      <c r="QCN317" s="73"/>
      <c r="QCO317" s="73"/>
      <c r="QCP317" s="73"/>
      <c r="QCQ317" s="73"/>
      <c r="QCR317" s="73"/>
      <c r="QCS317" s="73"/>
      <c r="QCT317" s="73"/>
      <c r="QCU317" s="73"/>
      <c r="QCV317" s="73"/>
      <c r="QCW317" s="73"/>
      <c r="QCX317" s="73"/>
      <c r="QCY317" s="73"/>
      <c r="QCZ317" s="73"/>
      <c r="QDA317" s="73"/>
      <c r="QDB317" s="73"/>
      <c r="QDC317" s="73"/>
      <c r="QDD317" s="73"/>
      <c r="QDE317" s="73"/>
      <c r="QDF317" s="73"/>
      <c r="QDG317" s="73"/>
      <c r="QDH317" s="73"/>
      <c r="QDI317" s="73"/>
      <c r="QDJ317" s="73"/>
      <c r="QDK317" s="73"/>
      <c r="QDL317" s="73"/>
      <c r="QDM317" s="73"/>
      <c r="QDN317" s="73"/>
      <c r="QDO317" s="73"/>
      <c r="QDP317" s="73"/>
      <c r="QDQ317" s="73"/>
      <c r="QDR317" s="73"/>
      <c r="QDS317" s="73"/>
      <c r="QDT317" s="73"/>
      <c r="QDU317" s="73"/>
      <c r="QDV317" s="73"/>
      <c r="QDW317" s="73"/>
      <c r="QDX317" s="73"/>
      <c r="QDY317" s="73"/>
      <c r="QDZ317" s="73"/>
      <c r="QEA317" s="73"/>
      <c r="QEB317" s="73"/>
      <c r="QEC317" s="73"/>
      <c r="QED317" s="73"/>
      <c r="QEE317" s="73"/>
      <c r="QEF317" s="73"/>
      <c r="QEG317" s="73"/>
      <c r="QEH317" s="73"/>
      <c r="QEI317" s="73"/>
      <c r="QEJ317" s="73"/>
      <c r="QEK317" s="73"/>
      <c r="QEL317" s="73"/>
      <c r="QEM317" s="73"/>
      <c r="QEN317" s="73"/>
      <c r="QEO317" s="73"/>
      <c r="QEP317" s="73"/>
      <c r="QEQ317" s="73"/>
      <c r="QER317" s="73"/>
      <c r="QES317" s="73"/>
      <c r="QET317" s="73"/>
      <c r="QEU317" s="73"/>
      <c r="QEV317" s="73"/>
      <c r="QEW317" s="73"/>
      <c r="QEX317" s="73"/>
      <c r="QEY317" s="73"/>
      <c r="QEZ317" s="73"/>
      <c r="QFA317" s="73"/>
      <c r="QFB317" s="73"/>
      <c r="QFC317" s="73"/>
      <c r="QFD317" s="73"/>
      <c r="QFE317" s="73"/>
      <c r="QFF317" s="73"/>
      <c r="QFG317" s="73"/>
      <c r="QFH317" s="73"/>
      <c r="QFI317" s="73"/>
      <c r="QFJ317" s="73"/>
      <c r="QFK317" s="73"/>
      <c r="QFL317" s="73"/>
      <c r="QFM317" s="73"/>
      <c r="QFN317" s="73"/>
      <c r="QFO317" s="73"/>
      <c r="QFP317" s="73"/>
      <c r="QFQ317" s="73"/>
      <c r="QFR317" s="73"/>
      <c r="QFS317" s="73"/>
      <c r="QFT317" s="73"/>
      <c r="QFU317" s="73"/>
      <c r="QFV317" s="73"/>
      <c r="QFW317" s="73"/>
      <c r="QFX317" s="73"/>
      <c r="QFY317" s="73"/>
      <c r="QFZ317" s="73"/>
      <c r="QGA317" s="73"/>
      <c r="QGB317" s="73"/>
      <c r="QGC317" s="73"/>
      <c r="QGD317" s="73"/>
      <c r="QGE317" s="73"/>
      <c r="QGF317" s="73"/>
      <c r="QGG317" s="73"/>
      <c r="QGH317" s="73"/>
      <c r="QGI317" s="73"/>
      <c r="QGJ317" s="73"/>
      <c r="QGK317" s="73"/>
      <c r="QGL317" s="73"/>
      <c r="QGM317" s="73"/>
      <c r="QGN317" s="73"/>
      <c r="QGO317" s="73"/>
      <c r="QGP317" s="73"/>
      <c r="QGQ317" s="73"/>
      <c r="QGR317" s="73"/>
      <c r="QGS317" s="73"/>
      <c r="QGT317" s="73"/>
      <c r="QGU317" s="73"/>
      <c r="QGV317" s="73"/>
      <c r="QGW317" s="73"/>
      <c r="QGX317" s="73"/>
      <c r="QGY317" s="73"/>
      <c r="QGZ317" s="73"/>
      <c r="QHA317" s="73"/>
      <c r="QHB317" s="73"/>
      <c r="QHC317" s="73"/>
      <c r="QHD317" s="73"/>
      <c r="QHE317" s="73"/>
      <c r="QHF317" s="73"/>
      <c r="QHG317" s="73"/>
      <c r="QHH317" s="73"/>
      <c r="QHI317" s="73"/>
      <c r="QHJ317" s="73"/>
      <c r="QHK317" s="73"/>
      <c r="QHL317" s="73"/>
      <c r="QHM317" s="73"/>
      <c r="QHN317" s="73"/>
      <c r="QHO317" s="73"/>
      <c r="QHP317" s="73"/>
      <c r="QHQ317" s="73"/>
      <c r="QHR317" s="73"/>
      <c r="QHS317" s="73"/>
      <c r="QHT317" s="73"/>
      <c r="QHU317" s="73"/>
      <c r="QHV317" s="73"/>
      <c r="QHW317" s="73"/>
      <c r="QHX317" s="73"/>
      <c r="QHY317" s="73"/>
      <c r="QHZ317" s="73"/>
      <c r="QIA317" s="73"/>
      <c r="QIB317" s="73"/>
      <c r="QIC317" s="73"/>
      <c r="QID317" s="73"/>
      <c r="QIE317" s="73"/>
      <c r="QIF317" s="73"/>
      <c r="QIG317" s="73"/>
      <c r="QIH317" s="73"/>
      <c r="QII317" s="73"/>
      <c r="QIJ317" s="73"/>
      <c r="QIK317" s="73"/>
      <c r="QIL317" s="73"/>
      <c r="QIM317" s="73"/>
      <c r="QIN317" s="73"/>
      <c r="QIO317" s="73"/>
      <c r="QIP317" s="73"/>
      <c r="QIQ317" s="73"/>
      <c r="QIR317" s="73"/>
      <c r="QIS317" s="73"/>
      <c r="QIT317" s="73"/>
      <c r="QIU317" s="73"/>
      <c r="QIV317" s="73"/>
      <c r="QIW317" s="73"/>
      <c r="QIX317" s="73"/>
      <c r="QIY317" s="73"/>
      <c r="QIZ317" s="73"/>
      <c r="QJA317" s="73"/>
      <c r="QJB317" s="73"/>
      <c r="QJC317" s="73"/>
      <c r="QJD317" s="73"/>
      <c r="QJE317" s="73"/>
      <c r="QJF317" s="73"/>
      <c r="QJG317" s="73"/>
      <c r="QJH317" s="73"/>
      <c r="QJI317" s="73"/>
      <c r="QJJ317" s="73"/>
      <c r="QJK317" s="73"/>
      <c r="QJL317" s="73"/>
      <c r="QJM317" s="73"/>
      <c r="QJN317" s="73"/>
      <c r="QJO317" s="73"/>
      <c r="QJP317" s="73"/>
      <c r="QJQ317" s="73"/>
      <c r="QJR317" s="73"/>
      <c r="QJS317" s="73"/>
      <c r="QJT317" s="73"/>
      <c r="QJU317" s="73"/>
      <c r="QJV317" s="73"/>
      <c r="QJW317" s="73"/>
      <c r="QJX317" s="73"/>
      <c r="QJY317" s="73"/>
      <c r="QJZ317" s="73"/>
      <c r="QKA317" s="73"/>
      <c r="QKB317" s="73"/>
      <c r="QKC317" s="73"/>
      <c r="QKD317" s="73"/>
      <c r="QKE317" s="73"/>
      <c r="QKF317" s="73"/>
      <c r="QKG317" s="73"/>
      <c r="QKH317" s="73"/>
      <c r="QKI317" s="73"/>
      <c r="QKJ317" s="73"/>
      <c r="QKK317" s="73"/>
      <c r="QKL317" s="73"/>
      <c r="QKM317" s="73"/>
      <c r="QKN317" s="73"/>
      <c r="QKO317" s="73"/>
      <c r="QKP317" s="73"/>
      <c r="QKQ317" s="73"/>
      <c r="QKR317" s="73"/>
      <c r="QKS317" s="73"/>
      <c r="QKT317" s="73"/>
      <c r="QKU317" s="73"/>
      <c r="QKV317" s="73"/>
      <c r="QKW317" s="73"/>
      <c r="QKX317" s="73"/>
      <c r="QKY317" s="73"/>
      <c r="QKZ317" s="73"/>
      <c r="QLA317" s="73"/>
      <c r="QLB317" s="73"/>
      <c r="QLC317" s="73"/>
      <c r="QLD317" s="73"/>
      <c r="QLE317" s="73"/>
      <c r="QLF317" s="73"/>
      <c r="QLG317" s="73"/>
      <c r="QLH317" s="73"/>
      <c r="QLI317" s="73"/>
      <c r="QLJ317" s="73"/>
      <c r="QLK317" s="73"/>
      <c r="QLL317" s="73"/>
      <c r="QLM317" s="73"/>
      <c r="QLN317" s="73"/>
      <c r="QLO317" s="73"/>
      <c r="QLP317" s="73"/>
      <c r="QLQ317" s="73"/>
      <c r="QLR317" s="73"/>
      <c r="QLS317" s="73"/>
      <c r="QLT317" s="73"/>
      <c r="QLU317" s="73"/>
      <c r="QLV317" s="73"/>
      <c r="QLW317" s="73"/>
      <c r="QLX317" s="73"/>
      <c r="QLY317" s="73"/>
      <c r="QLZ317" s="73"/>
      <c r="QMA317" s="73"/>
      <c r="QMB317" s="73"/>
      <c r="QMC317" s="73"/>
      <c r="QMD317" s="73"/>
      <c r="QME317" s="73"/>
      <c r="QMF317" s="73"/>
      <c r="QMG317" s="73"/>
      <c r="QMH317" s="73"/>
      <c r="QMI317" s="73"/>
      <c r="QMJ317" s="73"/>
      <c r="QMK317" s="73"/>
      <c r="QML317" s="73"/>
      <c r="QMM317" s="73"/>
      <c r="QMN317" s="73"/>
      <c r="QMO317" s="73"/>
      <c r="QMP317" s="73"/>
      <c r="QMQ317" s="73"/>
      <c r="QMR317" s="73"/>
      <c r="QMS317" s="73"/>
      <c r="QMT317" s="73"/>
      <c r="QMU317" s="73"/>
      <c r="QMV317" s="73"/>
      <c r="QMW317" s="73"/>
      <c r="QMX317" s="73"/>
      <c r="QMY317" s="73"/>
      <c r="QMZ317" s="73"/>
      <c r="QNA317" s="73"/>
      <c r="QNB317" s="73"/>
      <c r="QNC317" s="73"/>
      <c r="QND317" s="73"/>
      <c r="QNE317" s="73"/>
      <c r="QNF317" s="73"/>
      <c r="QNG317" s="73"/>
      <c r="QNH317" s="73"/>
      <c r="QNI317" s="73"/>
      <c r="QNJ317" s="73"/>
      <c r="QNK317" s="73"/>
      <c r="QNL317" s="73"/>
      <c r="QNM317" s="73"/>
      <c r="QNN317" s="73"/>
      <c r="QNO317" s="73"/>
      <c r="QNP317" s="73"/>
      <c r="QNQ317" s="73"/>
      <c r="QNR317" s="73"/>
      <c r="QNS317" s="73"/>
      <c r="QNT317" s="73"/>
      <c r="QNU317" s="73"/>
      <c r="QNV317" s="73"/>
      <c r="QNW317" s="73"/>
      <c r="QNX317" s="73"/>
      <c r="QNY317" s="73"/>
      <c r="QNZ317" s="73"/>
      <c r="QOA317" s="73"/>
      <c r="QOB317" s="73"/>
      <c r="QOC317" s="73"/>
      <c r="QOD317" s="73"/>
      <c r="QOE317" s="73"/>
      <c r="QOF317" s="73"/>
      <c r="QOG317" s="73"/>
      <c r="QOH317" s="73"/>
      <c r="QOI317" s="73"/>
      <c r="QOJ317" s="73"/>
      <c r="QOK317" s="73"/>
      <c r="QOL317" s="73"/>
      <c r="QOM317" s="73"/>
      <c r="QON317" s="73"/>
      <c r="QOO317" s="73"/>
      <c r="QOP317" s="73"/>
      <c r="QOQ317" s="73"/>
      <c r="QOR317" s="73"/>
      <c r="QOS317" s="73"/>
      <c r="QOT317" s="73"/>
      <c r="QOU317" s="73"/>
      <c r="QOV317" s="73"/>
      <c r="QOW317" s="73"/>
      <c r="QOX317" s="73"/>
      <c r="QOY317" s="73"/>
      <c r="QOZ317" s="73"/>
      <c r="QPA317" s="73"/>
      <c r="QPB317" s="73"/>
      <c r="QPC317" s="73"/>
      <c r="QPD317" s="73"/>
      <c r="QPE317" s="73"/>
      <c r="QPF317" s="73"/>
      <c r="QPG317" s="73"/>
      <c r="QPH317" s="73"/>
      <c r="QPI317" s="73"/>
      <c r="QPJ317" s="73"/>
      <c r="QPK317" s="73"/>
      <c r="QPL317" s="73"/>
      <c r="QPM317" s="73"/>
      <c r="QPN317" s="73"/>
      <c r="QPO317" s="73"/>
      <c r="QPP317" s="73"/>
      <c r="QPQ317" s="73"/>
      <c r="QPR317" s="73"/>
      <c r="QPS317" s="73"/>
      <c r="QPT317" s="73"/>
      <c r="QPU317" s="73"/>
      <c r="QPV317" s="73"/>
      <c r="QPW317" s="73"/>
      <c r="QPX317" s="73"/>
      <c r="QPY317" s="73"/>
      <c r="QPZ317" s="73"/>
      <c r="QQA317" s="73"/>
      <c r="QQB317" s="73"/>
      <c r="QQC317" s="73"/>
      <c r="QQD317" s="73"/>
      <c r="QQE317" s="73"/>
      <c r="QQF317" s="73"/>
      <c r="QQG317" s="73"/>
      <c r="QQH317" s="73"/>
      <c r="QQI317" s="73"/>
      <c r="QQJ317" s="73"/>
      <c r="QQK317" s="73"/>
      <c r="QQL317" s="73"/>
      <c r="QQM317" s="73"/>
      <c r="QQN317" s="73"/>
      <c r="QQO317" s="73"/>
      <c r="QQP317" s="73"/>
      <c r="QQQ317" s="73"/>
      <c r="QQR317" s="73"/>
      <c r="QQS317" s="73"/>
      <c r="QQT317" s="73"/>
      <c r="QQU317" s="73"/>
      <c r="QQV317" s="73"/>
      <c r="QQW317" s="73"/>
      <c r="QQX317" s="73"/>
      <c r="QQY317" s="73"/>
      <c r="QQZ317" s="73"/>
      <c r="QRA317" s="73"/>
      <c r="QRB317" s="73"/>
      <c r="QRC317" s="73"/>
      <c r="QRD317" s="73"/>
      <c r="QRE317" s="73"/>
      <c r="QRF317" s="73"/>
      <c r="QRG317" s="73"/>
      <c r="QRH317" s="73"/>
      <c r="QRI317" s="73"/>
      <c r="QRJ317" s="73"/>
      <c r="QRK317" s="73"/>
      <c r="QRL317" s="73"/>
      <c r="QRM317" s="73"/>
      <c r="QRN317" s="73"/>
      <c r="QRO317" s="73"/>
      <c r="QRP317" s="73"/>
      <c r="QRQ317" s="73"/>
      <c r="QRR317" s="73"/>
      <c r="QRS317" s="73"/>
      <c r="QRT317" s="73"/>
      <c r="QRU317" s="73"/>
      <c r="QRV317" s="73"/>
      <c r="QRW317" s="73"/>
      <c r="QRX317" s="73"/>
      <c r="QRY317" s="73"/>
      <c r="QRZ317" s="73"/>
      <c r="QSA317" s="73"/>
      <c r="QSB317" s="73"/>
      <c r="QSC317" s="73"/>
      <c r="QSD317" s="73"/>
      <c r="QSE317" s="73"/>
      <c r="QSF317" s="73"/>
      <c r="QSG317" s="73"/>
      <c r="QSH317" s="73"/>
      <c r="QSI317" s="73"/>
      <c r="QSJ317" s="73"/>
      <c r="QSK317" s="73"/>
      <c r="QSL317" s="73"/>
      <c r="QSM317" s="73"/>
      <c r="QSN317" s="73"/>
      <c r="QSO317" s="73"/>
      <c r="QSP317" s="73"/>
      <c r="QSQ317" s="73"/>
      <c r="QSR317" s="73"/>
      <c r="QSS317" s="73"/>
      <c r="QST317" s="73"/>
      <c r="QSU317" s="73"/>
      <c r="QSV317" s="73"/>
      <c r="QSW317" s="73"/>
      <c r="QSX317" s="73"/>
      <c r="QSY317" s="73"/>
      <c r="QSZ317" s="73"/>
      <c r="QTA317" s="73"/>
      <c r="QTB317" s="73"/>
      <c r="QTC317" s="73"/>
      <c r="QTD317" s="73"/>
      <c r="QTE317" s="73"/>
      <c r="QTF317" s="73"/>
      <c r="QTG317" s="73"/>
      <c r="QTH317" s="73"/>
      <c r="QTI317" s="73"/>
      <c r="QTJ317" s="73"/>
      <c r="QTK317" s="73"/>
      <c r="QTL317" s="73"/>
      <c r="QTM317" s="73"/>
      <c r="QTN317" s="73"/>
      <c r="QTO317" s="73"/>
      <c r="QTP317" s="73"/>
      <c r="QTQ317" s="73"/>
      <c r="QTR317" s="73"/>
      <c r="QTS317" s="73"/>
      <c r="QTT317" s="73"/>
      <c r="QTU317" s="73"/>
      <c r="QTV317" s="73"/>
      <c r="QTW317" s="73"/>
      <c r="QTX317" s="73"/>
      <c r="QTY317" s="73"/>
      <c r="QTZ317" s="73"/>
      <c r="QUA317" s="73"/>
      <c r="QUB317" s="73"/>
      <c r="QUC317" s="73"/>
      <c r="QUD317" s="73"/>
      <c r="QUE317" s="73"/>
      <c r="QUF317" s="73"/>
      <c r="QUG317" s="73"/>
      <c r="QUH317" s="73"/>
      <c r="QUI317" s="73"/>
      <c r="QUJ317" s="73"/>
      <c r="QUK317" s="73"/>
      <c r="QUL317" s="73"/>
      <c r="QUM317" s="73"/>
      <c r="QUN317" s="73"/>
      <c r="QUO317" s="73"/>
      <c r="QUP317" s="73"/>
      <c r="QUQ317" s="73"/>
      <c r="QUR317" s="73"/>
      <c r="QUS317" s="73"/>
      <c r="QUT317" s="73"/>
      <c r="QUU317" s="73"/>
      <c r="QUV317" s="73"/>
      <c r="QUW317" s="73"/>
      <c r="QUX317" s="73"/>
      <c r="QUY317" s="73"/>
      <c r="QUZ317" s="73"/>
      <c r="QVA317" s="73"/>
      <c r="QVB317" s="73"/>
      <c r="QVC317" s="73"/>
      <c r="QVD317" s="73"/>
      <c r="QVE317" s="73"/>
      <c r="QVF317" s="73"/>
      <c r="QVG317" s="73"/>
      <c r="QVH317" s="73"/>
      <c r="QVI317" s="73"/>
      <c r="QVJ317" s="73"/>
      <c r="QVK317" s="73"/>
      <c r="QVL317" s="73"/>
      <c r="QVM317" s="73"/>
      <c r="QVN317" s="73"/>
      <c r="QVO317" s="73"/>
      <c r="QVP317" s="73"/>
      <c r="QVQ317" s="73"/>
      <c r="QVR317" s="73"/>
      <c r="QVS317" s="73"/>
      <c r="QVT317" s="73"/>
      <c r="QVU317" s="73"/>
      <c r="QVV317" s="73"/>
      <c r="QVW317" s="73"/>
      <c r="QVX317" s="73"/>
      <c r="QVY317" s="73"/>
      <c r="QVZ317" s="73"/>
      <c r="QWA317" s="73"/>
      <c r="QWB317" s="73"/>
      <c r="QWC317" s="73"/>
      <c r="QWD317" s="73"/>
      <c r="QWE317" s="73"/>
      <c r="QWF317" s="73"/>
      <c r="QWG317" s="73"/>
      <c r="QWH317" s="73"/>
      <c r="QWI317" s="73"/>
      <c r="QWJ317" s="73"/>
      <c r="QWK317" s="73"/>
      <c r="QWL317" s="73"/>
      <c r="QWM317" s="73"/>
      <c r="QWN317" s="73"/>
      <c r="QWO317" s="73"/>
      <c r="QWP317" s="73"/>
      <c r="QWQ317" s="73"/>
      <c r="QWR317" s="73"/>
      <c r="QWS317" s="73"/>
      <c r="QWT317" s="73"/>
      <c r="QWU317" s="73"/>
      <c r="QWV317" s="73"/>
      <c r="QWW317" s="73"/>
      <c r="QWX317" s="73"/>
      <c r="QWY317" s="73"/>
      <c r="QWZ317" s="73"/>
      <c r="QXA317" s="73"/>
      <c r="QXB317" s="73"/>
      <c r="QXC317" s="73"/>
      <c r="QXD317" s="73"/>
      <c r="QXE317" s="73"/>
      <c r="QXF317" s="73"/>
      <c r="QXG317" s="73"/>
      <c r="QXH317" s="73"/>
      <c r="QXI317" s="73"/>
      <c r="QXJ317" s="73"/>
      <c r="QXK317" s="73"/>
      <c r="QXL317" s="73"/>
      <c r="QXM317" s="73"/>
      <c r="QXN317" s="73"/>
      <c r="QXO317" s="73"/>
      <c r="QXP317" s="73"/>
      <c r="QXQ317" s="73"/>
      <c r="QXR317" s="73"/>
      <c r="QXS317" s="73"/>
      <c r="QXT317" s="73"/>
      <c r="QXU317" s="73"/>
      <c r="QXV317" s="73"/>
      <c r="QXW317" s="73"/>
      <c r="QXX317" s="73"/>
      <c r="QXY317" s="73"/>
      <c r="QXZ317" s="73"/>
      <c r="QYA317" s="73"/>
      <c r="QYB317" s="73"/>
      <c r="QYC317" s="73"/>
      <c r="QYD317" s="73"/>
      <c r="QYE317" s="73"/>
      <c r="QYF317" s="73"/>
      <c r="QYG317" s="73"/>
      <c r="QYH317" s="73"/>
      <c r="QYI317" s="73"/>
      <c r="QYJ317" s="73"/>
      <c r="QYK317" s="73"/>
      <c r="QYL317" s="73"/>
      <c r="QYM317" s="73"/>
      <c r="QYN317" s="73"/>
      <c r="QYO317" s="73"/>
      <c r="QYP317" s="73"/>
      <c r="QYQ317" s="73"/>
      <c r="QYR317" s="73"/>
      <c r="QYS317" s="73"/>
      <c r="QYT317" s="73"/>
      <c r="QYU317" s="73"/>
      <c r="QYV317" s="73"/>
      <c r="QYW317" s="73"/>
      <c r="QYX317" s="73"/>
      <c r="QYY317" s="73"/>
      <c r="QYZ317" s="73"/>
      <c r="QZA317" s="73"/>
      <c r="QZB317" s="73"/>
      <c r="QZC317" s="73"/>
      <c r="QZD317" s="73"/>
      <c r="QZE317" s="73"/>
      <c r="QZF317" s="73"/>
      <c r="QZG317" s="73"/>
      <c r="QZH317" s="73"/>
      <c r="QZI317" s="73"/>
      <c r="QZJ317" s="73"/>
      <c r="QZK317" s="73"/>
      <c r="QZL317" s="73"/>
      <c r="QZM317" s="73"/>
      <c r="QZN317" s="73"/>
      <c r="QZO317" s="73"/>
      <c r="QZP317" s="73"/>
      <c r="QZQ317" s="73"/>
      <c r="QZR317" s="73"/>
      <c r="QZS317" s="73"/>
      <c r="QZT317" s="73"/>
      <c r="QZU317" s="73"/>
      <c r="QZV317" s="73"/>
      <c r="QZW317" s="73"/>
      <c r="QZX317" s="73"/>
      <c r="QZY317" s="73"/>
      <c r="QZZ317" s="73"/>
      <c r="RAA317" s="73"/>
      <c r="RAB317" s="73"/>
      <c r="RAC317" s="73"/>
      <c r="RAD317" s="73"/>
      <c r="RAE317" s="73"/>
      <c r="RAF317" s="73"/>
      <c r="RAG317" s="73"/>
      <c r="RAH317" s="73"/>
      <c r="RAI317" s="73"/>
      <c r="RAJ317" s="73"/>
      <c r="RAK317" s="73"/>
      <c r="RAL317" s="73"/>
      <c r="RAM317" s="73"/>
      <c r="RAN317" s="73"/>
      <c r="RAO317" s="73"/>
      <c r="RAP317" s="73"/>
      <c r="RAQ317" s="73"/>
      <c r="RAR317" s="73"/>
      <c r="RAS317" s="73"/>
      <c r="RAT317" s="73"/>
      <c r="RAU317" s="73"/>
      <c r="RAV317" s="73"/>
      <c r="RAW317" s="73"/>
      <c r="RAX317" s="73"/>
      <c r="RAY317" s="73"/>
      <c r="RAZ317" s="73"/>
      <c r="RBA317" s="73"/>
      <c r="RBB317" s="73"/>
      <c r="RBC317" s="73"/>
      <c r="RBD317" s="73"/>
      <c r="RBE317" s="73"/>
      <c r="RBF317" s="73"/>
      <c r="RBG317" s="73"/>
      <c r="RBH317" s="73"/>
      <c r="RBI317" s="73"/>
      <c r="RBJ317" s="73"/>
      <c r="RBK317" s="73"/>
      <c r="RBL317" s="73"/>
      <c r="RBM317" s="73"/>
      <c r="RBN317" s="73"/>
      <c r="RBO317" s="73"/>
      <c r="RBP317" s="73"/>
      <c r="RBQ317" s="73"/>
      <c r="RBR317" s="73"/>
      <c r="RBS317" s="73"/>
      <c r="RBT317" s="73"/>
      <c r="RBU317" s="73"/>
      <c r="RBV317" s="73"/>
      <c r="RBW317" s="73"/>
      <c r="RBX317" s="73"/>
      <c r="RBY317" s="73"/>
      <c r="RBZ317" s="73"/>
      <c r="RCA317" s="73"/>
      <c r="RCB317" s="73"/>
      <c r="RCC317" s="73"/>
      <c r="RCD317" s="73"/>
      <c r="RCE317" s="73"/>
      <c r="RCF317" s="73"/>
      <c r="RCG317" s="73"/>
      <c r="RCH317" s="73"/>
      <c r="RCI317" s="73"/>
      <c r="RCJ317" s="73"/>
      <c r="RCK317" s="73"/>
      <c r="RCL317" s="73"/>
      <c r="RCM317" s="73"/>
      <c r="RCN317" s="73"/>
      <c r="RCO317" s="73"/>
      <c r="RCP317" s="73"/>
      <c r="RCQ317" s="73"/>
      <c r="RCR317" s="73"/>
      <c r="RCS317" s="73"/>
      <c r="RCT317" s="73"/>
      <c r="RCU317" s="73"/>
      <c r="RCV317" s="73"/>
      <c r="RCW317" s="73"/>
      <c r="RCX317" s="73"/>
      <c r="RCY317" s="73"/>
      <c r="RCZ317" s="73"/>
      <c r="RDA317" s="73"/>
      <c r="RDB317" s="73"/>
      <c r="RDC317" s="73"/>
      <c r="RDD317" s="73"/>
      <c r="RDE317" s="73"/>
      <c r="RDF317" s="73"/>
      <c r="RDG317" s="73"/>
      <c r="RDH317" s="73"/>
      <c r="RDI317" s="73"/>
      <c r="RDJ317" s="73"/>
      <c r="RDK317" s="73"/>
      <c r="RDL317" s="73"/>
      <c r="RDM317" s="73"/>
      <c r="RDN317" s="73"/>
      <c r="RDO317" s="73"/>
      <c r="RDP317" s="73"/>
      <c r="RDQ317" s="73"/>
      <c r="RDR317" s="73"/>
      <c r="RDS317" s="73"/>
      <c r="RDT317" s="73"/>
      <c r="RDU317" s="73"/>
      <c r="RDV317" s="73"/>
      <c r="RDW317" s="73"/>
      <c r="RDX317" s="73"/>
      <c r="RDY317" s="73"/>
      <c r="RDZ317" s="73"/>
      <c r="REA317" s="73"/>
      <c r="REB317" s="73"/>
      <c r="REC317" s="73"/>
      <c r="RED317" s="73"/>
      <c r="REE317" s="73"/>
      <c r="REF317" s="73"/>
      <c r="REG317" s="73"/>
      <c r="REH317" s="73"/>
      <c r="REI317" s="73"/>
      <c r="REJ317" s="73"/>
      <c r="REK317" s="73"/>
      <c r="REL317" s="73"/>
      <c r="REM317" s="73"/>
      <c r="REN317" s="73"/>
      <c r="REO317" s="73"/>
      <c r="REP317" s="73"/>
      <c r="REQ317" s="73"/>
      <c r="RER317" s="73"/>
      <c r="RES317" s="73"/>
      <c r="RET317" s="73"/>
      <c r="REU317" s="73"/>
      <c r="REV317" s="73"/>
      <c r="REW317" s="73"/>
      <c r="REX317" s="73"/>
      <c r="REY317" s="73"/>
      <c r="REZ317" s="73"/>
      <c r="RFA317" s="73"/>
      <c r="RFB317" s="73"/>
      <c r="RFC317" s="73"/>
      <c r="RFD317" s="73"/>
      <c r="RFE317" s="73"/>
      <c r="RFF317" s="73"/>
      <c r="RFG317" s="73"/>
      <c r="RFH317" s="73"/>
      <c r="RFI317" s="73"/>
      <c r="RFJ317" s="73"/>
      <c r="RFK317" s="73"/>
      <c r="RFL317" s="73"/>
      <c r="RFM317" s="73"/>
      <c r="RFN317" s="73"/>
      <c r="RFO317" s="73"/>
      <c r="RFP317" s="73"/>
      <c r="RFQ317" s="73"/>
      <c r="RFR317" s="73"/>
      <c r="RFS317" s="73"/>
      <c r="RFT317" s="73"/>
      <c r="RFU317" s="73"/>
      <c r="RFV317" s="73"/>
      <c r="RFW317" s="73"/>
      <c r="RFX317" s="73"/>
      <c r="RFY317" s="73"/>
      <c r="RFZ317" s="73"/>
      <c r="RGA317" s="73"/>
      <c r="RGB317" s="73"/>
      <c r="RGC317" s="73"/>
      <c r="RGD317" s="73"/>
      <c r="RGE317" s="73"/>
      <c r="RGF317" s="73"/>
      <c r="RGG317" s="73"/>
      <c r="RGH317" s="73"/>
      <c r="RGI317" s="73"/>
      <c r="RGJ317" s="73"/>
      <c r="RGK317" s="73"/>
      <c r="RGL317" s="73"/>
      <c r="RGM317" s="73"/>
      <c r="RGN317" s="73"/>
      <c r="RGO317" s="73"/>
      <c r="RGP317" s="73"/>
      <c r="RGQ317" s="73"/>
      <c r="RGR317" s="73"/>
      <c r="RGS317" s="73"/>
      <c r="RGT317" s="73"/>
      <c r="RGU317" s="73"/>
      <c r="RGV317" s="73"/>
      <c r="RGW317" s="73"/>
      <c r="RGX317" s="73"/>
      <c r="RGY317" s="73"/>
      <c r="RGZ317" s="73"/>
      <c r="RHA317" s="73"/>
      <c r="RHB317" s="73"/>
      <c r="RHC317" s="73"/>
      <c r="RHD317" s="73"/>
      <c r="RHE317" s="73"/>
      <c r="RHF317" s="73"/>
      <c r="RHG317" s="73"/>
      <c r="RHH317" s="73"/>
      <c r="RHI317" s="73"/>
      <c r="RHJ317" s="73"/>
      <c r="RHK317" s="73"/>
      <c r="RHL317" s="73"/>
      <c r="RHM317" s="73"/>
      <c r="RHN317" s="73"/>
      <c r="RHO317" s="73"/>
      <c r="RHP317" s="73"/>
      <c r="RHQ317" s="73"/>
      <c r="RHR317" s="73"/>
      <c r="RHS317" s="73"/>
      <c r="RHT317" s="73"/>
      <c r="RHU317" s="73"/>
      <c r="RHV317" s="73"/>
      <c r="RHW317" s="73"/>
      <c r="RHX317" s="73"/>
      <c r="RHY317" s="73"/>
      <c r="RHZ317" s="73"/>
      <c r="RIA317" s="73"/>
      <c r="RIB317" s="73"/>
      <c r="RIC317" s="73"/>
      <c r="RID317" s="73"/>
      <c r="RIE317" s="73"/>
      <c r="RIF317" s="73"/>
      <c r="RIG317" s="73"/>
      <c r="RIH317" s="73"/>
      <c r="RII317" s="73"/>
      <c r="RIJ317" s="73"/>
      <c r="RIK317" s="73"/>
      <c r="RIL317" s="73"/>
      <c r="RIM317" s="73"/>
      <c r="RIN317" s="73"/>
      <c r="RIO317" s="73"/>
      <c r="RIP317" s="73"/>
      <c r="RIQ317" s="73"/>
      <c r="RIR317" s="73"/>
      <c r="RIS317" s="73"/>
      <c r="RIT317" s="73"/>
      <c r="RIU317" s="73"/>
      <c r="RIV317" s="73"/>
      <c r="RIW317" s="73"/>
      <c r="RIX317" s="73"/>
      <c r="RIY317" s="73"/>
      <c r="RIZ317" s="73"/>
      <c r="RJA317" s="73"/>
      <c r="RJB317" s="73"/>
      <c r="RJC317" s="73"/>
      <c r="RJD317" s="73"/>
      <c r="RJE317" s="73"/>
      <c r="RJF317" s="73"/>
      <c r="RJG317" s="73"/>
      <c r="RJH317" s="73"/>
      <c r="RJI317" s="73"/>
      <c r="RJJ317" s="73"/>
      <c r="RJK317" s="73"/>
      <c r="RJL317" s="73"/>
      <c r="RJM317" s="73"/>
      <c r="RJN317" s="73"/>
      <c r="RJO317" s="73"/>
      <c r="RJP317" s="73"/>
      <c r="RJQ317" s="73"/>
      <c r="RJR317" s="73"/>
      <c r="RJS317" s="73"/>
      <c r="RJT317" s="73"/>
      <c r="RJU317" s="73"/>
      <c r="RJV317" s="73"/>
      <c r="RJW317" s="73"/>
      <c r="RJX317" s="73"/>
      <c r="RJY317" s="73"/>
      <c r="RJZ317" s="73"/>
      <c r="RKA317" s="73"/>
      <c r="RKB317" s="73"/>
      <c r="RKC317" s="73"/>
      <c r="RKD317" s="73"/>
      <c r="RKE317" s="73"/>
      <c r="RKF317" s="73"/>
      <c r="RKG317" s="73"/>
      <c r="RKH317" s="73"/>
      <c r="RKI317" s="73"/>
      <c r="RKJ317" s="73"/>
      <c r="RKK317" s="73"/>
      <c r="RKL317" s="73"/>
      <c r="RKM317" s="73"/>
      <c r="RKN317" s="73"/>
      <c r="RKO317" s="73"/>
      <c r="RKP317" s="73"/>
      <c r="RKQ317" s="73"/>
      <c r="RKR317" s="73"/>
      <c r="RKS317" s="73"/>
      <c r="RKT317" s="73"/>
      <c r="RKU317" s="73"/>
      <c r="RKV317" s="73"/>
      <c r="RKW317" s="73"/>
      <c r="RKX317" s="73"/>
      <c r="RKY317" s="73"/>
      <c r="RKZ317" s="73"/>
      <c r="RLA317" s="73"/>
      <c r="RLB317" s="73"/>
      <c r="RLC317" s="73"/>
      <c r="RLD317" s="73"/>
      <c r="RLE317" s="73"/>
      <c r="RLF317" s="73"/>
      <c r="RLG317" s="73"/>
      <c r="RLH317" s="73"/>
      <c r="RLI317" s="73"/>
      <c r="RLJ317" s="73"/>
      <c r="RLK317" s="73"/>
      <c r="RLL317" s="73"/>
      <c r="RLM317" s="73"/>
      <c r="RLN317" s="73"/>
      <c r="RLO317" s="73"/>
      <c r="RLP317" s="73"/>
      <c r="RLQ317" s="73"/>
      <c r="RLR317" s="73"/>
      <c r="RLS317" s="73"/>
      <c r="RLT317" s="73"/>
      <c r="RLU317" s="73"/>
      <c r="RLV317" s="73"/>
      <c r="RLW317" s="73"/>
      <c r="RLX317" s="73"/>
      <c r="RLY317" s="73"/>
      <c r="RLZ317" s="73"/>
      <c r="RMA317" s="73"/>
      <c r="RMB317" s="73"/>
      <c r="RMC317" s="73"/>
      <c r="RMD317" s="73"/>
      <c r="RME317" s="73"/>
      <c r="RMF317" s="73"/>
      <c r="RMG317" s="73"/>
      <c r="RMH317" s="73"/>
      <c r="RMI317" s="73"/>
      <c r="RMJ317" s="73"/>
      <c r="RMK317" s="73"/>
      <c r="RML317" s="73"/>
      <c r="RMM317" s="73"/>
      <c r="RMN317" s="73"/>
      <c r="RMO317" s="73"/>
      <c r="RMP317" s="73"/>
      <c r="RMQ317" s="73"/>
      <c r="RMR317" s="73"/>
      <c r="RMS317" s="73"/>
      <c r="RMT317" s="73"/>
      <c r="RMU317" s="73"/>
      <c r="RMV317" s="73"/>
      <c r="RMW317" s="73"/>
      <c r="RMX317" s="73"/>
      <c r="RMY317" s="73"/>
      <c r="RMZ317" s="73"/>
      <c r="RNA317" s="73"/>
      <c r="RNB317" s="73"/>
      <c r="RNC317" s="73"/>
      <c r="RND317" s="73"/>
      <c r="RNE317" s="73"/>
      <c r="RNF317" s="73"/>
      <c r="RNG317" s="73"/>
      <c r="RNH317" s="73"/>
      <c r="RNI317" s="73"/>
      <c r="RNJ317" s="73"/>
      <c r="RNK317" s="73"/>
      <c r="RNL317" s="73"/>
      <c r="RNM317" s="73"/>
      <c r="RNN317" s="73"/>
      <c r="RNO317" s="73"/>
      <c r="RNP317" s="73"/>
      <c r="RNQ317" s="73"/>
      <c r="RNR317" s="73"/>
      <c r="RNS317" s="73"/>
      <c r="RNT317" s="73"/>
      <c r="RNU317" s="73"/>
      <c r="RNV317" s="73"/>
      <c r="RNW317" s="73"/>
      <c r="RNX317" s="73"/>
      <c r="RNY317" s="73"/>
      <c r="RNZ317" s="73"/>
      <c r="ROA317" s="73"/>
      <c r="ROB317" s="73"/>
      <c r="ROC317" s="73"/>
      <c r="ROD317" s="73"/>
      <c r="ROE317" s="73"/>
      <c r="ROF317" s="73"/>
      <c r="ROG317" s="73"/>
      <c r="ROH317" s="73"/>
      <c r="ROI317" s="73"/>
      <c r="ROJ317" s="73"/>
      <c r="ROK317" s="73"/>
      <c r="ROL317" s="73"/>
      <c r="ROM317" s="73"/>
      <c r="RON317" s="73"/>
      <c r="ROO317" s="73"/>
      <c r="ROP317" s="73"/>
      <c r="ROQ317" s="73"/>
      <c r="ROR317" s="73"/>
      <c r="ROS317" s="73"/>
      <c r="ROT317" s="73"/>
      <c r="ROU317" s="73"/>
      <c r="ROV317" s="73"/>
      <c r="ROW317" s="73"/>
      <c r="ROX317" s="73"/>
      <c r="ROY317" s="73"/>
      <c r="ROZ317" s="73"/>
      <c r="RPA317" s="73"/>
      <c r="RPB317" s="73"/>
      <c r="RPC317" s="73"/>
      <c r="RPD317" s="73"/>
      <c r="RPE317" s="73"/>
      <c r="RPF317" s="73"/>
      <c r="RPG317" s="73"/>
      <c r="RPH317" s="73"/>
      <c r="RPI317" s="73"/>
      <c r="RPJ317" s="73"/>
      <c r="RPK317" s="73"/>
      <c r="RPL317" s="73"/>
      <c r="RPM317" s="73"/>
      <c r="RPN317" s="73"/>
      <c r="RPO317" s="73"/>
      <c r="RPP317" s="73"/>
      <c r="RPQ317" s="73"/>
      <c r="RPR317" s="73"/>
      <c r="RPS317" s="73"/>
      <c r="RPT317" s="73"/>
      <c r="RPU317" s="73"/>
      <c r="RPV317" s="73"/>
      <c r="RPW317" s="73"/>
      <c r="RPX317" s="73"/>
      <c r="RPY317" s="73"/>
      <c r="RPZ317" s="73"/>
      <c r="RQA317" s="73"/>
      <c r="RQB317" s="73"/>
      <c r="RQC317" s="73"/>
      <c r="RQD317" s="73"/>
      <c r="RQE317" s="73"/>
      <c r="RQF317" s="73"/>
      <c r="RQG317" s="73"/>
      <c r="RQH317" s="73"/>
      <c r="RQI317" s="73"/>
      <c r="RQJ317" s="73"/>
      <c r="RQK317" s="73"/>
      <c r="RQL317" s="73"/>
      <c r="RQM317" s="73"/>
      <c r="RQN317" s="73"/>
      <c r="RQO317" s="73"/>
      <c r="RQP317" s="73"/>
      <c r="RQQ317" s="73"/>
      <c r="RQR317" s="73"/>
      <c r="RQS317" s="73"/>
      <c r="RQT317" s="73"/>
      <c r="RQU317" s="73"/>
      <c r="RQV317" s="73"/>
      <c r="RQW317" s="73"/>
      <c r="RQX317" s="73"/>
      <c r="RQY317" s="73"/>
      <c r="RQZ317" s="73"/>
      <c r="RRA317" s="73"/>
      <c r="RRB317" s="73"/>
      <c r="RRC317" s="73"/>
      <c r="RRD317" s="73"/>
      <c r="RRE317" s="73"/>
      <c r="RRF317" s="73"/>
      <c r="RRG317" s="73"/>
      <c r="RRH317" s="73"/>
      <c r="RRI317" s="73"/>
      <c r="RRJ317" s="73"/>
      <c r="RRK317" s="73"/>
      <c r="RRL317" s="73"/>
      <c r="RRM317" s="73"/>
      <c r="RRN317" s="73"/>
      <c r="RRO317" s="73"/>
      <c r="RRP317" s="73"/>
      <c r="RRQ317" s="73"/>
      <c r="RRR317" s="73"/>
      <c r="RRS317" s="73"/>
      <c r="RRT317" s="73"/>
      <c r="RRU317" s="73"/>
      <c r="RRV317" s="73"/>
      <c r="RRW317" s="73"/>
      <c r="RRX317" s="73"/>
      <c r="RRY317" s="73"/>
      <c r="RRZ317" s="73"/>
      <c r="RSA317" s="73"/>
      <c r="RSB317" s="73"/>
      <c r="RSC317" s="73"/>
      <c r="RSD317" s="73"/>
      <c r="RSE317" s="73"/>
      <c r="RSF317" s="73"/>
      <c r="RSG317" s="73"/>
      <c r="RSH317" s="73"/>
      <c r="RSI317" s="73"/>
      <c r="RSJ317" s="73"/>
      <c r="RSK317" s="73"/>
      <c r="RSL317" s="73"/>
      <c r="RSM317" s="73"/>
      <c r="RSN317" s="73"/>
      <c r="RSO317" s="73"/>
      <c r="RSP317" s="73"/>
      <c r="RSQ317" s="73"/>
      <c r="RSR317" s="73"/>
      <c r="RSS317" s="73"/>
      <c r="RST317" s="73"/>
      <c r="RSU317" s="73"/>
      <c r="RSV317" s="73"/>
      <c r="RSW317" s="73"/>
      <c r="RSX317" s="73"/>
      <c r="RSY317" s="73"/>
      <c r="RSZ317" s="73"/>
      <c r="RTA317" s="73"/>
      <c r="RTB317" s="73"/>
      <c r="RTC317" s="73"/>
      <c r="RTD317" s="73"/>
      <c r="RTE317" s="73"/>
      <c r="RTF317" s="73"/>
      <c r="RTG317" s="73"/>
      <c r="RTH317" s="73"/>
      <c r="RTI317" s="73"/>
      <c r="RTJ317" s="73"/>
      <c r="RTK317" s="73"/>
      <c r="RTL317" s="73"/>
      <c r="RTM317" s="73"/>
      <c r="RTN317" s="73"/>
      <c r="RTO317" s="73"/>
      <c r="RTP317" s="73"/>
      <c r="RTQ317" s="73"/>
      <c r="RTR317" s="73"/>
      <c r="RTS317" s="73"/>
      <c r="RTT317" s="73"/>
      <c r="RTU317" s="73"/>
      <c r="RTV317" s="73"/>
      <c r="RTW317" s="73"/>
      <c r="RTX317" s="73"/>
      <c r="RTY317" s="73"/>
      <c r="RTZ317" s="73"/>
      <c r="RUA317" s="73"/>
      <c r="RUB317" s="73"/>
      <c r="RUC317" s="73"/>
      <c r="RUD317" s="73"/>
      <c r="RUE317" s="73"/>
      <c r="RUF317" s="73"/>
      <c r="RUG317" s="73"/>
      <c r="RUH317" s="73"/>
      <c r="RUI317" s="73"/>
      <c r="RUJ317" s="73"/>
      <c r="RUK317" s="73"/>
      <c r="RUL317" s="73"/>
      <c r="RUM317" s="73"/>
      <c r="RUN317" s="73"/>
      <c r="RUO317" s="73"/>
      <c r="RUP317" s="73"/>
      <c r="RUQ317" s="73"/>
      <c r="RUR317" s="73"/>
      <c r="RUS317" s="73"/>
      <c r="RUT317" s="73"/>
      <c r="RUU317" s="73"/>
      <c r="RUV317" s="73"/>
      <c r="RUW317" s="73"/>
      <c r="RUX317" s="73"/>
      <c r="RUY317" s="73"/>
      <c r="RUZ317" s="73"/>
      <c r="RVA317" s="73"/>
      <c r="RVB317" s="73"/>
      <c r="RVC317" s="73"/>
      <c r="RVD317" s="73"/>
      <c r="RVE317" s="73"/>
      <c r="RVF317" s="73"/>
      <c r="RVG317" s="73"/>
      <c r="RVH317" s="73"/>
      <c r="RVI317" s="73"/>
      <c r="RVJ317" s="73"/>
      <c r="RVK317" s="73"/>
      <c r="RVL317" s="73"/>
      <c r="RVM317" s="73"/>
      <c r="RVN317" s="73"/>
      <c r="RVO317" s="73"/>
      <c r="RVP317" s="73"/>
      <c r="RVQ317" s="73"/>
      <c r="RVR317" s="73"/>
      <c r="RVS317" s="73"/>
      <c r="RVT317" s="73"/>
      <c r="RVU317" s="73"/>
      <c r="RVV317" s="73"/>
      <c r="RVW317" s="73"/>
      <c r="RVX317" s="73"/>
      <c r="RVY317" s="73"/>
      <c r="RVZ317" s="73"/>
      <c r="RWA317" s="73"/>
      <c r="RWB317" s="73"/>
      <c r="RWC317" s="73"/>
      <c r="RWD317" s="73"/>
      <c r="RWE317" s="73"/>
      <c r="RWF317" s="73"/>
      <c r="RWG317" s="73"/>
      <c r="RWH317" s="73"/>
      <c r="RWI317" s="73"/>
      <c r="RWJ317" s="73"/>
      <c r="RWK317" s="73"/>
      <c r="RWL317" s="73"/>
      <c r="RWM317" s="73"/>
      <c r="RWN317" s="73"/>
      <c r="RWO317" s="73"/>
      <c r="RWP317" s="73"/>
      <c r="RWQ317" s="73"/>
      <c r="RWR317" s="73"/>
      <c r="RWS317" s="73"/>
      <c r="RWT317" s="73"/>
      <c r="RWU317" s="73"/>
      <c r="RWV317" s="73"/>
      <c r="RWW317" s="73"/>
      <c r="RWX317" s="73"/>
      <c r="RWY317" s="73"/>
      <c r="RWZ317" s="73"/>
      <c r="RXA317" s="73"/>
      <c r="RXB317" s="73"/>
      <c r="RXC317" s="73"/>
      <c r="RXD317" s="73"/>
      <c r="RXE317" s="73"/>
      <c r="RXF317" s="73"/>
      <c r="RXG317" s="73"/>
      <c r="RXH317" s="73"/>
      <c r="RXI317" s="73"/>
      <c r="RXJ317" s="73"/>
      <c r="RXK317" s="73"/>
      <c r="RXL317" s="73"/>
      <c r="RXM317" s="73"/>
      <c r="RXN317" s="73"/>
      <c r="RXO317" s="73"/>
      <c r="RXP317" s="73"/>
      <c r="RXQ317" s="73"/>
      <c r="RXR317" s="73"/>
      <c r="RXS317" s="73"/>
      <c r="RXT317" s="73"/>
      <c r="RXU317" s="73"/>
      <c r="RXV317" s="73"/>
      <c r="RXW317" s="73"/>
      <c r="RXX317" s="73"/>
      <c r="RXY317" s="73"/>
      <c r="RXZ317" s="73"/>
      <c r="RYA317" s="73"/>
      <c r="RYB317" s="73"/>
      <c r="RYC317" s="73"/>
      <c r="RYD317" s="73"/>
      <c r="RYE317" s="73"/>
      <c r="RYF317" s="73"/>
      <c r="RYG317" s="73"/>
      <c r="RYH317" s="73"/>
      <c r="RYI317" s="73"/>
      <c r="RYJ317" s="73"/>
      <c r="RYK317" s="73"/>
      <c r="RYL317" s="73"/>
      <c r="RYM317" s="73"/>
      <c r="RYN317" s="73"/>
      <c r="RYO317" s="73"/>
      <c r="RYP317" s="73"/>
      <c r="RYQ317" s="73"/>
      <c r="RYR317" s="73"/>
      <c r="RYS317" s="73"/>
      <c r="RYT317" s="73"/>
      <c r="RYU317" s="73"/>
      <c r="RYV317" s="73"/>
      <c r="RYW317" s="73"/>
      <c r="RYX317" s="73"/>
      <c r="RYY317" s="73"/>
      <c r="RYZ317" s="73"/>
      <c r="RZA317" s="73"/>
    </row>
    <row r="318" spans="1:12845" x14ac:dyDescent="0.25">
      <c r="A318" s="22" t="s">
        <v>2212</v>
      </c>
      <c r="B318" s="24">
        <v>43602</v>
      </c>
      <c r="C318" s="32" t="s">
        <v>1567</v>
      </c>
      <c r="D318" s="20" t="s">
        <v>42</v>
      </c>
      <c r="E318" s="20" t="s">
        <v>24</v>
      </c>
      <c r="F318" s="11" t="s">
        <v>25</v>
      </c>
      <c r="G318" s="22" t="s">
        <v>1570</v>
      </c>
      <c r="H318" s="20" t="s">
        <v>36</v>
      </c>
      <c r="I318" s="35"/>
      <c r="J318" s="279">
        <v>25</v>
      </c>
      <c r="L318" s="25">
        <v>6000</v>
      </c>
      <c r="M318" s="20" t="s">
        <v>1944</v>
      </c>
      <c r="N318" s="20" t="s">
        <v>33</v>
      </c>
      <c r="O318" s="20" t="s">
        <v>1568</v>
      </c>
      <c r="P318" s="20" t="s">
        <v>1272</v>
      </c>
      <c r="Q318" s="20" t="s">
        <v>1569</v>
      </c>
      <c r="R318" s="22">
        <v>55441</v>
      </c>
      <c r="S318" s="22">
        <v>45.012022999999999</v>
      </c>
      <c r="T318" s="22">
        <v>-93.452494999999999</v>
      </c>
      <c r="U318" s="20"/>
      <c r="V318" s="20"/>
      <c r="W318" s="136"/>
      <c r="X318" s="22" t="s">
        <v>29</v>
      </c>
      <c r="Y318" s="10">
        <f t="shared" si="4"/>
        <v>2019</v>
      </c>
    </row>
    <row r="319" spans="1:12845" x14ac:dyDescent="0.25">
      <c r="A319" s="22" t="s">
        <v>2212</v>
      </c>
      <c r="B319" s="24">
        <v>43605</v>
      </c>
      <c r="C319" s="11" t="s">
        <v>3982</v>
      </c>
      <c r="D319" s="20" t="s">
        <v>38</v>
      </c>
      <c r="E319" s="20" t="s">
        <v>24</v>
      </c>
      <c r="F319" s="11" t="s">
        <v>25</v>
      </c>
      <c r="G319" s="22" t="s">
        <v>1571</v>
      </c>
      <c r="H319" s="20" t="s">
        <v>85</v>
      </c>
      <c r="I319" s="27">
        <v>15000000</v>
      </c>
      <c r="J319" s="25">
        <v>6</v>
      </c>
      <c r="L319" s="25">
        <v>17132</v>
      </c>
      <c r="M319" s="20" t="s">
        <v>67</v>
      </c>
      <c r="N319" s="20" t="s">
        <v>33</v>
      </c>
      <c r="O319" s="20" t="s">
        <v>1572</v>
      </c>
      <c r="P319" s="20" t="s">
        <v>1272</v>
      </c>
      <c r="Q319" s="20" t="s">
        <v>862</v>
      </c>
      <c r="R319" s="22">
        <v>55431</v>
      </c>
      <c r="S319" s="22">
        <v>44.833675999999997</v>
      </c>
      <c r="T319" s="22">
        <v>-93.296312999999998</v>
      </c>
      <c r="U319" s="20"/>
      <c r="V319" s="20"/>
      <c r="W319" s="26"/>
      <c r="X319" s="22" t="s">
        <v>29</v>
      </c>
      <c r="Y319" s="10">
        <f t="shared" si="4"/>
        <v>2019</v>
      </c>
    </row>
    <row r="320" spans="1:12845" x14ac:dyDescent="0.25">
      <c r="A320" s="22" t="s">
        <v>2212</v>
      </c>
      <c r="B320" s="24">
        <v>43605</v>
      </c>
      <c r="C320" s="20" t="s">
        <v>740</v>
      </c>
      <c r="D320" s="20" t="s">
        <v>57</v>
      </c>
      <c r="E320" s="20" t="s">
        <v>59</v>
      </c>
      <c r="F320" s="11" t="s">
        <v>25</v>
      </c>
      <c r="G320" s="22" t="s">
        <v>1573</v>
      </c>
      <c r="H320" s="20" t="s">
        <v>74</v>
      </c>
      <c r="I320" s="27">
        <v>13500000</v>
      </c>
      <c r="J320" s="25">
        <v>30</v>
      </c>
      <c r="L320" s="25">
        <v>23000</v>
      </c>
      <c r="M320" s="20"/>
      <c r="N320" s="20" t="s">
        <v>37</v>
      </c>
      <c r="O320" s="20" t="s">
        <v>1574</v>
      </c>
      <c r="P320" s="20" t="s">
        <v>1272</v>
      </c>
      <c r="Q320" s="20" t="s">
        <v>1575</v>
      </c>
      <c r="R320" s="22">
        <v>55044</v>
      </c>
      <c r="S320" s="22">
        <v>44.633420999999998</v>
      </c>
      <c r="T320" s="22">
        <v>-93.258120000000005</v>
      </c>
      <c r="U320" s="20"/>
      <c r="V320" s="20"/>
      <c r="W320" s="26"/>
      <c r="X320" s="22" t="s">
        <v>29</v>
      </c>
      <c r="Y320" s="10">
        <f t="shared" si="4"/>
        <v>2019</v>
      </c>
    </row>
    <row r="321" spans="1:25" x14ac:dyDescent="0.25">
      <c r="A321" s="16" t="s">
        <v>2212</v>
      </c>
      <c r="B321" s="72">
        <v>43605</v>
      </c>
      <c r="C321" s="73" t="s">
        <v>2215</v>
      </c>
      <c r="D321" s="73" t="s">
        <v>172</v>
      </c>
      <c r="E321" s="73" t="s">
        <v>173</v>
      </c>
      <c r="F321" s="11" t="s">
        <v>25</v>
      </c>
      <c r="G321" s="73" t="s">
        <v>2219</v>
      </c>
      <c r="H321" s="73" t="s">
        <v>2375</v>
      </c>
      <c r="I321" s="138"/>
      <c r="J321" s="74"/>
      <c r="L321" s="74">
        <v>59800</v>
      </c>
      <c r="M321" s="73" t="s">
        <v>67</v>
      </c>
      <c r="N321" s="73" t="s">
        <v>33</v>
      </c>
      <c r="O321" s="75" t="s">
        <v>2216</v>
      </c>
      <c r="P321" s="73" t="s">
        <v>2217</v>
      </c>
      <c r="Q321" s="160" t="s">
        <v>2218</v>
      </c>
      <c r="R321" s="73">
        <v>56201</v>
      </c>
      <c r="S321" s="73">
        <v>45.078798999999997</v>
      </c>
      <c r="T321" s="73">
        <v>-95.043525000000002</v>
      </c>
      <c r="U321" s="73"/>
      <c r="V321" s="73"/>
      <c r="W321" s="74"/>
      <c r="X321" s="73" t="s">
        <v>71</v>
      </c>
      <c r="Y321" s="10">
        <f t="shared" si="4"/>
        <v>2019</v>
      </c>
    </row>
    <row r="322" spans="1:25" x14ac:dyDescent="0.25">
      <c r="A322" s="22" t="s">
        <v>2212</v>
      </c>
      <c r="B322" s="24">
        <v>43613</v>
      </c>
      <c r="C322" s="20" t="s">
        <v>1576</v>
      </c>
      <c r="D322" s="20" t="s">
        <v>211</v>
      </c>
      <c r="E322" s="20" t="s">
        <v>212</v>
      </c>
      <c r="F322" s="11" t="s">
        <v>25</v>
      </c>
      <c r="G322" s="22" t="s">
        <v>1577</v>
      </c>
      <c r="H322" s="20" t="s">
        <v>85</v>
      </c>
      <c r="I322" s="27"/>
      <c r="J322" s="25"/>
      <c r="L322" s="25">
        <v>54200</v>
      </c>
      <c r="M322" s="20" t="s">
        <v>1990</v>
      </c>
      <c r="N322" s="20" t="s">
        <v>33</v>
      </c>
      <c r="O322" s="20" t="s">
        <v>1578</v>
      </c>
      <c r="P322" s="20" t="s">
        <v>1285</v>
      </c>
      <c r="Q322" s="20" t="s">
        <v>1579</v>
      </c>
      <c r="R322" s="22">
        <v>55317</v>
      </c>
      <c r="S322" s="22">
        <v>44.860959999999999</v>
      </c>
      <c r="T322" s="22">
        <v>-93.514347000000001</v>
      </c>
      <c r="U322" s="20"/>
      <c r="V322" s="20"/>
      <c r="W322" s="26"/>
      <c r="X322" s="22" t="s">
        <v>29</v>
      </c>
      <c r="Y322" s="10">
        <f t="shared" ref="Y322:Y385" si="5">YEAR(B322)</f>
        <v>2019</v>
      </c>
    </row>
    <row r="323" spans="1:25" x14ac:dyDescent="0.25">
      <c r="A323" s="22" t="s">
        <v>2212</v>
      </c>
      <c r="B323" s="24">
        <v>43615</v>
      </c>
      <c r="C323" s="20" t="s">
        <v>353</v>
      </c>
      <c r="D323" s="20" t="s">
        <v>345</v>
      </c>
      <c r="E323" s="20" t="s">
        <v>219</v>
      </c>
      <c r="F323" s="11" t="s">
        <v>25</v>
      </c>
      <c r="G323" s="22" t="s">
        <v>1580</v>
      </c>
      <c r="H323" s="20" t="s">
        <v>1581</v>
      </c>
      <c r="I323" s="27">
        <v>35000000</v>
      </c>
      <c r="J323" s="25">
        <v>125</v>
      </c>
      <c r="L323" s="25">
        <v>350000</v>
      </c>
      <c r="M323" s="20" t="s">
        <v>2506</v>
      </c>
      <c r="N323" s="20" t="s">
        <v>33</v>
      </c>
      <c r="O323" s="20" t="s">
        <v>1582</v>
      </c>
      <c r="P323" s="20" t="s">
        <v>1272</v>
      </c>
      <c r="Q323" s="20"/>
      <c r="R323" s="22">
        <v>55016</v>
      </c>
      <c r="S323" s="22">
        <v>44.818216</v>
      </c>
      <c r="T323" s="22">
        <v>-92.928610000000006</v>
      </c>
      <c r="U323" s="20" t="s">
        <v>303</v>
      </c>
      <c r="V323" s="20" t="s">
        <v>1583</v>
      </c>
      <c r="W323" s="26">
        <v>1250000</v>
      </c>
      <c r="X323" s="22" t="s">
        <v>29</v>
      </c>
      <c r="Y323" s="10">
        <f t="shared" si="5"/>
        <v>2019</v>
      </c>
    </row>
    <row r="324" spans="1:25" x14ac:dyDescent="0.25">
      <c r="A324" s="22" t="s">
        <v>2212</v>
      </c>
      <c r="B324" s="24">
        <v>43616</v>
      </c>
      <c r="C324" s="32" t="s">
        <v>170</v>
      </c>
      <c r="D324" s="20" t="s">
        <v>167</v>
      </c>
      <c r="E324" s="22" t="s">
        <v>154</v>
      </c>
      <c r="F324" s="11" t="s">
        <v>25</v>
      </c>
      <c r="G324" s="22" t="s">
        <v>1584</v>
      </c>
      <c r="H324" s="20" t="s">
        <v>101</v>
      </c>
      <c r="I324" s="27"/>
      <c r="J324" s="25"/>
      <c r="L324" s="25">
        <v>62000</v>
      </c>
      <c r="M324" s="20" t="s">
        <v>1944</v>
      </c>
      <c r="N324" s="20" t="s">
        <v>33</v>
      </c>
      <c r="O324" s="20" t="s">
        <v>1585</v>
      </c>
      <c r="P324" s="20" t="s">
        <v>1285</v>
      </c>
      <c r="Q324" s="20" t="s">
        <v>1586</v>
      </c>
      <c r="R324" s="22">
        <v>55421</v>
      </c>
      <c r="S324" s="22">
        <v>45.057780999999999</v>
      </c>
      <c r="T324" s="22">
        <v>-93.276634000000001</v>
      </c>
      <c r="U324" s="20"/>
      <c r="V324" s="20"/>
      <c r="W324" s="136"/>
      <c r="X324" s="22" t="s">
        <v>29</v>
      </c>
      <c r="Y324" s="10">
        <f t="shared" si="5"/>
        <v>2019</v>
      </c>
    </row>
    <row r="325" spans="1:25" x14ac:dyDescent="0.25">
      <c r="A325" s="22" t="s">
        <v>2212</v>
      </c>
      <c r="B325" s="24">
        <v>43620</v>
      </c>
      <c r="C325" s="11" t="s">
        <v>1587</v>
      </c>
      <c r="D325" s="20" t="s">
        <v>1588</v>
      </c>
      <c r="E325" s="20" t="s">
        <v>310</v>
      </c>
      <c r="F325" s="11" t="s">
        <v>25</v>
      </c>
      <c r="G325" s="22" t="s">
        <v>1589</v>
      </c>
      <c r="H325" s="20" t="s">
        <v>33</v>
      </c>
      <c r="I325" s="27">
        <v>650000</v>
      </c>
      <c r="J325" s="25">
        <v>5</v>
      </c>
      <c r="L325" s="25">
        <v>8400</v>
      </c>
      <c r="M325" s="20"/>
      <c r="N325" s="32" t="s">
        <v>33</v>
      </c>
      <c r="O325" s="20" t="s">
        <v>1590</v>
      </c>
      <c r="P325" s="20" t="s">
        <v>26</v>
      </c>
      <c r="Q325" s="20" t="s">
        <v>1591</v>
      </c>
      <c r="R325" s="22">
        <v>56721</v>
      </c>
      <c r="S325" s="22">
        <v>47.936717999999999</v>
      </c>
      <c r="T325" s="22">
        <v>-97.016401999999999</v>
      </c>
      <c r="U325" s="20" t="s">
        <v>303</v>
      </c>
      <c r="V325" s="20" t="s">
        <v>1592</v>
      </c>
      <c r="W325" s="26">
        <v>300000</v>
      </c>
      <c r="X325" s="20" t="s">
        <v>65</v>
      </c>
      <c r="Y325" s="10">
        <f t="shared" si="5"/>
        <v>2019</v>
      </c>
    </row>
    <row r="326" spans="1:25" x14ac:dyDescent="0.25">
      <c r="A326" s="22" t="s">
        <v>2212</v>
      </c>
      <c r="B326" s="24">
        <v>43621</v>
      </c>
      <c r="C326" s="20" t="s">
        <v>903</v>
      </c>
      <c r="D326" s="20" t="s">
        <v>23</v>
      </c>
      <c r="E326" s="20" t="s">
        <v>24</v>
      </c>
      <c r="F326" s="11" t="s">
        <v>25</v>
      </c>
      <c r="G326" s="22" t="s">
        <v>1593</v>
      </c>
      <c r="H326" s="20" t="s">
        <v>36</v>
      </c>
      <c r="I326" s="27"/>
      <c r="J326" s="25"/>
      <c r="L326" s="25"/>
      <c r="M326" s="11" t="s">
        <v>40</v>
      </c>
      <c r="N326" s="20" t="s">
        <v>28</v>
      </c>
      <c r="O326" s="20" t="s">
        <v>1594</v>
      </c>
      <c r="P326" s="10" t="s">
        <v>1290</v>
      </c>
      <c r="Q326" s="20" t="s">
        <v>906</v>
      </c>
      <c r="R326" s="22">
        <v>55401</v>
      </c>
      <c r="S326" s="22">
        <v>44.983595999999999</v>
      </c>
      <c r="T326" s="22">
        <v>-93.277499000000006</v>
      </c>
      <c r="U326" s="20" t="s">
        <v>384</v>
      </c>
      <c r="V326" s="20"/>
      <c r="W326" s="20"/>
      <c r="X326" s="22" t="s">
        <v>29</v>
      </c>
      <c r="Y326" s="10">
        <f t="shared" si="5"/>
        <v>2019</v>
      </c>
    </row>
    <row r="327" spans="1:25" x14ac:dyDescent="0.25">
      <c r="A327" s="22" t="s">
        <v>2212</v>
      </c>
      <c r="B327" s="12">
        <v>43622</v>
      </c>
      <c r="C327" s="11" t="s">
        <v>443</v>
      </c>
      <c r="D327" s="11" t="s">
        <v>48</v>
      </c>
      <c r="E327" s="11" t="s">
        <v>24</v>
      </c>
      <c r="F327" s="11" t="s">
        <v>25</v>
      </c>
      <c r="G327" s="10" t="s">
        <v>1595</v>
      </c>
      <c r="H327" s="11" t="s">
        <v>36</v>
      </c>
      <c r="I327" s="122">
        <v>44000000</v>
      </c>
      <c r="J327" s="13"/>
      <c r="L327" s="13"/>
      <c r="M327" s="11"/>
      <c r="N327" s="11" t="s">
        <v>37</v>
      </c>
      <c r="O327" s="23" t="s">
        <v>1596</v>
      </c>
      <c r="Q327" s="11" t="s">
        <v>118</v>
      </c>
      <c r="R327" s="10">
        <v>55343</v>
      </c>
      <c r="S327" s="123">
        <v>44.896845999999996</v>
      </c>
      <c r="T327" s="124">
        <v>-93.402431000000007</v>
      </c>
      <c r="U327" s="11"/>
      <c r="V327" s="11"/>
      <c r="W327" s="11"/>
      <c r="X327" s="10" t="s">
        <v>29</v>
      </c>
      <c r="Y327" s="10">
        <f t="shared" si="5"/>
        <v>2019</v>
      </c>
    </row>
    <row r="328" spans="1:25" x14ac:dyDescent="0.25">
      <c r="A328" s="22" t="s">
        <v>2212</v>
      </c>
      <c r="B328" s="24">
        <v>43622</v>
      </c>
      <c r="C328" s="32" t="s">
        <v>1597</v>
      </c>
      <c r="D328" s="20" t="s">
        <v>23</v>
      </c>
      <c r="E328" s="20" t="s">
        <v>24</v>
      </c>
      <c r="F328" s="11" t="s">
        <v>25</v>
      </c>
      <c r="G328" s="22" t="s">
        <v>1598</v>
      </c>
      <c r="H328" s="20" t="s">
        <v>39</v>
      </c>
      <c r="I328" s="35"/>
      <c r="J328" s="25"/>
      <c r="L328" s="25"/>
      <c r="M328" s="20" t="s">
        <v>27</v>
      </c>
      <c r="N328" s="20" t="s">
        <v>28</v>
      </c>
      <c r="O328" s="20" t="s">
        <v>1599</v>
      </c>
      <c r="P328" s="20" t="s">
        <v>1272</v>
      </c>
      <c r="Q328" s="20" t="s">
        <v>1600</v>
      </c>
      <c r="R328" s="22">
        <v>55433</v>
      </c>
      <c r="S328" s="22">
        <v>45.189349999999997</v>
      </c>
      <c r="T328" s="22">
        <v>-93.365716000000006</v>
      </c>
      <c r="U328" s="20"/>
      <c r="V328" s="20"/>
      <c r="W328" s="26"/>
      <c r="X328" s="22" t="s">
        <v>29</v>
      </c>
      <c r="Y328" s="10">
        <f t="shared" si="5"/>
        <v>2019</v>
      </c>
    </row>
    <row r="329" spans="1:25" x14ac:dyDescent="0.25">
      <c r="A329" s="22" t="s">
        <v>2212</v>
      </c>
      <c r="B329" s="24">
        <v>43627</v>
      </c>
      <c r="C329" s="339" t="s">
        <v>4095</v>
      </c>
      <c r="D329" s="20" t="s">
        <v>179</v>
      </c>
      <c r="E329" s="20" t="s">
        <v>87</v>
      </c>
      <c r="F329" s="11" t="s">
        <v>25</v>
      </c>
      <c r="G329" s="22" t="s">
        <v>2806</v>
      </c>
      <c r="H329" s="20" t="s">
        <v>85</v>
      </c>
      <c r="I329" s="27">
        <v>5900000</v>
      </c>
      <c r="J329" s="25">
        <v>30</v>
      </c>
      <c r="L329" s="25">
        <v>75000</v>
      </c>
      <c r="M329" s="20" t="s">
        <v>2372</v>
      </c>
      <c r="N329" s="20" t="s">
        <v>33</v>
      </c>
      <c r="O329" s="20" t="s">
        <v>1601</v>
      </c>
      <c r="P329" s="20" t="s">
        <v>1602</v>
      </c>
      <c r="Q329" s="20" t="s">
        <v>768</v>
      </c>
      <c r="R329" s="22">
        <v>55976</v>
      </c>
      <c r="S329" s="22">
        <v>43.866067999999999</v>
      </c>
      <c r="T329" s="22">
        <v>-92.490588000000002</v>
      </c>
      <c r="U329" s="20" t="s">
        <v>303</v>
      </c>
      <c r="V329" s="20" t="s">
        <v>1603</v>
      </c>
      <c r="W329" s="26">
        <v>150000</v>
      </c>
      <c r="X329" s="22" t="s">
        <v>58</v>
      </c>
      <c r="Y329" s="10">
        <f t="shared" si="5"/>
        <v>2019</v>
      </c>
    </row>
    <row r="330" spans="1:25" x14ac:dyDescent="0.25">
      <c r="A330" s="22" t="s">
        <v>2212</v>
      </c>
      <c r="B330" s="24">
        <v>43633</v>
      </c>
      <c r="C330" s="32" t="s">
        <v>1604</v>
      </c>
      <c r="D330" s="20" t="s">
        <v>312</v>
      </c>
      <c r="E330" s="20" t="s">
        <v>219</v>
      </c>
      <c r="F330" s="11" t="s">
        <v>25</v>
      </c>
      <c r="G330" s="22" t="s">
        <v>1605</v>
      </c>
      <c r="H330" s="20" t="s">
        <v>74</v>
      </c>
      <c r="I330" s="35"/>
      <c r="J330" s="279"/>
      <c r="L330" s="25">
        <v>14000</v>
      </c>
      <c r="M330" s="20"/>
      <c r="N330" s="20" t="s">
        <v>37</v>
      </c>
      <c r="O330" s="20" t="s">
        <v>1606</v>
      </c>
      <c r="P330" s="20" t="s">
        <v>1272</v>
      </c>
      <c r="Q330" s="20"/>
      <c r="R330" s="22">
        <v>55125</v>
      </c>
      <c r="S330" s="22">
        <v>44.923855000000003</v>
      </c>
      <c r="T330" s="22">
        <v>-92.959379999999996</v>
      </c>
      <c r="U330" s="20"/>
      <c r="V330" s="20"/>
      <c r="W330" s="136"/>
      <c r="X330" s="22" t="s">
        <v>29</v>
      </c>
      <c r="Y330" s="10">
        <f t="shared" si="5"/>
        <v>2019</v>
      </c>
    </row>
    <row r="331" spans="1:25" x14ac:dyDescent="0.25">
      <c r="A331" s="22" t="s">
        <v>2212</v>
      </c>
      <c r="B331" s="24">
        <v>43633</v>
      </c>
      <c r="C331" s="32" t="s">
        <v>1607</v>
      </c>
      <c r="D331" s="20" t="s">
        <v>312</v>
      </c>
      <c r="E331" s="20" t="s">
        <v>219</v>
      </c>
      <c r="F331" s="11" t="s">
        <v>25</v>
      </c>
      <c r="G331" s="22" t="s">
        <v>1608</v>
      </c>
      <c r="H331" s="20" t="s">
        <v>74</v>
      </c>
      <c r="I331" s="27"/>
      <c r="J331" s="25"/>
      <c r="L331" s="25">
        <v>20000</v>
      </c>
      <c r="M331" s="20"/>
      <c r="N331" s="20" t="s">
        <v>37</v>
      </c>
      <c r="O331" s="20" t="s">
        <v>1606</v>
      </c>
      <c r="P331" s="20" t="s">
        <v>1272</v>
      </c>
      <c r="Q331" s="20"/>
      <c r="R331" s="22">
        <v>55125</v>
      </c>
      <c r="S331" s="22">
        <v>44.923855000000003</v>
      </c>
      <c r="T331" s="22">
        <v>-92.959379999999996</v>
      </c>
      <c r="U331" s="20"/>
      <c r="V331" s="20"/>
      <c r="W331" s="26"/>
      <c r="X331" s="22" t="s">
        <v>29</v>
      </c>
      <c r="Y331" s="10">
        <f t="shared" si="5"/>
        <v>2019</v>
      </c>
    </row>
    <row r="332" spans="1:25" x14ac:dyDescent="0.25">
      <c r="A332" s="22" t="s">
        <v>2212</v>
      </c>
      <c r="B332" s="24">
        <v>43635</v>
      </c>
      <c r="C332" s="20" t="s">
        <v>469</v>
      </c>
      <c r="D332" s="20" t="s">
        <v>35</v>
      </c>
      <c r="E332" s="20" t="s">
        <v>24</v>
      </c>
      <c r="F332" s="11" t="s">
        <v>25</v>
      </c>
      <c r="G332" s="22" t="s">
        <v>1609</v>
      </c>
      <c r="H332" s="20" t="s">
        <v>39</v>
      </c>
      <c r="I332" s="27"/>
      <c r="J332" s="25"/>
      <c r="L332" s="25">
        <v>16550</v>
      </c>
      <c r="M332" s="46" t="s">
        <v>40</v>
      </c>
      <c r="N332" s="46" t="s">
        <v>28</v>
      </c>
      <c r="O332" s="20" t="s">
        <v>1610</v>
      </c>
      <c r="P332" s="20" t="s">
        <v>1331</v>
      </c>
      <c r="Q332" s="20" t="s">
        <v>1611</v>
      </c>
      <c r="R332" s="22">
        <v>55347</v>
      </c>
      <c r="S332" s="22">
        <v>44.841734000000002</v>
      </c>
      <c r="T332" s="22">
        <v>-93.441980999999998</v>
      </c>
      <c r="U332" s="20"/>
      <c r="V332" s="20"/>
      <c r="W332" s="26"/>
      <c r="X332" s="22" t="s">
        <v>29</v>
      </c>
      <c r="Y332" s="10">
        <f t="shared" si="5"/>
        <v>2019</v>
      </c>
    </row>
    <row r="333" spans="1:25" x14ac:dyDescent="0.25">
      <c r="A333" s="22" t="s">
        <v>2212</v>
      </c>
      <c r="B333" s="24">
        <v>43635</v>
      </c>
      <c r="C333" s="20" t="s">
        <v>1612</v>
      </c>
      <c r="D333" s="20" t="s">
        <v>23</v>
      </c>
      <c r="E333" s="20" t="s">
        <v>24</v>
      </c>
      <c r="F333" s="11" t="s">
        <v>25</v>
      </c>
      <c r="G333" s="22" t="s">
        <v>1613</v>
      </c>
      <c r="H333" s="20" t="s">
        <v>39</v>
      </c>
      <c r="I333" s="27"/>
      <c r="J333" s="25">
        <v>100</v>
      </c>
      <c r="L333" s="25"/>
      <c r="M333" s="46" t="s">
        <v>3284</v>
      </c>
      <c r="N333" s="20" t="s">
        <v>28</v>
      </c>
      <c r="O333" s="20" t="s">
        <v>1614</v>
      </c>
      <c r="P333" s="20" t="s">
        <v>1272</v>
      </c>
      <c r="Q333" s="20" t="s">
        <v>1615</v>
      </c>
      <c r="R333" s="22">
        <v>55401</v>
      </c>
      <c r="S333" s="22">
        <v>44.980474999999998</v>
      </c>
      <c r="T333" s="22">
        <v>-93.266840999999999</v>
      </c>
      <c r="U333" s="20"/>
      <c r="V333" s="20"/>
      <c r="W333" s="26"/>
      <c r="X333" s="22" t="s">
        <v>29</v>
      </c>
      <c r="Y333" s="10">
        <f t="shared" si="5"/>
        <v>2019</v>
      </c>
    </row>
    <row r="334" spans="1:25" x14ac:dyDescent="0.25">
      <c r="A334" s="22" t="s">
        <v>2212</v>
      </c>
      <c r="B334" s="24">
        <v>43641</v>
      </c>
      <c r="C334" s="20" t="s">
        <v>1616</v>
      </c>
      <c r="D334" s="20" t="s">
        <v>73</v>
      </c>
      <c r="E334" s="22" t="s">
        <v>290</v>
      </c>
      <c r="F334" s="11" t="s">
        <v>25</v>
      </c>
      <c r="G334" s="22" t="s">
        <v>2779</v>
      </c>
      <c r="H334" s="20" t="s">
        <v>144</v>
      </c>
      <c r="I334" s="27">
        <v>10000000</v>
      </c>
      <c r="J334" s="25">
        <v>40</v>
      </c>
      <c r="L334" s="25">
        <v>69875</v>
      </c>
      <c r="M334" s="11" t="s">
        <v>63</v>
      </c>
      <c r="N334" s="20" t="s">
        <v>33</v>
      </c>
      <c r="O334" s="20" t="s">
        <v>1617</v>
      </c>
      <c r="P334" s="20" t="s">
        <v>1437</v>
      </c>
      <c r="Q334" s="20" t="s">
        <v>1618</v>
      </c>
      <c r="R334" s="22">
        <v>56377</v>
      </c>
      <c r="S334" s="22">
        <v>45.615122</v>
      </c>
      <c r="T334" s="22">
        <v>-94.185562000000004</v>
      </c>
      <c r="U334" s="33" t="s">
        <v>303</v>
      </c>
      <c r="V334" s="33" t="s">
        <v>1619</v>
      </c>
      <c r="W334" s="34">
        <f>670000</f>
        <v>670000</v>
      </c>
      <c r="X334" s="22" t="s">
        <v>71</v>
      </c>
      <c r="Y334" s="10">
        <f t="shared" si="5"/>
        <v>2019</v>
      </c>
    </row>
    <row r="335" spans="1:25" x14ac:dyDescent="0.25">
      <c r="A335" s="22" t="s">
        <v>2213</v>
      </c>
      <c r="B335" s="259">
        <v>43648</v>
      </c>
      <c r="C335" s="32" t="s">
        <v>1620</v>
      </c>
      <c r="D335" s="32" t="s">
        <v>35</v>
      </c>
      <c r="E335" s="20" t="s">
        <v>24</v>
      </c>
      <c r="F335" s="11" t="s">
        <v>25</v>
      </c>
      <c r="G335" s="22" t="s">
        <v>1621</v>
      </c>
      <c r="H335" s="20" t="s">
        <v>36</v>
      </c>
      <c r="I335" s="27"/>
      <c r="J335" s="25">
        <v>7</v>
      </c>
      <c r="L335" s="25"/>
      <c r="M335" s="20" t="s">
        <v>1944</v>
      </c>
      <c r="N335" s="20" t="s">
        <v>33</v>
      </c>
      <c r="O335" s="20" t="s">
        <v>1622</v>
      </c>
      <c r="P335" s="20" t="s">
        <v>1272</v>
      </c>
      <c r="Q335" s="20"/>
      <c r="R335" s="22">
        <v>55344</v>
      </c>
      <c r="S335" s="22">
        <v>44.850563000000001</v>
      </c>
      <c r="T335" s="22">
        <v>-93.440428999999995</v>
      </c>
      <c r="U335" s="20"/>
      <c r="V335" s="20"/>
      <c r="W335" s="26"/>
      <c r="X335" s="22" t="s">
        <v>29</v>
      </c>
      <c r="Y335" s="10">
        <f t="shared" si="5"/>
        <v>2019</v>
      </c>
    </row>
    <row r="336" spans="1:25" x14ac:dyDescent="0.25">
      <c r="A336" s="22" t="s">
        <v>2213</v>
      </c>
      <c r="B336" s="24">
        <v>43652</v>
      </c>
      <c r="C336" s="20" t="s">
        <v>1623</v>
      </c>
      <c r="D336" s="20" t="s">
        <v>23</v>
      </c>
      <c r="E336" s="20" t="s">
        <v>24</v>
      </c>
      <c r="F336" s="11" t="s">
        <v>25</v>
      </c>
      <c r="G336" s="22" t="s">
        <v>1624</v>
      </c>
      <c r="H336" s="20" t="s">
        <v>36</v>
      </c>
      <c r="I336" s="27"/>
      <c r="J336" s="25"/>
      <c r="L336" s="25">
        <v>2000</v>
      </c>
      <c r="M336" s="11" t="s">
        <v>350</v>
      </c>
      <c r="N336" s="20" t="s">
        <v>51</v>
      </c>
      <c r="O336" s="20" t="s">
        <v>1625</v>
      </c>
      <c r="P336" s="20" t="s">
        <v>1290</v>
      </c>
      <c r="Q336" s="20"/>
      <c r="R336" s="22">
        <v>55401</v>
      </c>
      <c r="S336" s="22">
        <v>44.984577000000002</v>
      </c>
      <c r="T336" s="22">
        <v>-93.269097000000002</v>
      </c>
      <c r="U336" s="20" t="s">
        <v>384</v>
      </c>
      <c r="V336" s="20"/>
      <c r="W336" s="26"/>
      <c r="X336" s="22" t="s">
        <v>29</v>
      </c>
      <c r="Y336" s="10">
        <f t="shared" si="5"/>
        <v>2019</v>
      </c>
    </row>
    <row r="337" spans="1:25" x14ac:dyDescent="0.25">
      <c r="A337" s="22" t="s">
        <v>2213</v>
      </c>
      <c r="B337" s="24">
        <v>43654</v>
      </c>
      <c r="C337" s="20" t="s">
        <v>393</v>
      </c>
      <c r="D337" s="20" t="s">
        <v>153</v>
      </c>
      <c r="E337" s="20" t="s">
        <v>154</v>
      </c>
      <c r="F337" s="11" t="s">
        <v>25</v>
      </c>
      <c r="G337" s="22" t="s">
        <v>1626</v>
      </c>
      <c r="H337" s="20" t="s">
        <v>33</v>
      </c>
      <c r="I337" s="27">
        <v>58820000</v>
      </c>
      <c r="J337" s="25">
        <v>80</v>
      </c>
      <c r="L337" s="25">
        <v>60000</v>
      </c>
      <c r="M337" s="20" t="s">
        <v>1944</v>
      </c>
      <c r="N337" s="20" t="s">
        <v>33</v>
      </c>
      <c r="O337" s="20" t="s">
        <v>1627</v>
      </c>
      <c r="P337" s="20" t="s">
        <v>1285</v>
      </c>
      <c r="Q337" s="20" t="s">
        <v>394</v>
      </c>
      <c r="R337" s="22">
        <v>55433</v>
      </c>
      <c r="S337" s="22">
        <v>45.126458999999997</v>
      </c>
      <c r="T337" s="22">
        <v>-93.275627</v>
      </c>
      <c r="U337" s="30" t="s">
        <v>303</v>
      </c>
      <c r="V337" s="30" t="s">
        <v>1316</v>
      </c>
      <c r="W337" s="31">
        <v>800000</v>
      </c>
      <c r="X337" s="22" t="s">
        <v>29</v>
      </c>
      <c r="Y337" s="10">
        <f t="shared" si="5"/>
        <v>2019</v>
      </c>
    </row>
    <row r="338" spans="1:25" x14ac:dyDescent="0.25">
      <c r="A338" s="22" t="s">
        <v>2213</v>
      </c>
      <c r="B338" s="24">
        <v>43657</v>
      </c>
      <c r="C338" s="20" t="s">
        <v>1628</v>
      </c>
      <c r="D338" s="20" t="s">
        <v>346</v>
      </c>
      <c r="E338" s="20" t="s">
        <v>226</v>
      </c>
      <c r="F338" s="11" t="s">
        <v>25</v>
      </c>
      <c r="G338" s="22" t="s">
        <v>1632</v>
      </c>
      <c r="H338" s="20" t="s">
        <v>1629</v>
      </c>
      <c r="I338" s="27"/>
      <c r="J338" s="25">
        <v>32</v>
      </c>
      <c r="L338" s="25">
        <v>44000</v>
      </c>
      <c r="M338" s="20"/>
      <c r="N338" s="20" t="s">
        <v>266</v>
      </c>
      <c r="O338" s="20" t="s">
        <v>1630</v>
      </c>
      <c r="P338" s="20" t="s">
        <v>1487</v>
      </c>
      <c r="Q338" s="20" t="s">
        <v>1631</v>
      </c>
      <c r="R338" s="22">
        <v>56277</v>
      </c>
      <c r="S338" s="22">
        <v>44.778229000000003</v>
      </c>
      <c r="T338" s="22">
        <v>-94.992125000000001</v>
      </c>
      <c r="U338" s="20"/>
      <c r="V338" s="20"/>
      <c r="W338" s="26"/>
      <c r="X338" s="22" t="s">
        <v>71</v>
      </c>
      <c r="Y338" s="10">
        <f t="shared" si="5"/>
        <v>2019</v>
      </c>
    </row>
    <row r="339" spans="1:25" x14ac:dyDescent="0.25">
      <c r="A339" s="22" t="s">
        <v>2213</v>
      </c>
      <c r="B339" s="24">
        <v>43657</v>
      </c>
      <c r="C339" s="20" t="s">
        <v>388</v>
      </c>
      <c r="D339" s="20" t="s">
        <v>190</v>
      </c>
      <c r="E339" s="20" t="s">
        <v>191</v>
      </c>
      <c r="F339" s="11" t="s">
        <v>25</v>
      </c>
      <c r="G339" s="22" t="s">
        <v>1633</v>
      </c>
      <c r="H339" s="20" t="s">
        <v>204</v>
      </c>
      <c r="I339" s="27">
        <v>36000000</v>
      </c>
      <c r="J339" s="25">
        <v>200</v>
      </c>
      <c r="L339" s="25">
        <v>354000</v>
      </c>
      <c r="M339" s="20"/>
      <c r="N339" s="20" t="s">
        <v>52</v>
      </c>
      <c r="O339" s="20" t="s">
        <v>1634</v>
      </c>
      <c r="P339" s="20" t="s">
        <v>1285</v>
      </c>
      <c r="Q339" s="20"/>
      <c r="R339" s="22">
        <v>55060</v>
      </c>
      <c r="S339" s="22">
        <v>44.047612999999998</v>
      </c>
      <c r="T339" s="22">
        <v>-93.223724000000004</v>
      </c>
      <c r="U339" s="20" t="s">
        <v>303</v>
      </c>
      <c r="V339" s="20" t="s">
        <v>1635</v>
      </c>
      <c r="W339" s="26">
        <v>13000000</v>
      </c>
      <c r="X339" s="22" t="s">
        <v>58</v>
      </c>
      <c r="Y339" s="10">
        <f t="shared" si="5"/>
        <v>2019</v>
      </c>
    </row>
    <row r="340" spans="1:25" x14ac:dyDescent="0.25">
      <c r="A340" s="22" t="s">
        <v>2213</v>
      </c>
      <c r="B340" s="24">
        <v>43657</v>
      </c>
      <c r="C340" s="20" t="s">
        <v>712</v>
      </c>
      <c r="D340" s="20" t="s">
        <v>23</v>
      </c>
      <c r="E340" s="20" t="s">
        <v>24</v>
      </c>
      <c r="F340" s="11" t="s">
        <v>25</v>
      </c>
      <c r="G340" s="22" t="s">
        <v>1636</v>
      </c>
      <c r="H340" s="20" t="s">
        <v>39</v>
      </c>
      <c r="I340" s="27"/>
      <c r="J340" s="25"/>
      <c r="L340" s="25">
        <v>10600</v>
      </c>
      <c r="M340" s="20" t="s">
        <v>67</v>
      </c>
      <c r="N340" s="20" t="s">
        <v>33</v>
      </c>
      <c r="O340" s="20" t="s">
        <v>1637</v>
      </c>
      <c r="P340" s="20" t="s">
        <v>1290</v>
      </c>
      <c r="Q340" s="20"/>
      <c r="R340" s="22">
        <v>55401</v>
      </c>
      <c r="S340" s="22">
        <v>44.984577000000002</v>
      </c>
      <c r="T340" s="22">
        <v>-93.269097000000002</v>
      </c>
      <c r="U340" s="20"/>
      <c r="V340" s="20"/>
      <c r="W340" s="26"/>
      <c r="X340" s="22" t="s">
        <v>29</v>
      </c>
      <c r="Y340" s="10">
        <f t="shared" si="5"/>
        <v>2019</v>
      </c>
    </row>
    <row r="341" spans="1:25" x14ac:dyDescent="0.25">
      <c r="A341" s="22" t="s">
        <v>2213</v>
      </c>
      <c r="B341" s="24">
        <v>43657</v>
      </c>
      <c r="C341" s="20" t="s">
        <v>1638</v>
      </c>
      <c r="D341" s="20" t="s">
        <v>23</v>
      </c>
      <c r="E341" s="20" t="s">
        <v>24</v>
      </c>
      <c r="F341" s="11" t="s">
        <v>25</v>
      </c>
      <c r="G341" s="22" t="s">
        <v>1639</v>
      </c>
      <c r="H341" s="20" t="s">
        <v>39</v>
      </c>
      <c r="I341" s="27"/>
      <c r="J341" s="25">
        <v>30</v>
      </c>
      <c r="L341" s="25"/>
      <c r="M341" s="20" t="s">
        <v>2512</v>
      </c>
      <c r="N341" s="20" t="s">
        <v>28</v>
      </c>
      <c r="O341" s="20" t="s">
        <v>1640</v>
      </c>
      <c r="P341" s="20" t="s">
        <v>1285</v>
      </c>
      <c r="Q341" s="20"/>
      <c r="R341" s="22">
        <v>55401</v>
      </c>
      <c r="S341" s="22">
        <v>44.984577000000002</v>
      </c>
      <c r="T341" s="22">
        <v>-93.269097000000002</v>
      </c>
      <c r="U341" s="20"/>
      <c r="V341" s="20"/>
      <c r="W341" s="26"/>
      <c r="X341" s="22" t="s">
        <v>29</v>
      </c>
      <c r="Y341" s="10">
        <f t="shared" si="5"/>
        <v>2019</v>
      </c>
    </row>
    <row r="342" spans="1:25" x14ac:dyDescent="0.25">
      <c r="A342" s="22" t="s">
        <v>2213</v>
      </c>
      <c r="B342" s="24">
        <v>43658</v>
      </c>
      <c r="C342" s="20" t="s">
        <v>1641</v>
      </c>
      <c r="D342" s="20" t="s">
        <v>84</v>
      </c>
      <c r="E342" s="20" t="s">
        <v>154</v>
      </c>
      <c r="F342" s="11" t="s">
        <v>25</v>
      </c>
      <c r="G342" s="22" t="s">
        <v>1642</v>
      </c>
      <c r="H342" s="20" t="s">
        <v>26</v>
      </c>
      <c r="I342" s="27"/>
      <c r="J342" s="25"/>
      <c r="L342" s="25"/>
      <c r="M342" s="20" t="s">
        <v>103</v>
      </c>
      <c r="N342" s="20" t="s">
        <v>104</v>
      </c>
      <c r="O342" s="20" t="s">
        <v>1643</v>
      </c>
      <c r="P342" s="20" t="s">
        <v>1331</v>
      </c>
      <c r="Q342" s="20" t="s">
        <v>1644</v>
      </c>
      <c r="R342" s="22">
        <v>55303</v>
      </c>
      <c r="S342" s="22">
        <v>45.237304000000002</v>
      </c>
      <c r="T342" s="22">
        <v>-93.480619000000004</v>
      </c>
      <c r="U342" s="20"/>
      <c r="V342" s="20"/>
      <c r="W342" s="26"/>
      <c r="X342" s="22" t="s">
        <v>29</v>
      </c>
      <c r="Y342" s="10">
        <f t="shared" si="5"/>
        <v>2019</v>
      </c>
    </row>
    <row r="343" spans="1:25" x14ac:dyDescent="0.25">
      <c r="A343" s="10" t="s">
        <v>2213</v>
      </c>
      <c r="B343" s="12">
        <v>43658</v>
      </c>
      <c r="C343" s="11" t="s">
        <v>1645</v>
      </c>
      <c r="D343" s="11" t="s">
        <v>243</v>
      </c>
      <c r="E343" s="11" t="s">
        <v>1646</v>
      </c>
      <c r="F343" s="11" t="s">
        <v>25</v>
      </c>
      <c r="G343" s="10" t="s">
        <v>1647</v>
      </c>
      <c r="H343" s="11" t="s">
        <v>33</v>
      </c>
      <c r="I343" s="122">
        <v>100000000</v>
      </c>
      <c r="J343" s="13">
        <v>75</v>
      </c>
      <c r="L343" s="13">
        <v>200000</v>
      </c>
      <c r="M343" s="11"/>
      <c r="N343" s="11" t="s">
        <v>266</v>
      </c>
      <c r="O343" s="11" t="s">
        <v>1648</v>
      </c>
      <c r="P343" s="229" t="s">
        <v>2118</v>
      </c>
      <c r="Q343" s="11"/>
      <c r="R343" s="10">
        <v>56232</v>
      </c>
      <c r="S343" s="10">
        <v>44.929288999999997</v>
      </c>
      <c r="T343" s="10">
        <v>-96.056499000000002</v>
      </c>
      <c r="U343" s="11" t="s">
        <v>303</v>
      </c>
      <c r="V343" s="11" t="s">
        <v>1583</v>
      </c>
      <c r="W343" s="61">
        <v>2860000</v>
      </c>
      <c r="X343" s="10" t="s">
        <v>71</v>
      </c>
      <c r="Y343" s="10">
        <f t="shared" si="5"/>
        <v>2019</v>
      </c>
    </row>
    <row r="344" spans="1:25" x14ac:dyDescent="0.25">
      <c r="A344" s="22" t="s">
        <v>2213</v>
      </c>
      <c r="B344" s="24">
        <v>43662</v>
      </c>
      <c r="C344" s="20" t="s">
        <v>1649</v>
      </c>
      <c r="D344" s="20" t="s">
        <v>23</v>
      </c>
      <c r="E344" s="20" t="s">
        <v>24</v>
      </c>
      <c r="F344" s="11" t="s">
        <v>25</v>
      </c>
      <c r="G344" s="22" t="s">
        <v>1650</v>
      </c>
      <c r="H344" s="20" t="s">
        <v>39</v>
      </c>
      <c r="I344" s="27"/>
      <c r="J344" s="25"/>
      <c r="L344" s="25"/>
      <c r="M344" s="20" t="s">
        <v>152</v>
      </c>
      <c r="N344" s="20" t="s">
        <v>28</v>
      </c>
      <c r="O344" s="20" t="s">
        <v>1651</v>
      </c>
      <c r="P344" s="20" t="s">
        <v>1331</v>
      </c>
      <c r="Q344" s="20" t="s">
        <v>1652</v>
      </c>
      <c r="R344" s="22">
        <v>55402</v>
      </c>
      <c r="S344" s="22">
        <v>44.976021000000003</v>
      </c>
      <c r="T344" s="22">
        <v>-93.273078999999996</v>
      </c>
      <c r="U344" s="20"/>
      <c r="V344" s="20"/>
      <c r="W344" s="26"/>
      <c r="X344" s="22" t="s">
        <v>29</v>
      </c>
      <c r="Y344" s="10">
        <f t="shared" si="5"/>
        <v>2019</v>
      </c>
    </row>
    <row r="345" spans="1:25" x14ac:dyDescent="0.25">
      <c r="A345" s="22" t="s">
        <v>2213</v>
      </c>
      <c r="B345" s="24">
        <v>43665</v>
      </c>
      <c r="C345" s="20" t="s">
        <v>608</v>
      </c>
      <c r="D345" s="20" t="s">
        <v>81</v>
      </c>
      <c r="E345" s="20" t="s">
        <v>82</v>
      </c>
      <c r="F345" s="11" t="s">
        <v>25</v>
      </c>
      <c r="G345" s="22" t="s">
        <v>1655</v>
      </c>
      <c r="H345" s="20" t="s">
        <v>410</v>
      </c>
      <c r="I345" s="27">
        <v>1700000</v>
      </c>
      <c r="J345" s="25">
        <v>20</v>
      </c>
      <c r="L345" s="25">
        <v>16000</v>
      </c>
      <c r="M345" s="20" t="s">
        <v>2509</v>
      </c>
      <c r="N345" s="20" t="s">
        <v>33</v>
      </c>
      <c r="O345" s="20" t="s">
        <v>1653</v>
      </c>
      <c r="P345" s="20" t="s">
        <v>1290</v>
      </c>
      <c r="Q345" s="20" t="s">
        <v>1654</v>
      </c>
      <c r="R345" s="22">
        <v>55057</v>
      </c>
      <c r="S345" s="22">
        <v>44.504945999999997</v>
      </c>
      <c r="T345" s="22">
        <v>-93.291285000000002</v>
      </c>
      <c r="U345" s="20"/>
      <c r="V345" s="20"/>
      <c r="W345" s="26"/>
      <c r="X345" s="22" t="s">
        <v>58</v>
      </c>
      <c r="Y345" s="10">
        <f t="shared" si="5"/>
        <v>2019</v>
      </c>
    </row>
    <row r="346" spans="1:25" x14ac:dyDescent="0.25">
      <c r="A346" s="22" t="s">
        <v>2213</v>
      </c>
      <c r="B346" s="24">
        <v>43674</v>
      </c>
      <c r="C346" s="20" t="s">
        <v>1656</v>
      </c>
      <c r="D346" s="20" t="s">
        <v>167</v>
      </c>
      <c r="E346" s="20" t="s">
        <v>154</v>
      </c>
      <c r="F346" s="11" t="s">
        <v>25</v>
      </c>
      <c r="G346" s="22" t="s">
        <v>1657</v>
      </c>
      <c r="H346" s="20" t="s">
        <v>50</v>
      </c>
      <c r="I346" s="27"/>
      <c r="J346" s="25">
        <v>60</v>
      </c>
      <c r="L346" s="25"/>
      <c r="M346" s="20"/>
      <c r="N346" s="20" t="s">
        <v>227</v>
      </c>
      <c r="O346" s="20" t="s">
        <v>1658</v>
      </c>
      <c r="P346" s="20" t="s">
        <v>1290</v>
      </c>
      <c r="Q346" s="20" t="s">
        <v>1659</v>
      </c>
      <c r="R346" s="22">
        <v>55421</v>
      </c>
      <c r="S346" s="22">
        <v>45.040799</v>
      </c>
      <c r="T346" s="22">
        <v>-93.263003999999995</v>
      </c>
      <c r="U346" s="20"/>
      <c r="V346" s="20"/>
      <c r="W346" s="26"/>
      <c r="X346" s="22" t="s">
        <v>29</v>
      </c>
      <c r="Y346" s="10">
        <f t="shared" si="5"/>
        <v>2019</v>
      </c>
    </row>
    <row r="347" spans="1:25" x14ac:dyDescent="0.25">
      <c r="A347" s="22" t="s">
        <v>2213</v>
      </c>
      <c r="B347" s="24">
        <v>43675</v>
      </c>
      <c r="C347" s="20" t="s">
        <v>1660</v>
      </c>
      <c r="D347" s="20" t="s">
        <v>153</v>
      </c>
      <c r="E347" s="20" t="s">
        <v>154</v>
      </c>
      <c r="F347" s="11" t="s">
        <v>25</v>
      </c>
      <c r="G347" s="22" t="s">
        <v>2780</v>
      </c>
      <c r="H347" s="20" t="s">
        <v>33</v>
      </c>
      <c r="I347" s="27"/>
      <c r="J347" s="25">
        <v>20</v>
      </c>
      <c r="L347" s="25">
        <v>100000</v>
      </c>
      <c r="M347" s="11" t="s">
        <v>63</v>
      </c>
      <c r="N347" s="20" t="s">
        <v>33</v>
      </c>
      <c r="O347" s="20" t="s">
        <v>1661</v>
      </c>
      <c r="P347" s="20" t="s">
        <v>26</v>
      </c>
      <c r="Q347" s="20" t="s">
        <v>1662</v>
      </c>
      <c r="R347" s="22">
        <v>55433</v>
      </c>
      <c r="S347" s="22">
        <v>45.129869999999997</v>
      </c>
      <c r="T347" s="22">
        <v>-93.280655999999993</v>
      </c>
      <c r="U347" s="20"/>
      <c r="V347" s="20"/>
      <c r="W347" s="26"/>
      <c r="X347" s="22" t="s">
        <v>29</v>
      </c>
      <c r="Y347" s="10">
        <f t="shared" si="5"/>
        <v>2019</v>
      </c>
    </row>
    <row r="348" spans="1:25" x14ac:dyDescent="0.25">
      <c r="A348" s="22" t="s">
        <v>2213</v>
      </c>
      <c r="B348" s="24">
        <v>43676</v>
      </c>
      <c r="C348" s="20" t="s">
        <v>199</v>
      </c>
      <c r="D348" s="20" t="s">
        <v>124</v>
      </c>
      <c r="E348" s="20" t="s">
        <v>24</v>
      </c>
      <c r="F348" s="11" t="s">
        <v>25</v>
      </c>
      <c r="G348" s="22" t="s">
        <v>2807</v>
      </c>
      <c r="H348" s="20" t="s">
        <v>253</v>
      </c>
      <c r="I348" s="27"/>
      <c r="J348" s="25">
        <v>40</v>
      </c>
      <c r="L348" s="25">
        <v>107000</v>
      </c>
      <c r="M348" s="20" t="s">
        <v>1944</v>
      </c>
      <c r="N348" s="20" t="s">
        <v>33</v>
      </c>
      <c r="O348" s="20" t="s">
        <v>1663</v>
      </c>
      <c r="P348" s="20" t="s">
        <v>1272</v>
      </c>
      <c r="Q348" s="20" t="s">
        <v>1664</v>
      </c>
      <c r="R348" s="22">
        <v>55311</v>
      </c>
      <c r="S348" s="22">
        <v>45.124262999999999</v>
      </c>
      <c r="T348" s="22">
        <v>-93.499583000000001</v>
      </c>
      <c r="U348" s="20"/>
      <c r="V348" s="20"/>
      <c r="W348" s="26"/>
      <c r="X348" s="22" t="s">
        <v>29</v>
      </c>
      <c r="Y348" s="10">
        <f t="shared" si="5"/>
        <v>2019</v>
      </c>
    </row>
    <row r="349" spans="1:25" x14ac:dyDescent="0.25">
      <c r="A349" s="22" t="s">
        <v>2213</v>
      </c>
      <c r="B349" s="24">
        <v>43678</v>
      </c>
      <c r="C349" s="20" t="s">
        <v>1665</v>
      </c>
      <c r="D349" s="20" t="s">
        <v>2106</v>
      </c>
      <c r="E349" s="20" t="s">
        <v>91</v>
      </c>
      <c r="F349" s="11" t="s">
        <v>25</v>
      </c>
      <c r="G349" s="22" t="s">
        <v>1666</v>
      </c>
      <c r="H349" s="20" t="s">
        <v>85</v>
      </c>
      <c r="I349" s="27"/>
      <c r="J349" s="25"/>
      <c r="L349" s="25"/>
      <c r="M349" s="11" t="s">
        <v>63</v>
      </c>
      <c r="N349" s="20" t="s">
        <v>33</v>
      </c>
      <c r="O349" s="20" t="s">
        <v>1667</v>
      </c>
      <c r="P349" s="20" t="s">
        <v>26</v>
      </c>
      <c r="Q349" s="20" t="s">
        <v>1668</v>
      </c>
      <c r="R349" s="22">
        <v>56303</v>
      </c>
      <c r="S349" s="22">
        <v>45.558867999999997</v>
      </c>
      <c r="T349" s="22">
        <v>-94.249836999999999</v>
      </c>
      <c r="U349" s="20" t="s">
        <v>303</v>
      </c>
      <c r="V349" s="20" t="s">
        <v>1669</v>
      </c>
      <c r="W349" s="26"/>
      <c r="X349" s="22" t="s">
        <v>71</v>
      </c>
      <c r="Y349" s="10">
        <f t="shared" si="5"/>
        <v>2019</v>
      </c>
    </row>
    <row r="350" spans="1:25" x14ac:dyDescent="0.25">
      <c r="A350" s="22" t="s">
        <v>2213</v>
      </c>
      <c r="B350" s="24">
        <v>43679</v>
      </c>
      <c r="C350" s="20" t="s">
        <v>1670</v>
      </c>
      <c r="D350" s="20" t="s">
        <v>38</v>
      </c>
      <c r="E350" s="20" t="s">
        <v>24</v>
      </c>
      <c r="F350" s="11" t="s">
        <v>25</v>
      </c>
      <c r="G350" s="22" t="s">
        <v>1671</v>
      </c>
      <c r="H350" s="20" t="s">
        <v>26</v>
      </c>
      <c r="I350" s="27"/>
      <c r="J350" s="25">
        <v>82</v>
      </c>
      <c r="L350" s="25"/>
      <c r="M350" s="20" t="s">
        <v>103</v>
      </c>
      <c r="N350" s="20" t="s">
        <v>104</v>
      </c>
      <c r="O350" s="20" t="s">
        <v>1672</v>
      </c>
      <c r="P350" s="20" t="s">
        <v>1272</v>
      </c>
      <c r="Q350" s="20" t="s">
        <v>1673</v>
      </c>
      <c r="R350" s="22">
        <v>55431</v>
      </c>
      <c r="S350" s="22">
        <v>44.859599000000003</v>
      </c>
      <c r="T350" s="22">
        <v>-93.320182000000003</v>
      </c>
      <c r="U350" s="20"/>
      <c r="V350" s="20"/>
      <c r="W350" s="26"/>
      <c r="X350" s="22" t="s">
        <v>29</v>
      </c>
      <c r="Y350" s="10">
        <f t="shared" si="5"/>
        <v>2019</v>
      </c>
    </row>
    <row r="351" spans="1:25" x14ac:dyDescent="0.25">
      <c r="A351" s="22" t="s">
        <v>2213</v>
      </c>
      <c r="B351" s="24">
        <v>43679</v>
      </c>
      <c r="C351" s="20" t="s">
        <v>424</v>
      </c>
      <c r="D351" s="20" t="s">
        <v>35</v>
      </c>
      <c r="E351" s="20" t="s">
        <v>24</v>
      </c>
      <c r="F351" s="11" t="s">
        <v>25</v>
      </c>
      <c r="G351" s="22" t="s">
        <v>1674</v>
      </c>
      <c r="H351" s="20" t="s">
        <v>36</v>
      </c>
      <c r="I351" s="27"/>
      <c r="J351" s="25">
        <v>18</v>
      </c>
      <c r="L351" s="25"/>
      <c r="M351" s="11" t="s">
        <v>40</v>
      </c>
      <c r="N351" s="20" t="s">
        <v>28</v>
      </c>
      <c r="O351" s="20" t="s">
        <v>1675</v>
      </c>
      <c r="P351" s="20" t="s">
        <v>1272</v>
      </c>
      <c r="Q351" s="20" t="s">
        <v>425</v>
      </c>
      <c r="R351" s="22">
        <v>55344</v>
      </c>
      <c r="S351" s="22">
        <v>44.855870000000003</v>
      </c>
      <c r="T351" s="22">
        <v>-93.428830000000005</v>
      </c>
      <c r="U351" s="20"/>
      <c r="V351" s="20"/>
      <c r="W351" s="26"/>
      <c r="X351" s="22" t="s">
        <v>29</v>
      </c>
      <c r="Y351" s="10">
        <f t="shared" si="5"/>
        <v>2019</v>
      </c>
    </row>
    <row r="352" spans="1:25" x14ac:dyDescent="0.25">
      <c r="A352" s="22" t="s">
        <v>2213</v>
      </c>
      <c r="B352" s="24">
        <v>43679</v>
      </c>
      <c r="C352" s="20" t="s">
        <v>1676</v>
      </c>
      <c r="D352" s="20" t="s">
        <v>23</v>
      </c>
      <c r="E352" s="20" t="s">
        <v>24</v>
      </c>
      <c r="F352" s="11" t="s">
        <v>25</v>
      </c>
      <c r="G352" s="22" t="s">
        <v>1679</v>
      </c>
      <c r="H352" s="20"/>
      <c r="I352" s="27"/>
      <c r="J352" s="25">
        <v>50</v>
      </c>
      <c r="L352" s="25">
        <v>27000</v>
      </c>
      <c r="M352" s="20" t="s">
        <v>367</v>
      </c>
      <c r="N352" s="20" t="s">
        <v>51</v>
      </c>
      <c r="O352" s="29" t="s">
        <v>1677</v>
      </c>
      <c r="P352" s="20" t="s">
        <v>1290</v>
      </c>
      <c r="Q352" s="20" t="s">
        <v>1678</v>
      </c>
      <c r="R352" s="22">
        <v>55413</v>
      </c>
      <c r="S352" s="22">
        <v>44.999822000000002</v>
      </c>
      <c r="T352" s="22">
        <v>-93.219156999999996</v>
      </c>
      <c r="U352" s="20" t="s">
        <v>384</v>
      </c>
      <c r="V352" s="20"/>
      <c r="W352" s="26"/>
      <c r="X352" s="22" t="s">
        <v>29</v>
      </c>
      <c r="Y352" s="10">
        <f t="shared" si="5"/>
        <v>2019</v>
      </c>
    </row>
    <row r="353" spans="1:12845" x14ac:dyDescent="0.25">
      <c r="A353" s="22" t="s">
        <v>2213</v>
      </c>
      <c r="B353" s="24">
        <v>43679</v>
      </c>
      <c r="C353" s="20" t="s">
        <v>1680</v>
      </c>
      <c r="D353" s="20" t="s">
        <v>48</v>
      </c>
      <c r="E353" s="20" t="s">
        <v>24</v>
      </c>
      <c r="F353" s="11" t="s">
        <v>25</v>
      </c>
      <c r="G353" s="22" t="s">
        <v>1681</v>
      </c>
      <c r="H353" s="20" t="s">
        <v>36</v>
      </c>
      <c r="I353" s="27"/>
      <c r="J353" s="25">
        <v>9</v>
      </c>
      <c r="L353" s="25"/>
      <c r="M353" s="20" t="s">
        <v>104</v>
      </c>
      <c r="N353" s="20" t="s">
        <v>28</v>
      </c>
      <c r="O353" s="20" t="s">
        <v>1682</v>
      </c>
      <c r="P353" s="20" t="s">
        <v>1272</v>
      </c>
      <c r="Q353" s="20" t="s">
        <v>1683</v>
      </c>
      <c r="R353" s="22">
        <v>55345</v>
      </c>
      <c r="S353" s="22">
        <v>44.897027000000001</v>
      </c>
      <c r="T353" s="22">
        <v>-93.445846000000003</v>
      </c>
      <c r="U353" s="20"/>
      <c r="V353" s="20"/>
      <c r="W353" s="26"/>
      <c r="X353" s="22" t="s">
        <v>29</v>
      </c>
      <c r="Y353" s="10">
        <f t="shared" si="5"/>
        <v>2019</v>
      </c>
    </row>
    <row r="354" spans="1:12845" x14ac:dyDescent="0.25">
      <c r="A354" s="22" t="s">
        <v>2213</v>
      </c>
      <c r="B354" s="24">
        <v>43679</v>
      </c>
      <c r="C354" s="20" t="s">
        <v>952</v>
      </c>
      <c r="D354" s="20" t="s">
        <v>106</v>
      </c>
      <c r="E354" s="20" t="s">
        <v>84</v>
      </c>
      <c r="F354" s="11" t="s">
        <v>25</v>
      </c>
      <c r="G354" s="22" t="s">
        <v>1684</v>
      </c>
      <c r="H354" s="20" t="s">
        <v>143</v>
      </c>
      <c r="I354" s="27"/>
      <c r="J354" s="25">
        <v>45</v>
      </c>
      <c r="L354" s="25"/>
      <c r="M354" s="20"/>
      <c r="N354" s="20" t="s">
        <v>37</v>
      </c>
      <c r="O354" s="20" t="s">
        <v>1685</v>
      </c>
      <c r="P354" s="20" t="s">
        <v>1272</v>
      </c>
      <c r="Q354" s="20" t="s">
        <v>955</v>
      </c>
      <c r="R354" s="22">
        <v>55101</v>
      </c>
      <c r="S354" s="22">
        <v>44.956352000000003</v>
      </c>
      <c r="T354" s="22">
        <v>-93.095727999999994</v>
      </c>
      <c r="U354" s="20"/>
      <c r="V354" s="20"/>
      <c r="W354" s="26"/>
      <c r="X354" s="22" t="s">
        <v>29</v>
      </c>
      <c r="Y354" s="10">
        <f t="shared" si="5"/>
        <v>2019</v>
      </c>
    </row>
    <row r="355" spans="1:12845" x14ac:dyDescent="0.25">
      <c r="A355" s="22" t="s">
        <v>2213</v>
      </c>
      <c r="B355" s="24">
        <v>43679</v>
      </c>
      <c r="C355" s="20" t="s">
        <v>964</v>
      </c>
      <c r="D355" s="20" t="s">
        <v>38</v>
      </c>
      <c r="E355" s="20" t="s">
        <v>24</v>
      </c>
      <c r="F355" s="11" t="s">
        <v>25</v>
      </c>
      <c r="G355" s="22" t="s">
        <v>1686</v>
      </c>
      <c r="H355" s="20" t="s">
        <v>36</v>
      </c>
      <c r="I355" s="27"/>
      <c r="J355" s="25">
        <v>29</v>
      </c>
      <c r="L355" s="25"/>
      <c r="M355" s="20" t="s">
        <v>104</v>
      </c>
      <c r="N355" s="20" t="s">
        <v>28</v>
      </c>
      <c r="O355" s="20" t="s">
        <v>1687</v>
      </c>
      <c r="P355" s="20" t="s">
        <v>1272</v>
      </c>
      <c r="Q355" s="20" t="s">
        <v>967</v>
      </c>
      <c r="R355" s="22">
        <v>55420</v>
      </c>
      <c r="S355" s="22">
        <v>44.861657999999998</v>
      </c>
      <c r="T355" s="22">
        <v>-93.260357999999997</v>
      </c>
      <c r="U355" s="20"/>
      <c r="V355" s="20"/>
      <c r="W355" s="26"/>
      <c r="X355" s="22" t="s">
        <v>29</v>
      </c>
      <c r="Y355" s="10">
        <f t="shared" si="5"/>
        <v>2019</v>
      </c>
    </row>
    <row r="356" spans="1:12845" x14ac:dyDescent="0.25">
      <c r="A356" s="22" t="s">
        <v>2213</v>
      </c>
      <c r="B356" s="24">
        <v>43679</v>
      </c>
      <c r="C356" s="20" t="s">
        <v>1688</v>
      </c>
      <c r="D356" s="20" t="s">
        <v>2106</v>
      </c>
      <c r="E356" s="20" t="s">
        <v>91</v>
      </c>
      <c r="F356" s="11" t="s">
        <v>25</v>
      </c>
      <c r="G356" s="22" t="s">
        <v>1689</v>
      </c>
      <c r="H356" s="20" t="s">
        <v>36</v>
      </c>
      <c r="I356" s="27"/>
      <c r="J356" s="25">
        <v>96</v>
      </c>
      <c r="L356" s="25"/>
      <c r="M356" s="46" t="s">
        <v>3284</v>
      </c>
      <c r="N356" s="20" t="s">
        <v>28</v>
      </c>
      <c r="O356" s="20" t="s">
        <v>1690</v>
      </c>
      <c r="P356" s="20" t="s">
        <v>1272</v>
      </c>
      <c r="Q356" s="20" t="s">
        <v>176</v>
      </c>
      <c r="R356" s="22">
        <v>56301</v>
      </c>
      <c r="S356" s="22">
        <v>45.490848</v>
      </c>
      <c r="T356" s="22">
        <v>-94.147718999999995</v>
      </c>
      <c r="U356" s="20"/>
      <c r="V356" s="20"/>
      <c r="W356" s="26"/>
      <c r="X356" s="22" t="s">
        <v>71</v>
      </c>
      <c r="Y356" s="10">
        <f t="shared" si="5"/>
        <v>2019</v>
      </c>
    </row>
    <row r="357" spans="1:12845" x14ac:dyDescent="0.25">
      <c r="A357" s="22" t="s">
        <v>2213</v>
      </c>
      <c r="B357" s="24">
        <v>43679</v>
      </c>
      <c r="C357" s="20" t="s">
        <v>1691</v>
      </c>
      <c r="D357" s="20" t="s">
        <v>35</v>
      </c>
      <c r="E357" s="20" t="s">
        <v>24</v>
      </c>
      <c r="F357" s="11" t="s">
        <v>25</v>
      </c>
      <c r="G357" s="22" t="s">
        <v>1692</v>
      </c>
      <c r="H357" s="20" t="s">
        <v>36</v>
      </c>
      <c r="I357" s="27"/>
      <c r="J357" s="25">
        <v>4</v>
      </c>
      <c r="L357" s="25"/>
      <c r="M357" s="20"/>
      <c r="N357" s="20" t="s">
        <v>151</v>
      </c>
      <c r="O357" s="20" t="s">
        <v>1693</v>
      </c>
      <c r="P357" s="20" t="s">
        <v>1272</v>
      </c>
      <c r="Q357" s="20" t="s">
        <v>1694</v>
      </c>
      <c r="R357" s="22">
        <v>55344</v>
      </c>
      <c r="S357" s="22">
        <v>44.868108999999997</v>
      </c>
      <c r="T357" s="22">
        <v>-93.428552999999994</v>
      </c>
      <c r="U357" s="20"/>
      <c r="V357" s="20"/>
      <c r="W357" s="26"/>
      <c r="X357" s="22" t="s">
        <v>29</v>
      </c>
      <c r="Y357" s="10">
        <f t="shared" si="5"/>
        <v>2019</v>
      </c>
    </row>
    <row r="358" spans="1:12845" x14ac:dyDescent="0.25">
      <c r="A358" s="22" t="s">
        <v>2213</v>
      </c>
      <c r="B358" s="24">
        <v>43679</v>
      </c>
      <c r="C358" s="20" t="s">
        <v>1695</v>
      </c>
      <c r="D358" s="20" t="s">
        <v>23</v>
      </c>
      <c r="E358" s="20" t="s">
        <v>24</v>
      </c>
      <c r="F358" s="11" t="s">
        <v>25</v>
      </c>
      <c r="G358" s="22" t="s">
        <v>1696</v>
      </c>
      <c r="H358" s="20" t="s">
        <v>39</v>
      </c>
      <c r="I358" s="27"/>
      <c r="J358" s="25">
        <v>51</v>
      </c>
      <c r="K358" s="73"/>
      <c r="L358" s="25"/>
      <c r="M358" s="20"/>
      <c r="N358" s="20" t="s">
        <v>2507</v>
      </c>
      <c r="O358" s="20" t="s">
        <v>1697</v>
      </c>
      <c r="P358" s="20" t="s">
        <v>1272</v>
      </c>
      <c r="Q358" s="20" t="s">
        <v>1698</v>
      </c>
      <c r="R358" s="22">
        <v>55433</v>
      </c>
      <c r="S358" s="22">
        <v>45.189349999999997</v>
      </c>
      <c r="T358" s="22">
        <v>-93.365716000000006</v>
      </c>
      <c r="U358" s="20"/>
      <c r="V358" s="20"/>
      <c r="W358" s="26"/>
      <c r="X358" s="22" t="s">
        <v>29</v>
      </c>
      <c r="Y358" s="10">
        <f t="shared" si="5"/>
        <v>2019</v>
      </c>
    </row>
    <row r="359" spans="1:12845" x14ac:dyDescent="0.25">
      <c r="A359" s="22" t="s">
        <v>2213</v>
      </c>
      <c r="B359" s="24">
        <v>43679</v>
      </c>
      <c r="C359" s="20" t="s">
        <v>467</v>
      </c>
      <c r="D359" s="20" t="s">
        <v>23</v>
      </c>
      <c r="E359" s="20" t="s">
        <v>24</v>
      </c>
      <c r="F359" s="11" t="s">
        <v>25</v>
      </c>
      <c r="G359" s="22" t="s">
        <v>1699</v>
      </c>
      <c r="H359" s="20" t="s">
        <v>36</v>
      </c>
      <c r="I359" s="27"/>
      <c r="J359" s="25">
        <v>6</v>
      </c>
      <c r="L359" s="25"/>
      <c r="M359" s="11" t="s">
        <v>40</v>
      </c>
      <c r="N359" s="20" t="s">
        <v>28</v>
      </c>
      <c r="O359" s="20" t="s">
        <v>1700</v>
      </c>
      <c r="P359" s="20" t="s">
        <v>1272</v>
      </c>
      <c r="Q359" s="20" t="s">
        <v>468</v>
      </c>
      <c r="R359" s="22">
        <v>55401</v>
      </c>
      <c r="S359" s="22">
        <v>44.985886000000001</v>
      </c>
      <c r="T359" s="22">
        <v>-93.270270999999994</v>
      </c>
      <c r="U359" s="20"/>
      <c r="V359" s="20"/>
      <c r="W359" s="26"/>
      <c r="X359" s="22" t="s">
        <v>29</v>
      </c>
      <c r="Y359" s="10">
        <f t="shared" si="5"/>
        <v>2019</v>
      </c>
    </row>
    <row r="360" spans="1:12845" x14ac:dyDescent="0.25">
      <c r="A360" s="22" t="s">
        <v>2213</v>
      </c>
      <c r="B360" s="24">
        <v>43679</v>
      </c>
      <c r="C360" s="20" t="s">
        <v>1701</v>
      </c>
      <c r="D360" s="20" t="s">
        <v>23</v>
      </c>
      <c r="E360" s="20" t="s">
        <v>24</v>
      </c>
      <c r="F360" s="11" t="s">
        <v>25</v>
      </c>
      <c r="G360" s="22" t="s">
        <v>1702</v>
      </c>
      <c r="H360" s="20" t="s">
        <v>50</v>
      </c>
      <c r="I360" s="27"/>
      <c r="J360" s="25">
        <v>30</v>
      </c>
      <c r="L360" s="25"/>
      <c r="M360" s="11" t="s">
        <v>200</v>
      </c>
      <c r="N360" s="11" t="s">
        <v>2508</v>
      </c>
      <c r="O360" s="20" t="s">
        <v>1703</v>
      </c>
      <c r="P360" s="20" t="s">
        <v>1272</v>
      </c>
      <c r="Q360" s="20" t="s">
        <v>1704</v>
      </c>
      <c r="R360" s="22">
        <v>55402</v>
      </c>
      <c r="S360" s="22">
        <v>44.975606999999997</v>
      </c>
      <c r="T360" s="22">
        <v>-93.273875000000004</v>
      </c>
      <c r="U360" s="20"/>
      <c r="V360" s="20"/>
      <c r="W360" s="26"/>
      <c r="X360" s="22" t="s">
        <v>29</v>
      </c>
      <c r="Y360" s="10">
        <f t="shared" si="5"/>
        <v>2019</v>
      </c>
    </row>
    <row r="361" spans="1:12845" x14ac:dyDescent="0.25">
      <c r="A361" s="22" t="s">
        <v>2213</v>
      </c>
      <c r="B361" s="24">
        <v>43679</v>
      </c>
      <c r="C361" s="20" t="s">
        <v>272</v>
      </c>
      <c r="D361" s="20" t="s">
        <v>23</v>
      </c>
      <c r="E361" s="20" t="s">
        <v>24</v>
      </c>
      <c r="F361" s="11" t="s">
        <v>25</v>
      </c>
      <c r="G361" s="22" t="s">
        <v>1705</v>
      </c>
      <c r="H361" s="20" t="s">
        <v>36</v>
      </c>
      <c r="I361" s="27"/>
      <c r="J361" s="25">
        <v>15</v>
      </c>
      <c r="L361" s="25"/>
      <c r="M361" s="20" t="s">
        <v>1990</v>
      </c>
      <c r="N361" s="20" t="s">
        <v>33</v>
      </c>
      <c r="O361" s="20" t="s">
        <v>1706</v>
      </c>
      <c r="P361" s="20" t="s">
        <v>1272</v>
      </c>
      <c r="Q361" s="20" t="s">
        <v>273</v>
      </c>
      <c r="R361" s="22">
        <v>55413</v>
      </c>
      <c r="S361" s="22">
        <v>45.002665</v>
      </c>
      <c r="T361" s="22">
        <v>-93.248981000000001</v>
      </c>
      <c r="U361" s="20"/>
      <c r="V361" s="20"/>
      <c r="W361" s="26"/>
      <c r="X361" s="22" t="s">
        <v>29</v>
      </c>
      <c r="Y361" s="10">
        <f t="shared" si="5"/>
        <v>2019</v>
      </c>
    </row>
    <row r="362" spans="1:12845" x14ac:dyDescent="0.25">
      <c r="A362" s="22" t="s">
        <v>2213</v>
      </c>
      <c r="B362" s="24">
        <v>43679</v>
      </c>
      <c r="C362" s="20" t="s">
        <v>569</v>
      </c>
      <c r="D362" s="20" t="s">
        <v>88</v>
      </c>
      <c r="E362" s="20" t="s">
        <v>24</v>
      </c>
      <c r="F362" s="11" t="s">
        <v>25</v>
      </c>
      <c r="G362" s="22" t="s">
        <v>1707</v>
      </c>
      <c r="H362" s="20" t="s">
        <v>36</v>
      </c>
      <c r="I362" s="27"/>
      <c r="J362" s="25">
        <v>18</v>
      </c>
      <c r="L362" s="25"/>
      <c r="M362" s="11" t="s">
        <v>40</v>
      </c>
      <c r="N362" s="20" t="s">
        <v>28</v>
      </c>
      <c r="O362" s="20" t="s">
        <v>1708</v>
      </c>
      <c r="P362" s="20" t="s">
        <v>1272</v>
      </c>
      <c r="Q362" s="20" t="s">
        <v>1709</v>
      </c>
      <c r="R362" s="22">
        <v>55426</v>
      </c>
      <c r="S362" s="22">
        <v>44.969523000000002</v>
      </c>
      <c r="T362" s="22">
        <v>-93.361908999999997</v>
      </c>
      <c r="U362" s="20"/>
      <c r="V362" s="20"/>
      <c r="W362" s="26"/>
      <c r="X362" s="22" t="s">
        <v>29</v>
      </c>
      <c r="Y362" s="10">
        <f t="shared" si="5"/>
        <v>2019</v>
      </c>
    </row>
    <row r="363" spans="1:12845" x14ac:dyDescent="0.25">
      <c r="A363" s="22" t="s">
        <v>2213</v>
      </c>
      <c r="B363" s="259">
        <v>43679</v>
      </c>
      <c r="C363" s="32" t="s">
        <v>1710</v>
      </c>
      <c r="D363" s="20" t="s">
        <v>172</v>
      </c>
      <c r="E363" s="20" t="s">
        <v>173</v>
      </c>
      <c r="F363" s="11" t="s">
        <v>25</v>
      </c>
      <c r="G363" s="22" t="s">
        <v>1711</v>
      </c>
      <c r="H363" s="20" t="s">
        <v>36</v>
      </c>
      <c r="I363" s="35"/>
      <c r="J363" s="279">
        <v>40</v>
      </c>
      <c r="L363" s="25"/>
      <c r="M363" s="10" t="s">
        <v>566</v>
      </c>
      <c r="N363" s="10" t="s">
        <v>3371</v>
      </c>
      <c r="O363" s="20" t="s">
        <v>1712</v>
      </c>
      <c r="P363" s="20" t="s">
        <v>1272</v>
      </c>
      <c r="Q363" s="20" t="s">
        <v>1713</v>
      </c>
      <c r="R363" s="22">
        <v>56201</v>
      </c>
      <c r="S363" s="22">
        <v>45.138036</v>
      </c>
      <c r="T363" s="22">
        <v>-95.043182000000002</v>
      </c>
      <c r="U363" s="20"/>
      <c r="V363" s="20"/>
      <c r="W363" s="26"/>
      <c r="X363" s="22" t="s">
        <v>71</v>
      </c>
      <c r="Y363" s="10">
        <f t="shared" si="5"/>
        <v>2019</v>
      </c>
    </row>
    <row r="364" spans="1:12845" x14ac:dyDescent="0.25">
      <c r="A364" s="22" t="s">
        <v>2213</v>
      </c>
      <c r="B364" s="24">
        <v>43679</v>
      </c>
      <c r="C364" s="20" t="s">
        <v>463</v>
      </c>
      <c r="D364" s="20" t="s">
        <v>23</v>
      </c>
      <c r="E364" s="20" t="s">
        <v>24</v>
      </c>
      <c r="F364" s="11" t="s">
        <v>25</v>
      </c>
      <c r="G364" s="22" t="s">
        <v>1714</v>
      </c>
      <c r="H364" s="20" t="s">
        <v>36</v>
      </c>
      <c r="I364" s="27"/>
      <c r="J364" s="25">
        <v>10</v>
      </c>
      <c r="L364" s="25"/>
      <c r="M364" s="46" t="s">
        <v>3284</v>
      </c>
      <c r="N364" s="20" t="s">
        <v>28</v>
      </c>
      <c r="O364" s="20" t="s">
        <v>1715</v>
      </c>
      <c r="P364" s="20" t="s">
        <v>1272</v>
      </c>
      <c r="Q364" s="20"/>
      <c r="R364" s="22">
        <v>55401</v>
      </c>
      <c r="S364" s="22">
        <v>44.984577000000002</v>
      </c>
      <c r="T364" s="22">
        <v>-93.269097000000002</v>
      </c>
      <c r="U364" s="20"/>
      <c r="V364" s="20"/>
      <c r="W364" s="26"/>
      <c r="X364" s="22" t="s">
        <v>29</v>
      </c>
      <c r="Y364" s="10">
        <f t="shared" si="5"/>
        <v>2019</v>
      </c>
    </row>
    <row r="365" spans="1:12845" x14ac:dyDescent="0.25">
      <c r="A365" s="22" t="s">
        <v>2213</v>
      </c>
      <c r="B365" s="24">
        <v>43679</v>
      </c>
      <c r="C365" s="20" t="s">
        <v>1716</v>
      </c>
      <c r="D365" s="20" t="s">
        <v>54</v>
      </c>
      <c r="E365" s="20" t="s">
        <v>24</v>
      </c>
      <c r="F365" s="11" t="s">
        <v>25</v>
      </c>
      <c r="G365" s="22" t="s">
        <v>1717</v>
      </c>
      <c r="H365" s="20"/>
      <c r="I365" s="27"/>
      <c r="J365" s="25">
        <v>10</v>
      </c>
      <c r="L365" s="25"/>
      <c r="M365" s="46" t="s">
        <v>3284</v>
      </c>
      <c r="N365" s="20" t="s">
        <v>28</v>
      </c>
      <c r="O365" s="20" t="s">
        <v>1718</v>
      </c>
      <c r="P365" s="20" t="s">
        <v>1272</v>
      </c>
      <c r="Q365" s="20" t="s">
        <v>1719</v>
      </c>
      <c r="R365" s="22">
        <v>55428</v>
      </c>
      <c r="S365" s="22">
        <v>45.083094000000003</v>
      </c>
      <c r="T365" s="22">
        <v>-93.388878000000005</v>
      </c>
      <c r="U365" s="20"/>
      <c r="V365" s="20"/>
      <c r="W365" s="26"/>
      <c r="X365" s="22" t="s">
        <v>29</v>
      </c>
      <c r="Y365" s="10">
        <f t="shared" si="5"/>
        <v>2019</v>
      </c>
    </row>
    <row r="366" spans="1:12845" x14ac:dyDescent="0.25">
      <c r="A366" s="22" t="s">
        <v>2213</v>
      </c>
      <c r="B366" s="24">
        <v>43690</v>
      </c>
      <c r="C366" s="20" t="s">
        <v>1720</v>
      </c>
      <c r="D366" s="20" t="s">
        <v>111</v>
      </c>
      <c r="E366" s="20" t="s">
        <v>112</v>
      </c>
      <c r="F366" s="11" t="s">
        <v>25</v>
      </c>
      <c r="G366" s="22" t="s">
        <v>1721</v>
      </c>
      <c r="H366" s="20" t="s">
        <v>33</v>
      </c>
      <c r="I366" s="27">
        <v>19050000</v>
      </c>
      <c r="J366" s="25">
        <v>300</v>
      </c>
      <c r="L366" s="25">
        <v>160000</v>
      </c>
      <c r="M366" s="20" t="s">
        <v>2509</v>
      </c>
      <c r="N366" s="20" t="s">
        <v>33</v>
      </c>
      <c r="O366" s="20" t="s">
        <v>1722</v>
      </c>
      <c r="P366" s="20" t="s">
        <v>1723</v>
      </c>
      <c r="Q366" s="20"/>
      <c r="R366" s="22">
        <v>56345</v>
      </c>
      <c r="S366" s="22">
        <v>45.980055</v>
      </c>
      <c r="T366" s="22">
        <v>-94.245867000000004</v>
      </c>
      <c r="U366" s="20" t="s">
        <v>303</v>
      </c>
      <c r="V366" s="20" t="s">
        <v>1583</v>
      </c>
      <c r="W366" s="26">
        <f>450000+175000</f>
        <v>625000</v>
      </c>
      <c r="X366" s="22" t="s">
        <v>71</v>
      </c>
      <c r="Y366" s="10">
        <f t="shared" si="5"/>
        <v>2019</v>
      </c>
    </row>
    <row r="367" spans="1:12845" x14ac:dyDescent="0.25">
      <c r="A367" s="22" t="s">
        <v>2213</v>
      </c>
      <c r="B367" s="24">
        <v>43691</v>
      </c>
      <c r="C367" s="20" t="s">
        <v>1724</v>
      </c>
      <c r="D367" s="20" t="s">
        <v>117</v>
      </c>
      <c r="E367" s="20" t="s">
        <v>212</v>
      </c>
      <c r="F367" s="11" t="s">
        <v>25</v>
      </c>
      <c r="G367" s="22" t="s">
        <v>1725</v>
      </c>
      <c r="H367" s="20" t="s">
        <v>85</v>
      </c>
      <c r="I367" s="27"/>
      <c r="J367" s="25"/>
      <c r="L367" s="25">
        <v>25000</v>
      </c>
      <c r="M367" s="20" t="s">
        <v>2372</v>
      </c>
      <c r="N367" s="20" t="s">
        <v>33</v>
      </c>
      <c r="O367" s="20" t="s">
        <v>1726</v>
      </c>
      <c r="P367" s="20" t="s">
        <v>1272</v>
      </c>
      <c r="Q367" s="20" t="s">
        <v>1727</v>
      </c>
      <c r="R367" s="22">
        <v>55318</v>
      </c>
      <c r="S367" s="22">
        <v>44.838582000000002</v>
      </c>
      <c r="T367" s="22">
        <v>-93.600645</v>
      </c>
      <c r="U367" s="20"/>
      <c r="V367" s="20"/>
      <c r="W367" s="26"/>
      <c r="X367" s="22" t="s">
        <v>29</v>
      </c>
      <c r="Y367" s="10">
        <f t="shared" si="5"/>
        <v>2019</v>
      </c>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c r="CA367" s="73"/>
      <c r="CB367" s="73"/>
      <c r="CC367" s="73"/>
      <c r="CD367" s="73"/>
      <c r="CE367" s="73"/>
      <c r="CF367" s="73"/>
      <c r="CG367" s="73"/>
      <c r="CH367" s="73"/>
      <c r="CI367" s="73"/>
      <c r="CJ367" s="73"/>
      <c r="CK367" s="73"/>
      <c r="CL367" s="73"/>
      <c r="CM367" s="73"/>
      <c r="CN367" s="73"/>
      <c r="CO367" s="73"/>
      <c r="CP367" s="73"/>
      <c r="CQ367" s="73"/>
      <c r="CR367" s="73"/>
      <c r="CS367" s="73"/>
      <c r="CT367" s="73"/>
      <c r="CU367" s="73"/>
      <c r="CV367" s="73"/>
      <c r="CW367" s="73"/>
      <c r="CX367" s="73"/>
      <c r="CY367" s="73"/>
      <c r="CZ367" s="73"/>
      <c r="DA367" s="73"/>
      <c r="DB367" s="73"/>
      <c r="DC367" s="73"/>
      <c r="DD367" s="73"/>
      <c r="DE367" s="73"/>
      <c r="DF367" s="73"/>
      <c r="DG367" s="73"/>
      <c r="DH367" s="73"/>
      <c r="DI367" s="73"/>
      <c r="DJ367" s="73"/>
      <c r="DK367" s="73"/>
      <c r="DL367" s="73"/>
      <c r="DM367" s="73"/>
      <c r="DN367" s="73"/>
      <c r="DO367" s="73"/>
      <c r="DP367" s="73"/>
      <c r="DQ367" s="73"/>
      <c r="DR367" s="73"/>
      <c r="DS367" s="73"/>
      <c r="DT367" s="73"/>
      <c r="DU367" s="73"/>
      <c r="DV367" s="73"/>
      <c r="DW367" s="73"/>
      <c r="DX367" s="73"/>
      <c r="DY367" s="73"/>
      <c r="DZ367" s="73"/>
      <c r="EA367" s="73"/>
      <c r="EB367" s="73"/>
      <c r="EC367" s="73"/>
      <c r="ED367" s="73"/>
      <c r="EE367" s="73"/>
      <c r="EF367" s="73"/>
      <c r="EG367" s="73"/>
      <c r="EH367" s="73"/>
      <c r="EI367" s="73"/>
      <c r="EJ367" s="73"/>
      <c r="EK367" s="73"/>
      <c r="EL367" s="73"/>
      <c r="EM367" s="73"/>
      <c r="EN367" s="73"/>
      <c r="EO367" s="73"/>
      <c r="EP367" s="73"/>
      <c r="EQ367" s="73"/>
      <c r="ER367" s="73"/>
      <c r="ES367" s="73"/>
      <c r="ET367" s="73"/>
      <c r="EU367" s="73"/>
      <c r="EV367" s="73"/>
      <c r="EW367" s="73"/>
      <c r="EX367" s="73"/>
      <c r="EY367" s="73"/>
      <c r="EZ367" s="73"/>
      <c r="FA367" s="73"/>
      <c r="FB367" s="73"/>
      <c r="FC367" s="73"/>
      <c r="FD367" s="73"/>
      <c r="FE367" s="73"/>
      <c r="FF367" s="73"/>
      <c r="FG367" s="73"/>
      <c r="FH367" s="73"/>
      <c r="FI367" s="73"/>
      <c r="FJ367" s="73"/>
      <c r="FK367" s="73"/>
      <c r="FL367" s="73"/>
      <c r="FM367" s="73"/>
      <c r="FN367" s="73"/>
      <c r="FO367" s="73"/>
      <c r="FP367" s="73"/>
      <c r="FQ367" s="73"/>
      <c r="FR367" s="73"/>
      <c r="FS367" s="73"/>
      <c r="FT367" s="73"/>
      <c r="FU367" s="73"/>
      <c r="FV367" s="73"/>
      <c r="FW367" s="73"/>
      <c r="FX367" s="73"/>
      <c r="FY367" s="73"/>
      <c r="FZ367" s="73"/>
      <c r="GA367" s="73"/>
      <c r="GB367" s="73"/>
      <c r="GC367" s="73"/>
      <c r="GD367" s="73"/>
      <c r="GE367" s="73"/>
      <c r="GF367" s="73"/>
      <c r="GG367" s="73"/>
      <c r="GH367" s="73"/>
      <c r="GI367" s="73"/>
      <c r="GJ367" s="73"/>
      <c r="GK367" s="73"/>
      <c r="GL367" s="73"/>
      <c r="GM367" s="73"/>
      <c r="GN367" s="73"/>
      <c r="GO367" s="73"/>
      <c r="GP367" s="73"/>
      <c r="GQ367" s="73"/>
      <c r="GR367" s="73"/>
      <c r="GS367" s="73"/>
      <c r="GT367" s="73"/>
      <c r="GU367" s="73"/>
      <c r="GV367" s="73"/>
      <c r="GW367" s="73"/>
      <c r="GX367" s="73"/>
      <c r="GY367" s="73"/>
      <c r="GZ367" s="73"/>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V367" s="73"/>
      <c r="IW367" s="73"/>
      <c r="IX367" s="73"/>
      <c r="IY367" s="73"/>
      <c r="IZ367" s="73"/>
      <c r="JA367" s="73"/>
      <c r="JB367" s="73"/>
      <c r="JC367" s="73"/>
      <c r="JD367" s="73"/>
      <c r="JE367" s="73"/>
      <c r="JF367" s="73"/>
      <c r="JG367" s="73"/>
      <c r="JH367" s="73"/>
      <c r="JI367" s="73"/>
      <c r="JJ367" s="73"/>
      <c r="JK367" s="73"/>
      <c r="JL367" s="73"/>
      <c r="JM367" s="73"/>
      <c r="JN367" s="73"/>
      <c r="JO367" s="73"/>
      <c r="JP367" s="73"/>
      <c r="JQ367" s="73"/>
      <c r="JR367" s="73"/>
      <c r="JS367" s="73"/>
      <c r="JT367" s="73"/>
      <c r="JU367" s="73"/>
      <c r="JV367" s="73"/>
      <c r="JW367" s="73"/>
      <c r="JX367" s="73"/>
      <c r="JY367" s="73"/>
      <c r="JZ367" s="73"/>
      <c r="KA367" s="73"/>
      <c r="KB367" s="73"/>
      <c r="KC367" s="73"/>
      <c r="KD367" s="73"/>
      <c r="KE367" s="73"/>
      <c r="KF367" s="73"/>
      <c r="KG367" s="73"/>
      <c r="KH367" s="73"/>
      <c r="KI367" s="73"/>
      <c r="KJ367" s="73"/>
      <c r="KK367" s="73"/>
      <c r="KL367" s="73"/>
      <c r="KM367" s="73"/>
      <c r="KN367" s="73"/>
      <c r="KO367" s="73"/>
      <c r="KP367" s="73"/>
      <c r="KQ367" s="73"/>
      <c r="KR367" s="73"/>
      <c r="KS367" s="73"/>
      <c r="KT367" s="73"/>
      <c r="KU367" s="73"/>
      <c r="KV367" s="73"/>
      <c r="KW367" s="73"/>
      <c r="KX367" s="73"/>
      <c r="KY367" s="73"/>
      <c r="KZ367" s="73"/>
      <c r="LA367" s="73"/>
      <c r="LB367" s="73"/>
      <c r="LC367" s="73"/>
      <c r="LD367" s="73"/>
      <c r="LE367" s="73"/>
      <c r="LF367" s="73"/>
      <c r="LG367" s="73"/>
      <c r="LH367" s="73"/>
      <c r="LI367" s="73"/>
      <c r="LJ367" s="73"/>
      <c r="LK367" s="73"/>
      <c r="LL367" s="73"/>
      <c r="LM367" s="73"/>
      <c r="LN367" s="73"/>
      <c r="LO367" s="73"/>
      <c r="LP367" s="73"/>
      <c r="LQ367" s="73"/>
      <c r="LR367" s="73"/>
      <c r="LS367" s="73"/>
      <c r="LT367" s="73"/>
      <c r="LU367" s="73"/>
      <c r="LV367" s="73"/>
      <c r="LW367" s="73"/>
      <c r="LX367" s="73"/>
      <c r="LY367" s="73"/>
      <c r="LZ367" s="73"/>
      <c r="MA367" s="73"/>
      <c r="MB367" s="73"/>
      <c r="MC367" s="73"/>
      <c r="MD367" s="73"/>
      <c r="ME367" s="73"/>
      <c r="MF367" s="73"/>
      <c r="MG367" s="73"/>
      <c r="MH367" s="73"/>
      <c r="MI367" s="73"/>
      <c r="MJ367" s="73"/>
      <c r="MK367" s="73"/>
      <c r="ML367" s="73"/>
      <c r="MM367" s="73"/>
      <c r="MN367" s="73"/>
      <c r="MO367" s="73"/>
      <c r="MP367" s="73"/>
      <c r="MQ367" s="73"/>
      <c r="MR367" s="73"/>
      <c r="MS367" s="73"/>
      <c r="MT367" s="73"/>
      <c r="MU367" s="73"/>
      <c r="MV367" s="73"/>
      <c r="MW367" s="73"/>
      <c r="MX367" s="73"/>
      <c r="MY367" s="73"/>
      <c r="MZ367" s="73"/>
      <c r="NA367" s="73"/>
      <c r="NB367" s="73"/>
      <c r="NC367" s="73"/>
      <c r="ND367" s="73"/>
      <c r="NE367" s="73"/>
      <c r="NF367" s="73"/>
      <c r="NG367" s="73"/>
      <c r="NH367" s="73"/>
      <c r="NI367" s="73"/>
      <c r="NJ367" s="73"/>
      <c r="NK367" s="73"/>
      <c r="NL367" s="73"/>
      <c r="NM367" s="73"/>
      <c r="NN367" s="73"/>
      <c r="NO367" s="73"/>
      <c r="NP367" s="73"/>
      <c r="NQ367" s="73"/>
      <c r="NR367" s="73"/>
      <c r="NS367" s="73"/>
      <c r="NT367" s="73"/>
      <c r="NU367" s="73"/>
      <c r="NV367" s="73"/>
      <c r="NW367" s="73"/>
      <c r="NX367" s="73"/>
      <c r="NY367" s="73"/>
      <c r="NZ367" s="73"/>
      <c r="OA367" s="73"/>
      <c r="OB367" s="73"/>
      <c r="OC367" s="73"/>
      <c r="OD367" s="73"/>
      <c r="OE367" s="73"/>
      <c r="OF367" s="73"/>
      <c r="OG367" s="73"/>
      <c r="OH367" s="73"/>
      <c r="OI367" s="73"/>
      <c r="OJ367" s="73"/>
      <c r="OK367" s="73"/>
      <c r="OL367" s="73"/>
      <c r="OM367" s="73"/>
      <c r="ON367" s="73"/>
      <c r="OO367" s="73"/>
      <c r="OP367" s="73"/>
      <c r="OQ367" s="73"/>
      <c r="OR367" s="73"/>
      <c r="OS367" s="73"/>
      <c r="OT367" s="73"/>
      <c r="OU367" s="73"/>
      <c r="OV367" s="73"/>
      <c r="OW367" s="73"/>
      <c r="OX367" s="73"/>
      <c r="OY367" s="73"/>
      <c r="OZ367" s="73"/>
      <c r="PA367" s="73"/>
      <c r="PB367" s="73"/>
      <c r="PC367" s="73"/>
      <c r="PD367" s="73"/>
      <c r="PE367" s="73"/>
      <c r="PF367" s="73"/>
      <c r="PG367" s="73"/>
      <c r="PH367" s="73"/>
      <c r="PI367" s="73"/>
      <c r="PJ367" s="73"/>
      <c r="PK367" s="73"/>
      <c r="PL367" s="73"/>
      <c r="PM367" s="73"/>
      <c r="PN367" s="73"/>
      <c r="PO367" s="73"/>
      <c r="PP367" s="73"/>
      <c r="PQ367" s="73"/>
      <c r="PR367" s="73"/>
      <c r="PS367" s="73"/>
      <c r="PT367" s="73"/>
      <c r="PU367" s="73"/>
      <c r="PV367" s="73"/>
      <c r="PW367" s="73"/>
      <c r="PX367" s="73"/>
      <c r="PY367" s="73"/>
      <c r="PZ367" s="73"/>
      <c r="QA367" s="73"/>
      <c r="QB367" s="73"/>
      <c r="QC367" s="73"/>
      <c r="QD367" s="73"/>
      <c r="QE367" s="73"/>
      <c r="QF367" s="73"/>
      <c r="QG367" s="73"/>
      <c r="QH367" s="73"/>
      <c r="QI367" s="73"/>
      <c r="QJ367" s="73"/>
      <c r="QK367" s="73"/>
      <c r="QL367" s="73"/>
      <c r="QM367" s="73"/>
      <c r="QN367" s="73"/>
      <c r="QO367" s="73"/>
      <c r="QP367" s="73"/>
      <c r="QQ367" s="73"/>
      <c r="QR367" s="73"/>
      <c r="QS367" s="73"/>
      <c r="QT367" s="73"/>
      <c r="QU367" s="73"/>
      <c r="QV367" s="73"/>
      <c r="QW367" s="73"/>
      <c r="QX367" s="73"/>
      <c r="QY367" s="73"/>
      <c r="QZ367" s="73"/>
      <c r="RA367" s="73"/>
      <c r="RB367" s="73"/>
      <c r="RC367" s="73"/>
      <c r="RD367" s="73"/>
      <c r="RE367" s="73"/>
      <c r="RF367" s="73"/>
      <c r="RG367" s="73"/>
      <c r="RH367" s="73"/>
      <c r="RI367" s="73"/>
      <c r="RJ367" s="73"/>
      <c r="RK367" s="73"/>
      <c r="RL367" s="73"/>
      <c r="RM367" s="73"/>
      <c r="RN367" s="73"/>
      <c r="RO367" s="73"/>
      <c r="RP367" s="73"/>
      <c r="RQ367" s="73"/>
      <c r="RR367" s="73"/>
      <c r="RS367" s="73"/>
      <c r="RT367" s="73"/>
      <c r="RU367" s="73"/>
      <c r="RV367" s="73"/>
      <c r="RW367" s="73"/>
      <c r="RX367" s="73"/>
      <c r="RY367" s="73"/>
      <c r="RZ367" s="73"/>
      <c r="SA367" s="73"/>
      <c r="SB367" s="73"/>
      <c r="SC367" s="73"/>
      <c r="SD367" s="73"/>
      <c r="SE367" s="73"/>
      <c r="SF367" s="73"/>
      <c r="SG367" s="73"/>
      <c r="SH367" s="73"/>
      <c r="SI367" s="73"/>
      <c r="SJ367" s="73"/>
      <c r="SK367" s="73"/>
      <c r="SL367" s="73"/>
      <c r="SM367" s="73"/>
      <c r="SN367" s="73"/>
      <c r="SO367" s="73"/>
      <c r="SP367" s="73"/>
      <c r="SQ367" s="73"/>
      <c r="SR367" s="73"/>
      <c r="SS367" s="73"/>
      <c r="ST367" s="73"/>
      <c r="SU367" s="73"/>
      <c r="SV367" s="73"/>
      <c r="SW367" s="73"/>
      <c r="SX367" s="73"/>
      <c r="SY367" s="73"/>
      <c r="SZ367" s="73"/>
      <c r="TA367" s="73"/>
      <c r="TB367" s="73"/>
      <c r="TC367" s="73"/>
      <c r="TD367" s="73"/>
      <c r="TE367" s="73"/>
      <c r="TF367" s="73"/>
      <c r="TG367" s="73"/>
      <c r="TH367" s="73"/>
      <c r="TI367" s="73"/>
      <c r="TJ367" s="73"/>
      <c r="TK367" s="73"/>
      <c r="TL367" s="73"/>
      <c r="TM367" s="73"/>
      <c r="TN367" s="73"/>
      <c r="TO367" s="73"/>
      <c r="TP367" s="73"/>
      <c r="TQ367" s="73"/>
      <c r="TR367" s="73"/>
      <c r="TS367" s="73"/>
      <c r="TT367" s="73"/>
      <c r="TU367" s="73"/>
      <c r="TV367" s="73"/>
      <c r="TW367" s="73"/>
      <c r="TX367" s="73"/>
      <c r="TY367" s="73"/>
      <c r="TZ367" s="73"/>
      <c r="UA367" s="73"/>
      <c r="UB367" s="73"/>
      <c r="UC367" s="73"/>
      <c r="UD367" s="73"/>
      <c r="UE367" s="73"/>
      <c r="UF367" s="73"/>
      <c r="UG367" s="73"/>
      <c r="UH367" s="73"/>
      <c r="UI367" s="73"/>
      <c r="UJ367" s="73"/>
      <c r="UK367" s="73"/>
      <c r="UL367" s="73"/>
      <c r="UM367" s="73"/>
      <c r="UN367" s="73"/>
      <c r="UO367" s="73"/>
      <c r="UP367" s="73"/>
      <c r="UQ367" s="73"/>
      <c r="UR367" s="73"/>
      <c r="US367" s="73"/>
      <c r="UT367" s="73"/>
      <c r="UU367" s="73"/>
      <c r="UV367" s="73"/>
      <c r="UW367" s="73"/>
      <c r="UX367" s="73"/>
      <c r="UY367" s="73"/>
      <c r="UZ367" s="73"/>
      <c r="VA367" s="73"/>
      <c r="VB367" s="73"/>
      <c r="VC367" s="73"/>
      <c r="VD367" s="73"/>
      <c r="VE367" s="73"/>
      <c r="VF367" s="73"/>
      <c r="VG367" s="73"/>
      <c r="VH367" s="73"/>
      <c r="VI367" s="73"/>
      <c r="VJ367" s="73"/>
      <c r="VK367" s="73"/>
      <c r="VL367" s="73"/>
      <c r="VM367" s="73"/>
      <c r="VN367" s="73"/>
      <c r="VO367" s="73"/>
      <c r="VP367" s="73"/>
      <c r="VQ367" s="73"/>
      <c r="VR367" s="73"/>
      <c r="VS367" s="73"/>
      <c r="VT367" s="73"/>
      <c r="VU367" s="73"/>
      <c r="VV367" s="73"/>
      <c r="VW367" s="73"/>
      <c r="VX367" s="73"/>
      <c r="VY367" s="73"/>
      <c r="VZ367" s="73"/>
      <c r="WA367" s="73"/>
      <c r="WB367" s="73"/>
      <c r="WC367" s="73"/>
      <c r="WD367" s="73"/>
      <c r="WE367" s="73"/>
      <c r="WF367" s="73"/>
      <c r="WG367" s="73"/>
      <c r="WH367" s="73"/>
      <c r="WI367" s="73"/>
      <c r="WJ367" s="73"/>
      <c r="WK367" s="73"/>
      <c r="WL367" s="73"/>
      <c r="WM367" s="73"/>
      <c r="WN367" s="73"/>
      <c r="WO367" s="73"/>
      <c r="WP367" s="73"/>
      <c r="WQ367" s="73"/>
      <c r="WR367" s="73"/>
      <c r="WS367" s="73"/>
      <c r="WT367" s="73"/>
      <c r="WU367" s="73"/>
      <c r="WV367" s="73"/>
      <c r="WW367" s="73"/>
      <c r="WX367" s="73"/>
      <c r="WY367" s="73"/>
      <c r="WZ367" s="73"/>
      <c r="XA367" s="73"/>
      <c r="XB367" s="73"/>
      <c r="XC367" s="73"/>
      <c r="XD367" s="73"/>
      <c r="XE367" s="73"/>
      <c r="XF367" s="73"/>
      <c r="XG367" s="73"/>
      <c r="XH367" s="73"/>
      <c r="XI367" s="73"/>
      <c r="XJ367" s="73"/>
      <c r="XK367" s="73"/>
      <c r="XL367" s="73"/>
      <c r="XM367" s="73"/>
      <c r="XN367" s="73"/>
      <c r="XO367" s="73"/>
      <c r="XP367" s="73"/>
      <c r="XQ367" s="73"/>
      <c r="XR367" s="73"/>
      <c r="XS367" s="73"/>
      <c r="XT367" s="73"/>
      <c r="XU367" s="73"/>
      <c r="XV367" s="73"/>
      <c r="XW367" s="73"/>
      <c r="XX367" s="73"/>
      <c r="XY367" s="73"/>
      <c r="XZ367" s="73"/>
      <c r="YA367" s="73"/>
      <c r="YB367" s="73"/>
      <c r="YC367" s="73"/>
      <c r="YD367" s="73"/>
      <c r="YE367" s="73"/>
      <c r="YF367" s="73"/>
      <c r="YG367" s="73"/>
      <c r="YH367" s="73"/>
      <c r="YI367" s="73"/>
      <c r="YJ367" s="73"/>
      <c r="YK367" s="73"/>
      <c r="YL367" s="73"/>
      <c r="YM367" s="73"/>
      <c r="YN367" s="73"/>
      <c r="YO367" s="73"/>
      <c r="YP367" s="73"/>
      <c r="YQ367" s="73"/>
      <c r="YR367" s="73"/>
      <c r="YS367" s="73"/>
      <c r="YT367" s="73"/>
      <c r="YU367" s="73"/>
      <c r="YV367" s="73"/>
      <c r="YW367" s="73"/>
      <c r="YX367" s="73"/>
      <c r="YY367" s="73"/>
      <c r="YZ367" s="73"/>
      <c r="ZA367" s="73"/>
      <c r="ZB367" s="73"/>
      <c r="ZC367" s="73"/>
      <c r="ZD367" s="73"/>
      <c r="ZE367" s="73"/>
      <c r="ZF367" s="73"/>
      <c r="ZG367" s="73"/>
      <c r="ZH367" s="73"/>
      <c r="ZI367" s="73"/>
      <c r="ZJ367" s="73"/>
      <c r="ZK367" s="73"/>
      <c r="ZL367" s="73"/>
      <c r="ZM367" s="73"/>
      <c r="ZN367" s="73"/>
      <c r="ZO367" s="73"/>
      <c r="ZP367" s="73"/>
      <c r="ZQ367" s="73"/>
      <c r="ZR367" s="73"/>
      <c r="ZS367" s="73"/>
      <c r="ZT367" s="73"/>
      <c r="ZU367" s="73"/>
      <c r="ZV367" s="73"/>
      <c r="ZW367" s="73"/>
      <c r="ZX367" s="73"/>
      <c r="ZY367" s="73"/>
      <c r="ZZ367" s="73"/>
      <c r="AAA367" s="73"/>
      <c r="AAB367" s="73"/>
      <c r="AAC367" s="73"/>
      <c r="AAD367" s="73"/>
      <c r="AAE367" s="73"/>
      <c r="AAF367" s="73"/>
      <c r="AAG367" s="73"/>
      <c r="AAH367" s="73"/>
      <c r="AAI367" s="73"/>
      <c r="AAJ367" s="73"/>
      <c r="AAK367" s="73"/>
      <c r="AAL367" s="73"/>
      <c r="AAM367" s="73"/>
      <c r="AAN367" s="73"/>
      <c r="AAO367" s="73"/>
      <c r="AAP367" s="73"/>
      <c r="AAQ367" s="73"/>
      <c r="AAR367" s="73"/>
      <c r="AAS367" s="73"/>
      <c r="AAT367" s="73"/>
      <c r="AAU367" s="73"/>
      <c r="AAV367" s="73"/>
      <c r="AAW367" s="73"/>
      <c r="AAX367" s="73"/>
      <c r="AAY367" s="73"/>
      <c r="AAZ367" s="73"/>
      <c r="ABA367" s="73"/>
      <c r="ABB367" s="73"/>
      <c r="ABC367" s="73"/>
      <c r="ABD367" s="73"/>
      <c r="ABE367" s="73"/>
      <c r="ABF367" s="73"/>
      <c r="ABG367" s="73"/>
      <c r="ABH367" s="73"/>
      <c r="ABI367" s="73"/>
      <c r="ABJ367" s="73"/>
      <c r="ABK367" s="73"/>
      <c r="ABL367" s="73"/>
      <c r="ABM367" s="73"/>
      <c r="ABN367" s="73"/>
      <c r="ABO367" s="73"/>
      <c r="ABP367" s="73"/>
      <c r="ABQ367" s="73"/>
      <c r="ABR367" s="73"/>
      <c r="ABS367" s="73"/>
      <c r="ABT367" s="73"/>
      <c r="ABU367" s="73"/>
      <c r="ABV367" s="73"/>
      <c r="ABW367" s="73"/>
      <c r="ABX367" s="73"/>
      <c r="ABY367" s="73"/>
      <c r="ABZ367" s="73"/>
      <c r="ACA367" s="73"/>
      <c r="ACB367" s="73"/>
      <c r="ACC367" s="73"/>
      <c r="ACD367" s="73"/>
      <c r="ACE367" s="73"/>
      <c r="ACF367" s="73"/>
      <c r="ACG367" s="73"/>
      <c r="ACH367" s="73"/>
      <c r="ACI367" s="73"/>
      <c r="ACJ367" s="73"/>
      <c r="ACK367" s="73"/>
      <c r="ACL367" s="73"/>
      <c r="ACM367" s="73"/>
      <c r="ACN367" s="73"/>
      <c r="ACO367" s="73"/>
      <c r="ACP367" s="73"/>
      <c r="ACQ367" s="73"/>
      <c r="ACR367" s="73"/>
      <c r="ACS367" s="73"/>
      <c r="ACT367" s="73"/>
      <c r="ACU367" s="73"/>
      <c r="ACV367" s="73"/>
      <c r="ACW367" s="73"/>
      <c r="ACX367" s="73"/>
      <c r="ACY367" s="73"/>
      <c r="ACZ367" s="73"/>
      <c r="ADA367" s="73"/>
      <c r="ADB367" s="73"/>
      <c r="ADC367" s="73"/>
      <c r="ADD367" s="73"/>
      <c r="ADE367" s="73"/>
      <c r="ADF367" s="73"/>
      <c r="ADG367" s="73"/>
      <c r="ADH367" s="73"/>
      <c r="ADI367" s="73"/>
      <c r="ADJ367" s="73"/>
      <c r="ADK367" s="73"/>
      <c r="ADL367" s="73"/>
      <c r="ADM367" s="73"/>
      <c r="ADN367" s="73"/>
      <c r="ADO367" s="73"/>
      <c r="ADP367" s="73"/>
      <c r="ADQ367" s="73"/>
      <c r="ADR367" s="73"/>
      <c r="ADS367" s="73"/>
      <c r="ADT367" s="73"/>
      <c r="ADU367" s="73"/>
      <c r="ADV367" s="73"/>
      <c r="ADW367" s="73"/>
      <c r="ADX367" s="73"/>
      <c r="ADY367" s="73"/>
      <c r="ADZ367" s="73"/>
      <c r="AEA367" s="73"/>
      <c r="AEB367" s="73"/>
      <c r="AEC367" s="73"/>
      <c r="AED367" s="73"/>
      <c r="AEE367" s="73"/>
      <c r="AEF367" s="73"/>
      <c r="AEG367" s="73"/>
      <c r="AEH367" s="73"/>
      <c r="AEI367" s="73"/>
      <c r="AEJ367" s="73"/>
      <c r="AEK367" s="73"/>
      <c r="AEL367" s="73"/>
      <c r="AEM367" s="73"/>
      <c r="AEN367" s="73"/>
      <c r="AEO367" s="73"/>
      <c r="AEP367" s="73"/>
      <c r="AEQ367" s="73"/>
      <c r="AER367" s="73"/>
      <c r="AES367" s="73"/>
      <c r="AET367" s="73"/>
      <c r="AEU367" s="73"/>
      <c r="AEV367" s="73"/>
      <c r="AEW367" s="73"/>
      <c r="AEX367" s="73"/>
      <c r="AEY367" s="73"/>
      <c r="AEZ367" s="73"/>
      <c r="AFA367" s="73"/>
      <c r="AFB367" s="73"/>
      <c r="AFC367" s="73"/>
      <c r="AFD367" s="73"/>
      <c r="AFE367" s="73"/>
      <c r="AFF367" s="73"/>
      <c r="AFG367" s="73"/>
      <c r="AFH367" s="73"/>
      <c r="AFI367" s="73"/>
      <c r="AFJ367" s="73"/>
      <c r="AFK367" s="73"/>
      <c r="AFL367" s="73"/>
      <c r="AFM367" s="73"/>
      <c r="AFN367" s="73"/>
      <c r="AFO367" s="73"/>
      <c r="AFP367" s="73"/>
      <c r="AFQ367" s="73"/>
      <c r="AFR367" s="73"/>
      <c r="AFS367" s="73"/>
      <c r="AFT367" s="73"/>
      <c r="AFU367" s="73"/>
      <c r="AFV367" s="73"/>
      <c r="AFW367" s="73"/>
      <c r="AFX367" s="73"/>
      <c r="AFY367" s="73"/>
      <c r="AFZ367" s="73"/>
      <c r="AGA367" s="73"/>
      <c r="AGB367" s="73"/>
      <c r="AGC367" s="73"/>
      <c r="AGD367" s="73"/>
      <c r="AGE367" s="73"/>
      <c r="AGF367" s="73"/>
      <c r="AGG367" s="73"/>
      <c r="AGH367" s="73"/>
      <c r="AGI367" s="73"/>
      <c r="AGJ367" s="73"/>
      <c r="AGK367" s="73"/>
      <c r="AGL367" s="73"/>
      <c r="AGM367" s="73"/>
      <c r="AGN367" s="73"/>
      <c r="AGO367" s="73"/>
      <c r="AGP367" s="73"/>
      <c r="AGQ367" s="73"/>
      <c r="AGR367" s="73"/>
      <c r="AGS367" s="73"/>
      <c r="AGT367" s="73"/>
      <c r="AGU367" s="73"/>
      <c r="AGV367" s="73"/>
      <c r="AGW367" s="73"/>
      <c r="AGX367" s="73"/>
      <c r="AGY367" s="73"/>
      <c r="AGZ367" s="73"/>
      <c r="AHA367" s="73"/>
      <c r="AHB367" s="73"/>
      <c r="AHC367" s="73"/>
      <c r="AHD367" s="73"/>
      <c r="AHE367" s="73"/>
      <c r="AHF367" s="73"/>
      <c r="AHG367" s="73"/>
      <c r="AHH367" s="73"/>
      <c r="AHI367" s="73"/>
      <c r="AHJ367" s="73"/>
      <c r="AHK367" s="73"/>
      <c r="AHL367" s="73"/>
      <c r="AHM367" s="73"/>
      <c r="AHN367" s="73"/>
      <c r="AHO367" s="73"/>
      <c r="AHP367" s="73"/>
      <c r="AHQ367" s="73"/>
      <c r="AHR367" s="73"/>
      <c r="AHS367" s="73"/>
      <c r="AHT367" s="73"/>
      <c r="AHU367" s="73"/>
      <c r="AHV367" s="73"/>
      <c r="AHW367" s="73"/>
      <c r="AHX367" s="73"/>
      <c r="AHY367" s="73"/>
      <c r="AHZ367" s="73"/>
      <c r="AIA367" s="73"/>
      <c r="AIB367" s="73"/>
      <c r="AIC367" s="73"/>
      <c r="AID367" s="73"/>
      <c r="AIE367" s="73"/>
      <c r="AIF367" s="73"/>
      <c r="AIG367" s="73"/>
      <c r="AIH367" s="73"/>
      <c r="AII367" s="73"/>
      <c r="AIJ367" s="73"/>
      <c r="AIK367" s="73"/>
      <c r="AIL367" s="73"/>
      <c r="AIM367" s="73"/>
      <c r="AIN367" s="73"/>
      <c r="AIO367" s="73"/>
      <c r="AIP367" s="73"/>
      <c r="AIQ367" s="73"/>
      <c r="AIR367" s="73"/>
      <c r="AIS367" s="73"/>
      <c r="AIT367" s="73"/>
      <c r="AIU367" s="73"/>
      <c r="AIV367" s="73"/>
      <c r="AIW367" s="73"/>
      <c r="AIX367" s="73"/>
      <c r="AIY367" s="73"/>
      <c r="AIZ367" s="73"/>
      <c r="AJA367" s="73"/>
      <c r="AJB367" s="73"/>
      <c r="AJC367" s="73"/>
      <c r="AJD367" s="73"/>
      <c r="AJE367" s="73"/>
      <c r="AJF367" s="73"/>
      <c r="AJG367" s="73"/>
      <c r="AJH367" s="73"/>
      <c r="AJI367" s="73"/>
      <c r="AJJ367" s="73"/>
      <c r="AJK367" s="73"/>
      <c r="AJL367" s="73"/>
      <c r="AJM367" s="73"/>
      <c r="AJN367" s="73"/>
      <c r="AJO367" s="73"/>
      <c r="AJP367" s="73"/>
      <c r="AJQ367" s="73"/>
      <c r="AJR367" s="73"/>
      <c r="AJS367" s="73"/>
      <c r="AJT367" s="73"/>
      <c r="AJU367" s="73"/>
      <c r="AJV367" s="73"/>
      <c r="AJW367" s="73"/>
      <c r="AJX367" s="73"/>
      <c r="AJY367" s="73"/>
      <c r="AJZ367" s="73"/>
      <c r="AKA367" s="73"/>
      <c r="AKB367" s="73"/>
      <c r="AKC367" s="73"/>
      <c r="AKD367" s="73"/>
      <c r="AKE367" s="73"/>
      <c r="AKF367" s="73"/>
      <c r="AKG367" s="73"/>
      <c r="AKH367" s="73"/>
      <c r="AKI367" s="73"/>
      <c r="AKJ367" s="73"/>
      <c r="AKK367" s="73"/>
      <c r="AKL367" s="73"/>
      <c r="AKM367" s="73"/>
      <c r="AKN367" s="73"/>
      <c r="AKO367" s="73"/>
      <c r="AKP367" s="73"/>
      <c r="AKQ367" s="73"/>
      <c r="AKR367" s="73"/>
      <c r="AKS367" s="73"/>
      <c r="AKT367" s="73"/>
      <c r="AKU367" s="73"/>
      <c r="AKV367" s="73"/>
      <c r="AKW367" s="73"/>
      <c r="AKX367" s="73"/>
      <c r="AKY367" s="73"/>
      <c r="AKZ367" s="73"/>
      <c r="ALA367" s="73"/>
      <c r="ALB367" s="73"/>
      <c r="ALC367" s="73"/>
      <c r="ALD367" s="73"/>
      <c r="ALE367" s="73"/>
      <c r="ALF367" s="73"/>
      <c r="ALG367" s="73"/>
      <c r="ALH367" s="73"/>
      <c r="ALI367" s="73"/>
      <c r="ALJ367" s="73"/>
      <c r="ALK367" s="73"/>
      <c r="ALL367" s="73"/>
      <c r="ALM367" s="73"/>
      <c r="ALN367" s="73"/>
      <c r="ALO367" s="73"/>
      <c r="ALP367" s="73"/>
      <c r="ALQ367" s="73"/>
      <c r="ALR367" s="73"/>
      <c r="ALS367" s="73"/>
      <c r="ALT367" s="73"/>
      <c r="ALU367" s="73"/>
      <c r="ALV367" s="73"/>
      <c r="ALW367" s="73"/>
      <c r="ALX367" s="73"/>
      <c r="ALY367" s="73"/>
      <c r="ALZ367" s="73"/>
      <c r="AMA367" s="73"/>
      <c r="AMB367" s="73"/>
      <c r="AMC367" s="73"/>
      <c r="AMD367" s="73"/>
      <c r="AME367" s="73"/>
      <c r="AMF367" s="73"/>
      <c r="AMG367" s="73"/>
      <c r="AMH367" s="73"/>
      <c r="AMI367" s="73"/>
      <c r="AMJ367" s="73"/>
      <c r="AMK367" s="73"/>
      <c r="AML367" s="73"/>
      <c r="AMM367" s="73"/>
      <c r="AMN367" s="73"/>
      <c r="AMO367" s="73"/>
      <c r="AMP367" s="73"/>
      <c r="AMQ367" s="73"/>
      <c r="AMR367" s="73"/>
      <c r="AMS367" s="73"/>
      <c r="AMT367" s="73"/>
      <c r="AMU367" s="73"/>
      <c r="AMV367" s="73"/>
      <c r="AMW367" s="73"/>
      <c r="AMX367" s="73"/>
      <c r="AMY367" s="73"/>
      <c r="AMZ367" s="73"/>
      <c r="ANA367" s="73"/>
      <c r="ANB367" s="73"/>
      <c r="ANC367" s="73"/>
      <c r="AND367" s="73"/>
      <c r="ANE367" s="73"/>
      <c r="ANF367" s="73"/>
      <c r="ANG367" s="73"/>
      <c r="ANH367" s="73"/>
      <c r="ANI367" s="73"/>
      <c r="ANJ367" s="73"/>
      <c r="ANK367" s="73"/>
      <c r="ANL367" s="73"/>
      <c r="ANM367" s="73"/>
      <c r="ANN367" s="73"/>
      <c r="ANO367" s="73"/>
      <c r="ANP367" s="73"/>
      <c r="ANQ367" s="73"/>
      <c r="ANR367" s="73"/>
      <c r="ANS367" s="73"/>
      <c r="ANT367" s="73"/>
      <c r="ANU367" s="73"/>
      <c r="ANV367" s="73"/>
      <c r="ANW367" s="73"/>
      <c r="ANX367" s="73"/>
      <c r="ANY367" s="73"/>
      <c r="ANZ367" s="73"/>
      <c r="AOA367" s="73"/>
      <c r="AOB367" s="73"/>
      <c r="AOC367" s="73"/>
      <c r="AOD367" s="73"/>
      <c r="AOE367" s="73"/>
      <c r="AOF367" s="73"/>
      <c r="AOG367" s="73"/>
      <c r="AOH367" s="73"/>
      <c r="AOI367" s="73"/>
      <c r="AOJ367" s="73"/>
      <c r="AOK367" s="73"/>
      <c r="AOL367" s="73"/>
      <c r="AOM367" s="73"/>
      <c r="AON367" s="73"/>
      <c r="AOO367" s="73"/>
      <c r="AOP367" s="73"/>
      <c r="AOQ367" s="73"/>
      <c r="AOR367" s="73"/>
      <c r="AOS367" s="73"/>
      <c r="AOT367" s="73"/>
      <c r="AOU367" s="73"/>
      <c r="AOV367" s="73"/>
      <c r="AOW367" s="73"/>
      <c r="AOX367" s="73"/>
      <c r="AOY367" s="73"/>
      <c r="AOZ367" s="73"/>
      <c r="APA367" s="73"/>
      <c r="APB367" s="73"/>
      <c r="APC367" s="73"/>
      <c r="APD367" s="73"/>
      <c r="APE367" s="73"/>
      <c r="APF367" s="73"/>
      <c r="APG367" s="73"/>
      <c r="APH367" s="73"/>
      <c r="API367" s="73"/>
      <c r="APJ367" s="73"/>
      <c r="APK367" s="73"/>
      <c r="APL367" s="73"/>
      <c r="APM367" s="73"/>
      <c r="APN367" s="73"/>
      <c r="APO367" s="73"/>
      <c r="APP367" s="73"/>
      <c r="APQ367" s="73"/>
      <c r="APR367" s="73"/>
      <c r="APS367" s="73"/>
      <c r="APT367" s="73"/>
      <c r="APU367" s="73"/>
      <c r="APV367" s="73"/>
      <c r="APW367" s="73"/>
      <c r="APX367" s="73"/>
      <c r="APY367" s="73"/>
      <c r="APZ367" s="73"/>
      <c r="AQA367" s="73"/>
      <c r="AQB367" s="73"/>
      <c r="AQC367" s="73"/>
      <c r="AQD367" s="73"/>
      <c r="AQE367" s="73"/>
      <c r="AQF367" s="73"/>
      <c r="AQG367" s="73"/>
      <c r="AQH367" s="73"/>
      <c r="AQI367" s="73"/>
      <c r="AQJ367" s="73"/>
      <c r="AQK367" s="73"/>
      <c r="AQL367" s="73"/>
      <c r="AQM367" s="73"/>
      <c r="AQN367" s="73"/>
      <c r="AQO367" s="73"/>
      <c r="AQP367" s="73"/>
      <c r="AQQ367" s="73"/>
      <c r="AQR367" s="73"/>
      <c r="AQS367" s="73"/>
      <c r="AQT367" s="73"/>
      <c r="AQU367" s="73"/>
      <c r="AQV367" s="73"/>
      <c r="AQW367" s="73"/>
      <c r="AQX367" s="73"/>
      <c r="AQY367" s="73"/>
      <c r="AQZ367" s="73"/>
      <c r="ARA367" s="73"/>
      <c r="ARB367" s="73"/>
      <c r="ARC367" s="73"/>
      <c r="ARD367" s="73"/>
      <c r="ARE367" s="73"/>
      <c r="ARF367" s="73"/>
      <c r="ARG367" s="73"/>
      <c r="ARH367" s="73"/>
      <c r="ARI367" s="73"/>
      <c r="ARJ367" s="73"/>
      <c r="ARK367" s="73"/>
      <c r="ARL367" s="73"/>
      <c r="ARM367" s="73"/>
      <c r="ARN367" s="73"/>
      <c r="ARO367" s="73"/>
      <c r="ARP367" s="73"/>
      <c r="ARQ367" s="73"/>
      <c r="ARR367" s="73"/>
      <c r="ARS367" s="73"/>
      <c r="ART367" s="73"/>
      <c r="ARU367" s="73"/>
      <c r="ARV367" s="73"/>
      <c r="ARW367" s="73"/>
      <c r="ARX367" s="73"/>
      <c r="ARY367" s="73"/>
      <c r="ARZ367" s="73"/>
      <c r="ASA367" s="73"/>
      <c r="ASB367" s="73"/>
      <c r="ASC367" s="73"/>
      <c r="ASD367" s="73"/>
      <c r="ASE367" s="73"/>
      <c r="ASF367" s="73"/>
      <c r="ASG367" s="73"/>
      <c r="ASH367" s="73"/>
      <c r="ASI367" s="73"/>
      <c r="ASJ367" s="73"/>
      <c r="ASK367" s="73"/>
      <c r="ASL367" s="73"/>
      <c r="ASM367" s="73"/>
      <c r="ASN367" s="73"/>
      <c r="ASO367" s="73"/>
      <c r="ASP367" s="73"/>
      <c r="ASQ367" s="73"/>
      <c r="ASR367" s="73"/>
      <c r="ASS367" s="73"/>
      <c r="AST367" s="73"/>
      <c r="ASU367" s="73"/>
      <c r="ASV367" s="73"/>
      <c r="ASW367" s="73"/>
      <c r="ASX367" s="73"/>
      <c r="ASY367" s="73"/>
      <c r="ASZ367" s="73"/>
      <c r="ATA367" s="73"/>
      <c r="ATB367" s="73"/>
      <c r="ATC367" s="73"/>
      <c r="ATD367" s="73"/>
      <c r="ATE367" s="73"/>
      <c r="ATF367" s="73"/>
      <c r="ATG367" s="73"/>
      <c r="ATH367" s="73"/>
      <c r="ATI367" s="73"/>
      <c r="ATJ367" s="73"/>
      <c r="ATK367" s="73"/>
      <c r="ATL367" s="73"/>
      <c r="ATM367" s="73"/>
      <c r="ATN367" s="73"/>
      <c r="ATO367" s="73"/>
      <c r="ATP367" s="73"/>
      <c r="ATQ367" s="73"/>
      <c r="ATR367" s="73"/>
      <c r="ATS367" s="73"/>
      <c r="ATT367" s="73"/>
      <c r="ATU367" s="73"/>
      <c r="ATV367" s="73"/>
      <c r="ATW367" s="73"/>
      <c r="ATX367" s="73"/>
      <c r="ATY367" s="73"/>
      <c r="ATZ367" s="73"/>
      <c r="AUA367" s="73"/>
      <c r="AUB367" s="73"/>
      <c r="AUC367" s="73"/>
      <c r="AUD367" s="73"/>
      <c r="AUE367" s="73"/>
      <c r="AUF367" s="73"/>
      <c r="AUG367" s="73"/>
      <c r="AUH367" s="73"/>
      <c r="AUI367" s="73"/>
      <c r="AUJ367" s="73"/>
      <c r="AUK367" s="73"/>
      <c r="AUL367" s="73"/>
      <c r="AUM367" s="73"/>
      <c r="AUN367" s="73"/>
      <c r="AUO367" s="73"/>
      <c r="AUP367" s="73"/>
      <c r="AUQ367" s="73"/>
      <c r="AUR367" s="73"/>
      <c r="AUS367" s="73"/>
      <c r="AUT367" s="73"/>
      <c r="AUU367" s="73"/>
      <c r="AUV367" s="73"/>
      <c r="AUW367" s="73"/>
      <c r="AUX367" s="73"/>
      <c r="AUY367" s="73"/>
      <c r="AUZ367" s="73"/>
      <c r="AVA367" s="73"/>
      <c r="AVB367" s="73"/>
      <c r="AVC367" s="73"/>
      <c r="AVD367" s="73"/>
      <c r="AVE367" s="73"/>
      <c r="AVF367" s="73"/>
      <c r="AVG367" s="73"/>
      <c r="AVH367" s="73"/>
      <c r="AVI367" s="73"/>
      <c r="AVJ367" s="73"/>
      <c r="AVK367" s="73"/>
      <c r="AVL367" s="73"/>
      <c r="AVM367" s="73"/>
      <c r="AVN367" s="73"/>
      <c r="AVO367" s="73"/>
      <c r="AVP367" s="73"/>
      <c r="AVQ367" s="73"/>
      <c r="AVR367" s="73"/>
      <c r="AVS367" s="73"/>
      <c r="AVT367" s="73"/>
      <c r="AVU367" s="73"/>
      <c r="AVV367" s="73"/>
      <c r="AVW367" s="73"/>
      <c r="AVX367" s="73"/>
      <c r="AVY367" s="73"/>
      <c r="AVZ367" s="73"/>
      <c r="AWA367" s="73"/>
      <c r="AWB367" s="73"/>
      <c r="AWC367" s="73"/>
      <c r="AWD367" s="73"/>
      <c r="AWE367" s="73"/>
      <c r="AWF367" s="73"/>
      <c r="AWG367" s="73"/>
      <c r="AWH367" s="73"/>
      <c r="AWI367" s="73"/>
      <c r="AWJ367" s="73"/>
      <c r="AWK367" s="73"/>
      <c r="AWL367" s="73"/>
      <c r="AWM367" s="73"/>
      <c r="AWN367" s="73"/>
      <c r="AWO367" s="73"/>
      <c r="AWP367" s="73"/>
      <c r="AWQ367" s="73"/>
      <c r="AWR367" s="73"/>
      <c r="AWS367" s="73"/>
      <c r="AWT367" s="73"/>
      <c r="AWU367" s="73"/>
      <c r="AWV367" s="73"/>
      <c r="AWW367" s="73"/>
      <c r="AWX367" s="73"/>
      <c r="AWY367" s="73"/>
      <c r="AWZ367" s="73"/>
      <c r="AXA367" s="73"/>
      <c r="AXB367" s="73"/>
      <c r="AXC367" s="73"/>
      <c r="AXD367" s="73"/>
      <c r="AXE367" s="73"/>
      <c r="AXF367" s="73"/>
      <c r="AXG367" s="73"/>
      <c r="AXH367" s="73"/>
      <c r="AXI367" s="73"/>
      <c r="AXJ367" s="73"/>
      <c r="AXK367" s="73"/>
      <c r="AXL367" s="73"/>
      <c r="AXM367" s="73"/>
      <c r="AXN367" s="73"/>
      <c r="AXO367" s="73"/>
      <c r="AXP367" s="73"/>
      <c r="AXQ367" s="73"/>
      <c r="AXR367" s="73"/>
      <c r="AXS367" s="73"/>
      <c r="AXT367" s="73"/>
      <c r="AXU367" s="73"/>
      <c r="AXV367" s="73"/>
      <c r="AXW367" s="73"/>
      <c r="AXX367" s="73"/>
      <c r="AXY367" s="73"/>
      <c r="AXZ367" s="73"/>
      <c r="AYA367" s="73"/>
      <c r="AYB367" s="73"/>
      <c r="AYC367" s="73"/>
      <c r="AYD367" s="73"/>
      <c r="AYE367" s="73"/>
      <c r="AYF367" s="73"/>
      <c r="AYG367" s="73"/>
      <c r="AYH367" s="73"/>
      <c r="AYI367" s="73"/>
      <c r="AYJ367" s="73"/>
      <c r="AYK367" s="73"/>
      <c r="AYL367" s="73"/>
      <c r="AYM367" s="73"/>
      <c r="AYN367" s="73"/>
      <c r="AYO367" s="73"/>
      <c r="AYP367" s="73"/>
      <c r="AYQ367" s="73"/>
      <c r="AYR367" s="73"/>
      <c r="AYS367" s="73"/>
      <c r="AYT367" s="73"/>
      <c r="AYU367" s="73"/>
      <c r="AYV367" s="73"/>
      <c r="AYW367" s="73"/>
      <c r="AYX367" s="73"/>
      <c r="AYY367" s="73"/>
      <c r="AYZ367" s="73"/>
      <c r="AZA367" s="73"/>
      <c r="AZB367" s="73"/>
      <c r="AZC367" s="73"/>
      <c r="AZD367" s="73"/>
      <c r="AZE367" s="73"/>
      <c r="AZF367" s="73"/>
      <c r="AZG367" s="73"/>
      <c r="AZH367" s="73"/>
      <c r="AZI367" s="73"/>
      <c r="AZJ367" s="73"/>
      <c r="AZK367" s="73"/>
      <c r="AZL367" s="73"/>
      <c r="AZM367" s="73"/>
      <c r="AZN367" s="73"/>
      <c r="AZO367" s="73"/>
      <c r="AZP367" s="73"/>
      <c r="AZQ367" s="73"/>
      <c r="AZR367" s="73"/>
      <c r="AZS367" s="73"/>
      <c r="AZT367" s="73"/>
      <c r="AZU367" s="73"/>
      <c r="AZV367" s="73"/>
      <c r="AZW367" s="73"/>
      <c r="AZX367" s="73"/>
      <c r="AZY367" s="73"/>
      <c r="AZZ367" s="73"/>
      <c r="BAA367" s="73"/>
      <c r="BAB367" s="73"/>
      <c r="BAC367" s="73"/>
      <c r="BAD367" s="73"/>
      <c r="BAE367" s="73"/>
      <c r="BAF367" s="73"/>
      <c r="BAG367" s="73"/>
      <c r="BAH367" s="73"/>
      <c r="BAI367" s="73"/>
      <c r="BAJ367" s="73"/>
      <c r="BAK367" s="73"/>
      <c r="BAL367" s="73"/>
      <c r="BAM367" s="73"/>
      <c r="BAN367" s="73"/>
      <c r="BAO367" s="73"/>
      <c r="BAP367" s="73"/>
      <c r="BAQ367" s="73"/>
      <c r="BAR367" s="73"/>
      <c r="BAS367" s="73"/>
      <c r="BAT367" s="73"/>
      <c r="BAU367" s="73"/>
      <c r="BAV367" s="73"/>
      <c r="BAW367" s="73"/>
      <c r="BAX367" s="73"/>
      <c r="BAY367" s="73"/>
      <c r="BAZ367" s="73"/>
      <c r="BBA367" s="73"/>
      <c r="BBB367" s="73"/>
      <c r="BBC367" s="73"/>
      <c r="BBD367" s="73"/>
      <c r="BBE367" s="73"/>
      <c r="BBF367" s="73"/>
      <c r="BBG367" s="73"/>
      <c r="BBH367" s="73"/>
      <c r="BBI367" s="73"/>
      <c r="BBJ367" s="73"/>
      <c r="BBK367" s="73"/>
      <c r="BBL367" s="73"/>
      <c r="BBM367" s="73"/>
      <c r="BBN367" s="73"/>
      <c r="BBO367" s="73"/>
      <c r="BBP367" s="73"/>
      <c r="BBQ367" s="73"/>
      <c r="BBR367" s="73"/>
      <c r="BBS367" s="73"/>
      <c r="BBT367" s="73"/>
      <c r="BBU367" s="73"/>
      <c r="BBV367" s="73"/>
      <c r="BBW367" s="73"/>
      <c r="BBX367" s="73"/>
      <c r="BBY367" s="73"/>
      <c r="BBZ367" s="73"/>
      <c r="BCA367" s="73"/>
      <c r="BCB367" s="73"/>
      <c r="BCC367" s="73"/>
      <c r="BCD367" s="73"/>
      <c r="BCE367" s="73"/>
      <c r="BCF367" s="73"/>
      <c r="BCG367" s="73"/>
      <c r="BCH367" s="73"/>
      <c r="BCI367" s="73"/>
      <c r="BCJ367" s="73"/>
      <c r="BCK367" s="73"/>
      <c r="BCL367" s="73"/>
      <c r="BCM367" s="73"/>
      <c r="BCN367" s="73"/>
      <c r="BCO367" s="73"/>
      <c r="BCP367" s="73"/>
      <c r="BCQ367" s="73"/>
      <c r="BCR367" s="73"/>
      <c r="BCS367" s="73"/>
      <c r="BCT367" s="73"/>
      <c r="BCU367" s="73"/>
      <c r="BCV367" s="73"/>
      <c r="BCW367" s="73"/>
      <c r="BCX367" s="73"/>
      <c r="BCY367" s="73"/>
      <c r="BCZ367" s="73"/>
      <c r="BDA367" s="73"/>
      <c r="BDB367" s="73"/>
      <c r="BDC367" s="73"/>
      <c r="BDD367" s="73"/>
      <c r="BDE367" s="73"/>
      <c r="BDF367" s="73"/>
      <c r="BDG367" s="73"/>
      <c r="BDH367" s="73"/>
      <c r="BDI367" s="73"/>
      <c r="BDJ367" s="73"/>
      <c r="BDK367" s="73"/>
      <c r="BDL367" s="73"/>
      <c r="BDM367" s="73"/>
      <c r="BDN367" s="73"/>
      <c r="BDO367" s="73"/>
      <c r="BDP367" s="73"/>
      <c r="BDQ367" s="73"/>
      <c r="BDR367" s="73"/>
      <c r="BDS367" s="73"/>
      <c r="BDT367" s="73"/>
      <c r="BDU367" s="73"/>
      <c r="BDV367" s="73"/>
      <c r="BDW367" s="73"/>
      <c r="BDX367" s="73"/>
      <c r="BDY367" s="73"/>
      <c r="BDZ367" s="73"/>
      <c r="BEA367" s="73"/>
      <c r="BEB367" s="73"/>
      <c r="BEC367" s="73"/>
      <c r="BED367" s="73"/>
      <c r="BEE367" s="73"/>
      <c r="BEF367" s="73"/>
      <c r="BEG367" s="73"/>
      <c r="BEH367" s="73"/>
      <c r="BEI367" s="73"/>
      <c r="BEJ367" s="73"/>
      <c r="BEK367" s="73"/>
      <c r="BEL367" s="73"/>
      <c r="BEM367" s="73"/>
      <c r="BEN367" s="73"/>
      <c r="BEO367" s="73"/>
      <c r="BEP367" s="73"/>
      <c r="BEQ367" s="73"/>
      <c r="BER367" s="73"/>
      <c r="BES367" s="73"/>
      <c r="BET367" s="73"/>
      <c r="BEU367" s="73"/>
      <c r="BEV367" s="73"/>
      <c r="BEW367" s="73"/>
      <c r="BEX367" s="73"/>
      <c r="BEY367" s="73"/>
      <c r="BEZ367" s="73"/>
      <c r="BFA367" s="73"/>
      <c r="BFB367" s="73"/>
      <c r="BFC367" s="73"/>
      <c r="BFD367" s="73"/>
      <c r="BFE367" s="73"/>
      <c r="BFF367" s="73"/>
      <c r="BFG367" s="73"/>
      <c r="BFH367" s="73"/>
      <c r="BFI367" s="73"/>
      <c r="BFJ367" s="73"/>
      <c r="BFK367" s="73"/>
      <c r="BFL367" s="73"/>
      <c r="BFM367" s="73"/>
      <c r="BFN367" s="73"/>
      <c r="BFO367" s="73"/>
      <c r="BFP367" s="73"/>
      <c r="BFQ367" s="73"/>
      <c r="BFR367" s="73"/>
      <c r="BFS367" s="73"/>
      <c r="BFT367" s="73"/>
      <c r="BFU367" s="73"/>
      <c r="BFV367" s="73"/>
      <c r="BFW367" s="73"/>
      <c r="BFX367" s="73"/>
      <c r="BFY367" s="73"/>
      <c r="BFZ367" s="73"/>
      <c r="BGA367" s="73"/>
      <c r="BGB367" s="73"/>
      <c r="BGC367" s="73"/>
      <c r="BGD367" s="73"/>
      <c r="BGE367" s="73"/>
      <c r="BGF367" s="73"/>
      <c r="BGG367" s="73"/>
      <c r="BGH367" s="73"/>
      <c r="BGI367" s="73"/>
      <c r="BGJ367" s="73"/>
      <c r="BGK367" s="73"/>
      <c r="BGL367" s="73"/>
      <c r="BGM367" s="73"/>
      <c r="BGN367" s="73"/>
      <c r="BGO367" s="73"/>
      <c r="BGP367" s="73"/>
      <c r="BGQ367" s="73"/>
      <c r="BGR367" s="73"/>
      <c r="BGS367" s="73"/>
      <c r="BGT367" s="73"/>
      <c r="BGU367" s="73"/>
      <c r="BGV367" s="73"/>
      <c r="BGW367" s="73"/>
      <c r="BGX367" s="73"/>
      <c r="BGY367" s="73"/>
      <c r="BGZ367" s="73"/>
      <c r="BHA367" s="73"/>
      <c r="BHB367" s="73"/>
      <c r="BHC367" s="73"/>
      <c r="BHD367" s="73"/>
      <c r="BHE367" s="73"/>
      <c r="BHF367" s="73"/>
      <c r="BHG367" s="73"/>
      <c r="BHH367" s="73"/>
      <c r="BHI367" s="73"/>
      <c r="BHJ367" s="73"/>
      <c r="BHK367" s="73"/>
      <c r="BHL367" s="73"/>
      <c r="BHM367" s="73"/>
      <c r="BHN367" s="73"/>
      <c r="BHO367" s="73"/>
      <c r="BHP367" s="73"/>
      <c r="BHQ367" s="73"/>
      <c r="BHR367" s="73"/>
      <c r="BHS367" s="73"/>
      <c r="BHT367" s="73"/>
      <c r="BHU367" s="73"/>
      <c r="BHV367" s="73"/>
      <c r="BHW367" s="73"/>
      <c r="BHX367" s="73"/>
      <c r="BHY367" s="73"/>
      <c r="BHZ367" s="73"/>
      <c r="BIA367" s="73"/>
      <c r="BIB367" s="73"/>
      <c r="BIC367" s="73"/>
      <c r="BID367" s="73"/>
      <c r="BIE367" s="73"/>
      <c r="BIF367" s="73"/>
      <c r="BIG367" s="73"/>
      <c r="BIH367" s="73"/>
      <c r="BII367" s="73"/>
      <c r="BIJ367" s="73"/>
      <c r="BIK367" s="73"/>
      <c r="BIL367" s="73"/>
      <c r="BIM367" s="73"/>
      <c r="BIN367" s="73"/>
      <c r="BIO367" s="73"/>
      <c r="BIP367" s="73"/>
      <c r="BIQ367" s="73"/>
      <c r="BIR367" s="73"/>
      <c r="BIS367" s="73"/>
      <c r="BIT367" s="73"/>
      <c r="BIU367" s="73"/>
      <c r="BIV367" s="73"/>
      <c r="BIW367" s="73"/>
      <c r="BIX367" s="73"/>
      <c r="BIY367" s="73"/>
      <c r="BIZ367" s="73"/>
      <c r="BJA367" s="73"/>
      <c r="BJB367" s="73"/>
      <c r="BJC367" s="73"/>
      <c r="BJD367" s="73"/>
      <c r="BJE367" s="73"/>
      <c r="BJF367" s="73"/>
      <c r="BJG367" s="73"/>
      <c r="BJH367" s="73"/>
      <c r="BJI367" s="73"/>
      <c r="BJJ367" s="73"/>
      <c r="BJK367" s="73"/>
      <c r="BJL367" s="73"/>
      <c r="BJM367" s="73"/>
      <c r="BJN367" s="73"/>
      <c r="BJO367" s="73"/>
      <c r="BJP367" s="73"/>
      <c r="BJQ367" s="73"/>
      <c r="BJR367" s="73"/>
      <c r="BJS367" s="73"/>
      <c r="BJT367" s="73"/>
      <c r="BJU367" s="73"/>
      <c r="BJV367" s="73"/>
      <c r="BJW367" s="73"/>
      <c r="BJX367" s="73"/>
      <c r="BJY367" s="73"/>
      <c r="BJZ367" s="73"/>
      <c r="BKA367" s="73"/>
      <c r="BKB367" s="73"/>
      <c r="BKC367" s="73"/>
      <c r="BKD367" s="73"/>
      <c r="BKE367" s="73"/>
      <c r="BKF367" s="73"/>
      <c r="BKG367" s="73"/>
      <c r="BKH367" s="73"/>
      <c r="BKI367" s="73"/>
      <c r="BKJ367" s="73"/>
      <c r="BKK367" s="73"/>
      <c r="BKL367" s="73"/>
      <c r="BKM367" s="73"/>
      <c r="BKN367" s="73"/>
      <c r="BKO367" s="73"/>
      <c r="BKP367" s="73"/>
      <c r="BKQ367" s="73"/>
      <c r="BKR367" s="73"/>
      <c r="BKS367" s="73"/>
      <c r="BKT367" s="73"/>
      <c r="BKU367" s="73"/>
      <c r="BKV367" s="73"/>
      <c r="BKW367" s="73"/>
      <c r="BKX367" s="73"/>
      <c r="BKY367" s="73"/>
      <c r="BKZ367" s="73"/>
      <c r="BLA367" s="73"/>
      <c r="BLB367" s="73"/>
      <c r="BLC367" s="73"/>
      <c r="BLD367" s="73"/>
      <c r="BLE367" s="73"/>
      <c r="BLF367" s="73"/>
      <c r="BLG367" s="73"/>
      <c r="BLH367" s="73"/>
      <c r="BLI367" s="73"/>
      <c r="BLJ367" s="73"/>
      <c r="BLK367" s="73"/>
      <c r="BLL367" s="73"/>
      <c r="BLM367" s="73"/>
      <c r="BLN367" s="73"/>
      <c r="BLO367" s="73"/>
      <c r="BLP367" s="73"/>
      <c r="BLQ367" s="73"/>
      <c r="BLR367" s="73"/>
      <c r="BLS367" s="73"/>
      <c r="BLT367" s="73"/>
      <c r="BLU367" s="73"/>
      <c r="BLV367" s="73"/>
      <c r="BLW367" s="73"/>
      <c r="BLX367" s="73"/>
      <c r="BLY367" s="73"/>
      <c r="BLZ367" s="73"/>
      <c r="BMA367" s="73"/>
      <c r="BMB367" s="73"/>
      <c r="BMC367" s="73"/>
      <c r="BMD367" s="73"/>
      <c r="BME367" s="73"/>
      <c r="BMF367" s="73"/>
      <c r="BMG367" s="73"/>
      <c r="BMH367" s="73"/>
      <c r="BMI367" s="73"/>
      <c r="BMJ367" s="73"/>
      <c r="BMK367" s="73"/>
      <c r="BML367" s="73"/>
      <c r="BMM367" s="73"/>
      <c r="BMN367" s="73"/>
      <c r="BMO367" s="73"/>
      <c r="BMP367" s="73"/>
      <c r="BMQ367" s="73"/>
      <c r="BMR367" s="73"/>
      <c r="BMS367" s="73"/>
      <c r="BMT367" s="73"/>
      <c r="BMU367" s="73"/>
      <c r="BMV367" s="73"/>
      <c r="BMW367" s="73"/>
      <c r="BMX367" s="73"/>
      <c r="BMY367" s="73"/>
      <c r="BMZ367" s="73"/>
      <c r="BNA367" s="73"/>
      <c r="BNB367" s="73"/>
      <c r="BNC367" s="73"/>
      <c r="BND367" s="73"/>
      <c r="BNE367" s="73"/>
      <c r="BNF367" s="73"/>
      <c r="BNG367" s="73"/>
      <c r="BNH367" s="73"/>
      <c r="BNI367" s="73"/>
      <c r="BNJ367" s="73"/>
      <c r="BNK367" s="73"/>
      <c r="BNL367" s="73"/>
      <c r="BNM367" s="73"/>
      <c r="BNN367" s="73"/>
      <c r="BNO367" s="73"/>
      <c r="BNP367" s="73"/>
      <c r="BNQ367" s="73"/>
      <c r="BNR367" s="73"/>
      <c r="BNS367" s="73"/>
      <c r="BNT367" s="73"/>
      <c r="BNU367" s="73"/>
      <c r="BNV367" s="73"/>
      <c r="BNW367" s="73"/>
      <c r="BNX367" s="73"/>
      <c r="BNY367" s="73"/>
      <c r="BNZ367" s="73"/>
      <c r="BOA367" s="73"/>
      <c r="BOB367" s="73"/>
      <c r="BOC367" s="73"/>
      <c r="BOD367" s="73"/>
      <c r="BOE367" s="73"/>
      <c r="BOF367" s="73"/>
      <c r="BOG367" s="73"/>
      <c r="BOH367" s="73"/>
      <c r="BOI367" s="73"/>
      <c r="BOJ367" s="73"/>
      <c r="BOK367" s="73"/>
      <c r="BOL367" s="73"/>
      <c r="BOM367" s="73"/>
      <c r="BON367" s="73"/>
      <c r="BOO367" s="73"/>
      <c r="BOP367" s="73"/>
      <c r="BOQ367" s="73"/>
      <c r="BOR367" s="73"/>
      <c r="BOS367" s="73"/>
      <c r="BOT367" s="73"/>
      <c r="BOU367" s="73"/>
      <c r="BOV367" s="73"/>
      <c r="BOW367" s="73"/>
      <c r="BOX367" s="73"/>
      <c r="BOY367" s="73"/>
      <c r="BOZ367" s="73"/>
      <c r="BPA367" s="73"/>
      <c r="BPB367" s="73"/>
      <c r="BPC367" s="73"/>
      <c r="BPD367" s="73"/>
      <c r="BPE367" s="73"/>
      <c r="BPF367" s="73"/>
      <c r="BPG367" s="73"/>
      <c r="BPH367" s="73"/>
      <c r="BPI367" s="73"/>
      <c r="BPJ367" s="73"/>
      <c r="BPK367" s="73"/>
      <c r="BPL367" s="73"/>
      <c r="BPM367" s="73"/>
      <c r="BPN367" s="73"/>
      <c r="BPO367" s="73"/>
      <c r="BPP367" s="73"/>
      <c r="BPQ367" s="73"/>
      <c r="BPR367" s="73"/>
      <c r="BPS367" s="73"/>
      <c r="BPT367" s="73"/>
      <c r="BPU367" s="73"/>
      <c r="BPV367" s="73"/>
      <c r="BPW367" s="73"/>
      <c r="BPX367" s="73"/>
      <c r="BPY367" s="73"/>
      <c r="BPZ367" s="73"/>
      <c r="BQA367" s="73"/>
      <c r="BQB367" s="73"/>
      <c r="BQC367" s="73"/>
      <c r="BQD367" s="73"/>
      <c r="BQE367" s="73"/>
      <c r="BQF367" s="73"/>
      <c r="BQG367" s="73"/>
      <c r="BQH367" s="73"/>
      <c r="BQI367" s="73"/>
      <c r="BQJ367" s="73"/>
      <c r="BQK367" s="73"/>
      <c r="BQL367" s="73"/>
      <c r="BQM367" s="73"/>
      <c r="BQN367" s="73"/>
      <c r="BQO367" s="73"/>
      <c r="BQP367" s="73"/>
      <c r="BQQ367" s="73"/>
      <c r="BQR367" s="73"/>
      <c r="BQS367" s="73"/>
      <c r="BQT367" s="73"/>
      <c r="BQU367" s="73"/>
      <c r="BQV367" s="73"/>
      <c r="BQW367" s="73"/>
      <c r="BQX367" s="73"/>
      <c r="BQY367" s="73"/>
      <c r="BQZ367" s="73"/>
      <c r="BRA367" s="73"/>
      <c r="BRB367" s="73"/>
      <c r="BRC367" s="73"/>
      <c r="BRD367" s="73"/>
      <c r="BRE367" s="73"/>
      <c r="BRF367" s="73"/>
      <c r="BRG367" s="73"/>
      <c r="BRH367" s="73"/>
      <c r="BRI367" s="73"/>
      <c r="BRJ367" s="73"/>
      <c r="BRK367" s="73"/>
      <c r="BRL367" s="73"/>
      <c r="BRM367" s="73"/>
      <c r="BRN367" s="73"/>
      <c r="BRO367" s="73"/>
      <c r="BRP367" s="73"/>
      <c r="BRQ367" s="73"/>
      <c r="BRR367" s="73"/>
      <c r="BRS367" s="73"/>
      <c r="BRT367" s="73"/>
      <c r="BRU367" s="73"/>
      <c r="BRV367" s="73"/>
      <c r="BRW367" s="73"/>
      <c r="BRX367" s="73"/>
      <c r="BRY367" s="73"/>
      <c r="BRZ367" s="73"/>
      <c r="BSA367" s="73"/>
      <c r="BSB367" s="73"/>
      <c r="BSC367" s="73"/>
      <c r="BSD367" s="73"/>
      <c r="BSE367" s="73"/>
      <c r="BSF367" s="73"/>
      <c r="BSG367" s="73"/>
      <c r="BSH367" s="73"/>
      <c r="BSI367" s="73"/>
      <c r="BSJ367" s="73"/>
      <c r="BSK367" s="73"/>
      <c r="BSL367" s="73"/>
      <c r="BSM367" s="73"/>
      <c r="BSN367" s="73"/>
      <c r="BSO367" s="73"/>
      <c r="BSP367" s="73"/>
      <c r="BSQ367" s="73"/>
      <c r="BSR367" s="73"/>
      <c r="BSS367" s="73"/>
      <c r="BST367" s="73"/>
      <c r="BSU367" s="73"/>
      <c r="BSV367" s="73"/>
      <c r="BSW367" s="73"/>
      <c r="BSX367" s="73"/>
      <c r="BSY367" s="73"/>
      <c r="BSZ367" s="73"/>
      <c r="BTA367" s="73"/>
      <c r="BTB367" s="73"/>
      <c r="BTC367" s="73"/>
      <c r="BTD367" s="73"/>
      <c r="BTE367" s="73"/>
      <c r="BTF367" s="73"/>
      <c r="BTG367" s="73"/>
      <c r="BTH367" s="73"/>
      <c r="BTI367" s="73"/>
      <c r="BTJ367" s="73"/>
      <c r="BTK367" s="73"/>
      <c r="BTL367" s="73"/>
      <c r="BTM367" s="73"/>
      <c r="BTN367" s="73"/>
      <c r="BTO367" s="73"/>
      <c r="BTP367" s="73"/>
      <c r="BTQ367" s="73"/>
      <c r="BTR367" s="73"/>
      <c r="BTS367" s="73"/>
      <c r="BTT367" s="73"/>
      <c r="BTU367" s="73"/>
      <c r="BTV367" s="73"/>
      <c r="BTW367" s="73"/>
      <c r="BTX367" s="73"/>
      <c r="BTY367" s="73"/>
      <c r="BTZ367" s="73"/>
      <c r="BUA367" s="73"/>
      <c r="BUB367" s="73"/>
      <c r="BUC367" s="73"/>
      <c r="BUD367" s="73"/>
      <c r="BUE367" s="73"/>
      <c r="BUF367" s="73"/>
      <c r="BUG367" s="73"/>
      <c r="BUH367" s="73"/>
      <c r="BUI367" s="73"/>
      <c r="BUJ367" s="73"/>
      <c r="BUK367" s="73"/>
      <c r="BUL367" s="73"/>
      <c r="BUM367" s="73"/>
      <c r="BUN367" s="73"/>
      <c r="BUO367" s="73"/>
      <c r="BUP367" s="73"/>
      <c r="BUQ367" s="73"/>
      <c r="BUR367" s="73"/>
      <c r="BUS367" s="73"/>
      <c r="BUT367" s="73"/>
      <c r="BUU367" s="73"/>
      <c r="BUV367" s="73"/>
      <c r="BUW367" s="73"/>
      <c r="BUX367" s="73"/>
      <c r="BUY367" s="73"/>
      <c r="BUZ367" s="73"/>
      <c r="BVA367" s="73"/>
      <c r="BVB367" s="73"/>
      <c r="BVC367" s="73"/>
      <c r="BVD367" s="73"/>
      <c r="BVE367" s="73"/>
      <c r="BVF367" s="73"/>
      <c r="BVG367" s="73"/>
      <c r="BVH367" s="73"/>
      <c r="BVI367" s="73"/>
      <c r="BVJ367" s="73"/>
      <c r="BVK367" s="73"/>
      <c r="BVL367" s="73"/>
      <c r="BVM367" s="73"/>
      <c r="BVN367" s="73"/>
      <c r="BVO367" s="73"/>
      <c r="BVP367" s="73"/>
      <c r="BVQ367" s="73"/>
      <c r="BVR367" s="73"/>
      <c r="BVS367" s="73"/>
      <c r="BVT367" s="73"/>
      <c r="BVU367" s="73"/>
      <c r="BVV367" s="73"/>
      <c r="BVW367" s="73"/>
      <c r="BVX367" s="73"/>
      <c r="BVY367" s="73"/>
      <c r="BVZ367" s="73"/>
      <c r="BWA367" s="73"/>
      <c r="BWB367" s="73"/>
      <c r="BWC367" s="73"/>
      <c r="BWD367" s="73"/>
      <c r="BWE367" s="73"/>
      <c r="BWF367" s="73"/>
      <c r="BWG367" s="73"/>
      <c r="BWH367" s="73"/>
      <c r="BWI367" s="73"/>
      <c r="BWJ367" s="73"/>
      <c r="BWK367" s="73"/>
      <c r="BWL367" s="73"/>
      <c r="BWM367" s="73"/>
      <c r="BWN367" s="73"/>
      <c r="BWO367" s="73"/>
      <c r="BWP367" s="73"/>
      <c r="BWQ367" s="73"/>
      <c r="BWR367" s="73"/>
      <c r="BWS367" s="73"/>
      <c r="BWT367" s="73"/>
      <c r="BWU367" s="73"/>
      <c r="BWV367" s="73"/>
      <c r="BWW367" s="73"/>
      <c r="BWX367" s="73"/>
      <c r="BWY367" s="73"/>
      <c r="BWZ367" s="73"/>
      <c r="BXA367" s="73"/>
      <c r="BXB367" s="73"/>
      <c r="BXC367" s="73"/>
      <c r="BXD367" s="73"/>
      <c r="BXE367" s="73"/>
      <c r="BXF367" s="73"/>
      <c r="BXG367" s="73"/>
      <c r="BXH367" s="73"/>
      <c r="BXI367" s="73"/>
      <c r="BXJ367" s="73"/>
      <c r="BXK367" s="73"/>
      <c r="BXL367" s="73"/>
      <c r="BXM367" s="73"/>
      <c r="BXN367" s="73"/>
      <c r="BXO367" s="73"/>
      <c r="BXP367" s="73"/>
      <c r="BXQ367" s="73"/>
      <c r="BXR367" s="73"/>
      <c r="BXS367" s="73"/>
      <c r="BXT367" s="73"/>
      <c r="BXU367" s="73"/>
      <c r="BXV367" s="73"/>
      <c r="BXW367" s="73"/>
      <c r="BXX367" s="73"/>
      <c r="BXY367" s="73"/>
      <c r="BXZ367" s="73"/>
      <c r="BYA367" s="73"/>
      <c r="BYB367" s="73"/>
      <c r="BYC367" s="73"/>
      <c r="BYD367" s="73"/>
      <c r="BYE367" s="73"/>
      <c r="BYF367" s="73"/>
      <c r="BYG367" s="73"/>
      <c r="BYH367" s="73"/>
      <c r="BYI367" s="73"/>
      <c r="BYJ367" s="73"/>
      <c r="BYK367" s="73"/>
      <c r="BYL367" s="73"/>
      <c r="BYM367" s="73"/>
      <c r="BYN367" s="73"/>
      <c r="BYO367" s="73"/>
      <c r="BYP367" s="73"/>
      <c r="BYQ367" s="73"/>
      <c r="BYR367" s="73"/>
      <c r="BYS367" s="73"/>
      <c r="BYT367" s="73"/>
      <c r="BYU367" s="73"/>
      <c r="BYV367" s="73"/>
      <c r="BYW367" s="73"/>
      <c r="BYX367" s="73"/>
      <c r="BYY367" s="73"/>
      <c r="BYZ367" s="73"/>
      <c r="BZA367" s="73"/>
      <c r="BZB367" s="73"/>
      <c r="BZC367" s="73"/>
      <c r="BZD367" s="73"/>
      <c r="BZE367" s="73"/>
      <c r="BZF367" s="73"/>
      <c r="BZG367" s="73"/>
      <c r="BZH367" s="73"/>
      <c r="BZI367" s="73"/>
      <c r="BZJ367" s="73"/>
      <c r="BZK367" s="73"/>
      <c r="BZL367" s="73"/>
      <c r="BZM367" s="73"/>
      <c r="BZN367" s="73"/>
      <c r="BZO367" s="73"/>
      <c r="BZP367" s="73"/>
      <c r="BZQ367" s="73"/>
      <c r="BZR367" s="73"/>
      <c r="BZS367" s="73"/>
      <c r="BZT367" s="73"/>
      <c r="BZU367" s="73"/>
      <c r="BZV367" s="73"/>
      <c r="BZW367" s="73"/>
      <c r="BZX367" s="73"/>
      <c r="BZY367" s="73"/>
      <c r="BZZ367" s="73"/>
      <c r="CAA367" s="73"/>
      <c r="CAB367" s="73"/>
      <c r="CAC367" s="73"/>
      <c r="CAD367" s="73"/>
      <c r="CAE367" s="73"/>
      <c r="CAF367" s="73"/>
      <c r="CAG367" s="73"/>
      <c r="CAH367" s="73"/>
      <c r="CAI367" s="73"/>
      <c r="CAJ367" s="73"/>
      <c r="CAK367" s="73"/>
      <c r="CAL367" s="73"/>
      <c r="CAM367" s="73"/>
      <c r="CAN367" s="73"/>
      <c r="CAO367" s="73"/>
      <c r="CAP367" s="73"/>
      <c r="CAQ367" s="73"/>
      <c r="CAR367" s="73"/>
      <c r="CAS367" s="73"/>
      <c r="CAT367" s="73"/>
      <c r="CAU367" s="73"/>
      <c r="CAV367" s="73"/>
      <c r="CAW367" s="73"/>
      <c r="CAX367" s="73"/>
      <c r="CAY367" s="73"/>
      <c r="CAZ367" s="73"/>
      <c r="CBA367" s="73"/>
      <c r="CBB367" s="73"/>
      <c r="CBC367" s="73"/>
      <c r="CBD367" s="73"/>
      <c r="CBE367" s="73"/>
      <c r="CBF367" s="73"/>
      <c r="CBG367" s="73"/>
      <c r="CBH367" s="73"/>
      <c r="CBI367" s="73"/>
      <c r="CBJ367" s="73"/>
      <c r="CBK367" s="73"/>
      <c r="CBL367" s="73"/>
      <c r="CBM367" s="73"/>
      <c r="CBN367" s="73"/>
      <c r="CBO367" s="73"/>
      <c r="CBP367" s="73"/>
      <c r="CBQ367" s="73"/>
      <c r="CBR367" s="73"/>
      <c r="CBS367" s="73"/>
      <c r="CBT367" s="73"/>
      <c r="CBU367" s="73"/>
      <c r="CBV367" s="73"/>
      <c r="CBW367" s="73"/>
      <c r="CBX367" s="73"/>
      <c r="CBY367" s="73"/>
      <c r="CBZ367" s="73"/>
      <c r="CCA367" s="73"/>
      <c r="CCB367" s="73"/>
      <c r="CCC367" s="73"/>
      <c r="CCD367" s="73"/>
      <c r="CCE367" s="73"/>
      <c r="CCF367" s="73"/>
      <c r="CCG367" s="73"/>
      <c r="CCH367" s="73"/>
      <c r="CCI367" s="73"/>
      <c r="CCJ367" s="73"/>
      <c r="CCK367" s="73"/>
      <c r="CCL367" s="73"/>
      <c r="CCM367" s="73"/>
      <c r="CCN367" s="73"/>
      <c r="CCO367" s="73"/>
      <c r="CCP367" s="73"/>
      <c r="CCQ367" s="73"/>
      <c r="CCR367" s="73"/>
      <c r="CCS367" s="73"/>
      <c r="CCT367" s="73"/>
      <c r="CCU367" s="73"/>
      <c r="CCV367" s="73"/>
      <c r="CCW367" s="73"/>
      <c r="CCX367" s="73"/>
      <c r="CCY367" s="73"/>
      <c r="CCZ367" s="73"/>
      <c r="CDA367" s="73"/>
      <c r="CDB367" s="73"/>
      <c r="CDC367" s="73"/>
      <c r="CDD367" s="73"/>
      <c r="CDE367" s="73"/>
      <c r="CDF367" s="73"/>
      <c r="CDG367" s="73"/>
      <c r="CDH367" s="73"/>
      <c r="CDI367" s="73"/>
      <c r="CDJ367" s="73"/>
      <c r="CDK367" s="73"/>
      <c r="CDL367" s="73"/>
      <c r="CDM367" s="73"/>
      <c r="CDN367" s="73"/>
      <c r="CDO367" s="73"/>
      <c r="CDP367" s="73"/>
      <c r="CDQ367" s="73"/>
      <c r="CDR367" s="73"/>
      <c r="CDS367" s="73"/>
      <c r="CDT367" s="73"/>
      <c r="CDU367" s="73"/>
      <c r="CDV367" s="73"/>
      <c r="CDW367" s="73"/>
      <c r="CDX367" s="73"/>
      <c r="CDY367" s="73"/>
      <c r="CDZ367" s="73"/>
      <c r="CEA367" s="73"/>
      <c r="CEB367" s="73"/>
      <c r="CEC367" s="73"/>
      <c r="CED367" s="73"/>
      <c r="CEE367" s="73"/>
      <c r="CEF367" s="73"/>
      <c r="CEG367" s="73"/>
      <c r="CEH367" s="73"/>
      <c r="CEI367" s="73"/>
      <c r="CEJ367" s="73"/>
      <c r="CEK367" s="73"/>
      <c r="CEL367" s="73"/>
      <c r="CEM367" s="73"/>
      <c r="CEN367" s="73"/>
      <c r="CEO367" s="73"/>
      <c r="CEP367" s="73"/>
      <c r="CEQ367" s="73"/>
      <c r="CER367" s="73"/>
      <c r="CES367" s="73"/>
      <c r="CET367" s="73"/>
      <c r="CEU367" s="73"/>
      <c r="CEV367" s="73"/>
      <c r="CEW367" s="73"/>
      <c r="CEX367" s="73"/>
      <c r="CEY367" s="73"/>
      <c r="CEZ367" s="73"/>
      <c r="CFA367" s="73"/>
      <c r="CFB367" s="73"/>
      <c r="CFC367" s="73"/>
      <c r="CFD367" s="73"/>
      <c r="CFE367" s="73"/>
      <c r="CFF367" s="73"/>
      <c r="CFG367" s="73"/>
      <c r="CFH367" s="73"/>
      <c r="CFI367" s="73"/>
      <c r="CFJ367" s="73"/>
      <c r="CFK367" s="73"/>
      <c r="CFL367" s="73"/>
      <c r="CFM367" s="73"/>
      <c r="CFN367" s="73"/>
      <c r="CFO367" s="73"/>
      <c r="CFP367" s="73"/>
      <c r="CFQ367" s="73"/>
      <c r="CFR367" s="73"/>
      <c r="CFS367" s="73"/>
      <c r="CFT367" s="73"/>
      <c r="CFU367" s="73"/>
      <c r="CFV367" s="73"/>
      <c r="CFW367" s="73"/>
      <c r="CFX367" s="73"/>
      <c r="CFY367" s="73"/>
      <c r="CFZ367" s="73"/>
      <c r="CGA367" s="73"/>
      <c r="CGB367" s="73"/>
      <c r="CGC367" s="73"/>
      <c r="CGD367" s="73"/>
      <c r="CGE367" s="73"/>
      <c r="CGF367" s="73"/>
      <c r="CGG367" s="73"/>
      <c r="CGH367" s="73"/>
      <c r="CGI367" s="73"/>
      <c r="CGJ367" s="73"/>
      <c r="CGK367" s="73"/>
      <c r="CGL367" s="73"/>
      <c r="CGM367" s="73"/>
      <c r="CGN367" s="73"/>
      <c r="CGO367" s="73"/>
      <c r="CGP367" s="73"/>
      <c r="CGQ367" s="73"/>
      <c r="CGR367" s="73"/>
      <c r="CGS367" s="73"/>
      <c r="CGT367" s="73"/>
      <c r="CGU367" s="73"/>
      <c r="CGV367" s="73"/>
      <c r="CGW367" s="73"/>
      <c r="CGX367" s="73"/>
      <c r="CGY367" s="73"/>
      <c r="CGZ367" s="73"/>
      <c r="CHA367" s="73"/>
      <c r="CHB367" s="73"/>
      <c r="CHC367" s="73"/>
      <c r="CHD367" s="73"/>
      <c r="CHE367" s="73"/>
      <c r="CHF367" s="73"/>
      <c r="CHG367" s="73"/>
      <c r="CHH367" s="73"/>
      <c r="CHI367" s="73"/>
      <c r="CHJ367" s="73"/>
      <c r="CHK367" s="73"/>
      <c r="CHL367" s="73"/>
      <c r="CHM367" s="73"/>
      <c r="CHN367" s="73"/>
      <c r="CHO367" s="73"/>
      <c r="CHP367" s="73"/>
      <c r="CHQ367" s="73"/>
      <c r="CHR367" s="73"/>
      <c r="CHS367" s="73"/>
      <c r="CHT367" s="73"/>
      <c r="CHU367" s="73"/>
      <c r="CHV367" s="73"/>
      <c r="CHW367" s="73"/>
      <c r="CHX367" s="73"/>
      <c r="CHY367" s="73"/>
      <c r="CHZ367" s="73"/>
      <c r="CIA367" s="73"/>
      <c r="CIB367" s="73"/>
      <c r="CIC367" s="73"/>
      <c r="CID367" s="73"/>
      <c r="CIE367" s="73"/>
      <c r="CIF367" s="73"/>
      <c r="CIG367" s="73"/>
      <c r="CIH367" s="73"/>
      <c r="CII367" s="73"/>
      <c r="CIJ367" s="73"/>
      <c r="CIK367" s="73"/>
      <c r="CIL367" s="73"/>
      <c r="CIM367" s="73"/>
      <c r="CIN367" s="73"/>
      <c r="CIO367" s="73"/>
      <c r="CIP367" s="73"/>
      <c r="CIQ367" s="73"/>
      <c r="CIR367" s="73"/>
      <c r="CIS367" s="73"/>
      <c r="CIT367" s="73"/>
      <c r="CIU367" s="73"/>
      <c r="CIV367" s="73"/>
      <c r="CIW367" s="73"/>
      <c r="CIX367" s="73"/>
      <c r="CIY367" s="73"/>
      <c r="CIZ367" s="73"/>
      <c r="CJA367" s="73"/>
      <c r="CJB367" s="73"/>
      <c r="CJC367" s="73"/>
      <c r="CJD367" s="73"/>
      <c r="CJE367" s="73"/>
      <c r="CJF367" s="73"/>
      <c r="CJG367" s="73"/>
      <c r="CJH367" s="73"/>
      <c r="CJI367" s="73"/>
      <c r="CJJ367" s="73"/>
      <c r="CJK367" s="73"/>
      <c r="CJL367" s="73"/>
      <c r="CJM367" s="73"/>
      <c r="CJN367" s="73"/>
      <c r="CJO367" s="73"/>
      <c r="CJP367" s="73"/>
      <c r="CJQ367" s="73"/>
      <c r="CJR367" s="73"/>
      <c r="CJS367" s="73"/>
      <c r="CJT367" s="73"/>
      <c r="CJU367" s="73"/>
      <c r="CJV367" s="73"/>
      <c r="CJW367" s="73"/>
      <c r="CJX367" s="73"/>
      <c r="CJY367" s="73"/>
      <c r="CJZ367" s="73"/>
      <c r="CKA367" s="73"/>
      <c r="CKB367" s="73"/>
      <c r="CKC367" s="73"/>
      <c r="CKD367" s="73"/>
      <c r="CKE367" s="73"/>
      <c r="CKF367" s="73"/>
      <c r="CKG367" s="73"/>
      <c r="CKH367" s="73"/>
      <c r="CKI367" s="73"/>
      <c r="CKJ367" s="73"/>
      <c r="CKK367" s="73"/>
      <c r="CKL367" s="73"/>
      <c r="CKM367" s="73"/>
      <c r="CKN367" s="73"/>
      <c r="CKO367" s="73"/>
      <c r="CKP367" s="73"/>
      <c r="CKQ367" s="73"/>
      <c r="CKR367" s="73"/>
      <c r="CKS367" s="73"/>
      <c r="CKT367" s="73"/>
      <c r="CKU367" s="73"/>
      <c r="CKV367" s="73"/>
      <c r="CKW367" s="73"/>
      <c r="CKX367" s="73"/>
      <c r="CKY367" s="73"/>
      <c r="CKZ367" s="73"/>
      <c r="CLA367" s="73"/>
      <c r="CLB367" s="73"/>
      <c r="CLC367" s="73"/>
      <c r="CLD367" s="73"/>
      <c r="CLE367" s="73"/>
      <c r="CLF367" s="73"/>
      <c r="CLG367" s="73"/>
      <c r="CLH367" s="73"/>
      <c r="CLI367" s="73"/>
      <c r="CLJ367" s="73"/>
      <c r="CLK367" s="73"/>
      <c r="CLL367" s="73"/>
      <c r="CLM367" s="73"/>
      <c r="CLN367" s="73"/>
      <c r="CLO367" s="73"/>
      <c r="CLP367" s="73"/>
      <c r="CLQ367" s="73"/>
      <c r="CLR367" s="73"/>
      <c r="CLS367" s="73"/>
      <c r="CLT367" s="73"/>
      <c r="CLU367" s="73"/>
      <c r="CLV367" s="73"/>
      <c r="CLW367" s="73"/>
      <c r="CLX367" s="73"/>
      <c r="CLY367" s="73"/>
      <c r="CLZ367" s="73"/>
      <c r="CMA367" s="73"/>
      <c r="CMB367" s="73"/>
      <c r="CMC367" s="73"/>
      <c r="CMD367" s="73"/>
      <c r="CME367" s="73"/>
      <c r="CMF367" s="73"/>
      <c r="CMG367" s="73"/>
      <c r="CMH367" s="73"/>
      <c r="CMI367" s="73"/>
      <c r="CMJ367" s="73"/>
      <c r="CMK367" s="73"/>
      <c r="CML367" s="73"/>
      <c r="CMM367" s="73"/>
      <c r="CMN367" s="73"/>
      <c r="CMO367" s="73"/>
      <c r="CMP367" s="73"/>
      <c r="CMQ367" s="73"/>
      <c r="CMR367" s="73"/>
      <c r="CMS367" s="73"/>
      <c r="CMT367" s="73"/>
      <c r="CMU367" s="73"/>
      <c r="CMV367" s="73"/>
      <c r="CMW367" s="73"/>
      <c r="CMX367" s="73"/>
      <c r="CMY367" s="73"/>
      <c r="CMZ367" s="73"/>
      <c r="CNA367" s="73"/>
      <c r="CNB367" s="73"/>
      <c r="CNC367" s="73"/>
      <c r="CND367" s="73"/>
      <c r="CNE367" s="73"/>
      <c r="CNF367" s="73"/>
      <c r="CNG367" s="73"/>
      <c r="CNH367" s="73"/>
      <c r="CNI367" s="73"/>
      <c r="CNJ367" s="73"/>
      <c r="CNK367" s="73"/>
      <c r="CNL367" s="73"/>
      <c r="CNM367" s="73"/>
      <c r="CNN367" s="73"/>
      <c r="CNO367" s="73"/>
      <c r="CNP367" s="73"/>
      <c r="CNQ367" s="73"/>
      <c r="CNR367" s="73"/>
      <c r="CNS367" s="73"/>
      <c r="CNT367" s="73"/>
      <c r="CNU367" s="73"/>
      <c r="CNV367" s="73"/>
      <c r="CNW367" s="73"/>
      <c r="CNX367" s="73"/>
      <c r="CNY367" s="73"/>
      <c r="CNZ367" s="73"/>
      <c r="COA367" s="73"/>
      <c r="COB367" s="73"/>
      <c r="COC367" s="73"/>
      <c r="COD367" s="73"/>
      <c r="COE367" s="73"/>
      <c r="COF367" s="73"/>
      <c r="COG367" s="73"/>
      <c r="COH367" s="73"/>
      <c r="COI367" s="73"/>
      <c r="COJ367" s="73"/>
      <c r="COK367" s="73"/>
      <c r="COL367" s="73"/>
      <c r="COM367" s="73"/>
      <c r="CON367" s="73"/>
      <c r="COO367" s="73"/>
      <c r="COP367" s="73"/>
      <c r="COQ367" s="73"/>
      <c r="COR367" s="73"/>
      <c r="COS367" s="73"/>
      <c r="COT367" s="73"/>
      <c r="COU367" s="73"/>
      <c r="COV367" s="73"/>
      <c r="COW367" s="73"/>
      <c r="COX367" s="73"/>
      <c r="COY367" s="73"/>
      <c r="COZ367" s="73"/>
      <c r="CPA367" s="73"/>
      <c r="CPB367" s="73"/>
      <c r="CPC367" s="73"/>
      <c r="CPD367" s="73"/>
      <c r="CPE367" s="73"/>
      <c r="CPF367" s="73"/>
      <c r="CPG367" s="73"/>
      <c r="CPH367" s="73"/>
      <c r="CPI367" s="73"/>
      <c r="CPJ367" s="73"/>
      <c r="CPK367" s="73"/>
      <c r="CPL367" s="73"/>
      <c r="CPM367" s="73"/>
      <c r="CPN367" s="73"/>
      <c r="CPO367" s="73"/>
      <c r="CPP367" s="73"/>
      <c r="CPQ367" s="73"/>
      <c r="CPR367" s="73"/>
      <c r="CPS367" s="73"/>
      <c r="CPT367" s="73"/>
      <c r="CPU367" s="73"/>
      <c r="CPV367" s="73"/>
      <c r="CPW367" s="73"/>
      <c r="CPX367" s="73"/>
      <c r="CPY367" s="73"/>
      <c r="CPZ367" s="73"/>
      <c r="CQA367" s="73"/>
      <c r="CQB367" s="73"/>
      <c r="CQC367" s="73"/>
      <c r="CQD367" s="73"/>
      <c r="CQE367" s="73"/>
      <c r="CQF367" s="73"/>
      <c r="CQG367" s="73"/>
      <c r="CQH367" s="73"/>
      <c r="CQI367" s="73"/>
      <c r="CQJ367" s="73"/>
      <c r="CQK367" s="73"/>
      <c r="CQL367" s="73"/>
      <c r="CQM367" s="73"/>
      <c r="CQN367" s="73"/>
      <c r="CQO367" s="73"/>
      <c r="CQP367" s="73"/>
      <c r="CQQ367" s="73"/>
      <c r="CQR367" s="73"/>
      <c r="CQS367" s="73"/>
      <c r="CQT367" s="73"/>
      <c r="CQU367" s="73"/>
      <c r="CQV367" s="73"/>
      <c r="CQW367" s="73"/>
      <c r="CQX367" s="73"/>
      <c r="CQY367" s="73"/>
      <c r="CQZ367" s="73"/>
      <c r="CRA367" s="73"/>
      <c r="CRB367" s="73"/>
      <c r="CRC367" s="73"/>
      <c r="CRD367" s="73"/>
      <c r="CRE367" s="73"/>
      <c r="CRF367" s="73"/>
      <c r="CRG367" s="73"/>
      <c r="CRH367" s="73"/>
      <c r="CRI367" s="73"/>
      <c r="CRJ367" s="73"/>
      <c r="CRK367" s="73"/>
      <c r="CRL367" s="73"/>
      <c r="CRM367" s="73"/>
      <c r="CRN367" s="73"/>
      <c r="CRO367" s="73"/>
      <c r="CRP367" s="73"/>
      <c r="CRQ367" s="73"/>
      <c r="CRR367" s="73"/>
      <c r="CRS367" s="73"/>
      <c r="CRT367" s="73"/>
      <c r="CRU367" s="73"/>
      <c r="CRV367" s="73"/>
      <c r="CRW367" s="73"/>
      <c r="CRX367" s="73"/>
      <c r="CRY367" s="73"/>
      <c r="CRZ367" s="73"/>
      <c r="CSA367" s="73"/>
      <c r="CSB367" s="73"/>
      <c r="CSC367" s="73"/>
      <c r="CSD367" s="73"/>
      <c r="CSE367" s="73"/>
      <c r="CSF367" s="73"/>
      <c r="CSG367" s="73"/>
      <c r="CSH367" s="73"/>
      <c r="CSI367" s="73"/>
      <c r="CSJ367" s="73"/>
      <c r="CSK367" s="73"/>
      <c r="CSL367" s="73"/>
      <c r="CSM367" s="73"/>
      <c r="CSN367" s="73"/>
      <c r="CSO367" s="73"/>
      <c r="CSP367" s="73"/>
      <c r="CSQ367" s="73"/>
      <c r="CSR367" s="73"/>
      <c r="CSS367" s="73"/>
      <c r="CST367" s="73"/>
      <c r="CSU367" s="73"/>
      <c r="CSV367" s="73"/>
      <c r="CSW367" s="73"/>
      <c r="CSX367" s="73"/>
      <c r="CSY367" s="73"/>
      <c r="CSZ367" s="73"/>
      <c r="CTA367" s="73"/>
      <c r="CTB367" s="73"/>
      <c r="CTC367" s="73"/>
      <c r="CTD367" s="73"/>
      <c r="CTE367" s="73"/>
      <c r="CTF367" s="73"/>
      <c r="CTG367" s="73"/>
      <c r="CTH367" s="73"/>
      <c r="CTI367" s="73"/>
      <c r="CTJ367" s="73"/>
      <c r="CTK367" s="73"/>
      <c r="CTL367" s="73"/>
      <c r="CTM367" s="73"/>
      <c r="CTN367" s="73"/>
      <c r="CTO367" s="73"/>
      <c r="CTP367" s="73"/>
      <c r="CTQ367" s="73"/>
      <c r="CTR367" s="73"/>
      <c r="CTS367" s="73"/>
      <c r="CTT367" s="73"/>
      <c r="CTU367" s="73"/>
      <c r="CTV367" s="73"/>
      <c r="CTW367" s="73"/>
      <c r="CTX367" s="73"/>
      <c r="CTY367" s="73"/>
      <c r="CTZ367" s="73"/>
      <c r="CUA367" s="73"/>
      <c r="CUB367" s="73"/>
      <c r="CUC367" s="73"/>
      <c r="CUD367" s="73"/>
      <c r="CUE367" s="73"/>
      <c r="CUF367" s="73"/>
      <c r="CUG367" s="73"/>
      <c r="CUH367" s="73"/>
      <c r="CUI367" s="73"/>
      <c r="CUJ367" s="73"/>
      <c r="CUK367" s="73"/>
      <c r="CUL367" s="73"/>
      <c r="CUM367" s="73"/>
      <c r="CUN367" s="73"/>
      <c r="CUO367" s="73"/>
      <c r="CUP367" s="73"/>
      <c r="CUQ367" s="73"/>
      <c r="CUR367" s="73"/>
      <c r="CUS367" s="73"/>
      <c r="CUT367" s="73"/>
      <c r="CUU367" s="73"/>
      <c r="CUV367" s="73"/>
      <c r="CUW367" s="73"/>
      <c r="CUX367" s="73"/>
      <c r="CUY367" s="73"/>
      <c r="CUZ367" s="73"/>
      <c r="CVA367" s="73"/>
      <c r="CVB367" s="73"/>
      <c r="CVC367" s="73"/>
      <c r="CVD367" s="73"/>
      <c r="CVE367" s="73"/>
      <c r="CVF367" s="73"/>
      <c r="CVG367" s="73"/>
      <c r="CVH367" s="73"/>
      <c r="CVI367" s="73"/>
      <c r="CVJ367" s="73"/>
      <c r="CVK367" s="73"/>
      <c r="CVL367" s="73"/>
      <c r="CVM367" s="73"/>
      <c r="CVN367" s="73"/>
      <c r="CVO367" s="73"/>
      <c r="CVP367" s="73"/>
      <c r="CVQ367" s="73"/>
      <c r="CVR367" s="73"/>
      <c r="CVS367" s="73"/>
      <c r="CVT367" s="73"/>
      <c r="CVU367" s="73"/>
      <c r="CVV367" s="73"/>
      <c r="CVW367" s="73"/>
      <c r="CVX367" s="73"/>
      <c r="CVY367" s="73"/>
      <c r="CVZ367" s="73"/>
      <c r="CWA367" s="73"/>
      <c r="CWB367" s="73"/>
      <c r="CWC367" s="73"/>
      <c r="CWD367" s="73"/>
      <c r="CWE367" s="73"/>
      <c r="CWF367" s="73"/>
      <c r="CWG367" s="73"/>
      <c r="CWH367" s="73"/>
      <c r="CWI367" s="73"/>
      <c r="CWJ367" s="73"/>
      <c r="CWK367" s="73"/>
      <c r="CWL367" s="73"/>
      <c r="CWM367" s="73"/>
      <c r="CWN367" s="73"/>
      <c r="CWO367" s="73"/>
      <c r="CWP367" s="73"/>
      <c r="CWQ367" s="73"/>
      <c r="CWR367" s="73"/>
      <c r="CWS367" s="73"/>
      <c r="CWT367" s="73"/>
      <c r="CWU367" s="73"/>
      <c r="CWV367" s="73"/>
      <c r="CWW367" s="73"/>
      <c r="CWX367" s="73"/>
      <c r="CWY367" s="73"/>
      <c r="CWZ367" s="73"/>
      <c r="CXA367" s="73"/>
      <c r="CXB367" s="73"/>
      <c r="CXC367" s="73"/>
      <c r="CXD367" s="73"/>
      <c r="CXE367" s="73"/>
      <c r="CXF367" s="73"/>
      <c r="CXG367" s="73"/>
      <c r="CXH367" s="73"/>
      <c r="CXI367" s="73"/>
      <c r="CXJ367" s="73"/>
      <c r="CXK367" s="73"/>
      <c r="CXL367" s="73"/>
      <c r="CXM367" s="73"/>
      <c r="CXN367" s="73"/>
      <c r="CXO367" s="73"/>
      <c r="CXP367" s="73"/>
      <c r="CXQ367" s="73"/>
      <c r="CXR367" s="73"/>
      <c r="CXS367" s="73"/>
      <c r="CXT367" s="73"/>
      <c r="CXU367" s="73"/>
      <c r="CXV367" s="73"/>
      <c r="CXW367" s="73"/>
      <c r="CXX367" s="73"/>
      <c r="CXY367" s="73"/>
      <c r="CXZ367" s="73"/>
      <c r="CYA367" s="73"/>
      <c r="CYB367" s="73"/>
      <c r="CYC367" s="73"/>
      <c r="CYD367" s="73"/>
      <c r="CYE367" s="73"/>
      <c r="CYF367" s="73"/>
      <c r="CYG367" s="73"/>
      <c r="CYH367" s="73"/>
      <c r="CYI367" s="73"/>
      <c r="CYJ367" s="73"/>
      <c r="CYK367" s="73"/>
      <c r="CYL367" s="73"/>
      <c r="CYM367" s="73"/>
      <c r="CYN367" s="73"/>
      <c r="CYO367" s="73"/>
      <c r="CYP367" s="73"/>
      <c r="CYQ367" s="73"/>
      <c r="CYR367" s="73"/>
      <c r="CYS367" s="73"/>
      <c r="CYT367" s="73"/>
      <c r="CYU367" s="73"/>
      <c r="CYV367" s="73"/>
      <c r="CYW367" s="73"/>
      <c r="CYX367" s="73"/>
      <c r="CYY367" s="73"/>
      <c r="CYZ367" s="73"/>
      <c r="CZA367" s="73"/>
      <c r="CZB367" s="73"/>
      <c r="CZC367" s="73"/>
      <c r="CZD367" s="73"/>
      <c r="CZE367" s="73"/>
      <c r="CZF367" s="73"/>
      <c r="CZG367" s="73"/>
      <c r="CZH367" s="73"/>
      <c r="CZI367" s="73"/>
      <c r="CZJ367" s="73"/>
      <c r="CZK367" s="73"/>
      <c r="CZL367" s="73"/>
      <c r="CZM367" s="73"/>
      <c r="CZN367" s="73"/>
      <c r="CZO367" s="73"/>
      <c r="CZP367" s="73"/>
      <c r="CZQ367" s="73"/>
      <c r="CZR367" s="73"/>
      <c r="CZS367" s="73"/>
      <c r="CZT367" s="73"/>
      <c r="CZU367" s="73"/>
      <c r="CZV367" s="73"/>
      <c r="CZW367" s="73"/>
      <c r="CZX367" s="73"/>
      <c r="CZY367" s="73"/>
      <c r="CZZ367" s="73"/>
      <c r="DAA367" s="73"/>
      <c r="DAB367" s="73"/>
      <c r="DAC367" s="73"/>
      <c r="DAD367" s="73"/>
      <c r="DAE367" s="73"/>
      <c r="DAF367" s="73"/>
      <c r="DAG367" s="73"/>
      <c r="DAH367" s="73"/>
      <c r="DAI367" s="73"/>
      <c r="DAJ367" s="73"/>
      <c r="DAK367" s="73"/>
      <c r="DAL367" s="73"/>
      <c r="DAM367" s="73"/>
      <c r="DAN367" s="73"/>
      <c r="DAO367" s="73"/>
      <c r="DAP367" s="73"/>
      <c r="DAQ367" s="73"/>
      <c r="DAR367" s="73"/>
      <c r="DAS367" s="73"/>
      <c r="DAT367" s="73"/>
      <c r="DAU367" s="73"/>
      <c r="DAV367" s="73"/>
      <c r="DAW367" s="73"/>
      <c r="DAX367" s="73"/>
      <c r="DAY367" s="73"/>
      <c r="DAZ367" s="73"/>
      <c r="DBA367" s="73"/>
      <c r="DBB367" s="73"/>
      <c r="DBC367" s="73"/>
      <c r="DBD367" s="73"/>
      <c r="DBE367" s="73"/>
      <c r="DBF367" s="73"/>
      <c r="DBG367" s="73"/>
      <c r="DBH367" s="73"/>
      <c r="DBI367" s="73"/>
      <c r="DBJ367" s="73"/>
      <c r="DBK367" s="73"/>
      <c r="DBL367" s="73"/>
      <c r="DBM367" s="73"/>
      <c r="DBN367" s="73"/>
      <c r="DBO367" s="73"/>
      <c r="DBP367" s="73"/>
      <c r="DBQ367" s="73"/>
      <c r="DBR367" s="73"/>
      <c r="DBS367" s="73"/>
      <c r="DBT367" s="73"/>
      <c r="DBU367" s="73"/>
      <c r="DBV367" s="73"/>
      <c r="DBW367" s="73"/>
      <c r="DBX367" s="73"/>
      <c r="DBY367" s="73"/>
      <c r="DBZ367" s="73"/>
      <c r="DCA367" s="73"/>
      <c r="DCB367" s="73"/>
      <c r="DCC367" s="73"/>
      <c r="DCD367" s="73"/>
      <c r="DCE367" s="73"/>
      <c r="DCF367" s="73"/>
      <c r="DCG367" s="73"/>
      <c r="DCH367" s="73"/>
      <c r="DCI367" s="73"/>
      <c r="DCJ367" s="73"/>
      <c r="DCK367" s="73"/>
      <c r="DCL367" s="73"/>
      <c r="DCM367" s="73"/>
      <c r="DCN367" s="73"/>
      <c r="DCO367" s="73"/>
      <c r="DCP367" s="73"/>
      <c r="DCQ367" s="73"/>
      <c r="DCR367" s="73"/>
      <c r="DCS367" s="73"/>
      <c r="DCT367" s="73"/>
      <c r="DCU367" s="73"/>
      <c r="DCV367" s="73"/>
      <c r="DCW367" s="73"/>
      <c r="DCX367" s="73"/>
      <c r="DCY367" s="73"/>
      <c r="DCZ367" s="73"/>
      <c r="DDA367" s="73"/>
      <c r="DDB367" s="73"/>
      <c r="DDC367" s="73"/>
      <c r="DDD367" s="73"/>
      <c r="DDE367" s="73"/>
      <c r="DDF367" s="73"/>
      <c r="DDG367" s="73"/>
      <c r="DDH367" s="73"/>
      <c r="DDI367" s="73"/>
      <c r="DDJ367" s="73"/>
      <c r="DDK367" s="73"/>
      <c r="DDL367" s="73"/>
      <c r="DDM367" s="73"/>
      <c r="DDN367" s="73"/>
      <c r="DDO367" s="73"/>
      <c r="DDP367" s="73"/>
      <c r="DDQ367" s="73"/>
      <c r="DDR367" s="73"/>
      <c r="DDS367" s="73"/>
      <c r="DDT367" s="73"/>
      <c r="DDU367" s="73"/>
      <c r="DDV367" s="73"/>
      <c r="DDW367" s="73"/>
      <c r="DDX367" s="73"/>
      <c r="DDY367" s="73"/>
      <c r="DDZ367" s="73"/>
      <c r="DEA367" s="73"/>
      <c r="DEB367" s="73"/>
      <c r="DEC367" s="73"/>
      <c r="DED367" s="73"/>
      <c r="DEE367" s="73"/>
      <c r="DEF367" s="73"/>
      <c r="DEG367" s="73"/>
      <c r="DEH367" s="73"/>
      <c r="DEI367" s="73"/>
      <c r="DEJ367" s="73"/>
      <c r="DEK367" s="73"/>
      <c r="DEL367" s="73"/>
      <c r="DEM367" s="73"/>
      <c r="DEN367" s="73"/>
      <c r="DEO367" s="73"/>
      <c r="DEP367" s="73"/>
      <c r="DEQ367" s="73"/>
      <c r="DER367" s="73"/>
      <c r="DES367" s="73"/>
      <c r="DET367" s="73"/>
      <c r="DEU367" s="73"/>
      <c r="DEV367" s="73"/>
      <c r="DEW367" s="73"/>
      <c r="DEX367" s="73"/>
      <c r="DEY367" s="73"/>
      <c r="DEZ367" s="73"/>
      <c r="DFA367" s="73"/>
      <c r="DFB367" s="73"/>
      <c r="DFC367" s="73"/>
      <c r="DFD367" s="73"/>
      <c r="DFE367" s="73"/>
      <c r="DFF367" s="73"/>
      <c r="DFG367" s="73"/>
      <c r="DFH367" s="73"/>
      <c r="DFI367" s="73"/>
      <c r="DFJ367" s="73"/>
      <c r="DFK367" s="73"/>
      <c r="DFL367" s="73"/>
      <c r="DFM367" s="73"/>
      <c r="DFN367" s="73"/>
      <c r="DFO367" s="73"/>
      <c r="DFP367" s="73"/>
      <c r="DFQ367" s="73"/>
      <c r="DFR367" s="73"/>
      <c r="DFS367" s="73"/>
      <c r="DFT367" s="73"/>
      <c r="DFU367" s="73"/>
      <c r="DFV367" s="73"/>
      <c r="DFW367" s="73"/>
      <c r="DFX367" s="73"/>
      <c r="DFY367" s="73"/>
      <c r="DFZ367" s="73"/>
      <c r="DGA367" s="73"/>
      <c r="DGB367" s="73"/>
      <c r="DGC367" s="73"/>
      <c r="DGD367" s="73"/>
      <c r="DGE367" s="73"/>
      <c r="DGF367" s="73"/>
      <c r="DGG367" s="73"/>
      <c r="DGH367" s="73"/>
      <c r="DGI367" s="73"/>
      <c r="DGJ367" s="73"/>
      <c r="DGK367" s="73"/>
      <c r="DGL367" s="73"/>
      <c r="DGM367" s="73"/>
      <c r="DGN367" s="73"/>
      <c r="DGO367" s="73"/>
      <c r="DGP367" s="73"/>
      <c r="DGQ367" s="73"/>
      <c r="DGR367" s="73"/>
      <c r="DGS367" s="73"/>
      <c r="DGT367" s="73"/>
      <c r="DGU367" s="73"/>
      <c r="DGV367" s="73"/>
      <c r="DGW367" s="73"/>
      <c r="DGX367" s="73"/>
      <c r="DGY367" s="73"/>
      <c r="DGZ367" s="73"/>
      <c r="DHA367" s="73"/>
      <c r="DHB367" s="73"/>
      <c r="DHC367" s="73"/>
      <c r="DHD367" s="73"/>
      <c r="DHE367" s="73"/>
      <c r="DHF367" s="73"/>
      <c r="DHG367" s="73"/>
      <c r="DHH367" s="73"/>
      <c r="DHI367" s="73"/>
      <c r="DHJ367" s="73"/>
      <c r="DHK367" s="73"/>
      <c r="DHL367" s="73"/>
      <c r="DHM367" s="73"/>
      <c r="DHN367" s="73"/>
      <c r="DHO367" s="73"/>
      <c r="DHP367" s="73"/>
      <c r="DHQ367" s="73"/>
      <c r="DHR367" s="73"/>
      <c r="DHS367" s="73"/>
      <c r="DHT367" s="73"/>
      <c r="DHU367" s="73"/>
      <c r="DHV367" s="73"/>
      <c r="DHW367" s="73"/>
      <c r="DHX367" s="73"/>
      <c r="DHY367" s="73"/>
      <c r="DHZ367" s="73"/>
      <c r="DIA367" s="73"/>
      <c r="DIB367" s="73"/>
      <c r="DIC367" s="73"/>
      <c r="DID367" s="73"/>
      <c r="DIE367" s="73"/>
      <c r="DIF367" s="73"/>
      <c r="DIG367" s="73"/>
      <c r="DIH367" s="73"/>
      <c r="DII367" s="73"/>
      <c r="DIJ367" s="73"/>
      <c r="DIK367" s="73"/>
      <c r="DIL367" s="73"/>
      <c r="DIM367" s="73"/>
      <c r="DIN367" s="73"/>
      <c r="DIO367" s="73"/>
      <c r="DIP367" s="73"/>
      <c r="DIQ367" s="73"/>
      <c r="DIR367" s="73"/>
      <c r="DIS367" s="73"/>
      <c r="DIT367" s="73"/>
      <c r="DIU367" s="73"/>
      <c r="DIV367" s="73"/>
      <c r="DIW367" s="73"/>
      <c r="DIX367" s="73"/>
      <c r="DIY367" s="73"/>
      <c r="DIZ367" s="73"/>
      <c r="DJA367" s="73"/>
      <c r="DJB367" s="73"/>
      <c r="DJC367" s="73"/>
      <c r="DJD367" s="73"/>
      <c r="DJE367" s="73"/>
      <c r="DJF367" s="73"/>
      <c r="DJG367" s="73"/>
      <c r="DJH367" s="73"/>
      <c r="DJI367" s="73"/>
      <c r="DJJ367" s="73"/>
      <c r="DJK367" s="73"/>
      <c r="DJL367" s="73"/>
      <c r="DJM367" s="73"/>
      <c r="DJN367" s="73"/>
      <c r="DJO367" s="73"/>
      <c r="DJP367" s="73"/>
      <c r="DJQ367" s="73"/>
      <c r="DJR367" s="73"/>
      <c r="DJS367" s="73"/>
      <c r="DJT367" s="73"/>
      <c r="DJU367" s="73"/>
      <c r="DJV367" s="73"/>
      <c r="DJW367" s="73"/>
      <c r="DJX367" s="73"/>
      <c r="DJY367" s="73"/>
      <c r="DJZ367" s="73"/>
      <c r="DKA367" s="73"/>
      <c r="DKB367" s="73"/>
      <c r="DKC367" s="73"/>
      <c r="DKD367" s="73"/>
      <c r="DKE367" s="73"/>
      <c r="DKF367" s="73"/>
      <c r="DKG367" s="73"/>
      <c r="DKH367" s="73"/>
      <c r="DKI367" s="73"/>
      <c r="DKJ367" s="73"/>
      <c r="DKK367" s="73"/>
      <c r="DKL367" s="73"/>
      <c r="DKM367" s="73"/>
      <c r="DKN367" s="73"/>
      <c r="DKO367" s="73"/>
      <c r="DKP367" s="73"/>
      <c r="DKQ367" s="73"/>
      <c r="DKR367" s="73"/>
      <c r="DKS367" s="73"/>
      <c r="DKT367" s="73"/>
      <c r="DKU367" s="73"/>
      <c r="DKV367" s="73"/>
      <c r="DKW367" s="73"/>
      <c r="DKX367" s="73"/>
      <c r="DKY367" s="73"/>
      <c r="DKZ367" s="73"/>
      <c r="DLA367" s="73"/>
      <c r="DLB367" s="73"/>
      <c r="DLC367" s="73"/>
      <c r="DLD367" s="73"/>
      <c r="DLE367" s="73"/>
      <c r="DLF367" s="73"/>
      <c r="DLG367" s="73"/>
      <c r="DLH367" s="73"/>
      <c r="DLI367" s="73"/>
      <c r="DLJ367" s="73"/>
      <c r="DLK367" s="73"/>
      <c r="DLL367" s="73"/>
      <c r="DLM367" s="73"/>
      <c r="DLN367" s="73"/>
      <c r="DLO367" s="73"/>
      <c r="DLP367" s="73"/>
      <c r="DLQ367" s="73"/>
      <c r="DLR367" s="73"/>
      <c r="DLS367" s="73"/>
      <c r="DLT367" s="73"/>
      <c r="DLU367" s="73"/>
      <c r="DLV367" s="73"/>
      <c r="DLW367" s="73"/>
      <c r="DLX367" s="73"/>
      <c r="DLY367" s="73"/>
      <c r="DLZ367" s="73"/>
      <c r="DMA367" s="73"/>
      <c r="DMB367" s="73"/>
      <c r="DMC367" s="73"/>
      <c r="DMD367" s="73"/>
      <c r="DME367" s="73"/>
      <c r="DMF367" s="73"/>
      <c r="DMG367" s="73"/>
      <c r="DMH367" s="73"/>
      <c r="DMI367" s="73"/>
      <c r="DMJ367" s="73"/>
      <c r="DMK367" s="73"/>
      <c r="DML367" s="73"/>
      <c r="DMM367" s="73"/>
      <c r="DMN367" s="73"/>
      <c r="DMO367" s="73"/>
      <c r="DMP367" s="73"/>
      <c r="DMQ367" s="73"/>
      <c r="DMR367" s="73"/>
      <c r="DMS367" s="73"/>
      <c r="DMT367" s="73"/>
      <c r="DMU367" s="73"/>
      <c r="DMV367" s="73"/>
      <c r="DMW367" s="73"/>
      <c r="DMX367" s="73"/>
      <c r="DMY367" s="73"/>
      <c r="DMZ367" s="73"/>
      <c r="DNA367" s="73"/>
      <c r="DNB367" s="73"/>
      <c r="DNC367" s="73"/>
      <c r="DND367" s="73"/>
      <c r="DNE367" s="73"/>
      <c r="DNF367" s="73"/>
      <c r="DNG367" s="73"/>
      <c r="DNH367" s="73"/>
      <c r="DNI367" s="73"/>
      <c r="DNJ367" s="73"/>
      <c r="DNK367" s="73"/>
      <c r="DNL367" s="73"/>
      <c r="DNM367" s="73"/>
      <c r="DNN367" s="73"/>
      <c r="DNO367" s="73"/>
      <c r="DNP367" s="73"/>
      <c r="DNQ367" s="73"/>
      <c r="DNR367" s="73"/>
      <c r="DNS367" s="73"/>
      <c r="DNT367" s="73"/>
      <c r="DNU367" s="73"/>
      <c r="DNV367" s="73"/>
      <c r="DNW367" s="73"/>
      <c r="DNX367" s="73"/>
      <c r="DNY367" s="73"/>
      <c r="DNZ367" s="73"/>
      <c r="DOA367" s="73"/>
      <c r="DOB367" s="73"/>
      <c r="DOC367" s="73"/>
      <c r="DOD367" s="73"/>
      <c r="DOE367" s="73"/>
      <c r="DOF367" s="73"/>
      <c r="DOG367" s="73"/>
      <c r="DOH367" s="73"/>
      <c r="DOI367" s="73"/>
      <c r="DOJ367" s="73"/>
      <c r="DOK367" s="73"/>
      <c r="DOL367" s="73"/>
      <c r="DOM367" s="73"/>
      <c r="DON367" s="73"/>
      <c r="DOO367" s="73"/>
      <c r="DOP367" s="73"/>
      <c r="DOQ367" s="73"/>
      <c r="DOR367" s="73"/>
      <c r="DOS367" s="73"/>
      <c r="DOT367" s="73"/>
      <c r="DOU367" s="73"/>
      <c r="DOV367" s="73"/>
      <c r="DOW367" s="73"/>
      <c r="DOX367" s="73"/>
      <c r="DOY367" s="73"/>
      <c r="DOZ367" s="73"/>
      <c r="DPA367" s="73"/>
      <c r="DPB367" s="73"/>
      <c r="DPC367" s="73"/>
      <c r="DPD367" s="73"/>
      <c r="DPE367" s="73"/>
      <c r="DPF367" s="73"/>
      <c r="DPG367" s="73"/>
      <c r="DPH367" s="73"/>
      <c r="DPI367" s="73"/>
      <c r="DPJ367" s="73"/>
      <c r="DPK367" s="73"/>
      <c r="DPL367" s="73"/>
      <c r="DPM367" s="73"/>
      <c r="DPN367" s="73"/>
      <c r="DPO367" s="73"/>
      <c r="DPP367" s="73"/>
      <c r="DPQ367" s="73"/>
      <c r="DPR367" s="73"/>
      <c r="DPS367" s="73"/>
      <c r="DPT367" s="73"/>
      <c r="DPU367" s="73"/>
      <c r="DPV367" s="73"/>
      <c r="DPW367" s="73"/>
      <c r="DPX367" s="73"/>
      <c r="DPY367" s="73"/>
      <c r="DPZ367" s="73"/>
      <c r="DQA367" s="73"/>
      <c r="DQB367" s="73"/>
      <c r="DQC367" s="73"/>
      <c r="DQD367" s="73"/>
      <c r="DQE367" s="73"/>
      <c r="DQF367" s="73"/>
      <c r="DQG367" s="73"/>
      <c r="DQH367" s="73"/>
      <c r="DQI367" s="73"/>
      <c r="DQJ367" s="73"/>
      <c r="DQK367" s="73"/>
      <c r="DQL367" s="73"/>
      <c r="DQM367" s="73"/>
      <c r="DQN367" s="73"/>
      <c r="DQO367" s="73"/>
      <c r="DQP367" s="73"/>
      <c r="DQQ367" s="73"/>
      <c r="DQR367" s="73"/>
      <c r="DQS367" s="73"/>
      <c r="DQT367" s="73"/>
      <c r="DQU367" s="73"/>
      <c r="DQV367" s="73"/>
      <c r="DQW367" s="73"/>
      <c r="DQX367" s="73"/>
      <c r="DQY367" s="73"/>
      <c r="DQZ367" s="73"/>
      <c r="DRA367" s="73"/>
      <c r="DRB367" s="73"/>
      <c r="DRC367" s="73"/>
      <c r="DRD367" s="73"/>
      <c r="DRE367" s="73"/>
      <c r="DRF367" s="73"/>
      <c r="DRG367" s="73"/>
      <c r="DRH367" s="73"/>
      <c r="DRI367" s="73"/>
      <c r="DRJ367" s="73"/>
      <c r="DRK367" s="73"/>
      <c r="DRL367" s="73"/>
      <c r="DRM367" s="73"/>
      <c r="DRN367" s="73"/>
      <c r="DRO367" s="73"/>
      <c r="DRP367" s="73"/>
      <c r="DRQ367" s="73"/>
      <c r="DRR367" s="73"/>
      <c r="DRS367" s="73"/>
      <c r="DRT367" s="73"/>
      <c r="DRU367" s="73"/>
      <c r="DRV367" s="73"/>
      <c r="DRW367" s="73"/>
      <c r="DRX367" s="73"/>
      <c r="DRY367" s="73"/>
      <c r="DRZ367" s="73"/>
      <c r="DSA367" s="73"/>
      <c r="DSB367" s="73"/>
      <c r="DSC367" s="73"/>
      <c r="DSD367" s="73"/>
      <c r="DSE367" s="73"/>
      <c r="DSF367" s="73"/>
      <c r="DSG367" s="73"/>
      <c r="DSH367" s="73"/>
      <c r="DSI367" s="73"/>
      <c r="DSJ367" s="73"/>
      <c r="DSK367" s="73"/>
      <c r="DSL367" s="73"/>
      <c r="DSM367" s="73"/>
      <c r="DSN367" s="73"/>
      <c r="DSO367" s="73"/>
      <c r="DSP367" s="73"/>
      <c r="DSQ367" s="73"/>
      <c r="DSR367" s="73"/>
      <c r="DSS367" s="73"/>
      <c r="DST367" s="73"/>
      <c r="DSU367" s="73"/>
      <c r="DSV367" s="73"/>
      <c r="DSW367" s="73"/>
      <c r="DSX367" s="73"/>
      <c r="DSY367" s="73"/>
      <c r="DSZ367" s="73"/>
      <c r="DTA367" s="73"/>
      <c r="DTB367" s="73"/>
      <c r="DTC367" s="73"/>
      <c r="DTD367" s="73"/>
      <c r="DTE367" s="73"/>
      <c r="DTF367" s="73"/>
      <c r="DTG367" s="73"/>
      <c r="DTH367" s="73"/>
      <c r="DTI367" s="73"/>
      <c r="DTJ367" s="73"/>
      <c r="DTK367" s="73"/>
      <c r="DTL367" s="73"/>
      <c r="DTM367" s="73"/>
      <c r="DTN367" s="73"/>
      <c r="DTO367" s="73"/>
      <c r="DTP367" s="73"/>
      <c r="DTQ367" s="73"/>
      <c r="DTR367" s="73"/>
      <c r="DTS367" s="73"/>
      <c r="DTT367" s="73"/>
      <c r="DTU367" s="73"/>
      <c r="DTV367" s="73"/>
      <c r="DTW367" s="73"/>
      <c r="DTX367" s="73"/>
      <c r="DTY367" s="73"/>
      <c r="DTZ367" s="73"/>
      <c r="DUA367" s="73"/>
      <c r="DUB367" s="73"/>
      <c r="DUC367" s="73"/>
      <c r="DUD367" s="73"/>
      <c r="DUE367" s="73"/>
      <c r="DUF367" s="73"/>
      <c r="DUG367" s="73"/>
      <c r="DUH367" s="73"/>
      <c r="DUI367" s="73"/>
      <c r="DUJ367" s="73"/>
      <c r="DUK367" s="73"/>
      <c r="DUL367" s="73"/>
      <c r="DUM367" s="73"/>
      <c r="DUN367" s="73"/>
      <c r="DUO367" s="73"/>
      <c r="DUP367" s="73"/>
      <c r="DUQ367" s="73"/>
      <c r="DUR367" s="73"/>
      <c r="DUS367" s="73"/>
      <c r="DUT367" s="73"/>
      <c r="DUU367" s="73"/>
      <c r="DUV367" s="73"/>
      <c r="DUW367" s="73"/>
      <c r="DUX367" s="73"/>
      <c r="DUY367" s="73"/>
      <c r="DUZ367" s="73"/>
      <c r="DVA367" s="73"/>
      <c r="DVB367" s="73"/>
      <c r="DVC367" s="73"/>
      <c r="DVD367" s="73"/>
      <c r="DVE367" s="73"/>
      <c r="DVF367" s="73"/>
      <c r="DVG367" s="73"/>
      <c r="DVH367" s="73"/>
      <c r="DVI367" s="73"/>
      <c r="DVJ367" s="73"/>
      <c r="DVK367" s="73"/>
      <c r="DVL367" s="73"/>
      <c r="DVM367" s="73"/>
      <c r="DVN367" s="73"/>
      <c r="DVO367" s="73"/>
      <c r="DVP367" s="73"/>
      <c r="DVQ367" s="73"/>
      <c r="DVR367" s="73"/>
      <c r="DVS367" s="73"/>
      <c r="DVT367" s="73"/>
      <c r="DVU367" s="73"/>
      <c r="DVV367" s="73"/>
      <c r="DVW367" s="73"/>
      <c r="DVX367" s="73"/>
      <c r="DVY367" s="73"/>
      <c r="DVZ367" s="73"/>
      <c r="DWA367" s="73"/>
      <c r="DWB367" s="73"/>
      <c r="DWC367" s="73"/>
      <c r="DWD367" s="73"/>
      <c r="DWE367" s="73"/>
      <c r="DWF367" s="73"/>
      <c r="DWG367" s="73"/>
      <c r="DWH367" s="73"/>
      <c r="DWI367" s="73"/>
      <c r="DWJ367" s="73"/>
      <c r="DWK367" s="73"/>
      <c r="DWL367" s="73"/>
      <c r="DWM367" s="73"/>
      <c r="DWN367" s="73"/>
      <c r="DWO367" s="73"/>
      <c r="DWP367" s="73"/>
      <c r="DWQ367" s="73"/>
      <c r="DWR367" s="73"/>
      <c r="DWS367" s="73"/>
      <c r="DWT367" s="73"/>
      <c r="DWU367" s="73"/>
      <c r="DWV367" s="73"/>
      <c r="DWW367" s="73"/>
      <c r="DWX367" s="73"/>
      <c r="DWY367" s="73"/>
      <c r="DWZ367" s="73"/>
      <c r="DXA367" s="73"/>
      <c r="DXB367" s="73"/>
      <c r="DXC367" s="73"/>
      <c r="DXD367" s="73"/>
      <c r="DXE367" s="73"/>
      <c r="DXF367" s="73"/>
      <c r="DXG367" s="73"/>
      <c r="DXH367" s="73"/>
      <c r="DXI367" s="73"/>
      <c r="DXJ367" s="73"/>
      <c r="DXK367" s="73"/>
      <c r="DXL367" s="73"/>
      <c r="DXM367" s="73"/>
      <c r="DXN367" s="73"/>
      <c r="DXO367" s="73"/>
      <c r="DXP367" s="73"/>
      <c r="DXQ367" s="73"/>
      <c r="DXR367" s="73"/>
      <c r="DXS367" s="73"/>
      <c r="DXT367" s="73"/>
      <c r="DXU367" s="73"/>
      <c r="DXV367" s="73"/>
      <c r="DXW367" s="73"/>
      <c r="DXX367" s="73"/>
      <c r="DXY367" s="73"/>
      <c r="DXZ367" s="73"/>
      <c r="DYA367" s="73"/>
      <c r="DYB367" s="73"/>
      <c r="DYC367" s="73"/>
      <c r="DYD367" s="73"/>
      <c r="DYE367" s="73"/>
      <c r="DYF367" s="73"/>
      <c r="DYG367" s="73"/>
      <c r="DYH367" s="73"/>
      <c r="DYI367" s="73"/>
      <c r="DYJ367" s="73"/>
      <c r="DYK367" s="73"/>
      <c r="DYL367" s="73"/>
      <c r="DYM367" s="73"/>
      <c r="DYN367" s="73"/>
      <c r="DYO367" s="73"/>
      <c r="DYP367" s="73"/>
      <c r="DYQ367" s="73"/>
      <c r="DYR367" s="73"/>
      <c r="DYS367" s="73"/>
      <c r="DYT367" s="73"/>
      <c r="DYU367" s="73"/>
      <c r="DYV367" s="73"/>
      <c r="DYW367" s="73"/>
      <c r="DYX367" s="73"/>
      <c r="DYY367" s="73"/>
      <c r="DYZ367" s="73"/>
      <c r="DZA367" s="73"/>
      <c r="DZB367" s="73"/>
      <c r="DZC367" s="73"/>
      <c r="DZD367" s="73"/>
      <c r="DZE367" s="73"/>
      <c r="DZF367" s="73"/>
      <c r="DZG367" s="73"/>
      <c r="DZH367" s="73"/>
      <c r="DZI367" s="73"/>
      <c r="DZJ367" s="73"/>
      <c r="DZK367" s="73"/>
      <c r="DZL367" s="73"/>
      <c r="DZM367" s="73"/>
      <c r="DZN367" s="73"/>
      <c r="DZO367" s="73"/>
      <c r="DZP367" s="73"/>
      <c r="DZQ367" s="73"/>
      <c r="DZR367" s="73"/>
      <c r="DZS367" s="73"/>
      <c r="DZT367" s="73"/>
      <c r="DZU367" s="73"/>
      <c r="DZV367" s="73"/>
      <c r="DZW367" s="73"/>
      <c r="DZX367" s="73"/>
      <c r="DZY367" s="73"/>
      <c r="DZZ367" s="73"/>
      <c r="EAA367" s="73"/>
      <c r="EAB367" s="73"/>
      <c r="EAC367" s="73"/>
      <c r="EAD367" s="73"/>
      <c r="EAE367" s="73"/>
      <c r="EAF367" s="73"/>
      <c r="EAG367" s="73"/>
      <c r="EAH367" s="73"/>
      <c r="EAI367" s="73"/>
      <c r="EAJ367" s="73"/>
      <c r="EAK367" s="73"/>
      <c r="EAL367" s="73"/>
      <c r="EAM367" s="73"/>
      <c r="EAN367" s="73"/>
      <c r="EAO367" s="73"/>
      <c r="EAP367" s="73"/>
      <c r="EAQ367" s="73"/>
      <c r="EAR367" s="73"/>
      <c r="EAS367" s="73"/>
      <c r="EAT367" s="73"/>
      <c r="EAU367" s="73"/>
      <c r="EAV367" s="73"/>
      <c r="EAW367" s="73"/>
      <c r="EAX367" s="73"/>
      <c r="EAY367" s="73"/>
      <c r="EAZ367" s="73"/>
      <c r="EBA367" s="73"/>
      <c r="EBB367" s="73"/>
      <c r="EBC367" s="73"/>
      <c r="EBD367" s="73"/>
      <c r="EBE367" s="73"/>
      <c r="EBF367" s="73"/>
      <c r="EBG367" s="73"/>
      <c r="EBH367" s="73"/>
      <c r="EBI367" s="73"/>
      <c r="EBJ367" s="73"/>
      <c r="EBK367" s="73"/>
      <c r="EBL367" s="73"/>
      <c r="EBM367" s="73"/>
      <c r="EBN367" s="73"/>
      <c r="EBO367" s="73"/>
      <c r="EBP367" s="73"/>
      <c r="EBQ367" s="73"/>
      <c r="EBR367" s="73"/>
      <c r="EBS367" s="73"/>
      <c r="EBT367" s="73"/>
      <c r="EBU367" s="73"/>
      <c r="EBV367" s="73"/>
      <c r="EBW367" s="73"/>
      <c r="EBX367" s="73"/>
      <c r="EBY367" s="73"/>
      <c r="EBZ367" s="73"/>
      <c r="ECA367" s="73"/>
      <c r="ECB367" s="73"/>
      <c r="ECC367" s="73"/>
      <c r="ECD367" s="73"/>
      <c r="ECE367" s="73"/>
      <c r="ECF367" s="73"/>
      <c r="ECG367" s="73"/>
      <c r="ECH367" s="73"/>
      <c r="ECI367" s="73"/>
      <c r="ECJ367" s="73"/>
      <c r="ECK367" s="73"/>
      <c r="ECL367" s="73"/>
      <c r="ECM367" s="73"/>
      <c r="ECN367" s="73"/>
      <c r="ECO367" s="73"/>
      <c r="ECP367" s="73"/>
      <c r="ECQ367" s="73"/>
      <c r="ECR367" s="73"/>
      <c r="ECS367" s="73"/>
      <c r="ECT367" s="73"/>
      <c r="ECU367" s="73"/>
      <c r="ECV367" s="73"/>
      <c r="ECW367" s="73"/>
      <c r="ECX367" s="73"/>
      <c r="ECY367" s="73"/>
      <c r="ECZ367" s="73"/>
      <c r="EDA367" s="73"/>
      <c r="EDB367" s="73"/>
      <c r="EDC367" s="73"/>
      <c r="EDD367" s="73"/>
      <c r="EDE367" s="73"/>
      <c r="EDF367" s="73"/>
      <c r="EDG367" s="73"/>
      <c r="EDH367" s="73"/>
      <c r="EDI367" s="73"/>
      <c r="EDJ367" s="73"/>
      <c r="EDK367" s="73"/>
      <c r="EDL367" s="73"/>
      <c r="EDM367" s="73"/>
      <c r="EDN367" s="73"/>
      <c r="EDO367" s="73"/>
      <c r="EDP367" s="73"/>
      <c r="EDQ367" s="73"/>
      <c r="EDR367" s="73"/>
      <c r="EDS367" s="73"/>
      <c r="EDT367" s="73"/>
      <c r="EDU367" s="73"/>
      <c r="EDV367" s="73"/>
      <c r="EDW367" s="73"/>
      <c r="EDX367" s="73"/>
      <c r="EDY367" s="73"/>
      <c r="EDZ367" s="73"/>
      <c r="EEA367" s="73"/>
      <c r="EEB367" s="73"/>
      <c r="EEC367" s="73"/>
      <c r="EED367" s="73"/>
      <c r="EEE367" s="73"/>
      <c r="EEF367" s="73"/>
      <c r="EEG367" s="73"/>
      <c r="EEH367" s="73"/>
      <c r="EEI367" s="73"/>
      <c r="EEJ367" s="73"/>
      <c r="EEK367" s="73"/>
      <c r="EEL367" s="73"/>
      <c r="EEM367" s="73"/>
      <c r="EEN367" s="73"/>
      <c r="EEO367" s="73"/>
      <c r="EEP367" s="73"/>
      <c r="EEQ367" s="73"/>
      <c r="EER367" s="73"/>
      <c r="EES367" s="73"/>
      <c r="EET367" s="73"/>
      <c r="EEU367" s="73"/>
      <c r="EEV367" s="73"/>
      <c r="EEW367" s="73"/>
      <c r="EEX367" s="73"/>
      <c r="EEY367" s="73"/>
      <c r="EEZ367" s="73"/>
      <c r="EFA367" s="73"/>
      <c r="EFB367" s="73"/>
      <c r="EFC367" s="73"/>
      <c r="EFD367" s="73"/>
      <c r="EFE367" s="73"/>
      <c r="EFF367" s="73"/>
      <c r="EFG367" s="73"/>
      <c r="EFH367" s="73"/>
      <c r="EFI367" s="73"/>
      <c r="EFJ367" s="73"/>
      <c r="EFK367" s="73"/>
      <c r="EFL367" s="73"/>
      <c r="EFM367" s="73"/>
      <c r="EFN367" s="73"/>
      <c r="EFO367" s="73"/>
      <c r="EFP367" s="73"/>
      <c r="EFQ367" s="73"/>
      <c r="EFR367" s="73"/>
      <c r="EFS367" s="73"/>
      <c r="EFT367" s="73"/>
      <c r="EFU367" s="73"/>
      <c r="EFV367" s="73"/>
      <c r="EFW367" s="73"/>
      <c r="EFX367" s="73"/>
      <c r="EFY367" s="73"/>
      <c r="EFZ367" s="73"/>
      <c r="EGA367" s="73"/>
      <c r="EGB367" s="73"/>
      <c r="EGC367" s="73"/>
      <c r="EGD367" s="73"/>
      <c r="EGE367" s="73"/>
      <c r="EGF367" s="73"/>
      <c r="EGG367" s="73"/>
      <c r="EGH367" s="73"/>
      <c r="EGI367" s="73"/>
      <c r="EGJ367" s="73"/>
      <c r="EGK367" s="73"/>
      <c r="EGL367" s="73"/>
      <c r="EGM367" s="73"/>
      <c r="EGN367" s="73"/>
      <c r="EGO367" s="73"/>
      <c r="EGP367" s="73"/>
      <c r="EGQ367" s="73"/>
      <c r="EGR367" s="73"/>
      <c r="EGS367" s="73"/>
      <c r="EGT367" s="73"/>
      <c r="EGU367" s="73"/>
      <c r="EGV367" s="73"/>
      <c r="EGW367" s="73"/>
      <c r="EGX367" s="73"/>
      <c r="EGY367" s="73"/>
      <c r="EGZ367" s="73"/>
      <c r="EHA367" s="73"/>
      <c r="EHB367" s="73"/>
      <c r="EHC367" s="73"/>
      <c r="EHD367" s="73"/>
      <c r="EHE367" s="73"/>
      <c r="EHF367" s="73"/>
      <c r="EHG367" s="73"/>
      <c r="EHH367" s="73"/>
      <c r="EHI367" s="73"/>
      <c r="EHJ367" s="73"/>
      <c r="EHK367" s="73"/>
      <c r="EHL367" s="73"/>
      <c r="EHM367" s="73"/>
      <c r="EHN367" s="73"/>
      <c r="EHO367" s="73"/>
      <c r="EHP367" s="73"/>
      <c r="EHQ367" s="73"/>
      <c r="EHR367" s="73"/>
      <c r="EHS367" s="73"/>
      <c r="EHT367" s="73"/>
      <c r="EHU367" s="73"/>
      <c r="EHV367" s="73"/>
      <c r="EHW367" s="73"/>
      <c r="EHX367" s="73"/>
      <c r="EHY367" s="73"/>
      <c r="EHZ367" s="73"/>
      <c r="EIA367" s="73"/>
      <c r="EIB367" s="73"/>
      <c r="EIC367" s="73"/>
      <c r="EID367" s="73"/>
      <c r="EIE367" s="73"/>
      <c r="EIF367" s="73"/>
      <c r="EIG367" s="73"/>
      <c r="EIH367" s="73"/>
      <c r="EII367" s="73"/>
      <c r="EIJ367" s="73"/>
      <c r="EIK367" s="73"/>
      <c r="EIL367" s="73"/>
      <c r="EIM367" s="73"/>
      <c r="EIN367" s="73"/>
      <c r="EIO367" s="73"/>
      <c r="EIP367" s="73"/>
      <c r="EIQ367" s="73"/>
      <c r="EIR367" s="73"/>
      <c r="EIS367" s="73"/>
      <c r="EIT367" s="73"/>
      <c r="EIU367" s="73"/>
      <c r="EIV367" s="73"/>
      <c r="EIW367" s="73"/>
      <c r="EIX367" s="73"/>
      <c r="EIY367" s="73"/>
      <c r="EIZ367" s="73"/>
      <c r="EJA367" s="73"/>
      <c r="EJB367" s="73"/>
      <c r="EJC367" s="73"/>
      <c r="EJD367" s="73"/>
      <c r="EJE367" s="73"/>
      <c r="EJF367" s="73"/>
      <c r="EJG367" s="73"/>
      <c r="EJH367" s="73"/>
      <c r="EJI367" s="73"/>
      <c r="EJJ367" s="73"/>
      <c r="EJK367" s="73"/>
      <c r="EJL367" s="73"/>
      <c r="EJM367" s="73"/>
      <c r="EJN367" s="73"/>
      <c r="EJO367" s="73"/>
      <c r="EJP367" s="73"/>
      <c r="EJQ367" s="73"/>
      <c r="EJR367" s="73"/>
      <c r="EJS367" s="73"/>
      <c r="EJT367" s="73"/>
      <c r="EJU367" s="73"/>
      <c r="EJV367" s="73"/>
      <c r="EJW367" s="73"/>
      <c r="EJX367" s="73"/>
      <c r="EJY367" s="73"/>
      <c r="EJZ367" s="73"/>
      <c r="EKA367" s="73"/>
      <c r="EKB367" s="73"/>
      <c r="EKC367" s="73"/>
      <c r="EKD367" s="73"/>
      <c r="EKE367" s="73"/>
      <c r="EKF367" s="73"/>
      <c r="EKG367" s="73"/>
      <c r="EKH367" s="73"/>
      <c r="EKI367" s="73"/>
      <c r="EKJ367" s="73"/>
      <c r="EKK367" s="73"/>
      <c r="EKL367" s="73"/>
      <c r="EKM367" s="73"/>
      <c r="EKN367" s="73"/>
      <c r="EKO367" s="73"/>
      <c r="EKP367" s="73"/>
      <c r="EKQ367" s="73"/>
      <c r="EKR367" s="73"/>
      <c r="EKS367" s="73"/>
      <c r="EKT367" s="73"/>
      <c r="EKU367" s="73"/>
      <c r="EKV367" s="73"/>
      <c r="EKW367" s="73"/>
      <c r="EKX367" s="73"/>
      <c r="EKY367" s="73"/>
      <c r="EKZ367" s="73"/>
      <c r="ELA367" s="73"/>
      <c r="ELB367" s="73"/>
      <c r="ELC367" s="73"/>
      <c r="ELD367" s="73"/>
      <c r="ELE367" s="73"/>
      <c r="ELF367" s="73"/>
      <c r="ELG367" s="73"/>
      <c r="ELH367" s="73"/>
      <c r="ELI367" s="73"/>
      <c r="ELJ367" s="73"/>
      <c r="ELK367" s="73"/>
      <c r="ELL367" s="73"/>
      <c r="ELM367" s="73"/>
      <c r="ELN367" s="73"/>
      <c r="ELO367" s="73"/>
      <c r="ELP367" s="73"/>
      <c r="ELQ367" s="73"/>
      <c r="ELR367" s="73"/>
      <c r="ELS367" s="73"/>
      <c r="ELT367" s="73"/>
      <c r="ELU367" s="73"/>
      <c r="ELV367" s="73"/>
      <c r="ELW367" s="73"/>
      <c r="ELX367" s="73"/>
      <c r="ELY367" s="73"/>
      <c r="ELZ367" s="73"/>
      <c r="EMA367" s="73"/>
      <c r="EMB367" s="73"/>
      <c r="EMC367" s="73"/>
      <c r="EMD367" s="73"/>
      <c r="EME367" s="73"/>
      <c r="EMF367" s="73"/>
      <c r="EMG367" s="73"/>
      <c r="EMH367" s="73"/>
      <c r="EMI367" s="73"/>
      <c r="EMJ367" s="73"/>
      <c r="EMK367" s="73"/>
      <c r="EML367" s="73"/>
      <c r="EMM367" s="73"/>
      <c r="EMN367" s="73"/>
      <c r="EMO367" s="73"/>
      <c r="EMP367" s="73"/>
      <c r="EMQ367" s="73"/>
      <c r="EMR367" s="73"/>
      <c r="EMS367" s="73"/>
      <c r="EMT367" s="73"/>
      <c r="EMU367" s="73"/>
      <c r="EMV367" s="73"/>
      <c r="EMW367" s="73"/>
      <c r="EMX367" s="73"/>
      <c r="EMY367" s="73"/>
      <c r="EMZ367" s="73"/>
      <c r="ENA367" s="73"/>
      <c r="ENB367" s="73"/>
      <c r="ENC367" s="73"/>
      <c r="END367" s="73"/>
      <c r="ENE367" s="73"/>
      <c r="ENF367" s="73"/>
      <c r="ENG367" s="73"/>
      <c r="ENH367" s="73"/>
      <c r="ENI367" s="73"/>
      <c r="ENJ367" s="73"/>
      <c r="ENK367" s="73"/>
      <c r="ENL367" s="73"/>
      <c r="ENM367" s="73"/>
      <c r="ENN367" s="73"/>
      <c r="ENO367" s="73"/>
      <c r="ENP367" s="73"/>
      <c r="ENQ367" s="73"/>
      <c r="ENR367" s="73"/>
      <c r="ENS367" s="73"/>
      <c r="ENT367" s="73"/>
      <c r="ENU367" s="73"/>
      <c r="ENV367" s="73"/>
      <c r="ENW367" s="73"/>
      <c r="ENX367" s="73"/>
      <c r="ENY367" s="73"/>
      <c r="ENZ367" s="73"/>
      <c r="EOA367" s="73"/>
      <c r="EOB367" s="73"/>
      <c r="EOC367" s="73"/>
      <c r="EOD367" s="73"/>
      <c r="EOE367" s="73"/>
      <c r="EOF367" s="73"/>
      <c r="EOG367" s="73"/>
      <c r="EOH367" s="73"/>
      <c r="EOI367" s="73"/>
      <c r="EOJ367" s="73"/>
      <c r="EOK367" s="73"/>
      <c r="EOL367" s="73"/>
      <c r="EOM367" s="73"/>
      <c r="EON367" s="73"/>
      <c r="EOO367" s="73"/>
      <c r="EOP367" s="73"/>
      <c r="EOQ367" s="73"/>
      <c r="EOR367" s="73"/>
      <c r="EOS367" s="73"/>
      <c r="EOT367" s="73"/>
      <c r="EOU367" s="73"/>
      <c r="EOV367" s="73"/>
      <c r="EOW367" s="73"/>
      <c r="EOX367" s="73"/>
      <c r="EOY367" s="73"/>
      <c r="EOZ367" s="73"/>
      <c r="EPA367" s="73"/>
      <c r="EPB367" s="73"/>
      <c r="EPC367" s="73"/>
      <c r="EPD367" s="73"/>
      <c r="EPE367" s="73"/>
      <c r="EPF367" s="73"/>
      <c r="EPG367" s="73"/>
      <c r="EPH367" s="73"/>
      <c r="EPI367" s="73"/>
      <c r="EPJ367" s="73"/>
      <c r="EPK367" s="73"/>
      <c r="EPL367" s="73"/>
      <c r="EPM367" s="73"/>
      <c r="EPN367" s="73"/>
      <c r="EPO367" s="73"/>
      <c r="EPP367" s="73"/>
      <c r="EPQ367" s="73"/>
      <c r="EPR367" s="73"/>
      <c r="EPS367" s="73"/>
      <c r="EPT367" s="73"/>
      <c r="EPU367" s="73"/>
      <c r="EPV367" s="73"/>
      <c r="EPW367" s="73"/>
      <c r="EPX367" s="73"/>
      <c r="EPY367" s="73"/>
      <c r="EPZ367" s="73"/>
      <c r="EQA367" s="73"/>
      <c r="EQB367" s="73"/>
      <c r="EQC367" s="73"/>
      <c r="EQD367" s="73"/>
      <c r="EQE367" s="73"/>
      <c r="EQF367" s="73"/>
      <c r="EQG367" s="73"/>
      <c r="EQH367" s="73"/>
      <c r="EQI367" s="73"/>
      <c r="EQJ367" s="73"/>
      <c r="EQK367" s="73"/>
      <c r="EQL367" s="73"/>
      <c r="EQM367" s="73"/>
      <c r="EQN367" s="73"/>
      <c r="EQO367" s="73"/>
      <c r="EQP367" s="73"/>
      <c r="EQQ367" s="73"/>
      <c r="EQR367" s="73"/>
      <c r="EQS367" s="73"/>
      <c r="EQT367" s="73"/>
      <c r="EQU367" s="73"/>
      <c r="EQV367" s="73"/>
      <c r="EQW367" s="73"/>
      <c r="EQX367" s="73"/>
      <c r="EQY367" s="73"/>
      <c r="EQZ367" s="73"/>
      <c r="ERA367" s="73"/>
      <c r="ERB367" s="73"/>
      <c r="ERC367" s="73"/>
      <c r="ERD367" s="73"/>
      <c r="ERE367" s="73"/>
      <c r="ERF367" s="73"/>
      <c r="ERG367" s="73"/>
      <c r="ERH367" s="73"/>
      <c r="ERI367" s="73"/>
      <c r="ERJ367" s="73"/>
      <c r="ERK367" s="73"/>
      <c r="ERL367" s="73"/>
      <c r="ERM367" s="73"/>
      <c r="ERN367" s="73"/>
      <c r="ERO367" s="73"/>
      <c r="ERP367" s="73"/>
      <c r="ERQ367" s="73"/>
      <c r="ERR367" s="73"/>
      <c r="ERS367" s="73"/>
      <c r="ERT367" s="73"/>
      <c r="ERU367" s="73"/>
      <c r="ERV367" s="73"/>
      <c r="ERW367" s="73"/>
      <c r="ERX367" s="73"/>
      <c r="ERY367" s="73"/>
      <c r="ERZ367" s="73"/>
      <c r="ESA367" s="73"/>
      <c r="ESB367" s="73"/>
      <c r="ESC367" s="73"/>
      <c r="ESD367" s="73"/>
      <c r="ESE367" s="73"/>
      <c r="ESF367" s="73"/>
      <c r="ESG367" s="73"/>
      <c r="ESH367" s="73"/>
      <c r="ESI367" s="73"/>
      <c r="ESJ367" s="73"/>
      <c r="ESK367" s="73"/>
      <c r="ESL367" s="73"/>
      <c r="ESM367" s="73"/>
      <c r="ESN367" s="73"/>
      <c r="ESO367" s="73"/>
      <c r="ESP367" s="73"/>
      <c r="ESQ367" s="73"/>
      <c r="ESR367" s="73"/>
      <c r="ESS367" s="73"/>
      <c r="EST367" s="73"/>
      <c r="ESU367" s="73"/>
      <c r="ESV367" s="73"/>
      <c r="ESW367" s="73"/>
      <c r="ESX367" s="73"/>
      <c r="ESY367" s="73"/>
      <c r="ESZ367" s="73"/>
      <c r="ETA367" s="73"/>
      <c r="ETB367" s="73"/>
      <c r="ETC367" s="73"/>
      <c r="ETD367" s="73"/>
      <c r="ETE367" s="73"/>
      <c r="ETF367" s="73"/>
      <c r="ETG367" s="73"/>
      <c r="ETH367" s="73"/>
      <c r="ETI367" s="73"/>
      <c r="ETJ367" s="73"/>
      <c r="ETK367" s="73"/>
      <c r="ETL367" s="73"/>
      <c r="ETM367" s="73"/>
      <c r="ETN367" s="73"/>
      <c r="ETO367" s="73"/>
      <c r="ETP367" s="73"/>
      <c r="ETQ367" s="73"/>
      <c r="ETR367" s="73"/>
      <c r="ETS367" s="73"/>
      <c r="ETT367" s="73"/>
      <c r="ETU367" s="73"/>
      <c r="ETV367" s="73"/>
      <c r="ETW367" s="73"/>
      <c r="ETX367" s="73"/>
      <c r="ETY367" s="73"/>
      <c r="ETZ367" s="73"/>
      <c r="EUA367" s="73"/>
      <c r="EUB367" s="73"/>
      <c r="EUC367" s="73"/>
      <c r="EUD367" s="73"/>
      <c r="EUE367" s="73"/>
      <c r="EUF367" s="73"/>
      <c r="EUG367" s="73"/>
      <c r="EUH367" s="73"/>
      <c r="EUI367" s="73"/>
      <c r="EUJ367" s="73"/>
      <c r="EUK367" s="73"/>
      <c r="EUL367" s="73"/>
      <c r="EUM367" s="73"/>
      <c r="EUN367" s="73"/>
      <c r="EUO367" s="73"/>
      <c r="EUP367" s="73"/>
      <c r="EUQ367" s="73"/>
      <c r="EUR367" s="73"/>
      <c r="EUS367" s="73"/>
      <c r="EUT367" s="73"/>
      <c r="EUU367" s="73"/>
      <c r="EUV367" s="73"/>
      <c r="EUW367" s="73"/>
      <c r="EUX367" s="73"/>
      <c r="EUY367" s="73"/>
      <c r="EUZ367" s="73"/>
      <c r="EVA367" s="73"/>
      <c r="EVB367" s="73"/>
      <c r="EVC367" s="73"/>
      <c r="EVD367" s="73"/>
      <c r="EVE367" s="73"/>
      <c r="EVF367" s="73"/>
      <c r="EVG367" s="73"/>
      <c r="EVH367" s="73"/>
      <c r="EVI367" s="73"/>
      <c r="EVJ367" s="73"/>
      <c r="EVK367" s="73"/>
      <c r="EVL367" s="73"/>
      <c r="EVM367" s="73"/>
      <c r="EVN367" s="73"/>
      <c r="EVO367" s="73"/>
      <c r="EVP367" s="73"/>
      <c r="EVQ367" s="73"/>
      <c r="EVR367" s="73"/>
      <c r="EVS367" s="73"/>
      <c r="EVT367" s="73"/>
      <c r="EVU367" s="73"/>
      <c r="EVV367" s="73"/>
      <c r="EVW367" s="73"/>
      <c r="EVX367" s="73"/>
      <c r="EVY367" s="73"/>
      <c r="EVZ367" s="73"/>
      <c r="EWA367" s="73"/>
      <c r="EWB367" s="73"/>
      <c r="EWC367" s="73"/>
      <c r="EWD367" s="73"/>
      <c r="EWE367" s="73"/>
      <c r="EWF367" s="73"/>
      <c r="EWG367" s="73"/>
      <c r="EWH367" s="73"/>
      <c r="EWI367" s="73"/>
      <c r="EWJ367" s="73"/>
      <c r="EWK367" s="73"/>
      <c r="EWL367" s="73"/>
      <c r="EWM367" s="73"/>
      <c r="EWN367" s="73"/>
      <c r="EWO367" s="73"/>
      <c r="EWP367" s="73"/>
      <c r="EWQ367" s="73"/>
      <c r="EWR367" s="73"/>
      <c r="EWS367" s="73"/>
      <c r="EWT367" s="73"/>
      <c r="EWU367" s="73"/>
      <c r="EWV367" s="73"/>
      <c r="EWW367" s="73"/>
      <c r="EWX367" s="73"/>
      <c r="EWY367" s="73"/>
      <c r="EWZ367" s="73"/>
      <c r="EXA367" s="73"/>
      <c r="EXB367" s="73"/>
      <c r="EXC367" s="73"/>
      <c r="EXD367" s="73"/>
      <c r="EXE367" s="73"/>
      <c r="EXF367" s="73"/>
      <c r="EXG367" s="73"/>
      <c r="EXH367" s="73"/>
      <c r="EXI367" s="73"/>
      <c r="EXJ367" s="73"/>
      <c r="EXK367" s="73"/>
      <c r="EXL367" s="73"/>
      <c r="EXM367" s="73"/>
      <c r="EXN367" s="73"/>
      <c r="EXO367" s="73"/>
      <c r="EXP367" s="73"/>
      <c r="EXQ367" s="73"/>
      <c r="EXR367" s="73"/>
      <c r="EXS367" s="73"/>
      <c r="EXT367" s="73"/>
      <c r="EXU367" s="73"/>
      <c r="EXV367" s="73"/>
      <c r="EXW367" s="73"/>
      <c r="EXX367" s="73"/>
      <c r="EXY367" s="73"/>
      <c r="EXZ367" s="73"/>
      <c r="EYA367" s="73"/>
      <c r="EYB367" s="73"/>
      <c r="EYC367" s="73"/>
      <c r="EYD367" s="73"/>
      <c r="EYE367" s="73"/>
      <c r="EYF367" s="73"/>
      <c r="EYG367" s="73"/>
      <c r="EYH367" s="73"/>
      <c r="EYI367" s="73"/>
      <c r="EYJ367" s="73"/>
      <c r="EYK367" s="73"/>
      <c r="EYL367" s="73"/>
      <c r="EYM367" s="73"/>
      <c r="EYN367" s="73"/>
      <c r="EYO367" s="73"/>
      <c r="EYP367" s="73"/>
      <c r="EYQ367" s="73"/>
      <c r="EYR367" s="73"/>
      <c r="EYS367" s="73"/>
      <c r="EYT367" s="73"/>
      <c r="EYU367" s="73"/>
      <c r="EYV367" s="73"/>
      <c r="EYW367" s="73"/>
      <c r="EYX367" s="73"/>
      <c r="EYY367" s="73"/>
      <c r="EYZ367" s="73"/>
      <c r="EZA367" s="73"/>
      <c r="EZB367" s="73"/>
      <c r="EZC367" s="73"/>
      <c r="EZD367" s="73"/>
      <c r="EZE367" s="73"/>
      <c r="EZF367" s="73"/>
      <c r="EZG367" s="73"/>
      <c r="EZH367" s="73"/>
      <c r="EZI367" s="73"/>
      <c r="EZJ367" s="73"/>
      <c r="EZK367" s="73"/>
      <c r="EZL367" s="73"/>
      <c r="EZM367" s="73"/>
      <c r="EZN367" s="73"/>
      <c r="EZO367" s="73"/>
      <c r="EZP367" s="73"/>
      <c r="EZQ367" s="73"/>
      <c r="EZR367" s="73"/>
      <c r="EZS367" s="73"/>
      <c r="EZT367" s="73"/>
      <c r="EZU367" s="73"/>
      <c r="EZV367" s="73"/>
      <c r="EZW367" s="73"/>
      <c r="EZX367" s="73"/>
      <c r="EZY367" s="73"/>
      <c r="EZZ367" s="73"/>
      <c r="FAA367" s="73"/>
      <c r="FAB367" s="73"/>
      <c r="FAC367" s="73"/>
      <c r="FAD367" s="73"/>
      <c r="FAE367" s="73"/>
      <c r="FAF367" s="73"/>
      <c r="FAG367" s="73"/>
      <c r="FAH367" s="73"/>
      <c r="FAI367" s="73"/>
      <c r="FAJ367" s="73"/>
      <c r="FAK367" s="73"/>
      <c r="FAL367" s="73"/>
      <c r="FAM367" s="73"/>
      <c r="FAN367" s="73"/>
      <c r="FAO367" s="73"/>
      <c r="FAP367" s="73"/>
      <c r="FAQ367" s="73"/>
      <c r="FAR367" s="73"/>
      <c r="FAS367" s="73"/>
      <c r="FAT367" s="73"/>
      <c r="FAU367" s="73"/>
      <c r="FAV367" s="73"/>
      <c r="FAW367" s="73"/>
      <c r="FAX367" s="73"/>
      <c r="FAY367" s="73"/>
      <c r="FAZ367" s="73"/>
      <c r="FBA367" s="73"/>
      <c r="FBB367" s="73"/>
      <c r="FBC367" s="73"/>
      <c r="FBD367" s="73"/>
      <c r="FBE367" s="73"/>
      <c r="FBF367" s="73"/>
      <c r="FBG367" s="73"/>
      <c r="FBH367" s="73"/>
      <c r="FBI367" s="73"/>
      <c r="FBJ367" s="73"/>
      <c r="FBK367" s="73"/>
      <c r="FBL367" s="73"/>
      <c r="FBM367" s="73"/>
      <c r="FBN367" s="73"/>
      <c r="FBO367" s="73"/>
      <c r="FBP367" s="73"/>
      <c r="FBQ367" s="73"/>
      <c r="FBR367" s="73"/>
      <c r="FBS367" s="73"/>
      <c r="FBT367" s="73"/>
      <c r="FBU367" s="73"/>
      <c r="FBV367" s="73"/>
      <c r="FBW367" s="73"/>
      <c r="FBX367" s="73"/>
      <c r="FBY367" s="73"/>
      <c r="FBZ367" s="73"/>
      <c r="FCA367" s="73"/>
      <c r="FCB367" s="73"/>
      <c r="FCC367" s="73"/>
      <c r="FCD367" s="73"/>
      <c r="FCE367" s="73"/>
      <c r="FCF367" s="73"/>
      <c r="FCG367" s="73"/>
      <c r="FCH367" s="73"/>
      <c r="FCI367" s="73"/>
      <c r="FCJ367" s="73"/>
      <c r="FCK367" s="73"/>
      <c r="FCL367" s="73"/>
      <c r="FCM367" s="73"/>
      <c r="FCN367" s="73"/>
      <c r="FCO367" s="73"/>
      <c r="FCP367" s="73"/>
      <c r="FCQ367" s="73"/>
      <c r="FCR367" s="73"/>
      <c r="FCS367" s="73"/>
      <c r="FCT367" s="73"/>
      <c r="FCU367" s="73"/>
      <c r="FCV367" s="73"/>
      <c r="FCW367" s="73"/>
      <c r="FCX367" s="73"/>
      <c r="FCY367" s="73"/>
      <c r="FCZ367" s="73"/>
      <c r="FDA367" s="73"/>
      <c r="FDB367" s="73"/>
      <c r="FDC367" s="73"/>
      <c r="FDD367" s="73"/>
      <c r="FDE367" s="73"/>
      <c r="FDF367" s="73"/>
      <c r="FDG367" s="73"/>
      <c r="FDH367" s="73"/>
      <c r="FDI367" s="73"/>
      <c r="FDJ367" s="73"/>
      <c r="FDK367" s="73"/>
      <c r="FDL367" s="73"/>
      <c r="FDM367" s="73"/>
      <c r="FDN367" s="73"/>
      <c r="FDO367" s="73"/>
      <c r="FDP367" s="73"/>
      <c r="FDQ367" s="73"/>
      <c r="FDR367" s="73"/>
      <c r="FDS367" s="73"/>
      <c r="FDT367" s="73"/>
      <c r="FDU367" s="73"/>
      <c r="FDV367" s="73"/>
      <c r="FDW367" s="73"/>
      <c r="FDX367" s="73"/>
      <c r="FDY367" s="73"/>
      <c r="FDZ367" s="73"/>
      <c r="FEA367" s="73"/>
      <c r="FEB367" s="73"/>
      <c r="FEC367" s="73"/>
      <c r="FED367" s="73"/>
      <c r="FEE367" s="73"/>
      <c r="FEF367" s="73"/>
      <c r="FEG367" s="73"/>
      <c r="FEH367" s="73"/>
      <c r="FEI367" s="73"/>
      <c r="FEJ367" s="73"/>
      <c r="FEK367" s="73"/>
      <c r="FEL367" s="73"/>
      <c r="FEM367" s="73"/>
      <c r="FEN367" s="73"/>
      <c r="FEO367" s="73"/>
      <c r="FEP367" s="73"/>
      <c r="FEQ367" s="73"/>
      <c r="FER367" s="73"/>
      <c r="FES367" s="73"/>
      <c r="FET367" s="73"/>
      <c r="FEU367" s="73"/>
      <c r="FEV367" s="73"/>
      <c r="FEW367" s="73"/>
      <c r="FEX367" s="73"/>
      <c r="FEY367" s="73"/>
      <c r="FEZ367" s="73"/>
      <c r="FFA367" s="73"/>
      <c r="FFB367" s="73"/>
      <c r="FFC367" s="73"/>
      <c r="FFD367" s="73"/>
      <c r="FFE367" s="73"/>
      <c r="FFF367" s="73"/>
      <c r="FFG367" s="73"/>
      <c r="FFH367" s="73"/>
      <c r="FFI367" s="73"/>
      <c r="FFJ367" s="73"/>
      <c r="FFK367" s="73"/>
      <c r="FFL367" s="73"/>
      <c r="FFM367" s="73"/>
      <c r="FFN367" s="73"/>
      <c r="FFO367" s="73"/>
      <c r="FFP367" s="73"/>
      <c r="FFQ367" s="73"/>
      <c r="FFR367" s="73"/>
      <c r="FFS367" s="73"/>
      <c r="FFT367" s="73"/>
      <c r="FFU367" s="73"/>
      <c r="FFV367" s="73"/>
      <c r="FFW367" s="73"/>
      <c r="FFX367" s="73"/>
      <c r="FFY367" s="73"/>
      <c r="FFZ367" s="73"/>
      <c r="FGA367" s="73"/>
      <c r="FGB367" s="73"/>
      <c r="FGC367" s="73"/>
      <c r="FGD367" s="73"/>
      <c r="FGE367" s="73"/>
      <c r="FGF367" s="73"/>
      <c r="FGG367" s="73"/>
      <c r="FGH367" s="73"/>
      <c r="FGI367" s="73"/>
      <c r="FGJ367" s="73"/>
      <c r="FGK367" s="73"/>
      <c r="FGL367" s="73"/>
      <c r="FGM367" s="73"/>
      <c r="FGN367" s="73"/>
      <c r="FGO367" s="73"/>
      <c r="FGP367" s="73"/>
      <c r="FGQ367" s="73"/>
      <c r="FGR367" s="73"/>
      <c r="FGS367" s="73"/>
      <c r="FGT367" s="73"/>
      <c r="FGU367" s="73"/>
      <c r="FGV367" s="73"/>
      <c r="FGW367" s="73"/>
      <c r="FGX367" s="73"/>
      <c r="FGY367" s="73"/>
      <c r="FGZ367" s="73"/>
      <c r="FHA367" s="73"/>
      <c r="FHB367" s="73"/>
      <c r="FHC367" s="73"/>
      <c r="FHD367" s="73"/>
      <c r="FHE367" s="73"/>
      <c r="FHF367" s="73"/>
      <c r="FHG367" s="73"/>
      <c r="FHH367" s="73"/>
      <c r="FHI367" s="73"/>
      <c r="FHJ367" s="73"/>
      <c r="FHK367" s="73"/>
      <c r="FHL367" s="73"/>
      <c r="FHM367" s="73"/>
      <c r="FHN367" s="73"/>
      <c r="FHO367" s="73"/>
      <c r="FHP367" s="73"/>
      <c r="FHQ367" s="73"/>
      <c r="FHR367" s="73"/>
      <c r="FHS367" s="73"/>
      <c r="FHT367" s="73"/>
      <c r="FHU367" s="73"/>
      <c r="FHV367" s="73"/>
      <c r="FHW367" s="73"/>
      <c r="FHX367" s="73"/>
      <c r="FHY367" s="73"/>
      <c r="FHZ367" s="73"/>
      <c r="FIA367" s="73"/>
      <c r="FIB367" s="73"/>
      <c r="FIC367" s="73"/>
      <c r="FID367" s="73"/>
      <c r="FIE367" s="73"/>
      <c r="FIF367" s="73"/>
      <c r="FIG367" s="73"/>
      <c r="FIH367" s="73"/>
      <c r="FII367" s="73"/>
      <c r="FIJ367" s="73"/>
      <c r="FIK367" s="73"/>
      <c r="FIL367" s="73"/>
      <c r="FIM367" s="73"/>
      <c r="FIN367" s="73"/>
      <c r="FIO367" s="73"/>
      <c r="FIP367" s="73"/>
      <c r="FIQ367" s="73"/>
      <c r="FIR367" s="73"/>
      <c r="FIS367" s="73"/>
      <c r="FIT367" s="73"/>
      <c r="FIU367" s="73"/>
      <c r="FIV367" s="73"/>
      <c r="FIW367" s="73"/>
      <c r="FIX367" s="73"/>
      <c r="FIY367" s="73"/>
      <c r="FIZ367" s="73"/>
      <c r="FJA367" s="73"/>
      <c r="FJB367" s="73"/>
      <c r="FJC367" s="73"/>
      <c r="FJD367" s="73"/>
      <c r="FJE367" s="73"/>
      <c r="FJF367" s="73"/>
      <c r="FJG367" s="73"/>
      <c r="FJH367" s="73"/>
      <c r="FJI367" s="73"/>
      <c r="FJJ367" s="73"/>
      <c r="FJK367" s="73"/>
      <c r="FJL367" s="73"/>
      <c r="FJM367" s="73"/>
      <c r="FJN367" s="73"/>
      <c r="FJO367" s="73"/>
      <c r="FJP367" s="73"/>
      <c r="FJQ367" s="73"/>
      <c r="FJR367" s="73"/>
      <c r="FJS367" s="73"/>
      <c r="FJT367" s="73"/>
      <c r="FJU367" s="73"/>
      <c r="FJV367" s="73"/>
      <c r="FJW367" s="73"/>
      <c r="FJX367" s="73"/>
      <c r="FJY367" s="73"/>
      <c r="FJZ367" s="73"/>
      <c r="FKA367" s="73"/>
      <c r="FKB367" s="73"/>
      <c r="FKC367" s="73"/>
      <c r="FKD367" s="73"/>
      <c r="FKE367" s="73"/>
      <c r="FKF367" s="73"/>
      <c r="FKG367" s="73"/>
      <c r="FKH367" s="73"/>
      <c r="FKI367" s="73"/>
      <c r="FKJ367" s="73"/>
      <c r="FKK367" s="73"/>
      <c r="FKL367" s="73"/>
      <c r="FKM367" s="73"/>
      <c r="FKN367" s="73"/>
      <c r="FKO367" s="73"/>
      <c r="FKP367" s="73"/>
      <c r="FKQ367" s="73"/>
      <c r="FKR367" s="73"/>
      <c r="FKS367" s="73"/>
      <c r="FKT367" s="73"/>
      <c r="FKU367" s="73"/>
      <c r="FKV367" s="73"/>
      <c r="FKW367" s="73"/>
      <c r="FKX367" s="73"/>
      <c r="FKY367" s="73"/>
      <c r="FKZ367" s="73"/>
      <c r="FLA367" s="73"/>
      <c r="FLB367" s="73"/>
      <c r="FLC367" s="73"/>
      <c r="FLD367" s="73"/>
      <c r="FLE367" s="73"/>
      <c r="FLF367" s="73"/>
      <c r="FLG367" s="73"/>
      <c r="FLH367" s="73"/>
      <c r="FLI367" s="73"/>
      <c r="FLJ367" s="73"/>
      <c r="FLK367" s="73"/>
      <c r="FLL367" s="73"/>
      <c r="FLM367" s="73"/>
      <c r="FLN367" s="73"/>
      <c r="FLO367" s="73"/>
      <c r="FLP367" s="73"/>
      <c r="FLQ367" s="73"/>
      <c r="FLR367" s="73"/>
      <c r="FLS367" s="73"/>
      <c r="FLT367" s="73"/>
      <c r="FLU367" s="73"/>
      <c r="FLV367" s="73"/>
      <c r="FLW367" s="73"/>
      <c r="FLX367" s="73"/>
      <c r="FLY367" s="73"/>
      <c r="FLZ367" s="73"/>
      <c r="FMA367" s="73"/>
      <c r="FMB367" s="73"/>
      <c r="FMC367" s="73"/>
      <c r="FMD367" s="73"/>
      <c r="FME367" s="73"/>
      <c r="FMF367" s="73"/>
      <c r="FMG367" s="73"/>
      <c r="FMH367" s="73"/>
      <c r="FMI367" s="73"/>
      <c r="FMJ367" s="73"/>
      <c r="FMK367" s="73"/>
      <c r="FML367" s="73"/>
      <c r="FMM367" s="73"/>
      <c r="FMN367" s="73"/>
      <c r="FMO367" s="73"/>
      <c r="FMP367" s="73"/>
      <c r="FMQ367" s="73"/>
      <c r="FMR367" s="73"/>
      <c r="FMS367" s="73"/>
      <c r="FMT367" s="73"/>
      <c r="FMU367" s="73"/>
      <c r="FMV367" s="73"/>
      <c r="FMW367" s="73"/>
      <c r="FMX367" s="73"/>
      <c r="FMY367" s="73"/>
      <c r="FMZ367" s="73"/>
      <c r="FNA367" s="73"/>
      <c r="FNB367" s="73"/>
      <c r="FNC367" s="73"/>
      <c r="FND367" s="73"/>
      <c r="FNE367" s="73"/>
      <c r="FNF367" s="73"/>
      <c r="FNG367" s="73"/>
      <c r="FNH367" s="73"/>
      <c r="FNI367" s="73"/>
      <c r="FNJ367" s="73"/>
      <c r="FNK367" s="73"/>
      <c r="FNL367" s="73"/>
      <c r="FNM367" s="73"/>
      <c r="FNN367" s="73"/>
      <c r="FNO367" s="73"/>
      <c r="FNP367" s="73"/>
      <c r="FNQ367" s="73"/>
      <c r="FNR367" s="73"/>
      <c r="FNS367" s="73"/>
      <c r="FNT367" s="73"/>
      <c r="FNU367" s="73"/>
      <c r="FNV367" s="73"/>
      <c r="FNW367" s="73"/>
      <c r="FNX367" s="73"/>
      <c r="FNY367" s="73"/>
      <c r="FNZ367" s="73"/>
      <c r="FOA367" s="73"/>
      <c r="FOB367" s="73"/>
      <c r="FOC367" s="73"/>
      <c r="FOD367" s="73"/>
      <c r="FOE367" s="73"/>
      <c r="FOF367" s="73"/>
      <c r="FOG367" s="73"/>
      <c r="FOH367" s="73"/>
      <c r="FOI367" s="73"/>
      <c r="FOJ367" s="73"/>
      <c r="FOK367" s="73"/>
      <c r="FOL367" s="73"/>
      <c r="FOM367" s="73"/>
      <c r="FON367" s="73"/>
      <c r="FOO367" s="73"/>
      <c r="FOP367" s="73"/>
      <c r="FOQ367" s="73"/>
      <c r="FOR367" s="73"/>
      <c r="FOS367" s="73"/>
      <c r="FOT367" s="73"/>
      <c r="FOU367" s="73"/>
      <c r="FOV367" s="73"/>
      <c r="FOW367" s="73"/>
      <c r="FOX367" s="73"/>
      <c r="FOY367" s="73"/>
      <c r="FOZ367" s="73"/>
      <c r="FPA367" s="73"/>
      <c r="FPB367" s="73"/>
      <c r="FPC367" s="73"/>
      <c r="FPD367" s="73"/>
      <c r="FPE367" s="73"/>
      <c r="FPF367" s="73"/>
      <c r="FPG367" s="73"/>
      <c r="FPH367" s="73"/>
      <c r="FPI367" s="73"/>
      <c r="FPJ367" s="73"/>
      <c r="FPK367" s="73"/>
      <c r="FPL367" s="73"/>
      <c r="FPM367" s="73"/>
      <c r="FPN367" s="73"/>
      <c r="FPO367" s="73"/>
      <c r="FPP367" s="73"/>
      <c r="FPQ367" s="73"/>
      <c r="FPR367" s="73"/>
      <c r="FPS367" s="73"/>
      <c r="FPT367" s="73"/>
      <c r="FPU367" s="73"/>
      <c r="FPV367" s="73"/>
      <c r="FPW367" s="73"/>
      <c r="FPX367" s="73"/>
      <c r="FPY367" s="73"/>
      <c r="FPZ367" s="73"/>
      <c r="FQA367" s="73"/>
      <c r="FQB367" s="73"/>
      <c r="FQC367" s="73"/>
      <c r="FQD367" s="73"/>
      <c r="FQE367" s="73"/>
      <c r="FQF367" s="73"/>
      <c r="FQG367" s="73"/>
      <c r="FQH367" s="73"/>
      <c r="FQI367" s="73"/>
      <c r="FQJ367" s="73"/>
      <c r="FQK367" s="73"/>
      <c r="FQL367" s="73"/>
      <c r="FQM367" s="73"/>
      <c r="FQN367" s="73"/>
      <c r="FQO367" s="73"/>
      <c r="FQP367" s="73"/>
      <c r="FQQ367" s="73"/>
      <c r="FQR367" s="73"/>
      <c r="FQS367" s="73"/>
      <c r="FQT367" s="73"/>
      <c r="FQU367" s="73"/>
      <c r="FQV367" s="73"/>
      <c r="FQW367" s="73"/>
      <c r="FQX367" s="73"/>
      <c r="FQY367" s="73"/>
      <c r="FQZ367" s="73"/>
      <c r="FRA367" s="73"/>
      <c r="FRB367" s="73"/>
      <c r="FRC367" s="73"/>
      <c r="FRD367" s="73"/>
      <c r="FRE367" s="73"/>
      <c r="FRF367" s="73"/>
      <c r="FRG367" s="73"/>
      <c r="FRH367" s="73"/>
      <c r="FRI367" s="73"/>
      <c r="FRJ367" s="73"/>
      <c r="FRK367" s="73"/>
      <c r="FRL367" s="73"/>
      <c r="FRM367" s="73"/>
      <c r="FRN367" s="73"/>
      <c r="FRO367" s="73"/>
      <c r="FRP367" s="73"/>
      <c r="FRQ367" s="73"/>
      <c r="FRR367" s="73"/>
      <c r="FRS367" s="73"/>
      <c r="FRT367" s="73"/>
      <c r="FRU367" s="73"/>
      <c r="FRV367" s="73"/>
      <c r="FRW367" s="73"/>
      <c r="FRX367" s="73"/>
      <c r="FRY367" s="73"/>
      <c r="FRZ367" s="73"/>
      <c r="FSA367" s="73"/>
      <c r="FSB367" s="73"/>
      <c r="FSC367" s="73"/>
      <c r="FSD367" s="73"/>
      <c r="FSE367" s="73"/>
      <c r="FSF367" s="73"/>
      <c r="FSG367" s="73"/>
      <c r="FSH367" s="73"/>
      <c r="FSI367" s="73"/>
      <c r="FSJ367" s="73"/>
      <c r="FSK367" s="73"/>
      <c r="FSL367" s="73"/>
      <c r="FSM367" s="73"/>
      <c r="FSN367" s="73"/>
      <c r="FSO367" s="73"/>
      <c r="FSP367" s="73"/>
      <c r="FSQ367" s="73"/>
      <c r="FSR367" s="73"/>
      <c r="FSS367" s="73"/>
      <c r="FST367" s="73"/>
      <c r="FSU367" s="73"/>
      <c r="FSV367" s="73"/>
      <c r="FSW367" s="73"/>
      <c r="FSX367" s="73"/>
      <c r="FSY367" s="73"/>
      <c r="FSZ367" s="73"/>
      <c r="FTA367" s="73"/>
      <c r="FTB367" s="73"/>
      <c r="FTC367" s="73"/>
      <c r="FTD367" s="73"/>
      <c r="FTE367" s="73"/>
      <c r="FTF367" s="73"/>
      <c r="FTG367" s="73"/>
      <c r="FTH367" s="73"/>
      <c r="FTI367" s="73"/>
      <c r="FTJ367" s="73"/>
      <c r="FTK367" s="73"/>
      <c r="FTL367" s="73"/>
      <c r="FTM367" s="73"/>
      <c r="FTN367" s="73"/>
      <c r="FTO367" s="73"/>
      <c r="FTP367" s="73"/>
      <c r="FTQ367" s="73"/>
      <c r="FTR367" s="73"/>
      <c r="FTS367" s="73"/>
      <c r="FTT367" s="73"/>
      <c r="FTU367" s="73"/>
      <c r="FTV367" s="73"/>
      <c r="FTW367" s="73"/>
      <c r="FTX367" s="73"/>
      <c r="FTY367" s="73"/>
      <c r="FTZ367" s="73"/>
      <c r="FUA367" s="73"/>
      <c r="FUB367" s="73"/>
      <c r="FUC367" s="73"/>
      <c r="FUD367" s="73"/>
      <c r="FUE367" s="73"/>
      <c r="FUF367" s="73"/>
      <c r="FUG367" s="73"/>
      <c r="FUH367" s="73"/>
      <c r="FUI367" s="73"/>
      <c r="FUJ367" s="73"/>
      <c r="FUK367" s="73"/>
      <c r="FUL367" s="73"/>
      <c r="FUM367" s="73"/>
      <c r="FUN367" s="73"/>
      <c r="FUO367" s="73"/>
      <c r="FUP367" s="73"/>
      <c r="FUQ367" s="73"/>
      <c r="FUR367" s="73"/>
      <c r="FUS367" s="73"/>
      <c r="FUT367" s="73"/>
      <c r="FUU367" s="73"/>
      <c r="FUV367" s="73"/>
      <c r="FUW367" s="73"/>
      <c r="FUX367" s="73"/>
      <c r="FUY367" s="73"/>
      <c r="FUZ367" s="73"/>
      <c r="FVA367" s="73"/>
      <c r="FVB367" s="73"/>
      <c r="FVC367" s="73"/>
      <c r="FVD367" s="73"/>
      <c r="FVE367" s="73"/>
      <c r="FVF367" s="73"/>
      <c r="FVG367" s="73"/>
      <c r="FVH367" s="73"/>
      <c r="FVI367" s="73"/>
      <c r="FVJ367" s="73"/>
      <c r="FVK367" s="73"/>
      <c r="FVL367" s="73"/>
      <c r="FVM367" s="73"/>
      <c r="FVN367" s="73"/>
      <c r="FVO367" s="73"/>
      <c r="FVP367" s="73"/>
      <c r="FVQ367" s="73"/>
      <c r="FVR367" s="73"/>
      <c r="FVS367" s="73"/>
      <c r="FVT367" s="73"/>
      <c r="FVU367" s="73"/>
      <c r="FVV367" s="73"/>
      <c r="FVW367" s="73"/>
      <c r="FVX367" s="73"/>
      <c r="FVY367" s="73"/>
      <c r="FVZ367" s="73"/>
      <c r="FWA367" s="73"/>
      <c r="FWB367" s="73"/>
      <c r="FWC367" s="73"/>
      <c r="FWD367" s="73"/>
      <c r="FWE367" s="73"/>
      <c r="FWF367" s="73"/>
      <c r="FWG367" s="73"/>
      <c r="FWH367" s="73"/>
      <c r="FWI367" s="73"/>
      <c r="FWJ367" s="73"/>
      <c r="FWK367" s="73"/>
      <c r="FWL367" s="73"/>
      <c r="FWM367" s="73"/>
      <c r="FWN367" s="73"/>
      <c r="FWO367" s="73"/>
      <c r="FWP367" s="73"/>
      <c r="FWQ367" s="73"/>
      <c r="FWR367" s="73"/>
      <c r="FWS367" s="73"/>
      <c r="FWT367" s="73"/>
      <c r="FWU367" s="73"/>
      <c r="FWV367" s="73"/>
      <c r="FWW367" s="73"/>
      <c r="FWX367" s="73"/>
      <c r="FWY367" s="73"/>
      <c r="FWZ367" s="73"/>
      <c r="FXA367" s="73"/>
      <c r="FXB367" s="73"/>
      <c r="FXC367" s="73"/>
      <c r="FXD367" s="73"/>
      <c r="FXE367" s="73"/>
      <c r="FXF367" s="73"/>
      <c r="FXG367" s="73"/>
      <c r="FXH367" s="73"/>
      <c r="FXI367" s="73"/>
      <c r="FXJ367" s="73"/>
      <c r="FXK367" s="73"/>
      <c r="FXL367" s="73"/>
      <c r="FXM367" s="73"/>
      <c r="FXN367" s="73"/>
      <c r="FXO367" s="73"/>
      <c r="FXP367" s="73"/>
      <c r="FXQ367" s="73"/>
      <c r="FXR367" s="73"/>
      <c r="FXS367" s="73"/>
      <c r="FXT367" s="73"/>
      <c r="FXU367" s="73"/>
      <c r="FXV367" s="73"/>
      <c r="FXW367" s="73"/>
      <c r="FXX367" s="73"/>
      <c r="FXY367" s="73"/>
      <c r="FXZ367" s="73"/>
      <c r="FYA367" s="73"/>
      <c r="FYB367" s="73"/>
      <c r="FYC367" s="73"/>
      <c r="FYD367" s="73"/>
      <c r="FYE367" s="73"/>
      <c r="FYF367" s="73"/>
      <c r="FYG367" s="73"/>
      <c r="FYH367" s="73"/>
      <c r="FYI367" s="73"/>
      <c r="FYJ367" s="73"/>
      <c r="FYK367" s="73"/>
      <c r="FYL367" s="73"/>
      <c r="FYM367" s="73"/>
      <c r="FYN367" s="73"/>
      <c r="FYO367" s="73"/>
      <c r="FYP367" s="73"/>
      <c r="FYQ367" s="73"/>
      <c r="FYR367" s="73"/>
      <c r="FYS367" s="73"/>
      <c r="FYT367" s="73"/>
      <c r="FYU367" s="73"/>
      <c r="FYV367" s="73"/>
      <c r="FYW367" s="73"/>
      <c r="FYX367" s="73"/>
      <c r="FYY367" s="73"/>
      <c r="FYZ367" s="73"/>
      <c r="FZA367" s="73"/>
      <c r="FZB367" s="73"/>
      <c r="FZC367" s="73"/>
      <c r="FZD367" s="73"/>
      <c r="FZE367" s="73"/>
      <c r="FZF367" s="73"/>
      <c r="FZG367" s="73"/>
      <c r="FZH367" s="73"/>
      <c r="FZI367" s="73"/>
      <c r="FZJ367" s="73"/>
      <c r="FZK367" s="73"/>
      <c r="FZL367" s="73"/>
      <c r="FZM367" s="73"/>
      <c r="FZN367" s="73"/>
      <c r="FZO367" s="73"/>
      <c r="FZP367" s="73"/>
      <c r="FZQ367" s="73"/>
      <c r="FZR367" s="73"/>
      <c r="FZS367" s="73"/>
      <c r="FZT367" s="73"/>
      <c r="FZU367" s="73"/>
      <c r="FZV367" s="73"/>
      <c r="FZW367" s="73"/>
      <c r="FZX367" s="73"/>
      <c r="FZY367" s="73"/>
      <c r="FZZ367" s="73"/>
      <c r="GAA367" s="73"/>
      <c r="GAB367" s="73"/>
      <c r="GAC367" s="73"/>
      <c r="GAD367" s="73"/>
      <c r="GAE367" s="73"/>
      <c r="GAF367" s="73"/>
      <c r="GAG367" s="73"/>
      <c r="GAH367" s="73"/>
      <c r="GAI367" s="73"/>
      <c r="GAJ367" s="73"/>
      <c r="GAK367" s="73"/>
      <c r="GAL367" s="73"/>
      <c r="GAM367" s="73"/>
      <c r="GAN367" s="73"/>
      <c r="GAO367" s="73"/>
      <c r="GAP367" s="73"/>
      <c r="GAQ367" s="73"/>
      <c r="GAR367" s="73"/>
      <c r="GAS367" s="73"/>
      <c r="GAT367" s="73"/>
      <c r="GAU367" s="73"/>
      <c r="GAV367" s="73"/>
      <c r="GAW367" s="73"/>
      <c r="GAX367" s="73"/>
      <c r="GAY367" s="73"/>
      <c r="GAZ367" s="73"/>
      <c r="GBA367" s="73"/>
      <c r="GBB367" s="73"/>
      <c r="GBC367" s="73"/>
      <c r="GBD367" s="73"/>
      <c r="GBE367" s="73"/>
      <c r="GBF367" s="73"/>
      <c r="GBG367" s="73"/>
      <c r="GBH367" s="73"/>
      <c r="GBI367" s="73"/>
      <c r="GBJ367" s="73"/>
      <c r="GBK367" s="73"/>
      <c r="GBL367" s="73"/>
      <c r="GBM367" s="73"/>
      <c r="GBN367" s="73"/>
      <c r="GBO367" s="73"/>
      <c r="GBP367" s="73"/>
      <c r="GBQ367" s="73"/>
      <c r="GBR367" s="73"/>
      <c r="GBS367" s="73"/>
      <c r="GBT367" s="73"/>
      <c r="GBU367" s="73"/>
      <c r="GBV367" s="73"/>
      <c r="GBW367" s="73"/>
      <c r="GBX367" s="73"/>
      <c r="GBY367" s="73"/>
      <c r="GBZ367" s="73"/>
      <c r="GCA367" s="73"/>
      <c r="GCB367" s="73"/>
      <c r="GCC367" s="73"/>
      <c r="GCD367" s="73"/>
      <c r="GCE367" s="73"/>
      <c r="GCF367" s="73"/>
      <c r="GCG367" s="73"/>
      <c r="GCH367" s="73"/>
      <c r="GCI367" s="73"/>
      <c r="GCJ367" s="73"/>
      <c r="GCK367" s="73"/>
      <c r="GCL367" s="73"/>
      <c r="GCM367" s="73"/>
      <c r="GCN367" s="73"/>
      <c r="GCO367" s="73"/>
      <c r="GCP367" s="73"/>
      <c r="GCQ367" s="73"/>
      <c r="GCR367" s="73"/>
      <c r="GCS367" s="73"/>
      <c r="GCT367" s="73"/>
      <c r="GCU367" s="73"/>
      <c r="GCV367" s="73"/>
      <c r="GCW367" s="73"/>
      <c r="GCX367" s="73"/>
      <c r="GCY367" s="73"/>
      <c r="GCZ367" s="73"/>
      <c r="GDA367" s="73"/>
      <c r="GDB367" s="73"/>
      <c r="GDC367" s="73"/>
      <c r="GDD367" s="73"/>
      <c r="GDE367" s="73"/>
      <c r="GDF367" s="73"/>
      <c r="GDG367" s="73"/>
      <c r="GDH367" s="73"/>
      <c r="GDI367" s="73"/>
      <c r="GDJ367" s="73"/>
      <c r="GDK367" s="73"/>
      <c r="GDL367" s="73"/>
      <c r="GDM367" s="73"/>
      <c r="GDN367" s="73"/>
      <c r="GDO367" s="73"/>
      <c r="GDP367" s="73"/>
      <c r="GDQ367" s="73"/>
      <c r="GDR367" s="73"/>
      <c r="GDS367" s="73"/>
      <c r="GDT367" s="73"/>
      <c r="GDU367" s="73"/>
      <c r="GDV367" s="73"/>
      <c r="GDW367" s="73"/>
      <c r="GDX367" s="73"/>
      <c r="GDY367" s="73"/>
      <c r="GDZ367" s="73"/>
      <c r="GEA367" s="73"/>
      <c r="GEB367" s="73"/>
      <c r="GEC367" s="73"/>
      <c r="GED367" s="73"/>
      <c r="GEE367" s="73"/>
      <c r="GEF367" s="73"/>
      <c r="GEG367" s="73"/>
      <c r="GEH367" s="73"/>
      <c r="GEI367" s="73"/>
      <c r="GEJ367" s="73"/>
      <c r="GEK367" s="73"/>
      <c r="GEL367" s="73"/>
      <c r="GEM367" s="73"/>
      <c r="GEN367" s="73"/>
      <c r="GEO367" s="73"/>
      <c r="GEP367" s="73"/>
      <c r="GEQ367" s="73"/>
      <c r="GER367" s="73"/>
      <c r="GES367" s="73"/>
      <c r="GET367" s="73"/>
      <c r="GEU367" s="73"/>
      <c r="GEV367" s="73"/>
      <c r="GEW367" s="73"/>
      <c r="GEX367" s="73"/>
      <c r="GEY367" s="73"/>
      <c r="GEZ367" s="73"/>
      <c r="GFA367" s="73"/>
      <c r="GFB367" s="73"/>
      <c r="GFC367" s="73"/>
      <c r="GFD367" s="73"/>
      <c r="GFE367" s="73"/>
      <c r="GFF367" s="73"/>
      <c r="GFG367" s="73"/>
      <c r="GFH367" s="73"/>
      <c r="GFI367" s="73"/>
      <c r="GFJ367" s="73"/>
      <c r="GFK367" s="73"/>
      <c r="GFL367" s="73"/>
      <c r="GFM367" s="73"/>
      <c r="GFN367" s="73"/>
      <c r="GFO367" s="73"/>
      <c r="GFP367" s="73"/>
      <c r="GFQ367" s="73"/>
      <c r="GFR367" s="73"/>
      <c r="GFS367" s="73"/>
      <c r="GFT367" s="73"/>
      <c r="GFU367" s="73"/>
      <c r="GFV367" s="73"/>
      <c r="GFW367" s="73"/>
      <c r="GFX367" s="73"/>
      <c r="GFY367" s="73"/>
      <c r="GFZ367" s="73"/>
      <c r="GGA367" s="73"/>
      <c r="GGB367" s="73"/>
      <c r="GGC367" s="73"/>
      <c r="GGD367" s="73"/>
      <c r="GGE367" s="73"/>
      <c r="GGF367" s="73"/>
      <c r="GGG367" s="73"/>
      <c r="GGH367" s="73"/>
      <c r="GGI367" s="73"/>
      <c r="GGJ367" s="73"/>
      <c r="GGK367" s="73"/>
      <c r="GGL367" s="73"/>
      <c r="GGM367" s="73"/>
      <c r="GGN367" s="73"/>
      <c r="GGO367" s="73"/>
      <c r="GGP367" s="73"/>
      <c r="GGQ367" s="73"/>
      <c r="GGR367" s="73"/>
      <c r="GGS367" s="73"/>
      <c r="GGT367" s="73"/>
      <c r="GGU367" s="73"/>
      <c r="GGV367" s="73"/>
      <c r="GGW367" s="73"/>
      <c r="GGX367" s="73"/>
      <c r="GGY367" s="73"/>
      <c r="GGZ367" s="73"/>
      <c r="GHA367" s="73"/>
      <c r="GHB367" s="73"/>
      <c r="GHC367" s="73"/>
      <c r="GHD367" s="73"/>
      <c r="GHE367" s="73"/>
      <c r="GHF367" s="73"/>
      <c r="GHG367" s="73"/>
      <c r="GHH367" s="73"/>
      <c r="GHI367" s="73"/>
      <c r="GHJ367" s="73"/>
      <c r="GHK367" s="73"/>
      <c r="GHL367" s="73"/>
      <c r="GHM367" s="73"/>
      <c r="GHN367" s="73"/>
      <c r="GHO367" s="73"/>
      <c r="GHP367" s="73"/>
      <c r="GHQ367" s="73"/>
      <c r="GHR367" s="73"/>
      <c r="GHS367" s="73"/>
      <c r="GHT367" s="73"/>
      <c r="GHU367" s="73"/>
      <c r="GHV367" s="73"/>
      <c r="GHW367" s="73"/>
      <c r="GHX367" s="73"/>
      <c r="GHY367" s="73"/>
      <c r="GHZ367" s="73"/>
      <c r="GIA367" s="73"/>
      <c r="GIB367" s="73"/>
      <c r="GIC367" s="73"/>
      <c r="GID367" s="73"/>
      <c r="GIE367" s="73"/>
      <c r="GIF367" s="73"/>
      <c r="GIG367" s="73"/>
      <c r="GIH367" s="73"/>
      <c r="GII367" s="73"/>
      <c r="GIJ367" s="73"/>
      <c r="GIK367" s="73"/>
      <c r="GIL367" s="73"/>
      <c r="GIM367" s="73"/>
      <c r="GIN367" s="73"/>
      <c r="GIO367" s="73"/>
      <c r="GIP367" s="73"/>
      <c r="GIQ367" s="73"/>
      <c r="GIR367" s="73"/>
      <c r="GIS367" s="73"/>
      <c r="GIT367" s="73"/>
      <c r="GIU367" s="73"/>
      <c r="GIV367" s="73"/>
      <c r="GIW367" s="73"/>
      <c r="GIX367" s="73"/>
      <c r="GIY367" s="73"/>
      <c r="GIZ367" s="73"/>
      <c r="GJA367" s="73"/>
      <c r="GJB367" s="73"/>
      <c r="GJC367" s="73"/>
      <c r="GJD367" s="73"/>
      <c r="GJE367" s="73"/>
      <c r="GJF367" s="73"/>
      <c r="GJG367" s="73"/>
      <c r="GJH367" s="73"/>
      <c r="GJI367" s="73"/>
      <c r="GJJ367" s="73"/>
      <c r="GJK367" s="73"/>
      <c r="GJL367" s="73"/>
      <c r="GJM367" s="73"/>
      <c r="GJN367" s="73"/>
      <c r="GJO367" s="73"/>
      <c r="GJP367" s="73"/>
      <c r="GJQ367" s="73"/>
      <c r="GJR367" s="73"/>
      <c r="GJS367" s="73"/>
      <c r="GJT367" s="73"/>
      <c r="GJU367" s="73"/>
      <c r="GJV367" s="73"/>
      <c r="GJW367" s="73"/>
      <c r="GJX367" s="73"/>
      <c r="GJY367" s="73"/>
      <c r="GJZ367" s="73"/>
      <c r="GKA367" s="73"/>
      <c r="GKB367" s="73"/>
      <c r="GKC367" s="73"/>
      <c r="GKD367" s="73"/>
      <c r="GKE367" s="73"/>
      <c r="GKF367" s="73"/>
      <c r="GKG367" s="73"/>
      <c r="GKH367" s="73"/>
      <c r="GKI367" s="73"/>
      <c r="GKJ367" s="73"/>
      <c r="GKK367" s="73"/>
      <c r="GKL367" s="73"/>
      <c r="GKM367" s="73"/>
      <c r="GKN367" s="73"/>
      <c r="GKO367" s="73"/>
      <c r="GKP367" s="73"/>
      <c r="GKQ367" s="73"/>
      <c r="GKR367" s="73"/>
      <c r="GKS367" s="73"/>
      <c r="GKT367" s="73"/>
      <c r="GKU367" s="73"/>
      <c r="GKV367" s="73"/>
      <c r="GKW367" s="73"/>
      <c r="GKX367" s="73"/>
      <c r="GKY367" s="73"/>
      <c r="GKZ367" s="73"/>
      <c r="GLA367" s="73"/>
      <c r="GLB367" s="73"/>
      <c r="GLC367" s="73"/>
      <c r="GLD367" s="73"/>
      <c r="GLE367" s="73"/>
      <c r="GLF367" s="73"/>
      <c r="GLG367" s="73"/>
      <c r="GLH367" s="73"/>
      <c r="GLI367" s="73"/>
      <c r="GLJ367" s="73"/>
      <c r="GLK367" s="73"/>
      <c r="GLL367" s="73"/>
      <c r="GLM367" s="73"/>
      <c r="GLN367" s="73"/>
      <c r="GLO367" s="73"/>
      <c r="GLP367" s="73"/>
      <c r="GLQ367" s="73"/>
      <c r="GLR367" s="73"/>
      <c r="GLS367" s="73"/>
      <c r="GLT367" s="73"/>
      <c r="GLU367" s="73"/>
      <c r="GLV367" s="73"/>
      <c r="GLW367" s="73"/>
      <c r="GLX367" s="73"/>
      <c r="GLY367" s="73"/>
      <c r="GLZ367" s="73"/>
      <c r="GMA367" s="73"/>
      <c r="GMB367" s="73"/>
      <c r="GMC367" s="73"/>
      <c r="GMD367" s="73"/>
      <c r="GME367" s="73"/>
      <c r="GMF367" s="73"/>
      <c r="GMG367" s="73"/>
      <c r="GMH367" s="73"/>
      <c r="GMI367" s="73"/>
      <c r="GMJ367" s="73"/>
      <c r="GMK367" s="73"/>
      <c r="GML367" s="73"/>
      <c r="GMM367" s="73"/>
      <c r="GMN367" s="73"/>
      <c r="GMO367" s="73"/>
      <c r="GMP367" s="73"/>
      <c r="GMQ367" s="73"/>
      <c r="GMR367" s="73"/>
      <c r="GMS367" s="73"/>
      <c r="GMT367" s="73"/>
      <c r="GMU367" s="73"/>
      <c r="GMV367" s="73"/>
      <c r="GMW367" s="73"/>
      <c r="GMX367" s="73"/>
      <c r="GMY367" s="73"/>
      <c r="GMZ367" s="73"/>
      <c r="GNA367" s="73"/>
      <c r="GNB367" s="73"/>
      <c r="GNC367" s="73"/>
      <c r="GND367" s="73"/>
      <c r="GNE367" s="73"/>
      <c r="GNF367" s="73"/>
      <c r="GNG367" s="73"/>
      <c r="GNH367" s="73"/>
      <c r="GNI367" s="73"/>
      <c r="GNJ367" s="73"/>
      <c r="GNK367" s="73"/>
      <c r="GNL367" s="73"/>
      <c r="GNM367" s="73"/>
      <c r="GNN367" s="73"/>
      <c r="GNO367" s="73"/>
      <c r="GNP367" s="73"/>
      <c r="GNQ367" s="73"/>
      <c r="GNR367" s="73"/>
      <c r="GNS367" s="73"/>
      <c r="GNT367" s="73"/>
      <c r="GNU367" s="73"/>
      <c r="GNV367" s="73"/>
      <c r="GNW367" s="73"/>
      <c r="GNX367" s="73"/>
      <c r="GNY367" s="73"/>
      <c r="GNZ367" s="73"/>
      <c r="GOA367" s="73"/>
      <c r="GOB367" s="73"/>
      <c r="GOC367" s="73"/>
      <c r="GOD367" s="73"/>
      <c r="GOE367" s="73"/>
      <c r="GOF367" s="73"/>
      <c r="GOG367" s="73"/>
      <c r="GOH367" s="73"/>
      <c r="GOI367" s="73"/>
      <c r="GOJ367" s="73"/>
      <c r="GOK367" s="73"/>
      <c r="GOL367" s="73"/>
      <c r="GOM367" s="73"/>
      <c r="GON367" s="73"/>
      <c r="GOO367" s="73"/>
      <c r="GOP367" s="73"/>
      <c r="GOQ367" s="73"/>
      <c r="GOR367" s="73"/>
      <c r="GOS367" s="73"/>
      <c r="GOT367" s="73"/>
      <c r="GOU367" s="73"/>
      <c r="GOV367" s="73"/>
      <c r="GOW367" s="73"/>
      <c r="GOX367" s="73"/>
      <c r="GOY367" s="73"/>
      <c r="GOZ367" s="73"/>
      <c r="GPA367" s="73"/>
      <c r="GPB367" s="73"/>
      <c r="GPC367" s="73"/>
      <c r="GPD367" s="73"/>
      <c r="GPE367" s="73"/>
      <c r="GPF367" s="73"/>
      <c r="GPG367" s="73"/>
      <c r="GPH367" s="73"/>
      <c r="GPI367" s="73"/>
      <c r="GPJ367" s="73"/>
      <c r="GPK367" s="73"/>
      <c r="GPL367" s="73"/>
      <c r="GPM367" s="73"/>
      <c r="GPN367" s="73"/>
      <c r="GPO367" s="73"/>
      <c r="GPP367" s="73"/>
      <c r="GPQ367" s="73"/>
      <c r="GPR367" s="73"/>
      <c r="GPS367" s="73"/>
      <c r="GPT367" s="73"/>
      <c r="GPU367" s="73"/>
      <c r="GPV367" s="73"/>
      <c r="GPW367" s="73"/>
      <c r="GPX367" s="73"/>
      <c r="GPY367" s="73"/>
      <c r="GPZ367" s="73"/>
      <c r="GQA367" s="73"/>
      <c r="GQB367" s="73"/>
      <c r="GQC367" s="73"/>
      <c r="GQD367" s="73"/>
      <c r="GQE367" s="73"/>
      <c r="GQF367" s="73"/>
      <c r="GQG367" s="73"/>
      <c r="GQH367" s="73"/>
      <c r="GQI367" s="73"/>
      <c r="GQJ367" s="73"/>
      <c r="GQK367" s="73"/>
      <c r="GQL367" s="73"/>
      <c r="GQM367" s="73"/>
      <c r="GQN367" s="73"/>
      <c r="GQO367" s="73"/>
      <c r="GQP367" s="73"/>
      <c r="GQQ367" s="73"/>
      <c r="GQR367" s="73"/>
      <c r="GQS367" s="73"/>
      <c r="GQT367" s="73"/>
      <c r="GQU367" s="73"/>
      <c r="GQV367" s="73"/>
      <c r="GQW367" s="73"/>
      <c r="GQX367" s="73"/>
      <c r="GQY367" s="73"/>
      <c r="GQZ367" s="73"/>
      <c r="GRA367" s="73"/>
      <c r="GRB367" s="73"/>
      <c r="GRC367" s="73"/>
      <c r="GRD367" s="73"/>
      <c r="GRE367" s="73"/>
      <c r="GRF367" s="73"/>
      <c r="GRG367" s="73"/>
      <c r="GRH367" s="73"/>
      <c r="GRI367" s="73"/>
      <c r="GRJ367" s="73"/>
      <c r="GRK367" s="73"/>
      <c r="GRL367" s="73"/>
      <c r="GRM367" s="73"/>
      <c r="GRN367" s="73"/>
      <c r="GRO367" s="73"/>
      <c r="GRP367" s="73"/>
      <c r="GRQ367" s="73"/>
      <c r="GRR367" s="73"/>
      <c r="GRS367" s="73"/>
      <c r="GRT367" s="73"/>
      <c r="GRU367" s="73"/>
      <c r="GRV367" s="73"/>
      <c r="GRW367" s="73"/>
      <c r="GRX367" s="73"/>
      <c r="GRY367" s="73"/>
      <c r="GRZ367" s="73"/>
      <c r="GSA367" s="73"/>
      <c r="GSB367" s="73"/>
      <c r="GSC367" s="73"/>
      <c r="GSD367" s="73"/>
      <c r="GSE367" s="73"/>
      <c r="GSF367" s="73"/>
      <c r="GSG367" s="73"/>
      <c r="GSH367" s="73"/>
      <c r="GSI367" s="73"/>
      <c r="GSJ367" s="73"/>
      <c r="GSK367" s="73"/>
      <c r="GSL367" s="73"/>
      <c r="GSM367" s="73"/>
      <c r="GSN367" s="73"/>
      <c r="GSO367" s="73"/>
      <c r="GSP367" s="73"/>
      <c r="GSQ367" s="73"/>
      <c r="GSR367" s="73"/>
      <c r="GSS367" s="73"/>
      <c r="GST367" s="73"/>
      <c r="GSU367" s="73"/>
      <c r="GSV367" s="73"/>
      <c r="GSW367" s="73"/>
      <c r="GSX367" s="73"/>
      <c r="GSY367" s="73"/>
      <c r="GSZ367" s="73"/>
      <c r="GTA367" s="73"/>
      <c r="GTB367" s="73"/>
      <c r="GTC367" s="73"/>
      <c r="GTD367" s="73"/>
      <c r="GTE367" s="73"/>
      <c r="GTF367" s="73"/>
      <c r="GTG367" s="73"/>
      <c r="GTH367" s="73"/>
      <c r="GTI367" s="73"/>
      <c r="GTJ367" s="73"/>
      <c r="GTK367" s="73"/>
      <c r="GTL367" s="73"/>
      <c r="GTM367" s="73"/>
      <c r="GTN367" s="73"/>
      <c r="GTO367" s="73"/>
      <c r="GTP367" s="73"/>
      <c r="GTQ367" s="73"/>
      <c r="GTR367" s="73"/>
      <c r="GTS367" s="73"/>
      <c r="GTT367" s="73"/>
      <c r="GTU367" s="73"/>
      <c r="GTV367" s="73"/>
      <c r="GTW367" s="73"/>
      <c r="GTX367" s="73"/>
      <c r="GTY367" s="73"/>
      <c r="GTZ367" s="73"/>
      <c r="GUA367" s="73"/>
      <c r="GUB367" s="73"/>
      <c r="GUC367" s="73"/>
      <c r="GUD367" s="73"/>
      <c r="GUE367" s="73"/>
      <c r="GUF367" s="73"/>
      <c r="GUG367" s="73"/>
      <c r="GUH367" s="73"/>
      <c r="GUI367" s="73"/>
      <c r="GUJ367" s="73"/>
      <c r="GUK367" s="73"/>
      <c r="GUL367" s="73"/>
      <c r="GUM367" s="73"/>
      <c r="GUN367" s="73"/>
      <c r="GUO367" s="73"/>
      <c r="GUP367" s="73"/>
      <c r="GUQ367" s="73"/>
      <c r="GUR367" s="73"/>
      <c r="GUS367" s="73"/>
      <c r="GUT367" s="73"/>
      <c r="GUU367" s="73"/>
      <c r="GUV367" s="73"/>
      <c r="GUW367" s="73"/>
      <c r="GUX367" s="73"/>
      <c r="GUY367" s="73"/>
      <c r="GUZ367" s="73"/>
      <c r="GVA367" s="73"/>
      <c r="GVB367" s="73"/>
      <c r="GVC367" s="73"/>
      <c r="GVD367" s="73"/>
      <c r="GVE367" s="73"/>
      <c r="GVF367" s="73"/>
      <c r="GVG367" s="73"/>
      <c r="GVH367" s="73"/>
      <c r="GVI367" s="73"/>
      <c r="GVJ367" s="73"/>
      <c r="GVK367" s="73"/>
      <c r="GVL367" s="73"/>
      <c r="GVM367" s="73"/>
      <c r="GVN367" s="73"/>
      <c r="GVO367" s="73"/>
      <c r="GVP367" s="73"/>
      <c r="GVQ367" s="73"/>
      <c r="GVR367" s="73"/>
      <c r="GVS367" s="73"/>
      <c r="GVT367" s="73"/>
      <c r="GVU367" s="73"/>
      <c r="GVV367" s="73"/>
      <c r="GVW367" s="73"/>
      <c r="GVX367" s="73"/>
      <c r="GVY367" s="73"/>
      <c r="GVZ367" s="73"/>
      <c r="GWA367" s="73"/>
      <c r="GWB367" s="73"/>
      <c r="GWC367" s="73"/>
      <c r="GWD367" s="73"/>
      <c r="GWE367" s="73"/>
      <c r="GWF367" s="73"/>
      <c r="GWG367" s="73"/>
      <c r="GWH367" s="73"/>
      <c r="GWI367" s="73"/>
      <c r="GWJ367" s="73"/>
      <c r="GWK367" s="73"/>
      <c r="GWL367" s="73"/>
      <c r="GWM367" s="73"/>
      <c r="GWN367" s="73"/>
      <c r="GWO367" s="73"/>
      <c r="GWP367" s="73"/>
      <c r="GWQ367" s="73"/>
      <c r="GWR367" s="73"/>
      <c r="GWS367" s="73"/>
      <c r="GWT367" s="73"/>
      <c r="GWU367" s="73"/>
      <c r="GWV367" s="73"/>
      <c r="GWW367" s="73"/>
      <c r="GWX367" s="73"/>
      <c r="GWY367" s="73"/>
      <c r="GWZ367" s="73"/>
      <c r="GXA367" s="73"/>
      <c r="GXB367" s="73"/>
      <c r="GXC367" s="73"/>
      <c r="GXD367" s="73"/>
      <c r="GXE367" s="73"/>
      <c r="GXF367" s="73"/>
      <c r="GXG367" s="73"/>
      <c r="GXH367" s="73"/>
      <c r="GXI367" s="73"/>
      <c r="GXJ367" s="73"/>
      <c r="GXK367" s="73"/>
      <c r="GXL367" s="73"/>
      <c r="GXM367" s="73"/>
      <c r="GXN367" s="73"/>
      <c r="GXO367" s="73"/>
      <c r="GXP367" s="73"/>
      <c r="GXQ367" s="73"/>
      <c r="GXR367" s="73"/>
      <c r="GXS367" s="73"/>
      <c r="GXT367" s="73"/>
      <c r="GXU367" s="73"/>
      <c r="GXV367" s="73"/>
      <c r="GXW367" s="73"/>
      <c r="GXX367" s="73"/>
      <c r="GXY367" s="73"/>
      <c r="GXZ367" s="73"/>
      <c r="GYA367" s="73"/>
      <c r="GYB367" s="73"/>
      <c r="GYC367" s="73"/>
      <c r="GYD367" s="73"/>
      <c r="GYE367" s="73"/>
      <c r="GYF367" s="73"/>
      <c r="GYG367" s="73"/>
      <c r="GYH367" s="73"/>
      <c r="GYI367" s="73"/>
      <c r="GYJ367" s="73"/>
      <c r="GYK367" s="73"/>
      <c r="GYL367" s="73"/>
      <c r="GYM367" s="73"/>
      <c r="GYN367" s="73"/>
      <c r="GYO367" s="73"/>
      <c r="GYP367" s="73"/>
      <c r="GYQ367" s="73"/>
      <c r="GYR367" s="73"/>
      <c r="GYS367" s="73"/>
      <c r="GYT367" s="73"/>
      <c r="GYU367" s="73"/>
      <c r="GYV367" s="73"/>
      <c r="GYW367" s="73"/>
      <c r="GYX367" s="73"/>
      <c r="GYY367" s="73"/>
      <c r="GYZ367" s="73"/>
      <c r="GZA367" s="73"/>
      <c r="GZB367" s="73"/>
      <c r="GZC367" s="73"/>
      <c r="GZD367" s="73"/>
      <c r="GZE367" s="73"/>
      <c r="GZF367" s="73"/>
      <c r="GZG367" s="73"/>
      <c r="GZH367" s="73"/>
      <c r="GZI367" s="73"/>
      <c r="GZJ367" s="73"/>
      <c r="GZK367" s="73"/>
      <c r="GZL367" s="73"/>
      <c r="GZM367" s="73"/>
      <c r="GZN367" s="73"/>
      <c r="GZO367" s="73"/>
      <c r="GZP367" s="73"/>
      <c r="GZQ367" s="73"/>
      <c r="GZR367" s="73"/>
      <c r="GZS367" s="73"/>
      <c r="GZT367" s="73"/>
      <c r="GZU367" s="73"/>
      <c r="GZV367" s="73"/>
      <c r="GZW367" s="73"/>
      <c r="GZX367" s="73"/>
      <c r="GZY367" s="73"/>
      <c r="GZZ367" s="73"/>
      <c r="HAA367" s="73"/>
      <c r="HAB367" s="73"/>
      <c r="HAC367" s="73"/>
      <c r="HAD367" s="73"/>
      <c r="HAE367" s="73"/>
      <c r="HAF367" s="73"/>
      <c r="HAG367" s="73"/>
      <c r="HAH367" s="73"/>
      <c r="HAI367" s="73"/>
      <c r="HAJ367" s="73"/>
      <c r="HAK367" s="73"/>
      <c r="HAL367" s="73"/>
      <c r="HAM367" s="73"/>
      <c r="HAN367" s="73"/>
      <c r="HAO367" s="73"/>
      <c r="HAP367" s="73"/>
      <c r="HAQ367" s="73"/>
      <c r="HAR367" s="73"/>
      <c r="HAS367" s="73"/>
      <c r="HAT367" s="73"/>
      <c r="HAU367" s="73"/>
      <c r="HAV367" s="73"/>
      <c r="HAW367" s="73"/>
      <c r="HAX367" s="73"/>
      <c r="HAY367" s="73"/>
      <c r="HAZ367" s="73"/>
      <c r="HBA367" s="73"/>
      <c r="HBB367" s="73"/>
      <c r="HBC367" s="73"/>
      <c r="HBD367" s="73"/>
      <c r="HBE367" s="73"/>
      <c r="HBF367" s="73"/>
      <c r="HBG367" s="73"/>
      <c r="HBH367" s="73"/>
      <c r="HBI367" s="73"/>
      <c r="HBJ367" s="73"/>
      <c r="HBK367" s="73"/>
      <c r="HBL367" s="73"/>
      <c r="HBM367" s="73"/>
      <c r="HBN367" s="73"/>
      <c r="HBO367" s="73"/>
      <c r="HBP367" s="73"/>
      <c r="HBQ367" s="73"/>
      <c r="HBR367" s="73"/>
      <c r="HBS367" s="73"/>
      <c r="HBT367" s="73"/>
      <c r="HBU367" s="73"/>
      <c r="HBV367" s="73"/>
      <c r="HBW367" s="73"/>
      <c r="HBX367" s="73"/>
      <c r="HBY367" s="73"/>
      <c r="HBZ367" s="73"/>
      <c r="HCA367" s="73"/>
      <c r="HCB367" s="73"/>
      <c r="HCC367" s="73"/>
      <c r="HCD367" s="73"/>
      <c r="HCE367" s="73"/>
      <c r="HCF367" s="73"/>
      <c r="HCG367" s="73"/>
      <c r="HCH367" s="73"/>
      <c r="HCI367" s="73"/>
      <c r="HCJ367" s="73"/>
      <c r="HCK367" s="73"/>
      <c r="HCL367" s="73"/>
      <c r="HCM367" s="73"/>
      <c r="HCN367" s="73"/>
      <c r="HCO367" s="73"/>
      <c r="HCP367" s="73"/>
      <c r="HCQ367" s="73"/>
      <c r="HCR367" s="73"/>
      <c r="HCS367" s="73"/>
      <c r="HCT367" s="73"/>
      <c r="HCU367" s="73"/>
      <c r="HCV367" s="73"/>
      <c r="HCW367" s="73"/>
      <c r="HCX367" s="73"/>
      <c r="HCY367" s="73"/>
      <c r="HCZ367" s="73"/>
      <c r="HDA367" s="73"/>
      <c r="HDB367" s="73"/>
      <c r="HDC367" s="73"/>
      <c r="HDD367" s="73"/>
      <c r="HDE367" s="73"/>
      <c r="HDF367" s="73"/>
      <c r="HDG367" s="73"/>
      <c r="HDH367" s="73"/>
      <c r="HDI367" s="73"/>
      <c r="HDJ367" s="73"/>
      <c r="HDK367" s="73"/>
      <c r="HDL367" s="73"/>
      <c r="HDM367" s="73"/>
      <c r="HDN367" s="73"/>
      <c r="HDO367" s="73"/>
      <c r="HDP367" s="73"/>
      <c r="HDQ367" s="73"/>
      <c r="HDR367" s="73"/>
      <c r="HDS367" s="73"/>
      <c r="HDT367" s="73"/>
      <c r="HDU367" s="73"/>
      <c r="HDV367" s="73"/>
      <c r="HDW367" s="73"/>
      <c r="HDX367" s="73"/>
      <c r="HDY367" s="73"/>
      <c r="HDZ367" s="73"/>
      <c r="HEA367" s="73"/>
      <c r="HEB367" s="73"/>
      <c r="HEC367" s="73"/>
      <c r="HED367" s="73"/>
      <c r="HEE367" s="73"/>
      <c r="HEF367" s="73"/>
      <c r="HEG367" s="73"/>
      <c r="HEH367" s="73"/>
      <c r="HEI367" s="73"/>
      <c r="HEJ367" s="73"/>
      <c r="HEK367" s="73"/>
      <c r="HEL367" s="73"/>
      <c r="HEM367" s="73"/>
      <c r="HEN367" s="73"/>
      <c r="HEO367" s="73"/>
      <c r="HEP367" s="73"/>
      <c r="HEQ367" s="73"/>
      <c r="HER367" s="73"/>
      <c r="HES367" s="73"/>
      <c r="HET367" s="73"/>
      <c r="HEU367" s="73"/>
      <c r="HEV367" s="73"/>
      <c r="HEW367" s="73"/>
      <c r="HEX367" s="73"/>
      <c r="HEY367" s="73"/>
      <c r="HEZ367" s="73"/>
      <c r="HFA367" s="73"/>
      <c r="HFB367" s="73"/>
      <c r="HFC367" s="73"/>
      <c r="HFD367" s="73"/>
      <c r="HFE367" s="73"/>
      <c r="HFF367" s="73"/>
      <c r="HFG367" s="73"/>
      <c r="HFH367" s="73"/>
      <c r="HFI367" s="73"/>
      <c r="HFJ367" s="73"/>
      <c r="HFK367" s="73"/>
      <c r="HFL367" s="73"/>
      <c r="HFM367" s="73"/>
      <c r="HFN367" s="73"/>
      <c r="HFO367" s="73"/>
      <c r="HFP367" s="73"/>
      <c r="HFQ367" s="73"/>
      <c r="HFR367" s="73"/>
      <c r="HFS367" s="73"/>
      <c r="HFT367" s="73"/>
      <c r="HFU367" s="73"/>
      <c r="HFV367" s="73"/>
      <c r="HFW367" s="73"/>
      <c r="HFX367" s="73"/>
      <c r="HFY367" s="73"/>
      <c r="HFZ367" s="73"/>
      <c r="HGA367" s="73"/>
      <c r="HGB367" s="73"/>
      <c r="HGC367" s="73"/>
      <c r="HGD367" s="73"/>
      <c r="HGE367" s="73"/>
      <c r="HGF367" s="73"/>
      <c r="HGG367" s="73"/>
      <c r="HGH367" s="73"/>
      <c r="HGI367" s="73"/>
      <c r="HGJ367" s="73"/>
      <c r="HGK367" s="73"/>
      <c r="HGL367" s="73"/>
      <c r="HGM367" s="73"/>
      <c r="HGN367" s="73"/>
      <c r="HGO367" s="73"/>
      <c r="HGP367" s="73"/>
      <c r="HGQ367" s="73"/>
      <c r="HGR367" s="73"/>
      <c r="HGS367" s="73"/>
      <c r="HGT367" s="73"/>
      <c r="HGU367" s="73"/>
      <c r="HGV367" s="73"/>
      <c r="HGW367" s="73"/>
      <c r="HGX367" s="73"/>
      <c r="HGY367" s="73"/>
      <c r="HGZ367" s="73"/>
      <c r="HHA367" s="73"/>
      <c r="HHB367" s="73"/>
      <c r="HHC367" s="73"/>
      <c r="HHD367" s="73"/>
      <c r="HHE367" s="73"/>
      <c r="HHF367" s="73"/>
      <c r="HHG367" s="73"/>
      <c r="HHH367" s="73"/>
      <c r="HHI367" s="73"/>
      <c r="HHJ367" s="73"/>
      <c r="HHK367" s="73"/>
      <c r="HHL367" s="73"/>
      <c r="HHM367" s="73"/>
      <c r="HHN367" s="73"/>
      <c r="HHO367" s="73"/>
      <c r="HHP367" s="73"/>
      <c r="HHQ367" s="73"/>
      <c r="HHR367" s="73"/>
      <c r="HHS367" s="73"/>
      <c r="HHT367" s="73"/>
      <c r="HHU367" s="73"/>
      <c r="HHV367" s="73"/>
      <c r="HHW367" s="73"/>
      <c r="HHX367" s="73"/>
      <c r="HHY367" s="73"/>
      <c r="HHZ367" s="73"/>
      <c r="HIA367" s="73"/>
      <c r="HIB367" s="73"/>
      <c r="HIC367" s="73"/>
      <c r="HID367" s="73"/>
      <c r="HIE367" s="73"/>
      <c r="HIF367" s="73"/>
      <c r="HIG367" s="73"/>
      <c r="HIH367" s="73"/>
      <c r="HII367" s="73"/>
      <c r="HIJ367" s="73"/>
      <c r="HIK367" s="73"/>
      <c r="HIL367" s="73"/>
      <c r="HIM367" s="73"/>
      <c r="HIN367" s="73"/>
      <c r="HIO367" s="73"/>
      <c r="HIP367" s="73"/>
      <c r="HIQ367" s="73"/>
      <c r="HIR367" s="73"/>
      <c r="HIS367" s="73"/>
      <c r="HIT367" s="73"/>
      <c r="HIU367" s="73"/>
      <c r="HIV367" s="73"/>
      <c r="HIW367" s="73"/>
      <c r="HIX367" s="73"/>
      <c r="HIY367" s="73"/>
      <c r="HIZ367" s="73"/>
      <c r="HJA367" s="73"/>
      <c r="HJB367" s="73"/>
      <c r="HJC367" s="73"/>
      <c r="HJD367" s="73"/>
      <c r="HJE367" s="73"/>
      <c r="HJF367" s="73"/>
      <c r="HJG367" s="73"/>
      <c r="HJH367" s="73"/>
      <c r="HJI367" s="73"/>
      <c r="HJJ367" s="73"/>
      <c r="HJK367" s="73"/>
      <c r="HJL367" s="73"/>
      <c r="HJM367" s="73"/>
      <c r="HJN367" s="73"/>
      <c r="HJO367" s="73"/>
      <c r="HJP367" s="73"/>
      <c r="HJQ367" s="73"/>
      <c r="HJR367" s="73"/>
      <c r="HJS367" s="73"/>
      <c r="HJT367" s="73"/>
      <c r="HJU367" s="73"/>
      <c r="HJV367" s="73"/>
      <c r="HJW367" s="73"/>
      <c r="HJX367" s="73"/>
      <c r="HJY367" s="73"/>
      <c r="HJZ367" s="73"/>
      <c r="HKA367" s="73"/>
      <c r="HKB367" s="73"/>
      <c r="HKC367" s="73"/>
      <c r="HKD367" s="73"/>
      <c r="HKE367" s="73"/>
      <c r="HKF367" s="73"/>
      <c r="HKG367" s="73"/>
      <c r="HKH367" s="73"/>
      <c r="HKI367" s="73"/>
      <c r="HKJ367" s="73"/>
      <c r="HKK367" s="73"/>
      <c r="HKL367" s="73"/>
      <c r="HKM367" s="73"/>
      <c r="HKN367" s="73"/>
      <c r="HKO367" s="73"/>
      <c r="HKP367" s="73"/>
      <c r="HKQ367" s="73"/>
      <c r="HKR367" s="73"/>
      <c r="HKS367" s="73"/>
      <c r="HKT367" s="73"/>
      <c r="HKU367" s="73"/>
      <c r="HKV367" s="73"/>
      <c r="HKW367" s="73"/>
      <c r="HKX367" s="73"/>
      <c r="HKY367" s="73"/>
      <c r="HKZ367" s="73"/>
      <c r="HLA367" s="73"/>
      <c r="HLB367" s="73"/>
      <c r="HLC367" s="73"/>
      <c r="HLD367" s="73"/>
      <c r="HLE367" s="73"/>
      <c r="HLF367" s="73"/>
      <c r="HLG367" s="73"/>
      <c r="HLH367" s="73"/>
      <c r="HLI367" s="73"/>
      <c r="HLJ367" s="73"/>
      <c r="HLK367" s="73"/>
      <c r="HLL367" s="73"/>
      <c r="HLM367" s="73"/>
      <c r="HLN367" s="73"/>
      <c r="HLO367" s="73"/>
      <c r="HLP367" s="73"/>
      <c r="HLQ367" s="73"/>
      <c r="HLR367" s="73"/>
      <c r="HLS367" s="73"/>
      <c r="HLT367" s="73"/>
      <c r="HLU367" s="73"/>
      <c r="HLV367" s="73"/>
      <c r="HLW367" s="73"/>
      <c r="HLX367" s="73"/>
      <c r="HLY367" s="73"/>
      <c r="HLZ367" s="73"/>
      <c r="HMA367" s="73"/>
      <c r="HMB367" s="73"/>
      <c r="HMC367" s="73"/>
      <c r="HMD367" s="73"/>
      <c r="HME367" s="73"/>
      <c r="HMF367" s="73"/>
      <c r="HMG367" s="73"/>
      <c r="HMH367" s="73"/>
      <c r="HMI367" s="73"/>
      <c r="HMJ367" s="73"/>
      <c r="HMK367" s="73"/>
      <c r="HML367" s="73"/>
      <c r="HMM367" s="73"/>
      <c r="HMN367" s="73"/>
      <c r="HMO367" s="73"/>
      <c r="HMP367" s="73"/>
      <c r="HMQ367" s="73"/>
      <c r="HMR367" s="73"/>
      <c r="HMS367" s="73"/>
      <c r="HMT367" s="73"/>
      <c r="HMU367" s="73"/>
      <c r="HMV367" s="73"/>
      <c r="HMW367" s="73"/>
      <c r="HMX367" s="73"/>
      <c r="HMY367" s="73"/>
      <c r="HMZ367" s="73"/>
      <c r="HNA367" s="73"/>
      <c r="HNB367" s="73"/>
      <c r="HNC367" s="73"/>
      <c r="HND367" s="73"/>
      <c r="HNE367" s="73"/>
      <c r="HNF367" s="73"/>
      <c r="HNG367" s="73"/>
      <c r="HNH367" s="73"/>
      <c r="HNI367" s="73"/>
      <c r="HNJ367" s="73"/>
      <c r="HNK367" s="73"/>
      <c r="HNL367" s="73"/>
      <c r="HNM367" s="73"/>
      <c r="HNN367" s="73"/>
      <c r="HNO367" s="73"/>
      <c r="HNP367" s="73"/>
      <c r="HNQ367" s="73"/>
      <c r="HNR367" s="73"/>
      <c r="HNS367" s="73"/>
      <c r="HNT367" s="73"/>
      <c r="HNU367" s="73"/>
      <c r="HNV367" s="73"/>
      <c r="HNW367" s="73"/>
      <c r="HNX367" s="73"/>
      <c r="HNY367" s="73"/>
      <c r="HNZ367" s="73"/>
      <c r="HOA367" s="73"/>
      <c r="HOB367" s="73"/>
      <c r="HOC367" s="73"/>
      <c r="HOD367" s="73"/>
      <c r="HOE367" s="73"/>
      <c r="HOF367" s="73"/>
      <c r="HOG367" s="73"/>
      <c r="HOH367" s="73"/>
      <c r="HOI367" s="73"/>
      <c r="HOJ367" s="73"/>
      <c r="HOK367" s="73"/>
      <c r="HOL367" s="73"/>
      <c r="HOM367" s="73"/>
      <c r="HON367" s="73"/>
      <c r="HOO367" s="73"/>
      <c r="HOP367" s="73"/>
      <c r="HOQ367" s="73"/>
      <c r="HOR367" s="73"/>
      <c r="HOS367" s="73"/>
      <c r="HOT367" s="73"/>
      <c r="HOU367" s="73"/>
      <c r="HOV367" s="73"/>
      <c r="HOW367" s="73"/>
      <c r="HOX367" s="73"/>
      <c r="HOY367" s="73"/>
      <c r="HOZ367" s="73"/>
      <c r="HPA367" s="73"/>
      <c r="HPB367" s="73"/>
      <c r="HPC367" s="73"/>
      <c r="HPD367" s="73"/>
      <c r="HPE367" s="73"/>
      <c r="HPF367" s="73"/>
      <c r="HPG367" s="73"/>
      <c r="HPH367" s="73"/>
      <c r="HPI367" s="73"/>
      <c r="HPJ367" s="73"/>
      <c r="HPK367" s="73"/>
      <c r="HPL367" s="73"/>
      <c r="HPM367" s="73"/>
      <c r="HPN367" s="73"/>
      <c r="HPO367" s="73"/>
      <c r="HPP367" s="73"/>
      <c r="HPQ367" s="73"/>
      <c r="HPR367" s="73"/>
      <c r="HPS367" s="73"/>
      <c r="HPT367" s="73"/>
      <c r="HPU367" s="73"/>
      <c r="HPV367" s="73"/>
      <c r="HPW367" s="73"/>
      <c r="HPX367" s="73"/>
      <c r="HPY367" s="73"/>
      <c r="HPZ367" s="73"/>
      <c r="HQA367" s="73"/>
      <c r="HQB367" s="73"/>
      <c r="HQC367" s="73"/>
      <c r="HQD367" s="73"/>
      <c r="HQE367" s="73"/>
      <c r="HQF367" s="73"/>
      <c r="HQG367" s="73"/>
      <c r="HQH367" s="73"/>
      <c r="HQI367" s="73"/>
      <c r="HQJ367" s="73"/>
      <c r="HQK367" s="73"/>
      <c r="HQL367" s="73"/>
      <c r="HQM367" s="73"/>
      <c r="HQN367" s="73"/>
      <c r="HQO367" s="73"/>
      <c r="HQP367" s="73"/>
      <c r="HQQ367" s="73"/>
      <c r="HQR367" s="73"/>
      <c r="HQS367" s="73"/>
      <c r="HQT367" s="73"/>
      <c r="HQU367" s="73"/>
      <c r="HQV367" s="73"/>
      <c r="HQW367" s="73"/>
      <c r="HQX367" s="73"/>
      <c r="HQY367" s="73"/>
      <c r="HQZ367" s="73"/>
      <c r="HRA367" s="73"/>
      <c r="HRB367" s="73"/>
      <c r="HRC367" s="73"/>
      <c r="HRD367" s="73"/>
      <c r="HRE367" s="73"/>
      <c r="HRF367" s="73"/>
      <c r="HRG367" s="73"/>
      <c r="HRH367" s="73"/>
      <c r="HRI367" s="73"/>
      <c r="HRJ367" s="73"/>
      <c r="HRK367" s="73"/>
      <c r="HRL367" s="73"/>
      <c r="HRM367" s="73"/>
      <c r="HRN367" s="73"/>
      <c r="HRO367" s="73"/>
      <c r="HRP367" s="73"/>
      <c r="HRQ367" s="73"/>
      <c r="HRR367" s="73"/>
      <c r="HRS367" s="73"/>
      <c r="HRT367" s="73"/>
      <c r="HRU367" s="73"/>
      <c r="HRV367" s="73"/>
      <c r="HRW367" s="73"/>
      <c r="HRX367" s="73"/>
      <c r="HRY367" s="73"/>
      <c r="HRZ367" s="73"/>
      <c r="HSA367" s="73"/>
      <c r="HSB367" s="73"/>
      <c r="HSC367" s="73"/>
      <c r="HSD367" s="73"/>
      <c r="HSE367" s="73"/>
      <c r="HSF367" s="73"/>
      <c r="HSG367" s="73"/>
      <c r="HSH367" s="73"/>
      <c r="HSI367" s="73"/>
      <c r="HSJ367" s="73"/>
      <c r="HSK367" s="73"/>
      <c r="HSL367" s="73"/>
      <c r="HSM367" s="73"/>
      <c r="HSN367" s="73"/>
      <c r="HSO367" s="73"/>
      <c r="HSP367" s="73"/>
      <c r="HSQ367" s="73"/>
      <c r="HSR367" s="73"/>
      <c r="HSS367" s="73"/>
      <c r="HST367" s="73"/>
      <c r="HSU367" s="73"/>
      <c r="HSV367" s="73"/>
      <c r="HSW367" s="73"/>
      <c r="HSX367" s="73"/>
      <c r="HSY367" s="73"/>
      <c r="HSZ367" s="73"/>
      <c r="HTA367" s="73"/>
      <c r="HTB367" s="73"/>
      <c r="HTC367" s="73"/>
      <c r="HTD367" s="73"/>
      <c r="HTE367" s="73"/>
      <c r="HTF367" s="73"/>
      <c r="HTG367" s="73"/>
      <c r="HTH367" s="73"/>
      <c r="HTI367" s="73"/>
      <c r="HTJ367" s="73"/>
      <c r="HTK367" s="73"/>
      <c r="HTL367" s="73"/>
      <c r="HTM367" s="73"/>
      <c r="HTN367" s="73"/>
      <c r="HTO367" s="73"/>
      <c r="HTP367" s="73"/>
      <c r="HTQ367" s="73"/>
      <c r="HTR367" s="73"/>
      <c r="HTS367" s="73"/>
      <c r="HTT367" s="73"/>
      <c r="HTU367" s="73"/>
      <c r="HTV367" s="73"/>
      <c r="HTW367" s="73"/>
      <c r="HTX367" s="73"/>
      <c r="HTY367" s="73"/>
      <c r="HTZ367" s="73"/>
      <c r="HUA367" s="73"/>
      <c r="HUB367" s="73"/>
      <c r="HUC367" s="73"/>
      <c r="HUD367" s="73"/>
      <c r="HUE367" s="73"/>
      <c r="HUF367" s="73"/>
      <c r="HUG367" s="73"/>
      <c r="HUH367" s="73"/>
      <c r="HUI367" s="73"/>
      <c r="HUJ367" s="73"/>
      <c r="HUK367" s="73"/>
      <c r="HUL367" s="73"/>
      <c r="HUM367" s="73"/>
      <c r="HUN367" s="73"/>
      <c r="HUO367" s="73"/>
      <c r="HUP367" s="73"/>
      <c r="HUQ367" s="73"/>
      <c r="HUR367" s="73"/>
      <c r="HUS367" s="73"/>
      <c r="HUT367" s="73"/>
      <c r="HUU367" s="73"/>
      <c r="HUV367" s="73"/>
      <c r="HUW367" s="73"/>
      <c r="HUX367" s="73"/>
      <c r="HUY367" s="73"/>
      <c r="HUZ367" s="73"/>
      <c r="HVA367" s="73"/>
      <c r="HVB367" s="73"/>
      <c r="HVC367" s="73"/>
      <c r="HVD367" s="73"/>
      <c r="HVE367" s="73"/>
      <c r="HVF367" s="73"/>
      <c r="HVG367" s="73"/>
      <c r="HVH367" s="73"/>
      <c r="HVI367" s="73"/>
      <c r="HVJ367" s="73"/>
      <c r="HVK367" s="73"/>
      <c r="HVL367" s="73"/>
      <c r="HVM367" s="73"/>
      <c r="HVN367" s="73"/>
      <c r="HVO367" s="73"/>
      <c r="HVP367" s="73"/>
      <c r="HVQ367" s="73"/>
      <c r="HVR367" s="73"/>
      <c r="HVS367" s="73"/>
      <c r="HVT367" s="73"/>
      <c r="HVU367" s="73"/>
      <c r="HVV367" s="73"/>
      <c r="HVW367" s="73"/>
      <c r="HVX367" s="73"/>
      <c r="HVY367" s="73"/>
      <c r="HVZ367" s="73"/>
      <c r="HWA367" s="73"/>
      <c r="HWB367" s="73"/>
      <c r="HWC367" s="73"/>
      <c r="HWD367" s="73"/>
      <c r="HWE367" s="73"/>
      <c r="HWF367" s="73"/>
      <c r="HWG367" s="73"/>
      <c r="HWH367" s="73"/>
      <c r="HWI367" s="73"/>
      <c r="HWJ367" s="73"/>
      <c r="HWK367" s="73"/>
      <c r="HWL367" s="73"/>
      <c r="HWM367" s="73"/>
      <c r="HWN367" s="73"/>
      <c r="HWO367" s="73"/>
      <c r="HWP367" s="73"/>
      <c r="HWQ367" s="73"/>
      <c r="HWR367" s="73"/>
      <c r="HWS367" s="73"/>
      <c r="HWT367" s="73"/>
      <c r="HWU367" s="73"/>
      <c r="HWV367" s="73"/>
      <c r="HWW367" s="73"/>
      <c r="HWX367" s="73"/>
      <c r="HWY367" s="73"/>
      <c r="HWZ367" s="73"/>
      <c r="HXA367" s="73"/>
      <c r="HXB367" s="73"/>
      <c r="HXC367" s="73"/>
      <c r="HXD367" s="73"/>
      <c r="HXE367" s="73"/>
      <c r="HXF367" s="73"/>
      <c r="HXG367" s="73"/>
      <c r="HXH367" s="73"/>
      <c r="HXI367" s="73"/>
      <c r="HXJ367" s="73"/>
      <c r="HXK367" s="73"/>
      <c r="HXL367" s="73"/>
      <c r="HXM367" s="73"/>
      <c r="HXN367" s="73"/>
      <c r="HXO367" s="73"/>
      <c r="HXP367" s="73"/>
      <c r="HXQ367" s="73"/>
      <c r="HXR367" s="73"/>
      <c r="HXS367" s="73"/>
      <c r="HXT367" s="73"/>
      <c r="HXU367" s="73"/>
      <c r="HXV367" s="73"/>
      <c r="HXW367" s="73"/>
      <c r="HXX367" s="73"/>
      <c r="HXY367" s="73"/>
      <c r="HXZ367" s="73"/>
      <c r="HYA367" s="73"/>
      <c r="HYB367" s="73"/>
      <c r="HYC367" s="73"/>
      <c r="HYD367" s="73"/>
      <c r="HYE367" s="73"/>
      <c r="HYF367" s="73"/>
      <c r="HYG367" s="73"/>
      <c r="HYH367" s="73"/>
      <c r="HYI367" s="73"/>
      <c r="HYJ367" s="73"/>
      <c r="HYK367" s="73"/>
      <c r="HYL367" s="73"/>
      <c r="HYM367" s="73"/>
      <c r="HYN367" s="73"/>
      <c r="HYO367" s="73"/>
      <c r="HYP367" s="73"/>
      <c r="HYQ367" s="73"/>
      <c r="HYR367" s="73"/>
      <c r="HYS367" s="73"/>
      <c r="HYT367" s="73"/>
      <c r="HYU367" s="73"/>
      <c r="HYV367" s="73"/>
      <c r="HYW367" s="73"/>
      <c r="HYX367" s="73"/>
      <c r="HYY367" s="73"/>
      <c r="HYZ367" s="73"/>
      <c r="HZA367" s="73"/>
      <c r="HZB367" s="73"/>
      <c r="HZC367" s="73"/>
      <c r="HZD367" s="73"/>
      <c r="HZE367" s="73"/>
      <c r="HZF367" s="73"/>
      <c r="HZG367" s="73"/>
      <c r="HZH367" s="73"/>
      <c r="HZI367" s="73"/>
      <c r="HZJ367" s="73"/>
      <c r="HZK367" s="73"/>
      <c r="HZL367" s="73"/>
      <c r="HZM367" s="73"/>
      <c r="HZN367" s="73"/>
      <c r="HZO367" s="73"/>
      <c r="HZP367" s="73"/>
      <c r="HZQ367" s="73"/>
      <c r="HZR367" s="73"/>
      <c r="HZS367" s="73"/>
      <c r="HZT367" s="73"/>
      <c r="HZU367" s="73"/>
      <c r="HZV367" s="73"/>
      <c r="HZW367" s="73"/>
      <c r="HZX367" s="73"/>
      <c r="HZY367" s="73"/>
      <c r="HZZ367" s="73"/>
      <c r="IAA367" s="73"/>
      <c r="IAB367" s="73"/>
      <c r="IAC367" s="73"/>
      <c r="IAD367" s="73"/>
      <c r="IAE367" s="73"/>
      <c r="IAF367" s="73"/>
      <c r="IAG367" s="73"/>
      <c r="IAH367" s="73"/>
      <c r="IAI367" s="73"/>
      <c r="IAJ367" s="73"/>
      <c r="IAK367" s="73"/>
      <c r="IAL367" s="73"/>
      <c r="IAM367" s="73"/>
      <c r="IAN367" s="73"/>
      <c r="IAO367" s="73"/>
      <c r="IAP367" s="73"/>
      <c r="IAQ367" s="73"/>
      <c r="IAR367" s="73"/>
      <c r="IAS367" s="73"/>
      <c r="IAT367" s="73"/>
      <c r="IAU367" s="73"/>
      <c r="IAV367" s="73"/>
      <c r="IAW367" s="73"/>
      <c r="IAX367" s="73"/>
      <c r="IAY367" s="73"/>
      <c r="IAZ367" s="73"/>
      <c r="IBA367" s="73"/>
      <c r="IBB367" s="73"/>
      <c r="IBC367" s="73"/>
      <c r="IBD367" s="73"/>
      <c r="IBE367" s="73"/>
      <c r="IBF367" s="73"/>
      <c r="IBG367" s="73"/>
      <c r="IBH367" s="73"/>
      <c r="IBI367" s="73"/>
      <c r="IBJ367" s="73"/>
      <c r="IBK367" s="73"/>
      <c r="IBL367" s="73"/>
      <c r="IBM367" s="73"/>
      <c r="IBN367" s="73"/>
      <c r="IBO367" s="73"/>
      <c r="IBP367" s="73"/>
      <c r="IBQ367" s="73"/>
      <c r="IBR367" s="73"/>
      <c r="IBS367" s="73"/>
      <c r="IBT367" s="73"/>
      <c r="IBU367" s="73"/>
      <c r="IBV367" s="73"/>
      <c r="IBW367" s="73"/>
      <c r="IBX367" s="73"/>
      <c r="IBY367" s="73"/>
      <c r="IBZ367" s="73"/>
      <c r="ICA367" s="73"/>
      <c r="ICB367" s="73"/>
      <c r="ICC367" s="73"/>
      <c r="ICD367" s="73"/>
      <c r="ICE367" s="73"/>
      <c r="ICF367" s="73"/>
      <c r="ICG367" s="73"/>
      <c r="ICH367" s="73"/>
      <c r="ICI367" s="73"/>
      <c r="ICJ367" s="73"/>
      <c r="ICK367" s="73"/>
      <c r="ICL367" s="73"/>
      <c r="ICM367" s="73"/>
      <c r="ICN367" s="73"/>
      <c r="ICO367" s="73"/>
      <c r="ICP367" s="73"/>
      <c r="ICQ367" s="73"/>
      <c r="ICR367" s="73"/>
      <c r="ICS367" s="73"/>
      <c r="ICT367" s="73"/>
      <c r="ICU367" s="73"/>
      <c r="ICV367" s="73"/>
      <c r="ICW367" s="73"/>
      <c r="ICX367" s="73"/>
      <c r="ICY367" s="73"/>
      <c r="ICZ367" s="73"/>
      <c r="IDA367" s="73"/>
      <c r="IDB367" s="73"/>
      <c r="IDC367" s="73"/>
      <c r="IDD367" s="73"/>
      <c r="IDE367" s="73"/>
      <c r="IDF367" s="73"/>
      <c r="IDG367" s="73"/>
      <c r="IDH367" s="73"/>
      <c r="IDI367" s="73"/>
      <c r="IDJ367" s="73"/>
      <c r="IDK367" s="73"/>
      <c r="IDL367" s="73"/>
      <c r="IDM367" s="73"/>
      <c r="IDN367" s="73"/>
      <c r="IDO367" s="73"/>
      <c r="IDP367" s="73"/>
      <c r="IDQ367" s="73"/>
      <c r="IDR367" s="73"/>
      <c r="IDS367" s="73"/>
      <c r="IDT367" s="73"/>
      <c r="IDU367" s="73"/>
      <c r="IDV367" s="73"/>
      <c r="IDW367" s="73"/>
      <c r="IDX367" s="73"/>
      <c r="IDY367" s="73"/>
      <c r="IDZ367" s="73"/>
      <c r="IEA367" s="73"/>
      <c r="IEB367" s="73"/>
      <c r="IEC367" s="73"/>
      <c r="IED367" s="73"/>
      <c r="IEE367" s="73"/>
      <c r="IEF367" s="73"/>
      <c r="IEG367" s="73"/>
      <c r="IEH367" s="73"/>
      <c r="IEI367" s="73"/>
      <c r="IEJ367" s="73"/>
      <c r="IEK367" s="73"/>
      <c r="IEL367" s="73"/>
      <c r="IEM367" s="73"/>
      <c r="IEN367" s="73"/>
      <c r="IEO367" s="73"/>
      <c r="IEP367" s="73"/>
      <c r="IEQ367" s="73"/>
      <c r="IER367" s="73"/>
      <c r="IES367" s="73"/>
      <c r="IET367" s="73"/>
      <c r="IEU367" s="73"/>
      <c r="IEV367" s="73"/>
      <c r="IEW367" s="73"/>
      <c r="IEX367" s="73"/>
      <c r="IEY367" s="73"/>
      <c r="IEZ367" s="73"/>
      <c r="IFA367" s="73"/>
      <c r="IFB367" s="73"/>
      <c r="IFC367" s="73"/>
      <c r="IFD367" s="73"/>
      <c r="IFE367" s="73"/>
      <c r="IFF367" s="73"/>
      <c r="IFG367" s="73"/>
      <c r="IFH367" s="73"/>
      <c r="IFI367" s="73"/>
      <c r="IFJ367" s="73"/>
      <c r="IFK367" s="73"/>
      <c r="IFL367" s="73"/>
      <c r="IFM367" s="73"/>
      <c r="IFN367" s="73"/>
      <c r="IFO367" s="73"/>
      <c r="IFP367" s="73"/>
      <c r="IFQ367" s="73"/>
      <c r="IFR367" s="73"/>
      <c r="IFS367" s="73"/>
      <c r="IFT367" s="73"/>
      <c r="IFU367" s="73"/>
      <c r="IFV367" s="73"/>
      <c r="IFW367" s="73"/>
      <c r="IFX367" s="73"/>
      <c r="IFY367" s="73"/>
      <c r="IFZ367" s="73"/>
      <c r="IGA367" s="73"/>
      <c r="IGB367" s="73"/>
      <c r="IGC367" s="73"/>
      <c r="IGD367" s="73"/>
      <c r="IGE367" s="73"/>
      <c r="IGF367" s="73"/>
      <c r="IGG367" s="73"/>
      <c r="IGH367" s="73"/>
      <c r="IGI367" s="73"/>
      <c r="IGJ367" s="73"/>
      <c r="IGK367" s="73"/>
      <c r="IGL367" s="73"/>
      <c r="IGM367" s="73"/>
      <c r="IGN367" s="73"/>
      <c r="IGO367" s="73"/>
      <c r="IGP367" s="73"/>
      <c r="IGQ367" s="73"/>
      <c r="IGR367" s="73"/>
      <c r="IGS367" s="73"/>
      <c r="IGT367" s="73"/>
      <c r="IGU367" s="73"/>
      <c r="IGV367" s="73"/>
      <c r="IGW367" s="73"/>
      <c r="IGX367" s="73"/>
      <c r="IGY367" s="73"/>
      <c r="IGZ367" s="73"/>
      <c r="IHA367" s="73"/>
      <c r="IHB367" s="73"/>
      <c r="IHC367" s="73"/>
      <c r="IHD367" s="73"/>
      <c r="IHE367" s="73"/>
      <c r="IHF367" s="73"/>
      <c r="IHG367" s="73"/>
      <c r="IHH367" s="73"/>
      <c r="IHI367" s="73"/>
      <c r="IHJ367" s="73"/>
      <c r="IHK367" s="73"/>
      <c r="IHL367" s="73"/>
      <c r="IHM367" s="73"/>
      <c r="IHN367" s="73"/>
      <c r="IHO367" s="73"/>
      <c r="IHP367" s="73"/>
      <c r="IHQ367" s="73"/>
      <c r="IHR367" s="73"/>
      <c r="IHS367" s="73"/>
      <c r="IHT367" s="73"/>
      <c r="IHU367" s="73"/>
      <c r="IHV367" s="73"/>
      <c r="IHW367" s="73"/>
      <c r="IHX367" s="73"/>
      <c r="IHY367" s="73"/>
      <c r="IHZ367" s="73"/>
      <c r="IIA367" s="73"/>
      <c r="IIB367" s="73"/>
      <c r="IIC367" s="73"/>
      <c r="IID367" s="73"/>
      <c r="IIE367" s="73"/>
      <c r="IIF367" s="73"/>
      <c r="IIG367" s="73"/>
      <c r="IIH367" s="73"/>
      <c r="III367" s="73"/>
      <c r="IIJ367" s="73"/>
      <c r="IIK367" s="73"/>
      <c r="IIL367" s="73"/>
      <c r="IIM367" s="73"/>
      <c r="IIN367" s="73"/>
      <c r="IIO367" s="73"/>
      <c r="IIP367" s="73"/>
      <c r="IIQ367" s="73"/>
      <c r="IIR367" s="73"/>
      <c r="IIS367" s="73"/>
      <c r="IIT367" s="73"/>
      <c r="IIU367" s="73"/>
      <c r="IIV367" s="73"/>
      <c r="IIW367" s="73"/>
      <c r="IIX367" s="73"/>
      <c r="IIY367" s="73"/>
      <c r="IIZ367" s="73"/>
      <c r="IJA367" s="73"/>
      <c r="IJB367" s="73"/>
      <c r="IJC367" s="73"/>
      <c r="IJD367" s="73"/>
      <c r="IJE367" s="73"/>
      <c r="IJF367" s="73"/>
      <c r="IJG367" s="73"/>
      <c r="IJH367" s="73"/>
      <c r="IJI367" s="73"/>
      <c r="IJJ367" s="73"/>
      <c r="IJK367" s="73"/>
      <c r="IJL367" s="73"/>
      <c r="IJM367" s="73"/>
      <c r="IJN367" s="73"/>
      <c r="IJO367" s="73"/>
      <c r="IJP367" s="73"/>
      <c r="IJQ367" s="73"/>
      <c r="IJR367" s="73"/>
      <c r="IJS367" s="73"/>
      <c r="IJT367" s="73"/>
      <c r="IJU367" s="73"/>
      <c r="IJV367" s="73"/>
      <c r="IJW367" s="73"/>
      <c r="IJX367" s="73"/>
      <c r="IJY367" s="73"/>
      <c r="IJZ367" s="73"/>
      <c r="IKA367" s="73"/>
      <c r="IKB367" s="73"/>
      <c r="IKC367" s="73"/>
      <c r="IKD367" s="73"/>
      <c r="IKE367" s="73"/>
      <c r="IKF367" s="73"/>
      <c r="IKG367" s="73"/>
      <c r="IKH367" s="73"/>
      <c r="IKI367" s="73"/>
      <c r="IKJ367" s="73"/>
      <c r="IKK367" s="73"/>
      <c r="IKL367" s="73"/>
      <c r="IKM367" s="73"/>
      <c r="IKN367" s="73"/>
      <c r="IKO367" s="73"/>
      <c r="IKP367" s="73"/>
      <c r="IKQ367" s="73"/>
      <c r="IKR367" s="73"/>
      <c r="IKS367" s="73"/>
      <c r="IKT367" s="73"/>
      <c r="IKU367" s="73"/>
      <c r="IKV367" s="73"/>
      <c r="IKW367" s="73"/>
      <c r="IKX367" s="73"/>
      <c r="IKY367" s="73"/>
      <c r="IKZ367" s="73"/>
      <c r="ILA367" s="73"/>
      <c r="ILB367" s="73"/>
      <c r="ILC367" s="73"/>
      <c r="ILD367" s="73"/>
      <c r="ILE367" s="73"/>
      <c r="ILF367" s="73"/>
      <c r="ILG367" s="73"/>
      <c r="ILH367" s="73"/>
      <c r="ILI367" s="73"/>
      <c r="ILJ367" s="73"/>
      <c r="ILK367" s="73"/>
      <c r="ILL367" s="73"/>
      <c r="ILM367" s="73"/>
      <c r="ILN367" s="73"/>
      <c r="ILO367" s="73"/>
      <c r="ILP367" s="73"/>
      <c r="ILQ367" s="73"/>
      <c r="ILR367" s="73"/>
      <c r="ILS367" s="73"/>
      <c r="ILT367" s="73"/>
      <c r="ILU367" s="73"/>
      <c r="ILV367" s="73"/>
      <c r="ILW367" s="73"/>
      <c r="ILX367" s="73"/>
      <c r="ILY367" s="73"/>
      <c r="ILZ367" s="73"/>
      <c r="IMA367" s="73"/>
      <c r="IMB367" s="73"/>
      <c r="IMC367" s="73"/>
      <c r="IMD367" s="73"/>
      <c r="IME367" s="73"/>
      <c r="IMF367" s="73"/>
      <c r="IMG367" s="73"/>
      <c r="IMH367" s="73"/>
      <c r="IMI367" s="73"/>
      <c r="IMJ367" s="73"/>
      <c r="IMK367" s="73"/>
      <c r="IML367" s="73"/>
      <c r="IMM367" s="73"/>
      <c r="IMN367" s="73"/>
      <c r="IMO367" s="73"/>
      <c r="IMP367" s="73"/>
      <c r="IMQ367" s="73"/>
      <c r="IMR367" s="73"/>
      <c r="IMS367" s="73"/>
      <c r="IMT367" s="73"/>
      <c r="IMU367" s="73"/>
      <c r="IMV367" s="73"/>
      <c r="IMW367" s="73"/>
      <c r="IMX367" s="73"/>
      <c r="IMY367" s="73"/>
      <c r="IMZ367" s="73"/>
      <c r="INA367" s="73"/>
      <c r="INB367" s="73"/>
      <c r="INC367" s="73"/>
      <c r="IND367" s="73"/>
      <c r="INE367" s="73"/>
      <c r="INF367" s="73"/>
      <c r="ING367" s="73"/>
      <c r="INH367" s="73"/>
      <c r="INI367" s="73"/>
      <c r="INJ367" s="73"/>
      <c r="INK367" s="73"/>
      <c r="INL367" s="73"/>
      <c r="INM367" s="73"/>
      <c r="INN367" s="73"/>
      <c r="INO367" s="73"/>
      <c r="INP367" s="73"/>
      <c r="INQ367" s="73"/>
      <c r="INR367" s="73"/>
      <c r="INS367" s="73"/>
      <c r="INT367" s="73"/>
      <c r="INU367" s="73"/>
      <c r="INV367" s="73"/>
      <c r="INW367" s="73"/>
      <c r="INX367" s="73"/>
      <c r="INY367" s="73"/>
      <c r="INZ367" s="73"/>
      <c r="IOA367" s="73"/>
      <c r="IOB367" s="73"/>
      <c r="IOC367" s="73"/>
      <c r="IOD367" s="73"/>
      <c r="IOE367" s="73"/>
      <c r="IOF367" s="73"/>
      <c r="IOG367" s="73"/>
      <c r="IOH367" s="73"/>
      <c r="IOI367" s="73"/>
      <c r="IOJ367" s="73"/>
      <c r="IOK367" s="73"/>
      <c r="IOL367" s="73"/>
      <c r="IOM367" s="73"/>
      <c r="ION367" s="73"/>
      <c r="IOO367" s="73"/>
      <c r="IOP367" s="73"/>
      <c r="IOQ367" s="73"/>
      <c r="IOR367" s="73"/>
      <c r="IOS367" s="73"/>
      <c r="IOT367" s="73"/>
      <c r="IOU367" s="73"/>
      <c r="IOV367" s="73"/>
      <c r="IOW367" s="73"/>
      <c r="IOX367" s="73"/>
      <c r="IOY367" s="73"/>
      <c r="IOZ367" s="73"/>
      <c r="IPA367" s="73"/>
      <c r="IPB367" s="73"/>
      <c r="IPC367" s="73"/>
      <c r="IPD367" s="73"/>
      <c r="IPE367" s="73"/>
      <c r="IPF367" s="73"/>
      <c r="IPG367" s="73"/>
      <c r="IPH367" s="73"/>
      <c r="IPI367" s="73"/>
      <c r="IPJ367" s="73"/>
      <c r="IPK367" s="73"/>
      <c r="IPL367" s="73"/>
      <c r="IPM367" s="73"/>
      <c r="IPN367" s="73"/>
      <c r="IPO367" s="73"/>
      <c r="IPP367" s="73"/>
      <c r="IPQ367" s="73"/>
      <c r="IPR367" s="73"/>
      <c r="IPS367" s="73"/>
      <c r="IPT367" s="73"/>
      <c r="IPU367" s="73"/>
      <c r="IPV367" s="73"/>
      <c r="IPW367" s="73"/>
      <c r="IPX367" s="73"/>
      <c r="IPY367" s="73"/>
      <c r="IPZ367" s="73"/>
      <c r="IQA367" s="73"/>
      <c r="IQB367" s="73"/>
      <c r="IQC367" s="73"/>
      <c r="IQD367" s="73"/>
      <c r="IQE367" s="73"/>
      <c r="IQF367" s="73"/>
      <c r="IQG367" s="73"/>
      <c r="IQH367" s="73"/>
      <c r="IQI367" s="73"/>
      <c r="IQJ367" s="73"/>
      <c r="IQK367" s="73"/>
      <c r="IQL367" s="73"/>
      <c r="IQM367" s="73"/>
      <c r="IQN367" s="73"/>
      <c r="IQO367" s="73"/>
      <c r="IQP367" s="73"/>
      <c r="IQQ367" s="73"/>
      <c r="IQR367" s="73"/>
      <c r="IQS367" s="73"/>
      <c r="IQT367" s="73"/>
      <c r="IQU367" s="73"/>
      <c r="IQV367" s="73"/>
      <c r="IQW367" s="73"/>
      <c r="IQX367" s="73"/>
      <c r="IQY367" s="73"/>
      <c r="IQZ367" s="73"/>
      <c r="IRA367" s="73"/>
      <c r="IRB367" s="73"/>
      <c r="IRC367" s="73"/>
      <c r="IRD367" s="73"/>
      <c r="IRE367" s="73"/>
      <c r="IRF367" s="73"/>
      <c r="IRG367" s="73"/>
      <c r="IRH367" s="73"/>
      <c r="IRI367" s="73"/>
      <c r="IRJ367" s="73"/>
      <c r="IRK367" s="73"/>
      <c r="IRL367" s="73"/>
      <c r="IRM367" s="73"/>
      <c r="IRN367" s="73"/>
      <c r="IRO367" s="73"/>
      <c r="IRP367" s="73"/>
      <c r="IRQ367" s="73"/>
      <c r="IRR367" s="73"/>
      <c r="IRS367" s="73"/>
      <c r="IRT367" s="73"/>
      <c r="IRU367" s="73"/>
      <c r="IRV367" s="73"/>
      <c r="IRW367" s="73"/>
      <c r="IRX367" s="73"/>
      <c r="IRY367" s="73"/>
      <c r="IRZ367" s="73"/>
      <c r="ISA367" s="73"/>
      <c r="ISB367" s="73"/>
      <c r="ISC367" s="73"/>
      <c r="ISD367" s="73"/>
      <c r="ISE367" s="73"/>
      <c r="ISF367" s="73"/>
      <c r="ISG367" s="73"/>
      <c r="ISH367" s="73"/>
      <c r="ISI367" s="73"/>
      <c r="ISJ367" s="73"/>
      <c r="ISK367" s="73"/>
      <c r="ISL367" s="73"/>
      <c r="ISM367" s="73"/>
      <c r="ISN367" s="73"/>
      <c r="ISO367" s="73"/>
      <c r="ISP367" s="73"/>
      <c r="ISQ367" s="73"/>
      <c r="ISR367" s="73"/>
      <c r="ISS367" s="73"/>
      <c r="IST367" s="73"/>
      <c r="ISU367" s="73"/>
      <c r="ISV367" s="73"/>
      <c r="ISW367" s="73"/>
      <c r="ISX367" s="73"/>
      <c r="ISY367" s="73"/>
      <c r="ISZ367" s="73"/>
      <c r="ITA367" s="73"/>
      <c r="ITB367" s="73"/>
      <c r="ITC367" s="73"/>
      <c r="ITD367" s="73"/>
      <c r="ITE367" s="73"/>
      <c r="ITF367" s="73"/>
      <c r="ITG367" s="73"/>
      <c r="ITH367" s="73"/>
      <c r="ITI367" s="73"/>
      <c r="ITJ367" s="73"/>
      <c r="ITK367" s="73"/>
      <c r="ITL367" s="73"/>
      <c r="ITM367" s="73"/>
      <c r="ITN367" s="73"/>
      <c r="ITO367" s="73"/>
      <c r="ITP367" s="73"/>
      <c r="ITQ367" s="73"/>
      <c r="ITR367" s="73"/>
      <c r="ITS367" s="73"/>
      <c r="ITT367" s="73"/>
      <c r="ITU367" s="73"/>
      <c r="ITV367" s="73"/>
      <c r="ITW367" s="73"/>
      <c r="ITX367" s="73"/>
      <c r="ITY367" s="73"/>
      <c r="ITZ367" s="73"/>
      <c r="IUA367" s="73"/>
      <c r="IUB367" s="73"/>
      <c r="IUC367" s="73"/>
      <c r="IUD367" s="73"/>
      <c r="IUE367" s="73"/>
      <c r="IUF367" s="73"/>
      <c r="IUG367" s="73"/>
      <c r="IUH367" s="73"/>
      <c r="IUI367" s="73"/>
      <c r="IUJ367" s="73"/>
      <c r="IUK367" s="73"/>
      <c r="IUL367" s="73"/>
      <c r="IUM367" s="73"/>
      <c r="IUN367" s="73"/>
      <c r="IUO367" s="73"/>
      <c r="IUP367" s="73"/>
      <c r="IUQ367" s="73"/>
      <c r="IUR367" s="73"/>
      <c r="IUS367" s="73"/>
      <c r="IUT367" s="73"/>
      <c r="IUU367" s="73"/>
      <c r="IUV367" s="73"/>
      <c r="IUW367" s="73"/>
      <c r="IUX367" s="73"/>
      <c r="IUY367" s="73"/>
      <c r="IUZ367" s="73"/>
      <c r="IVA367" s="73"/>
      <c r="IVB367" s="73"/>
      <c r="IVC367" s="73"/>
      <c r="IVD367" s="73"/>
      <c r="IVE367" s="73"/>
      <c r="IVF367" s="73"/>
      <c r="IVG367" s="73"/>
      <c r="IVH367" s="73"/>
      <c r="IVI367" s="73"/>
      <c r="IVJ367" s="73"/>
      <c r="IVK367" s="73"/>
      <c r="IVL367" s="73"/>
      <c r="IVM367" s="73"/>
      <c r="IVN367" s="73"/>
      <c r="IVO367" s="73"/>
      <c r="IVP367" s="73"/>
      <c r="IVQ367" s="73"/>
      <c r="IVR367" s="73"/>
      <c r="IVS367" s="73"/>
      <c r="IVT367" s="73"/>
      <c r="IVU367" s="73"/>
      <c r="IVV367" s="73"/>
      <c r="IVW367" s="73"/>
      <c r="IVX367" s="73"/>
      <c r="IVY367" s="73"/>
      <c r="IVZ367" s="73"/>
      <c r="IWA367" s="73"/>
      <c r="IWB367" s="73"/>
      <c r="IWC367" s="73"/>
      <c r="IWD367" s="73"/>
      <c r="IWE367" s="73"/>
      <c r="IWF367" s="73"/>
      <c r="IWG367" s="73"/>
      <c r="IWH367" s="73"/>
      <c r="IWI367" s="73"/>
      <c r="IWJ367" s="73"/>
      <c r="IWK367" s="73"/>
      <c r="IWL367" s="73"/>
      <c r="IWM367" s="73"/>
      <c r="IWN367" s="73"/>
      <c r="IWO367" s="73"/>
      <c r="IWP367" s="73"/>
      <c r="IWQ367" s="73"/>
      <c r="IWR367" s="73"/>
      <c r="IWS367" s="73"/>
      <c r="IWT367" s="73"/>
      <c r="IWU367" s="73"/>
      <c r="IWV367" s="73"/>
      <c r="IWW367" s="73"/>
      <c r="IWX367" s="73"/>
      <c r="IWY367" s="73"/>
      <c r="IWZ367" s="73"/>
      <c r="IXA367" s="73"/>
      <c r="IXB367" s="73"/>
      <c r="IXC367" s="73"/>
      <c r="IXD367" s="73"/>
      <c r="IXE367" s="73"/>
      <c r="IXF367" s="73"/>
      <c r="IXG367" s="73"/>
      <c r="IXH367" s="73"/>
      <c r="IXI367" s="73"/>
      <c r="IXJ367" s="73"/>
      <c r="IXK367" s="73"/>
      <c r="IXL367" s="73"/>
      <c r="IXM367" s="73"/>
      <c r="IXN367" s="73"/>
      <c r="IXO367" s="73"/>
      <c r="IXP367" s="73"/>
      <c r="IXQ367" s="73"/>
      <c r="IXR367" s="73"/>
      <c r="IXS367" s="73"/>
      <c r="IXT367" s="73"/>
      <c r="IXU367" s="73"/>
      <c r="IXV367" s="73"/>
      <c r="IXW367" s="73"/>
      <c r="IXX367" s="73"/>
      <c r="IXY367" s="73"/>
      <c r="IXZ367" s="73"/>
      <c r="IYA367" s="73"/>
      <c r="IYB367" s="73"/>
      <c r="IYC367" s="73"/>
      <c r="IYD367" s="73"/>
      <c r="IYE367" s="73"/>
      <c r="IYF367" s="73"/>
      <c r="IYG367" s="73"/>
      <c r="IYH367" s="73"/>
      <c r="IYI367" s="73"/>
      <c r="IYJ367" s="73"/>
      <c r="IYK367" s="73"/>
      <c r="IYL367" s="73"/>
      <c r="IYM367" s="73"/>
      <c r="IYN367" s="73"/>
      <c r="IYO367" s="73"/>
      <c r="IYP367" s="73"/>
      <c r="IYQ367" s="73"/>
      <c r="IYR367" s="73"/>
      <c r="IYS367" s="73"/>
      <c r="IYT367" s="73"/>
      <c r="IYU367" s="73"/>
      <c r="IYV367" s="73"/>
      <c r="IYW367" s="73"/>
      <c r="IYX367" s="73"/>
      <c r="IYY367" s="73"/>
      <c r="IYZ367" s="73"/>
      <c r="IZA367" s="73"/>
      <c r="IZB367" s="73"/>
      <c r="IZC367" s="73"/>
      <c r="IZD367" s="73"/>
      <c r="IZE367" s="73"/>
      <c r="IZF367" s="73"/>
      <c r="IZG367" s="73"/>
      <c r="IZH367" s="73"/>
      <c r="IZI367" s="73"/>
      <c r="IZJ367" s="73"/>
      <c r="IZK367" s="73"/>
      <c r="IZL367" s="73"/>
      <c r="IZM367" s="73"/>
      <c r="IZN367" s="73"/>
      <c r="IZO367" s="73"/>
      <c r="IZP367" s="73"/>
      <c r="IZQ367" s="73"/>
      <c r="IZR367" s="73"/>
      <c r="IZS367" s="73"/>
      <c r="IZT367" s="73"/>
      <c r="IZU367" s="73"/>
      <c r="IZV367" s="73"/>
      <c r="IZW367" s="73"/>
      <c r="IZX367" s="73"/>
      <c r="IZY367" s="73"/>
      <c r="IZZ367" s="73"/>
      <c r="JAA367" s="73"/>
      <c r="JAB367" s="73"/>
      <c r="JAC367" s="73"/>
      <c r="JAD367" s="73"/>
      <c r="JAE367" s="73"/>
      <c r="JAF367" s="73"/>
      <c r="JAG367" s="73"/>
      <c r="JAH367" s="73"/>
      <c r="JAI367" s="73"/>
      <c r="JAJ367" s="73"/>
      <c r="JAK367" s="73"/>
      <c r="JAL367" s="73"/>
      <c r="JAM367" s="73"/>
      <c r="JAN367" s="73"/>
      <c r="JAO367" s="73"/>
      <c r="JAP367" s="73"/>
      <c r="JAQ367" s="73"/>
      <c r="JAR367" s="73"/>
      <c r="JAS367" s="73"/>
      <c r="JAT367" s="73"/>
      <c r="JAU367" s="73"/>
      <c r="JAV367" s="73"/>
      <c r="JAW367" s="73"/>
      <c r="JAX367" s="73"/>
      <c r="JAY367" s="73"/>
      <c r="JAZ367" s="73"/>
      <c r="JBA367" s="73"/>
      <c r="JBB367" s="73"/>
      <c r="JBC367" s="73"/>
      <c r="JBD367" s="73"/>
      <c r="JBE367" s="73"/>
      <c r="JBF367" s="73"/>
      <c r="JBG367" s="73"/>
      <c r="JBH367" s="73"/>
      <c r="JBI367" s="73"/>
      <c r="JBJ367" s="73"/>
      <c r="JBK367" s="73"/>
      <c r="JBL367" s="73"/>
      <c r="JBM367" s="73"/>
      <c r="JBN367" s="73"/>
      <c r="JBO367" s="73"/>
      <c r="JBP367" s="73"/>
      <c r="JBQ367" s="73"/>
      <c r="JBR367" s="73"/>
      <c r="JBS367" s="73"/>
      <c r="JBT367" s="73"/>
      <c r="JBU367" s="73"/>
      <c r="JBV367" s="73"/>
      <c r="JBW367" s="73"/>
      <c r="JBX367" s="73"/>
      <c r="JBY367" s="73"/>
      <c r="JBZ367" s="73"/>
      <c r="JCA367" s="73"/>
      <c r="JCB367" s="73"/>
      <c r="JCC367" s="73"/>
      <c r="JCD367" s="73"/>
      <c r="JCE367" s="73"/>
      <c r="JCF367" s="73"/>
      <c r="JCG367" s="73"/>
      <c r="JCH367" s="73"/>
      <c r="JCI367" s="73"/>
      <c r="JCJ367" s="73"/>
      <c r="JCK367" s="73"/>
      <c r="JCL367" s="73"/>
      <c r="JCM367" s="73"/>
      <c r="JCN367" s="73"/>
      <c r="JCO367" s="73"/>
      <c r="JCP367" s="73"/>
      <c r="JCQ367" s="73"/>
      <c r="JCR367" s="73"/>
      <c r="JCS367" s="73"/>
      <c r="JCT367" s="73"/>
      <c r="JCU367" s="73"/>
      <c r="JCV367" s="73"/>
      <c r="JCW367" s="73"/>
      <c r="JCX367" s="73"/>
      <c r="JCY367" s="73"/>
      <c r="JCZ367" s="73"/>
      <c r="JDA367" s="73"/>
      <c r="JDB367" s="73"/>
      <c r="JDC367" s="73"/>
      <c r="JDD367" s="73"/>
      <c r="JDE367" s="73"/>
      <c r="JDF367" s="73"/>
      <c r="JDG367" s="73"/>
      <c r="JDH367" s="73"/>
      <c r="JDI367" s="73"/>
      <c r="JDJ367" s="73"/>
      <c r="JDK367" s="73"/>
      <c r="JDL367" s="73"/>
      <c r="JDM367" s="73"/>
      <c r="JDN367" s="73"/>
      <c r="JDO367" s="73"/>
      <c r="JDP367" s="73"/>
      <c r="JDQ367" s="73"/>
      <c r="JDR367" s="73"/>
      <c r="JDS367" s="73"/>
      <c r="JDT367" s="73"/>
      <c r="JDU367" s="73"/>
      <c r="JDV367" s="73"/>
      <c r="JDW367" s="73"/>
      <c r="JDX367" s="73"/>
      <c r="JDY367" s="73"/>
      <c r="JDZ367" s="73"/>
      <c r="JEA367" s="73"/>
      <c r="JEB367" s="73"/>
      <c r="JEC367" s="73"/>
      <c r="JED367" s="73"/>
      <c r="JEE367" s="73"/>
      <c r="JEF367" s="73"/>
      <c r="JEG367" s="73"/>
      <c r="JEH367" s="73"/>
      <c r="JEI367" s="73"/>
      <c r="JEJ367" s="73"/>
      <c r="JEK367" s="73"/>
      <c r="JEL367" s="73"/>
      <c r="JEM367" s="73"/>
      <c r="JEN367" s="73"/>
      <c r="JEO367" s="73"/>
      <c r="JEP367" s="73"/>
      <c r="JEQ367" s="73"/>
      <c r="JER367" s="73"/>
      <c r="JES367" s="73"/>
      <c r="JET367" s="73"/>
      <c r="JEU367" s="73"/>
      <c r="JEV367" s="73"/>
      <c r="JEW367" s="73"/>
      <c r="JEX367" s="73"/>
      <c r="JEY367" s="73"/>
      <c r="JEZ367" s="73"/>
      <c r="JFA367" s="73"/>
      <c r="JFB367" s="73"/>
      <c r="JFC367" s="73"/>
      <c r="JFD367" s="73"/>
      <c r="JFE367" s="73"/>
      <c r="JFF367" s="73"/>
      <c r="JFG367" s="73"/>
      <c r="JFH367" s="73"/>
      <c r="JFI367" s="73"/>
      <c r="JFJ367" s="73"/>
      <c r="JFK367" s="73"/>
      <c r="JFL367" s="73"/>
      <c r="JFM367" s="73"/>
      <c r="JFN367" s="73"/>
      <c r="JFO367" s="73"/>
      <c r="JFP367" s="73"/>
      <c r="JFQ367" s="73"/>
      <c r="JFR367" s="73"/>
      <c r="JFS367" s="73"/>
      <c r="JFT367" s="73"/>
      <c r="JFU367" s="73"/>
      <c r="JFV367" s="73"/>
      <c r="JFW367" s="73"/>
      <c r="JFX367" s="73"/>
      <c r="JFY367" s="73"/>
      <c r="JFZ367" s="73"/>
      <c r="JGA367" s="73"/>
      <c r="JGB367" s="73"/>
      <c r="JGC367" s="73"/>
      <c r="JGD367" s="73"/>
      <c r="JGE367" s="73"/>
      <c r="JGF367" s="73"/>
      <c r="JGG367" s="73"/>
      <c r="JGH367" s="73"/>
      <c r="JGI367" s="73"/>
      <c r="JGJ367" s="73"/>
      <c r="JGK367" s="73"/>
      <c r="JGL367" s="73"/>
      <c r="JGM367" s="73"/>
      <c r="JGN367" s="73"/>
      <c r="JGO367" s="73"/>
      <c r="JGP367" s="73"/>
      <c r="JGQ367" s="73"/>
      <c r="JGR367" s="73"/>
      <c r="JGS367" s="73"/>
      <c r="JGT367" s="73"/>
      <c r="JGU367" s="73"/>
      <c r="JGV367" s="73"/>
      <c r="JGW367" s="73"/>
      <c r="JGX367" s="73"/>
      <c r="JGY367" s="73"/>
      <c r="JGZ367" s="73"/>
      <c r="JHA367" s="73"/>
      <c r="JHB367" s="73"/>
      <c r="JHC367" s="73"/>
      <c r="JHD367" s="73"/>
      <c r="JHE367" s="73"/>
      <c r="JHF367" s="73"/>
      <c r="JHG367" s="73"/>
      <c r="JHH367" s="73"/>
      <c r="JHI367" s="73"/>
      <c r="JHJ367" s="73"/>
      <c r="JHK367" s="73"/>
      <c r="JHL367" s="73"/>
      <c r="JHM367" s="73"/>
      <c r="JHN367" s="73"/>
      <c r="JHO367" s="73"/>
      <c r="JHP367" s="73"/>
      <c r="JHQ367" s="73"/>
      <c r="JHR367" s="73"/>
      <c r="JHS367" s="73"/>
      <c r="JHT367" s="73"/>
      <c r="JHU367" s="73"/>
      <c r="JHV367" s="73"/>
      <c r="JHW367" s="73"/>
      <c r="JHX367" s="73"/>
      <c r="JHY367" s="73"/>
      <c r="JHZ367" s="73"/>
      <c r="JIA367" s="73"/>
      <c r="JIB367" s="73"/>
      <c r="JIC367" s="73"/>
      <c r="JID367" s="73"/>
      <c r="JIE367" s="73"/>
      <c r="JIF367" s="73"/>
      <c r="JIG367" s="73"/>
      <c r="JIH367" s="73"/>
      <c r="JII367" s="73"/>
      <c r="JIJ367" s="73"/>
      <c r="JIK367" s="73"/>
      <c r="JIL367" s="73"/>
      <c r="JIM367" s="73"/>
      <c r="JIN367" s="73"/>
      <c r="JIO367" s="73"/>
      <c r="JIP367" s="73"/>
      <c r="JIQ367" s="73"/>
      <c r="JIR367" s="73"/>
      <c r="JIS367" s="73"/>
      <c r="JIT367" s="73"/>
      <c r="JIU367" s="73"/>
      <c r="JIV367" s="73"/>
      <c r="JIW367" s="73"/>
      <c r="JIX367" s="73"/>
      <c r="JIY367" s="73"/>
      <c r="JIZ367" s="73"/>
      <c r="JJA367" s="73"/>
      <c r="JJB367" s="73"/>
      <c r="JJC367" s="73"/>
      <c r="JJD367" s="73"/>
      <c r="JJE367" s="73"/>
      <c r="JJF367" s="73"/>
      <c r="JJG367" s="73"/>
      <c r="JJH367" s="73"/>
      <c r="JJI367" s="73"/>
      <c r="JJJ367" s="73"/>
      <c r="JJK367" s="73"/>
      <c r="JJL367" s="73"/>
      <c r="JJM367" s="73"/>
      <c r="JJN367" s="73"/>
      <c r="JJO367" s="73"/>
      <c r="JJP367" s="73"/>
      <c r="JJQ367" s="73"/>
      <c r="JJR367" s="73"/>
      <c r="JJS367" s="73"/>
      <c r="JJT367" s="73"/>
      <c r="JJU367" s="73"/>
      <c r="JJV367" s="73"/>
      <c r="JJW367" s="73"/>
      <c r="JJX367" s="73"/>
      <c r="JJY367" s="73"/>
      <c r="JJZ367" s="73"/>
      <c r="JKA367" s="73"/>
      <c r="JKB367" s="73"/>
      <c r="JKC367" s="73"/>
      <c r="JKD367" s="73"/>
      <c r="JKE367" s="73"/>
      <c r="JKF367" s="73"/>
      <c r="JKG367" s="73"/>
      <c r="JKH367" s="73"/>
      <c r="JKI367" s="73"/>
      <c r="JKJ367" s="73"/>
      <c r="JKK367" s="73"/>
      <c r="JKL367" s="73"/>
      <c r="JKM367" s="73"/>
      <c r="JKN367" s="73"/>
      <c r="JKO367" s="73"/>
      <c r="JKP367" s="73"/>
      <c r="JKQ367" s="73"/>
      <c r="JKR367" s="73"/>
      <c r="JKS367" s="73"/>
      <c r="JKT367" s="73"/>
      <c r="JKU367" s="73"/>
      <c r="JKV367" s="73"/>
      <c r="JKW367" s="73"/>
      <c r="JKX367" s="73"/>
      <c r="JKY367" s="73"/>
      <c r="JKZ367" s="73"/>
      <c r="JLA367" s="73"/>
      <c r="JLB367" s="73"/>
      <c r="JLC367" s="73"/>
      <c r="JLD367" s="73"/>
      <c r="JLE367" s="73"/>
      <c r="JLF367" s="73"/>
      <c r="JLG367" s="73"/>
      <c r="JLH367" s="73"/>
      <c r="JLI367" s="73"/>
      <c r="JLJ367" s="73"/>
      <c r="JLK367" s="73"/>
      <c r="JLL367" s="73"/>
      <c r="JLM367" s="73"/>
      <c r="JLN367" s="73"/>
      <c r="JLO367" s="73"/>
      <c r="JLP367" s="73"/>
      <c r="JLQ367" s="73"/>
      <c r="JLR367" s="73"/>
      <c r="JLS367" s="73"/>
      <c r="JLT367" s="73"/>
      <c r="JLU367" s="73"/>
      <c r="JLV367" s="73"/>
      <c r="JLW367" s="73"/>
      <c r="JLX367" s="73"/>
      <c r="JLY367" s="73"/>
      <c r="JLZ367" s="73"/>
      <c r="JMA367" s="73"/>
      <c r="JMB367" s="73"/>
      <c r="JMC367" s="73"/>
      <c r="JMD367" s="73"/>
      <c r="JME367" s="73"/>
      <c r="JMF367" s="73"/>
      <c r="JMG367" s="73"/>
      <c r="JMH367" s="73"/>
      <c r="JMI367" s="73"/>
      <c r="JMJ367" s="73"/>
      <c r="JMK367" s="73"/>
      <c r="JML367" s="73"/>
      <c r="JMM367" s="73"/>
      <c r="JMN367" s="73"/>
      <c r="JMO367" s="73"/>
      <c r="JMP367" s="73"/>
      <c r="JMQ367" s="73"/>
      <c r="JMR367" s="73"/>
      <c r="JMS367" s="73"/>
      <c r="JMT367" s="73"/>
      <c r="JMU367" s="73"/>
      <c r="JMV367" s="73"/>
      <c r="JMW367" s="73"/>
      <c r="JMX367" s="73"/>
      <c r="JMY367" s="73"/>
      <c r="JMZ367" s="73"/>
      <c r="JNA367" s="73"/>
      <c r="JNB367" s="73"/>
      <c r="JNC367" s="73"/>
      <c r="JND367" s="73"/>
      <c r="JNE367" s="73"/>
      <c r="JNF367" s="73"/>
      <c r="JNG367" s="73"/>
      <c r="JNH367" s="73"/>
      <c r="JNI367" s="73"/>
      <c r="JNJ367" s="73"/>
      <c r="JNK367" s="73"/>
      <c r="JNL367" s="73"/>
      <c r="JNM367" s="73"/>
      <c r="JNN367" s="73"/>
      <c r="JNO367" s="73"/>
      <c r="JNP367" s="73"/>
      <c r="JNQ367" s="73"/>
      <c r="JNR367" s="73"/>
      <c r="JNS367" s="73"/>
      <c r="JNT367" s="73"/>
      <c r="JNU367" s="73"/>
      <c r="JNV367" s="73"/>
      <c r="JNW367" s="73"/>
      <c r="JNX367" s="73"/>
      <c r="JNY367" s="73"/>
      <c r="JNZ367" s="73"/>
      <c r="JOA367" s="73"/>
      <c r="JOB367" s="73"/>
      <c r="JOC367" s="73"/>
      <c r="JOD367" s="73"/>
      <c r="JOE367" s="73"/>
      <c r="JOF367" s="73"/>
      <c r="JOG367" s="73"/>
      <c r="JOH367" s="73"/>
      <c r="JOI367" s="73"/>
      <c r="JOJ367" s="73"/>
      <c r="JOK367" s="73"/>
      <c r="JOL367" s="73"/>
      <c r="JOM367" s="73"/>
      <c r="JON367" s="73"/>
      <c r="JOO367" s="73"/>
      <c r="JOP367" s="73"/>
      <c r="JOQ367" s="73"/>
      <c r="JOR367" s="73"/>
      <c r="JOS367" s="73"/>
      <c r="JOT367" s="73"/>
      <c r="JOU367" s="73"/>
      <c r="JOV367" s="73"/>
      <c r="JOW367" s="73"/>
      <c r="JOX367" s="73"/>
      <c r="JOY367" s="73"/>
      <c r="JOZ367" s="73"/>
      <c r="JPA367" s="73"/>
      <c r="JPB367" s="73"/>
      <c r="JPC367" s="73"/>
      <c r="JPD367" s="73"/>
      <c r="JPE367" s="73"/>
      <c r="JPF367" s="73"/>
      <c r="JPG367" s="73"/>
      <c r="JPH367" s="73"/>
      <c r="JPI367" s="73"/>
      <c r="JPJ367" s="73"/>
      <c r="JPK367" s="73"/>
      <c r="JPL367" s="73"/>
      <c r="JPM367" s="73"/>
      <c r="JPN367" s="73"/>
      <c r="JPO367" s="73"/>
      <c r="JPP367" s="73"/>
      <c r="JPQ367" s="73"/>
      <c r="JPR367" s="73"/>
      <c r="JPS367" s="73"/>
      <c r="JPT367" s="73"/>
      <c r="JPU367" s="73"/>
      <c r="JPV367" s="73"/>
      <c r="JPW367" s="73"/>
      <c r="JPX367" s="73"/>
      <c r="JPY367" s="73"/>
      <c r="JPZ367" s="73"/>
      <c r="JQA367" s="73"/>
      <c r="JQB367" s="73"/>
      <c r="JQC367" s="73"/>
      <c r="JQD367" s="73"/>
      <c r="JQE367" s="73"/>
      <c r="JQF367" s="73"/>
      <c r="JQG367" s="73"/>
      <c r="JQH367" s="73"/>
      <c r="JQI367" s="73"/>
      <c r="JQJ367" s="73"/>
      <c r="JQK367" s="73"/>
      <c r="JQL367" s="73"/>
      <c r="JQM367" s="73"/>
      <c r="JQN367" s="73"/>
      <c r="JQO367" s="73"/>
      <c r="JQP367" s="73"/>
      <c r="JQQ367" s="73"/>
      <c r="JQR367" s="73"/>
      <c r="JQS367" s="73"/>
      <c r="JQT367" s="73"/>
      <c r="JQU367" s="73"/>
      <c r="JQV367" s="73"/>
      <c r="JQW367" s="73"/>
      <c r="JQX367" s="73"/>
      <c r="JQY367" s="73"/>
      <c r="JQZ367" s="73"/>
      <c r="JRA367" s="73"/>
      <c r="JRB367" s="73"/>
      <c r="JRC367" s="73"/>
      <c r="JRD367" s="73"/>
      <c r="JRE367" s="73"/>
      <c r="JRF367" s="73"/>
      <c r="JRG367" s="73"/>
      <c r="JRH367" s="73"/>
      <c r="JRI367" s="73"/>
      <c r="JRJ367" s="73"/>
      <c r="JRK367" s="73"/>
      <c r="JRL367" s="73"/>
      <c r="JRM367" s="73"/>
      <c r="JRN367" s="73"/>
      <c r="JRO367" s="73"/>
      <c r="JRP367" s="73"/>
      <c r="JRQ367" s="73"/>
      <c r="JRR367" s="73"/>
      <c r="JRS367" s="73"/>
      <c r="JRT367" s="73"/>
      <c r="JRU367" s="73"/>
      <c r="JRV367" s="73"/>
      <c r="JRW367" s="73"/>
      <c r="JRX367" s="73"/>
      <c r="JRY367" s="73"/>
      <c r="JRZ367" s="73"/>
      <c r="JSA367" s="73"/>
      <c r="JSB367" s="73"/>
      <c r="JSC367" s="73"/>
      <c r="JSD367" s="73"/>
      <c r="JSE367" s="73"/>
      <c r="JSF367" s="73"/>
      <c r="JSG367" s="73"/>
      <c r="JSH367" s="73"/>
      <c r="JSI367" s="73"/>
      <c r="JSJ367" s="73"/>
      <c r="JSK367" s="73"/>
      <c r="JSL367" s="73"/>
      <c r="JSM367" s="73"/>
      <c r="JSN367" s="73"/>
      <c r="JSO367" s="73"/>
      <c r="JSP367" s="73"/>
      <c r="JSQ367" s="73"/>
      <c r="JSR367" s="73"/>
      <c r="JSS367" s="73"/>
      <c r="JST367" s="73"/>
      <c r="JSU367" s="73"/>
      <c r="JSV367" s="73"/>
      <c r="JSW367" s="73"/>
      <c r="JSX367" s="73"/>
      <c r="JSY367" s="73"/>
      <c r="JSZ367" s="73"/>
      <c r="JTA367" s="73"/>
      <c r="JTB367" s="73"/>
      <c r="JTC367" s="73"/>
      <c r="JTD367" s="73"/>
      <c r="JTE367" s="73"/>
      <c r="JTF367" s="73"/>
      <c r="JTG367" s="73"/>
      <c r="JTH367" s="73"/>
      <c r="JTI367" s="73"/>
      <c r="JTJ367" s="73"/>
      <c r="JTK367" s="73"/>
      <c r="JTL367" s="73"/>
      <c r="JTM367" s="73"/>
      <c r="JTN367" s="73"/>
      <c r="JTO367" s="73"/>
      <c r="JTP367" s="73"/>
      <c r="JTQ367" s="73"/>
      <c r="JTR367" s="73"/>
      <c r="JTS367" s="73"/>
      <c r="JTT367" s="73"/>
      <c r="JTU367" s="73"/>
      <c r="JTV367" s="73"/>
      <c r="JTW367" s="73"/>
      <c r="JTX367" s="73"/>
      <c r="JTY367" s="73"/>
      <c r="JTZ367" s="73"/>
      <c r="JUA367" s="73"/>
      <c r="JUB367" s="73"/>
      <c r="JUC367" s="73"/>
      <c r="JUD367" s="73"/>
      <c r="JUE367" s="73"/>
      <c r="JUF367" s="73"/>
      <c r="JUG367" s="73"/>
      <c r="JUH367" s="73"/>
      <c r="JUI367" s="73"/>
      <c r="JUJ367" s="73"/>
      <c r="JUK367" s="73"/>
      <c r="JUL367" s="73"/>
      <c r="JUM367" s="73"/>
      <c r="JUN367" s="73"/>
      <c r="JUO367" s="73"/>
      <c r="JUP367" s="73"/>
      <c r="JUQ367" s="73"/>
      <c r="JUR367" s="73"/>
      <c r="JUS367" s="73"/>
      <c r="JUT367" s="73"/>
      <c r="JUU367" s="73"/>
      <c r="JUV367" s="73"/>
      <c r="JUW367" s="73"/>
      <c r="JUX367" s="73"/>
      <c r="JUY367" s="73"/>
      <c r="JUZ367" s="73"/>
      <c r="JVA367" s="73"/>
      <c r="JVB367" s="73"/>
      <c r="JVC367" s="73"/>
      <c r="JVD367" s="73"/>
      <c r="JVE367" s="73"/>
      <c r="JVF367" s="73"/>
      <c r="JVG367" s="73"/>
      <c r="JVH367" s="73"/>
      <c r="JVI367" s="73"/>
      <c r="JVJ367" s="73"/>
      <c r="JVK367" s="73"/>
      <c r="JVL367" s="73"/>
      <c r="JVM367" s="73"/>
      <c r="JVN367" s="73"/>
      <c r="JVO367" s="73"/>
      <c r="JVP367" s="73"/>
      <c r="JVQ367" s="73"/>
      <c r="JVR367" s="73"/>
      <c r="JVS367" s="73"/>
      <c r="JVT367" s="73"/>
      <c r="JVU367" s="73"/>
      <c r="JVV367" s="73"/>
      <c r="JVW367" s="73"/>
      <c r="JVX367" s="73"/>
      <c r="JVY367" s="73"/>
      <c r="JVZ367" s="73"/>
      <c r="JWA367" s="73"/>
      <c r="JWB367" s="73"/>
      <c r="JWC367" s="73"/>
      <c r="JWD367" s="73"/>
      <c r="JWE367" s="73"/>
      <c r="JWF367" s="73"/>
      <c r="JWG367" s="73"/>
      <c r="JWH367" s="73"/>
      <c r="JWI367" s="73"/>
      <c r="JWJ367" s="73"/>
      <c r="JWK367" s="73"/>
      <c r="JWL367" s="73"/>
      <c r="JWM367" s="73"/>
      <c r="JWN367" s="73"/>
      <c r="JWO367" s="73"/>
      <c r="JWP367" s="73"/>
      <c r="JWQ367" s="73"/>
      <c r="JWR367" s="73"/>
      <c r="JWS367" s="73"/>
      <c r="JWT367" s="73"/>
      <c r="JWU367" s="73"/>
      <c r="JWV367" s="73"/>
      <c r="JWW367" s="73"/>
      <c r="JWX367" s="73"/>
      <c r="JWY367" s="73"/>
      <c r="JWZ367" s="73"/>
      <c r="JXA367" s="73"/>
      <c r="JXB367" s="73"/>
      <c r="JXC367" s="73"/>
      <c r="JXD367" s="73"/>
      <c r="JXE367" s="73"/>
      <c r="JXF367" s="73"/>
      <c r="JXG367" s="73"/>
      <c r="JXH367" s="73"/>
      <c r="JXI367" s="73"/>
      <c r="JXJ367" s="73"/>
      <c r="JXK367" s="73"/>
      <c r="JXL367" s="73"/>
      <c r="JXM367" s="73"/>
      <c r="JXN367" s="73"/>
      <c r="JXO367" s="73"/>
      <c r="JXP367" s="73"/>
      <c r="JXQ367" s="73"/>
      <c r="JXR367" s="73"/>
      <c r="JXS367" s="73"/>
      <c r="JXT367" s="73"/>
      <c r="JXU367" s="73"/>
      <c r="JXV367" s="73"/>
      <c r="JXW367" s="73"/>
      <c r="JXX367" s="73"/>
      <c r="JXY367" s="73"/>
      <c r="JXZ367" s="73"/>
      <c r="JYA367" s="73"/>
      <c r="JYB367" s="73"/>
      <c r="JYC367" s="73"/>
      <c r="JYD367" s="73"/>
      <c r="JYE367" s="73"/>
      <c r="JYF367" s="73"/>
      <c r="JYG367" s="73"/>
      <c r="JYH367" s="73"/>
      <c r="JYI367" s="73"/>
      <c r="JYJ367" s="73"/>
      <c r="JYK367" s="73"/>
      <c r="JYL367" s="73"/>
      <c r="JYM367" s="73"/>
      <c r="JYN367" s="73"/>
      <c r="JYO367" s="73"/>
      <c r="JYP367" s="73"/>
      <c r="JYQ367" s="73"/>
      <c r="JYR367" s="73"/>
      <c r="JYS367" s="73"/>
      <c r="JYT367" s="73"/>
      <c r="JYU367" s="73"/>
      <c r="JYV367" s="73"/>
      <c r="JYW367" s="73"/>
      <c r="JYX367" s="73"/>
      <c r="JYY367" s="73"/>
      <c r="JYZ367" s="73"/>
      <c r="JZA367" s="73"/>
      <c r="JZB367" s="73"/>
      <c r="JZC367" s="73"/>
      <c r="JZD367" s="73"/>
      <c r="JZE367" s="73"/>
      <c r="JZF367" s="73"/>
      <c r="JZG367" s="73"/>
      <c r="JZH367" s="73"/>
      <c r="JZI367" s="73"/>
      <c r="JZJ367" s="73"/>
      <c r="JZK367" s="73"/>
      <c r="JZL367" s="73"/>
      <c r="JZM367" s="73"/>
      <c r="JZN367" s="73"/>
      <c r="JZO367" s="73"/>
      <c r="JZP367" s="73"/>
      <c r="JZQ367" s="73"/>
      <c r="JZR367" s="73"/>
      <c r="JZS367" s="73"/>
      <c r="JZT367" s="73"/>
      <c r="JZU367" s="73"/>
      <c r="JZV367" s="73"/>
      <c r="JZW367" s="73"/>
      <c r="JZX367" s="73"/>
      <c r="JZY367" s="73"/>
      <c r="JZZ367" s="73"/>
      <c r="KAA367" s="73"/>
      <c r="KAB367" s="73"/>
      <c r="KAC367" s="73"/>
      <c r="KAD367" s="73"/>
      <c r="KAE367" s="73"/>
      <c r="KAF367" s="73"/>
      <c r="KAG367" s="73"/>
      <c r="KAH367" s="73"/>
      <c r="KAI367" s="73"/>
      <c r="KAJ367" s="73"/>
      <c r="KAK367" s="73"/>
      <c r="KAL367" s="73"/>
      <c r="KAM367" s="73"/>
      <c r="KAN367" s="73"/>
      <c r="KAO367" s="73"/>
      <c r="KAP367" s="73"/>
      <c r="KAQ367" s="73"/>
      <c r="KAR367" s="73"/>
      <c r="KAS367" s="73"/>
      <c r="KAT367" s="73"/>
      <c r="KAU367" s="73"/>
      <c r="KAV367" s="73"/>
      <c r="KAW367" s="73"/>
      <c r="KAX367" s="73"/>
      <c r="KAY367" s="73"/>
      <c r="KAZ367" s="73"/>
      <c r="KBA367" s="73"/>
      <c r="KBB367" s="73"/>
      <c r="KBC367" s="73"/>
      <c r="KBD367" s="73"/>
      <c r="KBE367" s="73"/>
      <c r="KBF367" s="73"/>
      <c r="KBG367" s="73"/>
      <c r="KBH367" s="73"/>
      <c r="KBI367" s="73"/>
      <c r="KBJ367" s="73"/>
      <c r="KBK367" s="73"/>
      <c r="KBL367" s="73"/>
      <c r="KBM367" s="73"/>
      <c r="KBN367" s="73"/>
      <c r="KBO367" s="73"/>
      <c r="KBP367" s="73"/>
      <c r="KBQ367" s="73"/>
      <c r="KBR367" s="73"/>
      <c r="KBS367" s="73"/>
      <c r="KBT367" s="73"/>
      <c r="KBU367" s="73"/>
      <c r="KBV367" s="73"/>
      <c r="KBW367" s="73"/>
      <c r="KBX367" s="73"/>
      <c r="KBY367" s="73"/>
      <c r="KBZ367" s="73"/>
      <c r="KCA367" s="73"/>
      <c r="KCB367" s="73"/>
      <c r="KCC367" s="73"/>
      <c r="KCD367" s="73"/>
      <c r="KCE367" s="73"/>
      <c r="KCF367" s="73"/>
      <c r="KCG367" s="73"/>
      <c r="KCH367" s="73"/>
      <c r="KCI367" s="73"/>
      <c r="KCJ367" s="73"/>
      <c r="KCK367" s="73"/>
      <c r="KCL367" s="73"/>
      <c r="KCM367" s="73"/>
      <c r="KCN367" s="73"/>
      <c r="KCO367" s="73"/>
      <c r="KCP367" s="73"/>
      <c r="KCQ367" s="73"/>
      <c r="KCR367" s="73"/>
      <c r="KCS367" s="73"/>
      <c r="KCT367" s="73"/>
      <c r="KCU367" s="73"/>
      <c r="KCV367" s="73"/>
      <c r="KCW367" s="73"/>
      <c r="KCX367" s="73"/>
      <c r="KCY367" s="73"/>
      <c r="KCZ367" s="73"/>
      <c r="KDA367" s="73"/>
      <c r="KDB367" s="73"/>
      <c r="KDC367" s="73"/>
      <c r="KDD367" s="73"/>
      <c r="KDE367" s="73"/>
      <c r="KDF367" s="73"/>
      <c r="KDG367" s="73"/>
      <c r="KDH367" s="73"/>
      <c r="KDI367" s="73"/>
      <c r="KDJ367" s="73"/>
      <c r="KDK367" s="73"/>
      <c r="KDL367" s="73"/>
      <c r="KDM367" s="73"/>
      <c r="KDN367" s="73"/>
      <c r="KDO367" s="73"/>
      <c r="KDP367" s="73"/>
      <c r="KDQ367" s="73"/>
      <c r="KDR367" s="73"/>
      <c r="KDS367" s="73"/>
      <c r="KDT367" s="73"/>
      <c r="KDU367" s="73"/>
      <c r="KDV367" s="73"/>
      <c r="KDW367" s="73"/>
      <c r="KDX367" s="73"/>
      <c r="KDY367" s="73"/>
      <c r="KDZ367" s="73"/>
      <c r="KEA367" s="73"/>
      <c r="KEB367" s="73"/>
      <c r="KEC367" s="73"/>
      <c r="KED367" s="73"/>
      <c r="KEE367" s="73"/>
      <c r="KEF367" s="73"/>
      <c r="KEG367" s="73"/>
      <c r="KEH367" s="73"/>
      <c r="KEI367" s="73"/>
      <c r="KEJ367" s="73"/>
      <c r="KEK367" s="73"/>
      <c r="KEL367" s="73"/>
      <c r="KEM367" s="73"/>
      <c r="KEN367" s="73"/>
      <c r="KEO367" s="73"/>
      <c r="KEP367" s="73"/>
      <c r="KEQ367" s="73"/>
      <c r="KER367" s="73"/>
      <c r="KES367" s="73"/>
      <c r="KET367" s="73"/>
      <c r="KEU367" s="73"/>
      <c r="KEV367" s="73"/>
      <c r="KEW367" s="73"/>
      <c r="KEX367" s="73"/>
      <c r="KEY367" s="73"/>
      <c r="KEZ367" s="73"/>
      <c r="KFA367" s="73"/>
      <c r="KFB367" s="73"/>
      <c r="KFC367" s="73"/>
      <c r="KFD367" s="73"/>
      <c r="KFE367" s="73"/>
      <c r="KFF367" s="73"/>
      <c r="KFG367" s="73"/>
      <c r="KFH367" s="73"/>
      <c r="KFI367" s="73"/>
      <c r="KFJ367" s="73"/>
      <c r="KFK367" s="73"/>
      <c r="KFL367" s="73"/>
      <c r="KFM367" s="73"/>
      <c r="KFN367" s="73"/>
      <c r="KFO367" s="73"/>
      <c r="KFP367" s="73"/>
      <c r="KFQ367" s="73"/>
      <c r="KFR367" s="73"/>
      <c r="KFS367" s="73"/>
      <c r="KFT367" s="73"/>
      <c r="KFU367" s="73"/>
      <c r="KFV367" s="73"/>
      <c r="KFW367" s="73"/>
      <c r="KFX367" s="73"/>
      <c r="KFY367" s="73"/>
      <c r="KFZ367" s="73"/>
      <c r="KGA367" s="73"/>
      <c r="KGB367" s="73"/>
      <c r="KGC367" s="73"/>
      <c r="KGD367" s="73"/>
      <c r="KGE367" s="73"/>
      <c r="KGF367" s="73"/>
      <c r="KGG367" s="73"/>
      <c r="KGH367" s="73"/>
      <c r="KGI367" s="73"/>
      <c r="KGJ367" s="73"/>
      <c r="KGK367" s="73"/>
      <c r="KGL367" s="73"/>
      <c r="KGM367" s="73"/>
      <c r="KGN367" s="73"/>
      <c r="KGO367" s="73"/>
      <c r="KGP367" s="73"/>
      <c r="KGQ367" s="73"/>
      <c r="KGR367" s="73"/>
      <c r="KGS367" s="73"/>
      <c r="KGT367" s="73"/>
      <c r="KGU367" s="73"/>
      <c r="KGV367" s="73"/>
      <c r="KGW367" s="73"/>
      <c r="KGX367" s="73"/>
      <c r="KGY367" s="73"/>
      <c r="KGZ367" s="73"/>
      <c r="KHA367" s="73"/>
      <c r="KHB367" s="73"/>
      <c r="KHC367" s="73"/>
      <c r="KHD367" s="73"/>
      <c r="KHE367" s="73"/>
      <c r="KHF367" s="73"/>
      <c r="KHG367" s="73"/>
      <c r="KHH367" s="73"/>
      <c r="KHI367" s="73"/>
      <c r="KHJ367" s="73"/>
      <c r="KHK367" s="73"/>
      <c r="KHL367" s="73"/>
      <c r="KHM367" s="73"/>
      <c r="KHN367" s="73"/>
      <c r="KHO367" s="73"/>
      <c r="KHP367" s="73"/>
      <c r="KHQ367" s="73"/>
      <c r="KHR367" s="73"/>
      <c r="KHS367" s="73"/>
      <c r="KHT367" s="73"/>
      <c r="KHU367" s="73"/>
      <c r="KHV367" s="73"/>
      <c r="KHW367" s="73"/>
      <c r="KHX367" s="73"/>
      <c r="KHY367" s="73"/>
      <c r="KHZ367" s="73"/>
      <c r="KIA367" s="73"/>
      <c r="KIB367" s="73"/>
      <c r="KIC367" s="73"/>
      <c r="KID367" s="73"/>
      <c r="KIE367" s="73"/>
      <c r="KIF367" s="73"/>
      <c r="KIG367" s="73"/>
      <c r="KIH367" s="73"/>
      <c r="KII367" s="73"/>
      <c r="KIJ367" s="73"/>
      <c r="KIK367" s="73"/>
      <c r="KIL367" s="73"/>
      <c r="KIM367" s="73"/>
      <c r="KIN367" s="73"/>
      <c r="KIO367" s="73"/>
      <c r="KIP367" s="73"/>
      <c r="KIQ367" s="73"/>
      <c r="KIR367" s="73"/>
      <c r="KIS367" s="73"/>
      <c r="KIT367" s="73"/>
      <c r="KIU367" s="73"/>
      <c r="KIV367" s="73"/>
      <c r="KIW367" s="73"/>
      <c r="KIX367" s="73"/>
      <c r="KIY367" s="73"/>
      <c r="KIZ367" s="73"/>
      <c r="KJA367" s="73"/>
      <c r="KJB367" s="73"/>
      <c r="KJC367" s="73"/>
      <c r="KJD367" s="73"/>
      <c r="KJE367" s="73"/>
      <c r="KJF367" s="73"/>
      <c r="KJG367" s="73"/>
      <c r="KJH367" s="73"/>
      <c r="KJI367" s="73"/>
      <c r="KJJ367" s="73"/>
      <c r="KJK367" s="73"/>
      <c r="KJL367" s="73"/>
      <c r="KJM367" s="73"/>
      <c r="KJN367" s="73"/>
      <c r="KJO367" s="73"/>
      <c r="KJP367" s="73"/>
      <c r="KJQ367" s="73"/>
      <c r="KJR367" s="73"/>
      <c r="KJS367" s="73"/>
      <c r="KJT367" s="73"/>
      <c r="KJU367" s="73"/>
      <c r="KJV367" s="73"/>
      <c r="KJW367" s="73"/>
      <c r="KJX367" s="73"/>
      <c r="KJY367" s="73"/>
      <c r="KJZ367" s="73"/>
      <c r="KKA367" s="73"/>
      <c r="KKB367" s="73"/>
      <c r="KKC367" s="73"/>
      <c r="KKD367" s="73"/>
      <c r="KKE367" s="73"/>
      <c r="KKF367" s="73"/>
      <c r="KKG367" s="73"/>
      <c r="KKH367" s="73"/>
      <c r="KKI367" s="73"/>
      <c r="KKJ367" s="73"/>
      <c r="KKK367" s="73"/>
      <c r="KKL367" s="73"/>
      <c r="KKM367" s="73"/>
      <c r="KKN367" s="73"/>
      <c r="KKO367" s="73"/>
      <c r="KKP367" s="73"/>
      <c r="KKQ367" s="73"/>
      <c r="KKR367" s="73"/>
      <c r="KKS367" s="73"/>
      <c r="KKT367" s="73"/>
      <c r="KKU367" s="73"/>
      <c r="KKV367" s="73"/>
      <c r="KKW367" s="73"/>
      <c r="KKX367" s="73"/>
      <c r="KKY367" s="73"/>
      <c r="KKZ367" s="73"/>
      <c r="KLA367" s="73"/>
      <c r="KLB367" s="73"/>
      <c r="KLC367" s="73"/>
      <c r="KLD367" s="73"/>
      <c r="KLE367" s="73"/>
      <c r="KLF367" s="73"/>
      <c r="KLG367" s="73"/>
      <c r="KLH367" s="73"/>
      <c r="KLI367" s="73"/>
      <c r="KLJ367" s="73"/>
      <c r="KLK367" s="73"/>
      <c r="KLL367" s="73"/>
      <c r="KLM367" s="73"/>
      <c r="KLN367" s="73"/>
      <c r="KLO367" s="73"/>
      <c r="KLP367" s="73"/>
      <c r="KLQ367" s="73"/>
      <c r="KLR367" s="73"/>
      <c r="KLS367" s="73"/>
      <c r="KLT367" s="73"/>
      <c r="KLU367" s="73"/>
      <c r="KLV367" s="73"/>
      <c r="KLW367" s="73"/>
      <c r="KLX367" s="73"/>
      <c r="KLY367" s="73"/>
      <c r="KLZ367" s="73"/>
      <c r="KMA367" s="73"/>
      <c r="KMB367" s="73"/>
      <c r="KMC367" s="73"/>
      <c r="KMD367" s="73"/>
      <c r="KME367" s="73"/>
      <c r="KMF367" s="73"/>
      <c r="KMG367" s="73"/>
      <c r="KMH367" s="73"/>
      <c r="KMI367" s="73"/>
      <c r="KMJ367" s="73"/>
      <c r="KMK367" s="73"/>
      <c r="KML367" s="73"/>
      <c r="KMM367" s="73"/>
      <c r="KMN367" s="73"/>
      <c r="KMO367" s="73"/>
      <c r="KMP367" s="73"/>
      <c r="KMQ367" s="73"/>
      <c r="KMR367" s="73"/>
      <c r="KMS367" s="73"/>
      <c r="KMT367" s="73"/>
      <c r="KMU367" s="73"/>
      <c r="KMV367" s="73"/>
      <c r="KMW367" s="73"/>
      <c r="KMX367" s="73"/>
      <c r="KMY367" s="73"/>
      <c r="KMZ367" s="73"/>
      <c r="KNA367" s="73"/>
      <c r="KNB367" s="73"/>
      <c r="KNC367" s="73"/>
      <c r="KND367" s="73"/>
      <c r="KNE367" s="73"/>
      <c r="KNF367" s="73"/>
      <c r="KNG367" s="73"/>
      <c r="KNH367" s="73"/>
      <c r="KNI367" s="73"/>
      <c r="KNJ367" s="73"/>
      <c r="KNK367" s="73"/>
      <c r="KNL367" s="73"/>
      <c r="KNM367" s="73"/>
      <c r="KNN367" s="73"/>
      <c r="KNO367" s="73"/>
      <c r="KNP367" s="73"/>
      <c r="KNQ367" s="73"/>
      <c r="KNR367" s="73"/>
      <c r="KNS367" s="73"/>
      <c r="KNT367" s="73"/>
      <c r="KNU367" s="73"/>
      <c r="KNV367" s="73"/>
      <c r="KNW367" s="73"/>
      <c r="KNX367" s="73"/>
      <c r="KNY367" s="73"/>
      <c r="KNZ367" s="73"/>
      <c r="KOA367" s="73"/>
      <c r="KOB367" s="73"/>
      <c r="KOC367" s="73"/>
      <c r="KOD367" s="73"/>
      <c r="KOE367" s="73"/>
      <c r="KOF367" s="73"/>
      <c r="KOG367" s="73"/>
      <c r="KOH367" s="73"/>
      <c r="KOI367" s="73"/>
      <c r="KOJ367" s="73"/>
      <c r="KOK367" s="73"/>
      <c r="KOL367" s="73"/>
      <c r="KOM367" s="73"/>
      <c r="KON367" s="73"/>
      <c r="KOO367" s="73"/>
      <c r="KOP367" s="73"/>
      <c r="KOQ367" s="73"/>
      <c r="KOR367" s="73"/>
      <c r="KOS367" s="73"/>
      <c r="KOT367" s="73"/>
      <c r="KOU367" s="73"/>
      <c r="KOV367" s="73"/>
      <c r="KOW367" s="73"/>
      <c r="KOX367" s="73"/>
      <c r="KOY367" s="73"/>
      <c r="KOZ367" s="73"/>
      <c r="KPA367" s="73"/>
      <c r="KPB367" s="73"/>
      <c r="KPC367" s="73"/>
      <c r="KPD367" s="73"/>
      <c r="KPE367" s="73"/>
      <c r="KPF367" s="73"/>
      <c r="KPG367" s="73"/>
      <c r="KPH367" s="73"/>
      <c r="KPI367" s="73"/>
      <c r="KPJ367" s="73"/>
      <c r="KPK367" s="73"/>
      <c r="KPL367" s="73"/>
      <c r="KPM367" s="73"/>
      <c r="KPN367" s="73"/>
      <c r="KPO367" s="73"/>
      <c r="KPP367" s="73"/>
      <c r="KPQ367" s="73"/>
      <c r="KPR367" s="73"/>
      <c r="KPS367" s="73"/>
      <c r="KPT367" s="73"/>
      <c r="KPU367" s="73"/>
      <c r="KPV367" s="73"/>
      <c r="KPW367" s="73"/>
      <c r="KPX367" s="73"/>
      <c r="KPY367" s="73"/>
      <c r="KPZ367" s="73"/>
      <c r="KQA367" s="73"/>
      <c r="KQB367" s="73"/>
      <c r="KQC367" s="73"/>
      <c r="KQD367" s="73"/>
      <c r="KQE367" s="73"/>
      <c r="KQF367" s="73"/>
      <c r="KQG367" s="73"/>
      <c r="KQH367" s="73"/>
      <c r="KQI367" s="73"/>
      <c r="KQJ367" s="73"/>
      <c r="KQK367" s="73"/>
      <c r="KQL367" s="73"/>
      <c r="KQM367" s="73"/>
      <c r="KQN367" s="73"/>
      <c r="KQO367" s="73"/>
      <c r="KQP367" s="73"/>
      <c r="KQQ367" s="73"/>
      <c r="KQR367" s="73"/>
      <c r="KQS367" s="73"/>
      <c r="KQT367" s="73"/>
      <c r="KQU367" s="73"/>
      <c r="KQV367" s="73"/>
      <c r="KQW367" s="73"/>
      <c r="KQX367" s="73"/>
      <c r="KQY367" s="73"/>
      <c r="KQZ367" s="73"/>
      <c r="KRA367" s="73"/>
      <c r="KRB367" s="73"/>
      <c r="KRC367" s="73"/>
      <c r="KRD367" s="73"/>
      <c r="KRE367" s="73"/>
      <c r="KRF367" s="73"/>
      <c r="KRG367" s="73"/>
      <c r="KRH367" s="73"/>
      <c r="KRI367" s="73"/>
      <c r="KRJ367" s="73"/>
      <c r="KRK367" s="73"/>
      <c r="KRL367" s="73"/>
      <c r="KRM367" s="73"/>
      <c r="KRN367" s="73"/>
      <c r="KRO367" s="73"/>
      <c r="KRP367" s="73"/>
      <c r="KRQ367" s="73"/>
      <c r="KRR367" s="73"/>
      <c r="KRS367" s="73"/>
      <c r="KRT367" s="73"/>
      <c r="KRU367" s="73"/>
      <c r="KRV367" s="73"/>
      <c r="KRW367" s="73"/>
      <c r="KRX367" s="73"/>
      <c r="KRY367" s="73"/>
      <c r="KRZ367" s="73"/>
      <c r="KSA367" s="73"/>
      <c r="KSB367" s="73"/>
      <c r="KSC367" s="73"/>
      <c r="KSD367" s="73"/>
      <c r="KSE367" s="73"/>
      <c r="KSF367" s="73"/>
      <c r="KSG367" s="73"/>
      <c r="KSH367" s="73"/>
      <c r="KSI367" s="73"/>
      <c r="KSJ367" s="73"/>
      <c r="KSK367" s="73"/>
      <c r="KSL367" s="73"/>
      <c r="KSM367" s="73"/>
      <c r="KSN367" s="73"/>
      <c r="KSO367" s="73"/>
      <c r="KSP367" s="73"/>
      <c r="KSQ367" s="73"/>
      <c r="KSR367" s="73"/>
      <c r="KSS367" s="73"/>
      <c r="KST367" s="73"/>
      <c r="KSU367" s="73"/>
      <c r="KSV367" s="73"/>
      <c r="KSW367" s="73"/>
      <c r="KSX367" s="73"/>
      <c r="KSY367" s="73"/>
      <c r="KSZ367" s="73"/>
      <c r="KTA367" s="73"/>
      <c r="KTB367" s="73"/>
      <c r="KTC367" s="73"/>
      <c r="KTD367" s="73"/>
      <c r="KTE367" s="73"/>
      <c r="KTF367" s="73"/>
      <c r="KTG367" s="73"/>
      <c r="KTH367" s="73"/>
      <c r="KTI367" s="73"/>
      <c r="KTJ367" s="73"/>
      <c r="KTK367" s="73"/>
      <c r="KTL367" s="73"/>
      <c r="KTM367" s="73"/>
      <c r="KTN367" s="73"/>
      <c r="KTO367" s="73"/>
      <c r="KTP367" s="73"/>
      <c r="KTQ367" s="73"/>
      <c r="KTR367" s="73"/>
      <c r="KTS367" s="73"/>
      <c r="KTT367" s="73"/>
      <c r="KTU367" s="73"/>
      <c r="KTV367" s="73"/>
      <c r="KTW367" s="73"/>
      <c r="KTX367" s="73"/>
      <c r="KTY367" s="73"/>
      <c r="KTZ367" s="73"/>
      <c r="KUA367" s="73"/>
      <c r="KUB367" s="73"/>
      <c r="KUC367" s="73"/>
      <c r="KUD367" s="73"/>
      <c r="KUE367" s="73"/>
      <c r="KUF367" s="73"/>
      <c r="KUG367" s="73"/>
      <c r="KUH367" s="73"/>
      <c r="KUI367" s="73"/>
      <c r="KUJ367" s="73"/>
      <c r="KUK367" s="73"/>
      <c r="KUL367" s="73"/>
      <c r="KUM367" s="73"/>
      <c r="KUN367" s="73"/>
      <c r="KUO367" s="73"/>
      <c r="KUP367" s="73"/>
      <c r="KUQ367" s="73"/>
      <c r="KUR367" s="73"/>
      <c r="KUS367" s="73"/>
      <c r="KUT367" s="73"/>
      <c r="KUU367" s="73"/>
      <c r="KUV367" s="73"/>
      <c r="KUW367" s="73"/>
      <c r="KUX367" s="73"/>
      <c r="KUY367" s="73"/>
      <c r="KUZ367" s="73"/>
      <c r="KVA367" s="73"/>
      <c r="KVB367" s="73"/>
      <c r="KVC367" s="73"/>
      <c r="KVD367" s="73"/>
      <c r="KVE367" s="73"/>
      <c r="KVF367" s="73"/>
      <c r="KVG367" s="73"/>
      <c r="KVH367" s="73"/>
      <c r="KVI367" s="73"/>
      <c r="KVJ367" s="73"/>
      <c r="KVK367" s="73"/>
      <c r="KVL367" s="73"/>
      <c r="KVM367" s="73"/>
      <c r="KVN367" s="73"/>
      <c r="KVO367" s="73"/>
      <c r="KVP367" s="73"/>
      <c r="KVQ367" s="73"/>
      <c r="KVR367" s="73"/>
      <c r="KVS367" s="73"/>
      <c r="KVT367" s="73"/>
      <c r="KVU367" s="73"/>
      <c r="KVV367" s="73"/>
      <c r="KVW367" s="73"/>
      <c r="KVX367" s="73"/>
      <c r="KVY367" s="73"/>
      <c r="KVZ367" s="73"/>
      <c r="KWA367" s="73"/>
      <c r="KWB367" s="73"/>
      <c r="KWC367" s="73"/>
      <c r="KWD367" s="73"/>
      <c r="KWE367" s="73"/>
      <c r="KWF367" s="73"/>
      <c r="KWG367" s="73"/>
      <c r="KWH367" s="73"/>
      <c r="KWI367" s="73"/>
      <c r="KWJ367" s="73"/>
      <c r="KWK367" s="73"/>
      <c r="KWL367" s="73"/>
      <c r="KWM367" s="73"/>
      <c r="KWN367" s="73"/>
      <c r="KWO367" s="73"/>
      <c r="KWP367" s="73"/>
      <c r="KWQ367" s="73"/>
      <c r="KWR367" s="73"/>
      <c r="KWS367" s="73"/>
      <c r="KWT367" s="73"/>
      <c r="KWU367" s="73"/>
      <c r="KWV367" s="73"/>
      <c r="KWW367" s="73"/>
      <c r="KWX367" s="73"/>
      <c r="KWY367" s="73"/>
      <c r="KWZ367" s="73"/>
      <c r="KXA367" s="73"/>
      <c r="KXB367" s="73"/>
      <c r="KXC367" s="73"/>
      <c r="KXD367" s="73"/>
      <c r="KXE367" s="73"/>
      <c r="KXF367" s="73"/>
      <c r="KXG367" s="73"/>
      <c r="KXH367" s="73"/>
      <c r="KXI367" s="73"/>
      <c r="KXJ367" s="73"/>
      <c r="KXK367" s="73"/>
      <c r="KXL367" s="73"/>
      <c r="KXM367" s="73"/>
      <c r="KXN367" s="73"/>
      <c r="KXO367" s="73"/>
      <c r="KXP367" s="73"/>
      <c r="KXQ367" s="73"/>
      <c r="KXR367" s="73"/>
      <c r="KXS367" s="73"/>
      <c r="KXT367" s="73"/>
      <c r="KXU367" s="73"/>
      <c r="KXV367" s="73"/>
      <c r="KXW367" s="73"/>
      <c r="KXX367" s="73"/>
      <c r="KXY367" s="73"/>
      <c r="KXZ367" s="73"/>
      <c r="KYA367" s="73"/>
      <c r="KYB367" s="73"/>
      <c r="KYC367" s="73"/>
      <c r="KYD367" s="73"/>
      <c r="KYE367" s="73"/>
      <c r="KYF367" s="73"/>
      <c r="KYG367" s="73"/>
      <c r="KYH367" s="73"/>
      <c r="KYI367" s="73"/>
      <c r="KYJ367" s="73"/>
      <c r="KYK367" s="73"/>
      <c r="KYL367" s="73"/>
      <c r="KYM367" s="73"/>
      <c r="KYN367" s="73"/>
      <c r="KYO367" s="73"/>
      <c r="KYP367" s="73"/>
      <c r="KYQ367" s="73"/>
      <c r="KYR367" s="73"/>
      <c r="KYS367" s="73"/>
      <c r="KYT367" s="73"/>
      <c r="KYU367" s="73"/>
      <c r="KYV367" s="73"/>
      <c r="KYW367" s="73"/>
      <c r="KYX367" s="73"/>
      <c r="KYY367" s="73"/>
      <c r="KYZ367" s="73"/>
      <c r="KZA367" s="73"/>
      <c r="KZB367" s="73"/>
      <c r="KZC367" s="73"/>
      <c r="KZD367" s="73"/>
      <c r="KZE367" s="73"/>
      <c r="KZF367" s="73"/>
      <c r="KZG367" s="73"/>
      <c r="KZH367" s="73"/>
      <c r="KZI367" s="73"/>
      <c r="KZJ367" s="73"/>
      <c r="KZK367" s="73"/>
      <c r="KZL367" s="73"/>
      <c r="KZM367" s="73"/>
      <c r="KZN367" s="73"/>
      <c r="KZO367" s="73"/>
      <c r="KZP367" s="73"/>
      <c r="KZQ367" s="73"/>
      <c r="KZR367" s="73"/>
      <c r="KZS367" s="73"/>
      <c r="KZT367" s="73"/>
      <c r="KZU367" s="73"/>
      <c r="KZV367" s="73"/>
      <c r="KZW367" s="73"/>
      <c r="KZX367" s="73"/>
      <c r="KZY367" s="73"/>
      <c r="KZZ367" s="73"/>
      <c r="LAA367" s="73"/>
      <c r="LAB367" s="73"/>
      <c r="LAC367" s="73"/>
      <c r="LAD367" s="73"/>
      <c r="LAE367" s="73"/>
      <c r="LAF367" s="73"/>
      <c r="LAG367" s="73"/>
      <c r="LAH367" s="73"/>
      <c r="LAI367" s="73"/>
      <c r="LAJ367" s="73"/>
      <c r="LAK367" s="73"/>
      <c r="LAL367" s="73"/>
      <c r="LAM367" s="73"/>
      <c r="LAN367" s="73"/>
      <c r="LAO367" s="73"/>
      <c r="LAP367" s="73"/>
      <c r="LAQ367" s="73"/>
      <c r="LAR367" s="73"/>
      <c r="LAS367" s="73"/>
      <c r="LAT367" s="73"/>
      <c r="LAU367" s="73"/>
      <c r="LAV367" s="73"/>
      <c r="LAW367" s="73"/>
      <c r="LAX367" s="73"/>
      <c r="LAY367" s="73"/>
      <c r="LAZ367" s="73"/>
      <c r="LBA367" s="73"/>
      <c r="LBB367" s="73"/>
      <c r="LBC367" s="73"/>
      <c r="LBD367" s="73"/>
      <c r="LBE367" s="73"/>
      <c r="LBF367" s="73"/>
      <c r="LBG367" s="73"/>
      <c r="LBH367" s="73"/>
      <c r="LBI367" s="73"/>
      <c r="LBJ367" s="73"/>
      <c r="LBK367" s="73"/>
      <c r="LBL367" s="73"/>
      <c r="LBM367" s="73"/>
      <c r="LBN367" s="73"/>
      <c r="LBO367" s="73"/>
      <c r="LBP367" s="73"/>
      <c r="LBQ367" s="73"/>
      <c r="LBR367" s="73"/>
      <c r="LBS367" s="73"/>
      <c r="LBT367" s="73"/>
      <c r="LBU367" s="73"/>
      <c r="LBV367" s="73"/>
      <c r="LBW367" s="73"/>
      <c r="LBX367" s="73"/>
      <c r="LBY367" s="73"/>
      <c r="LBZ367" s="73"/>
      <c r="LCA367" s="73"/>
      <c r="LCB367" s="73"/>
      <c r="LCC367" s="73"/>
      <c r="LCD367" s="73"/>
      <c r="LCE367" s="73"/>
      <c r="LCF367" s="73"/>
      <c r="LCG367" s="73"/>
      <c r="LCH367" s="73"/>
      <c r="LCI367" s="73"/>
      <c r="LCJ367" s="73"/>
      <c r="LCK367" s="73"/>
      <c r="LCL367" s="73"/>
      <c r="LCM367" s="73"/>
      <c r="LCN367" s="73"/>
      <c r="LCO367" s="73"/>
      <c r="LCP367" s="73"/>
      <c r="LCQ367" s="73"/>
      <c r="LCR367" s="73"/>
      <c r="LCS367" s="73"/>
      <c r="LCT367" s="73"/>
      <c r="LCU367" s="73"/>
      <c r="LCV367" s="73"/>
      <c r="LCW367" s="73"/>
      <c r="LCX367" s="73"/>
      <c r="LCY367" s="73"/>
      <c r="LCZ367" s="73"/>
      <c r="LDA367" s="73"/>
      <c r="LDB367" s="73"/>
      <c r="LDC367" s="73"/>
      <c r="LDD367" s="73"/>
      <c r="LDE367" s="73"/>
      <c r="LDF367" s="73"/>
      <c r="LDG367" s="73"/>
      <c r="LDH367" s="73"/>
      <c r="LDI367" s="73"/>
      <c r="LDJ367" s="73"/>
      <c r="LDK367" s="73"/>
      <c r="LDL367" s="73"/>
      <c r="LDM367" s="73"/>
      <c r="LDN367" s="73"/>
      <c r="LDO367" s="73"/>
      <c r="LDP367" s="73"/>
      <c r="LDQ367" s="73"/>
      <c r="LDR367" s="73"/>
      <c r="LDS367" s="73"/>
      <c r="LDT367" s="73"/>
      <c r="LDU367" s="73"/>
      <c r="LDV367" s="73"/>
      <c r="LDW367" s="73"/>
      <c r="LDX367" s="73"/>
      <c r="LDY367" s="73"/>
      <c r="LDZ367" s="73"/>
      <c r="LEA367" s="73"/>
      <c r="LEB367" s="73"/>
      <c r="LEC367" s="73"/>
      <c r="LED367" s="73"/>
      <c r="LEE367" s="73"/>
      <c r="LEF367" s="73"/>
      <c r="LEG367" s="73"/>
      <c r="LEH367" s="73"/>
      <c r="LEI367" s="73"/>
      <c r="LEJ367" s="73"/>
      <c r="LEK367" s="73"/>
      <c r="LEL367" s="73"/>
      <c r="LEM367" s="73"/>
      <c r="LEN367" s="73"/>
      <c r="LEO367" s="73"/>
      <c r="LEP367" s="73"/>
      <c r="LEQ367" s="73"/>
      <c r="LER367" s="73"/>
      <c r="LES367" s="73"/>
      <c r="LET367" s="73"/>
      <c r="LEU367" s="73"/>
      <c r="LEV367" s="73"/>
      <c r="LEW367" s="73"/>
      <c r="LEX367" s="73"/>
      <c r="LEY367" s="73"/>
      <c r="LEZ367" s="73"/>
      <c r="LFA367" s="73"/>
      <c r="LFB367" s="73"/>
      <c r="LFC367" s="73"/>
      <c r="LFD367" s="73"/>
      <c r="LFE367" s="73"/>
      <c r="LFF367" s="73"/>
      <c r="LFG367" s="73"/>
      <c r="LFH367" s="73"/>
      <c r="LFI367" s="73"/>
      <c r="LFJ367" s="73"/>
      <c r="LFK367" s="73"/>
      <c r="LFL367" s="73"/>
      <c r="LFM367" s="73"/>
      <c r="LFN367" s="73"/>
      <c r="LFO367" s="73"/>
      <c r="LFP367" s="73"/>
      <c r="LFQ367" s="73"/>
      <c r="LFR367" s="73"/>
      <c r="LFS367" s="73"/>
      <c r="LFT367" s="73"/>
      <c r="LFU367" s="73"/>
      <c r="LFV367" s="73"/>
      <c r="LFW367" s="73"/>
      <c r="LFX367" s="73"/>
      <c r="LFY367" s="73"/>
      <c r="LFZ367" s="73"/>
      <c r="LGA367" s="73"/>
      <c r="LGB367" s="73"/>
      <c r="LGC367" s="73"/>
      <c r="LGD367" s="73"/>
      <c r="LGE367" s="73"/>
      <c r="LGF367" s="73"/>
      <c r="LGG367" s="73"/>
      <c r="LGH367" s="73"/>
      <c r="LGI367" s="73"/>
      <c r="LGJ367" s="73"/>
      <c r="LGK367" s="73"/>
      <c r="LGL367" s="73"/>
      <c r="LGM367" s="73"/>
      <c r="LGN367" s="73"/>
      <c r="LGO367" s="73"/>
      <c r="LGP367" s="73"/>
      <c r="LGQ367" s="73"/>
      <c r="LGR367" s="73"/>
      <c r="LGS367" s="73"/>
      <c r="LGT367" s="73"/>
      <c r="LGU367" s="73"/>
      <c r="LGV367" s="73"/>
      <c r="LGW367" s="73"/>
      <c r="LGX367" s="73"/>
      <c r="LGY367" s="73"/>
      <c r="LGZ367" s="73"/>
      <c r="LHA367" s="73"/>
      <c r="LHB367" s="73"/>
      <c r="LHC367" s="73"/>
      <c r="LHD367" s="73"/>
      <c r="LHE367" s="73"/>
      <c r="LHF367" s="73"/>
      <c r="LHG367" s="73"/>
      <c r="LHH367" s="73"/>
      <c r="LHI367" s="73"/>
      <c r="LHJ367" s="73"/>
      <c r="LHK367" s="73"/>
      <c r="LHL367" s="73"/>
      <c r="LHM367" s="73"/>
      <c r="LHN367" s="73"/>
      <c r="LHO367" s="73"/>
      <c r="LHP367" s="73"/>
      <c r="LHQ367" s="73"/>
      <c r="LHR367" s="73"/>
      <c r="LHS367" s="73"/>
      <c r="LHT367" s="73"/>
      <c r="LHU367" s="73"/>
      <c r="LHV367" s="73"/>
      <c r="LHW367" s="73"/>
      <c r="LHX367" s="73"/>
      <c r="LHY367" s="73"/>
      <c r="LHZ367" s="73"/>
      <c r="LIA367" s="73"/>
      <c r="LIB367" s="73"/>
      <c r="LIC367" s="73"/>
      <c r="LID367" s="73"/>
      <c r="LIE367" s="73"/>
      <c r="LIF367" s="73"/>
      <c r="LIG367" s="73"/>
      <c r="LIH367" s="73"/>
      <c r="LII367" s="73"/>
      <c r="LIJ367" s="73"/>
      <c r="LIK367" s="73"/>
      <c r="LIL367" s="73"/>
      <c r="LIM367" s="73"/>
      <c r="LIN367" s="73"/>
      <c r="LIO367" s="73"/>
      <c r="LIP367" s="73"/>
      <c r="LIQ367" s="73"/>
      <c r="LIR367" s="73"/>
      <c r="LIS367" s="73"/>
      <c r="LIT367" s="73"/>
      <c r="LIU367" s="73"/>
      <c r="LIV367" s="73"/>
      <c r="LIW367" s="73"/>
      <c r="LIX367" s="73"/>
      <c r="LIY367" s="73"/>
      <c r="LIZ367" s="73"/>
      <c r="LJA367" s="73"/>
      <c r="LJB367" s="73"/>
      <c r="LJC367" s="73"/>
      <c r="LJD367" s="73"/>
      <c r="LJE367" s="73"/>
      <c r="LJF367" s="73"/>
      <c r="LJG367" s="73"/>
      <c r="LJH367" s="73"/>
      <c r="LJI367" s="73"/>
      <c r="LJJ367" s="73"/>
      <c r="LJK367" s="73"/>
      <c r="LJL367" s="73"/>
      <c r="LJM367" s="73"/>
      <c r="LJN367" s="73"/>
      <c r="LJO367" s="73"/>
      <c r="LJP367" s="73"/>
      <c r="LJQ367" s="73"/>
      <c r="LJR367" s="73"/>
      <c r="LJS367" s="73"/>
      <c r="LJT367" s="73"/>
      <c r="LJU367" s="73"/>
      <c r="LJV367" s="73"/>
      <c r="LJW367" s="73"/>
      <c r="LJX367" s="73"/>
      <c r="LJY367" s="73"/>
      <c r="LJZ367" s="73"/>
      <c r="LKA367" s="73"/>
      <c r="LKB367" s="73"/>
      <c r="LKC367" s="73"/>
      <c r="LKD367" s="73"/>
      <c r="LKE367" s="73"/>
      <c r="LKF367" s="73"/>
      <c r="LKG367" s="73"/>
      <c r="LKH367" s="73"/>
      <c r="LKI367" s="73"/>
      <c r="LKJ367" s="73"/>
      <c r="LKK367" s="73"/>
      <c r="LKL367" s="73"/>
      <c r="LKM367" s="73"/>
      <c r="LKN367" s="73"/>
      <c r="LKO367" s="73"/>
      <c r="LKP367" s="73"/>
      <c r="LKQ367" s="73"/>
      <c r="LKR367" s="73"/>
      <c r="LKS367" s="73"/>
      <c r="LKT367" s="73"/>
      <c r="LKU367" s="73"/>
      <c r="LKV367" s="73"/>
      <c r="LKW367" s="73"/>
      <c r="LKX367" s="73"/>
      <c r="LKY367" s="73"/>
      <c r="LKZ367" s="73"/>
      <c r="LLA367" s="73"/>
      <c r="LLB367" s="73"/>
      <c r="LLC367" s="73"/>
      <c r="LLD367" s="73"/>
      <c r="LLE367" s="73"/>
      <c r="LLF367" s="73"/>
      <c r="LLG367" s="73"/>
      <c r="LLH367" s="73"/>
      <c r="LLI367" s="73"/>
      <c r="LLJ367" s="73"/>
      <c r="LLK367" s="73"/>
      <c r="LLL367" s="73"/>
      <c r="LLM367" s="73"/>
      <c r="LLN367" s="73"/>
      <c r="LLO367" s="73"/>
      <c r="LLP367" s="73"/>
      <c r="LLQ367" s="73"/>
      <c r="LLR367" s="73"/>
      <c r="LLS367" s="73"/>
      <c r="LLT367" s="73"/>
      <c r="LLU367" s="73"/>
      <c r="LLV367" s="73"/>
      <c r="LLW367" s="73"/>
      <c r="LLX367" s="73"/>
      <c r="LLY367" s="73"/>
      <c r="LLZ367" s="73"/>
      <c r="LMA367" s="73"/>
      <c r="LMB367" s="73"/>
      <c r="LMC367" s="73"/>
      <c r="LMD367" s="73"/>
      <c r="LME367" s="73"/>
      <c r="LMF367" s="73"/>
      <c r="LMG367" s="73"/>
      <c r="LMH367" s="73"/>
      <c r="LMI367" s="73"/>
      <c r="LMJ367" s="73"/>
      <c r="LMK367" s="73"/>
      <c r="LML367" s="73"/>
      <c r="LMM367" s="73"/>
      <c r="LMN367" s="73"/>
      <c r="LMO367" s="73"/>
      <c r="LMP367" s="73"/>
      <c r="LMQ367" s="73"/>
      <c r="LMR367" s="73"/>
      <c r="LMS367" s="73"/>
      <c r="LMT367" s="73"/>
      <c r="LMU367" s="73"/>
      <c r="LMV367" s="73"/>
      <c r="LMW367" s="73"/>
      <c r="LMX367" s="73"/>
      <c r="LMY367" s="73"/>
      <c r="LMZ367" s="73"/>
      <c r="LNA367" s="73"/>
      <c r="LNB367" s="73"/>
      <c r="LNC367" s="73"/>
      <c r="LND367" s="73"/>
      <c r="LNE367" s="73"/>
      <c r="LNF367" s="73"/>
      <c r="LNG367" s="73"/>
      <c r="LNH367" s="73"/>
      <c r="LNI367" s="73"/>
      <c r="LNJ367" s="73"/>
      <c r="LNK367" s="73"/>
      <c r="LNL367" s="73"/>
      <c r="LNM367" s="73"/>
      <c r="LNN367" s="73"/>
      <c r="LNO367" s="73"/>
      <c r="LNP367" s="73"/>
      <c r="LNQ367" s="73"/>
      <c r="LNR367" s="73"/>
      <c r="LNS367" s="73"/>
      <c r="LNT367" s="73"/>
      <c r="LNU367" s="73"/>
      <c r="LNV367" s="73"/>
      <c r="LNW367" s="73"/>
      <c r="LNX367" s="73"/>
      <c r="LNY367" s="73"/>
      <c r="LNZ367" s="73"/>
      <c r="LOA367" s="73"/>
      <c r="LOB367" s="73"/>
      <c r="LOC367" s="73"/>
      <c r="LOD367" s="73"/>
      <c r="LOE367" s="73"/>
      <c r="LOF367" s="73"/>
      <c r="LOG367" s="73"/>
      <c r="LOH367" s="73"/>
      <c r="LOI367" s="73"/>
      <c r="LOJ367" s="73"/>
      <c r="LOK367" s="73"/>
      <c r="LOL367" s="73"/>
      <c r="LOM367" s="73"/>
      <c r="LON367" s="73"/>
      <c r="LOO367" s="73"/>
      <c r="LOP367" s="73"/>
      <c r="LOQ367" s="73"/>
      <c r="LOR367" s="73"/>
      <c r="LOS367" s="73"/>
      <c r="LOT367" s="73"/>
      <c r="LOU367" s="73"/>
      <c r="LOV367" s="73"/>
      <c r="LOW367" s="73"/>
      <c r="LOX367" s="73"/>
      <c r="LOY367" s="73"/>
      <c r="LOZ367" s="73"/>
      <c r="LPA367" s="73"/>
      <c r="LPB367" s="73"/>
      <c r="LPC367" s="73"/>
      <c r="LPD367" s="73"/>
      <c r="LPE367" s="73"/>
      <c r="LPF367" s="73"/>
      <c r="LPG367" s="73"/>
      <c r="LPH367" s="73"/>
      <c r="LPI367" s="73"/>
      <c r="LPJ367" s="73"/>
      <c r="LPK367" s="73"/>
      <c r="LPL367" s="73"/>
      <c r="LPM367" s="73"/>
      <c r="LPN367" s="73"/>
      <c r="LPO367" s="73"/>
      <c r="LPP367" s="73"/>
      <c r="LPQ367" s="73"/>
      <c r="LPR367" s="73"/>
      <c r="LPS367" s="73"/>
      <c r="LPT367" s="73"/>
      <c r="LPU367" s="73"/>
      <c r="LPV367" s="73"/>
      <c r="LPW367" s="73"/>
      <c r="LPX367" s="73"/>
      <c r="LPY367" s="73"/>
      <c r="LPZ367" s="73"/>
      <c r="LQA367" s="73"/>
      <c r="LQB367" s="73"/>
      <c r="LQC367" s="73"/>
      <c r="LQD367" s="73"/>
      <c r="LQE367" s="73"/>
      <c r="LQF367" s="73"/>
      <c r="LQG367" s="73"/>
      <c r="LQH367" s="73"/>
      <c r="LQI367" s="73"/>
      <c r="LQJ367" s="73"/>
      <c r="LQK367" s="73"/>
      <c r="LQL367" s="73"/>
      <c r="LQM367" s="73"/>
      <c r="LQN367" s="73"/>
      <c r="LQO367" s="73"/>
      <c r="LQP367" s="73"/>
      <c r="LQQ367" s="73"/>
      <c r="LQR367" s="73"/>
      <c r="LQS367" s="73"/>
      <c r="LQT367" s="73"/>
      <c r="LQU367" s="73"/>
      <c r="LQV367" s="73"/>
      <c r="LQW367" s="73"/>
      <c r="LQX367" s="73"/>
      <c r="LQY367" s="73"/>
      <c r="LQZ367" s="73"/>
      <c r="LRA367" s="73"/>
      <c r="LRB367" s="73"/>
      <c r="LRC367" s="73"/>
      <c r="LRD367" s="73"/>
      <c r="LRE367" s="73"/>
      <c r="LRF367" s="73"/>
      <c r="LRG367" s="73"/>
      <c r="LRH367" s="73"/>
      <c r="LRI367" s="73"/>
      <c r="LRJ367" s="73"/>
      <c r="LRK367" s="73"/>
      <c r="LRL367" s="73"/>
      <c r="LRM367" s="73"/>
      <c r="LRN367" s="73"/>
      <c r="LRO367" s="73"/>
      <c r="LRP367" s="73"/>
      <c r="LRQ367" s="73"/>
      <c r="LRR367" s="73"/>
      <c r="LRS367" s="73"/>
      <c r="LRT367" s="73"/>
      <c r="LRU367" s="73"/>
      <c r="LRV367" s="73"/>
      <c r="LRW367" s="73"/>
      <c r="LRX367" s="73"/>
      <c r="LRY367" s="73"/>
      <c r="LRZ367" s="73"/>
      <c r="LSA367" s="73"/>
      <c r="LSB367" s="73"/>
      <c r="LSC367" s="73"/>
      <c r="LSD367" s="73"/>
      <c r="LSE367" s="73"/>
      <c r="LSF367" s="73"/>
      <c r="LSG367" s="73"/>
      <c r="LSH367" s="73"/>
      <c r="LSI367" s="73"/>
      <c r="LSJ367" s="73"/>
      <c r="LSK367" s="73"/>
      <c r="LSL367" s="73"/>
      <c r="LSM367" s="73"/>
      <c r="LSN367" s="73"/>
      <c r="LSO367" s="73"/>
      <c r="LSP367" s="73"/>
      <c r="LSQ367" s="73"/>
      <c r="LSR367" s="73"/>
      <c r="LSS367" s="73"/>
      <c r="LST367" s="73"/>
      <c r="LSU367" s="73"/>
      <c r="LSV367" s="73"/>
      <c r="LSW367" s="73"/>
      <c r="LSX367" s="73"/>
      <c r="LSY367" s="73"/>
      <c r="LSZ367" s="73"/>
      <c r="LTA367" s="73"/>
      <c r="LTB367" s="73"/>
      <c r="LTC367" s="73"/>
      <c r="LTD367" s="73"/>
      <c r="LTE367" s="73"/>
      <c r="LTF367" s="73"/>
      <c r="LTG367" s="73"/>
      <c r="LTH367" s="73"/>
      <c r="LTI367" s="73"/>
      <c r="LTJ367" s="73"/>
      <c r="LTK367" s="73"/>
      <c r="LTL367" s="73"/>
      <c r="LTM367" s="73"/>
      <c r="LTN367" s="73"/>
      <c r="LTO367" s="73"/>
      <c r="LTP367" s="73"/>
      <c r="LTQ367" s="73"/>
      <c r="LTR367" s="73"/>
      <c r="LTS367" s="73"/>
      <c r="LTT367" s="73"/>
      <c r="LTU367" s="73"/>
      <c r="LTV367" s="73"/>
      <c r="LTW367" s="73"/>
      <c r="LTX367" s="73"/>
      <c r="LTY367" s="73"/>
      <c r="LTZ367" s="73"/>
      <c r="LUA367" s="73"/>
      <c r="LUB367" s="73"/>
      <c r="LUC367" s="73"/>
      <c r="LUD367" s="73"/>
      <c r="LUE367" s="73"/>
      <c r="LUF367" s="73"/>
      <c r="LUG367" s="73"/>
      <c r="LUH367" s="73"/>
      <c r="LUI367" s="73"/>
      <c r="LUJ367" s="73"/>
      <c r="LUK367" s="73"/>
      <c r="LUL367" s="73"/>
      <c r="LUM367" s="73"/>
      <c r="LUN367" s="73"/>
      <c r="LUO367" s="73"/>
      <c r="LUP367" s="73"/>
      <c r="LUQ367" s="73"/>
      <c r="LUR367" s="73"/>
      <c r="LUS367" s="73"/>
      <c r="LUT367" s="73"/>
      <c r="LUU367" s="73"/>
      <c r="LUV367" s="73"/>
      <c r="LUW367" s="73"/>
      <c r="LUX367" s="73"/>
      <c r="LUY367" s="73"/>
      <c r="LUZ367" s="73"/>
      <c r="LVA367" s="73"/>
      <c r="LVB367" s="73"/>
      <c r="LVC367" s="73"/>
      <c r="LVD367" s="73"/>
      <c r="LVE367" s="73"/>
      <c r="LVF367" s="73"/>
      <c r="LVG367" s="73"/>
      <c r="LVH367" s="73"/>
      <c r="LVI367" s="73"/>
      <c r="LVJ367" s="73"/>
      <c r="LVK367" s="73"/>
      <c r="LVL367" s="73"/>
      <c r="LVM367" s="73"/>
      <c r="LVN367" s="73"/>
      <c r="LVO367" s="73"/>
      <c r="LVP367" s="73"/>
      <c r="LVQ367" s="73"/>
      <c r="LVR367" s="73"/>
      <c r="LVS367" s="73"/>
      <c r="LVT367" s="73"/>
      <c r="LVU367" s="73"/>
      <c r="LVV367" s="73"/>
      <c r="LVW367" s="73"/>
      <c r="LVX367" s="73"/>
      <c r="LVY367" s="73"/>
      <c r="LVZ367" s="73"/>
      <c r="LWA367" s="73"/>
      <c r="LWB367" s="73"/>
      <c r="LWC367" s="73"/>
      <c r="LWD367" s="73"/>
      <c r="LWE367" s="73"/>
      <c r="LWF367" s="73"/>
      <c r="LWG367" s="73"/>
      <c r="LWH367" s="73"/>
      <c r="LWI367" s="73"/>
      <c r="LWJ367" s="73"/>
      <c r="LWK367" s="73"/>
      <c r="LWL367" s="73"/>
      <c r="LWM367" s="73"/>
      <c r="LWN367" s="73"/>
      <c r="LWO367" s="73"/>
      <c r="LWP367" s="73"/>
      <c r="LWQ367" s="73"/>
      <c r="LWR367" s="73"/>
      <c r="LWS367" s="73"/>
      <c r="LWT367" s="73"/>
      <c r="LWU367" s="73"/>
      <c r="LWV367" s="73"/>
      <c r="LWW367" s="73"/>
      <c r="LWX367" s="73"/>
      <c r="LWY367" s="73"/>
      <c r="LWZ367" s="73"/>
      <c r="LXA367" s="73"/>
      <c r="LXB367" s="73"/>
      <c r="LXC367" s="73"/>
      <c r="LXD367" s="73"/>
      <c r="LXE367" s="73"/>
      <c r="LXF367" s="73"/>
      <c r="LXG367" s="73"/>
      <c r="LXH367" s="73"/>
      <c r="LXI367" s="73"/>
      <c r="LXJ367" s="73"/>
      <c r="LXK367" s="73"/>
      <c r="LXL367" s="73"/>
      <c r="LXM367" s="73"/>
      <c r="LXN367" s="73"/>
      <c r="LXO367" s="73"/>
      <c r="LXP367" s="73"/>
      <c r="LXQ367" s="73"/>
      <c r="LXR367" s="73"/>
      <c r="LXS367" s="73"/>
      <c r="LXT367" s="73"/>
      <c r="LXU367" s="73"/>
      <c r="LXV367" s="73"/>
      <c r="LXW367" s="73"/>
      <c r="LXX367" s="73"/>
      <c r="LXY367" s="73"/>
      <c r="LXZ367" s="73"/>
      <c r="LYA367" s="73"/>
      <c r="LYB367" s="73"/>
      <c r="LYC367" s="73"/>
      <c r="LYD367" s="73"/>
      <c r="LYE367" s="73"/>
      <c r="LYF367" s="73"/>
      <c r="LYG367" s="73"/>
      <c r="LYH367" s="73"/>
      <c r="LYI367" s="73"/>
      <c r="LYJ367" s="73"/>
      <c r="LYK367" s="73"/>
      <c r="LYL367" s="73"/>
      <c r="LYM367" s="73"/>
      <c r="LYN367" s="73"/>
      <c r="LYO367" s="73"/>
      <c r="LYP367" s="73"/>
      <c r="LYQ367" s="73"/>
      <c r="LYR367" s="73"/>
      <c r="LYS367" s="73"/>
      <c r="LYT367" s="73"/>
      <c r="LYU367" s="73"/>
      <c r="LYV367" s="73"/>
      <c r="LYW367" s="73"/>
      <c r="LYX367" s="73"/>
      <c r="LYY367" s="73"/>
      <c r="LYZ367" s="73"/>
      <c r="LZA367" s="73"/>
      <c r="LZB367" s="73"/>
      <c r="LZC367" s="73"/>
      <c r="LZD367" s="73"/>
      <c r="LZE367" s="73"/>
      <c r="LZF367" s="73"/>
      <c r="LZG367" s="73"/>
      <c r="LZH367" s="73"/>
      <c r="LZI367" s="73"/>
      <c r="LZJ367" s="73"/>
      <c r="LZK367" s="73"/>
      <c r="LZL367" s="73"/>
      <c r="LZM367" s="73"/>
      <c r="LZN367" s="73"/>
      <c r="LZO367" s="73"/>
      <c r="LZP367" s="73"/>
      <c r="LZQ367" s="73"/>
      <c r="LZR367" s="73"/>
      <c r="LZS367" s="73"/>
      <c r="LZT367" s="73"/>
      <c r="LZU367" s="73"/>
      <c r="LZV367" s="73"/>
      <c r="LZW367" s="73"/>
      <c r="LZX367" s="73"/>
      <c r="LZY367" s="73"/>
      <c r="LZZ367" s="73"/>
      <c r="MAA367" s="73"/>
      <c r="MAB367" s="73"/>
      <c r="MAC367" s="73"/>
      <c r="MAD367" s="73"/>
      <c r="MAE367" s="73"/>
      <c r="MAF367" s="73"/>
      <c r="MAG367" s="73"/>
      <c r="MAH367" s="73"/>
      <c r="MAI367" s="73"/>
      <c r="MAJ367" s="73"/>
      <c r="MAK367" s="73"/>
      <c r="MAL367" s="73"/>
      <c r="MAM367" s="73"/>
      <c r="MAN367" s="73"/>
      <c r="MAO367" s="73"/>
      <c r="MAP367" s="73"/>
      <c r="MAQ367" s="73"/>
      <c r="MAR367" s="73"/>
      <c r="MAS367" s="73"/>
      <c r="MAT367" s="73"/>
      <c r="MAU367" s="73"/>
      <c r="MAV367" s="73"/>
      <c r="MAW367" s="73"/>
      <c r="MAX367" s="73"/>
      <c r="MAY367" s="73"/>
      <c r="MAZ367" s="73"/>
      <c r="MBA367" s="73"/>
      <c r="MBB367" s="73"/>
      <c r="MBC367" s="73"/>
      <c r="MBD367" s="73"/>
      <c r="MBE367" s="73"/>
      <c r="MBF367" s="73"/>
      <c r="MBG367" s="73"/>
      <c r="MBH367" s="73"/>
      <c r="MBI367" s="73"/>
      <c r="MBJ367" s="73"/>
      <c r="MBK367" s="73"/>
      <c r="MBL367" s="73"/>
      <c r="MBM367" s="73"/>
      <c r="MBN367" s="73"/>
      <c r="MBO367" s="73"/>
      <c r="MBP367" s="73"/>
      <c r="MBQ367" s="73"/>
      <c r="MBR367" s="73"/>
      <c r="MBS367" s="73"/>
      <c r="MBT367" s="73"/>
      <c r="MBU367" s="73"/>
      <c r="MBV367" s="73"/>
      <c r="MBW367" s="73"/>
      <c r="MBX367" s="73"/>
      <c r="MBY367" s="73"/>
      <c r="MBZ367" s="73"/>
      <c r="MCA367" s="73"/>
      <c r="MCB367" s="73"/>
      <c r="MCC367" s="73"/>
      <c r="MCD367" s="73"/>
      <c r="MCE367" s="73"/>
      <c r="MCF367" s="73"/>
      <c r="MCG367" s="73"/>
      <c r="MCH367" s="73"/>
      <c r="MCI367" s="73"/>
      <c r="MCJ367" s="73"/>
      <c r="MCK367" s="73"/>
      <c r="MCL367" s="73"/>
      <c r="MCM367" s="73"/>
      <c r="MCN367" s="73"/>
      <c r="MCO367" s="73"/>
      <c r="MCP367" s="73"/>
      <c r="MCQ367" s="73"/>
      <c r="MCR367" s="73"/>
      <c r="MCS367" s="73"/>
      <c r="MCT367" s="73"/>
      <c r="MCU367" s="73"/>
      <c r="MCV367" s="73"/>
      <c r="MCW367" s="73"/>
      <c r="MCX367" s="73"/>
      <c r="MCY367" s="73"/>
      <c r="MCZ367" s="73"/>
      <c r="MDA367" s="73"/>
      <c r="MDB367" s="73"/>
      <c r="MDC367" s="73"/>
      <c r="MDD367" s="73"/>
      <c r="MDE367" s="73"/>
      <c r="MDF367" s="73"/>
      <c r="MDG367" s="73"/>
      <c r="MDH367" s="73"/>
      <c r="MDI367" s="73"/>
      <c r="MDJ367" s="73"/>
      <c r="MDK367" s="73"/>
      <c r="MDL367" s="73"/>
      <c r="MDM367" s="73"/>
      <c r="MDN367" s="73"/>
      <c r="MDO367" s="73"/>
      <c r="MDP367" s="73"/>
      <c r="MDQ367" s="73"/>
      <c r="MDR367" s="73"/>
      <c r="MDS367" s="73"/>
      <c r="MDT367" s="73"/>
      <c r="MDU367" s="73"/>
      <c r="MDV367" s="73"/>
      <c r="MDW367" s="73"/>
      <c r="MDX367" s="73"/>
      <c r="MDY367" s="73"/>
      <c r="MDZ367" s="73"/>
      <c r="MEA367" s="73"/>
      <c r="MEB367" s="73"/>
      <c r="MEC367" s="73"/>
      <c r="MED367" s="73"/>
      <c r="MEE367" s="73"/>
      <c r="MEF367" s="73"/>
      <c r="MEG367" s="73"/>
      <c r="MEH367" s="73"/>
      <c r="MEI367" s="73"/>
      <c r="MEJ367" s="73"/>
      <c r="MEK367" s="73"/>
      <c r="MEL367" s="73"/>
      <c r="MEM367" s="73"/>
      <c r="MEN367" s="73"/>
      <c r="MEO367" s="73"/>
      <c r="MEP367" s="73"/>
      <c r="MEQ367" s="73"/>
      <c r="MER367" s="73"/>
      <c r="MES367" s="73"/>
      <c r="MET367" s="73"/>
      <c r="MEU367" s="73"/>
      <c r="MEV367" s="73"/>
      <c r="MEW367" s="73"/>
      <c r="MEX367" s="73"/>
      <c r="MEY367" s="73"/>
      <c r="MEZ367" s="73"/>
      <c r="MFA367" s="73"/>
      <c r="MFB367" s="73"/>
      <c r="MFC367" s="73"/>
      <c r="MFD367" s="73"/>
      <c r="MFE367" s="73"/>
      <c r="MFF367" s="73"/>
      <c r="MFG367" s="73"/>
      <c r="MFH367" s="73"/>
      <c r="MFI367" s="73"/>
      <c r="MFJ367" s="73"/>
      <c r="MFK367" s="73"/>
      <c r="MFL367" s="73"/>
      <c r="MFM367" s="73"/>
      <c r="MFN367" s="73"/>
      <c r="MFO367" s="73"/>
      <c r="MFP367" s="73"/>
      <c r="MFQ367" s="73"/>
      <c r="MFR367" s="73"/>
      <c r="MFS367" s="73"/>
      <c r="MFT367" s="73"/>
      <c r="MFU367" s="73"/>
      <c r="MFV367" s="73"/>
      <c r="MFW367" s="73"/>
      <c r="MFX367" s="73"/>
      <c r="MFY367" s="73"/>
      <c r="MFZ367" s="73"/>
      <c r="MGA367" s="73"/>
      <c r="MGB367" s="73"/>
      <c r="MGC367" s="73"/>
      <c r="MGD367" s="73"/>
      <c r="MGE367" s="73"/>
      <c r="MGF367" s="73"/>
      <c r="MGG367" s="73"/>
      <c r="MGH367" s="73"/>
      <c r="MGI367" s="73"/>
      <c r="MGJ367" s="73"/>
      <c r="MGK367" s="73"/>
      <c r="MGL367" s="73"/>
      <c r="MGM367" s="73"/>
      <c r="MGN367" s="73"/>
      <c r="MGO367" s="73"/>
      <c r="MGP367" s="73"/>
      <c r="MGQ367" s="73"/>
      <c r="MGR367" s="73"/>
      <c r="MGS367" s="73"/>
      <c r="MGT367" s="73"/>
      <c r="MGU367" s="73"/>
      <c r="MGV367" s="73"/>
      <c r="MGW367" s="73"/>
      <c r="MGX367" s="73"/>
      <c r="MGY367" s="73"/>
      <c r="MGZ367" s="73"/>
      <c r="MHA367" s="73"/>
      <c r="MHB367" s="73"/>
      <c r="MHC367" s="73"/>
      <c r="MHD367" s="73"/>
      <c r="MHE367" s="73"/>
      <c r="MHF367" s="73"/>
      <c r="MHG367" s="73"/>
      <c r="MHH367" s="73"/>
      <c r="MHI367" s="73"/>
      <c r="MHJ367" s="73"/>
      <c r="MHK367" s="73"/>
      <c r="MHL367" s="73"/>
      <c r="MHM367" s="73"/>
      <c r="MHN367" s="73"/>
      <c r="MHO367" s="73"/>
      <c r="MHP367" s="73"/>
      <c r="MHQ367" s="73"/>
      <c r="MHR367" s="73"/>
      <c r="MHS367" s="73"/>
      <c r="MHT367" s="73"/>
      <c r="MHU367" s="73"/>
      <c r="MHV367" s="73"/>
      <c r="MHW367" s="73"/>
      <c r="MHX367" s="73"/>
      <c r="MHY367" s="73"/>
      <c r="MHZ367" s="73"/>
      <c r="MIA367" s="73"/>
      <c r="MIB367" s="73"/>
      <c r="MIC367" s="73"/>
      <c r="MID367" s="73"/>
      <c r="MIE367" s="73"/>
      <c r="MIF367" s="73"/>
      <c r="MIG367" s="73"/>
      <c r="MIH367" s="73"/>
      <c r="MII367" s="73"/>
      <c r="MIJ367" s="73"/>
      <c r="MIK367" s="73"/>
      <c r="MIL367" s="73"/>
      <c r="MIM367" s="73"/>
      <c r="MIN367" s="73"/>
      <c r="MIO367" s="73"/>
      <c r="MIP367" s="73"/>
      <c r="MIQ367" s="73"/>
      <c r="MIR367" s="73"/>
      <c r="MIS367" s="73"/>
      <c r="MIT367" s="73"/>
      <c r="MIU367" s="73"/>
      <c r="MIV367" s="73"/>
      <c r="MIW367" s="73"/>
      <c r="MIX367" s="73"/>
      <c r="MIY367" s="73"/>
      <c r="MIZ367" s="73"/>
      <c r="MJA367" s="73"/>
      <c r="MJB367" s="73"/>
      <c r="MJC367" s="73"/>
      <c r="MJD367" s="73"/>
      <c r="MJE367" s="73"/>
      <c r="MJF367" s="73"/>
      <c r="MJG367" s="73"/>
      <c r="MJH367" s="73"/>
      <c r="MJI367" s="73"/>
      <c r="MJJ367" s="73"/>
      <c r="MJK367" s="73"/>
      <c r="MJL367" s="73"/>
      <c r="MJM367" s="73"/>
      <c r="MJN367" s="73"/>
      <c r="MJO367" s="73"/>
      <c r="MJP367" s="73"/>
      <c r="MJQ367" s="73"/>
      <c r="MJR367" s="73"/>
      <c r="MJS367" s="73"/>
      <c r="MJT367" s="73"/>
      <c r="MJU367" s="73"/>
      <c r="MJV367" s="73"/>
      <c r="MJW367" s="73"/>
      <c r="MJX367" s="73"/>
      <c r="MJY367" s="73"/>
      <c r="MJZ367" s="73"/>
      <c r="MKA367" s="73"/>
      <c r="MKB367" s="73"/>
      <c r="MKC367" s="73"/>
      <c r="MKD367" s="73"/>
      <c r="MKE367" s="73"/>
      <c r="MKF367" s="73"/>
      <c r="MKG367" s="73"/>
      <c r="MKH367" s="73"/>
      <c r="MKI367" s="73"/>
      <c r="MKJ367" s="73"/>
      <c r="MKK367" s="73"/>
      <c r="MKL367" s="73"/>
      <c r="MKM367" s="73"/>
      <c r="MKN367" s="73"/>
      <c r="MKO367" s="73"/>
      <c r="MKP367" s="73"/>
      <c r="MKQ367" s="73"/>
      <c r="MKR367" s="73"/>
      <c r="MKS367" s="73"/>
      <c r="MKT367" s="73"/>
      <c r="MKU367" s="73"/>
      <c r="MKV367" s="73"/>
      <c r="MKW367" s="73"/>
      <c r="MKX367" s="73"/>
      <c r="MKY367" s="73"/>
      <c r="MKZ367" s="73"/>
      <c r="MLA367" s="73"/>
      <c r="MLB367" s="73"/>
      <c r="MLC367" s="73"/>
      <c r="MLD367" s="73"/>
      <c r="MLE367" s="73"/>
      <c r="MLF367" s="73"/>
      <c r="MLG367" s="73"/>
      <c r="MLH367" s="73"/>
      <c r="MLI367" s="73"/>
      <c r="MLJ367" s="73"/>
      <c r="MLK367" s="73"/>
      <c r="MLL367" s="73"/>
      <c r="MLM367" s="73"/>
      <c r="MLN367" s="73"/>
      <c r="MLO367" s="73"/>
      <c r="MLP367" s="73"/>
      <c r="MLQ367" s="73"/>
      <c r="MLR367" s="73"/>
      <c r="MLS367" s="73"/>
      <c r="MLT367" s="73"/>
      <c r="MLU367" s="73"/>
      <c r="MLV367" s="73"/>
      <c r="MLW367" s="73"/>
      <c r="MLX367" s="73"/>
      <c r="MLY367" s="73"/>
      <c r="MLZ367" s="73"/>
      <c r="MMA367" s="73"/>
      <c r="MMB367" s="73"/>
      <c r="MMC367" s="73"/>
      <c r="MMD367" s="73"/>
      <c r="MME367" s="73"/>
      <c r="MMF367" s="73"/>
      <c r="MMG367" s="73"/>
      <c r="MMH367" s="73"/>
      <c r="MMI367" s="73"/>
      <c r="MMJ367" s="73"/>
      <c r="MMK367" s="73"/>
      <c r="MML367" s="73"/>
      <c r="MMM367" s="73"/>
      <c r="MMN367" s="73"/>
      <c r="MMO367" s="73"/>
      <c r="MMP367" s="73"/>
      <c r="MMQ367" s="73"/>
      <c r="MMR367" s="73"/>
      <c r="MMS367" s="73"/>
      <c r="MMT367" s="73"/>
      <c r="MMU367" s="73"/>
      <c r="MMV367" s="73"/>
      <c r="MMW367" s="73"/>
      <c r="MMX367" s="73"/>
      <c r="MMY367" s="73"/>
      <c r="MMZ367" s="73"/>
      <c r="MNA367" s="73"/>
      <c r="MNB367" s="73"/>
      <c r="MNC367" s="73"/>
      <c r="MND367" s="73"/>
      <c r="MNE367" s="73"/>
      <c r="MNF367" s="73"/>
      <c r="MNG367" s="73"/>
      <c r="MNH367" s="73"/>
      <c r="MNI367" s="73"/>
      <c r="MNJ367" s="73"/>
      <c r="MNK367" s="73"/>
      <c r="MNL367" s="73"/>
      <c r="MNM367" s="73"/>
      <c r="MNN367" s="73"/>
      <c r="MNO367" s="73"/>
      <c r="MNP367" s="73"/>
      <c r="MNQ367" s="73"/>
      <c r="MNR367" s="73"/>
      <c r="MNS367" s="73"/>
      <c r="MNT367" s="73"/>
      <c r="MNU367" s="73"/>
      <c r="MNV367" s="73"/>
      <c r="MNW367" s="73"/>
      <c r="MNX367" s="73"/>
      <c r="MNY367" s="73"/>
      <c r="MNZ367" s="73"/>
      <c r="MOA367" s="73"/>
      <c r="MOB367" s="73"/>
      <c r="MOC367" s="73"/>
      <c r="MOD367" s="73"/>
      <c r="MOE367" s="73"/>
      <c r="MOF367" s="73"/>
      <c r="MOG367" s="73"/>
      <c r="MOH367" s="73"/>
      <c r="MOI367" s="73"/>
      <c r="MOJ367" s="73"/>
      <c r="MOK367" s="73"/>
      <c r="MOL367" s="73"/>
      <c r="MOM367" s="73"/>
      <c r="MON367" s="73"/>
      <c r="MOO367" s="73"/>
      <c r="MOP367" s="73"/>
      <c r="MOQ367" s="73"/>
      <c r="MOR367" s="73"/>
      <c r="MOS367" s="73"/>
      <c r="MOT367" s="73"/>
      <c r="MOU367" s="73"/>
      <c r="MOV367" s="73"/>
      <c r="MOW367" s="73"/>
      <c r="MOX367" s="73"/>
      <c r="MOY367" s="73"/>
      <c r="MOZ367" s="73"/>
      <c r="MPA367" s="73"/>
      <c r="MPB367" s="73"/>
      <c r="MPC367" s="73"/>
      <c r="MPD367" s="73"/>
      <c r="MPE367" s="73"/>
      <c r="MPF367" s="73"/>
      <c r="MPG367" s="73"/>
      <c r="MPH367" s="73"/>
      <c r="MPI367" s="73"/>
      <c r="MPJ367" s="73"/>
      <c r="MPK367" s="73"/>
      <c r="MPL367" s="73"/>
      <c r="MPM367" s="73"/>
      <c r="MPN367" s="73"/>
      <c r="MPO367" s="73"/>
      <c r="MPP367" s="73"/>
      <c r="MPQ367" s="73"/>
      <c r="MPR367" s="73"/>
      <c r="MPS367" s="73"/>
      <c r="MPT367" s="73"/>
      <c r="MPU367" s="73"/>
      <c r="MPV367" s="73"/>
      <c r="MPW367" s="73"/>
      <c r="MPX367" s="73"/>
      <c r="MPY367" s="73"/>
      <c r="MPZ367" s="73"/>
      <c r="MQA367" s="73"/>
      <c r="MQB367" s="73"/>
      <c r="MQC367" s="73"/>
      <c r="MQD367" s="73"/>
      <c r="MQE367" s="73"/>
      <c r="MQF367" s="73"/>
      <c r="MQG367" s="73"/>
      <c r="MQH367" s="73"/>
      <c r="MQI367" s="73"/>
      <c r="MQJ367" s="73"/>
      <c r="MQK367" s="73"/>
      <c r="MQL367" s="73"/>
      <c r="MQM367" s="73"/>
      <c r="MQN367" s="73"/>
      <c r="MQO367" s="73"/>
      <c r="MQP367" s="73"/>
      <c r="MQQ367" s="73"/>
      <c r="MQR367" s="73"/>
      <c r="MQS367" s="73"/>
      <c r="MQT367" s="73"/>
      <c r="MQU367" s="73"/>
      <c r="MQV367" s="73"/>
      <c r="MQW367" s="73"/>
      <c r="MQX367" s="73"/>
      <c r="MQY367" s="73"/>
      <c r="MQZ367" s="73"/>
      <c r="MRA367" s="73"/>
      <c r="MRB367" s="73"/>
      <c r="MRC367" s="73"/>
      <c r="MRD367" s="73"/>
      <c r="MRE367" s="73"/>
      <c r="MRF367" s="73"/>
      <c r="MRG367" s="73"/>
      <c r="MRH367" s="73"/>
      <c r="MRI367" s="73"/>
      <c r="MRJ367" s="73"/>
      <c r="MRK367" s="73"/>
      <c r="MRL367" s="73"/>
      <c r="MRM367" s="73"/>
      <c r="MRN367" s="73"/>
      <c r="MRO367" s="73"/>
      <c r="MRP367" s="73"/>
      <c r="MRQ367" s="73"/>
      <c r="MRR367" s="73"/>
      <c r="MRS367" s="73"/>
      <c r="MRT367" s="73"/>
      <c r="MRU367" s="73"/>
      <c r="MRV367" s="73"/>
      <c r="MRW367" s="73"/>
      <c r="MRX367" s="73"/>
      <c r="MRY367" s="73"/>
      <c r="MRZ367" s="73"/>
      <c r="MSA367" s="73"/>
      <c r="MSB367" s="73"/>
      <c r="MSC367" s="73"/>
      <c r="MSD367" s="73"/>
      <c r="MSE367" s="73"/>
      <c r="MSF367" s="73"/>
      <c r="MSG367" s="73"/>
      <c r="MSH367" s="73"/>
      <c r="MSI367" s="73"/>
      <c r="MSJ367" s="73"/>
      <c r="MSK367" s="73"/>
      <c r="MSL367" s="73"/>
      <c r="MSM367" s="73"/>
      <c r="MSN367" s="73"/>
      <c r="MSO367" s="73"/>
      <c r="MSP367" s="73"/>
      <c r="MSQ367" s="73"/>
      <c r="MSR367" s="73"/>
      <c r="MSS367" s="73"/>
      <c r="MST367" s="73"/>
      <c r="MSU367" s="73"/>
      <c r="MSV367" s="73"/>
      <c r="MSW367" s="73"/>
      <c r="MSX367" s="73"/>
      <c r="MSY367" s="73"/>
      <c r="MSZ367" s="73"/>
      <c r="MTA367" s="73"/>
      <c r="MTB367" s="73"/>
      <c r="MTC367" s="73"/>
      <c r="MTD367" s="73"/>
      <c r="MTE367" s="73"/>
      <c r="MTF367" s="73"/>
      <c r="MTG367" s="73"/>
      <c r="MTH367" s="73"/>
      <c r="MTI367" s="73"/>
      <c r="MTJ367" s="73"/>
      <c r="MTK367" s="73"/>
      <c r="MTL367" s="73"/>
      <c r="MTM367" s="73"/>
      <c r="MTN367" s="73"/>
      <c r="MTO367" s="73"/>
      <c r="MTP367" s="73"/>
      <c r="MTQ367" s="73"/>
      <c r="MTR367" s="73"/>
      <c r="MTS367" s="73"/>
      <c r="MTT367" s="73"/>
      <c r="MTU367" s="73"/>
      <c r="MTV367" s="73"/>
      <c r="MTW367" s="73"/>
      <c r="MTX367" s="73"/>
      <c r="MTY367" s="73"/>
      <c r="MTZ367" s="73"/>
      <c r="MUA367" s="73"/>
      <c r="MUB367" s="73"/>
      <c r="MUC367" s="73"/>
      <c r="MUD367" s="73"/>
      <c r="MUE367" s="73"/>
      <c r="MUF367" s="73"/>
      <c r="MUG367" s="73"/>
      <c r="MUH367" s="73"/>
      <c r="MUI367" s="73"/>
      <c r="MUJ367" s="73"/>
      <c r="MUK367" s="73"/>
      <c r="MUL367" s="73"/>
      <c r="MUM367" s="73"/>
      <c r="MUN367" s="73"/>
      <c r="MUO367" s="73"/>
      <c r="MUP367" s="73"/>
      <c r="MUQ367" s="73"/>
      <c r="MUR367" s="73"/>
      <c r="MUS367" s="73"/>
      <c r="MUT367" s="73"/>
      <c r="MUU367" s="73"/>
      <c r="MUV367" s="73"/>
      <c r="MUW367" s="73"/>
      <c r="MUX367" s="73"/>
      <c r="MUY367" s="73"/>
      <c r="MUZ367" s="73"/>
      <c r="MVA367" s="73"/>
      <c r="MVB367" s="73"/>
      <c r="MVC367" s="73"/>
      <c r="MVD367" s="73"/>
      <c r="MVE367" s="73"/>
      <c r="MVF367" s="73"/>
      <c r="MVG367" s="73"/>
      <c r="MVH367" s="73"/>
      <c r="MVI367" s="73"/>
      <c r="MVJ367" s="73"/>
      <c r="MVK367" s="73"/>
      <c r="MVL367" s="73"/>
      <c r="MVM367" s="73"/>
      <c r="MVN367" s="73"/>
      <c r="MVO367" s="73"/>
      <c r="MVP367" s="73"/>
      <c r="MVQ367" s="73"/>
      <c r="MVR367" s="73"/>
      <c r="MVS367" s="73"/>
      <c r="MVT367" s="73"/>
      <c r="MVU367" s="73"/>
      <c r="MVV367" s="73"/>
      <c r="MVW367" s="73"/>
      <c r="MVX367" s="73"/>
      <c r="MVY367" s="73"/>
      <c r="MVZ367" s="73"/>
      <c r="MWA367" s="73"/>
      <c r="MWB367" s="73"/>
      <c r="MWC367" s="73"/>
      <c r="MWD367" s="73"/>
      <c r="MWE367" s="73"/>
      <c r="MWF367" s="73"/>
      <c r="MWG367" s="73"/>
      <c r="MWH367" s="73"/>
      <c r="MWI367" s="73"/>
      <c r="MWJ367" s="73"/>
      <c r="MWK367" s="73"/>
      <c r="MWL367" s="73"/>
      <c r="MWM367" s="73"/>
      <c r="MWN367" s="73"/>
      <c r="MWO367" s="73"/>
      <c r="MWP367" s="73"/>
      <c r="MWQ367" s="73"/>
      <c r="MWR367" s="73"/>
      <c r="MWS367" s="73"/>
      <c r="MWT367" s="73"/>
      <c r="MWU367" s="73"/>
      <c r="MWV367" s="73"/>
      <c r="MWW367" s="73"/>
      <c r="MWX367" s="73"/>
      <c r="MWY367" s="73"/>
      <c r="MWZ367" s="73"/>
      <c r="MXA367" s="73"/>
      <c r="MXB367" s="73"/>
      <c r="MXC367" s="73"/>
      <c r="MXD367" s="73"/>
      <c r="MXE367" s="73"/>
      <c r="MXF367" s="73"/>
      <c r="MXG367" s="73"/>
      <c r="MXH367" s="73"/>
      <c r="MXI367" s="73"/>
      <c r="MXJ367" s="73"/>
      <c r="MXK367" s="73"/>
      <c r="MXL367" s="73"/>
      <c r="MXM367" s="73"/>
      <c r="MXN367" s="73"/>
      <c r="MXO367" s="73"/>
      <c r="MXP367" s="73"/>
      <c r="MXQ367" s="73"/>
      <c r="MXR367" s="73"/>
      <c r="MXS367" s="73"/>
      <c r="MXT367" s="73"/>
      <c r="MXU367" s="73"/>
      <c r="MXV367" s="73"/>
      <c r="MXW367" s="73"/>
      <c r="MXX367" s="73"/>
      <c r="MXY367" s="73"/>
      <c r="MXZ367" s="73"/>
      <c r="MYA367" s="73"/>
      <c r="MYB367" s="73"/>
      <c r="MYC367" s="73"/>
      <c r="MYD367" s="73"/>
      <c r="MYE367" s="73"/>
      <c r="MYF367" s="73"/>
      <c r="MYG367" s="73"/>
      <c r="MYH367" s="73"/>
      <c r="MYI367" s="73"/>
      <c r="MYJ367" s="73"/>
      <c r="MYK367" s="73"/>
      <c r="MYL367" s="73"/>
      <c r="MYM367" s="73"/>
      <c r="MYN367" s="73"/>
      <c r="MYO367" s="73"/>
      <c r="MYP367" s="73"/>
      <c r="MYQ367" s="73"/>
      <c r="MYR367" s="73"/>
      <c r="MYS367" s="73"/>
      <c r="MYT367" s="73"/>
      <c r="MYU367" s="73"/>
      <c r="MYV367" s="73"/>
      <c r="MYW367" s="73"/>
      <c r="MYX367" s="73"/>
      <c r="MYY367" s="73"/>
      <c r="MYZ367" s="73"/>
      <c r="MZA367" s="73"/>
      <c r="MZB367" s="73"/>
      <c r="MZC367" s="73"/>
      <c r="MZD367" s="73"/>
      <c r="MZE367" s="73"/>
      <c r="MZF367" s="73"/>
      <c r="MZG367" s="73"/>
      <c r="MZH367" s="73"/>
      <c r="MZI367" s="73"/>
      <c r="MZJ367" s="73"/>
      <c r="MZK367" s="73"/>
      <c r="MZL367" s="73"/>
      <c r="MZM367" s="73"/>
      <c r="MZN367" s="73"/>
      <c r="MZO367" s="73"/>
      <c r="MZP367" s="73"/>
      <c r="MZQ367" s="73"/>
      <c r="MZR367" s="73"/>
      <c r="MZS367" s="73"/>
      <c r="MZT367" s="73"/>
      <c r="MZU367" s="73"/>
      <c r="MZV367" s="73"/>
      <c r="MZW367" s="73"/>
      <c r="MZX367" s="73"/>
      <c r="MZY367" s="73"/>
      <c r="MZZ367" s="73"/>
      <c r="NAA367" s="73"/>
      <c r="NAB367" s="73"/>
      <c r="NAC367" s="73"/>
      <c r="NAD367" s="73"/>
      <c r="NAE367" s="73"/>
      <c r="NAF367" s="73"/>
      <c r="NAG367" s="73"/>
      <c r="NAH367" s="73"/>
      <c r="NAI367" s="73"/>
      <c r="NAJ367" s="73"/>
      <c r="NAK367" s="73"/>
      <c r="NAL367" s="73"/>
      <c r="NAM367" s="73"/>
      <c r="NAN367" s="73"/>
      <c r="NAO367" s="73"/>
      <c r="NAP367" s="73"/>
      <c r="NAQ367" s="73"/>
      <c r="NAR367" s="73"/>
      <c r="NAS367" s="73"/>
      <c r="NAT367" s="73"/>
      <c r="NAU367" s="73"/>
      <c r="NAV367" s="73"/>
      <c r="NAW367" s="73"/>
      <c r="NAX367" s="73"/>
      <c r="NAY367" s="73"/>
      <c r="NAZ367" s="73"/>
      <c r="NBA367" s="73"/>
      <c r="NBB367" s="73"/>
      <c r="NBC367" s="73"/>
      <c r="NBD367" s="73"/>
      <c r="NBE367" s="73"/>
      <c r="NBF367" s="73"/>
      <c r="NBG367" s="73"/>
      <c r="NBH367" s="73"/>
      <c r="NBI367" s="73"/>
      <c r="NBJ367" s="73"/>
      <c r="NBK367" s="73"/>
      <c r="NBL367" s="73"/>
      <c r="NBM367" s="73"/>
      <c r="NBN367" s="73"/>
      <c r="NBO367" s="73"/>
      <c r="NBP367" s="73"/>
      <c r="NBQ367" s="73"/>
      <c r="NBR367" s="73"/>
      <c r="NBS367" s="73"/>
      <c r="NBT367" s="73"/>
      <c r="NBU367" s="73"/>
      <c r="NBV367" s="73"/>
      <c r="NBW367" s="73"/>
      <c r="NBX367" s="73"/>
      <c r="NBY367" s="73"/>
      <c r="NBZ367" s="73"/>
      <c r="NCA367" s="73"/>
      <c r="NCB367" s="73"/>
      <c r="NCC367" s="73"/>
      <c r="NCD367" s="73"/>
      <c r="NCE367" s="73"/>
      <c r="NCF367" s="73"/>
      <c r="NCG367" s="73"/>
      <c r="NCH367" s="73"/>
      <c r="NCI367" s="73"/>
      <c r="NCJ367" s="73"/>
      <c r="NCK367" s="73"/>
      <c r="NCL367" s="73"/>
      <c r="NCM367" s="73"/>
      <c r="NCN367" s="73"/>
      <c r="NCO367" s="73"/>
      <c r="NCP367" s="73"/>
      <c r="NCQ367" s="73"/>
      <c r="NCR367" s="73"/>
      <c r="NCS367" s="73"/>
      <c r="NCT367" s="73"/>
      <c r="NCU367" s="73"/>
      <c r="NCV367" s="73"/>
      <c r="NCW367" s="73"/>
      <c r="NCX367" s="73"/>
      <c r="NCY367" s="73"/>
      <c r="NCZ367" s="73"/>
      <c r="NDA367" s="73"/>
      <c r="NDB367" s="73"/>
      <c r="NDC367" s="73"/>
      <c r="NDD367" s="73"/>
      <c r="NDE367" s="73"/>
      <c r="NDF367" s="73"/>
      <c r="NDG367" s="73"/>
      <c r="NDH367" s="73"/>
      <c r="NDI367" s="73"/>
      <c r="NDJ367" s="73"/>
      <c r="NDK367" s="73"/>
      <c r="NDL367" s="73"/>
      <c r="NDM367" s="73"/>
      <c r="NDN367" s="73"/>
      <c r="NDO367" s="73"/>
      <c r="NDP367" s="73"/>
      <c r="NDQ367" s="73"/>
      <c r="NDR367" s="73"/>
      <c r="NDS367" s="73"/>
      <c r="NDT367" s="73"/>
      <c r="NDU367" s="73"/>
      <c r="NDV367" s="73"/>
      <c r="NDW367" s="73"/>
      <c r="NDX367" s="73"/>
      <c r="NDY367" s="73"/>
      <c r="NDZ367" s="73"/>
      <c r="NEA367" s="73"/>
      <c r="NEB367" s="73"/>
      <c r="NEC367" s="73"/>
      <c r="NED367" s="73"/>
      <c r="NEE367" s="73"/>
      <c r="NEF367" s="73"/>
      <c r="NEG367" s="73"/>
      <c r="NEH367" s="73"/>
      <c r="NEI367" s="73"/>
      <c r="NEJ367" s="73"/>
      <c r="NEK367" s="73"/>
      <c r="NEL367" s="73"/>
      <c r="NEM367" s="73"/>
      <c r="NEN367" s="73"/>
      <c r="NEO367" s="73"/>
      <c r="NEP367" s="73"/>
      <c r="NEQ367" s="73"/>
      <c r="NER367" s="73"/>
      <c r="NES367" s="73"/>
      <c r="NET367" s="73"/>
      <c r="NEU367" s="73"/>
      <c r="NEV367" s="73"/>
      <c r="NEW367" s="73"/>
      <c r="NEX367" s="73"/>
      <c r="NEY367" s="73"/>
      <c r="NEZ367" s="73"/>
      <c r="NFA367" s="73"/>
      <c r="NFB367" s="73"/>
      <c r="NFC367" s="73"/>
      <c r="NFD367" s="73"/>
      <c r="NFE367" s="73"/>
      <c r="NFF367" s="73"/>
      <c r="NFG367" s="73"/>
      <c r="NFH367" s="73"/>
      <c r="NFI367" s="73"/>
      <c r="NFJ367" s="73"/>
      <c r="NFK367" s="73"/>
      <c r="NFL367" s="73"/>
      <c r="NFM367" s="73"/>
      <c r="NFN367" s="73"/>
      <c r="NFO367" s="73"/>
      <c r="NFP367" s="73"/>
      <c r="NFQ367" s="73"/>
      <c r="NFR367" s="73"/>
      <c r="NFS367" s="73"/>
      <c r="NFT367" s="73"/>
      <c r="NFU367" s="73"/>
      <c r="NFV367" s="73"/>
      <c r="NFW367" s="73"/>
      <c r="NFX367" s="73"/>
      <c r="NFY367" s="73"/>
      <c r="NFZ367" s="73"/>
      <c r="NGA367" s="73"/>
      <c r="NGB367" s="73"/>
      <c r="NGC367" s="73"/>
      <c r="NGD367" s="73"/>
      <c r="NGE367" s="73"/>
      <c r="NGF367" s="73"/>
      <c r="NGG367" s="73"/>
      <c r="NGH367" s="73"/>
      <c r="NGI367" s="73"/>
      <c r="NGJ367" s="73"/>
      <c r="NGK367" s="73"/>
      <c r="NGL367" s="73"/>
      <c r="NGM367" s="73"/>
      <c r="NGN367" s="73"/>
      <c r="NGO367" s="73"/>
      <c r="NGP367" s="73"/>
      <c r="NGQ367" s="73"/>
      <c r="NGR367" s="73"/>
      <c r="NGS367" s="73"/>
      <c r="NGT367" s="73"/>
      <c r="NGU367" s="73"/>
      <c r="NGV367" s="73"/>
      <c r="NGW367" s="73"/>
      <c r="NGX367" s="73"/>
      <c r="NGY367" s="73"/>
      <c r="NGZ367" s="73"/>
      <c r="NHA367" s="73"/>
      <c r="NHB367" s="73"/>
      <c r="NHC367" s="73"/>
      <c r="NHD367" s="73"/>
      <c r="NHE367" s="73"/>
      <c r="NHF367" s="73"/>
      <c r="NHG367" s="73"/>
      <c r="NHH367" s="73"/>
      <c r="NHI367" s="73"/>
      <c r="NHJ367" s="73"/>
      <c r="NHK367" s="73"/>
      <c r="NHL367" s="73"/>
      <c r="NHM367" s="73"/>
      <c r="NHN367" s="73"/>
      <c r="NHO367" s="73"/>
      <c r="NHP367" s="73"/>
      <c r="NHQ367" s="73"/>
      <c r="NHR367" s="73"/>
      <c r="NHS367" s="73"/>
      <c r="NHT367" s="73"/>
      <c r="NHU367" s="73"/>
      <c r="NHV367" s="73"/>
      <c r="NHW367" s="73"/>
      <c r="NHX367" s="73"/>
      <c r="NHY367" s="73"/>
      <c r="NHZ367" s="73"/>
      <c r="NIA367" s="73"/>
      <c r="NIB367" s="73"/>
      <c r="NIC367" s="73"/>
      <c r="NID367" s="73"/>
      <c r="NIE367" s="73"/>
      <c r="NIF367" s="73"/>
      <c r="NIG367" s="73"/>
      <c r="NIH367" s="73"/>
      <c r="NII367" s="73"/>
      <c r="NIJ367" s="73"/>
      <c r="NIK367" s="73"/>
      <c r="NIL367" s="73"/>
      <c r="NIM367" s="73"/>
      <c r="NIN367" s="73"/>
      <c r="NIO367" s="73"/>
      <c r="NIP367" s="73"/>
      <c r="NIQ367" s="73"/>
      <c r="NIR367" s="73"/>
      <c r="NIS367" s="73"/>
      <c r="NIT367" s="73"/>
      <c r="NIU367" s="73"/>
      <c r="NIV367" s="73"/>
      <c r="NIW367" s="73"/>
      <c r="NIX367" s="73"/>
      <c r="NIY367" s="73"/>
      <c r="NIZ367" s="73"/>
      <c r="NJA367" s="73"/>
      <c r="NJB367" s="73"/>
      <c r="NJC367" s="73"/>
      <c r="NJD367" s="73"/>
      <c r="NJE367" s="73"/>
      <c r="NJF367" s="73"/>
      <c r="NJG367" s="73"/>
      <c r="NJH367" s="73"/>
      <c r="NJI367" s="73"/>
      <c r="NJJ367" s="73"/>
      <c r="NJK367" s="73"/>
      <c r="NJL367" s="73"/>
      <c r="NJM367" s="73"/>
      <c r="NJN367" s="73"/>
      <c r="NJO367" s="73"/>
      <c r="NJP367" s="73"/>
      <c r="NJQ367" s="73"/>
      <c r="NJR367" s="73"/>
      <c r="NJS367" s="73"/>
      <c r="NJT367" s="73"/>
      <c r="NJU367" s="73"/>
      <c r="NJV367" s="73"/>
      <c r="NJW367" s="73"/>
      <c r="NJX367" s="73"/>
      <c r="NJY367" s="73"/>
      <c r="NJZ367" s="73"/>
      <c r="NKA367" s="73"/>
      <c r="NKB367" s="73"/>
      <c r="NKC367" s="73"/>
      <c r="NKD367" s="73"/>
      <c r="NKE367" s="73"/>
      <c r="NKF367" s="73"/>
      <c r="NKG367" s="73"/>
      <c r="NKH367" s="73"/>
      <c r="NKI367" s="73"/>
      <c r="NKJ367" s="73"/>
      <c r="NKK367" s="73"/>
      <c r="NKL367" s="73"/>
      <c r="NKM367" s="73"/>
      <c r="NKN367" s="73"/>
      <c r="NKO367" s="73"/>
      <c r="NKP367" s="73"/>
      <c r="NKQ367" s="73"/>
      <c r="NKR367" s="73"/>
      <c r="NKS367" s="73"/>
      <c r="NKT367" s="73"/>
      <c r="NKU367" s="73"/>
      <c r="NKV367" s="73"/>
      <c r="NKW367" s="73"/>
      <c r="NKX367" s="73"/>
      <c r="NKY367" s="73"/>
      <c r="NKZ367" s="73"/>
      <c r="NLA367" s="73"/>
      <c r="NLB367" s="73"/>
      <c r="NLC367" s="73"/>
      <c r="NLD367" s="73"/>
      <c r="NLE367" s="73"/>
      <c r="NLF367" s="73"/>
      <c r="NLG367" s="73"/>
      <c r="NLH367" s="73"/>
      <c r="NLI367" s="73"/>
      <c r="NLJ367" s="73"/>
      <c r="NLK367" s="73"/>
      <c r="NLL367" s="73"/>
      <c r="NLM367" s="73"/>
      <c r="NLN367" s="73"/>
      <c r="NLO367" s="73"/>
      <c r="NLP367" s="73"/>
      <c r="NLQ367" s="73"/>
      <c r="NLR367" s="73"/>
      <c r="NLS367" s="73"/>
      <c r="NLT367" s="73"/>
      <c r="NLU367" s="73"/>
      <c r="NLV367" s="73"/>
      <c r="NLW367" s="73"/>
      <c r="NLX367" s="73"/>
      <c r="NLY367" s="73"/>
      <c r="NLZ367" s="73"/>
      <c r="NMA367" s="73"/>
      <c r="NMB367" s="73"/>
      <c r="NMC367" s="73"/>
      <c r="NMD367" s="73"/>
      <c r="NME367" s="73"/>
      <c r="NMF367" s="73"/>
      <c r="NMG367" s="73"/>
      <c r="NMH367" s="73"/>
      <c r="NMI367" s="73"/>
      <c r="NMJ367" s="73"/>
      <c r="NMK367" s="73"/>
      <c r="NML367" s="73"/>
      <c r="NMM367" s="73"/>
      <c r="NMN367" s="73"/>
      <c r="NMO367" s="73"/>
      <c r="NMP367" s="73"/>
      <c r="NMQ367" s="73"/>
      <c r="NMR367" s="73"/>
      <c r="NMS367" s="73"/>
      <c r="NMT367" s="73"/>
      <c r="NMU367" s="73"/>
      <c r="NMV367" s="73"/>
      <c r="NMW367" s="73"/>
      <c r="NMX367" s="73"/>
      <c r="NMY367" s="73"/>
      <c r="NMZ367" s="73"/>
      <c r="NNA367" s="73"/>
      <c r="NNB367" s="73"/>
      <c r="NNC367" s="73"/>
      <c r="NND367" s="73"/>
      <c r="NNE367" s="73"/>
      <c r="NNF367" s="73"/>
      <c r="NNG367" s="73"/>
      <c r="NNH367" s="73"/>
      <c r="NNI367" s="73"/>
      <c r="NNJ367" s="73"/>
      <c r="NNK367" s="73"/>
      <c r="NNL367" s="73"/>
      <c r="NNM367" s="73"/>
      <c r="NNN367" s="73"/>
      <c r="NNO367" s="73"/>
      <c r="NNP367" s="73"/>
      <c r="NNQ367" s="73"/>
      <c r="NNR367" s="73"/>
      <c r="NNS367" s="73"/>
      <c r="NNT367" s="73"/>
      <c r="NNU367" s="73"/>
      <c r="NNV367" s="73"/>
      <c r="NNW367" s="73"/>
      <c r="NNX367" s="73"/>
      <c r="NNY367" s="73"/>
      <c r="NNZ367" s="73"/>
      <c r="NOA367" s="73"/>
      <c r="NOB367" s="73"/>
      <c r="NOC367" s="73"/>
      <c r="NOD367" s="73"/>
      <c r="NOE367" s="73"/>
      <c r="NOF367" s="73"/>
      <c r="NOG367" s="73"/>
      <c r="NOH367" s="73"/>
      <c r="NOI367" s="73"/>
      <c r="NOJ367" s="73"/>
      <c r="NOK367" s="73"/>
      <c r="NOL367" s="73"/>
      <c r="NOM367" s="73"/>
      <c r="NON367" s="73"/>
      <c r="NOO367" s="73"/>
      <c r="NOP367" s="73"/>
      <c r="NOQ367" s="73"/>
      <c r="NOR367" s="73"/>
      <c r="NOS367" s="73"/>
      <c r="NOT367" s="73"/>
      <c r="NOU367" s="73"/>
      <c r="NOV367" s="73"/>
      <c r="NOW367" s="73"/>
      <c r="NOX367" s="73"/>
      <c r="NOY367" s="73"/>
      <c r="NOZ367" s="73"/>
      <c r="NPA367" s="73"/>
      <c r="NPB367" s="73"/>
      <c r="NPC367" s="73"/>
      <c r="NPD367" s="73"/>
      <c r="NPE367" s="73"/>
      <c r="NPF367" s="73"/>
      <c r="NPG367" s="73"/>
      <c r="NPH367" s="73"/>
      <c r="NPI367" s="73"/>
      <c r="NPJ367" s="73"/>
      <c r="NPK367" s="73"/>
      <c r="NPL367" s="73"/>
      <c r="NPM367" s="73"/>
      <c r="NPN367" s="73"/>
      <c r="NPO367" s="73"/>
      <c r="NPP367" s="73"/>
      <c r="NPQ367" s="73"/>
      <c r="NPR367" s="73"/>
      <c r="NPS367" s="73"/>
      <c r="NPT367" s="73"/>
      <c r="NPU367" s="73"/>
      <c r="NPV367" s="73"/>
      <c r="NPW367" s="73"/>
      <c r="NPX367" s="73"/>
      <c r="NPY367" s="73"/>
      <c r="NPZ367" s="73"/>
      <c r="NQA367" s="73"/>
      <c r="NQB367" s="73"/>
      <c r="NQC367" s="73"/>
      <c r="NQD367" s="73"/>
      <c r="NQE367" s="73"/>
      <c r="NQF367" s="73"/>
      <c r="NQG367" s="73"/>
      <c r="NQH367" s="73"/>
      <c r="NQI367" s="73"/>
      <c r="NQJ367" s="73"/>
      <c r="NQK367" s="73"/>
      <c r="NQL367" s="73"/>
      <c r="NQM367" s="73"/>
      <c r="NQN367" s="73"/>
      <c r="NQO367" s="73"/>
      <c r="NQP367" s="73"/>
      <c r="NQQ367" s="73"/>
      <c r="NQR367" s="73"/>
      <c r="NQS367" s="73"/>
      <c r="NQT367" s="73"/>
      <c r="NQU367" s="73"/>
      <c r="NQV367" s="73"/>
      <c r="NQW367" s="73"/>
      <c r="NQX367" s="73"/>
      <c r="NQY367" s="73"/>
      <c r="NQZ367" s="73"/>
      <c r="NRA367" s="73"/>
      <c r="NRB367" s="73"/>
      <c r="NRC367" s="73"/>
      <c r="NRD367" s="73"/>
      <c r="NRE367" s="73"/>
      <c r="NRF367" s="73"/>
      <c r="NRG367" s="73"/>
      <c r="NRH367" s="73"/>
      <c r="NRI367" s="73"/>
      <c r="NRJ367" s="73"/>
      <c r="NRK367" s="73"/>
      <c r="NRL367" s="73"/>
      <c r="NRM367" s="73"/>
      <c r="NRN367" s="73"/>
      <c r="NRO367" s="73"/>
      <c r="NRP367" s="73"/>
      <c r="NRQ367" s="73"/>
      <c r="NRR367" s="73"/>
      <c r="NRS367" s="73"/>
      <c r="NRT367" s="73"/>
      <c r="NRU367" s="73"/>
      <c r="NRV367" s="73"/>
      <c r="NRW367" s="73"/>
      <c r="NRX367" s="73"/>
      <c r="NRY367" s="73"/>
      <c r="NRZ367" s="73"/>
      <c r="NSA367" s="73"/>
      <c r="NSB367" s="73"/>
      <c r="NSC367" s="73"/>
      <c r="NSD367" s="73"/>
      <c r="NSE367" s="73"/>
      <c r="NSF367" s="73"/>
      <c r="NSG367" s="73"/>
      <c r="NSH367" s="73"/>
      <c r="NSI367" s="73"/>
      <c r="NSJ367" s="73"/>
      <c r="NSK367" s="73"/>
      <c r="NSL367" s="73"/>
      <c r="NSM367" s="73"/>
      <c r="NSN367" s="73"/>
      <c r="NSO367" s="73"/>
      <c r="NSP367" s="73"/>
      <c r="NSQ367" s="73"/>
      <c r="NSR367" s="73"/>
      <c r="NSS367" s="73"/>
      <c r="NST367" s="73"/>
      <c r="NSU367" s="73"/>
      <c r="NSV367" s="73"/>
      <c r="NSW367" s="73"/>
      <c r="NSX367" s="73"/>
      <c r="NSY367" s="73"/>
      <c r="NSZ367" s="73"/>
      <c r="NTA367" s="73"/>
      <c r="NTB367" s="73"/>
      <c r="NTC367" s="73"/>
      <c r="NTD367" s="73"/>
      <c r="NTE367" s="73"/>
      <c r="NTF367" s="73"/>
      <c r="NTG367" s="73"/>
      <c r="NTH367" s="73"/>
      <c r="NTI367" s="73"/>
      <c r="NTJ367" s="73"/>
      <c r="NTK367" s="73"/>
      <c r="NTL367" s="73"/>
      <c r="NTM367" s="73"/>
      <c r="NTN367" s="73"/>
      <c r="NTO367" s="73"/>
      <c r="NTP367" s="73"/>
      <c r="NTQ367" s="73"/>
      <c r="NTR367" s="73"/>
      <c r="NTS367" s="73"/>
      <c r="NTT367" s="73"/>
      <c r="NTU367" s="73"/>
      <c r="NTV367" s="73"/>
      <c r="NTW367" s="73"/>
      <c r="NTX367" s="73"/>
      <c r="NTY367" s="73"/>
      <c r="NTZ367" s="73"/>
      <c r="NUA367" s="73"/>
      <c r="NUB367" s="73"/>
      <c r="NUC367" s="73"/>
      <c r="NUD367" s="73"/>
      <c r="NUE367" s="73"/>
      <c r="NUF367" s="73"/>
      <c r="NUG367" s="73"/>
      <c r="NUH367" s="73"/>
      <c r="NUI367" s="73"/>
      <c r="NUJ367" s="73"/>
      <c r="NUK367" s="73"/>
      <c r="NUL367" s="73"/>
      <c r="NUM367" s="73"/>
      <c r="NUN367" s="73"/>
      <c r="NUO367" s="73"/>
      <c r="NUP367" s="73"/>
      <c r="NUQ367" s="73"/>
      <c r="NUR367" s="73"/>
      <c r="NUS367" s="73"/>
      <c r="NUT367" s="73"/>
      <c r="NUU367" s="73"/>
      <c r="NUV367" s="73"/>
      <c r="NUW367" s="73"/>
      <c r="NUX367" s="73"/>
      <c r="NUY367" s="73"/>
      <c r="NUZ367" s="73"/>
      <c r="NVA367" s="73"/>
      <c r="NVB367" s="73"/>
      <c r="NVC367" s="73"/>
      <c r="NVD367" s="73"/>
      <c r="NVE367" s="73"/>
      <c r="NVF367" s="73"/>
      <c r="NVG367" s="73"/>
      <c r="NVH367" s="73"/>
      <c r="NVI367" s="73"/>
      <c r="NVJ367" s="73"/>
      <c r="NVK367" s="73"/>
      <c r="NVL367" s="73"/>
      <c r="NVM367" s="73"/>
      <c r="NVN367" s="73"/>
      <c r="NVO367" s="73"/>
      <c r="NVP367" s="73"/>
      <c r="NVQ367" s="73"/>
      <c r="NVR367" s="73"/>
      <c r="NVS367" s="73"/>
      <c r="NVT367" s="73"/>
      <c r="NVU367" s="73"/>
      <c r="NVV367" s="73"/>
      <c r="NVW367" s="73"/>
      <c r="NVX367" s="73"/>
      <c r="NVY367" s="73"/>
      <c r="NVZ367" s="73"/>
      <c r="NWA367" s="73"/>
      <c r="NWB367" s="73"/>
      <c r="NWC367" s="73"/>
      <c r="NWD367" s="73"/>
      <c r="NWE367" s="73"/>
      <c r="NWF367" s="73"/>
      <c r="NWG367" s="73"/>
      <c r="NWH367" s="73"/>
      <c r="NWI367" s="73"/>
      <c r="NWJ367" s="73"/>
      <c r="NWK367" s="73"/>
      <c r="NWL367" s="73"/>
      <c r="NWM367" s="73"/>
      <c r="NWN367" s="73"/>
      <c r="NWO367" s="73"/>
      <c r="NWP367" s="73"/>
      <c r="NWQ367" s="73"/>
      <c r="NWR367" s="73"/>
      <c r="NWS367" s="73"/>
      <c r="NWT367" s="73"/>
      <c r="NWU367" s="73"/>
      <c r="NWV367" s="73"/>
      <c r="NWW367" s="73"/>
      <c r="NWX367" s="73"/>
      <c r="NWY367" s="73"/>
      <c r="NWZ367" s="73"/>
      <c r="NXA367" s="73"/>
      <c r="NXB367" s="73"/>
      <c r="NXC367" s="73"/>
      <c r="NXD367" s="73"/>
      <c r="NXE367" s="73"/>
      <c r="NXF367" s="73"/>
      <c r="NXG367" s="73"/>
      <c r="NXH367" s="73"/>
      <c r="NXI367" s="73"/>
      <c r="NXJ367" s="73"/>
      <c r="NXK367" s="73"/>
      <c r="NXL367" s="73"/>
      <c r="NXM367" s="73"/>
      <c r="NXN367" s="73"/>
      <c r="NXO367" s="73"/>
      <c r="NXP367" s="73"/>
      <c r="NXQ367" s="73"/>
      <c r="NXR367" s="73"/>
      <c r="NXS367" s="73"/>
      <c r="NXT367" s="73"/>
      <c r="NXU367" s="73"/>
      <c r="NXV367" s="73"/>
      <c r="NXW367" s="73"/>
      <c r="NXX367" s="73"/>
      <c r="NXY367" s="73"/>
      <c r="NXZ367" s="73"/>
      <c r="NYA367" s="73"/>
      <c r="NYB367" s="73"/>
      <c r="NYC367" s="73"/>
      <c r="NYD367" s="73"/>
      <c r="NYE367" s="73"/>
      <c r="NYF367" s="73"/>
      <c r="NYG367" s="73"/>
      <c r="NYH367" s="73"/>
      <c r="NYI367" s="73"/>
      <c r="NYJ367" s="73"/>
      <c r="NYK367" s="73"/>
      <c r="NYL367" s="73"/>
      <c r="NYM367" s="73"/>
      <c r="NYN367" s="73"/>
      <c r="NYO367" s="73"/>
      <c r="NYP367" s="73"/>
      <c r="NYQ367" s="73"/>
      <c r="NYR367" s="73"/>
      <c r="NYS367" s="73"/>
      <c r="NYT367" s="73"/>
      <c r="NYU367" s="73"/>
      <c r="NYV367" s="73"/>
      <c r="NYW367" s="73"/>
      <c r="NYX367" s="73"/>
      <c r="NYY367" s="73"/>
      <c r="NYZ367" s="73"/>
      <c r="NZA367" s="73"/>
      <c r="NZB367" s="73"/>
      <c r="NZC367" s="73"/>
      <c r="NZD367" s="73"/>
      <c r="NZE367" s="73"/>
      <c r="NZF367" s="73"/>
      <c r="NZG367" s="73"/>
      <c r="NZH367" s="73"/>
      <c r="NZI367" s="73"/>
      <c r="NZJ367" s="73"/>
      <c r="NZK367" s="73"/>
      <c r="NZL367" s="73"/>
      <c r="NZM367" s="73"/>
      <c r="NZN367" s="73"/>
      <c r="NZO367" s="73"/>
      <c r="NZP367" s="73"/>
      <c r="NZQ367" s="73"/>
      <c r="NZR367" s="73"/>
      <c r="NZS367" s="73"/>
      <c r="NZT367" s="73"/>
      <c r="NZU367" s="73"/>
      <c r="NZV367" s="73"/>
      <c r="NZW367" s="73"/>
      <c r="NZX367" s="73"/>
      <c r="NZY367" s="73"/>
      <c r="NZZ367" s="73"/>
      <c r="OAA367" s="73"/>
      <c r="OAB367" s="73"/>
      <c r="OAC367" s="73"/>
      <c r="OAD367" s="73"/>
      <c r="OAE367" s="73"/>
      <c r="OAF367" s="73"/>
      <c r="OAG367" s="73"/>
      <c r="OAH367" s="73"/>
      <c r="OAI367" s="73"/>
      <c r="OAJ367" s="73"/>
      <c r="OAK367" s="73"/>
      <c r="OAL367" s="73"/>
      <c r="OAM367" s="73"/>
      <c r="OAN367" s="73"/>
      <c r="OAO367" s="73"/>
      <c r="OAP367" s="73"/>
      <c r="OAQ367" s="73"/>
      <c r="OAR367" s="73"/>
      <c r="OAS367" s="73"/>
      <c r="OAT367" s="73"/>
      <c r="OAU367" s="73"/>
      <c r="OAV367" s="73"/>
      <c r="OAW367" s="73"/>
      <c r="OAX367" s="73"/>
      <c r="OAY367" s="73"/>
      <c r="OAZ367" s="73"/>
      <c r="OBA367" s="73"/>
      <c r="OBB367" s="73"/>
      <c r="OBC367" s="73"/>
      <c r="OBD367" s="73"/>
      <c r="OBE367" s="73"/>
      <c r="OBF367" s="73"/>
      <c r="OBG367" s="73"/>
      <c r="OBH367" s="73"/>
      <c r="OBI367" s="73"/>
      <c r="OBJ367" s="73"/>
      <c r="OBK367" s="73"/>
      <c r="OBL367" s="73"/>
      <c r="OBM367" s="73"/>
      <c r="OBN367" s="73"/>
      <c r="OBO367" s="73"/>
      <c r="OBP367" s="73"/>
      <c r="OBQ367" s="73"/>
      <c r="OBR367" s="73"/>
      <c r="OBS367" s="73"/>
      <c r="OBT367" s="73"/>
      <c r="OBU367" s="73"/>
      <c r="OBV367" s="73"/>
      <c r="OBW367" s="73"/>
      <c r="OBX367" s="73"/>
      <c r="OBY367" s="73"/>
      <c r="OBZ367" s="73"/>
      <c r="OCA367" s="73"/>
      <c r="OCB367" s="73"/>
      <c r="OCC367" s="73"/>
      <c r="OCD367" s="73"/>
      <c r="OCE367" s="73"/>
      <c r="OCF367" s="73"/>
      <c r="OCG367" s="73"/>
      <c r="OCH367" s="73"/>
      <c r="OCI367" s="73"/>
      <c r="OCJ367" s="73"/>
      <c r="OCK367" s="73"/>
      <c r="OCL367" s="73"/>
      <c r="OCM367" s="73"/>
      <c r="OCN367" s="73"/>
      <c r="OCO367" s="73"/>
      <c r="OCP367" s="73"/>
      <c r="OCQ367" s="73"/>
      <c r="OCR367" s="73"/>
      <c r="OCS367" s="73"/>
      <c r="OCT367" s="73"/>
      <c r="OCU367" s="73"/>
      <c r="OCV367" s="73"/>
      <c r="OCW367" s="73"/>
      <c r="OCX367" s="73"/>
      <c r="OCY367" s="73"/>
      <c r="OCZ367" s="73"/>
      <c r="ODA367" s="73"/>
      <c r="ODB367" s="73"/>
      <c r="ODC367" s="73"/>
      <c r="ODD367" s="73"/>
      <c r="ODE367" s="73"/>
      <c r="ODF367" s="73"/>
      <c r="ODG367" s="73"/>
      <c r="ODH367" s="73"/>
      <c r="ODI367" s="73"/>
      <c r="ODJ367" s="73"/>
      <c r="ODK367" s="73"/>
      <c r="ODL367" s="73"/>
      <c r="ODM367" s="73"/>
      <c r="ODN367" s="73"/>
      <c r="ODO367" s="73"/>
      <c r="ODP367" s="73"/>
      <c r="ODQ367" s="73"/>
      <c r="ODR367" s="73"/>
      <c r="ODS367" s="73"/>
      <c r="ODT367" s="73"/>
      <c r="ODU367" s="73"/>
      <c r="ODV367" s="73"/>
      <c r="ODW367" s="73"/>
      <c r="ODX367" s="73"/>
      <c r="ODY367" s="73"/>
      <c r="ODZ367" s="73"/>
      <c r="OEA367" s="73"/>
      <c r="OEB367" s="73"/>
      <c r="OEC367" s="73"/>
      <c r="OED367" s="73"/>
      <c r="OEE367" s="73"/>
      <c r="OEF367" s="73"/>
      <c r="OEG367" s="73"/>
      <c r="OEH367" s="73"/>
      <c r="OEI367" s="73"/>
      <c r="OEJ367" s="73"/>
      <c r="OEK367" s="73"/>
      <c r="OEL367" s="73"/>
      <c r="OEM367" s="73"/>
      <c r="OEN367" s="73"/>
      <c r="OEO367" s="73"/>
      <c r="OEP367" s="73"/>
      <c r="OEQ367" s="73"/>
      <c r="OER367" s="73"/>
      <c r="OES367" s="73"/>
      <c r="OET367" s="73"/>
      <c r="OEU367" s="73"/>
      <c r="OEV367" s="73"/>
      <c r="OEW367" s="73"/>
      <c r="OEX367" s="73"/>
      <c r="OEY367" s="73"/>
      <c r="OEZ367" s="73"/>
      <c r="OFA367" s="73"/>
      <c r="OFB367" s="73"/>
      <c r="OFC367" s="73"/>
      <c r="OFD367" s="73"/>
      <c r="OFE367" s="73"/>
      <c r="OFF367" s="73"/>
      <c r="OFG367" s="73"/>
      <c r="OFH367" s="73"/>
      <c r="OFI367" s="73"/>
      <c r="OFJ367" s="73"/>
      <c r="OFK367" s="73"/>
      <c r="OFL367" s="73"/>
      <c r="OFM367" s="73"/>
      <c r="OFN367" s="73"/>
      <c r="OFO367" s="73"/>
      <c r="OFP367" s="73"/>
      <c r="OFQ367" s="73"/>
      <c r="OFR367" s="73"/>
      <c r="OFS367" s="73"/>
      <c r="OFT367" s="73"/>
      <c r="OFU367" s="73"/>
      <c r="OFV367" s="73"/>
      <c r="OFW367" s="73"/>
      <c r="OFX367" s="73"/>
      <c r="OFY367" s="73"/>
      <c r="OFZ367" s="73"/>
      <c r="OGA367" s="73"/>
      <c r="OGB367" s="73"/>
      <c r="OGC367" s="73"/>
      <c r="OGD367" s="73"/>
      <c r="OGE367" s="73"/>
      <c r="OGF367" s="73"/>
      <c r="OGG367" s="73"/>
      <c r="OGH367" s="73"/>
      <c r="OGI367" s="73"/>
      <c r="OGJ367" s="73"/>
      <c r="OGK367" s="73"/>
      <c r="OGL367" s="73"/>
      <c r="OGM367" s="73"/>
      <c r="OGN367" s="73"/>
      <c r="OGO367" s="73"/>
      <c r="OGP367" s="73"/>
      <c r="OGQ367" s="73"/>
      <c r="OGR367" s="73"/>
      <c r="OGS367" s="73"/>
      <c r="OGT367" s="73"/>
      <c r="OGU367" s="73"/>
      <c r="OGV367" s="73"/>
      <c r="OGW367" s="73"/>
      <c r="OGX367" s="73"/>
      <c r="OGY367" s="73"/>
      <c r="OGZ367" s="73"/>
      <c r="OHA367" s="73"/>
      <c r="OHB367" s="73"/>
      <c r="OHC367" s="73"/>
      <c r="OHD367" s="73"/>
      <c r="OHE367" s="73"/>
      <c r="OHF367" s="73"/>
      <c r="OHG367" s="73"/>
      <c r="OHH367" s="73"/>
      <c r="OHI367" s="73"/>
      <c r="OHJ367" s="73"/>
      <c r="OHK367" s="73"/>
      <c r="OHL367" s="73"/>
      <c r="OHM367" s="73"/>
      <c r="OHN367" s="73"/>
      <c r="OHO367" s="73"/>
      <c r="OHP367" s="73"/>
      <c r="OHQ367" s="73"/>
      <c r="OHR367" s="73"/>
      <c r="OHS367" s="73"/>
      <c r="OHT367" s="73"/>
      <c r="OHU367" s="73"/>
      <c r="OHV367" s="73"/>
      <c r="OHW367" s="73"/>
      <c r="OHX367" s="73"/>
      <c r="OHY367" s="73"/>
      <c r="OHZ367" s="73"/>
      <c r="OIA367" s="73"/>
      <c r="OIB367" s="73"/>
      <c r="OIC367" s="73"/>
      <c r="OID367" s="73"/>
      <c r="OIE367" s="73"/>
      <c r="OIF367" s="73"/>
      <c r="OIG367" s="73"/>
      <c r="OIH367" s="73"/>
      <c r="OII367" s="73"/>
      <c r="OIJ367" s="73"/>
      <c r="OIK367" s="73"/>
      <c r="OIL367" s="73"/>
      <c r="OIM367" s="73"/>
      <c r="OIN367" s="73"/>
      <c r="OIO367" s="73"/>
      <c r="OIP367" s="73"/>
      <c r="OIQ367" s="73"/>
      <c r="OIR367" s="73"/>
      <c r="OIS367" s="73"/>
      <c r="OIT367" s="73"/>
      <c r="OIU367" s="73"/>
      <c r="OIV367" s="73"/>
      <c r="OIW367" s="73"/>
      <c r="OIX367" s="73"/>
      <c r="OIY367" s="73"/>
      <c r="OIZ367" s="73"/>
      <c r="OJA367" s="73"/>
      <c r="OJB367" s="73"/>
      <c r="OJC367" s="73"/>
      <c r="OJD367" s="73"/>
      <c r="OJE367" s="73"/>
      <c r="OJF367" s="73"/>
      <c r="OJG367" s="73"/>
      <c r="OJH367" s="73"/>
      <c r="OJI367" s="73"/>
      <c r="OJJ367" s="73"/>
      <c r="OJK367" s="73"/>
      <c r="OJL367" s="73"/>
      <c r="OJM367" s="73"/>
      <c r="OJN367" s="73"/>
      <c r="OJO367" s="73"/>
      <c r="OJP367" s="73"/>
      <c r="OJQ367" s="73"/>
      <c r="OJR367" s="73"/>
      <c r="OJS367" s="73"/>
      <c r="OJT367" s="73"/>
      <c r="OJU367" s="73"/>
      <c r="OJV367" s="73"/>
      <c r="OJW367" s="73"/>
      <c r="OJX367" s="73"/>
      <c r="OJY367" s="73"/>
      <c r="OJZ367" s="73"/>
      <c r="OKA367" s="73"/>
      <c r="OKB367" s="73"/>
      <c r="OKC367" s="73"/>
      <c r="OKD367" s="73"/>
      <c r="OKE367" s="73"/>
      <c r="OKF367" s="73"/>
      <c r="OKG367" s="73"/>
      <c r="OKH367" s="73"/>
      <c r="OKI367" s="73"/>
      <c r="OKJ367" s="73"/>
      <c r="OKK367" s="73"/>
      <c r="OKL367" s="73"/>
      <c r="OKM367" s="73"/>
      <c r="OKN367" s="73"/>
      <c r="OKO367" s="73"/>
      <c r="OKP367" s="73"/>
      <c r="OKQ367" s="73"/>
      <c r="OKR367" s="73"/>
      <c r="OKS367" s="73"/>
      <c r="OKT367" s="73"/>
      <c r="OKU367" s="73"/>
      <c r="OKV367" s="73"/>
      <c r="OKW367" s="73"/>
      <c r="OKX367" s="73"/>
      <c r="OKY367" s="73"/>
      <c r="OKZ367" s="73"/>
      <c r="OLA367" s="73"/>
      <c r="OLB367" s="73"/>
      <c r="OLC367" s="73"/>
      <c r="OLD367" s="73"/>
      <c r="OLE367" s="73"/>
      <c r="OLF367" s="73"/>
      <c r="OLG367" s="73"/>
      <c r="OLH367" s="73"/>
      <c r="OLI367" s="73"/>
      <c r="OLJ367" s="73"/>
      <c r="OLK367" s="73"/>
      <c r="OLL367" s="73"/>
      <c r="OLM367" s="73"/>
      <c r="OLN367" s="73"/>
      <c r="OLO367" s="73"/>
      <c r="OLP367" s="73"/>
      <c r="OLQ367" s="73"/>
      <c r="OLR367" s="73"/>
      <c r="OLS367" s="73"/>
      <c r="OLT367" s="73"/>
      <c r="OLU367" s="73"/>
      <c r="OLV367" s="73"/>
      <c r="OLW367" s="73"/>
      <c r="OLX367" s="73"/>
      <c r="OLY367" s="73"/>
      <c r="OLZ367" s="73"/>
      <c r="OMA367" s="73"/>
      <c r="OMB367" s="73"/>
      <c r="OMC367" s="73"/>
      <c r="OMD367" s="73"/>
      <c r="OME367" s="73"/>
      <c r="OMF367" s="73"/>
      <c r="OMG367" s="73"/>
      <c r="OMH367" s="73"/>
      <c r="OMI367" s="73"/>
      <c r="OMJ367" s="73"/>
      <c r="OMK367" s="73"/>
      <c r="OML367" s="73"/>
      <c r="OMM367" s="73"/>
      <c r="OMN367" s="73"/>
      <c r="OMO367" s="73"/>
      <c r="OMP367" s="73"/>
      <c r="OMQ367" s="73"/>
      <c r="OMR367" s="73"/>
      <c r="OMS367" s="73"/>
      <c r="OMT367" s="73"/>
      <c r="OMU367" s="73"/>
      <c r="OMV367" s="73"/>
      <c r="OMW367" s="73"/>
      <c r="OMX367" s="73"/>
      <c r="OMY367" s="73"/>
      <c r="OMZ367" s="73"/>
      <c r="ONA367" s="73"/>
      <c r="ONB367" s="73"/>
      <c r="ONC367" s="73"/>
      <c r="OND367" s="73"/>
      <c r="ONE367" s="73"/>
      <c r="ONF367" s="73"/>
      <c r="ONG367" s="73"/>
      <c r="ONH367" s="73"/>
      <c r="ONI367" s="73"/>
      <c r="ONJ367" s="73"/>
      <c r="ONK367" s="73"/>
      <c r="ONL367" s="73"/>
      <c r="ONM367" s="73"/>
      <c r="ONN367" s="73"/>
      <c r="ONO367" s="73"/>
      <c r="ONP367" s="73"/>
      <c r="ONQ367" s="73"/>
      <c r="ONR367" s="73"/>
      <c r="ONS367" s="73"/>
      <c r="ONT367" s="73"/>
      <c r="ONU367" s="73"/>
      <c r="ONV367" s="73"/>
      <c r="ONW367" s="73"/>
      <c r="ONX367" s="73"/>
      <c r="ONY367" s="73"/>
      <c r="ONZ367" s="73"/>
      <c r="OOA367" s="73"/>
      <c r="OOB367" s="73"/>
      <c r="OOC367" s="73"/>
      <c r="OOD367" s="73"/>
      <c r="OOE367" s="73"/>
      <c r="OOF367" s="73"/>
      <c r="OOG367" s="73"/>
      <c r="OOH367" s="73"/>
      <c r="OOI367" s="73"/>
      <c r="OOJ367" s="73"/>
      <c r="OOK367" s="73"/>
      <c r="OOL367" s="73"/>
      <c r="OOM367" s="73"/>
      <c r="OON367" s="73"/>
      <c r="OOO367" s="73"/>
      <c r="OOP367" s="73"/>
      <c r="OOQ367" s="73"/>
      <c r="OOR367" s="73"/>
      <c r="OOS367" s="73"/>
      <c r="OOT367" s="73"/>
      <c r="OOU367" s="73"/>
      <c r="OOV367" s="73"/>
      <c r="OOW367" s="73"/>
      <c r="OOX367" s="73"/>
      <c r="OOY367" s="73"/>
      <c r="OOZ367" s="73"/>
      <c r="OPA367" s="73"/>
      <c r="OPB367" s="73"/>
      <c r="OPC367" s="73"/>
      <c r="OPD367" s="73"/>
      <c r="OPE367" s="73"/>
      <c r="OPF367" s="73"/>
      <c r="OPG367" s="73"/>
      <c r="OPH367" s="73"/>
      <c r="OPI367" s="73"/>
      <c r="OPJ367" s="73"/>
      <c r="OPK367" s="73"/>
      <c r="OPL367" s="73"/>
      <c r="OPM367" s="73"/>
      <c r="OPN367" s="73"/>
      <c r="OPO367" s="73"/>
      <c r="OPP367" s="73"/>
      <c r="OPQ367" s="73"/>
      <c r="OPR367" s="73"/>
      <c r="OPS367" s="73"/>
      <c r="OPT367" s="73"/>
      <c r="OPU367" s="73"/>
      <c r="OPV367" s="73"/>
      <c r="OPW367" s="73"/>
      <c r="OPX367" s="73"/>
      <c r="OPY367" s="73"/>
      <c r="OPZ367" s="73"/>
      <c r="OQA367" s="73"/>
      <c r="OQB367" s="73"/>
      <c r="OQC367" s="73"/>
      <c r="OQD367" s="73"/>
      <c r="OQE367" s="73"/>
      <c r="OQF367" s="73"/>
      <c r="OQG367" s="73"/>
      <c r="OQH367" s="73"/>
      <c r="OQI367" s="73"/>
      <c r="OQJ367" s="73"/>
      <c r="OQK367" s="73"/>
      <c r="OQL367" s="73"/>
      <c r="OQM367" s="73"/>
      <c r="OQN367" s="73"/>
      <c r="OQO367" s="73"/>
      <c r="OQP367" s="73"/>
      <c r="OQQ367" s="73"/>
      <c r="OQR367" s="73"/>
      <c r="OQS367" s="73"/>
      <c r="OQT367" s="73"/>
      <c r="OQU367" s="73"/>
      <c r="OQV367" s="73"/>
      <c r="OQW367" s="73"/>
      <c r="OQX367" s="73"/>
      <c r="OQY367" s="73"/>
      <c r="OQZ367" s="73"/>
      <c r="ORA367" s="73"/>
      <c r="ORB367" s="73"/>
      <c r="ORC367" s="73"/>
      <c r="ORD367" s="73"/>
      <c r="ORE367" s="73"/>
      <c r="ORF367" s="73"/>
      <c r="ORG367" s="73"/>
      <c r="ORH367" s="73"/>
      <c r="ORI367" s="73"/>
      <c r="ORJ367" s="73"/>
      <c r="ORK367" s="73"/>
      <c r="ORL367" s="73"/>
      <c r="ORM367" s="73"/>
      <c r="ORN367" s="73"/>
      <c r="ORO367" s="73"/>
      <c r="ORP367" s="73"/>
      <c r="ORQ367" s="73"/>
      <c r="ORR367" s="73"/>
      <c r="ORS367" s="73"/>
      <c r="ORT367" s="73"/>
      <c r="ORU367" s="73"/>
      <c r="ORV367" s="73"/>
      <c r="ORW367" s="73"/>
      <c r="ORX367" s="73"/>
      <c r="ORY367" s="73"/>
      <c r="ORZ367" s="73"/>
      <c r="OSA367" s="73"/>
      <c r="OSB367" s="73"/>
      <c r="OSC367" s="73"/>
      <c r="OSD367" s="73"/>
      <c r="OSE367" s="73"/>
      <c r="OSF367" s="73"/>
      <c r="OSG367" s="73"/>
      <c r="OSH367" s="73"/>
      <c r="OSI367" s="73"/>
      <c r="OSJ367" s="73"/>
      <c r="OSK367" s="73"/>
      <c r="OSL367" s="73"/>
      <c r="OSM367" s="73"/>
      <c r="OSN367" s="73"/>
      <c r="OSO367" s="73"/>
      <c r="OSP367" s="73"/>
      <c r="OSQ367" s="73"/>
      <c r="OSR367" s="73"/>
      <c r="OSS367" s="73"/>
      <c r="OST367" s="73"/>
      <c r="OSU367" s="73"/>
      <c r="OSV367" s="73"/>
      <c r="OSW367" s="73"/>
      <c r="OSX367" s="73"/>
      <c r="OSY367" s="73"/>
      <c r="OSZ367" s="73"/>
      <c r="OTA367" s="73"/>
      <c r="OTB367" s="73"/>
      <c r="OTC367" s="73"/>
      <c r="OTD367" s="73"/>
      <c r="OTE367" s="73"/>
      <c r="OTF367" s="73"/>
      <c r="OTG367" s="73"/>
      <c r="OTH367" s="73"/>
      <c r="OTI367" s="73"/>
      <c r="OTJ367" s="73"/>
      <c r="OTK367" s="73"/>
      <c r="OTL367" s="73"/>
      <c r="OTM367" s="73"/>
      <c r="OTN367" s="73"/>
      <c r="OTO367" s="73"/>
      <c r="OTP367" s="73"/>
      <c r="OTQ367" s="73"/>
      <c r="OTR367" s="73"/>
      <c r="OTS367" s="73"/>
      <c r="OTT367" s="73"/>
      <c r="OTU367" s="73"/>
      <c r="OTV367" s="73"/>
      <c r="OTW367" s="73"/>
      <c r="OTX367" s="73"/>
      <c r="OTY367" s="73"/>
      <c r="OTZ367" s="73"/>
      <c r="OUA367" s="73"/>
      <c r="OUB367" s="73"/>
      <c r="OUC367" s="73"/>
      <c r="OUD367" s="73"/>
      <c r="OUE367" s="73"/>
      <c r="OUF367" s="73"/>
      <c r="OUG367" s="73"/>
      <c r="OUH367" s="73"/>
      <c r="OUI367" s="73"/>
      <c r="OUJ367" s="73"/>
      <c r="OUK367" s="73"/>
      <c r="OUL367" s="73"/>
      <c r="OUM367" s="73"/>
      <c r="OUN367" s="73"/>
      <c r="OUO367" s="73"/>
      <c r="OUP367" s="73"/>
      <c r="OUQ367" s="73"/>
      <c r="OUR367" s="73"/>
      <c r="OUS367" s="73"/>
      <c r="OUT367" s="73"/>
      <c r="OUU367" s="73"/>
      <c r="OUV367" s="73"/>
      <c r="OUW367" s="73"/>
      <c r="OUX367" s="73"/>
      <c r="OUY367" s="73"/>
      <c r="OUZ367" s="73"/>
      <c r="OVA367" s="73"/>
      <c r="OVB367" s="73"/>
      <c r="OVC367" s="73"/>
      <c r="OVD367" s="73"/>
      <c r="OVE367" s="73"/>
      <c r="OVF367" s="73"/>
      <c r="OVG367" s="73"/>
      <c r="OVH367" s="73"/>
      <c r="OVI367" s="73"/>
      <c r="OVJ367" s="73"/>
      <c r="OVK367" s="73"/>
      <c r="OVL367" s="73"/>
      <c r="OVM367" s="73"/>
      <c r="OVN367" s="73"/>
      <c r="OVO367" s="73"/>
      <c r="OVP367" s="73"/>
      <c r="OVQ367" s="73"/>
      <c r="OVR367" s="73"/>
      <c r="OVS367" s="73"/>
      <c r="OVT367" s="73"/>
      <c r="OVU367" s="73"/>
      <c r="OVV367" s="73"/>
      <c r="OVW367" s="73"/>
      <c r="OVX367" s="73"/>
      <c r="OVY367" s="73"/>
      <c r="OVZ367" s="73"/>
      <c r="OWA367" s="73"/>
      <c r="OWB367" s="73"/>
      <c r="OWC367" s="73"/>
      <c r="OWD367" s="73"/>
      <c r="OWE367" s="73"/>
      <c r="OWF367" s="73"/>
      <c r="OWG367" s="73"/>
      <c r="OWH367" s="73"/>
      <c r="OWI367" s="73"/>
      <c r="OWJ367" s="73"/>
      <c r="OWK367" s="73"/>
      <c r="OWL367" s="73"/>
      <c r="OWM367" s="73"/>
      <c r="OWN367" s="73"/>
      <c r="OWO367" s="73"/>
      <c r="OWP367" s="73"/>
      <c r="OWQ367" s="73"/>
      <c r="OWR367" s="73"/>
      <c r="OWS367" s="73"/>
      <c r="OWT367" s="73"/>
      <c r="OWU367" s="73"/>
      <c r="OWV367" s="73"/>
      <c r="OWW367" s="73"/>
      <c r="OWX367" s="73"/>
      <c r="OWY367" s="73"/>
      <c r="OWZ367" s="73"/>
      <c r="OXA367" s="73"/>
      <c r="OXB367" s="73"/>
      <c r="OXC367" s="73"/>
      <c r="OXD367" s="73"/>
      <c r="OXE367" s="73"/>
      <c r="OXF367" s="73"/>
      <c r="OXG367" s="73"/>
      <c r="OXH367" s="73"/>
      <c r="OXI367" s="73"/>
      <c r="OXJ367" s="73"/>
      <c r="OXK367" s="73"/>
      <c r="OXL367" s="73"/>
      <c r="OXM367" s="73"/>
      <c r="OXN367" s="73"/>
      <c r="OXO367" s="73"/>
      <c r="OXP367" s="73"/>
      <c r="OXQ367" s="73"/>
      <c r="OXR367" s="73"/>
      <c r="OXS367" s="73"/>
      <c r="OXT367" s="73"/>
      <c r="OXU367" s="73"/>
      <c r="OXV367" s="73"/>
      <c r="OXW367" s="73"/>
      <c r="OXX367" s="73"/>
      <c r="OXY367" s="73"/>
      <c r="OXZ367" s="73"/>
      <c r="OYA367" s="73"/>
      <c r="OYB367" s="73"/>
      <c r="OYC367" s="73"/>
      <c r="OYD367" s="73"/>
      <c r="OYE367" s="73"/>
      <c r="OYF367" s="73"/>
      <c r="OYG367" s="73"/>
      <c r="OYH367" s="73"/>
      <c r="OYI367" s="73"/>
      <c r="OYJ367" s="73"/>
      <c r="OYK367" s="73"/>
      <c r="OYL367" s="73"/>
      <c r="OYM367" s="73"/>
      <c r="OYN367" s="73"/>
      <c r="OYO367" s="73"/>
      <c r="OYP367" s="73"/>
      <c r="OYQ367" s="73"/>
      <c r="OYR367" s="73"/>
      <c r="OYS367" s="73"/>
      <c r="OYT367" s="73"/>
      <c r="OYU367" s="73"/>
      <c r="OYV367" s="73"/>
      <c r="OYW367" s="73"/>
      <c r="OYX367" s="73"/>
      <c r="OYY367" s="73"/>
      <c r="OYZ367" s="73"/>
      <c r="OZA367" s="73"/>
      <c r="OZB367" s="73"/>
      <c r="OZC367" s="73"/>
      <c r="OZD367" s="73"/>
      <c r="OZE367" s="73"/>
      <c r="OZF367" s="73"/>
      <c r="OZG367" s="73"/>
      <c r="OZH367" s="73"/>
      <c r="OZI367" s="73"/>
      <c r="OZJ367" s="73"/>
      <c r="OZK367" s="73"/>
      <c r="OZL367" s="73"/>
      <c r="OZM367" s="73"/>
      <c r="OZN367" s="73"/>
      <c r="OZO367" s="73"/>
      <c r="OZP367" s="73"/>
      <c r="OZQ367" s="73"/>
      <c r="OZR367" s="73"/>
      <c r="OZS367" s="73"/>
      <c r="OZT367" s="73"/>
      <c r="OZU367" s="73"/>
      <c r="OZV367" s="73"/>
      <c r="OZW367" s="73"/>
      <c r="OZX367" s="73"/>
      <c r="OZY367" s="73"/>
      <c r="OZZ367" s="73"/>
      <c r="PAA367" s="73"/>
      <c r="PAB367" s="73"/>
      <c r="PAC367" s="73"/>
      <c r="PAD367" s="73"/>
      <c r="PAE367" s="73"/>
      <c r="PAF367" s="73"/>
      <c r="PAG367" s="73"/>
      <c r="PAH367" s="73"/>
      <c r="PAI367" s="73"/>
      <c r="PAJ367" s="73"/>
      <c r="PAK367" s="73"/>
      <c r="PAL367" s="73"/>
      <c r="PAM367" s="73"/>
      <c r="PAN367" s="73"/>
      <c r="PAO367" s="73"/>
      <c r="PAP367" s="73"/>
      <c r="PAQ367" s="73"/>
      <c r="PAR367" s="73"/>
      <c r="PAS367" s="73"/>
      <c r="PAT367" s="73"/>
      <c r="PAU367" s="73"/>
      <c r="PAV367" s="73"/>
      <c r="PAW367" s="73"/>
      <c r="PAX367" s="73"/>
      <c r="PAY367" s="73"/>
      <c r="PAZ367" s="73"/>
      <c r="PBA367" s="73"/>
      <c r="PBB367" s="73"/>
      <c r="PBC367" s="73"/>
      <c r="PBD367" s="73"/>
      <c r="PBE367" s="73"/>
      <c r="PBF367" s="73"/>
      <c r="PBG367" s="73"/>
      <c r="PBH367" s="73"/>
      <c r="PBI367" s="73"/>
      <c r="PBJ367" s="73"/>
      <c r="PBK367" s="73"/>
      <c r="PBL367" s="73"/>
      <c r="PBM367" s="73"/>
      <c r="PBN367" s="73"/>
      <c r="PBO367" s="73"/>
      <c r="PBP367" s="73"/>
      <c r="PBQ367" s="73"/>
      <c r="PBR367" s="73"/>
      <c r="PBS367" s="73"/>
      <c r="PBT367" s="73"/>
      <c r="PBU367" s="73"/>
      <c r="PBV367" s="73"/>
      <c r="PBW367" s="73"/>
      <c r="PBX367" s="73"/>
      <c r="PBY367" s="73"/>
      <c r="PBZ367" s="73"/>
      <c r="PCA367" s="73"/>
      <c r="PCB367" s="73"/>
      <c r="PCC367" s="73"/>
      <c r="PCD367" s="73"/>
      <c r="PCE367" s="73"/>
      <c r="PCF367" s="73"/>
      <c r="PCG367" s="73"/>
      <c r="PCH367" s="73"/>
      <c r="PCI367" s="73"/>
      <c r="PCJ367" s="73"/>
      <c r="PCK367" s="73"/>
      <c r="PCL367" s="73"/>
      <c r="PCM367" s="73"/>
      <c r="PCN367" s="73"/>
      <c r="PCO367" s="73"/>
      <c r="PCP367" s="73"/>
      <c r="PCQ367" s="73"/>
      <c r="PCR367" s="73"/>
      <c r="PCS367" s="73"/>
      <c r="PCT367" s="73"/>
      <c r="PCU367" s="73"/>
      <c r="PCV367" s="73"/>
      <c r="PCW367" s="73"/>
      <c r="PCX367" s="73"/>
      <c r="PCY367" s="73"/>
      <c r="PCZ367" s="73"/>
      <c r="PDA367" s="73"/>
      <c r="PDB367" s="73"/>
      <c r="PDC367" s="73"/>
      <c r="PDD367" s="73"/>
      <c r="PDE367" s="73"/>
      <c r="PDF367" s="73"/>
      <c r="PDG367" s="73"/>
      <c r="PDH367" s="73"/>
      <c r="PDI367" s="73"/>
      <c r="PDJ367" s="73"/>
      <c r="PDK367" s="73"/>
      <c r="PDL367" s="73"/>
      <c r="PDM367" s="73"/>
      <c r="PDN367" s="73"/>
      <c r="PDO367" s="73"/>
      <c r="PDP367" s="73"/>
      <c r="PDQ367" s="73"/>
      <c r="PDR367" s="73"/>
      <c r="PDS367" s="73"/>
      <c r="PDT367" s="73"/>
      <c r="PDU367" s="73"/>
      <c r="PDV367" s="73"/>
      <c r="PDW367" s="73"/>
      <c r="PDX367" s="73"/>
      <c r="PDY367" s="73"/>
      <c r="PDZ367" s="73"/>
      <c r="PEA367" s="73"/>
      <c r="PEB367" s="73"/>
      <c r="PEC367" s="73"/>
      <c r="PED367" s="73"/>
      <c r="PEE367" s="73"/>
      <c r="PEF367" s="73"/>
      <c r="PEG367" s="73"/>
      <c r="PEH367" s="73"/>
      <c r="PEI367" s="73"/>
      <c r="PEJ367" s="73"/>
      <c r="PEK367" s="73"/>
      <c r="PEL367" s="73"/>
      <c r="PEM367" s="73"/>
      <c r="PEN367" s="73"/>
      <c r="PEO367" s="73"/>
      <c r="PEP367" s="73"/>
      <c r="PEQ367" s="73"/>
      <c r="PER367" s="73"/>
      <c r="PES367" s="73"/>
      <c r="PET367" s="73"/>
      <c r="PEU367" s="73"/>
      <c r="PEV367" s="73"/>
      <c r="PEW367" s="73"/>
      <c r="PEX367" s="73"/>
      <c r="PEY367" s="73"/>
      <c r="PEZ367" s="73"/>
      <c r="PFA367" s="73"/>
      <c r="PFB367" s="73"/>
      <c r="PFC367" s="73"/>
      <c r="PFD367" s="73"/>
      <c r="PFE367" s="73"/>
      <c r="PFF367" s="73"/>
      <c r="PFG367" s="73"/>
      <c r="PFH367" s="73"/>
      <c r="PFI367" s="73"/>
      <c r="PFJ367" s="73"/>
      <c r="PFK367" s="73"/>
      <c r="PFL367" s="73"/>
      <c r="PFM367" s="73"/>
      <c r="PFN367" s="73"/>
      <c r="PFO367" s="73"/>
      <c r="PFP367" s="73"/>
      <c r="PFQ367" s="73"/>
      <c r="PFR367" s="73"/>
      <c r="PFS367" s="73"/>
      <c r="PFT367" s="73"/>
      <c r="PFU367" s="73"/>
      <c r="PFV367" s="73"/>
      <c r="PFW367" s="73"/>
      <c r="PFX367" s="73"/>
      <c r="PFY367" s="73"/>
      <c r="PFZ367" s="73"/>
      <c r="PGA367" s="73"/>
      <c r="PGB367" s="73"/>
      <c r="PGC367" s="73"/>
      <c r="PGD367" s="73"/>
      <c r="PGE367" s="73"/>
      <c r="PGF367" s="73"/>
      <c r="PGG367" s="73"/>
      <c r="PGH367" s="73"/>
      <c r="PGI367" s="73"/>
      <c r="PGJ367" s="73"/>
      <c r="PGK367" s="73"/>
      <c r="PGL367" s="73"/>
      <c r="PGM367" s="73"/>
      <c r="PGN367" s="73"/>
      <c r="PGO367" s="73"/>
      <c r="PGP367" s="73"/>
      <c r="PGQ367" s="73"/>
      <c r="PGR367" s="73"/>
      <c r="PGS367" s="73"/>
      <c r="PGT367" s="73"/>
      <c r="PGU367" s="73"/>
      <c r="PGV367" s="73"/>
      <c r="PGW367" s="73"/>
      <c r="PGX367" s="73"/>
      <c r="PGY367" s="73"/>
      <c r="PGZ367" s="73"/>
      <c r="PHA367" s="73"/>
      <c r="PHB367" s="73"/>
      <c r="PHC367" s="73"/>
      <c r="PHD367" s="73"/>
      <c r="PHE367" s="73"/>
      <c r="PHF367" s="73"/>
      <c r="PHG367" s="73"/>
      <c r="PHH367" s="73"/>
      <c r="PHI367" s="73"/>
      <c r="PHJ367" s="73"/>
      <c r="PHK367" s="73"/>
      <c r="PHL367" s="73"/>
      <c r="PHM367" s="73"/>
      <c r="PHN367" s="73"/>
      <c r="PHO367" s="73"/>
      <c r="PHP367" s="73"/>
      <c r="PHQ367" s="73"/>
      <c r="PHR367" s="73"/>
      <c r="PHS367" s="73"/>
      <c r="PHT367" s="73"/>
      <c r="PHU367" s="73"/>
      <c r="PHV367" s="73"/>
      <c r="PHW367" s="73"/>
      <c r="PHX367" s="73"/>
      <c r="PHY367" s="73"/>
      <c r="PHZ367" s="73"/>
      <c r="PIA367" s="73"/>
      <c r="PIB367" s="73"/>
      <c r="PIC367" s="73"/>
      <c r="PID367" s="73"/>
      <c r="PIE367" s="73"/>
      <c r="PIF367" s="73"/>
      <c r="PIG367" s="73"/>
      <c r="PIH367" s="73"/>
      <c r="PII367" s="73"/>
      <c r="PIJ367" s="73"/>
      <c r="PIK367" s="73"/>
      <c r="PIL367" s="73"/>
      <c r="PIM367" s="73"/>
      <c r="PIN367" s="73"/>
      <c r="PIO367" s="73"/>
      <c r="PIP367" s="73"/>
      <c r="PIQ367" s="73"/>
      <c r="PIR367" s="73"/>
      <c r="PIS367" s="73"/>
      <c r="PIT367" s="73"/>
      <c r="PIU367" s="73"/>
      <c r="PIV367" s="73"/>
      <c r="PIW367" s="73"/>
      <c r="PIX367" s="73"/>
      <c r="PIY367" s="73"/>
      <c r="PIZ367" s="73"/>
      <c r="PJA367" s="73"/>
      <c r="PJB367" s="73"/>
      <c r="PJC367" s="73"/>
      <c r="PJD367" s="73"/>
      <c r="PJE367" s="73"/>
      <c r="PJF367" s="73"/>
      <c r="PJG367" s="73"/>
      <c r="PJH367" s="73"/>
      <c r="PJI367" s="73"/>
      <c r="PJJ367" s="73"/>
      <c r="PJK367" s="73"/>
      <c r="PJL367" s="73"/>
      <c r="PJM367" s="73"/>
      <c r="PJN367" s="73"/>
      <c r="PJO367" s="73"/>
      <c r="PJP367" s="73"/>
      <c r="PJQ367" s="73"/>
      <c r="PJR367" s="73"/>
      <c r="PJS367" s="73"/>
      <c r="PJT367" s="73"/>
      <c r="PJU367" s="73"/>
      <c r="PJV367" s="73"/>
      <c r="PJW367" s="73"/>
      <c r="PJX367" s="73"/>
      <c r="PJY367" s="73"/>
      <c r="PJZ367" s="73"/>
      <c r="PKA367" s="73"/>
      <c r="PKB367" s="73"/>
      <c r="PKC367" s="73"/>
      <c r="PKD367" s="73"/>
      <c r="PKE367" s="73"/>
      <c r="PKF367" s="73"/>
      <c r="PKG367" s="73"/>
      <c r="PKH367" s="73"/>
      <c r="PKI367" s="73"/>
      <c r="PKJ367" s="73"/>
      <c r="PKK367" s="73"/>
      <c r="PKL367" s="73"/>
      <c r="PKM367" s="73"/>
      <c r="PKN367" s="73"/>
      <c r="PKO367" s="73"/>
      <c r="PKP367" s="73"/>
      <c r="PKQ367" s="73"/>
      <c r="PKR367" s="73"/>
      <c r="PKS367" s="73"/>
      <c r="PKT367" s="73"/>
      <c r="PKU367" s="73"/>
      <c r="PKV367" s="73"/>
      <c r="PKW367" s="73"/>
      <c r="PKX367" s="73"/>
      <c r="PKY367" s="73"/>
      <c r="PKZ367" s="73"/>
      <c r="PLA367" s="73"/>
      <c r="PLB367" s="73"/>
      <c r="PLC367" s="73"/>
      <c r="PLD367" s="73"/>
      <c r="PLE367" s="73"/>
      <c r="PLF367" s="73"/>
      <c r="PLG367" s="73"/>
      <c r="PLH367" s="73"/>
      <c r="PLI367" s="73"/>
      <c r="PLJ367" s="73"/>
      <c r="PLK367" s="73"/>
      <c r="PLL367" s="73"/>
      <c r="PLM367" s="73"/>
      <c r="PLN367" s="73"/>
      <c r="PLO367" s="73"/>
      <c r="PLP367" s="73"/>
      <c r="PLQ367" s="73"/>
      <c r="PLR367" s="73"/>
      <c r="PLS367" s="73"/>
      <c r="PLT367" s="73"/>
      <c r="PLU367" s="73"/>
      <c r="PLV367" s="73"/>
      <c r="PLW367" s="73"/>
      <c r="PLX367" s="73"/>
      <c r="PLY367" s="73"/>
      <c r="PLZ367" s="73"/>
      <c r="PMA367" s="73"/>
      <c r="PMB367" s="73"/>
      <c r="PMC367" s="73"/>
      <c r="PMD367" s="73"/>
      <c r="PME367" s="73"/>
      <c r="PMF367" s="73"/>
      <c r="PMG367" s="73"/>
      <c r="PMH367" s="73"/>
      <c r="PMI367" s="73"/>
      <c r="PMJ367" s="73"/>
      <c r="PMK367" s="73"/>
      <c r="PML367" s="73"/>
      <c r="PMM367" s="73"/>
      <c r="PMN367" s="73"/>
      <c r="PMO367" s="73"/>
      <c r="PMP367" s="73"/>
      <c r="PMQ367" s="73"/>
      <c r="PMR367" s="73"/>
      <c r="PMS367" s="73"/>
      <c r="PMT367" s="73"/>
      <c r="PMU367" s="73"/>
      <c r="PMV367" s="73"/>
      <c r="PMW367" s="73"/>
      <c r="PMX367" s="73"/>
      <c r="PMY367" s="73"/>
      <c r="PMZ367" s="73"/>
      <c r="PNA367" s="73"/>
      <c r="PNB367" s="73"/>
      <c r="PNC367" s="73"/>
      <c r="PND367" s="73"/>
      <c r="PNE367" s="73"/>
      <c r="PNF367" s="73"/>
      <c r="PNG367" s="73"/>
      <c r="PNH367" s="73"/>
      <c r="PNI367" s="73"/>
      <c r="PNJ367" s="73"/>
      <c r="PNK367" s="73"/>
      <c r="PNL367" s="73"/>
      <c r="PNM367" s="73"/>
      <c r="PNN367" s="73"/>
      <c r="PNO367" s="73"/>
      <c r="PNP367" s="73"/>
      <c r="PNQ367" s="73"/>
      <c r="PNR367" s="73"/>
      <c r="PNS367" s="73"/>
      <c r="PNT367" s="73"/>
      <c r="PNU367" s="73"/>
      <c r="PNV367" s="73"/>
      <c r="PNW367" s="73"/>
      <c r="PNX367" s="73"/>
      <c r="PNY367" s="73"/>
      <c r="PNZ367" s="73"/>
      <c r="POA367" s="73"/>
      <c r="POB367" s="73"/>
      <c r="POC367" s="73"/>
      <c r="POD367" s="73"/>
      <c r="POE367" s="73"/>
      <c r="POF367" s="73"/>
      <c r="POG367" s="73"/>
      <c r="POH367" s="73"/>
      <c r="POI367" s="73"/>
      <c r="POJ367" s="73"/>
      <c r="POK367" s="73"/>
      <c r="POL367" s="73"/>
      <c r="POM367" s="73"/>
      <c r="PON367" s="73"/>
      <c r="POO367" s="73"/>
      <c r="POP367" s="73"/>
      <c r="POQ367" s="73"/>
      <c r="POR367" s="73"/>
      <c r="POS367" s="73"/>
      <c r="POT367" s="73"/>
      <c r="POU367" s="73"/>
      <c r="POV367" s="73"/>
      <c r="POW367" s="73"/>
      <c r="POX367" s="73"/>
      <c r="POY367" s="73"/>
      <c r="POZ367" s="73"/>
      <c r="PPA367" s="73"/>
      <c r="PPB367" s="73"/>
      <c r="PPC367" s="73"/>
      <c r="PPD367" s="73"/>
      <c r="PPE367" s="73"/>
      <c r="PPF367" s="73"/>
      <c r="PPG367" s="73"/>
      <c r="PPH367" s="73"/>
      <c r="PPI367" s="73"/>
      <c r="PPJ367" s="73"/>
      <c r="PPK367" s="73"/>
      <c r="PPL367" s="73"/>
      <c r="PPM367" s="73"/>
      <c r="PPN367" s="73"/>
      <c r="PPO367" s="73"/>
      <c r="PPP367" s="73"/>
      <c r="PPQ367" s="73"/>
      <c r="PPR367" s="73"/>
      <c r="PPS367" s="73"/>
      <c r="PPT367" s="73"/>
      <c r="PPU367" s="73"/>
      <c r="PPV367" s="73"/>
      <c r="PPW367" s="73"/>
      <c r="PPX367" s="73"/>
      <c r="PPY367" s="73"/>
      <c r="PPZ367" s="73"/>
      <c r="PQA367" s="73"/>
      <c r="PQB367" s="73"/>
      <c r="PQC367" s="73"/>
      <c r="PQD367" s="73"/>
      <c r="PQE367" s="73"/>
      <c r="PQF367" s="73"/>
      <c r="PQG367" s="73"/>
      <c r="PQH367" s="73"/>
      <c r="PQI367" s="73"/>
      <c r="PQJ367" s="73"/>
      <c r="PQK367" s="73"/>
      <c r="PQL367" s="73"/>
      <c r="PQM367" s="73"/>
      <c r="PQN367" s="73"/>
      <c r="PQO367" s="73"/>
      <c r="PQP367" s="73"/>
      <c r="PQQ367" s="73"/>
      <c r="PQR367" s="73"/>
      <c r="PQS367" s="73"/>
      <c r="PQT367" s="73"/>
      <c r="PQU367" s="73"/>
      <c r="PQV367" s="73"/>
      <c r="PQW367" s="73"/>
      <c r="PQX367" s="73"/>
      <c r="PQY367" s="73"/>
      <c r="PQZ367" s="73"/>
      <c r="PRA367" s="73"/>
      <c r="PRB367" s="73"/>
      <c r="PRC367" s="73"/>
      <c r="PRD367" s="73"/>
      <c r="PRE367" s="73"/>
      <c r="PRF367" s="73"/>
      <c r="PRG367" s="73"/>
      <c r="PRH367" s="73"/>
      <c r="PRI367" s="73"/>
      <c r="PRJ367" s="73"/>
      <c r="PRK367" s="73"/>
      <c r="PRL367" s="73"/>
      <c r="PRM367" s="73"/>
      <c r="PRN367" s="73"/>
      <c r="PRO367" s="73"/>
      <c r="PRP367" s="73"/>
      <c r="PRQ367" s="73"/>
      <c r="PRR367" s="73"/>
      <c r="PRS367" s="73"/>
      <c r="PRT367" s="73"/>
      <c r="PRU367" s="73"/>
      <c r="PRV367" s="73"/>
      <c r="PRW367" s="73"/>
      <c r="PRX367" s="73"/>
      <c r="PRY367" s="73"/>
      <c r="PRZ367" s="73"/>
      <c r="PSA367" s="73"/>
      <c r="PSB367" s="73"/>
      <c r="PSC367" s="73"/>
      <c r="PSD367" s="73"/>
      <c r="PSE367" s="73"/>
      <c r="PSF367" s="73"/>
      <c r="PSG367" s="73"/>
      <c r="PSH367" s="73"/>
      <c r="PSI367" s="73"/>
      <c r="PSJ367" s="73"/>
      <c r="PSK367" s="73"/>
      <c r="PSL367" s="73"/>
      <c r="PSM367" s="73"/>
      <c r="PSN367" s="73"/>
      <c r="PSO367" s="73"/>
      <c r="PSP367" s="73"/>
      <c r="PSQ367" s="73"/>
      <c r="PSR367" s="73"/>
      <c r="PSS367" s="73"/>
      <c r="PST367" s="73"/>
      <c r="PSU367" s="73"/>
      <c r="PSV367" s="73"/>
      <c r="PSW367" s="73"/>
      <c r="PSX367" s="73"/>
      <c r="PSY367" s="73"/>
      <c r="PSZ367" s="73"/>
      <c r="PTA367" s="73"/>
      <c r="PTB367" s="73"/>
      <c r="PTC367" s="73"/>
      <c r="PTD367" s="73"/>
      <c r="PTE367" s="73"/>
      <c r="PTF367" s="73"/>
      <c r="PTG367" s="73"/>
      <c r="PTH367" s="73"/>
      <c r="PTI367" s="73"/>
      <c r="PTJ367" s="73"/>
      <c r="PTK367" s="73"/>
      <c r="PTL367" s="73"/>
      <c r="PTM367" s="73"/>
      <c r="PTN367" s="73"/>
      <c r="PTO367" s="73"/>
      <c r="PTP367" s="73"/>
      <c r="PTQ367" s="73"/>
      <c r="PTR367" s="73"/>
      <c r="PTS367" s="73"/>
      <c r="PTT367" s="73"/>
      <c r="PTU367" s="73"/>
      <c r="PTV367" s="73"/>
      <c r="PTW367" s="73"/>
      <c r="PTX367" s="73"/>
      <c r="PTY367" s="73"/>
      <c r="PTZ367" s="73"/>
      <c r="PUA367" s="73"/>
      <c r="PUB367" s="73"/>
      <c r="PUC367" s="73"/>
      <c r="PUD367" s="73"/>
      <c r="PUE367" s="73"/>
      <c r="PUF367" s="73"/>
      <c r="PUG367" s="73"/>
      <c r="PUH367" s="73"/>
      <c r="PUI367" s="73"/>
      <c r="PUJ367" s="73"/>
      <c r="PUK367" s="73"/>
      <c r="PUL367" s="73"/>
      <c r="PUM367" s="73"/>
      <c r="PUN367" s="73"/>
      <c r="PUO367" s="73"/>
      <c r="PUP367" s="73"/>
      <c r="PUQ367" s="73"/>
      <c r="PUR367" s="73"/>
      <c r="PUS367" s="73"/>
      <c r="PUT367" s="73"/>
      <c r="PUU367" s="73"/>
      <c r="PUV367" s="73"/>
      <c r="PUW367" s="73"/>
      <c r="PUX367" s="73"/>
      <c r="PUY367" s="73"/>
      <c r="PUZ367" s="73"/>
      <c r="PVA367" s="73"/>
      <c r="PVB367" s="73"/>
      <c r="PVC367" s="73"/>
      <c r="PVD367" s="73"/>
      <c r="PVE367" s="73"/>
      <c r="PVF367" s="73"/>
      <c r="PVG367" s="73"/>
      <c r="PVH367" s="73"/>
      <c r="PVI367" s="73"/>
      <c r="PVJ367" s="73"/>
      <c r="PVK367" s="73"/>
      <c r="PVL367" s="73"/>
      <c r="PVM367" s="73"/>
      <c r="PVN367" s="73"/>
      <c r="PVO367" s="73"/>
      <c r="PVP367" s="73"/>
      <c r="PVQ367" s="73"/>
      <c r="PVR367" s="73"/>
      <c r="PVS367" s="73"/>
      <c r="PVT367" s="73"/>
      <c r="PVU367" s="73"/>
      <c r="PVV367" s="73"/>
      <c r="PVW367" s="73"/>
      <c r="PVX367" s="73"/>
      <c r="PVY367" s="73"/>
      <c r="PVZ367" s="73"/>
      <c r="PWA367" s="73"/>
      <c r="PWB367" s="73"/>
      <c r="PWC367" s="73"/>
      <c r="PWD367" s="73"/>
      <c r="PWE367" s="73"/>
      <c r="PWF367" s="73"/>
      <c r="PWG367" s="73"/>
      <c r="PWH367" s="73"/>
      <c r="PWI367" s="73"/>
      <c r="PWJ367" s="73"/>
      <c r="PWK367" s="73"/>
      <c r="PWL367" s="73"/>
      <c r="PWM367" s="73"/>
      <c r="PWN367" s="73"/>
      <c r="PWO367" s="73"/>
      <c r="PWP367" s="73"/>
      <c r="PWQ367" s="73"/>
      <c r="PWR367" s="73"/>
      <c r="PWS367" s="73"/>
      <c r="PWT367" s="73"/>
      <c r="PWU367" s="73"/>
      <c r="PWV367" s="73"/>
      <c r="PWW367" s="73"/>
      <c r="PWX367" s="73"/>
      <c r="PWY367" s="73"/>
      <c r="PWZ367" s="73"/>
      <c r="PXA367" s="73"/>
      <c r="PXB367" s="73"/>
      <c r="PXC367" s="73"/>
      <c r="PXD367" s="73"/>
      <c r="PXE367" s="73"/>
      <c r="PXF367" s="73"/>
      <c r="PXG367" s="73"/>
      <c r="PXH367" s="73"/>
      <c r="PXI367" s="73"/>
      <c r="PXJ367" s="73"/>
      <c r="PXK367" s="73"/>
      <c r="PXL367" s="73"/>
      <c r="PXM367" s="73"/>
      <c r="PXN367" s="73"/>
      <c r="PXO367" s="73"/>
      <c r="PXP367" s="73"/>
      <c r="PXQ367" s="73"/>
      <c r="PXR367" s="73"/>
      <c r="PXS367" s="73"/>
      <c r="PXT367" s="73"/>
      <c r="PXU367" s="73"/>
      <c r="PXV367" s="73"/>
      <c r="PXW367" s="73"/>
      <c r="PXX367" s="73"/>
      <c r="PXY367" s="73"/>
      <c r="PXZ367" s="73"/>
      <c r="PYA367" s="73"/>
      <c r="PYB367" s="73"/>
      <c r="PYC367" s="73"/>
      <c r="PYD367" s="73"/>
      <c r="PYE367" s="73"/>
      <c r="PYF367" s="73"/>
      <c r="PYG367" s="73"/>
      <c r="PYH367" s="73"/>
      <c r="PYI367" s="73"/>
      <c r="PYJ367" s="73"/>
      <c r="PYK367" s="73"/>
      <c r="PYL367" s="73"/>
      <c r="PYM367" s="73"/>
      <c r="PYN367" s="73"/>
      <c r="PYO367" s="73"/>
      <c r="PYP367" s="73"/>
      <c r="PYQ367" s="73"/>
      <c r="PYR367" s="73"/>
      <c r="PYS367" s="73"/>
      <c r="PYT367" s="73"/>
      <c r="PYU367" s="73"/>
      <c r="PYV367" s="73"/>
      <c r="PYW367" s="73"/>
      <c r="PYX367" s="73"/>
      <c r="PYY367" s="73"/>
      <c r="PYZ367" s="73"/>
      <c r="PZA367" s="73"/>
      <c r="PZB367" s="73"/>
      <c r="PZC367" s="73"/>
      <c r="PZD367" s="73"/>
      <c r="PZE367" s="73"/>
      <c r="PZF367" s="73"/>
      <c r="PZG367" s="73"/>
      <c r="PZH367" s="73"/>
      <c r="PZI367" s="73"/>
      <c r="PZJ367" s="73"/>
      <c r="PZK367" s="73"/>
      <c r="PZL367" s="73"/>
      <c r="PZM367" s="73"/>
      <c r="PZN367" s="73"/>
      <c r="PZO367" s="73"/>
      <c r="PZP367" s="73"/>
      <c r="PZQ367" s="73"/>
      <c r="PZR367" s="73"/>
      <c r="PZS367" s="73"/>
      <c r="PZT367" s="73"/>
      <c r="PZU367" s="73"/>
      <c r="PZV367" s="73"/>
      <c r="PZW367" s="73"/>
      <c r="PZX367" s="73"/>
      <c r="PZY367" s="73"/>
      <c r="PZZ367" s="73"/>
      <c r="QAA367" s="73"/>
      <c r="QAB367" s="73"/>
      <c r="QAC367" s="73"/>
      <c r="QAD367" s="73"/>
      <c r="QAE367" s="73"/>
      <c r="QAF367" s="73"/>
      <c r="QAG367" s="73"/>
      <c r="QAH367" s="73"/>
      <c r="QAI367" s="73"/>
      <c r="QAJ367" s="73"/>
      <c r="QAK367" s="73"/>
      <c r="QAL367" s="73"/>
      <c r="QAM367" s="73"/>
      <c r="QAN367" s="73"/>
      <c r="QAO367" s="73"/>
      <c r="QAP367" s="73"/>
      <c r="QAQ367" s="73"/>
      <c r="QAR367" s="73"/>
      <c r="QAS367" s="73"/>
      <c r="QAT367" s="73"/>
      <c r="QAU367" s="73"/>
      <c r="QAV367" s="73"/>
      <c r="QAW367" s="73"/>
      <c r="QAX367" s="73"/>
      <c r="QAY367" s="73"/>
      <c r="QAZ367" s="73"/>
      <c r="QBA367" s="73"/>
      <c r="QBB367" s="73"/>
      <c r="QBC367" s="73"/>
      <c r="QBD367" s="73"/>
      <c r="QBE367" s="73"/>
      <c r="QBF367" s="73"/>
      <c r="QBG367" s="73"/>
      <c r="QBH367" s="73"/>
      <c r="QBI367" s="73"/>
      <c r="QBJ367" s="73"/>
      <c r="QBK367" s="73"/>
      <c r="QBL367" s="73"/>
      <c r="QBM367" s="73"/>
      <c r="QBN367" s="73"/>
      <c r="QBO367" s="73"/>
      <c r="QBP367" s="73"/>
      <c r="QBQ367" s="73"/>
      <c r="QBR367" s="73"/>
      <c r="QBS367" s="73"/>
      <c r="QBT367" s="73"/>
      <c r="QBU367" s="73"/>
      <c r="QBV367" s="73"/>
      <c r="QBW367" s="73"/>
      <c r="QBX367" s="73"/>
      <c r="QBY367" s="73"/>
      <c r="QBZ367" s="73"/>
      <c r="QCA367" s="73"/>
      <c r="QCB367" s="73"/>
      <c r="QCC367" s="73"/>
      <c r="QCD367" s="73"/>
      <c r="QCE367" s="73"/>
      <c r="QCF367" s="73"/>
      <c r="QCG367" s="73"/>
      <c r="QCH367" s="73"/>
      <c r="QCI367" s="73"/>
      <c r="QCJ367" s="73"/>
      <c r="QCK367" s="73"/>
      <c r="QCL367" s="73"/>
      <c r="QCM367" s="73"/>
      <c r="QCN367" s="73"/>
      <c r="QCO367" s="73"/>
      <c r="QCP367" s="73"/>
      <c r="QCQ367" s="73"/>
      <c r="QCR367" s="73"/>
      <c r="QCS367" s="73"/>
      <c r="QCT367" s="73"/>
      <c r="QCU367" s="73"/>
      <c r="QCV367" s="73"/>
      <c r="QCW367" s="73"/>
      <c r="QCX367" s="73"/>
      <c r="QCY367" s="73"/>
      <c r="QCZ367" s="73"/>
      <c r="QDA367" s="73"/>
      <c r="QDB367" s="73"/>
      <c r="QDC367" s="73"/>
      <c r="QDD367" s="73"/>
      <c r="QDE367" s="73"/>
      <c r="QDF367" s="73"/>
      <c r="QDG367" s="73"/>
      <c r="QDH367" s="73"/>
      <c r="QDI367" s="73"/>
      <c r="QDJ367" s="73"/>
      <c r="QDK367" s="73"/>
      <c r="QDL367" s="73"/>
      <c r="QDM367" s="73"/>
      <c r="QDN367" s="73"/>
      <c r="QDO367" s="73"/>
      <c r="QDP367" s="73"/>
      <c r="QDQ367" s="73"/>
      <c r="QDR367" s="73"/>
      <c r="QDS367" s="73"/>
      <c r="QDT367" s="73"/>
      <c r="QDU367" s="73"/>
      <c r="QDV367" s="73"/>
      <c r="QDW367" s="73"/>
      <c r="QDX367" s="73"/>
      <c r="QDY367" s="73"/>
      <c r="QDZ367" s="73"/>
      <c r="QEA367" s="73"/>
      <c r="QEB367" s="73"/>
      <c r="QEC367" s="73"/>
      <c r="QED367" s="73"/>
      <c r="QEE367" s="73"/>
      <c r="QEF367" s="73"/>
      <c r="QEG367" s="73"/>
      <c r="QEH367" s="73"/>
      <c r="QEI367" s="73"/>
      <c r="QEJ367" s="73"/>
      <c r="QEK367" s="73"/>
      <c r="QEL367" s="73"/>
      <c r="QEM367" s="73"/>
      <c r="QEN367" s="73"/>
      <c r="QEO367" s="73"/>
      <c r="QEP367" s="73"/>
      <c r="QEQ367" s="73"/>
      <c r="QER367" s="73"/>
      <c r="QES367" s="73"/>
      <c r="QET367" s="73"/>
      <c r="QEU367" s="73"/>
      <c r="QEV367" s="73"/>
      <c r="QEW367" s="73"/>
      <c r="QEX367" s="73"/>
      <c r="QEY367" s="73"/>
      <c r="QEZ367" s="73"/>
      <c r="QFA367" s="73"/>
      <c r="QFB367" s="73"/>
      <c r="QFC367" s="73"/>
      <c r="QFD367" s="73"/>
      <c r="QFE367" s="73"/>
      <c r="QFF367" s="73"/>
      <c r="QFG367" s="73"/>
      <c r="QFH367" s="73"/>
      <c r="QFI367" s="73"/>
      <c r="QFJ367" s="73"/>
      <c r="QFK367" s="73"/>
      <c r="QFL367" s="73"/>
      <c r="QFM367" s="73"/>
      <c r="QFN367" s="73"/>
      <c r="QFO367" s="73"/>
      <c r="QFP367" s="73"/>
      <c r="QFQ367" s="73"/>
      <c r="QFR367" s="73"/>
      <c r="QFS367" s="73"/>
      <c r="QFT367" s="73"/>
      <c r="QFU367" s="73"/>
      <c r="QFV367" s="73"/>
      <c r="QFW367" s="73"/>
      <c r="QFX367" s="73"/>
      <c r="QFY367" s="73"/>
      <c r="QFZ367" s="73"/>
      <c r="QGA367" s="73"/>
      <c r="QGB367" s="73"/>
      <c r="QGC367" s="73"/>
      <c r="QGD367" s="73"/>
      <c r="QGE367" s="73"/>
      <c r="QGF367" s="73"/>
      <c r="QGG367" s="73"/>
      <c r="QGH367" s="73"/>
      <c r="QGI367" s="73"/>
      <c r="QGJ367" s="73"/>
      <c r="QGK367" s="73"/>
      <c r="QGL367" s="73"/>
      <c r="QGM367" s="73"/>
      <c r="QGN367" s="73"/>
      <c r="QGO367" s="73"/>
      <c r="QGP367" s="73"/>
      <c r="QGQ367" s="73"/>
      <c r="QGR367" s="73"/>
      <c r="QGS367" s="73"/>
      <c r="QGT367" s="73"/>
      <c r="QGU367" s="73"/>
      <c r="QGV367" s="73"/>
      <c r="QGW367" s="73"/>
      <c r="QGX367" s="73"/>
      <c r="QGY367" s="73"/>
      <c r="QGZ367" s="73"/>
      <c r="QHA367" s="73"/>
      <c r="QHB367" s="73"/>
      <c r="QHC367" s="73"/>
      <c r="QHD367" s="73"/>
      <c r="QHE367" s="73"/>
      <c r="QHF367" s="73"/>
      <c r="QHG367" s="73"/>
      <c r="QHH367" s="73"/>
      <c r="QHI367" s="73"/>
      <c r="QHJ367" s="73"/>
      <c r="QHK367" s="73"/>
      <c r="QHL367" s="73"/>
      <c r="QHM367" s="73"/>
      <c r="QHN367" s="73"/>
      <c r="QHO367" s="73"/>
      <c r="QHP367" s="73"/>
      <c r="QHQ367" s="73"/>
      <c r="QHR367" s="73"/>
      <c r="QHS367" s="73"/>
      <c r="QHT367" s="73"/>
      <c r="QHU367" s="73"/>
      <c r="QHV367" s="73"/>
      <c r="QHW367" s="73"/>
      <c r="QHX367" s="73"/>
      <c r="QHY367" s="73"/>
      <c r="QHZ367" s="73"/>
      <c r="QIA367" s="73"/>
      <c r="QIB367" s="73"/>
      <c r="QIC367" s="73"/>
      <c r="QID367" s="73"/>
      <c r="QIE367" s="73"/>
      <c r="QIF367" s="73"/>
      <c r="QIG367" s="73"/>
      <c r="QIH367" s="73"/>
      <c r="QII367" s="73"/>
      <c r="QIJ367" s="73"/>
      <c r="QIK367" s="73"/>
      <c r="QIL367" s="73"/>
      <c r="QIM367" s="73"/>
      <c r="QIN367" s="73"/>
      <c r="QIO367" s="73"/>
      <c r="QIP367" s="73"/>
      <c r="QIQ367" s="73"/>
      <c r="QIR367" s="73"/>
      <c r="QIS367" s="73"/>
      <c r="QIT367" s="73"/>
      <c r="QIU367" s="73"/>
      <c r="QIV367" s="73"/>
      <c r="QIW367" s="73"/>
      <c r="QIX367" s="73"/>
      <c r="QIY367" s="73"/>
      <c r="QIZ367" s="73"/>
      <c r="QJA367" s="73"/>
      <c r="QJB367" s="73"/>
      <c r="QJC367" s="73"/>
      <c r="QJD367" s="73"/>
      <c r="QJE367" s="73"/>
      <c r="QJF367" s="73"/>
      <c r="QJG367" s="73"/>
      <c r="QJH367" s="73"/>
      <c r="QJI367" s="73"/>
      <c r="QJJ367" s="73"/>
      <c r="QJK367" s="73"/>
      <c r="QJL367" s="73"/>
      <c r="QJM367" s="73"/>
      <c r="QJN367" s="73"/>
      <c r="QJO367" s="73"/>
      <c r="QJP367" s="73"/>
      <c r="QJQ367" s="73"/>
      <c r="QJR367" s="73"/>
      <c r="QJS367" s="73"/>
      <c r="QJT367" s="73"/>
      <c r="QJU367" s="73"/>
      <c r="QJV367" s="73"/>
      <c r="QJW367" s="73"/>
      <c r="QJX367" s="73"/>
      <c r="QJY367" s="73"/>
      <c r="QJZ367" s="73"/>
      <c r="QKA367" s="73"/>
      <c r="QKB367" s="73"/>
      <c r="QKC367" s="73"/>
      <c r="QKD367" s="73"/>
      <c r="QKE367" s="73"/>
      <c r="QKF367" s="73"/>
      <c r="QKG367" s="73"/>
      <c r="QKH367" s="73"/>
      <c r="QKI367" s="73"/>
      <c r="QKJ367" s="73"/>
      <c r="QKK367" s="73"/>
      <c r="QKL367" s="73"/>
      <c r="QKM367" s="73"/>
      <c r="QKN367" s="73"/>
      <c r="QKO367" s="73"/>
      <c r="QKP367" s="73"/>
      <c r="QKQ367" s="73"/>
      <c r="QKR367" s="73"/>
      <c r="QKS367" s="73"/>
      <c r="QKT367" s="73"/>
      <c r="QKU367" s="73"/>
      <c r="QKV367" s="73"/>
      <c r="QKW367" s="73"/>
      <c r="QKX367" s="73"/>
      <c r="QKY367" s="73"/>
      <c r="QKZ367" s="73"/>
      <c r="QLA367" s="73"/>
      <c r="QLB367" s="73"/>
      <c r="QLC367" s="73"/>
      <c r="QLD367" s="73"/>
      <c r="QLE367" s="73"/>
      <c r="QLF367" s="73"/>
      <c r="QLG367" s="73"/>
      <c r="QLH367" s="73"/>
      <c r="QLI367" s="73"/>
      <c r="QLJ367" s="73"/>
      <c r="QLK367" s="73"/>
      <c r="QLL367" s="73"/>
      <c r="QLM367" s="73"/>
      <c r="QLN367" s="73"/>
      <c r="QLO367" s="73"/>
      <c r="QLP367" s="73"/>
      <c r="QLQ367" s="73"/>
      <c r="QLR367" s="73"/>
      <c r="QLS367" s="73"/>
      <c r="QLT367" s="73"/>
      <c r="QLU367" s="73"/>
      <c r="QLV367" s="73"/>
      <c r="QLW367" s="73"/>
      <c r="QLX367" s="73"/>
      <c r="QLY367" s="73"/>
      <c r="QLZ367" s="73"/>
      <c r="QMA367" s="73"/>
      <c r="QMB367" s="73"/>
      <c r="QMC367" s="73"/>
      <c r="QMD367" s="73"/>
      <c r="QME367" s="73"/>
      <c r="QMF367" s="73"/>
      <c r="QMG367" s="73"/>
      <c r="QMH367" s="73"/>
      <c r="QMI367" s="73"/>
      <c r="QMJ367" s="73"/>
      <c r="QMK367" s="73"/>
      <c r="QML367" s="73"/>
      <c r="QMM367" s="73"/>
      <c r="QMN367" s="73"/>
      <c r="QMO367" s="73"/>
      <c r="QMP367" s="73"/>
      <c r="QMQ367" s="73"/>
      <c r="QMR367" s="73"/>
      <c r="QMS367" s="73"/>
      <c r="QMT367" s="73"/>
      <c r="QMU367" s="73"/>
      <c r="QMV367" s="73"/>
      <c r="QMW367" s="73"/>
      <c r="QMX367" s="73"/>
      <c r="QMY367" s="73"/>
      <c r="QMZ367" s="73"/>
      <c r="QNA367" s="73"/>
      <c r="QNB367" s="73"/>
      <c r="QNC367" s="73"/>
      <c r="QND367" s="73"/>
      <c r="QNE367" s="73"/>
      <c r="QNF367" s="73"/>
      <c r="QNG367" s="73"/>
      <c r="QNH367" s="73"/>
      <c r="QNI367" s="73"/>
      <c r="QNJ367" s="73"/>
      <c r="QNK367" s="73"/>
      <c r="QNL367" s="73"/>
      <c r="QNM367" s="73"/>
      <c r="QNN367" s="73"/>
      <c r="QNO367" s="73"/>
      <c r="QNP367" s="73"/>
      <c r="QNQ367" s="73"/>
      <c r="QNR367" s="73"/>
      <c r="QNS367" s="73"/>
      <c r="QNT367" s="73"/>
      <c r="QNU367" s="73"/>
      <c r="QNV367" s="73"/>
      <c r="QNW367" s="73"/>
      <c r="QNX367" s="73"/>
      <c r="QNY367" s="73"/>
      <c r="QNZ367" s="73"/>
      <c r="QOA367" s="73"/>
      <c r="QOB367" s="73"/>
      <c r="QOC367" s="73"/>
      <c r="QOD367" s="73"/>
      <c r="QOE367" s="73"/>
      <c r="QOF367" s="73"/>
      <c r="QOG367" s="73"/>
      <c r="QOH367" s="73"/>
      <c r="QOI367" s="73"/>
      <c r="QOJ367" s="73"/>
      <c r="QOK367" s="73"/>
      <c r="QOL367" s="73"/>
      <c r="QOM367" s="73"/>
      <c r="QON367" s="73"/>
      <c r="QOO367" s="73"/>
      <c r="QOP367" s="73"/>
      <c r="QOQ367" s="73"/>
      <c r="QOR367" s="73"/>
      <c r="QOS367" s="73"/>
      <c r="QOT367" s="73"/>
      <c r="QOU367" s="73"/>
      <c r="QOV367" s="73"/>
      <c r="QOW367" s="73"/>
      <c r="QOX367" s="73"/>
      <c r="QOY367" s="73"/>
      <c r="QOZ367" s="73"/>
      <c r="QPA367" s="73"/>
      <c r="QPB367" s="73"/>
      <c r="QPC367" s="73"/>
      <c r="QPD367" s="73"/>
      <c r="QPE367" s="73"/>
      <c r="QPF367" s="73"/>
      <c r="QPG367" s="73"/>
      <c r="QPH367" s="73"/>
      <c r="QPI367" s="73"/>
      <c r="QPJ367" s="73"/>
      <c r="QPK367" s="73"/>
      <c r="QPL367" s="73"/>
      <c r="QPM367" s="73"/>
      <c r="QPN367" s="73"/>
      <c r="QPO367" s="73"/>
      <c r="QPP367" s="73"/>
      <c r="QPQ367" s="73"/>
      <c r="QPR367" s="73"/>
      <c r="QPS367" s="73"/>
      <c r="QPT367" s="73"/>
      <c r="QPU367" s="73"/>
      <c r="QPV367" s="73"/>
      <c r="QPW367" s="73"/>
      <c r="QPX367" s="73"/>
      <c r="QPY367" s="73"/>
      <c r="QPZ367" s="73"/>
      <c r="QQA367" s="73"/>
      <c r="QQB367" s="73"/>
      <c r="QQC367" s="73"/>
      <c r="QQD367" s="73"/>
      <c r="QQE367" s="73"/>
      <c r="QQF367" s="73"/>
      <c r="QQG367" s="73"/>
      <c r="QQH367" s="73"/>
      <c r="QQI367" s="73"/>
      <c r="QQJ367" s="73"/>
      <c r="QQK367" s="73"/>
      <c r="QQL367" s="73"/>
      <c r="QQM367" s="73"/>
      <c r="QQN367" s="73"/>
      <c r="QQO367" s="73"/>
      <c r="QQP367" s="73"/>
      <c r="QQQ367" s="73"/>
      <c r="QQR367" s="73"/>
      <c r="QQS367" s="73"/>
      <c r="QQT367" s="73"/>
      <c r="QQU367" s="73"/>
      <c r="QQV367" s="73"/>
      <c r="QQW367" s="73"/>
      <c r="QQX367" s="73"/>
      <c r="QQY367" s="73"/>
      <c r="QQZ367" s="73"/>
      <c r="QRA367" s="73"/>
      <c r="QRB367" s="73"/>
      <c r="QRC367" s="73"/>
      <c r="QRD367" s="73"/>
      <c r="QRE367" s="73"/>
      <c r="QRF367" s="73"/>
      <c r="QRG367" s="73"/>
      <c r="QRH367" s="73"/>
      <c r="QRI367" s="73"/>
      <c r="QRJ367" s="73"/>
      <c r="QRK367" s="73"/>
      <c r="QRL367" s="73"/>
      <c r="QRM367" s="73"/>
      <c r="QRN367" s="73"/>
      <c r="QRO367" s="73"/>
      <c r="QRP367" s="73"/>
      <c r="QRQ367" s="73"/>
      <c r="QRR367" s="73"/>
      <c r="QRS367" s="73"/>
      <c r="QRT367" s="73"/>
      <c r="QRU367" s="73"/>
      <c r="QRV367" s="73"/>
      <c r="QRW367" s="73"/>
      <c r="QRX367" s="73"/>
      <c r="QRY367" s="73"/>
      <c r="QRZ367" s="73"/>
      <c r="QSA367" s="73"/>
      <c r="QSB367" s="73"/>
      <c r="QSC367" s="73"/>
      <c r="QSD367" s="73"/>
      <c r="QSE367" s="73"/>
      <c r="QSF367" s="73"/>
      <c r="QSG367" s="73"/>
      <c r="QSH367" s="73"/>
      <c r="QSI367" s="73"/>
      <c r="QSJ367" s="73"/>
      <c r="QSK367" s="73"/>
      <c r="QSL367" s="73"/>
      <c r="QSM367" s="73"/>
      <c r="QSN367" s="73"/>
      <c r="QSO367" s="73"/>
      <c r="QSP367" s="73"/>
      <c r="QSQ367" s="73"/>
      <c r="QSR367" s="73"/>
      <c r="QSS367" s="73"/>
      <c r="QST367" s="73"/>
      <c r="QSU367" s="73"/>
      <c r="QSV367" s="73"/>
      <c r="QSW367" s="73"/>
      <c r="QSX367" s="73"/>
      <c r="QSY367" s="73"/>
      <c r="QSZ367" s="73"/>
      <c r="QTA367" s="73"/>
      <c r="QTB367" s="73"/>
      <c r="QTC367" s="73"/>
      <c r="QTD367" s="73"/>
      <c r="QTE367" s="73"/>
      <c r="QTF367" s="73"/>
      <c r="QTG367" s="73"/>
      <c r="QTH367" s="73"/>
      <c r="QTI367" s="73"/>
      <c r="QTJ367" s="73"/>
      <c r="QTK367" s="73"/>
      <c r="QTL367" s="73"/>
      <c r="QTM367" s="73"/>
      <c r="QTN367" s="73"/>
      <c r="QTO367" s="73"/>
      <c r="QTP367" s="73"/>
      <c r="QTQ367" s="73"/>
      <c r="QTR367" s="73"/>
      <c r="QTS367" s="73"/>
      <c r="QTT367" s="73"/>
      <c r="QTU367" s="73"/>
      <c r="QTV367" s="73"/>
      <c r="QTW367" s="73"/>
      <c r="QTX367" s="73"/>
      <c r="QTY367" s="73"/>
      <c r="QTZ367" s="73"/>
      <c r="QUA367" s="73"/>
      <c r="QUB367" s="73"/>
      <c r="QUC367" s="73"/>
      <c r="QUD367" s="73"/>
      <c r="QUE367" s="73"/>
      <c r="QUF367" s="73"/>
      <c r="QUG367" s="73"/>
      <c r="QUH367" s="73"/>
      <c r="QUI367" s="73"/>
      <c r="QUJ367" s="73"/>
      <c r="QUK367" s="73"/>
      <c r="QUL367" s="73"/>
      <c r="QUM367" s="73"/>
      <c r="QUN367" s="73"/>
      <c r="QUO367" s="73"/>
      <c r="QUP367" s="73"/>
      <c r="QUQ367" s="73"/>
      <c r="QUR367" s="73"/>
      <c r="QUS367" s="73"/>
      <c r="QUT367" s="73"/>
      <c r="QUU367" s="73"/>
      <c r="QUV367" s="73"/>
      <c r="QUW367" s="73"/>
      <c r="QUX367" s="73"/>
      <c r="QUY367" s="73"/>
      <c r="QUZ367" s="73"/>
      <c r="QVA367" s="73"/>
      <c r="QVB367" s="73"/>
      <c r="QVC367" s="73"/>
      <c r="QVD367" s="73"/>
      <c r="QVE367" s="73"/>
      <c r="QVF367" s="73"/>
      <c r="QVG367" s="73"/>
      <c r="QVH367" s="73"/>
      <c r="QVI367" s="73"/>
      <c r="QVJ367" s="73"/>
      <c r="QVK367" s="73"/>
      <c r="QVL367" s="73"/>
      <c r="QVM367" s="73"/>
      <c r="QVN367" s="73"/>
      <c r="QVO367" s="73"/>
      <c r="QVP367" s="73"/>
      <c r="QVQ367" s="73"/>
      <c r="QVR367" s="73"/>
      <c r="QVS367" s="73"/>
      <c r="QVT367" s="73"/>
      <c r="QVU367" s="73"/>
      <c r="QVV367" s="73"/>
      <c r="QVW367" s="73"/>
      <c r="QVX367" s="73"/>
      <c r="QVY367" s="73"/>
      <c r="QVZ367" s="73"/>
      <c r="QWA367" s="73"/>
      <c r="QWB367" s="73"/>
      <c r="QWC367" s="73"/>
      <c r="QWD367" s="73"/>
      <c r="QWE367" s="73"/>
      <c r="QWF367" s="73"/>
      <c r="QWG367" s="73"/>
      <c r="QWH367" s="73"/>
      <c r="QWI367" s="73"/>
      <c r="QWJ367" s="73"/>
      <c r="QWK367" s="73"/>
      <c r="QWL367" s="73"/>
      <c r="QWM367" s="73"/>
      <c r="QWN367" s="73"/>
      <c r="QWO367" s="73"/>
      <c r="QWP367" s="73"/>
      <c r="QWQ367" s="73"/>
      <c r="QWR367" s="73"/>
      <c r="QWS367" s="73"/>
      <c r="QWT367" s="73"/>
      <c r="QWU367" s="73"/>
      <c r="QWV367" s="73"/>
      <c r="QWW367" s="73"/>
      <c r="QWX367" s="73"/>
      <c r="QWY367" s="73"/>
      <c r="QWZ367" s="73"/>
      <c r="QXA367" s="73"/>
      <c r="QXB367" s="73"/>
      <c r="QXC367" s="73"/>
      <c r="QXD367" s="73"/>
      <c r="QXE367" s="73"/>
      <c r="QXF367" s="73"/>
      <c r="QXG367" s="73"/>
      <c r="QXH367" s="73"/>
      <c r="QXI367" s="73"/>
      <c r="QXJ367" s="73"/>
      <c r="QXK367" s="73"/>
      <c r="QXL367" s="73"/>
      <c r="QXM367" s="73"/>
      <c r="QXN367" s="73"/>
      <c r="QXO367" s="73"/>
      <c r="QXP367" s="73"/>
      <c r="QXQ367" s="73"/>
      <c r="QXR367" s="73"/>
      <c r="QXS367" s="73"/>
      <c r="QXT367" s="73"/>
      <c r="QXU367" s="73"/>
      <c r="QXV367" s="73"/>
      <c r="QXW367" s="73"/>
      <c r="QXX367" s="73"/>
      <c r="QXY367" s="73"/>
      <c r="QXZ367" s="73"/>
      <c r="QYA367" s="73"/>
      <c r="QYB367" s="73"/>
      <c r="QYC367" s="73"/>
      <c r="QYD367" s="73"/>
      <c r="QYE367" s="73"/>
      <c r="QYF367" s="73"/>
      <c r="QYG367" s="73"/>
      <c r="QYH367" s="73"/>
      <c r="QYI367" s="73"/>
      <c r="QYJ367" s="73"/>
      <c r="QYK367" s="73"/>
      <c r="QYL367" s="73"/>
      <c r="QYM367" s="73"/>
      <c r="QYN367" s="73"/>
      <c r="QYO367" s="73"/>
      <c r="QYP367" s="73"/>
      <c r="QYQ367" s="73"/>
      <c r="QYR367" s="73"/>
      <c r="QYS367" s="73"/>
      <c r="QYT367" s="73"/>
      <c r="QYU367" s="73"/>
      <c r="QYV367" s="73"/>
      <c r="QYW367" s="73"/>
      <c r="QYX367" s="73"/>
      <c r="QYY367" s="73"/>
      <c r="QYZ367" s="73"/>
      <c r="QZA367" s="73"/>
      <c r="QZB367" s="73"/>
      <c r="QZC367" s="73"/>
      <c r="QZD367" s="73"/>
      <c r="QZE367" s="73"/>
      <c r="QZF367" s="73"/>
      <c r="QZG367" s="73"/>
      <c r="QZH367" s="73"/>
      <c r="QZI367" s="73"/>
      <c r="QZJ367" s="73"/>
      <c r="QZK367" s="73"/>
      <c r="QZL367" s="73"/>
      <c r="QZM367" s="73"/>
      <c r="QZN367" s="73"/>
      <c r="QZO367" s="73"/>
      <c r="QZP367" s="73"/>
      <c r="QZQ367" s="73"/>
      <c r="QZR367" s="73"/>
      <c r="QZS367" s="73"/>
      <c r="QZT367" s="73"/>
      <c r="QZU367" s="73"/>
      <c r="QZV367" s="73"/>
      <c r="QZW367" s="73"/>
      <c r="QZX367" s="73"/>
      <c r="QZY367" s="73"/>
      <c r="QZZ367" s="73"/>
      <c r="RAA367" s="73"/>
      <c r="RAB367" s="73"/>
      <c r="RAC367" s="73"/>
      <c r="RAD367" s="73"/>
      <c r="RAE367" s="73"/>
      <c r="RAF367" s="73"/>
      <c r="RAG367" s="73"/>
      <c r="RAH367" s="73"/>
      <c r="RAI367" s="73"/>
      <c r="RAJ367" s="73"/>
      <c r="RAK367" s="73"/>
      <c r="RAL367" s="73"/>
      <c r="RAM367" s="73"/>
      <c r="RAN367" s="73"/>
      <c r="RAO367" s="73"/>
      <c r="RAP367" s="73"/>
      <c r="RAQ367" s="73"/>
      <c r="RAR367" s="73"/>
      <c r="RAS367" s="73"/>
      <c r="RAT367" s="73"/>
      <c r="RAU367" s="73"/>
      <c r="RAV367" s="73"/>
      <c r="RAW367" s="73"/>
      <c r="RAX367" s="73"/>
      <c r="RAY367" s="73"/>
      <c r="RAZ367" s="73"/>
      <c r="RBA367" s="73"/>
      <c r="RBB367" s="73"/>
      <c r="RBC367" s="73"/>
      <c r="RBD367" s="73"/>
      <c r="RBE367" s="73"/>
      <c r="RBF367" s="73"/>
      <c r="RBG367" s="73"/>
      <c r="RBH367" s="73"/>
      <c r="RBI367" s="73"/>
      <c r="RBJ367" s="73"/>
      <c r="RBK367" s="73"/>
      <c r="RBL367" s="73"/>
      <c r="RBM367" s="73"/>
      <c r="RBN367" s="73"/>
      <c r="RBO367" s="73"/>
      <c r="RBP367" s="73"/>
      <c r="RBQ367" s="73"/>
      <c r="RBR367" s="73"/>
      <c r="RBS367" s="73"/>
      <c r="RBT367" s="73"/>
      <c r="RBU367" s="73"/>
      <c r="RBV367" s="73"/>
      <c r="RBW367" s="73"/>
      <c r="RBX367" s="73"/>
      <c r="RBY367" s="73"/>
      <c r="RBZ367" s="73"/>
      <c r="RCA367" s="73"/>
      <c r="RCB367" s="73"/>
      <c r="RCC367" s="73"/>
      <c r="RCD367" s="73"/>
      <c r="RCE367" s="73"/>
      <c r="RCF367" s="73"/>
      <c r="RCG367" s="73"/>
      <c r="RCH367" s="73"/>
      <c r="RCI367" s="73"/>
      <c r="RCJ367" s="73"/>
      <c r="RCK367" s="73"/>
      <c r="RCL367" s="73"/>
      <c r="RCM367" s="73"/>
      <c r="RCN367" s="73"/>
      <c r="RCO367" s="73"/>
      <c r="RCP367" s="73"/>
      <c r="RCQ367" s="73"/>
      <c r="RCR367" s="73"/>
      <c r="RCS367" s="73"/>
      <c r="RCT367" s="73"/>
      <c r="RCU367" s="73"/>
      <c r="RCV367" s="73"/>
      <c r="RCW367" s="73"/>
      <c r="RCX367" s="73"/>
      <c r="RCY367" s="73"/>
      <c r="RCZ367" s="73"/>
      <c r="RDA367" s="73"/>
      <c r="RDB367" s="73"/>
      <c r="RDC367" s="73"/>
      <c r="RDD367" s="73"/>
      <c r="RDE367" s="73"/>
      <c r="RDF367" s="73"/>
      <c r="RDG367" s="73"/>
      <c r="RDH367" s="73"/>
      <c r="RDI367" s="73"/>
      <c r="RDJ367" s="73"/>
      <c r="RDK367" s="73"/>
      <c r="RDL367" s="73"/>
      <c r="RDM367" s="73"/>
      <c r="RDN367" s="73"/>
      <c r="RDO367" s="73"/>
      <c r="RDP367" s="73"/>
      <c r="RDQ367" s="73"/>
      <c r="RDR367" s="73"/>
      <c r="RDS367" s="73"/>
      <c r="RDT367" s="73"/>
      <c r="RDU367" s="73"/>
      <c r="RDV367" s="73"/>
      <c r="RDW367" s="73"/>
      <c r="RDX367" s="73"/>
      <c r="RDY367" s="73"/>
      <c r="RDZ367" s="73"/>
      <c r="REA367" s="73"/>
      <c r="REB367" s="73"/>
      <c r="REC367" s="73"/>
      <c r="RED367" s="73"/>
      <c r="REE367" s="73"/>
      <c r="REF367" s="73"/>
      <c r="REG367" s="73"/>
      <c r="REH367" s="73"/>
      <c r="REI367" s="73"/>
      <c r="REJ367" s="73"/>
      <c r="REK367" s="73"/>
      <c r="REL367" s="73"/>
      <c r="REM367" s="73"/>
      <c r="REN367" s="73"/>
      <c r="REO367" s="73"/>
      <c r="REP367" s="73"/>
      <c r="REQ367" s="73"/>
      <c r="RER367" s="73"/>
      <c r="RES367" s="73"/>
      <c r="RET367" s="73"/>
      <c r="REU367" s="73"/>
      <c r="REV367" s="73"/>
      <c r="REW367" s="73"/>
      <c r="REX367" s="73"/>
      <c r="REY367" s="73"/>
      <c r="REZ367" s="73"/>
      <c r="RFA367" s="73"/>
      <c r="RFB367" s="73"/>
      <c r="RFC367" s="73"/>
      <c r="RFD367" s="73"/>
      <c r="RFE367" s="73"/>
      <c r="RFF367" s="73"/>
      <c r="RFG367" s="73"/>
      <c r="RFH367" s="73"/>
      <c r="RFI367" s="73"/>
      <c r="RFJ367" s="73"/>
      <c r="RFK367" s="73"/>
      <c r="RFL367" s="73"/>
      <c r="RFM367" s="73"/>
      <c r="RFN367" s="73"/>
      <c r="RFO367" s="73"/>
      <c r="RFP367" s="73"/>
      <c r="RFQ367" s="73"/>
      <c r="RFR367" s="73"/>
      <c r="RFS367" s="73"/>
      <c r="RFT367" s="73"/>
      <c r="RFU367" s="73"/>
      <c r="RFV367" s="73"/>
      <c r="RFW367" s="73"/>
      <c r="RFX367" s="73"/>
      <c r="RFY367" s="73"/>
      <c r="RFZ367" s="73"/>
      <c r="RGA367" s="73"/>
      <c r="RGB367" s="73"/>
      <c r="RGC367" s="73"/>
      <c r="RGD367" s="73"/>
      <c r="RGE367" s="73"/>
      <c r="RGF367" s="73"/>
      <c r="RGG367" s="73"/>
      <c r="RGH367" s="73"/>
      <c r="RGI367" s="73"/>
      <c r="RGJ367" s="73"/>
      <c r="RGK367" s="73"/>
      <c r="RGL367" s="73"/>
      <c r="RGM367" s="73"/>
      <c r="RGN367" s="73"/>
      <c r="RGO367" s="73"/>
      <c r="RGP367" s="73"/>
      <c r="RGQ367" s="73"/>
      <c r="RGR367" s="73"/>
      <c r="RGS367" s="73"/>
      <c r="RGT367" s="73"/>
      <c r="RGU367" s="73"/>
      <c r="RGV367" s="73"/>
      <c r="RGW367" s="73"/>
      <c r="RGX367" s="73"/>
      <c r="RGY367" s="73"/>
      <c r="RGZ367" s="73"/>
      <c r="RHA367" s="73"/>
      <c r="RHB367" s="73"/>
      <c r="RHC367" s="73"/>
      <c r="RHD367" s="73"/>
      <c r="RHE367" s="73"/>
      <c r="RHF367" s="73"/>
      <c r="RHG367" s="73"/>
      <c r="RHH367" s="73"/>
      <c r="RHI367" s="73"/>
      <c r="RHJ367" s="73"/>
      <c r="RHK367" s="73"/>
      <c r="RHL367" s="73"/>
      <c r="RHM367" s="73"/>
      <c r="RHN367" s="73"/>
      <c r="RHO367" s="73"/>
      <c r="RHP367" s="73"/>
      <c r="RHQ367" s="73"/>
      <c r="RHR367" s="73"/>
      <c r="RHS367" s="73"/>
      <c r="RHT367" s="73"/>
      <c r="RHU367" s="73"/>
      <c r="RHV367" s="73"/>
      <c r="RHW367" s="73"/>
      <c r="RHX367" s="73"/>
      <c r="RHY367" s="73"/>
      <c r="RHZ367" s="73"/>
      <c r="RIA367" s="73"/>
      <c r="RIB367" s="73"/>
      <c r="RIC367" s="73"/>
      <c r="RID367" s="73"/>
      <c r="RIE367" s="73"/>
      <c r="RIF367" s="73"/>
      <c r="RIG367" s="73"/>
      <c r="RIH367" s="73"/>
      <c r="RII367" s="73"/>
      <c r="RIJ367" s="73"/>
      <c r="RIK367" s="73"/>
      <c r="RIL367" s="73"/>
      <c r="RIM367" s="73"/>
      <c r="RIN367" s="73"/>
      <c r="RIO367" s="73"/>
      <c r="RIP367" s="73"/>
      <c r="RIQ367" s="73"/>
      <c r="RIR367" s="73"/>
      <c r="RIS367" s="73"/>
      <c r="RIT367" s="73"/>
      <c r="RIU367" s="73"/>
      <c r="RIV367" s="73"/>
      <c r="RIW367" s="73"/>
      <c r="RIX367" s="73"/>
      <c r="RIY367" s="73"/>
      <c r="RIZ367" s="73"/>
      <c r="RJA367" s="73"/>
      <c r="RJB367" s="73"/>
      <c r="RJC367" s="73"/>
      <c r="RJD367" s="73"/>
      <c r="RJE367" s="73"/>
      <c r="RJF367" s="73"/>
      <c r="RJG367" s="73"/>
      <c r="RJH367" s="73"/>
      <c r="RJI367" s="73"/>
      <c r="RJJ367" s="73"/>
      <c r="RJK367" s="73"/>
      <c r="RJL367" s="73"/>
      <c r="RJM367" s="73"/>
      <c r="RJN367" s="73"/>
      <c r="RJO367" s="73"/>
      <c r="RJP367" s="73"/>
      <c r="RJQ367" s="73"/>
      <c r="RJR367" s="73"/>
      <c r="RJS367" s="73"/>
      <c r="RJT367" s="73"/>
      <c r="RJU367" s="73"/>
      <c r="RJV367" s="73"/>
      <c r="RJW367" s="73"/>
      <c r="RJX367" s="73"/>
      <c r="RJY367" s="73"/>
      <c r="RJZ367" s="73"/>
      <c r="RKA367" s="73"/>
      <c r="RKB367" s="73"/>
      <c r="RKC367" s="73"/>
      <c r="RKD367" s="73"/>
      <c r="RKE367" s="73"/>
      <c r="RKF367" s="73"/>
      <c r="RKG367" s="73"/>
      <c r="RKH367" s="73"/>
      <c r="RKI367" s="73"/>
      <c r="RKJ367" s="73"/>
      <c r="RKK367" s="73"/>
      <c r="RKL367" s="73"/>
      <c r="RKM367" s="73"/>
      <c r="RKN367" s="73"/>
      <c r="RKO367" s="73"/>
      <c r="RKP367" s="73"/>
      <c r="RKQ367" s="73"/>
      <c r="RKR367" s="73"/>
      <c r="RKS367" s="73"/>
      <c r="RKT367" s="73"/>
      <c r="RKU367" s="73"/>
      <c r="RKV367" s="73"/>
      <c r="RKW367" s="73"/>
      <c r="RKX367" s="73"/>
      <c r="RKY367" s="73"/>
      <c r="RKZ367" s="73"/>
      <c r="RLA367" s="73"/>
      <c r="RLB367" s="73"/>
      <c r="RLC367" s="73"/>
      <c r="RLD367" s="73"/>
      <c r="RLE367" s="73"/>
      <c r="RLF367" s="73"/>
      <c r="RLG367" s="73"/>
      <c r="RLH367" s="73"/>
      <c r="RLI367" s="73"/>
      <c r="RLJ367" s="73"/>
      <c r="RLK367" s="73"/>
      <c r="RLL367" s="73"/>
      <c r="RLM367" s="73"/>
      <c r="RLN367" s="73"/>
      <c r="RLO367" s="73"/>
      <c r="RLP367" s="73"/>
      <c r="RLQ367" s="73"/>
      <c r="RLR367" s="73"/>
      <c r="RLS367" s="73"/>
      <c r="RLT367" s="73"/>
      <c r="RLU367" s="73"/>
      <c r="RLV367" s="73"/>
      <c r="RLW367" s="73"/>
      <c r="RLX367" s="73"/>
      <c r="RLY367" s="73"/>
      <c r="RLZ367" s="73"/>
      <c r="RMA367" s="73"/>
      <c r="RMB367" s="73"/>
      <c r="RMC367" s="73"/>
      <c r="RMD367" s="73"/>
      <c r="RME367" s="73"/>
      <c r="RMF367" s="73"/>
      <c r="RMG367" s="73"/>
      <c r="RMH367" s="73"/>
      <c r="RMI367" s="73"/>
      <c r="RMJ367" s="73"/>
      <c r="RMK367" s="73"/>
      <c r="RML367" s="73"/>
      <c r="RMM367" s="73"/>
      <c r="RMN367" s="73"/>
      <c r="RMO367" s="73"/>
      <c r="RMP367" s="73"/>
      <c r="RMQ367" s="73"/>
      <c r="RMR367" s="73"/>
      <c r="RMS367" s="73"/>
      <c r="RMT367" s="73"/>
      <c r="RMU367" s="73"/>
      <c r="RMV367" s="73"/>
      <c r="RMW367" s="73"/>
      <c r="RMX367" s="73"/>
      <c r="RMY367" s="73"/>
      <c r="RMZ367" s="73"/>
      <c r="RNA367" s="73"/>
      <c r="RNB367" s="73"/>
      <c r="RNC367" s="73"/>
      <c r="RND367" s="73"/>
      <c r="RNE367" s="73"/>
      <c r="RNF367" s="73"/>
      <c r="RNG367" s="73"/>
      <c r="RNH367" s="73"/>
      <c r="RNI367" s="73"/>
      <c r="RNJ367" s="73"/>
      <c r="RNK367" s="73"/>
      <c r="RNL367" s="73"/>
      <c r="RNM367" s="73"/>
      <c r="RNN367" s="73"/>
      <c r="RNO367" s="73"/>
      <c r="RNP367" s="73"/>
      <c r="RNQ367" s="73"/>
      <c r="RNR367" s="73"/>
      <c r="RNS367" s="73"/>
      <c r="RNT367" s="73"/>
      <c r="RNU367" s="73"/>
      <c r="RNV367" s="73"/>
      <c r="RNW367" s="73"/>
      <c r="RNX367" s="73"/>
      <c r="RNY367" s="73"/>
      <c r="RNZ367" s="73"/>
      <c r="ROA367" s="73"/>
      <c r="ROB367" s="73"/>
      <c r="ROC367" s="73"/>
      <c r="ROD367" s="73"/>
      <c r="ROE367" s="73"/>
      <c r="ROF367" s="73"/>
      <c r="ROG367" s="73"/>
      <c r="ROH367" s="73"/>
      <c r="ROI367" s="73"/>
      <c r="ROJ367" s="73"/>
      <c r="ROK367" s="73"/>
      <c r="ROL367" s="73"/>
      <c r="ROM367" s="73"/>
      <c r="RON367" s="73"/>
      <c r="ROO367" s="73"/>
      <c r="ROP367" s="73"/>
      <c r="ROQ367" s="73"/>
      <c r="ROR367" s="73"/>
      <c r="ROS367" s="73"/>
      <c r="ROT367" s="73"/>
      <c r="ROU367" s="73"/>
      <c r="ROV367" s="73"/>
      <c r="ROW367" s="73"/>
      <c r="ROX367" s="73"/>
      <c r="ROY367" s="73"/>
      <c r="ROZ367" s="73"/>
      <c r="RPA367" s="73"/>
      <c r="RPB367" s="73"/>
      <c r="RPC367" s="73"/>
      <c r="RPD367" s="73"/>
      <c r="RPE367" s="73"/>
      <c r="RPF367" s="73"/>
      <c r="RPG367" s="73"/>
      <c r="RPH367" s="73"/>
      <c r="RPI367" s="73"/>
      <c r="RPJ367" s="73"/>
      <c r="RPK367" s="73"/>
      <c r="RPL367" s="73"/>
      <c r="RPM367" s="73"/>
      <c r="RPN367" s="73"/>
      <c r="RPO367" s="73"/>
      <c r="RPP367" s="73"/>
      <c r="RPQ367" s="73"/>
      <c r="RPR367" s="73"/>
      <c r="RPS367" s="73"/>
      <c r="RPT367" s="73"/>
      <c r="RPU367" s="73"/>
      <c r="RPV367" s="73"/>
      <c r="RPW367" s="73"/>
      <c r="RPX367" s="73"/>
      <c r="RPY367" s="73"/>
      <c r="RPZ367" s="73"/>
      <c r="RQA367" s="73"/>
      <c r="RQB367" s="73"/>
      <c r="RQC367" s="73"/>
      <c r="RQD367" s="73"/>
      <c r="RQE367" s="73"/>
      <c r="RQF367" s="73"/>
      <c r="RQG367" s="73"/>
      <c r="RQH367" s="73"/>
      <c r="RQI367" s="73"/>
      <c r="RQJ367" s="73"/>
      <c r="RQK367" s="73"/>
      <c r="RQL367" s="73"/>
      <c r="RQM367" s="73"/>
      <c r="RQN367" s="73"/>
      <c r="RQO367" s="73"/>
      <c r="RQP367" s="73"/>
      <c r="RQQ367" s="73"/>
      <c r="RQR367" s="73"/>
      <c r="RQS367" s="73"/>
      <c r="RQT367" s="73"/>
      <c r="RQU367" s="73"/>
      <c r="RQV367" s="73"/>
      <c r="RQW367" s="73"/>
      <c r="RQX367" s="73"/>
      <c r="RQY367" s="73"/>
      <c r="RQZ367" s="73"/>
      <c r="RRA367" s="73"/>
      <c r="RRB367" s="73"/>
      <c r="RRC367" s="73"/>
      <c r="RRD367" s="73"/>
      <c r="RRE367" s="73"/>
      <c r="RRF367" s="73"/>
      <c r="RRG367" s="73"/>
      <c r="RRH367" s="73"/>
      <c r="RRI367" s="73"/>
      <c r="RRJ367" s="73"/>
      <c r="RRK367" s="73"/>
      <c r="RRL367" s="73"/>
      <c r="RRM367" s="73"/>
      <c r="RRN367" s="73"/>
      <c r="RRO367" s="73"/>
      <c r="RRP367" s="73"/>
      <c r="RRQ367" s="73"/>
      <c r="RRR367" s="73"/>
      <c r="RRS367" s="73"/>
      <c r="RRT367" s="73"/>
      <c r="RRU367" s="73"/>
      <c r="RRV367" s="73"/>
      <c r="RRW367" s="73"/>
      <c r="RRX367" s="73"/>
      <c r="RRY367" s="73"/>
      <c r="RRZ367" s="73"/>
      <c r="RSA367" s="73"/>
      <c r="RSB367" s="73"/>
      <c r="RSC367" s="73"/>
      <c r="RSD367" s="73"/>
      <c r="RSE367" s="73"/>
      <c r="RSF367" s="73"/>
      <c r="RSG367" s="73"/>
      <c r="RSH367" s="73"/>
      <c r="RSI367" s="73"/>
      <c r="RSJ367" s="73"/>
      <c r="RSK367" s="73"/>
      <c r="RSL367" s="73"/>
      <c r="RSM367" s="73"/>
      <c r="RSN367" s="73"/>
      <c r="RSO367" s="73"/>
      <c r="RSP367" s="73"/>
      <c r="RSQ367" s="73"/>
      <c r="RSR367" s="73"/>
      <c r="RSS367" s="73"/>
      <c r="RST367" s="73"/>
      <c r="RSU367" s="73"/>
      <c r="RSV367" s="73"/>
      <c r="RSW367" s="73"/>
      <c r="RSX367" s="73"/>
      <c r="RSY367" s="73"/>
      <c r="RSZ367" s="73"/>
      <c r="RTA367" s="73"/>
      <c r="RTB367" s="73"/>
      <c r="RTC367" s="73"/>
      <c r="RTD367" s="73"/>
      <c r="RTE367" s="73"/>
      <c r="RTF367" s="73"/>
      <c r="RTG367" s="73"/>
      <c r="RTH367" s="73"/>
      <c r="RTI367" s="73"/>
      <c r="RTJ367" s="73"/>
      <c r="RTK367" s="73"/>
      <c r="RTL367" s="73"/>
      <c r="RTM367" s="73"/>
      <c r="RTN367" s="73"/>
      <c r="RTO367" s="73"/>
      <c r="RTP367" s="73"/>
      <c r="RTQ367" s="73"/>
      <c r="RTR367" s="73"/>
      <c r="RTS367" s="73"/>
      <c r="RTT367" s="73"/>
      <c r="RTU367" s="73"/>
      <c r="RTV367" s="73"/>
      <c r="RTW367" s="73"/>
      <c r="RTX367" s="73"/>
      <c r="RTY367" s="73"/>
      <c r="RTZ367" s="73"/>
      <c r="RUA367" s="73"/>
      <c r="RUB367" s="73"/>
      <c r="RUC367" s="73"/>
      <c r="RUD367" s="73"/>
      <c r="RUE367" s="73"/>
      <c r="RUF367" s="73"/>
      <c r="RUG367" s="73"/>
      <c r="RUH367" s="73"/>
      <c r="RUI367" s="73"/>
      <c r="RUJ367" s="73"/>
      <c r="RUK367" s="73"/>
      <c r="RUL367" s="73"/>
      <c r="RUM367" s="73"/>
      <c r="RUN367" s="73"/>
      <c r="RUO367" s="73"/>
      <c r="RUP367" s="73"/>
      <c r="RUQ367" s="73"/>
      <c r="RUR367" s="73"/>
      <c r="RUS367" s="73"/>
      <c r="RUT367" s="73"/>
      <c r="RUU367" s="73"/>
      <c r="RUV367" s="73"/>
      <c r="RUW367" s="73"/>
      <c r="RUX367" s="73"/>
      <c r="RUY367" s="73"/>
      <c r="RUZ367" s="73"/>
      <c r="RVA367" s="73"/>
      <c r="RVB367" s="73"/>
      <c r="RVC367" s="73"/>
      <c r="RVD367" s="73"/>
      <c r="RVE367" s="73"/>
      <c r="RVF367" s="73"/>
      <c r="RVG367" s="73"/>
      <c r="RVH367" s="73"/>
      <c r="RVI367" s="73"/>
      <c r="RVJ367" s="73"/>
      <c r="RVK367" s="73"/>
      <c r="RVL367" s="73"/>
      <c r="RVM367" s="73"/>
      <c r="RVN367" s="73"/>
      <c r="RVO367" s="73"/>
      <c r="RVP367" s="73"/>
      <c r="RVQ367" s="73"/>
      <c r="RVR367" s="73"/>
      <c r="RVS367" s="73"/>
      <c r="RVT367" s="73"/>
      <c r="RVU367" s="73"/>
      <c r="RVV367" s="73"/>
      <c r="RVW367" s="73"/>
      <c r="RVX367" s="73"/>
      <c r="RVY367" s="73"/>
      <c r="RVZ367" s="73"/>
      <c r="RWA367" s="73"/>
      <c r="RWB367" s="73"/>
      <c r="RWC367" s="73"/>
      <c r="RWD367" s="73"/>
      <c r="RWE367" s="73"/>
      <c r="RWF367" s="73"/>
      <c r="RWG367" s="73"/>
      <c r="RWH367" s="73"/>
      <c r="RWI367" s="73"/>
      <c r="RWJ367" s="73"/>
      <c r="RWK367" s="73"/>
      <c r="RWL367" s="73"/>
      <c r="RWM367" s="73"/>
      <c r="RWN367" s="73"/>
      <c r="RWO367" s="73"/>
      <c r="RWP367" s="73"/>
      <c r="RWQ367" s="73"/>
      <c r="RWR367" s="73"/>
      <c r="RWS367" s="73"/>
      <c r="RWT367" s="73"/>
      <c r="RWU367" s="73"/>
      <c r="RWV367" s="73"/>
      <c r="RWW367" s="73"/>
      <c r="RWX367" s="73"/>
      <c r="RWY367" s="73"/>
      <c r="RWZ367" s="73"/>
      <c r="RXA367" s="73"/>
      <c r="RXB367" s="73"/>
      <c r="RXC367" s="73"/>
      <c r="RXD367" s="73"/>
      <c r="RXE367" s="73"/>
      <c r="RXF367" s="73"/>
      <c r="RXG367" s="73"/>
      <c r="RXH367" s="73"/>
      <c r="RXI367" s="73"/>
      <c r="RXJ367" s="73"/>
      <c r="RXK367" s="73"/>
      <c r="RXL367" s="73"/>
      <c r="RXM367" s="73"/>
      <c r="RXN367" s="73"/>
      <c r="RXO367" s="73"/>
      <c r="RXP367" s="73"/>
      <c r="RXQ367" s="73"/>
      <c r="RXR367" s="73"/>
      <c r="RXS367" s="73"/>
      <c r="RXT367" s="73"/>
      <c r="RXU367" s="73"/>
      <c r="RXV367" s="73"/>
      <c r="RXW367" s="73"/>
      <c r="RXX367" s="73"/>
      <c r="RXY367" s="73"/>
      <c r="RXZ367" s="73"/>
      <c r="RYA367" s="73"/>
      <c r="RYB367" s="73"/>
      <c r="RYC367" s="73"/>
      <c r="RYD367" s="73"/>
      <c r="RYE367" s="73"/>
      <c r="RYF367" s="73"/>
      <c r="RYG367" s="73"/>
      <c r="RYH367" s="73"/>
      <c r="RYI367" s="73"/>
      <c r="RYJ367" s="73"/>
      <c r="RYK367" s="73"/>
      <c r="RYL367" s="73"/>
      <c r="RYM367" s="73"/>
      <c r="RYN367" s="73"/>
      <c r="RYO367" s="73"/>
      <c r="RYP367" s="73"/>
      <c r="RYQ367" s="73"/>
      <c r="RYR367" s="73"/>
      <c r="RYS367" s="73"/>
      <c r="RYT367" s="73"/>
      <c r="RYU367" s="73"/>
      <c r="RYV367" s="73"/>
      <c r="RYW367" s="73"/>
      <c r="RYX367" s="73"/>
      <c r="RYY367" s="73"/>
      <c r="RYZ367" s="73"/>
      <c r="RZA367" s="73"/>
    </row>
    <row r="368" spans="1:12845" x14ac:dyDescent="0.25">
      <c r="A368" s="22" t="s">
        <v>2213</v>
      </c>
      <c r="B368" s="24">
        <v>43698</v>
      </c>
      <c r="C368" s="20" t="s">
        <v>1728</v>
      </c>
      <c r="D368" s="20" t="s">
        <v>230</v>
      </c>
      <c r="E368" s="20" t="s">
        <v>231</v>
      </c>
      <c r="F368" s="11" t="s">
        <v>25</v>
      </c>
      <c r="G368" s="22" t="s">
        <v>1729</v>
      </c>
      <c r="H368" s="20" t="s">
        <v>26</v>
      </c>
      <c r="I368" s="27"/>
      <c r="J368" s="25">
        <v>60</v>
      </c>
      <c r="L368" s="25">
        <v>40000</v>
      </c>
      <c r="M368" s="20" t="s">
        <v>67</v>
      </c>
      <c r="N368" s="20" t="s">
        <v>33</v>
      </c>
      <c r="O368" s="20" t="s">
        <v>1730</v>
      </c>
      <c r="P368" s="20" t="s">
        <v>1331</v>
      </c>
      <c r="Q368" s="20" t="s">
        <v>1731</v>
      </c>
      <c r="R368" s="22">
        <v>55362</v>
      </c>
      <c r="S368" s="22">
        <v>45.293705000000003</v>
      </c>
      <c r="T368" s="22">
        <v>-93.785929999999993</v>
      </c>
      <c r="U368" s="20" t="s">
        <v>303</v>
      </c>
      <c r="V368" s="20" t="s">
        <v>1732</v>
      </c>
      <c r="W368" s="26">
        <v>475000</v>
      </c>
      <c r="X368" s="22" t="s">
        <v>71</v>
      </c>
      <c r="Y368" s="10">
        <f t="shared" si="5"/>
        <v>2019</v>
      </c>
    </row>
    <row r="369" spans="1:25" x14ac:dyDescent="0.25">
      <c r="A369" s="22" t="s">
        <v>2213</v>
      </c>
      <c r="B369" s="24">
        <v>43699</v>
      </c>
      <c r="C369" s="20" t="s">
        <v>1733</v>
      </c>
      <c r="D369" s="20" t="s">
        <v>167</v>
      </c>
      <c r="E369" s="20" t="s">
        <v>154</v>
      </c>
      <c r="F369" s="11" t="s">
        <v>25</v>
      </c>
      <c r="G369" s="22" t="s">
        <v>1734</v>
      </c>
      <c r="H369" s="20" t="s">
        <v>253</v>
      </c>
      <c r="I369" s="27"/>
      <c r="J369" s="25"/>
      <c r="L369" s="25"/>
      <c r="M369" s="20" t="s">
        <v>1944</v>
      </c>
      <c r="N369" s="20" t="s">
        <v>33</v>
      </c>
      <c r="O369" s="20" t="s">
        <v>1735</v>
      </c>
      <c r="P369" s="20" t="s">
        <v>1272</v>
      </c>
      <c r="Q369" s="20"/>
      <c r="R369" s="22"/>
      <c r="S369" s="22">
        <v>46.316133999999998</v>
      </c>
      <c r="T369" s="22">
        <v>-94.199479999999994</v>
      </c>
      <c r="U369" s="20"/>
      <c r="V369" s="20"/>
      <c r="W369" s="26"/>
      <c r="X369" s="22" t="s">
        <v>29</v>
      </c>
      <c r="Y369" s="10">
        <f t="shared" si="5"/>
        <v>2019</v>
      </c>
    </row>
    <row r="370" spans="1:25" x14ac:dyDescent="0.25">
      <c r="A370" s="22" t="s">
        <v>2213</v>
      </c>
      <c r="B370" s="24">
        <v>43704</v>
      </c>
      <c r="C370" s="20" t="s">
        <v>1736</v>
      </c>
      <c r="D370" s="20" t="s">
        <v>90</v>
      </c>
      <c r="E370" s="20" t="s">
        <v>91</v>
      </c>
      <c r="F370" s="11" t="s">
        <v>25</v>
      </c>
      <c r="G370" s="22" t="s">
        <v>1737</v>
      </c>
      <c r="H370" s="20" t="s">
        <v>85</v>
      </c>
      <c r="I370" s="27">
        <v>1530000</v>
      </c>
      <c r="J370" s="25">
        <v>5</v>
      </c>
      <c r="L370" s="25"/>
      <c r="M370" s="20" t="s">
        <v>1928</v>
      </c>
      <c r="N370" s="20" t="s">
        <v>33</v>
      </c>
      <c r="O370" s="20" t="s">
        <v>1738</v>
      </c>
      <c r="P370" s="20" t="s">
        <v>26</v>
      </c>
      <c r="Q370" s="20" t="s">
        <v>1739</v>
      </c>
      <c r="R370" s="22">
        <v>55330</v>
      </c>
      <c r="S370" s="22">
        <v>45.261000000000003</v>
      </c>
      <c r="T370" s="22">
        <v>-93.512538000000006</v>
      </c>
      <c r="U370" s="20" t="s">
        <v>303</v>
      </c>
      <c r="V370" s="20" t="s">
        <v>1316</v>
      </c>
      <c r="W370" s="26">
        <v>42474</v>
      </c>
      <c r="X370" s="22" t="s">
        <v>71</v>
      </c>
      <c r="Y370" s="10">
        <f t="shared" si="5"/>
        <v>2019</v>
      </c>
    </row>
    <row r="371" spans="1:25" x14ac:dyDescent="0.25">
      <c r="A371" s="22" t="s">
        <v>2213</v>
      </c>
      <c r="B371" s="24">
        <v>43705</v>
      </c>
      <c r="C371" s="20" t="s">
        <v>438</v>
      </c>
      <c r="D371" s="20" t="s">
        <v>38</v>
      </c>
      <c r="E371" s="20" t="s">
        <v>24</v>
      </c>
      <c r="F371" s="11" t="s">
        <v>25</v>
      </c>
      <c r="G371" s="22" t="s">
        <v>1741</v>
      </c>
      <c r="H371" s="20" t="s">
        <v>33</v>
      </c>
      <c r="I371" s="27">
        <v>80000000</v>
      </c>
      <c r="J371" s="25">
        <v>50</v>
      </c>
      <c r="L371" s="25">
        <v>66724</v>
      </c>
      <c r="M371" s="20" t="s">
        <v>1990</v>
      </c>
      <c r="N371" s="20" t="s">
        <v>33</v>
      </c>
      <c r="O371" s="28" t="s">
        <v>1740</v>
      </c>
      <c r="P371" s="20" t="s">
        <v>1272</v>
      </c>
      <c r="Q371" s="20" t="s">
        <v>439</v>
      </c>
      <c r="R371" s="22">
        <v>55425</v>
      </c>
      <c r="S371" s="22">
        <v>44.847811999999998</v>
      </c>
      <c r="T371" s="22">
        <v>-93.237697999999995</v>
      </c>
      <c r="U371" s="20"/>
      <c r="V371" s="20"/>
      <c r="W371" s="26"/>
      <c r="X371" s="22" t="s">
        <v>29</v>
      </c>
      <c r="Y371" s="10">
        <f t="shared" si="5"/>
        <v>2019</v>
      </c>
    </row>
    <row r="372" spans="1:25" x14ac:dyDescent="0.25">
      <c r="A372" s="16" t="s">
        <v>2213</v>
      </c>
      <c r="B372" s="72">
        <v>43709</v>
      </c>
      <c r="C372" s="73" t="s">
        <v>2220</v>
      </c>
      <c r="D372" s="73" t="s">
        <v>38</v>
      </c>
      <c r="E372" s="73" t="s">
        <v>24</v>
      </c>
      <c r="F372" s="11" t="s">
        <v>25</v>
      </c>
      <c r="G372" s="73" t="s">
        <v>2221</v>
      </c>
      <c r="H372" s="73" t="s">
        <v>1890</v>
      </c>
      <c r="I372" s="138"/>
      <c r="J372" s="74"/>
      <c r="L372" s="74"/>
      <c r="M372" s="73" t="s">
        <v>1944</v>
      </c>
      <c r="N372" s="73" t="s">
        <v>33</v>
      </c>
      <c r="O372" s="75" t="s">
        <v>2222</v>
      </c>
      <c r="P372" s="10" t="s">
        <v>1272</v>
      </c>
      <c r="Q372" s="160" t="s">
        <v>2223</v>
      </c>
      <c r="R372" s="73">
        <v>55431</v>
      </c>
      <c r="S372" s="73">
        <v>44.832580999999998</v>
      </c>
      <c r="T372" s="73">
        <v>-93.299891000000002</v>
      </c>
      <c r="U372" s="73"/>
      <c r="V372" s="73"/>
      <c r="W372" s="74"/>
      <c r="X372" s="73" t="s">
        <v>29</v>
      </c>
      <c r="Y372" s="10">
        <f t="shared" si="5"/>
        <v>2019</v>
      </c>
    </row>
    <row r="373" spans="1:25" x14ac:dyDescent="0.25">
      <c r="A373" s="22" t="s">
        <v>2213</v>
      </c>
      <c r="B373" s="24">
        <v>43712</v>
      </c>
      <c r="C373" s="20" t="s">
        <v>1742</v>
      </c>
      <c r="D373" s="20" t="s">
        <v>115</v>
      </c>
      <c r="E373" s="20" t="s">
        <v>59</v>
      </c>
      <c r="F373" s="11" t="s">
        <v>25</v>
      </c>
      <c r="G373" s="22" t="s">
        <v>1743</v>
      </c>
      <c r="H373" s="20" t="s">
        <v>36</v>
      </c>
      <c r="I373" s="27"/>
      <c r="J373" s="25">
        <v>40</v>
      </c>
      <c r="L373" s="25"/>
      <c r="M373" s="46" t="s">
        <v>3284</v>
      </c>
      <c r="N373" s="20" t="s">
        <v>28</v>
      </c>
      <c r="O373" s="20" t="s">
        <v>1744</v>
      </c>
      <c r="P373" s="10" t="s">
        <v>1272</v>
      </c>
      <c r="Q373" s="20" t="s">
        <v>1745</v>
      </c>
      <c r="R373" s="22">
        <v>55337</v>
      </c>
      <c r="S373" s="22">
        <v>44.776795999999997</v>
      </c>
      <c r="T373" s="22">
        <v>-93.284290999999996</v>
      </c>
      <c r="U373" s="20"/>
      <c r="V373" s="20"/>
      <c r="W373" s="20"/>
      <c r="X373" s="22" t="s">
        <v>29</v>
      </c>
      <c r="Y373" s="10">
        <f t="shared" si="5"/>
        <v>2019</v>
      </c>
    </row>
    <row r="374" spans="1:25" x14ac:dyDescent="0.25">
      <c r="A374" s="22" t="s">
        <v>2213</v>
      </c>
      <c r="B374" s="24">
        <v>43712</v>
      </c>
      <c r="C374" s="20" t="s">
        <v>1746</v>
      </c>
      <c r="D374" s="20" t="s">
        <v>190</v>
      </c>
      <c r="E374" s="20" t="s">
        <v>191</v>
      </c>
      <c r="F374" s="11" t="s">
        <v>25</v>
      </c>
      <c r="G374" s="22" t="s">
        <v>1747</v>
      </c>
      <c r="H374" s="20" t="s">
        <v>187</v>
      </c>
      <c r="I374" s="27"/>
      <c r="J374" s="25"/>
      <c r="L374" s="25">
        <v>42000</v>
      </c>
      <c r="M374" s="20" t="s">
        <v>113</v>
      </c>
      <c r="N374" s="20" t="s">
        <v>33</v>
      </c>
      <c r="O374" s="20" t="s">
        <v>1748</v>
      </c>
      <c r="P374" s="20" t="s">
        <v>26</v>
      </c>
      <c r="Q374" s="20"/>
      <c r="R374" s="22">
        <v>55060</v>
      </c>
      <c r="S374" s="22">
        <v>44.047612999999998</v>
      </c>
      <c r="T374" s="22">
        <v>-93.223724000000004</v>
      </c>
      <c r="U374" s="20"/>
      <c r="V374" s="20"/>
      <c r="W374" s="26"/>
      <c r="X374" s="22" t="s">
        <v>58</v>
      </c>
      <c r="Y374" s="10">
        <f t="shared" si="5"/>
        <v>2019</v>
      </c>
    </row>
    <row r="375" spans="1:25" ht="18" x14ac:dyDescent="0.35">
      <c r="A375" s="22" t="s">
        <v>2213</v>
      </c>
      <c r="B375" s="24">
        <v>43717</v>
      </c>
      <c r="C375" s="20" t="s">
        <v>437</v>
      </c>
      <c r="D375" s="20" t="s">
        <v>132</v>
      </c>
      <c r="E375" s="20" t="s">
        <v>76</v>
      </c>
      <c r="F375" s="11" t="s">
        <v>25</v>
      </c>
      <c r="G375" s="22" t="s">
        <v>1749</v>
      </c>
      <c r="H375" s="229" t="s">
        <v>1989</v>
      </c>
      <c r="I375" s="35"/>
      <c r="J375" s="25">
        <v>15</v>
      </c>
      <c r="L375" s="25"/>
      <c r="M375" s="11" t="s">
        <v>127</v>
      </c>
      <c r="N375" s="20" t="s">
        <v>33</v>
      </c>
      <c r="O375" s="20" t="s">
        <v>1750</v>
      </c>
      <c r="P375" s="20" t="s">
        <v>1272</v>
      </c>
      <c r="Q375" s="189" t="s">
        <v>2965</v>
      </c>
      <c r="R375" s="73">
        <v>55768</v>
      </c>
      <c r="S375" s="73">
        <v>47.521563</v>
      </c>
      <c r="T375" s="73">
        <v>-92.606620000000007</v>
      </c>
      <c r="U375" s="20"/>
      <c r="V375" s="20"/>
      <c r="W375" s="26"/>
      <c r="X375" s="22" t="s">
        <v>65</v>
      </c>
      <c r="Y375" s="10">
        <f t="shared" si="5"/>
        <v>2019</v>
      </c>
    </row>
    <row r="376" spans="1:25" x14ac:dyDescent="0.25">
      <c r="A376" s="22" t="s">
        <v>2213</v>
      </c>
      <c r="B376" s="24">
        <v>43718</v>
      </c>
      <c r="C376" s="20" t="s">
        <v>1751</v>
      </c>
      <c r="D376" s="20" t="s">
        <v>86</v>
      </c>
      <c r="E376" s="20" t="s">
        <v>87</v>
      </c>
      <c r="F376" s="11" t="s">
        <v>25</v>
      </c>
      <c r="G376" s="22" t="s">
        <v>1752</v>
      </c>
      <c r="H376" s="20" t="s">
        <v>297</v>
      </c>
      <c r="I376" s="27"/>
      <c r="J376" s="25"/>
      <c r="L376" s="25"/>
      <c r="M376" s="20" t="s">
        <v>125</v>
      </c>
      <c r="N376" s="20" t="s">
        <v>51</v>
      </c>
      <c r="O376" s="20" t="s">
        <v>1753</v>
      </c>
      <c r="P376" s="20" t="s">
        <v>1290</v>
      </c>
      <c r="Q376" s="20"/>
      <c r="R376" s="22">
        <v>55901</v>
      </c>
      <c r="S376" s="22">
        <v>44.075285000000001</v>
      </c>
      <c r="T376" s="22">
        <v>-92.516915999999995</v>
      </c>
      <c r="U376" s="20"/>
      <c r="V376" s="20"/>
      <c r="W376" s="26"/>
      <c r="X376" s="22" t="s">
        <v>58</v>
      </c>
      <c r="Y376" s="10">
        <f t="shared" si="5"/>
        <v>2019</v>
      </c>
    </row>
    <row r="377" spans="1:25" x14ac:dyDescent="0.25">
      <c r="A377" s="22" t="s">
        <v>2213</v>
      </c>
      <c r="B377" s="24">
        <v>43719</v>
      </c>
      <c r="C377" s="20" t="s">
        <v>1754</v>
      </c>
      <c r="D377" s="20" t="s">
        <v>278</v>
      </c>
      <c r="E377" s="20" t="s">
        <v>24</v>
      </c>
      <c r="F377" s="11" t="s">
        <v>25</v>
      </c>
      <c r="G377" s="22" t="s">
        <v>1755</v>
      </c>
      <c r="H377" s="20" t="s">
        <v>36</v>
      </c>
      <c r="I377" s="27">
        <v>7050000</v>
      </c>
      <c r="J377" s="25"/>
      <c r="L377" s="25">
        <v>37300</v>
      </c>
      <c r="M377" s="20"/>
      <c r="N377" s="20" t="s">
        <v>37</v>
      </c>
      <c r="O377" s="20" t="s">
        <v>1756</v>
      </c>
      <c r="P377" s="20" t="s">
        <v>1285</v>
      </c>
      <c r="Q377" s="20" t="s">
        <v>1757</v>
      </c>
      <c r="R377" s="22">
        <v>55439</v>
      </c>
      <c r="S377" s="22">
        <v>44.872954</v>
      </c>
      <c r="T377" s="22">
        <v>-93.354772999999994</v>
      </c>
      <c r="U377" s="20"/>
      <c r="V377" s="20"/>
      <c r="W377" s="26"/>
      <c r="X377" s="22" t="s">
        <v>29</v>
      </c>
      <c r="Y377" s="10">
        <f t="shared" si="5"/>
        <v>2019</v>
      </c>
    </row>
    <row r="378" spans="1:25" x14ac:dyDescent="0.25">
      <c r="A378" s="22" t="s">
        <v>2213</v>
      </c>
      <c r="B378" s="24">
        <v>43719</v>
      </c>
      <c r="C378" s="20" t="s">
        <v>1758</v>
      </c>
      <c r="D378" s="20" t="s">
        <v>35</v>
      </c>
      <c r="E378" s="20" t="s">
        <v>24</v>
      </c>
      <c r="F378" s="11" t="s">
        <v>25</v>
      </c>
      <c r="G378" s="22" t="s">
        <v>1759</v>
      </c>
      <c r="H378" s="20" t="s">
        <v>39</v>
      </c>
      <c r="I378" s="27"/>
      <c r="J378" s="25"/>
      <c r="L378" s="25">
        <v>5000</v>
      </c>
      <c r="M378" s="20" t="s">
        <v>442</v>
      </c>
      <c r="N378" s="20" t="s">
        <v>104</v>
      </c>
      <c r="O378" s="20" t="s">
        <v>1756</v>
      </c>
      <c r="P378" s="20" t="s">
        <v>1285</v>
      </c>
      <c r="Q378" s="20" t="s">
        <v>1760</v>
      </c>
      <c r="R378" s="22">
        <v>55344</v>
      </c>
      <c r="S378" s="22">
        <v>44.868481000000003</v>
      </c>
      <c r="T378" s="22">
        <v>-93.426793000000004</v>
      </c>
      <c r="U378" s="20"/>
      <c r="V378" s="20"/>
      <c r="W378" s="26"/>
      <c r="X378" s="22" t="s">
        <v>29</v>
      </c>
      <c r="Y378" s="10">
        <f t="shared" si="5"/>
        <v>2019</v>
      </c>
    </row>
    <row r="379" spans="1:25" x14ac:dyDescent="0.25">
      <c r="A379" s="22" t="s">
        <v>2213</v>
      </c>
      <c r="B379" s="24">
        <v>43720</v>
      </c>
      <c r="C379" s="20" t="s">
        <v>409</v>
      </c>
      <c r="D379" s="20" t="s">
        <v>23</v>
      </c>
      <c r="E379" s="20" t="s">
        <v>24</v>
      </c>
      <c r="F379" s="11" t="s">
        <v>25</v>
      </c>
      <c r="G379" s="22" t="s">
        <v>2808</v>
      </c>
      <c r="H379" s="20" t="s">
        <v>39</v>
      </c>
      <c r="I379" s="27"/>
      <c r="J379" s="25"/>
      <c r="L379" s="25"/>
      <c r="M379" s="20"/>
      <c r="N379" s="20" t="s">
        <v>2507</v>
      </c>
      <c r="O379" s="20" t="s">
        <v>1761</v>
      </c>
      <c r="P379" s="20" t="s">
        <v>1290</v>
      </c>
      <c r="Q379" s="20" t="s">
        <v>1762</v>
      </c>
      <c r="R379" s="22">
        <v>55433</v>
      </c>
      <c r="S379" s="22">
        <v>45.189349999999997</v>
      </c>
      <c r="T379" s="22">
        <v>-93.365716000000006</v>
      </c>
      <c r="U379" s="20"/>
      <c r="V379" s="20"/>
      <c r="W379" s="26"/>
      <c r="X379" s="22" t="s">
        <v>29</v>
      </c>
      <c r="Y379" s="10">
        <f t="shared" si="5"/>
        <v>2019</v>
      </c>
    </row>
    <row r="380" spans="1:25" x14ac:dyDescent="0.25">
      <c r="A380" s="22" t="s">
        <v>2213</v>
      </c>
      <c r="B380" s="24">
        <v>43724</v>
      </c>
      <c r="C380" s="20" t="s">
        <v>1763</v>
      </c>
      <c r="D380" s="20" t="s">
        <v>1764</v>
      </c>
      <c r="E380" s="20" t="s">
        <v>231</v>
      </c>
      <c r="F380" s="11" t="s">
        <v>25</v>
      </c>
      <c r="G380" s="22" t="s">
        <v>1765</v>
      </c>
      <c r="H380" s="20" t="s">
        <v>70</v>
      </c>
      <c r="I380" s="35">
        <v>3888448</v>
      </c>
      <c r="J380" s="25">
        <v>10</v>
      </c>
      <c r="L380" s="25">
        <v>20000</v>
      </c>
      <c r="M380" s="20" t="s">
        <v>1928</v>
      </c>
      <c r="N380" s="20" t="s">
        <v>33</v>
      </c>
      <c r="O380" s="20" t="s">
        <v>1766</v>
      </c>
      <c r="P380" s="20" t="s">
        <v>26</v>
      </c>
      <c r="Q380" s="20" t="s">
        <v>1767</v>
      </c>
      <c r="R380" s="22">
        <v>55313</v>
      </c>
      <c r="S380" s="22">
        <v>45.172358000000003</v>
      </c>
      <c r="T380" s="22">
        <v>-93.855735999999993</v>
      </c>
      <c r="U380" s="20" t="s">
        <v>303</v>
      </c>
      <c r="V380" s="20" t="s">
        <v>1316</v>
      </c>
      <c r="W380" s="26">
        <v>139422</v>
      </c>
      <c r="X380" s="22" t="s">
        <v>71</v>
      </c>
      <c r="Y380" s="10">
        <f t="shared" si="5"/>
        <v>2019</v>
      </c>
    </row>
    <row r="381" spans="1:25" x14ac:dyDescent="0.25">
      <c r="A381" s="22" t="s">
        <v>2213</v>
      </c>
      <c r="B381" s="24">
        <v>43726</v>
      </c>
      <c r="C381" s="20" t="s">
        <v>326</v>
      </c>
      <c r="D381" s="20" t="s">
        <v>190</v>
      </c>
      <c r="E381" s="20" t="s">
        <v>191</v>
      </c>
      <c r="F381" s="11" t="s">
        <v>25</v>
      </c>
      <c r="G381" s="22" t="s">
        <v>1768</v>
      </c>
      <c r="H381" s="20" t="s">
        <v>187</v>
      </c>
      <c r="I381" s="27"/>
      <c r="J381" s="25"/>
      <c r="L381" s="25">
        <v>150000</v>
      </c>
      <c r="M381" s="20" t="s">
        <v>67</v>
      </c>
      <c r="N381" s="20" t="s">
        <v>33</v>
      </c>
      <c r="O381" s="20" t="s">
        <v>1769</v>
      </c>
      <c r="P381" s="20" t="s">
        <v>1290</v>
      </c>
      <c r="Q381" s="20" t="s">
        <v>327</v>
      </c>
      <c r="R381" s="22">
        <v>55060</v>
      </c>
      <c r="S381" s="22">
        <v>44.093691999999997</v>
      </c>
      <c r="T381" s="22">
        <v>-93.251771000000005</v>
      </c>
      <c r="U381" s="20" t="s">
        <v>303</v>
      </c>
      <c r="V381" s="20" t="s">
        <v>1635</v>
      </c>
      <c r="W381" s="161">
        <v>1471017</v>
      </c>
      <c r="X381" s="22" t="s">
        <v>58</v>
      </c>
      <c r="Y381" s="10">
        <f t="shared" si="5"/>
        <v>2019</v>
      </c>
    </row>
    <row r="382" spans="1:25" x14ac:dyDescent="0.25">
      <c r="A382" s="22" t="s">
        <v>2213</v>
      </c>
      <c r="B382" s="24">
        <v>43727</v>
      </c>
      <c r="C382" s="20" t="s">
        <v>447</v>
      </c>
      <c r="D382" s="20" t="s">
        <v>35</v>
      </c>
      <c r="E382" s="20" t="s">
        <v>24</v>
      </c>
      <c r="F382" s="11" t="s">
        <v>25</v>
      </c>
      <c r="G382" s="22" t="s">
        <v>1770</v>
      </c>
      <c r="H382" s="20" t="s">
        <v>36</v>
      </c>
      <c r="I382" s="27"/>
      <c r="J382" s="25">
        <v>250</v>
      </c>
      <c r="L382" s="25"/>
      <c r="M382" s="20"/>
      <c r="N382" s="20" t="s">
        <v>214</v>
      </c>
      <c r="O382" s="20" t="s">
        <v>1771</v>
      </c>
      <c r="P382" s="20" t="s">
        <v>1290</v>
      </c>
      <c r="Q382" s="20" t="s">
        <v>448</v>
      </c>
      <c r="R382" s="22">
        <v>55347</v>
      </c>
      <c r="S382" s="22">
        <v>44.820887999999997</v>
      </c>
      <c r="T382" s="22">
        <v>-93.460605999999999</v>
      </c>
      <c r="U382" s="20"/>
      <c r="V382" s="20"/>
      <c r="W382" s="26"/>
      <c r="X382" s="22" t="s">
        <v>29</v>
      </c>
      <c r="Y382" s="10">
        <f t="shared" si="5"/>
        <v>2019</v>
      </c>
    </row>
    <row r="383" spans="1:25" x14ac:dyDescent="0.25">
      <c r="A383" s="22" t="s">
        <v>2213</v>
      </c>
      <c r="B383" s="24">
        <v>43727</v>
      </c>
      <c r="C383" s="20" t="s">
        <v>1772</v>
      </c>
      <c r="D383" s="20" t="s">
        <v>48</v>
      </c>
      <c r="E383" s="20" t="s">
        <v>24</v>
      </c>
      <c r="F383" s="11" t="s">
        <v>25</v>
      </c>
      <c r="G383" s="22" t="s">
        <v>1773</v>
      </c>
      <c r="H383" s="20" t="s">
        <v>36</v>
      </c>
      <c r="I383" s="27"/>
      <c r="J383" s="25"/>
      <c r="L383" s="25"/>
      <c r="M383" s="20"/>
      <c r="N383" s="20" t="s">
        <v>37</v>
      </c>
      <c r="O383" s="20" t="s">
        <v>1774</v>
      </c>
      <c r="P383" s="20" t="s">
        <v>1290</v>
      </c>
      <c r="Q383" s="20" t="s">
        <v>1775</v>
      </c>
      <c r="R383" s="20" t="s">
        <v>1776</v>
      </c>
      <c r="S383" s="22">
        <v>44.896743999999998</v>
      </c>
      <c r="T383" s="22">
        <v>-93.439762000000002</v>
      </c>
      <c r="U383" s="20"/>
      <c r="V383" s="20"/>
      <c r="W383" s="26"/>
      <c r="X383" s="22" t="s">
        <v>29</v>
      </c>
      <c r="Y383" s="10">
        <f t="shared" si="5"/>
        <v>2019</v>
      </c>
    </row>
    <row r="384" spans="1:25" x14ac:dyDescent="0.25">
      <c r="A384" s="22" t="s">
        <v>2213</v>
      </c>
      <c r="B384" s="24">
        <v>43728</v>
      </c>
      <c r="C384" s="20" t="s">
        <v>1777</v>
      </c>
      <c r="D384" s="20" t="s">
        <v>23</v>
      </c>
      <c r="E384" s="20" t="s">
        <v>24</v>
      </c>
      <c r="F384" s="11" t="s">
        <v>25</v>
      </c>
      <c r="G384" s="22" t="s">
        <v>1778</v>
      </c>
      <c r="H384" s="20" t="s">
        <v>39</v>
      </c>
      <c r="I384" s="27"/>
      <c r="J384" s="25"/>
      <c r="L384" s="25">
        <v>16000</v>
      </c>
      <c r="M384" s="20" t="s">
        <v>27</v>
      </c>
      <c r="N384" s="20" t="s">
        <v>28</v>
      </c>
      <c r="O384" s="20" t="s">
        <v>1779</v>
      </c>
      <c r="P384" s="20" t="s">
        <v>1272</v>
      </c>
      <c r="Q384" s="20" t="s">
        <v>1780</v>
      </c>
      <c r="R384" s="22">
        <v>55402</v>
      </c>
      <c r="S384" s="22">
        <v>44.975915000000001</v>
      </c>
      <c r="T384" s="22">
        <v>-93.271825000000007</v>
      </c>
      <c r="U384" s="20"/>
      <c r="V384" s="20"/>
      <c r="W384" s="26"/>
      <c r="X384" s="22" t="s">
        <v>29</v>
      </c>
      <c r="Y384" s="10">
        <f t="shared" si="5"/>
        <v>2019</v>
      </c>
    </row>
    <row r="385" spans="1:25" x14ac:dyDescent="0.25">
      <c r="A385" s="22" t="s">
        <v>2213</v>
      </c>
      <c r="B385" s="24">
        <v>43728</v>
      </c>
      <c r="C385" s="20" t="s">
        <v>1781</v>
      </c>
      <c r="D385" s="20" t="s">
        <v>86</v>
      </c>
      <c r="E385" s="20" t="s">
        <v>87</v>
      </c>
      <c r="F385" s="11" t="s">
        <v>25</v>
      </c>
      <c r="G385" s="22" t="s">
        <v>1783</v>
      </c>
      <c r="H385" s="20" t="s">
        <v>253</v>
      </c>
      <c r="I385" s="27">
        <v>543000</v>
      </c>
      <c r="J385" s="25"/>
      <c r="L385" s="25">
        <v>16000</v>
      </c>
      <c r="M385" s="20" t="s">
        <v>1944</v>
      </c>
      <c r="N385" s="20" t="s">
        <v>33</v>
      </c>
      <c r="O385" s="29" t="s">
        <v>1782</v>
      </c>
      <c r="P385" s="20" t="s">
        <v>1272</v>
      </c>
      <c r="Q385" s="20"/>
      <c r="R385" s="22">
        <v>55901</v>
      </c>
      <c r="S385" s="22">
        <v>44.075285000000001</v>
      </c>
      <c r="T385" s="22">
        <v>-92.516915999999995</v>
      </c>
      <c r="U385" s="20"/>
      <c r="V385" s="20"/>
      <c r="W385" s="26"/>
      <c r="X385" s="22" t="s">
        <v>58</v>
      </c>
      <c r="Y385" s="10">
        <f t="shared" si="5"/>
        <v>2019</v>
      </c>
    </row>
    <row r="386" spans="1:25" x14ac:dyDescent="0.25">
      <c r="A386" s="22" t="s">
        <v>2213</v>
      </c>
      <c r="B386" s="24">
        <v>43732</v>
      </c>
      <c r="C386" s="20" t="s">
        <v>1784</v>
      </c>
      <c r="D386" s="20" t="s">
        <v>23</v>
      </c>
      <c r="E386" s="20" t="s">
        <v>24</v>
      </c>
      <c r="F386" s="11" t="s">
        <v>25</v>
      </c>
      <c r="G386" s="22" t="s">
        <v>1785</v>
      </c>
      <c r="H386" s="20" t="s">
        <v>39</v>
      </c>
      <c r="I386" s="27"/>
      <c r="J386" s="25">
        <v>120</v>
      </c>
      <c r="L386" s="25">
        <v>34000</v>
      </c>
      <c r="M386" s="20" t="s">
        <v>125</v>
      </c>
      <c r="N386" s="20" t="s">
        <v>51</v>
      </c>
      <c r="O386" s="20" t="s">
        <v>1786</v>
      </c>
      <c r="P386" s="20" t="s">
        <v>1272</v>
      </c>
      <c r="Q386" s="20"/>
      <c r="R386" s="22">
        <v>55401</v>
      </c>
      <c r="S386" s="22">
        <v>44.984577000000002</v>
      </c>
      <c r="T386" s="22">
        <v>-93.269097000000002</v>
      </c>
      <c r="U386" s="20"/>
      <c r="V386" s="20"/>
      <c r="W386" s="26"/>
      <c r="X386" s="22" t="s">
        <v>29</v>
      </c>
      <c r="Y386" s="10">
        <f t="shared" ref="Y386:Y449" si="6">YEAR(B386)</f>
        <v>2019</v>
      </c>
    </row>
    <row r="387" spans="1:25" x14ac:dyDescent="0.25">
      <c r="A387" s="22" t="s">
        <v>2213</v>
      </c>
      <c r="B387" s="24">
        <v>43732</v>
      </c>
      <c r="C387" s="20" t="s">
        <v>1787</v>
      </c>
      <c r="D387" s="20" t="s">
        <v>84</v>
      </c>
      <c r="E387" s="20" t="s">
        <v>154</v>
      </c>
      <c r="F387" s="11" t="s">
        <v>25</v>
      </c>
      <c r="G387" s="22" t="s">
        <v>2809</v>
      </c>
      <c r="H387" s="20" t="s">
        <v>33</v>
      </c>
      <c r="I387" s="27">
        <v>16000000</v>
      </c>
      <c r="J387" s="25"/>
      <c r="L387" s="25">
        <v>210000</v>
      </c>
      <c r="M387" s="20" t="s">
        <v>67</v>
      </c>
      <c r="N387" s="20" t="s">
        <v>33</v>
      </c>
      <c r="O387" s="20" t="s">
        <v>1788</v>
      </c>
      <c r="P387" s="20" t="s">
        <v>1285</v>
      </c>
      <c r="Q387" s="20"/>
      <c r="R387" s="22">
        <v>55303</v>
      </c>
      <c r="S387" s="22">
        <v>45.261099999999999</v>
      </c>
      <c r="T387" s="22">
        <v>-93.45</v>
      </c>
      <c r="U387" s="20" t="s">
        <v>303</v>
      </c>
      <c r="V387" s="20" t="s">
        <v>1635</v>
      </c>
      <c r="W387" s="26">
        <v>972000</v>
      </c>
      <c r="X387" s="22" t="s">
        <v>29</v>
      </c>
      <c r="Y387" s="10">
        <f t="shared" si="6"/>
        <v>2019</v>
      </c>
    </row>
    <row r="388" spans="1:25" x14ac:dyDescent="0.25">
      <c r="A388" s="10" t="s">
        <v>2214</v>
      </c>
      <c r="B388" s="16">
        <v>43739</v>
      </c>
      <c r="C388" s="125" t="s">
        <v>2815</v>
      </c>
      <c r="D388" s="10" t="s">
        <v>276</v>
      </c>
      <c r="E388" s="46" t="s">
        <v>277</v>
      </c>
      <c r="F388" s="11" t="s">
        <v>25</v>
      </c>
      <c r="G388" s="10" t="s">
        <v>2818</v>
      </c>
      <c r="H388" s="10" t="s">
        <v>33</v>
      </c>
      <c r="I388" s="92">
        <v>100000000</v>
      </c>
      <c r="M388" s="20" t="s">
        <v>2509</v>
      </c>
      <c r="N388" s="10" t="s">
        <v>33</v>
      </c>
      <c r="O388" s="23" t="s">
        <v>2816</v>
      </c>
      <c r="Q388" s="10" t="s">
        <v>2817</v>
      </c>
      <c r="R388" s="10">
        <v>56031</v>
      </c>
      <c r="S388" s="10">
        <v>43.672626000000001</v>
      </c>
      <c r="T388" s="10">
        <v>-94.510187999999999</v>
      </c>
      <c r="W388" s="92"/>
      <c r="X388" s="22" t="s">
        <v>58</v>
      </c>
      <c r="Y388" s="10">
        <f t="shared" si="6"/>
        <v>2019</v>
      </c>
    </row>
    <row r="389" spans="1:25" x14ac:dyDescent="0.25">
      <c r="A389" s="22" t="s">
        <v>2214</v>
      </c>
      <c r="B389" s="24">
        <v>43739</v>
      </c>
      <c r="C389" s="20" t="s">
        <v>1789</v>
      </c>
      <c r="D389" s="20" t="s">
        <v>106</v>
      </c>
      <c r="E389" s="20" t="s">
        <v>84</v>
      </c>
      <c r="F389" s="11" t="s">
        <v>25</v>
      </c>
      <c r="G389" s="22" t="s">
        <v>1790</v>
      </c>
      <c r="H389" s="20"/>
      <c r="I389" s="27"/>
      <c r="J389" s="25">
        <v>100</v>
      </c>
      <c r="L389" s="25"/>
      <c r="M389" s="11" t="s">
        <v>40</v>
      </c>
      <c r="N389" s="20" t="s">
        <v>28</v>
      </c>
      <c r="O389" s="20" t="s">
        <v>1791</v>
      </c>
      <c r="P389" s="20" t="s">
        <v>1844</v>
      </c>
      <c r="Q389" s="20" t="s">
        <v>1792</v>
      </c>
      <c r="R389" s="22">
        <v>55102</v>
      </c>
      <c r="S389" s="22">
        <v>44.945642999999997</v>
      </c>
      <c r="T389" s="22">
        <v>-93.095778999999993</v>
      </c>
      <c r="U389" s="20"/>
      <c r="V389" s="20"/>
      <c r="W389" s="26"/>
      <c r="X389" s="20" t="s">
        <v>29</v>
      </c>
      <c r="Y389" s="10">
        <f t="shared" si="6"/>
        <v>2019</v>
      </c>
    </row>
    <row r="390" spans="1:25" x14ac:dyDescent="0.25">
      <c r="A390" s="22" t="s">
        <v>2214</v>
      </c>
      <c r="B390" s="24">
        <v>43745</v>
      </c>
      <c r="C390" s="20" t="s">
        <v>1793</v>
      </c>
      <c r="D390" s="20" t="s">
        <v>42</v>
      </c>
      <c r="E390" s="20" t="s">
        <v>24</v>
      </c>
      <c r="F390" s="11" t="s">
        <v>25</v>
      </c>
      <c r="G390" s="22" t="s">
        <v>1794</v>
      </c>
      <c r="H390" s="20" t="s">
        <v>85</v>
      </c>
      <c r="I390" s="35">
        <v>10000000</v>
      </c>
      <c r="J390" s="25"/>
      <c r="L390" s="25"/>
      <c r="M390" s="11" t="s">
        <v>63</v>
      </c>
      <c r="N390" s="20" t="s">
        <v>33</v>
      </c>
      <c r="O390" s="20" t="s">
        <v>1795</v>
      </c>
      <c r="P390" s="20" t="s">
        <v>1290</v>
      </c>
      <c r="Q390" s="20" t="s">
        <v>1796</v>
      </c>
      <c r="R390" s="22">
        <v>55447</v>
      </c>
      <c r="S390" s="22">
        <v>45.008408000000003</v>
      </c>
      <c r="T390" s="22">
        <v>-93.464080999999993</v>
      </c>
      <c r="U390" s="20"/>
      <c r="V390" s="20"/>
      <c r="W390" s="26"/>
      <c r="X390" s="20" t="s">
        <v>29</v>
      </c>
      <c r="Y390" s="10">
        <f t="shared" si="6"/>
        <v>2019</v>
      </c>
    </row>
    <row r="391" spans="1:25" x14ac:dyDescent="0.25">
      <c r="A391" s="22" t="s">
        <v>2214</v>
      </c>
      <c r="B391" s="24">
        <v>43746</v>
      </c>
      <c r="C391" s="20" t="s">
        <v>1797</v>
      </c>
      <c r="D391" s="20" t="s">
        <v>23</v>
      </c>
      <c r="E391" s="20" t="s">
        <v>24</v>
      </c>
      <c r="F391" s="11" t="s">
        <v>25</v>
      </c>
      <c r="G391" s="22" t="s">
        <v>1798</v>
      </c>
      <c r="H391" s="20"/>
      <c r="I391" s="27"/>
      <c r="J391" s="25">
        <v>150</v>
      </c>
      <c r="L391" s="25"/>
      <c r="M391" s="11" t="s">
        <v>304</v>
      </c>
      <c r="N391" s="20" t="s">
        <v>28</v>
      </c>
      <c r="O391" s="20" t="s">
        <v>1799</v>
      </c>
      <c r="P391" s="20" t="s">
        <v>1272</v>
      </c>
      <c r="Q391" s="20" t="s">
        <v>1800</v>
      </c>
      <c r="R391" s="22">
        <v>55404</v>
      </c>
      <c r="S391" s="22">
        <v>44.962843999999997</v>
      </c>
      <c r="T391" s="22">
        <v>-93.276182000000006</v>
      </c>
      <c r="U391" s="20"/>
      <c r="V391" s="20"/>
      <c r="W391" s="26"/>
      <c r="X391" s="20" t="s">
        <v>29</v>
      </c>
      <c r="Y391" s="10">
        <f t="shared" si="6"/>
        <v>2019</v>
      </c>
    </row>
    <row r="392" spans="1:25" x14ac:dyDescent="0.25">
      <c r="A392" s="22" t="s">
        <v>2214</v>
      </c>
      <c r="B392" s="24">
        <v>43754</v>
      </c>
      <c r="C392" s="20" t="s">
        <v>1801</v>
      </c>
      <c r="D392" s="20" t="s">
        <v>171</v>
      </c>
      <c r="E392" s="20" t="s">
        <v>84</v>
      </c>
      <c r="F392" s="11" t="s">
        <v>25</v>
      </c>
      <c r="G392" s="22" t="s">
        <v>1802</v>
      </c>
      <c r="H392" s="20" t="s">
        <v>85</v>
      </c>
      <c r="I392" s="27"/>
      <c r="J392" s="25"/>
      <c r="L392" s="25">
        <v>121000</v>
      </c>
      <c r="M392" s="20" t="s">
        <v>1928</v>
      </c>
      <c r="N392" s="20" t="s">
        <v>33</v>
      </c>
      <c r="O392" s="29" t="s">
        <v>1803</v>
      </c>
      <c r="P392" s="20" t="s">
        <v>26</v>
      </c>
      <c r="Q392" s="20" t="s">
        <v>1804</v>
      </c>
      <c r="R392" s="22">
        <v>55127</v>
      </c>
      <c r="S392" s="22">
        <v>45.116875</v>
      </c>
      <c r="T392" s="22">
        <v>-93.054755</v>
      </c>
      <c r="U392" s="20"/>
      <c r="V392" s="20"/>
      <c r="W392" s="26"/>
      <c r="X392" s="20" t="s">
        <v>29</v>
      </c>
      <c r="Y392" s="10">
        <f t="shared" si="6"/>
        <v>2019</v>
      </c>
    </row>
    <row r="393" spans="1:25" x14ac:dyDescent="0.25">
      <c r="A393" s="22" t="s">
        <v>2214</v>
      </c>
      <c r="B393" s="24">
        <v>43762</v>
      </c>
      <c r="C393" s="20" t="s">
        <v>390</v>
      </c>
      <c r="D393" s="20" t="s">
        <v>88</v>
      </c>
      <c r="E393" s="20" t="s">
        <v>24</v>
      </c>
      <c r="F393" s="11" t="s">
        <v>25</v>
      </c>
      <c r="G393" s="22" t="s">
        <v>1805</v>
      </c>
      <c r="H393" s="20" t="s">
        <v>36</v>
      </c>
      <c r="I393" s="35"/>
      <c r="J393" s="25">
        <v>100</v>
      </c>
      <c r="L393" s="25"/>
      <c r="M393" s="11" t="s">
        <v>40</v>
      </c>
      <c r="N393" s="20" t="s">
        <v>28</v>
      </c>
      <c r="O393" s="20" t="s">
        <v>1806</v>
      </c>
      <c r="P393" s="20" t="s">
        <v>1272</v>
      </c>
      <c r="Q393" s="20" t="s">
        <v>391</v>
      </c>
      <c r="R393" s="22">
        <v>55416</v>
      </c>
      <c r="S393" s="22">
        <v>44.966161999999997</v>
      </c>
      <c r="T393" s="22">
        <v>-93.345726999999997</v>
      </c>
      <c r="U393" s="20" t="s">
        <v>1807</v>
      </c>
      <c r="V393" s="20"/>
      <c r="W393" s="26"/>
      <c r="X393" s="20" t="s">
        <v>29</v>
      </c>
      <c r="Y393" s="10">
        <f t="shared" si="6"/>
        <v>2019</v>
      </c>
    </row>
    <row r="394" spans="1:25" x14ac:dyDescent="0.25">
      <c r="A394" s="22" t="s">
        <v>2214</v>
      </c>
      <c r="B394" s="24">
        <v>43766</v>
      </c>
      <c r="C394" s="20" t="s">
        <v>344</v>
      </c>
      <c r="D394" s="20" t="s">
        <v>106</v>
      </c>
      <c r="E394" s="20" t="s">
        <v>84</v>
      </c>
      <c r="F394" s="11" t="s">
        <v>25</v>
      </c>
      <c r="G394" s="22" t="s">
        <v>2377</v>
      </c>
      <c r="H394" s="20" t="s">
        <v>101</v>
      </c>
      <c r="I394" s="27">
        <v>50000000</v>
      </c>
      <c r="J394" s="25">
        <v>100</v>
      </c>
      <c r="L394" s="25">
        <v>60000</v>
      </c>
      <c r="M394" s="20" t="s">
        <v>1944</v>
      </c>
      <c r="N394" s="20" t="s">
        <v>33</v>
      </c>
      <c r="O394" s="20" t="s">
        <v>1808</v>
      </c>
      <c r="P394" s="20" t="s">
        <v>1272</v>
      </c>
      <c r="Q394" s="20" t="s">
        <v>1809</v>
      </c>
      <c r="R394" s="22">
        <v>55103</v>
      </c>
      <c r="S394" s="22">
        <v>44.961604999999999</v>
      </c>
      <c r="T394" s="22">
        <v>-93.099856000000003</v>
      </c>
      <c r="U394" s="20"/>
      <c r="V394" s="20"/>
      <c r="W394" s="26"/>
      <c r="X394" s="20" t="s">
        <v>29</v>
      </c>
      <c r="Y394" s="10">
        <f t="shared" si="6"/>
        <v>2019</v>
      </c>
    </row>
    <row r="395" spans="1:25" x14ac:dyDescent="0.25">
      <c r="A395" s="22" t="s">
        <v>2214</v>
      </c>
      <c r="B395" s="24">
        <v>43766</v>
      </c>
      <c r="C395" s="20" t="s">
        <v>1810</v>
      </c>
      <c r="D395" s="20" t="s">
        <v>1811</v>
      </c>
      <c r="E395" s="20" t="s">
        <v>212</v>
      </c>
      <c r="F395" s="11" t="s">
        <v>25</v>
      </c>
      <c r="G395" s="22" t="s">
        <v>1812</v>
      </c>
      <c r="H395" s="20" t="s">
        <v>33</v>
      </c>
      <c r="I395" s="27">
        <v>2800000</v>
      </c>
      <c r="J395" s="25"/>
      <c r="L395" s="25"/>
      <c r="M395" s="20" t="s">
        <v>2506</v>
      </c>
      <c r="N395" s="20" t="s">
        <v>33</v>
      </c>
      <c r="O395" s="28" t="s">
        <v>1813</v>
      </c>
      <c r="P395" s="20" t="s">
        <v>1285</v>
      </c>
      <c r="Q395" s="20"/>
      <c r="R395" s="22">
        <v>55322</v>
      </c>
      <c r="S395" s="10">
        <v>44.768900000000002</v>
      </c>
      <c r="T395" s="22">
        <v>-93.780600000000007</v>
      </c>
      <c r="U395" s="20"/>
      <c r="V395" s="20"/>
      <c r="W395" s="26"/>
      <c r="X395" s="20" t="s">
        <v>29</v>
      </c>
      <c r="Y395" s="10">
        <f t="shared" si="6"/>
        <v>2019</v>
      </c>
    </row>
    <row r="396" spans="1:25" x14ac:dyDescent="0.25">
      <c r="A396" s="22" t="s">
        <v>2214</v>
      </c>
      <c r="B396" s="24">
        <v>43770</v>
      </c>
      <c r="C396" s="20" t="s">
        <v>1814</v>
      </c>
      <c r="D396" s="20" t="s">
        <v>276</v>
      </c>
      <c r="E396" s="20" t="s">
        <v>277</v>
      </c>
      <c r="F396" s="11" t="s">
        <v>25</v>
      </c>
      <c r="G396" s="22" t="s">
        <v>1815</v>
      </c>
      <c r="H396" s="20" t="s">
        <v>39</v>
      </c>
      <c r="I396" s="27"/>
      <c r="J396" s="25">
        <v>17</v>
      </c>
      <c r="L396" s="25"/>
      <c r="M396" s="20"/>
      <c r="N396" s="20" t="s">
        <v>151</v>
      </c>
      <c r="O396" s="23" t="s">
        <v>1816</v>
      </c>
      <c r="P396" s="20" t="s">
        <v>1365</v>
      </c>
      <c r="Q396" s="20" t="s">
        <v>1817</v>
      </c>
      <c r="R396" s="22">
        <v>56031</v>
      </c>
      <c r="S396" s="22">
        <v>43.655625999999998</v>
      </c>
      <c r="T396" s="22">
        <v>-94.451246999999995</v>
      </c>
      <c r="U396" s="20" t="s">
        <v>303</v>
      </c>
      <c r="V396" s="20" t="s">
        <v>600</v>
      </c>
      <c r="W396" s="26">
        <v>434075</v>
      </c>
      <c r="X396" s="22" t="s">
        <v>58</v>
      </c>
      <c r="Y396" s="10">
        <f t="shared" si="6"/>
        <v>2019</v>
      </c>
    </row>
    <row r="397" spans="1:25" x14ac:dyDescent="0.25">
      <c r="A397" s="22" t="s">
        <v>2214</v>
      </c>
      <c r="B397" s="24">
        <v>43770</v>
      </c>
      <c r="C397" s="20" t="s">
        <v>342</v>
      </c>
      <c r="D397" s="20" t="s">
        <v>343</v>
      </c>
      <c r="E397" s="20" t="s">
        <v>1818</v>
      </c>
      <c r="F397" s="11" t="s">
        <v>25</v>
      </c>
      <c r="G397" s="22" t="s">
        <v>1819</v>
      </c>
      <c r="H397" s="20" t="s">
        <v>85</v>
      </c>
      <c r="I397" s="27">
        <v>5000000</v>
      </c>
      <c r="J397" s="25">
        <v>20</v>
      </c>
      <c r="L397" s="25"/>
      <c r="M397" s="20" t="s">
        <v>113</v>
      </c>
      <c r="N397" s="20" t="s">
        <v>33</v>
      </c>
      <c r="O397" s="20" t="s">
        <v>1820</v>
      </c>
      <c r="P397" s="20" t="s">
        <v>1821</v>
      </c>
      <c r="Q397" s="20" t="s">
        <v>1822</v>
      </c>
      <c r="R397" s="22">
        <v>56621</v>
      </c>
      <c r="S397" s="22">
        <v>47.522765999999997</v>
      </c>
      <c r="T397" s="22">
        <v>-95.423227999999995</v>
      </c>
      <c r="U397" s="20" t="s">
        <v>303</v>
      </c>
      <c r="V397" s="20" t="s">
        <v>600</v>
      </c>
      <c r="W397" s="26">
        <v>211850</v>
      </c>
      <c r="X397" s="20" t="s">
        <v>71</v>
      </c>
      <c r="Y397" s="10">
        <f t="shared" si="6"/>
        <v>2019</v>
      </c>
    </row>
    <row r="398" spans="1:25" x14ac:dyDescent="0.25">
      <c r="A398" s="22" t="s">
        <v>2214</v>
      </c>
      <c r="B398" s="24">
        <v>43773</v>
      </c>
      <c r="C398" s="20" t="s">
        <v>1823</v>
      </c>
      <c r="D398" s="20" t="s">
        <v>165</v>
      </c>
      <c r="E398" s="20" t="s">
        <v>76</v>
      </c>
      <c r="F398" s="11" t="s">
        <v>25</v>
      </c>
      <c r="G398" s="22" t="s">
        <v>1824</v>
      </c>
      <c r="H398" s="20" t="s">
        <v>36</v>
      </c>
      <c r="I398" s="27"/>
      <c r="J398" s="25">
        <v>20</v>
      </c>
      <c r="L398" s="25"/>
      <c r="M398" s="20"/>
      <c r="N398" s="20" t="s">
        <v>52</v>
      </c>
      <c r="O398" s="20" t="s">
        <v>1825</v>
      </c>
      <c r="P398" s="20" t="s">
        <v>1531</v>
      </c>
      <c r="Q398" s="20" t="s">
        <v>1826</v>
      </c>
      <c r="R398" s="22">
        <v>55802</v>
      </c>
      <c r="S398" s="22">
        <v>46.782836000000003</v>
      </c>
      <c r="T398" s="22">
        <v>-92.104150000000004</v>
      </c>
      <c r="U398" s="20"/>
      <c r="V398" s="20"/>
      <c r="W398" s="26"/>
      <c r="X398" s="20" t="s">
        <v>65</v>
      </c>
      <c r="Y398" s="10">
        <f t="shared" si="6"/>
        <v>2019</v>
      </c>
    </row>
    <row r="399" spans="1:25" x14ac:dyDescent="0.25">
      <c r="A399" s="22" t="s">
        <v>2214</v>
      </c>
      <c r="B399" s="24">
        <v>43774</v>
      </c>
      <c r="C399" s="20" t="s">
        <v>1827</v>
      </c>
      <c r="D399" s="20" t="s">
        <v>2106</v>
      </c>
      <c r="E399" s="20" t="s">
        <v>91</v>
      </c>
      <c r="F399" s="11" t="s">
        <v>25</v>
      </c>
      <c r="G399" s="22" t="s">
        <v>1828</v>
      </c>
      <c r="H399" s="20" t="s">
        <v>85</v>
      </c>
      <c r="I399" s="27"/>
      <c r="J399" s="25">
        <v>80</v>
      </c>
      <c r="L399" s="25"/>
      <c r="M399" s="20" t="s">
        <v>1944</v>
      </c>
      <c r="N399" s="20" t="s">
        <v>33</v>
      </c>
      <c r="O399" s="20" t="s">
        <v>1829</v>
      </c>
      <c r="P399" s="20" t="s">
        <v>1365</v>
      </c>
      <c r="Q399" s="20" t="s">
        <v>1830</v>
      </c>
      <c r="R399" s="22">
        <v>56303</v>
      </c>
      <c r="S399" s="22">
        <v>45.559269999999998</v>
      </c>
      <c r="T399" s="22">
        <v>-94.249661000000003</v>
      </c>
      <c r="U399" s="20" t="s">
        <v>303</v>
      </c>
      <c r="V399" s="20" t="s">
        <v>1669</v>
      </c>
      <c r="W399" s="26">
        <v>350000</v>
      </c>
      <c r="X399" s="20" t="s">
        <v>71</v>
      </c>
      <c r="Y399" s="10">
        <f t="shared" si="6"/>
        <v>2019</v>
      </c>
    </row>
    <row r="400" spans="1:25" x14ac:dyDescent="0.25">
      <c r="A400" s="22" t="s">
        <v>2214</v>
      </c>
      <c r="B400" s="24">
        <v>43774</v>
      </c>
      <c r="C400" s="20" t="s">
        <v>184</v>
      </c>
      <c r="D400" s="20" t="s">
        <v>2106</v>
      </c>
      <c r="E400" s="20" t="s">
        <v>91</v>
      </c>
      <c r="F400" s="11" t="s">
        <v>25</v>
      </c>
      <c r="G400" s="22" t="s">
        <v>1831</v>
      </c>
      <c r="H400" s="20" t="s">
        <v>66</v>
      </c>
      <c r="I400" s="27"/>
      <c r="J400" s="25">
        <v>60</v>
      </c>
      <c r="L400" s="25"/>
      <c r="M400" s="49" t="s">
        <v>32</v>
      </c>
      <c r="N400" s="20" t="s">
        <v>33</v>
      </c>
      <c r="O400" s="20" t="s">
        <v>1829</v>
      </c>
      <c r="P400" s="20" t="s">
        <v>1365</v>
      </c>
      <c r="Q400" s="20" t="s">
        <v>185</v>
      </c>
      <c r="R400" s="22">
        <v>56303</v>
      </c>
      <c r="S400" s="123">
        <v>45.557330999999998</v>
      </c>
      <c r="T400" s="124">
        <v>-94.177407000000002</v>
      </c>
      <c r="U400" s="20" t="s">
        <v>303</v>
      </c>
      <c r="V400" s="20" t="s">
        <v>1669</v>
      </c>
      <c r="W400" s="26"/>
      <c r="X400" s="20" t="s">
        <v>71</v>
      </c>
      <c r="Y400" s="10">
        <f t="shared" si="6"/>
        <v>2019</v>
      </c>
    </row>
    <row r="401" spans="1:12845" x14ac:dyDescent="0.25">
      <c r="A401" s="22" t="s">
        <v>2214</v>
      </c>
      <c r="B401" s="24">
        <v>43774</v>
      </c>
      <c r="C401" s="20" t="s">
        <v>1832</v>
      </c>
      <c r="D401" s="20" t="s">
        <v>42</v>
      </c>
      <c r="E401" s="20" t="s">
        <v>24</v>
      </c>
      <c r="F401" s="11" t="s">
        <v>25</v>
      </c>
      <c r="G401" s="22" t="s">
        <v>1833</v>
      </c>
      <c r="H401" s="20" t="s">
        <v>33</v>
      </c>
      <c r="I401" s="27"/>
      <c r="J401" s="25"/>
      <c r="L401" s="25"/>
      <c r="M401" s="20" t="s">
        <v>67</v>
      </c>
      <c r="N401" s="20" t="s">
        <v>33</v>
      </c>
      <c r="O401" s="20" t="s">
        <v>1834</v>
      </c>
      <c r="P401" s="20" t="s">
        <v>1331</v>
      </c>
      <c r="Q401" s="20" t="s">
        <v>1835</v>
      </c>
      <c r="R401" s="22">
        <v>55442</v>
      </c>
      <c r="S401" s="22">
        <v>45.058950000000003</v>
      </c>
      <c r="T401" s="22">
        <v>-93.411677999999995</v>
      </c>
      <c r="U401" s="20"/>
      <c r="V401" s="20"/>
      <c r="W401" s="26"/>
      <c r="X401" s="20" t="s">
        <v>29</v>
      </c>
      <c r="Y401" s="10">
        <f t="shared" si="6"/>
        <v>2019</v>
      </c>
    </row>
    <row r="402" spans="1:12845" x14ac:dyDescent="0.25">
      <c r="A402" s="22" t="s">
        <v>2214</v>
      </c>
      <c r="B402" s="24">
        <v>43777</v>
      </c>
      <c r="C402" s="20" t="s">
        <v>1836</v>
      </c>
      <c r="D402" s="20" t="s">
        <v>190</v>
      </c>
      <c r="E402" s="20" t="s">
        <v>191</v>
      </c>
      <c r="F402" s="11" t="s">
        <v>25</v>
      </c>
      <c r="G402" s="22" t="s">
        <v>1837</v>
      </c>
      <c r="H402" s="20" t="s">
        <v>33</v>
      </c>
      <c r="I402" s="35">
        <v>9500000</v>
      </c>
      <c r="J402" s="25">
        <v>100</v>
      </c>
      <c r="L402" s="25">
        <v>141289</v>
      </c>
      <c r="M402" s="20"/>
      <c r="N402" s="20" t="s">
        <v>151</v>
      </c>
      <c r="O402" s="20" t="s">
        <v>1838</v>
      </c>
      <c r="P402" s="20" t="s">
        <v>1285</v>
      </c>
      <c r="Q402" s="20" t="s">
        <v>192</v>
      </c>
      <c r="R402" s="22">
        <v>55060</v>
      </c>
      <c r="S402" s="22">
        <v>44.068030999999998</v>
      </c>
      <c r="T402" s="22">
        <v>-93.254171999999997</v>
      </c>
      <c r="U402" s="20"/>
      <c r="V402" s="20"/>
      <c r="W402" s="26"/>
      <c r="X402" s="20" t="s">
        <v>58</v>
      </c>
      <c r="Y402" s="10">
        <f t="shared" si="6"/>
        <v>2019</v>
      </c>
    </row>
    <row r="403" spans="1:12845" x14ac:dyDescent="0.25">
      <c r="A403" s="22" t="s">
        <v>2214</v>
      </c>
      <c r="B403" s="24">
        <v>43780</v>
      </c>
      <c r="C403" s="20" t="s">
        <v>1839</v>
      </c>
      <c r="D403" s="20" t="s">
        <v>57</v>
      </c>
      <c r="E403" s="22" t="s">
        <v>59</v>
      </c>
      <c r="F403" s="11" t="s">
        <v>25</v>
      </c>
      <c r="G403" s="22" t="s">
        <v>1840</v>
      </c>
      <c r="H403" s="20" t="s">
        <v>85</v>
      </c>
      <c r="I403" s="27">
        <v>5800000</v>
      </c>
      <c r="J403" s="25"/>
      <c r="K403" s="73"/>
      <c r="L403" s="25">
        <v>75000</v>
      </c>
      <c r="M403" s="20" t="s">
        <v>67</v>
      </c>
      <c r="N403" s="20" t="s">
        <v>33</v>
      </c>
      <c r="O403" s="20" t="s">
        <v>1841</v>
      </c>
      <c r="P403" s="20" t="s">
        <v>1285</v>
      </c>
      <c r="Q403" s="20" t="s">
        <v>341</v>
      </c>
      <c r="R403" s="22">
        <v>55044</v>
      </c>
      <c r="S403" s="22">
        <v>44.635733000000002</v>
      </c>
      <c r="T403" s="22">
        <v>-93.217464000000007</v>
      </c>
      <c r="U403" s="20"/>
      <c r="V403" s="20"/>
      <c r="W403" s="26"/>
      <c r="X403" s="20" t="s">
        <v>29</v>
      </c>
      <c r="Y403" s="10">
        <f t="shared" si="6"/>
        <v>2019</v>
      </c>
    </row>
    <row r="404" spans="1:12845" x14ac:dyDescent="0.25">
      <c r="A404" s="22" t="s">
        <v>2214</v>
      </c>
      <c r="B404" s="24">
        <v>43783</v>
      </c>
      <c r="C404" s="20" t="s">
        <v>712</v>
      </c>
      <c r="D404" s="20" t="s">
        <v>134</v>
      </c>
      <c r="E404" s="20" t="s">
        <v>135</v>
      </c>
      <c r="F404" s="11" t="s">
        <v>25</v>
      </c>
      <c r="G404" s="22" t="s">
        <v>1842</v>
      </c>
      <c r="H404" s="20" t="s">
        <v>33</v>
      </c>
      <c r="I404" s="27">
        <v>26000000</v>
      </c>
      <c r="J404" s="25">
        <v>200</v>
      </c>
      <c r="L404" s="25">
        <v>140000</v>
      </c>
      <c r="M404" s="20" t="s">
        <v>67</v>
      </c>
      <c r="N404" s="20" t="s">
        <v>33</v>
      </c>
      <c r="O404" s="20" t="s">
        <v>1843</v>
      </c>
      <c r="P404" s="20" t="s">
        <v>1844</v>
      </c>
      <c r="Q404" s="20" t="s">
        <v>714</v>
      </c>
      <c r="R404" s="22">
        <v>55355</v>
      </c>
      <c r="S404" s="22">
        <v>45.122737000000001</v>
      </c>
      <c r="T404" s="22">
        <v>-94.529860999999997</v>
      </c>
      <c r="U404" s="20"/>
      <c r="V404" s="20"/>
      <c r="W404" s="26"/>
      <c r="X404" s="20" t="s">
        <v>71</v>
      </c>
      <c r="Y404" s="10">
        <f t="shared" si="6"/>
        <v>2019</v>
      </c>
    </row>
    <row r="405" spans="1:12845" x14ac:dyDescent="0.25">
      <c r="A405" s="22" t="s">
        <v>2214</v>
      </c>
      <c r="B405" s="24">
        <v>43796</v>
      </c>
      <c r="C405" s="20" t="s">
        <v>1845</v>
      </c>
      <c r="D405" s="20" t="s">
        <v>1846</v>
      </c>
      <c r="E405" s="20" t="s">
        <v>235</v>
      </c>
      <c r="F405" s="11" t="s">
        <v>25</v>
      </c>
      <c r="G405" s="22" t="s">
        <v>1847</v>
      </c>
      <c r="H405" s="20"/>
      <c r="I405" s="27">
        <v>5500000</v>
      </c>
      <c r="J405" s="25">
        <v>30</v>
      </c>
      <c r="L405" s="25">
        <v>65000</v>
      </c>
      <c r="M405" s="20"/>
      <c r="N405" s="20" t="s">
        <v>169</v>
      </c>
      <c r="O405" s="29" t="s">
        <v>1848</v>
      </c>
      <c r="P405" s="20" t="s">
        <v>1272</v>
      </c>
      <c r="Q405" s="20" t="s">
        <v>1849</v>
      </c>
      <c r="R405" s="22">
        <v>56057</v>
      </c>
      <c r="S405" s="22">
        <v>44.381535999999997</v>
      </c>
      <c r="T405" s="22">
        <v>-93.740461999999994</v>
      </c>
      <c r="U405" s="20"/>
      <c r="V405" s="20"/>
      <c r="W405" s="26"/>
      <c r="X405" s="20" t="s">
        <v>58</v>
      </c>
      <c r="Y405" s="10">
        <f t="shared" si="6"/>
        <v>2019</v>
      </c>
    </row>
    <row r="406" spans="1:12845" x14ac:dyDescent="0.25">
      <c r="A406" s="22" t="s">
        <v>2214</v>
      </c>
      <c r="B406" s="259">
        <v>43798</v>
      </c>
      <c r="C406" s="32" t="s">
        <v>415</v>
      </c>
      <c r="D406" s="20" t="s">
        <v>202</v>
      </c>
      <c r="E406" s="20" t="s">
        <v>203</v>
      </c>
      <c r="F406" s="11" t="s">
        <v>25</v>
      </c>
      <c r="G406" s="38" t="s">
        <v>1851</v>
      </c>
      <c r="H406" s="20" t="s">
        <v>143</v>
      </c>
      <c r="I406" s="274">
        <v>25000000</v>
      </c>
      <c r="J406" s="275"/>
      <c r="L406" s="36">
        <v>15000</v>
      </c>
      <c r="M406" s="20"/>
      <c r="N406" s="20" t="s">
        <v>37</v>
      </c>
      <c r="O406" s="37" t="s">
        <v>1850</v>
      </c>
      <c r="P406" s="20" t="s">
        <v>1290</v>
      </c>
      <c r="Q406" s="20" t="s">
        <v>416</v>
      </c>
      <c r="R406" s="22">
        <v>55379</v>
      </c>
      <c r="S406" s="22">
        <v>44.772181000000003</v>
      </c>
      <c r="T406" s="22">
        <v>-93.503124999999997</v>
      </c>
      <c r="U406" s="20"/>
      <c r="V406" s="20"/>
      <c r="W406" s="136"/>
      <c r="X406" s="20" t="s">
        <v>29</v>
      </c>
      <c r="Y406" s="10">
        <f t="shared" si="6"/>
        <v>2019</v>
      </c>
    </row>
    <row r="407" spans="1:12845" x14ac:dyDescent="0.25">
      <c r="A407" s="22" t="s">
        <v>2214</v>
      </c>
      <c r="B407" s="24">
        <v>43800</v>
      </c>
      <c r="C407" s="20" t="s">
        <v>1852</v>
      </c>
      <c r="D407" s="20" t="s">
        <v>54</v>
      </c>
      <c r="E407" s="20" t="s">
        <v>24</v>
      </c>
      <c r="F407" s="11" t="s">
        <v>25</v>
      </c>
      <c r="G407" s="22" t="s">
        <v>1856</v>
      </c>
      <c r="H407" s="20" t="s">
        <v>70</v>
      </c>
      <c r="I407" s="27">
        <v>5500000</v>
      </c>
      <c r="J407" s="25"/>
      <c r="L407" s="25">
        <v>65274</v>
      </c>
      <c r="M407" s="20" t="s">
        <v>1928</v>
      </c>
      <c r="N407" s="20" t="s">
        <v>33</v>
      </c>
      <c r="O407" s="29" t="s">
        <v>1853</v>
      </c>
      <c r="P407" s="20" t="s">
        <v>1854</v>
      </c>
      <c r="Q407" s="20" t="s">
        <v>1855</v>
      </c>
      <c r="R407" s="22">
        <v>55428</v>
      </c>
      <c r="S407" s="22">
        <v>45.088189999999997</v>
      </c>
      <c r="T407" s="22">
        <v>-93.399432000000004</v>
      </c>
      <c r="U407" s="20"/>
      <c r="V407" s="20"/>
      <c r="W407" s="26"/>
      <c r="X407" s="20" t="s">
        <v>29</v>
      </c>
      <c r="Y407" s="10">
        <f t="shared" si="6"/>
        <v>2019</v>
      </c>
    </row>
    <row r="408" spans="1:12845" x14ac:dyDescent="0.25">
      <c r="A408" s="22" t="s">
        <v>2214</v>
      </c>
      <c r="B408" s="24">
        <v>43803</v>
      </c>
      <c r="C408" s="20" t="s">
        <v>1857</v>
      </c>
      <c r="D408" s="20" t="s">
        <v>98</v>
      </c>
      <c r="E408" s="20" t="s">
        <v>98</v>
      </c>
      <c r="F408" s="11" t="s">
        <v>25</v>
      </c>
      <c r="G408" s="22" t="s">
        <v>1858</v>
      </c>
      <c r="H408" s="20" t="s">
        <v>33</v>
      </c>
      <c r="I408" s="27"/>
      <c r="J408" s="25" t="s">
        <v>1859</v>
      </c>
      <c r="L408" s="25"/>
      <c r="M408" s="20" t="s">
        <v>2509</v>
      </c>
      <c r="N408" s="20" t="s">
        <v>33</v>
      </c>
      <c r="O408" s="23" t="s">
        <v>1860</v>
      </c>
      <c r="P408" s="20" t="s">
        <v>1290</v>
      </c>
      <c r="Q408" s="20" t="s">
        <v>1861</v>
      </c>
      <c r="R408" s="22">
        <v>56164</v>
      </c>
      <c r="S408" s="22">
        <v>43.985351999999999</v>
      </c>
      <c r="T408" s="22">
        <v>-96.291901999999993</v>
      </c>
      <c r="U408" s="20"/>
      <c r="V408" s="20"/>
      <c r="W408" s="26"/>
      <c r="X408" s="20" t="s">
        <v>58</v>
      </c>
      <c r="Y408" s="10">
        <f t="shared" si="6"/>
        <v>2019</v>
      </c>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c r="BX408" s="73"/>
      <c r="BY408" s="73"/>
      <c r="BZ408" s="73"/>
      <c r="CA408" s="73"/>
      <c r="CB408" s="73"/>
      <c r="CC408" s="73"/>
      <c r="CD408" s="73"/>
      <c r="CE408" s="73"/>
      <c r="CF408" s="73"/>
      <c r="CG408" s="73"/>
      <c r="CH408" s="73"/>
      <c r="CI408" s="73"/>
      <c r="CJ408" s="73"/>
      <c r="CK408" s="73"/>
      <c r="CL408" s="73"/>
      <c r="CM408" s="73"/>
      <c r="CN408" s="73"/>
      <c r="CO408" s="73"/>
      <c r="CP408" s="73"/>
      <c r="CQ408" s="73"/>
      <c r="CR408" s="73"/>
      <c r="CS408" s="73"/>
      <c r="CT408" s="73"/>
      <c r="CU408" s="73"/>
      <c r="CV408" s="73"/>
      <c r="CW408" s="73"/>
      <c r="CX408" s="73"/>
      <c r="CY408" s="73"/>
      <c r="CZ408" s="73"/>
      <c r="DA408" s="73"/>
      <c r="DB408" s="73"/>
      <c r="DC408" s="73"/>
      <c r="DD408" s="73"/>
      <c r="DE408" s="73"/>
      <c r="DF408" s="73"/>
      <c r="DG408" s="73"/>
      <c r="DH408" s="73"/>
      <c r="DI408" s="73"/>
      <c r="DJ408" s="73"/>
      <c r="DK408" s="73"/>
      <c r="DL408" s="73"/>
      <c r="DM408" s="73"/>
      <c r="DN408" s="73"/>
      <c r="DO408" s="73"/>
      <c r="DP408" s="73"/>
      <c r="DQ408" s="73"/>
      <c r="DR408" s="73"/>
      <c r="DS408" s="73"/>
      <c r="DT408" s="73"/>
      <c r="DU408" s="73"/>
      <c r="DV408" s="73"/>
      <c r="DW408" s="73"/>
      <c r="DX408" s="73"/>
      <c r="DY408" s="73"/>
      <c r="DZ408" s="73"/>
      <c r="EA408" s="73"/>
      <c r="EB408" s="73"/>
      <c r="EC408" s="73"/>
      <c r="ED408" s="73"/>
      <c r="EE408" s="73"/>
      <c r="EF408" s="73"/>
      <c r="EG408" s="73"/>
      <c r="EH408" s="73"/>
      <c r="EI408" s="73"/>
      <c r="EJ408" s="73"/>
      <c r="EK408" s="73"/>
      <c r="EL408" s="73"/>
      <c r="EM408" s="73"/>
      <c r="EN408" s="73"/>
      <c r="EO408" s="73"/>
      <c r="EP408" s="73"/>
      <c r="EQ408" s="73"/>
      <c r="ER408" s="73"/>
      <c r="ES408" s="73"/>
      <c r="ET408" s="73"/>
      <c r="EU408" s="73"/>
      <c r="EV408" s="73"/>
      <c r="EW408" s="73"/>
      <c r="EX408" s="73"/>
      <c r="EY408" s="73"/>
      <c r="EZ408" s="73"/>
      <c r="FA408" s="73"/>
      <c r="FB408" s="73"/>
      <c r="FC408" s="73"/>
      <c r="FD408" s="73"/>
      <c r="FE408" s="73"/>
      <c r="FF408" s="73"/>
      <c r="FG408" s="73"/>
      <c r="FH408" s="73"/>
      <c r="FI408" s="73"/>
      <c r="FJ408" s="73"/>
      <c r="FK408" s="73"/>
      <c r="FL408" s="73"/>
      <c r="FM408" s="73"/>
      <c r="FN408" s="73"/>
      <c r="FO408" s="73"/>
      <c r="FP408" s="73"/>
      <c r="FQ408" s="73"/>
      <c r="FR408" s="73"/>
      <c r="FS408" s="73"/>
      <c r="FT408" s="73"/>
      <c r="FU408" s="73"/>
      <c r="FV408" s="73"/>
      <c r="FW408" s="73"/>
      <c r="FX408" s="73"/>
      <c r="FY408" s="73"/>
      <c r="FZ408" s="73"/>
      <c r="GA408" s="73"/>
      <c r="GB408" s="73"/>
      <c r="GC408" s="73"/>
      <c r="GD408" s="73"/>
      <c r="GE408" s="73"/>
      <c r="GF408" s="73"/>
      <c r="GG408" s="73"/>
      <c r="GH408" s="73"/>
      <c r="GI408" s="73"/>
      <c r="GJ408" s="73"/>
      <c r="GK408" s="73"/>
      <c r="GL408" s="73"/>
      <c r="GM408" s="73"/>
      <c r="GN408" s="73"/>
      <c r="GO408" s="73"/>
      <c r="GP408" s="73"/>
      <c r="GQ408" s="73"/>
      <c r="GR408" s="73"/>
      <c r="GS408" s="73"/>
      <c r="GT408" s="73"/>
      <c r="GU408" s="73"/>
      <c r="GV408" s="73"/>
      <c r="GW408" s="73"/>
      <c r="GX408" s="73"/>
      <c r="GY408" s="73"/>
      <c r="GZ408" s="73"/>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V408" s="73"/>
      <c r="IW408" s="73"/>
      <c r="IX408" s="73"/>
      <c r="IY408" s="73"/>
      <c r="IZ408" s="73"/>
      <c r="JA408" s="73"/>
      <c r="JB408" s="73"/>
      <c r="JC408" s="73"/>
      <c r="JD408" s="73"/>
      <c r="JE408" s="73"/>
      <c r="JF408" s="73"/>
      <c r="JG408" s="73"/>
      <c r="JH408" s="73"/>
      <c r="JI408" s="73"/>
      <c r="JJ408" s="73"/>
      <c r="JK408" s="73"/>
      <c r="JL408" s="73"/>
      <c r="JM408" s="73"/>
      <c r="JN408" s="73"/>
      <c r="JO408" s="73"/>
      <c r="JP408" s="73"/>
      <c r="JQ408" s="73"/>
      <c r="JR408" s="73"/>
      <c r="JS408" s="73"/>
      <c r="JT408" s="73"/>
      <c r="JU408" s="73"/>
      <c r="JV408" s="73"/>
      <c r="JW408" s="73"/>
      <c r="JX408" s="73"/>
      <c r="JY408" s="73"/>
      <c r="JZ408" s="73"/>
      <c r="KA408" s="73"/>
      <c r="KB408" s="73"/>
      <c r="KC408" s="73"/>
      <c r="KD408" s="73"/>
      <c r="KE408" s="73"/>
      <c r="KF408" s="73"/>
      <c r="KG408" s="73"/>
      <c r="KH408" s="73"/>
      <c r="KI408" s="73"/>
      <c r="KJ408" s="73"/>
      <c r="KK408" s="73"/>
      <c r="KL408" s="73"/>
      <c r="KM408" s="73"/>
      <c r="KN408" s="73"/>
      <c r="KO408" s="73"/>
      <c r="KP408" s="73"/>
      <c r="KQ408" s="73"/>
      <c r="KR408" s="73"/>
      <c r="KS408" s="73"/>
      <c r="KT408" s="73"/>
      <c r="KU408" s="73"/>
      <c r="KV408" s="73"/>
      <c r="KW408" s="73"/>
      <c r="KX408" s="73"/>
      <c r="KY408" s="73"/>
      <c r="KZ408" s="73"/>
      <c r="LA408" s="73"/>
      <c r="LB408" s="73"/>
      <c r="LC408" s="73"/>
      <c r="LD408" s="73"/>
      <c r="LE408" s="73"/>
      <c r="LF408" s="73"/>
      <c r="LG408" s="73"/>
      <c r="LH408" s="73"/>
      <c r="LI408" s="73"/>
      <c r="LJ408" s="73"/>
      <c r="LK408" s="73"/>
      <c r="LL408" s="73"/>
      <c r="LM408" s="73"/>
      <c r="LN408" s="73"/>
      <c r="LO408" s="73"/>
      <c r="LP408" s="73"/>
      <c r="LQ408" s="73"/>
      <c r="LR408" s="73"/>
      <c r="LS408" s="73"/>
      <c r="LT408" s="73"/>
      <c r="LU408" s="73"/>
      <c r="LV408" s="73"/>
      <c r="LW408" s="73"/>
      <c r="LX408" s="73"/>
      <c r="LY408" s="73"/>
      <c r="LZ408" s="73"/>
      <c r="MA408" s="73"/>
      <c r="MB408" s="73"/>
      <c r="MC408" s="73"/>
      <c r="MD408" s="73"/>
      <c r="ME408" s="73"/>
      <c r="MF408" s="73"/>
      <c r="MG408" s="73"/>
      <c r="MH408" s="73"/>
      <c r="MI408" s="73"/>
      <c r="MJ408" s="73"/>
      <c r="MK408" s="73"/>
      <c r="ML408" s="73"/>
      <c r="MM408" s="73"/>
      <c r="MN408" s="73"/>
      <c r="MO408" s="73"/>
      <c r="MP408" s="73"/>
      <c r="MQ408" s="73"/>
      <c r="MR408" s="73"/>
      <c r="MS408" s="73"/>
      <c r="MT408" s="73"/>
      <c r="MU408" s="73"/>
      <c r="MV408" s="73"/>
      <c r="MW408" s="73"/>
      <c r="MX408" s="73"/>
      <c r="MY408" s="73"/>
      <c r="MZ408" s="73"/>
      <c r="NA408" s="73"/>
      <c r="NB408" s="73"/>
      <c r="NC408" s="73"/>
      <c r="ND408" s="73"/>
      <c r="NE408" s="73"/>
      <c r="NF408" s="73"/>
      <c r="NG408" s="73"/>
      <c r="NH408" s="73"/>
      <c r="NI408" s="73"/>
      <c r="NJ408" s="73"/>
      <c r="NK408" s="73"/>
      <c r="NL408" s="73"/>
      <c r="NM408" s="73"/>
      <c r="NN408" s="73"/>
      <c r="NO408" s="73"/>
      <c r="NP408" s="73"/>
      <c r="NQ408" s="73"/>
      <c r="NR408" s="73"/>
      <c r="NS408" s="73"/>
      <c r="NT408" s="73"/>
      <c r="NU408" s="73"/>
      <c r="NV408" s="73"/>
      <c r="NW408" s="73"/>
      <c r="NX408" s="73"/>
      <c r="NY408" s="73"/>
      <c r="NZ408" s="73"/>
      <c r="OA408" s="73"/>
      <c r="OB408" s="73"/>
      <c r="OC408" s="73"/>
      <c r="OD408" s="73"/>
      <c r="OE408" s="73"/>
      <c r="OF408" s="73"/>
      <c r="OG408" s="73"/>
      <c r="OH408" s="73"/>
      <c r="OI408" s="73"/>
      <c r="OJ408" s="73"/>
      <c r="OK408" s="73"/>
      <c r="OL408" s="73"/>
      <c r="OM408" s="73"/>
      <c r="ON408" s="73"/>
      <c r="OO408" s="73"/>
      <c r="OP408" s="73"/>
      <c r="OQ408" s="73"/>
      <c r="OR408" s="73"/>
      <c r="OS408" s="73"/>
      <c r="OT408" s="73"/>
      <c r="OU408" s="73"/>
      <c r="OV408" s="73"/>
      <c r="OW408" s="73"/>
      <c r="OX408" s="73"/>
      <c r="OY408" s="73"/>
      <c r="OZ408" s="73"/>
      <c r="PA408" s="73"/>
      <c r="PB408" s="73"/>
      <c r="PC408" s="73"/>
      <c r="PD408" s="73"/>
      <c r="PE408" s="73"/>
      <c r="PF408" s="73"/>
      <c r="PG408" s="73"/>
      <c r="PH408" s="73"/>
      <c r="PI408" s="73"/>
      <c r="PJ408" s="73"/>
      <c r="PK408" s="73"/>
      <c r="PL408" s="73"/>
      <c r="PM408" s="73"/>
      <c r="PN408" s="73"/>
      <c r="PO408" s="73"/>
      <c r="PP408" s="73"/>
      <c r="PQ408" s="73"/>
      <c r="PR408" s="73"/>
      <c r="PS408" s="73"/>
      <c r="PT408" s="73"/>
      <c r="PU408" s="73"/>
      <c r="PV408" s="73"/>
      <c r="PW408" s="73"/>
      <c r="PX408" s="73"/>
      <c r="PY408" s="73"/>
      <c r="PZ408" s="73"/>
      <c r="QA408" s="73"/>
      <c r="QB408" s="73"/>
      <c r="QC408" s="73"/>
      <c r="QD408" s="73"/>
      <c r="QE408" s="73"/>
      <c r="QF408" s="73"/>
      <c r="QG408" s="73"/>
      <c r="QH408" s="73"/>
      <c r="QI408" s="73"/>
      <c r="QJ408" s="73"/>
      <c r="QK408" s="73"/>
      <c r="QL408" s="73"/>
      <c r="QM408" s="73"/>
      <c r="QN408" s="73"/>
      <c r="QO408" s="73"/>
      <c r="QP408" s="73"/>
      <c r="QQ408" s="73"/>
      <c r="QR408" s="73"/>
      <c r="QS408" s="73"/>
      <c r="QT408" s="73"/>
      <c r="QU408" s="73"/>
      <c r="QV408" s="73"/>
      <c r="QW408" s="73"/>
      <c r="QX408" s="73"/>
      <c r="QY408" s="73"/>
      <c r="QZ408" s="73"/>
      <c r="RA408" s="73"/>
      <c r="RB408" s="73"/>
      <c r="RC408" s="73"/>
      <c r="RD408" s="73"/>
      <c r="RE408" s="73"/>
      <c r="RF408" s="73"/>
      <c r="RG408" s="73"/>
      <c r="RH408" s="73"/>
      <c r="RI408" s="73"/>
      <c r="RJ408" s="73"/>
      <c r="RK408" s="73"/>
      <c r="RL408" s="73"/>
      <c r="RM408" s="73"/>
      <c r="RN408" s="73"/>
      <c r="RO408" s="73"/>
      <c r="RP408" s="73"/>
      <c r="RQ408" s="73"/>
      <c r="RR408" s="73"/>
      <c r="RS408" s="73"/>
      <c r="RT408" s="73"/>
      <c r="RU408" s="73"/>
      <c r="RV408" s="73"/>
      <c r="RW408" s="73"/>
      <c r="RX408" s="73"/>
      <c r="RY408" s="73"/>
      <c r="RZ408" s="73"/>
      <c r="SA408" s="73"/>
      <c r="SB408" s="73"/>
      <c r="SC408" s="73"/>
      <c r="SD408" s="73"/>
      <c r="SE408" s="73"/>
      <c r="SF408" s="73"/>
      <c r="SG408" s="73"/>
      <c r="SH408" s="73"/>
      <c r="SI408" s="73"/>
      <c r="SJ408" s="73"/>
      <c r="SK408" s="73"/>
      <c r="SL408" s="73"/>
      <c r="SM408" s="73"/>
      <c r="SN408" s="73"/>
      <c r="SO408" s="73"/>
      <c r="SP408" s="73"/>
      <c r="SQ408" s="73"/>
      <c r="SR408" s="73"/>
      <c r="SS408" s="73"/>
      <c r="ST408" s="73"/>
      <c r="SU408" s="73"/>
      <c r="SV408" s="73"/>
      <c r="SW408" s="73"/>
      <c r="SX408" s="73"/>
      <c r="SY408" s="73"/>
      <c r="SZ408" s="73"/>
      <c r="TA408" s="73"/>
      <c r="TB408" s="73"/>
      <c r="TC408" s="73"/>
      <c r="TD408" s="73"/>
      <c r="TE408" s="73"/>
      <c r="TF408" s="73"/>
      <c r="TG408" s="73"/>
      <c r="TH408" s="73"/>
      <c r="TI408" s="73"/>
      <c r="TJ408" s="73"/>
      <c r="TK408" s="73"/>
      <c r="TL408" s="73"/>
      <c r="TM408" s="73"/>
      <c r="TN408" s="73"/>
      <c r="TO408" s="73"/>
      <c r="TP408" s="73"/>
      <c r="TQ408" s="73"/>
      <c r="TR408" s="73"/>
      <c r="TS408" s="73"/>
      <c r="TT408" s="73"/>
      <c r="TU408" s="73"/>
      <c r="TV408" s="73"/>
      <c r="TW408" s="73"/>
      <c r="TX408" s="73"/>
      <c r="TY408" s="73"/>
      <c r="TZ408" s="73"/>
      <c r="UA408" s="73"/>
      <c r="UB408" s="73"/>
      <c r="UC408" s="73"/>
      <c r="UD408" s="73"/>
      <c r="UE408" s="73"/>
      <c r="UF408" s="73"/>
      <c r="UG408" s="73"/>
      <c r="UH408" s="73"/>
      <c r="UI408" s="73"/>
      <c r="UJ408" s="73"/>
      <c r="UK408" s="73"/>
      <c r="UL408" s="73"/>
      <c r="UM408" s="73"/>
      <c r="UN408" s="73"/>
      <c r="UO408" s="73"/>
      <c r="UP408" s="73"/>
      <c r="UQ408" s="73"/>
      <c r="UR408" s="73"/>
      <c r="US408" s="73"/>
      <c r="UT408" s="73"/>
      <c r="UU408" s="73"/>
      <c r="UV408" s="73"/>
      <c r="UW408" s="73"/>
      <c r="UX408" s="73"/>
      <c r="UY408" s="73"/>
      <c r="UZ408" s="73"/>
      <c r="VA408" s="73"/>
      <c r="VB408" s="73"/>
      <c r="VC408" s="73"/>
      <c r="VD408" s="73"/>
      <c r="VE408" s="73"/>
      <c r="VF408" s="73"/>
      <c r="VG408" s="73"/>
      <c r="VH408" s="73"/>
      <c r="VI408" s="73"/>
      <c r="VJ408" s="73"/>
      <c r="VK408" s="73"/>
      <c r="VL408" s="73"/>
      <c r="VM408" s="73"/>
      <c r="VN408" s="73"/>
      <c r="VO408" s="73"/>
      <c r="VP408" s="73"/>
      <c r="VQ408" s="73"/>
      <c r="VR408" s="73"/>
      <c r="VS408" s="73"/>
      <c r="VT408" s="73"/>
      <c r="VU408" s="73"/>
      <c r="VV408" s="73"/>
      <c r="VW408" s="73"/>
      <c r="VX408" s="73"/>
      <c r="VY408" s="73"/>
      <c r="VZ408" s="73"/>
      <c r="WA408" s="73"/>
      <c r="WB408" s="73"/>
      <c r="WC408" s="73"/>
      <c r="WD408" s="73"/>
      <c r="WE408" s="73"/>
      <c r="WF408" s="73"/>
      <c r="WG408" s="73"/>
      <c r="WH408" s="73"/>
      <c r="WI408" s="73"/>
      <c r="WJ408" s="73"/>
      <c r="WK408" s="73"/>
      <c r="WL408" s="73"/>
      <c r="WM408" s="73"/>
      <c r="WN408" s="73"/>
      <c r="WO408" s="73"/>
      <c r="WP408" s="73"/>
      <c r="WQ408" s="73"/>
      <c r="WR408" s="73"/>
      <c r="WS408" s="73"/>
      <c r="WT408" s="73"/>
      <c r="WU408" s="73"/>
      <c r="WV408" s="73"/>
      <c r="WW408" s="73"/>
      <c r="WX408" s="73"/>
      <c r="WY408" s="73"/>
      <c r="WZ408" s="73"/>
      <c r="XA408" s="73"/>
      <c r="XB408" s="73"/>
      <c r="XC408" s="73"/>
      <c r="XD408" s="73"/>
      <c r="XE408" s="73"/>
      <c r="XF408" s="73"/>
      <c r="XG408" s="73"/>
      <c r="XH408" s="73"/>
      <c r="XI408" s="73"/>
      <c r="XJ408" s="73"/>
      <c r="XK408" s="73"/>
      <c r="XL408" s="73"/>
      <c r="XM408" s="73"/>
      <c r="XN408" s="73"/>
      <c r="XO408" s="73"/>
      <c r="XP408" s="73"/>
      <c r="XQ408" s="73"/>
      <c r="XR408" s="73"/>
      <c r="XS408" s="73"/>
      <c r="XT408" s="73"/>
      <c r="XU408" s="73"/>
      <c r="XV408" s="73"/>
      <c r="XW408" s="73"/>
      <c r="XX408" s="73"/>
      <c r="XY408" s="73"/>
      <c r="XZ408" s="73"/>
      <c r="YA408" s="73"/>
      <c r="YB408" s="73"/>
      <c r="YC408" s="73"/>
      <c r="YD408" s="73"/>
      <c r="YE408" s="73"/>
      <c r="YF408" s="73"/>
      <c r="YG408" s="73"/>
      <c r="YH408" s="73"/>
      <c r="YI408" s="73"/>
      <c r="YJ408" s="73"/>
      <c r="YK408" s="73"/>
      <c r="YL408" s="73"/>
      <c r="YM408" s="73"/>
      <c r="YN408" s="73"/>
      <c r="YO408" s="73"/>
      <c r="YP408" s="73"/>
      <c r="YQ408" s="73"/>
      <c r="YR408" s="73"/>
      <c r="YS408" s="73"/>
      <c r="YT408" s="73"/>
      <c r="YU408" s="73"/>
      <c r="YV408" s="73"/>
      <c r="YW408" s="73"/>
      <c r="YX408" s="73"/>
      <c r="YY408" s="73"/>
      <c r="YZ408" s="73"/>
      <c r="ZA408" s="73"/>
      <c r="ZB408" s="73"/>
      <c r="ZC408" s="73"/>
      <c r="ZD408" s="73"/>
      <c r="ZE408" s="73"/>
      <c r="ZF408" s="73"/>
      <c r="ZG408" s="73"/>
      <c r="ZH408" s="73"/>
      <c r="ZI408" s="73"/>
      <c r="ZJ408" s="73"/>
      <c r="ZK408" s="73"/>
      <c r="ZL408" s="73"/>
      <c r="ZM408" s="73"/>
      <c r="ZN408" s="73"/>
      <c r="ZO408" s="73"/>
      <c r="ZP408" s="73"/>
      <c r="ZQ408" s="73"/>
      <c r="ZR408" s="73"/>
      <c r="ZS408" s="73"/>
      <c r="ZT408" s="73"/>
      <c r="ZU408" s="73"/>
      <c r="ZV408" s="73"/>
      <c r="ZW408" s="73"/>
      <c r="ZX408" s="73"/>
      <c r="ZY408" s="73"/>
      <c r="ZZ408" s="73"/>
      <c r="AAA408" s="73"/>
      <c r="AAB408" s="73"/>
      <c r="AAC408" s="73"/>
      <c r="AAD408" s="73"/>
      <c r="AAE408" s="73"/>
      <c r="AAF408" s="73"/>
      <c r="AAG408" s="73"/>
      <c r="AAH408" s="73"/>
      <c r="AAI408" s="73"/>
      <c r="AAJ408" s="73"/>
      <c r="AAK408" s="73"/>
      <c r="AAL408" s="73"/>
      <c r="AAM408" s="73"/>
      <c r="AAN408" s="73"/>
      <c r="AAO408" s="73"/>
      <c r="AAP408" s="73"/>
      <c r="AAQ408" s="73"/>
      <c r="AAR408" s="73"/>
      <c r="AAS408" s="73"/>
      <c r="AAT408" s="73"/>
      <c r="AAU408" s="73"/>
      <c r="AAV408" s="73"/>
      <c r="AAW408" s="73"/>
      <c r="AAX408" s="73"/>
      <c r="AAY408" s="73"/>
      <c r="AAZ408" s="73"/>
      <c r="ABA408" s="73"/>
      <c r="ABB408" s="73"/>
      <c r="ABC408" s="73"/>
      <c r="ABD408" s="73"/>
      <c r="ABE408" s="73"/>
      <c r="ABF408" s="73"/>
      <c r="ABG408" s="73"/>
      <c r="ABH408" s="73"/>
      <c r="ABI408" s="73"/>
      <c r="ABJ408" s="73"/>
      <c r="ABK408" s="73"/>
      <c r="ABL408" s="73"/>
      <c r="ABM408" s="73"/>
      <c r="ABN408" s="73"/>
      <c r="ABO408" s="73"/>
      <c r="ABP408" s="73"/>
      <c r="ABQ408" s="73"/>
      <c r="ABR408" s="73"/>
      <c r="ABS408" s="73"/>
      <c r="ABT408" s="73"/>
      <c r="ABU408" s="73"/>
      <c r="ABV408" s="73"/>
      <c r="ABW408" s="73"/>
      <c r="ABX408" s="73"/>
      <c r="ABY408" s="73"/>
      <c r="ABZ408" s="73"/>
      <c r="ACA408" s="73"/>
      <c r="ACB408" s="73"/>
      <c r="ACC408" s="73"/>
      <c r="ACD408" s="73"/>
      <c r="ACE408" s="73"/>
      <c r="ACF408" s="73"/>
      <c r="ACG408" s="73"/>
      <c r="ACH408" s="73"/>
      <c r="ACI408" s="73"/>
      <c r="ACJ408" s="73"/>
      <c r="ACK408" s="73"/>
      <c r="ACL408" s="73"/>
      <c r="ACM408" s="73"/>
      <c r="ACN408" s="73"/>
      <c r="ACO408" s="73"/>
      <c r="ACP408" s="73"/>
      <c r="ACQ408" s="73"/>
      <c r="ACR408" s="73"/>
      <c r="ACS408" s="73"/>
      <c r="ACT408" s="73"/>
      <c r="ACU408" s="73"/>
      <c r="ACV408" s="73"/>
      <c r="ACW408" s="73"/>
      <c r="ACX408" s="73"/>
      <c r="ACY408" s="73"/>
      <c r="ACZ408" s="73"/>
      <c r="ADA408" s="73"/>
      <c r="ADB408" s="73"/>
      <c r="ADC408" s="73"/>
      <c r="ADD408" s="73"/>
      <c r="ADE408" s="73"/>
      <c r="ADF408" s="73"/>
      <c r="ADG408" s="73"/>
      <c r="ADH408" s="73"/>
      <c r="ADI408" s="73"/>
      <c r="ADJ408" s="73"/>
      <c r="ADK408" s="73"/>
      <c r="ADL408" s="73"/>
      <c r="ADM408" s="73"/>
      <c r="ADN408" s="73"/>
      <c r="ADO408" s="73"/>
      <c r="ADP408" s="73"/>
      <c r="ADQ408" s="73"/>
      <c r="ADR408" s="73"/>
      <c r="ADS408" s="73"/>
      <c r="ADT408" s="73"/>
      <c r="ADU408" s="73"/>
      <c r="ADV408" s="73"/>
      <c r="ADW408" s="73"/>
      <c r="ADX408" s="73"/>
      <c r="ADY408" s="73"/>
      <c r="ADZ408" s="73"/>
      <c r="AEA408" s="73"/>
      <c r="AEB408" s="73"/>
      <c r="AEC408" s="73"/>
      <c r="AED408" s="73"/>
      <c r="AEE408" s="73"/>
      <c r="AEF408" s="73"/>
      <c r="AEG408" s="73"/>
      <c r="AEH408" s="73"/>
      <c r="AEI408" s="73"/>
      <c r="AEJ408" s="73"/>
      <c r="AEK408" s="73"/>
      <c r="AEL408" s="73"/>
      <c r="AEM408" s="73"/>
      <c r="AEN408" s="73"/>
      <c r="AEO408" s="73"/>
      <c r="AEP408" s="73"/>
      <c r="AEQ408" s="73"/>
      <c r="AER408" s="73"/>
      <c r="AES408" s="73"/>
      <c r="AET408" s="73"/>
      <c r="AEU408" s="73"/>
      <c r="AEV408" s="73"/>
      <c r="AEW408" s="73"/>
      <c r="AEX408" s="73"/>
      <c r="AEY408" s="73"/>
      <c r="AEZ408" s="73"/>
      <c r="AFA408" s="73"/>
      <c r="AFB408" s="73"/>
      <c r="AFC408" s="73"/>
      <c r="AFD408" s="73"/>
      <c r="AFE408" s="73"/>
      <c r="AFF408" s="73"/>
      <c r="AFG408" s="73"/>
      <c r="AFH408" s="73"/>
      <c r="AFI408" s="73"/>
      <c r="AFJ408" s="73"/>
      <c r="AFK408" s="73"/>
      <c r="AFL408" s="73"/>
      <c r="AFM408" s="73"/>
      <c r="AFN408" s="73"/>
      <c r="AFO408" s="73"/>
      <c r="AFP408" s="73"/>
      <c r="AFQ408" s="73"/>
      <c r="AFR408" s="73"/>
      <c r="AFS408" s="73"/>
      <c r="AFT408" s="73"/>
      <c r="AFU408" s="73"/>
      <c r="AFV408" s="73"/>
      <c r="AFW408" s="73"/>
      <c r="AFX408" s="73"/>
      <c r="AFY408" s="73"/>
      <c r="AFZ408" s="73"/>
      <c r="AGA408" s="73"/>
      <c r="AGB408" s="73"/>
      <c r="AGC408" s="73"/>
      <c r="AGD408" s="73"/>
      <c r="AGE408" s="73"/>
      <c r="AGF408" s="73"/>
      <c r="AGG408" s="73"/>
      <c r="AGH408" s="73"/>
      <c r="AGI408" s="73"/>
      <c r="AGJ408" s="73"/>
      <c r="AGK408" s="73"/>
      <c r="AGL408" s="73"/>
      <c r="AGM408" s="73"/>
      <c r="AGN408" s="73"/>
      <c r="AGO408" s="73"/>
      <c r="AGP408" s="73"/>
      <c r="AGQ408" s="73"/>
      <c r="AGR408" s="73"/>
      <c r="AGS408" s="73"/>
      <c r="AGT408" s="73"/>
      <c r="AGU408" s="73"/>
      <c r="AGV408" s="73"/>
      <c r="AGW408" s="73"/>
      <c r="AGX408" s="73"/>
      <c r="AGY408" s="73"/>
      <c r="AGZ408" s="73"/>
      <c r="AHA408" s="73"/>
      <c r="AHB408" s="73"/>
      <c r="AHC408" s="73"/>
      <c r="AHD408" s="73"/>
      <c r="AHE408" s="73"/>
      <c r="AHF408" s="73"/>
      <c r="AHG408" s="73"/>
      <c r="AHH408" s="73"/>
      <c r="AHI408" s="73"/>
      <c r="AHJ408" s="73"/>
      <c r="AHK408" s="73"/>
      <c r="AHL408" s="73"/>
      <c r="AHM408" s="73"/>
      <c r="AHN408" s="73"/>
      <c r="AHO408" s="73"/>
      <c r="AHP408" s="73"/>
      <c r="AHQ408" s="73"/>
      <c r="AHR408" s="73"/>
      <c r="AHS408" s="73"/>
      <c r="AHT408" s="73"/>
      <c r="AHU408" s="73"/>
      <c r="AHV408" s="73"/>
      <c r="AHW408" s="73"/>
      <c r="AHX408" s="73"/>
      <c r="AHY408" s="73"/>
      <c r="AHZ408" s="73"/>
      <c r="AIA408" s="73"/>
      <c r="AIB408" s="73"/>
      <c r="AIC408" s="73"/>
      <c r="AID408" s="73"/>
      <c r="AIE408" s="73"/>
      <c r="AIF408" s="73"/>
      <c r="AIG408" s="73"/>
      <c r="AIH408" s="73"/>
      <c r="AII408" s="73"/>
      <c r="AIJ408" s="73"/>
      <c r="AIK408" s="73"/>
      <c r="AIL408" s="73"/>
      <c r="AIM408" s="73"/>
      <c r="AIN408" s="73"/>
      <c r="AIO408" s="73"/>
      <c r="AIP408" s="73"/>
      <c r="AIQ408" s="73"/>
      <c r="AIR408" s="73"/>
      <c r="AIS408" s="73"/>
      <c r="AIT408" s="73"/>
      <c r="AIU408" s="73"/>
      <c r="AIV408" s="73"/>
      <c r="AIW408" s="73"/>
      <c r="AIX408" s="73"/>
      <c r="AIY408" s="73"/>
      <c r="AIZ408" s="73"/>
      <c r="AJA408" s="73"/>
      <c r="AJB408" s="73"/>
      <c r="AJC408" s="73"/>
      <c r="AJD408" s="73"/>
      <c r="AJE408" s="73"/>
      <c r="AJF408" s="73"/>
      <c r="AJG408" s="73"/>
      <c r="AJH408" s="73"/>
      <c r="AJI408" s="73"/>
      <c r="AJJ408" s="73"/>
      <c r="AJK408" s="73"/>
      <c r="AJL408" s="73"/>
      <c r="AJM408" s="73"/>
      <c r="AJN408" s="73"/>
      <c r="AJO408" s="73"/>
      <c r="AJP408" s="73"/>
      <c r="AJQ408" s="73"/>
      <c r="AJR408" s="73"/>
      <c r="AJS408" s="73"/>
      <c r="AJT408" s="73"/>
      <c r="AJU408" s="73"/>
      <c r="AJV408" s="73"/>
      <c r="AJW408" s="73"/>
      <c r="AJX408" s="73"/>
      <c r="AJY408" s="73"/>
      <c r="AJZ408" s="73"/>
      <c r="AKA408" s="73"/>
      <c r="AKB408" s="73"/>
      <c r="AKC408" s="73"/>
      <c r="AKD408" s="73"/>
      <c r="AKE408" s="73"/>
      <c r="AKF408" s="73"/>
      <c r="AKG408" s="73"/>
      <c r="AKH408" s="73"/>
      <c r="AKI408" s="73"/>
      <c r="AKJ408" s="73"/>
      <c r="AKK408" s="73"/>
      <c r="AKL408" s="73"/>
      <c r="AKM408" s="73"/>
      <c r="AKN408" s="73"/>
      <c r="AKO408" s="73"/>
      <c r="AKP408" s="73"/>
      <c r="AKQ408" s="73"/>
      <c r="AKR408" s="73"/>
      <c r="AKS408" s="73"/>
      <c r="AKT408" s="73"/>
      <c r="AKU408" s="73"/>
      <c r="AKV408" s="73"/>
      <c r="AKW408" s="73"/>
      <c r="AKX408" s="73"/>
      <c r="AKY408" s="73"/>
      <c r="AKZ408" s="73"/>
      <c r="ALA408" s="73"/>
      <c r="ALB408" s="73"/>
      <c r="ALC408" s="73"/>
      <c r="ALD408" s="73"/>
      <c r="ALE408" s="73"/>
      <c r="ALF408" s="73"/>
      <c r="ALG408" s="73"/>
      <c r="ALH408" s="73"/>
      <c r="ALI408" s="73"/>
      <c r="ALJ408" s="73"/>
      <c r="ALK408" s="73"/>
      <c r="ALL408" s="73"/>
      <c r="ALM408" s="73"/>
      <c r="ALN408" s="73"/>
      <c r="ALO408" s="73"/>
      <c r="ALP408" s="73"/>
      <c r="ALQ408" s="73"/>
      <c r="ALR408" s="73"/>
      <c r="ALS408" s="73"/>
      <c r="ALT408" s="73"/>
      <c r="ALU408" s="73"/>
      <c r="ALV408" s="73"/>
      <c r="ALW408" s="73"/>
      <c r="ALX408" s="73"/>
      <c r="ALY408" s="73"/>
      <c r="ALZ408" s="73"/>
      <c r="AMA408" s="73"/>
      <c r="AMB408" s="73"/>
      <c r="AMC408" s="73"/>
      <c r="AMD408" s="73"/>
      <c r="AME408" s="73"/>
      <c r="AMF408" s="73"/>
      <c r="AMG408" s="73"/>
      <c r="AMH408" s="73"/>
      <c r="AMI408" s="73"/>
      <c r="AMJ408" s="73"/>
      <c r="AMK408" s="73"/>
      <c r="AML408" s="73"/>
      <c r="AMM408" s="73"/>
      <c r="AMN408" s="73"/>
      <c r="AMO408" s="73"/>
      <c r="AMP408" s="73"/>
      <c r="AMQ408" s="73"/>
      <c r="AMR408" s="73"/>
      <c r="AMS408" s="73"/>
      <c r="AMT408" s="73"/>
      <c r="AMU408" s="73"/>
      <c r="AMV408" s="73"/>
      <c r="AMW408" s="73"/>
      <c r="AMX408" s="73"/>
      <c r="AMY408" s="73"/>
      <c r="AMZ408" s="73"/>
      <c r="ANA408" s="73"/>
      <c r="ANB408" s="73"/>
      <c r="ANC408" s="73"/>
      <c r="AND408" s="73"/>
      <c r="ANE408" s="73"/>
      <c r="ANF408" s="73"/>
      <c r="ANG408" s="73"/>
      <c r="ANH408" s="73"/>
      <c r="ANI408" s="73"/>
      <c r="ANJ408" s="73"/>
      <c r="ANK408" s="73"/>
      <c r="ANL408" s="73"/>
      <c r="ANM408" s="73"/>
      <c r="ANN408" s="73"/>
      <c r="ANO408" s="73"/>
      <c r="ANP408" s="73"/>
      <c r="ANQ408" s="73"/>
      <c r="ANR408" s="73"/>
      <c r="ANS408" s="73"/>
      <c r="ANT408" s="73"/>
      <c r="ANU408" s="73"/>
      <c r="ANV408" s="73"/>
      <c r="ANW408" s="73"/>
      <c r="ANX408" s="73"/>
      <c r="ANY408" s="73"/>
      <c r="ANZ408" s="73"/>
      <c r="AOA408" s="73"/>
      <c r="AOB408" s="73"/>
      <c r="AOC408" s="73"/>
      <c r="AOD408" s="73"/>
      <c r="AOE408" s="73"/>
      <c r="AOF408" s="73"/>
      <c r="AOG408" s="73"/>
      <c r="AOH408" s="73"/>
      <c r="AOI408" s="73"/>
      <c r="AOJ408" s="73"/>
      <c r="AOK408" s="73"/>
      <c r="AOL408" s="73"/>
      <c r="AOM408" s="73"/>
      <c r="AON408" s="73"/>
      <c r="AOO408" s="73"/>
      <c r="AOP408" s="73"/>
      <c r="AOQ408" s="73"/>
      <c r="AOR408" s="73"/>
      <c r="AOS408" s="73"/>
      <c r="AOT408" s="73"/>
      <c r="AOU408" s="73"/>
      <c r="AOV408" s="73"/>
      <c r="AOW408" s="73"/>
      <c r="AOX408" s="73"/>
      <c r="AOY408" s="73"/>
      <c r="AOZ408" s="73"/>
      <c r="APA408" s="73"/>
      <c r="APB408" s="73"/>
      <c r="APC408" s="73"/>
      <c r="APD408" s="73"/>
      <c r="APE408" s="73"/>
      <c r="APF408" s="73"/>
      <c r="APG408" s="73"/>
      <c r="APH408" s="73"/>
      <c r="API408" s="73"/>
      <c r="APJ408" s="73"/>
      <c r="APK408" s="73"/>
      <c r="APL408" s="73"/>
      <c r="APM408" s="73"/>
      <c r="APN408" s="73"/>
      <c r="APO408" s="73"/>
      <c r="APP408" s="73"/>
      <c r="APQ408" s="73"/>
      <c r="APR408" s="73"/>
      <c r="APS408" s="73"/>
      <c r="APT408" s="73"/>
      <c r="APU408" s="73"/>
      <c r="APV408" s="73"/>
      <c r="APW408" s="73"/>
      <c r="APX408" s="73"/>
      <c r="APY408" s="73"/>
      <c r="APZ408" s="73"/>
      <c r="AQA408" s="73"/>
      <c r="AQB408" s="73"/>
      <c r="AQC408" s="73"/>
      <c r="AQD408" s="73"/>
      <c r="AQE408" s="73"/>
      <c r="AQF408" s="73"/>
      <c r="AQG408" s="73"/>
      <c r="AQH408" s="73"/>
      <c r="AQI408" s="73"/>
      <c r="AQJ408" s="73"/>
      <c r="AQK408" s="73"/>
      <c r="AQL408" s="73"/>
      <c r="AQM408" s="73"/>
      <c r="AQN408" s="73"/>
      <c r="AQO408" s="73"/>
      <c r="AQP408" s="73"/>
      <c r="AQQ408" s="73"/>
      <c r="AQR408" s="73"/>
      <c r="AQS408" s="73"/>
      <c r="AQT408" s="73"/>
      <c r="AQU408" s="73"/>
      <c r="AQV408" s="73"/>
      <c r="AQW408" s="73"/>
      <c r="AQX408" s="73"/>
      <c r="AQY408" s="73"/>
      <c r="AQZ408" s="73"/>
      <c r="ARA408" s="73"/>
      <c r="ARB408" s="73"/>
      <c r="ARC408" s="73"/>
      <c r="ARD408" s="73"/>
      <c r="ARE408" s="73"/>
      <c r="ARF408" s="73"/>
      <c r="ARG408" s="73"/>
      <c r="ARH408" s="73"/>
      <c r="ARI408" s="73"/>
      <c r="ARJ408" s="73"/>
      <c r="ARK408" s="73"/>
      <c r="ARL408" s="73"/>
      <c r="ARM408" s="73"/>
      <c r="ARN408" s="73"/>
      <c r="ARO408" s="73"/>
      <c r="ARP408" s="73"/>
      <c r="ARQ408" s="73"/>
      <c r="ARR408" s="73"/>
      <c r="ARS408" s="73"/>
      <c r="ART408" s="73"/>
      <c r="ARU408" s="73"/>
      <c r="ARV408" s="73"/>
      <c r="ARW408" s="73"/>
      <c r="ARX408" s="73"/>
      <c r="ARY408" s="73"/>
      <c r="ARZ408" s="73"/>
      <c r="ASA408" s="73"/>
      <c r="ASB408" s="73"/>
      <c r="ASC408" s="73"/>
      <c r="ASD408" s="73"/>
      <c r="ASE408" s="73"/>
      <c r="ASF408" s="73"/>
      <c r="ASG408" s="73"/>
      <c r="ASH408" s="73"/>
      <c r="ASI408" s="73"/>
      <c r="ASJ408" s="73"/>
      <c r="ASK408" s="73"/>
      <c r="ASL408" s="73"/>
      <c r="ASM408" s="73"/>
      <c r="ASN408" s="73"/>
      <c r="ASO408" s="73"/>
      <c r="ASP408" s="73"/>
      <c r="ASQ408" s="73"/>
      <c r="ASR408" s="73"/>
      <c r="ASS408" s="73"/>
      <c r="AST408" s="73"/>
      <c r="ASU408" s="73"/>
      <c r="ASV408" s="73"/>
      <c r="ASW408" s="73"/>
      <c r="ASX408" s="73"/>
      <c r="ASY408" s="73"/>
      <c r="ASZ408" s="73"/>
      <c r="ATA408" s="73"/>
      <c r="ATB408" s="73"/>
      <c r="ATC408" s="73"/>
      <c r="ATD408" s="73"/>
      <c r="ATE408" s="73"/>
      <c r="ATF408" s="73"/>
      <c r="ATG408" s="73"/>
      <c r="ATH408" s="73"/>
      <c r="ATI408" s="73"/>
      <c r="ATJ408" s="73"/>
      <c r="ATK408" s="73"/>
      <c r="ATL408" s="73"/>
      <c r="ATM408" s="73"/>
      <c r="ATN408" s="73"/>
      <c r="ATO408" s="73"/>
      <c r="ATP408" s="73"/>
      <c r="ATQ408" s="73"/>
      <c r="ATR408" s="73"/>
      <c r="ATS408" s="73"/>
      <c r="ATT408" s="73"/>
      <c r="ATU408" s="73"/>
      <c r="ATV408" s="73"/>
      <c r="ATW408" s="73"/>
      <c r="ATX408" s="73"/>
      <c r="ATY408" s="73"/>
      <c r="ATZ408" s="73"/>
      <c r="AUA408" s="73"/>
      <c r="AUB408" s="73"/>
      <c r="AUC408" s="73"/>
      <c r="AUD408" s="73"/>
      <c r="AUE408" s="73"/>
      <c r="AUF408" s="73"/>
      <c r="AUG408" s="73"/>
      <c r="AUH408" s="73"/>
      <c r="AUI408" s="73"/>
      <c r="AUJ408" s="73"/>
      <c r="AUK408" s="73"/>
      <c r="AUL408" s="73"/>
      <c r="AUM408" s="73"/>
      <c r="AUN408" s="73"/>
      <c r="AUO408" s="73"/>
      <c r="AUP408" s="73"/>
      <c r="AUQ408" s="73"/>
      <c r="AUR408" s="73"/>
      <c r="AUS408" s="73"/>
      <c r="AUT408" s="73"/>
      <c r="AUU408" s="73"/>
      <c r="AUV408" s="73"/>
      <c r="AUW408" s="73"/>
      <c r="AUX408" s="73"/>
      <c r="AUY408" s="73"/>
      <c r="AUZ408" s="73"/>
      <c r="AVA408" s="73"/>
      <c r="AVB408" s="73"/>
      <c r="AVC408" s="73"/>
      <c r="AVD408" s="73"/>
      <c r="AVE408" s="73"/>
      <c r="AVF408" s="73"/>
      <c r="AVG408" s="73"/>
      <c r="AVH408" s="73"/>
      <c r="AVI408" s="73"/>
      <c r="AVJ408" s="73"/>
      <c r="AVK408" s="73"/>
      <c r="AVL408" s="73"/>
      <c r="AVM408" s="73"/>
      <c r="AVN408" s="73"/>
      <c r="AVO408" s="73"/>
      <c r="AVP408" s="73"/>
      <c r="AVQ408" s="73"/>
      <c r="AVR408" s="73"/>
      <c r="AVS408" s="73"/>
      <c r="AVT408" s="73"/>
      <c r="AVU408" s="73"/>
      <c r="AVV408" s="73"/>
      <c r="AVW408" s="73"/>
      <c r="AVX408" s="73"/>
      <c r="AVY408" s="73"/>
      <c r="AVZ408" s="73"/>
      <c r="AWA408" s="73"/>
      <c r="AWB408" s="73"/>
      <c r="AWC408" s="73"/>
      <c r="AWD408" s="73"/>
      <c r="AWE408" s="73"/>
      <c r="AWF408" s="73"/>
      <c r="AWG408" s="73"/>
      <c r="AWH408" s="73"/>
      <c r="AWI408" s="73"/>
      <c r="AWJ408" s="73"/>
      <c r="AWK408" s="73"/>
      <c r="AWL408" s="73"/>
      <c r="AWM408" s="73"/>
      <c r="AWN408" s="73"/>
      <c r="AWO408" s="73"/>
      <c r="AWP408" s="73"/>
      <c r="AWQ408" s="73"/>
      <c r="AWR408" s="73"/>
      <c r="AWS408" s="73"/>
      <c r="AWT408" s="73"/>
      <c r="AWU408" s="73"/>
      <c r="AWV408" s="73"/>
      <c r="AWW408" s="73"/>
      <c r="AWX408" s="73"/>
      <c r="AWY408" s="73"/>
      <c r="AWZ408" s="73"/>
      <c r="AXA408" s="73"/>
      <c r="AXB408" s="73"/>
      <c r="AXC408" s="73"/>
      <c r="AXD408" s="73"/>
      <c r="AXE408" s="73"/>
      <c r="AXF408" s="73"/>
      <c r="AXG408" s="73"/>
      <c r="AXH408" s="73"/>
      <c r="AXI408" s="73"/>
      <c r="AXJ408" s="73"/>
      <c r="AXK408" s="73"/>
      <c r="AXL408" s="73"/>
      <c r="AXM408" s="73"/>
      <c r="AXN408" s="73"/>
      <c r="AXO408" s="73"/>
      <c r="AXP408" s="73"/>
      <c r="AXQ408" s="73"/>
      <c r="AXR408" s="73"/>
      <c r="AXS408" s="73"/>
      <c r="AXT408" s="73"/>
      <c r="AXU408" s="73"/>
      <c r="AXV408" s="73"/>
      <c r="AXW408" s="73"/>
      <c r="AXX408" s="73"/>
      <c r="AXY408" s="73"/>
      <c r="AXZ408" s="73"/>
      <c r="AYA408" s="73"/>
      <c r="AYB408" s="73"/>
      <c r="AYC408" s="73"/>
      <c r="AYD408" s="73"/>
      <c r="AYE408" s="73"/>
      <c r="AYF408" s="73"/>
      <c r="AYG408" s="73"/>
      <c r="AYH408" s="73"/>
      <c r="AYI408" s="73"/>
      <c r="AYJ408" s="73"/>
      <c r="AYK408" s="73"/>
      <c r="AYL408" s="73"/>
      <c r="AYM408" s="73"/>
      <c r="AYN408" s="73"/>
      <c r="AYO408" s="73"/>
      <c r="AYP408" s="73"/>
      <c r="AYQ408" s="73"/>
      <c r="AYR408" s="73"/>
      <c r="AYS408" s="73"/>
      <c r="AYT408" s="73"/>
      <c r="AYU408" s="73"/>
      <c r="AYV408" s="73"/>
      <c r="AYW408" s="73"/>
      <c r="AYX408" s="73"/>
      <c r="AYY408" s="73"/>
      <c r="AYZ408" s="73"/>
      <c r="AZA408" s="73"/>
      <c r="AZB408" s="73"/>
      <c r="AZC408" s="73"/>
      <c r="AZD408" s="73"/>
      <c r="AZE408" s="73"/>
      <c r="AZF408" s="73"/>
      <c r="AZG408" s="73"/>
      <c r="AZH408" s="73"/>
      <c r="AZI408" s="73"/>
      <c r="AZJ408" s="73"/>
      <c r="AZK408" s="73"/>
      <c r="AZL408" s="73"/>
      <c r="AZM408" s="73"/>
      <c r="AZN408" s="73"/>
      <c r="AZO408" s="73"/>
      <c r="AZP408" s="73"/>
      <c r="AZQ408" s="73"/>
      <c r="AZR408" s="73"/>
      <c r="AZS408" s="73"/>
      <c r="AZT408" s="73"/>
      <c r="AZU408" s="73"/>
      <c r="AZV408" s="73"/>
      <c r="AZW408" s="73"/>
      <c r="AZX408" s="73"/>
      <c r="AZY408" s="73"/>
      <c r="AZZ408" s="73"/>
      <c r="BAA408" s="73"/>
      <c r="BAB408" s="73"/>
      <c r="BAC408" s="73"/>
      <c r="BAD408" s="73"/>
      <c r="BAE408" s="73"/>
      <c r="BAF408" s="73"/>
      <c r="BAG408" s="73"/>
      <c r="BAH408" s="73"/>
      <c r="BAI408" s="73"/>
      <c r="BAJ408" s="73"/>
      <c r="BAK408" s="73"/>
      <c r="BAL408" s="73"/>
      <c r="BAM408" s="73"/>
      <c r="BAN408" s="73"/>
      <c r="BAO408" s="73"/>
      <c r="BAP408" s="73"/>
      <c r="BAQ408" s="73"/>
      <c r="BAR408" s="73"/>
      <c r="BAS408" s="73"/>
      <c r="BAT408" s="73"/>
      <c r="BAU408" s="73"/>
      <c r="BAV408" s="73"/>
      <c r="BAW408" s="73"/>
      <c r="BAX408" s="73"/>
      <c r="BAY408" s="73"/>
      <c r="BAZ408" s="73"/>
      <c r="BBA408" s="73"/>
      <c r="BBB408" s="73"/>
      <c r="BBC408" s="73"/>
      <c r="BBD408" s="73"/>
      <c r="BBE408" s="73"/>
      <c r="BBF408" s="73"/>
      <c r="BBG408" s="73"/>
      <c r="BBH408" s="73"/>
      <c r="BBI408" s="73"/>
      <c r="BBJ408" s="73"/>
      <c r="BBK408" s="73"/>
      <c r="BBL408" s="73"/>
      <c r="BBM408" s="73"/>
      <c r="BBN408" s="73"/>
      <c r="BBO408" s="73"/>
      <c r="BBP408" s="73"/>
      <c r="BBQ408" s="73"/>
      <c r="BBR408" s="73"/>
      <c r="BBS408" s="73"/>
      <c r="BBT408" s="73"/>
      <c r="BBU408" s="73"/>
      <c r="BBV408" s="73"/>
      <c r="BBW408" s="73"/>
      <c r="BBX408" s="73"/>
      <c r="BBY408" s="73"/>
      <c r="BBZ408" s="73"/>
      <c r="BCA408" s="73"/>
      <c r="BCB408" s="73"/>
      <c r="BCC408" s="73"/>
      <c r="BCD408" s="73"/>
      <c r="BCE408" s="73"/>
      <c r="BCF408" s="73"/>
      <c r="BCG408" s="73"/>
      <c r="BCH408" s="73"/>
      <c r="BCI408" s="73"/>
      <c r="BCJ408" s="73"/>
      <c r="BCK408" s="73"/>
      <c r="BCL408" s="73"/>
      <c r="BCM408" s="73"/>
      <c r="BCN408" s="73"/>
      <c r="BCO408" s="73"/>
      <c r="BCP408" s="73"/>
      <c r="BCQ408" s="73"/>
      <c r="BCR408" s="73"/>
      <c r="BCS408" s="73"/>
      <c r="BCT408" s="73"/>
      <c r="BCU408" s="73"/>
      <c r="BCV408" s="73"/>
      <c r="BCW408" s="73"/>
      <c r="BCX408" s="73"/>
      <c r="BCY408" s="73"/>
      <c r="BCZ408" s="73"/>
      <c r="BDA408" s="73"/>
      <c r="BDB408" s="73"/>
      <c r="BDC408" s="73"/>
      <c r="BDD408" s="73"/>
      <c r="BDE408" s="73"/>
      <c r="BDF408" s="73"/>
      <c r="BDG408" s="73"/>
      <c r="BDH408" s="73"/>
      <c r="BDI408" s="73"/>
      <c r="BDJ408" s="73"/>
      <c r="BDK408" s="73"/>
      <c r="BDL408" s="73"/>
      <c r="BDM408" s="73"/>
      <c r="BDN408" s="73"/>
      <c r="BDO408" s="73"/>
      <c r="BDP408" s="73"/>
      <c r="BDQ408" s="73"/>
      <c r="BDR408" s="73"/>
      <c r="BDS408" s="73"/>
      <c r="BDT408" s="73"/>
      <c r="BDU408" s="73"/>
      <c r="BDV408" s="73"/>
      <c r="BDW408" s="73"/>
      <c r="BDX408" s="73"/>
      <c r="BDY408" s="73"/>
      <c r="BDZ408" s="73"/>
      <c r="BEA408" s="73"/>
      <c r="BEB408" s="73"/>
      <c r="BEC408" s="73"/>
      <c r="BED408" s="73"/>
      <c r="BEE408" s="73"/>
      <c r="BEF408" s="73"/>
      <c r="BEG408" s="73"/>
      <c r="BEH408" s="73"/>
      <c r="BEI408" s="73"/>
      <c r="BEJ408" s="73"/>
      <c r="BEK408" s="73"/>
      <c r="BEL408" s="73"/>
      <c r="BEM408" s="73"/>
      <c r="BEN408" s="73"/>
      <c r="BEO408" s="73"/>
      <c r="BEP408" s="73"/>
      <c r="BEQ408" s="73"/>
      <c r="BER408" s="73"/>
      <c r="BES408" s="73"/>
      <c r="BET408" s="73"/>
      <c r="BEU408" s="73"/>
      <c r="BEV408" s="73"/>
      <c r="BEW408" s="73"/>
      <c r="BEX408" s="73"/>
      <c r="BEY408" s="73"/>
      <c r="BEZ408" s="73"/>
      <c r="BFA408" s="73"/>
      <c r="BFB408" s="73"/>
      <c r="BFC408" s="73"/>
      <c r="BFD408" s="73"/>
      <c r="BFE408" s="73"/>
      <c r="BFF408" s="73"/>
      <c r="BFG408" s="73"/>
      <c r="BFH408" s="73"/>
      <c r="BFI408" s="73"/>
      <c r="BFJ408" s="73"/>
      <c r="BFK408" s="73"/>
      <c r="BFL408" s="73"/>
      <c r="BFM408" s="73"/>
      <c r="BFN408" s="73"/>
      <c r="BFO408" s="73"/>
      <c r="BFP408" s="73"/>
      <c r="BFQ408" s="73"/>
      <c r="BFR408" s="73"/>
      <c r="BFS408" s="73"/>
      <c r="BFT408" s="73"/>
      <c r="BFU408" s="73"/>
      <c r="BFV408" s="73"/>
      <c r="BFW408" s="73"/>
      <c r="BFX408" s="73"/>
      <c r="BFY408" s="73"/>
      <c r="BFZ408" s="73"/>
      <c r="BGA408" s="73"/>
      <c r="BGB408" s="73"/>
      <c r="BGC408" s="73"/>
      <c r="BGD408" s="73"/>
      <c r="BGE408" s="73"/>
      <c r="BGF408" s="73"/>
      <c r="BGG408" s="73"/>
      <c r="BGH408" s="73"/>
      <c r="BGI408" s="73"/>
      <c r="BGJ408" s="73"/>
      <c r="BGK408" s="73"/>
      <c r="BGL408" s="73"/>
      <c r="BGM408" s="73"/>
      <c r="BGN408" s="73"/>
      <c r="BGO408" s="73"/>
      <c r="BGP408" s="73"/>
      <c r="BGQ408" s="73"/>
      <c r="BGR408" s="73"/>
      <c r="BGS408" s="73"/>
      <c r="BGT408" s="73"/>
      <c r="BGU408" s="73"/>
      <c r="BGV408" s="73"/>
      <c r="BGW408" s="73"/>
      <c r="BGX408" s="73"/>
      <c r="BGY408" s="73"/>
      <c r="BGZ408" s="73"/>
      <c r="BHA408" s="73"/>
      <c r="BHB408" s="73"/>
      <c r="BHC408" s="73"/>
      <c r="BHD408" s="73"/>
      <c r="BHE408" s="73"/>
      <c r="BHF408" s="73"/>
      <c r="BHG408" s="73"/>
      <c r="BHH408" s="73"/>
      <c r="BHI408" s="73"/>
      <c r="BHJ408" s="73"/>
      <c r="BHK408" s="73"/>
      <c r="BHL408" s="73"/>
      <c r="BHM408" s="73"/>
      <c r="BHN408" s="73"/>
      <c r="BHO408" s="73"/>
      <c r="BHP408" s="73"/>
      <c r="BHQ408" s="73"/>
      <c r="BHR408" s="73"/>
      <c r="BHS408" s="73"/>
      <c r="BHT408" s="73"/>
      <c r="BHU408" s="73"/>
      <c r="BHV408" s="73"/>
      <c r="BHW408" s="73"/>
      <c r="BHX408" s="73"/>
      <c r="BHY408" s="73"/>
      <c r="BHZ408" s="73"/>
      <c r="BIA408" s="73"/>
      <c r="BIB408" s="73"/>
      <c r="BIC408" s="73"/>
      <c r="BID408" s="73"/>
      <c r="BIE408" s="73"/>
      <c r="BIF408" s="73"/>
      <c r="BIG408" s="73"/>
      <c r="BIH408" s="73"/>
      <c r="BII408" s="73"/>
      <c r="BIJ408" s="73"/>
      <c r="BIK408" s="73"/>
      <c r="BIL408" s="73"/>
      <c r="BIM408" s="73"/>
      <c r="BIN408" s="73"/>
      <c r="BIO408" s="73"/>
      <c r="BIP408" s="73"/>
      <c r="BIQ408" s="73"/>
      <c r="BIR408" s="73"/>
      <c r="BIS408" s="73"/>
      <c r="BIT408" s="73"/>
      <c r="BIU408" s="73"/>
      <c r="BIV408" s="73"/>
      <c r="BIW408" s="73"/>
      <c r="BIX408" s="73"/>
      <c r="BIY408" s="73"/>
      <c r="BIZ408" s="73"/>
      <c r="BJA408" s="73"/>
      <c r="BJB408" s="73"/>
      <c r="BJC408" s="73"/>
      <c r="BJD408" s="73"/>
      <c r="BJE408" s="73"/>
      <c r="BJF408" s="73"/>
      <c r="BJG408" s="73"/>
      <c r="BJH408" s="73"/>
      <c r="BJI408" s="73"/>
      <c r="BJJ408" s="73"/>
      <c r="BJK408" s="73"/>
      <c r="BJL408" s="73"/>
      <c r="BJM408" s="73"/>
      <c r="BJN408" s="73"/>
      <c r="BJO408" s="73"/>
      <c r="BJP408" s="73"/>
      <c r="BJQ408" s="73"/>
      <c r="BJR408" s="73"/>
      <c r="BJS408" s="73"/>
      <c r="BJT408" s="73"/>
      <c r="BJU408" s="73"/>
      <c r="BJV408" s="73"/>
      <c r="BJW408" s="73"/>
      <c r="BJX408" s="73"/>
      <c r="BJY408" s="73"/>
      <c r="BJZ408" s="73"/>
      <c r="BKA408" s="73"/>
      <c r="BKB408" s="73"/>
      <c r="BKC408" s="73"/>
      <c r="BKD408" s="73"/>
      <c r="BKE408" s="73"/>
      <c r="BKF408" s="73"/>
      <c r="BKG408" s="73"/>
      <c r="BKH408" s="73"/>
      <c r="BKI408" s="73"/>
      <c r="BKJ408" s="73"/>
      <c r="BKK408" s="73"/>
      <c r="BKL408" s="73"/>
      <c r="BKM408" s="73"/>
      <c r="BKN408" s="73"/>
      <c r="BKO408" s="73"/>
      <c r="BKP408" s="73"/>
      <c r="BKQ408" s="73"/>
      <c r="BKR408" s="73"/>
      <c r="BKS408" s="73"/>
      <c r="BKT408" s="73"/>
      <c r="BKU408" s="73"/>
      <c r="BKV408" s="73"/>
      <c r="BKW408" s="73"/>
      <c r="BKX408" s="73"/>
      <c r="BKY408" s="73"/>
      <c r="BKZ408" s="73"/>
      <c r="BLA408" s="73"/>
      <c r="BLB408" s="73"/>
      <c r="BLC408" s="73"/>
      <c r="BLD408" s="73"/>
      <c r="BLE408" s="73"/>
      <c r="BLF408" s="73"/>
      <c r="BLG408" s="73"/>
      <c r="BLH408" s="73"/>
      <c r="BLI408" s="73"/>
      <c r="BLJ408" s="73"/>
      <c r="BLK408" s="73"/>
      <c r="BLL408" s="73"/>
      <c r="BLM408" s="73"/>
      <c r="BLN408" s="73"/>
      <c r="BLO408" s="73"/>
      <c r="BLP408" s="73"/>
      <c r="BLQ408" s="73"/>
      <c r="BLR408" s="73"/>
      <c r="BLS408" s="73"/>
      <c r="BLT408" s="73"/>
      <c r="BLU408" s="73"/>
      <c r="BLV408" s="73"/>
      <c r="BLW408" s="73"/>
      <c r="BLX408" s="73"/>
      <c r="BLY408" s="73"/>
      <c r="BLZ408" s="73"/>
      <c r="BMA408" s="73"/>
      <c r="BMB408" s="73"/>
      <c r="BMC408" s="73"/>
      <c r="BMD408" s="73"/>
      <c r="BME408" s="73"/>
      <c r="BMF408" s="73"/>
      <c r="BMG408" s="73"/>
      <c r="BMH408" s="73"/>
      <c r="BMI408" s="73"/>
      <c r="BMJ408" s="73"/>
      <c r="BMK408" s="73"/>
      <c r="BML408" s="73"/>
      <c r="BMM408" s="73"/>
      <c r="BMN408" s="73"/>
      <c r="BMO408" s="73"/>
      <c r="BMP408" s="73"/>
      <c r="BMQ408" s="73"/>
      <c r="BMR408" s="73"/>
      <c r="BMS408" s="73"/>
      <c r="BMT408" s="73"/>
      <c r="BMU408" s="73"/>
      <c r="BMV408" s="73"/>
      <c r="BMW408" s="73"/>
      <c r="BMX408" s="73"/>
      <c r="BMY408" s="73"/>
      <c r="BMZ408" s="73"/>
      <c r="BNA408" s="73"/>
      <c r="BNB408" s="73"/>
      <c r="BNC408" s="73"/>
      <c r="BND408" s="73"/>
      <c r="BNE408" s="73"/>
      <c r="BNF408" s="73"/>
      <c r="BNG408" s="73"/>
      <c r="BNH408" s="73"/>
      <c r="BNI408" s="73"/>
      <c r="BNJ408" s="73"/>
      <c r="BNK408" s="73"/>
      <c r="BNL408" s="73"/>
      <c r="BNM408" s="73"/>
      <c r="BNN408" s="73"/>
      <c r="BNO408" s="73"/>
      <c r="BNP408" s="73"/>
      <c r="BNQ408" s="73"/>
      <c r="BNR408" s="73"/>
      <c r="BNS408" s="73"/>
      <c r="BNT408" s="73"/>
      <c r="BNU408" s="73"/>
      <c r="BNV408" s="73"/>
      <c r="BNW408" s="73"/>
      <c r="BNX408" s="73"/>
      <c r="BNY408" s="73"/>
      <c r="BNZ408" s="73"/>
      <c r="BOA408" s="73"/>
      <c r="BOB408" s="73"/>
      <c r="BOC408" s="73"/>
      <c r="BOD408" s="73"/>
      <c r="BOE408" s="73"/>
      <c r="BOF408" s="73"/>
      <c r="BOG408" s="73"/>
      <c r="BOH408" s="73"/>
      <c r="BOI408" s="73"/>
      <c r="BOJ408" s="73"/>
      <c r="BOK408" s="73"/>
      <c r="BOL408" s="73"/>
      <c r="BOM408" s="73"/>
      <c r="BON408" s="73"/>
      <c r="BOO408" s="73"/>
      <c r="BOP408" s="73"/>
      <c r="BOQ408" s="73"/>
      <c r="BOR408" s="73"/>
      <c r="BOS408" s="73"/>
      <c r="BOT408" s="73"/>
      <c r="BOU408" s="73"/>
      <c r="BOV408" s="73"/>
      <c r="BOW408" s="73"/>
      <c r="BOX408" s="73"/>
      <c r="BOY408" s="73"/>
      <c r="BOZ408" s="73"/>
      <c r="BPA408" s="73"/>
      <c r="BPB408" s="73"/>
      <c r="BPC408" s="73"/>
      <c r="BPD408" s="73"/>
      <c r="BPE408" s="73"/>
      <c r="BPF408" s="73"/>
      <c r="BPG408" s="73"/>
      <c r="BPH408" s="73"/>
      <c r="BPI408" s="73"/>
      <c r="BPJ408" s="73"/>
      <c r="BPK408" s="73"/>
      <c r="BPL408" s="73"/>
      <c r="BPM408" s="73"/>
      <c r="BPN408" s="73"/>
      <c r="BPO408" s="73"/>
      <c r="BPP408" s="73"/>
      <c r="BPQ408" s="73"/>
      <c r="BPR408" s="73"/>
      <c r="BPS408" s="73"/>
      <c r="BPT408" s="73"/>
      <c r="BPU408" s="73"/>
      <c r="BPV408" s="73"/>
      <c r="BPW408" s="73"/>
      <c r="BPX408" s="73"/>
      <c r="BPY408" s="73"/>
      <c r="BPZ408" s="73"/>
      <c r="BQA408" s="73"/>
      <c r="BQB408" s="73"/>
      <c r="BQC408" s="73"/>
      <c r="BQD408" s="73"/>
      <c r="BQE408" s="73"/>
      <c r="BQF408" s="73"/>
      <c r="BQG408" s="73"/>
      <c r="BQH408" s="73"/>
      <c r="BQI408" s="73"/>
      <c r="BQJ408" s="73"/>
      <c r="BQK408" s="73"/>
      <c r="BQL408" s="73"/>
      <c r="BQM408" s="73"/>
      <c r="BQN408" s="73"/>
      <c r="BQO408" s="73"/>
      <c r="BQP408" s="73"/>
      <c r="BQQ408" s="73"/>
      <c r="BQR408" s="73"/>
      <c r="BQS408" s="73"/>
      <c r="BQT408" s="73"/>
      <c r="BQU408" s="73"/>
      <c r="BQV408" s="73"/>
      <c r="BQW408" s="73"/>
      <c r="BQX408" s="73"/>
      <c r="BQY408" s="73"/>
      <c r="BQZ408" s="73"/>
      <c r="BRA408" s="73"/>
      <c r="BRB408" s="73"/>
      <c r="BRC408" s="73"/>
      <c r="BRD408" s="73"/>
      <c r="BRE408" s="73"/>
      <c r="BRF408" s="73"/>
      <c r="BRG408" s="73"/>
      <c r="BRH408" s="73"/>
      <c r="BRI408" s="73"/>
      <c r="BRJ408" s="73"/>
      <c r="BRK408" s="73"/>
      <c r="BRL408" s="73"/>
      <c r="BRM408" s="73"/>
      <c r="BRN408" s="73"/>
      <c r="BRO408" s="73"/>
      <c r="BRP408" s="73"/>
      <c r="BRQ408" s="73"/>
      <c r="BRR408" s="73"/>
      <c r="BRS408" s="73"/>
      <c r="BRT408" s="73"/>
      <c r="BRU408" s="73"/>
      <c r="BRV408" s="73"/>
      <c r="BRW408" s="73"/>
      <c r="BRX408" s="73"/>
      <c r="BRY408" s="73"/>
      <c r="BRZ408" s="73"/>
      <c r="BSA408" s="73"/>
      <c r="BSB408" s="73"/>
      <c r="BSC408" s="73"/>
      <c r="BSD408" s="73"/>
      <c r="BSE408" s="73"/>
      <c r="BSF408" s="73"/>
      <c r="BSG408" s="73"/>
      <c r="BSH408" s="73"/>
      <c r="BSI408" s="73"/>
      <c r="BSJ408" s="73"/>
      <c r="BSK408" s="73"/>
      <c r="BSL408" s="73"/>
      <c r="BSM408" s="73"/>
      <c r="BSN408" s="73"/>
      <c r="BSO408" s="73"/>
      <c r="BSP408" s="73"/>
      <c r="BSQ408" s="73"/>
      <c r="BSR408" s="73"/>
      <c r="BSS408" s="73"/>
      <c r="BST408" s="73"/>
      <c r="BSU408" s="73"/>
      <c r="BSV408" s="73"/>
      <c r="BSW408" s="73"/>
      <c r="BSX408" s="73"/>
      <c r="BSY408" s="73"/>
      <c r="BSZ408" s="73"/>
      <c r="BTA408" s="73"/>
      <c r="BTB408" s="73"/>
      <c r="BTC408" s="73"/>
      <c r="BTD408" s="73"/>
      <c r="BTE408" s="73"/>
      <c r="BTF408" s="73"/>
      <c r="BTG408" s="73"/>
      <c r="BTH408" s="73"/>
      <c r="BTI408" s="73"/>
      <c r="BTJ408" s="73"/>
      <c r="BTK408" s="73"/>
      <c r="BTL408" s="73"/>
      <c r="BTM408" s="73"/>
      <c r="BTN408" s="73"/>
      <c r="BTO408" s="73"/>
      <c r="BTP408" s="73"/>
      <c r="BTQ408" s="73"/>
      <c r="BTR408" s="73"/>
      <c r="BTS408" s="73"/>
      <c r="BTT408" s="73"/>
      <c r="BTU408" s="73"/>
      <c r="BTV408" s="73"/>
      <c r="BTW408" s="73"/>
      <c r="BTX408" s="73"/>
      <c r="BTY408" s="73"/>
      <c r="BTZ408" s="73"/>
      <c r="BUA408" s="73"/>
      <c r="BUB408" s="73"/>
      <c r="BUC408" s="73"/>
      <c r="BUD408" s="73"/>
      <c r="BUE408" s="73"/>
      <c r="BUF408" s="73"/>
      <c r="BUG408" s="73"/>
      <c r="BUH408" s="73"/>
      <c r="BUI408" s="73"/>
      <c r="BUJ408" s="73"/>
      <c r="BUK408" s="73"/>
      <c r="BUL408" s="73"/>
      <c r="BUM408" s="73"/>
      <c r="BUN408" s="73"/>
      <c r="BUO408" s="73"/>
      <c r="BUP408" s="73"/>
      <c r="BUQ408" s="73"/>
      <c r="BUR408" s="73"/>
      <c r="BUS408" s="73"/>
      <c r="BUT408" s="73"/>
      <c r="BUU408" s="73"/>
      <c r="BUV408" s="73"/>
      <c r="BUW408" s="73"/>
      <c r="BUX408" s="73"/>
      <c r="BUY408" s="73"/>
      <c r="BUZ408" s="73"/>
      <c r="BVA408" s="73"/>
      <c r="BVB408" s="73"/>
      <c r="BVC408" s="73"/>
      <c r="BVD408" s="73"/>
      <c r="BVE408" s="73"/>
      <c r="BVF408" s="73"/>
      <c r="BVG408" s="73"/>
      <c r="BVH408" s="73"/>
      <c r="BVI408" s="73"/>
      <c r="BVJ408" s="73"/>
      <c r="BVK408" s="73"/>
      <c r="BVL408" s="73"/>
      <c r="BVM408" s="73"/>
      <c r="BVN408" s="73"/>
      <c r="BVO408" s="73"/>
      <c r="BVP408" s="73"/>
      <c r="BVQ408" s="73"/>
      <c r="BVR408" s="73"/>
      <c r="BVS408" s="73"/>
      <c r="BVT408" s="73"/>
      <c r="BVU408" s="73"/>
      <c r="BVV408" s="73"/>
      <c r="BVW408" s="73"/>
      <c r="BVX408" s="73"/>
      <c r="BVY408" s="73"/>
      <c r="BVZ408" s="73"/>
      <c r="BWA408" s="73"/>
      <c r="BWB408" s="73"/>
      <c r="BWC408" s="73"/>
      <c r="BWD408" s="73"/>
      <c r="BWE408" s="73"/>
      <c r="BWF408" s="73"/>
      <c r="BWG408" s="73"/>
      <c r="BWH408" s="73"/>
      <c r="BWI408" s="73"/>
      <c r="BWJ408" s="73"/>
      <c r="BWK408" s="73"/>
      <c r="BWL408" s="73"/>
      <c r="BWM408" s="73"/>
      <c r="BWN408" s="73"/>
      <c r="BWO408" s="73"/>
      <c r="BWP408" s="73"/>
      <c r="BWQ408" s="73"/>
      <c r="BWR408" s="73"/>
      <c r="BWS408" s="73"/>
      <c r="BWT408" s="73"/>
      <c r="BWU408" s="73"/>
      <c r="BWV408" s="73"/>
      <c r="BWW408" s="73"/>
      <c r="BWX408" s="73"/>
      <c r="BWY408" s="73"/>
      <c r="BWZ408" s="73"/>
      <c r="BXA408" s="73"/>
      <c r="BXB408" s="73"/>
      <c r="BXC408" s="73"/>
      <c r="BXD408" s="73"/>
      <c r="BXE408" s="73"/>
      <c r="BXF408" s="73"/>
      <c r="BXG408" s="73"/>
      <c r="BXH408" s="73"/>
      <c r="BXI408" s="73"/>
      <c r="BXJ408" s="73"/>
      <c r="BXK408" s="73"/>
      <c r="BXL408" s="73"/>
      <c r="BXM408" s="73"/>
      <c r="BXN408" s="73"/>
      <c r="BXO408" s="73"/>
      <c r="BXP408" s="73"/>
      <c r="BXQ408" s="73"/>
      <c r="BXR408" s="73"/>
      <c r="BXS408" s="73"/>
      <c r="BXT408" s="73"/>
      <c r="BXU408" s="73"/>
      <c r="BXV408" s="73"/>
      <c r="BXW408" s="73"/>
      <c r="BXX408" s="73"/>
      <c r="BXY408" s="73"/>
      <c r="BXZ408" s="73"/>
      <c r="BYA408" s="73"/>
      <c r="BYB408" s="73"/>
      <c r="BYC408" s="73"/>
      <c r="BYD408" s="73"/>
      <c r="BYE408" s="73"/>
      <c r="BYF408" s="73"/>
      <c r="BYG408" s="73"/>
      <c r="BYH408" s="73"/>
      <c r="BYI408" s="73"/>
      <c r="BYJ408" s="73"/>
      <c r="BYK408" s="73"/>
      <c r="BYL408" s="73"/>
      <c r="BYM408" s="73"/>
      <c r="BYN408" s="73"/>
      <c r="BYO408" s="73"/>
      <c r="BYP408" s="73"/>
      <c r="BYQ408" s="73"/>
      <c r="BYR408" s="73"/>
      <c r="BYS408" s="73"/>
      <c r="BYT408" s="73"/>
      <c r="BYU408" s="73"/>
      <c r="BYV408" s="73"/>
      <c r="BYW408" s="73"/>
      <c r="BYX408" s="73"/>
      <c r="BYY408" s="73"/>
      <c r="BYZ408" s="73"/>
      <c r="BZA408" s="73"/>
      <c r="BZB408" s="73"/>
      <c r="BZC408" s="73"/>
      <c r="BZD408" s="73"/>
      <c r="BZE408" s="73"/>
      <c r="BZF408" s="73"/>
      <c r="BZG408" s="73"/>
      <c r="BZH408" s="73"/>
      <c r="BZI408" s="73"/>
      <c r="BZJ408" s="73"/>
      <c r="BZK408" s="73"/>
      <c r="BZL408" s="73"/>
      <c r="BZM408" s="73"/>
      <c r="BZN408" s="73"/>
      <c r="BZO408" s="73"/>
      <c r="BZP408" s="73"/>
      <c r="BZQ408" s="73"/>
      <c r="BZR408" s="73"/>
      <c r="BZS408" s="73"/>
      <c r="BZT408" s="73"/>
      <c r="BZU408" s="73"/>
      <c r="BZV408" s="73"/>
      <c r="BZW408" s="73"/>
      <c r="BZX408" s="73"/>
      <c r="BZY408" s="73"/>
      <c r="BZZ408" s="73"/>
      <c r="CAA408" s="73"/>
      <c r="CAB408" s="73"/>
      <c r="CAC408" s="73"/>
      <c r="CAD408" s="73"/>
      <c r="CAE408" s="73"/>
      <c r="CAF408" s="73"/>
      <c r="CAG408" s="73"/>
      <c r="CAH408" s="73"/>
      <c r="CAI408" s="73"/>
      <c r="CAJ408" s="73"/>
      <c r="CAK408" s="73"/>
      <c r="CAL408" s="73"/>
      <c r="CAM408" s="73"/>
      <c r="CAN408" s="73"/>
      <c r="CAO408" s="73"/>
      <c r="CAP408" s="73"/>
      <c r="CAQ408" s="73"/>
      <c r="CAR408" s="73"/>
      <c r="CAS408" s="73"/>
      <c r="CAT408" s="73"/>
      <c r="CAU408" s="73"/>
      <c r="CAV408" s="73"/>
      <c r="CAW408" s="73"/>
      <c r="CAX408" s="73"/>
      <c r="CAY408" s="73"/>
      <c r="CAZ408" s="73"/>
      <c r="CBA408" s="73"/>
      <c r="CBB408" s="73"/>
      <c r="CBC408" s="73"/>
      <c r="CBD408" s="73"/>
      <c r="CBE408" s="73"/>
      <c r="CBF408" s="73"/>
      <c r="CBG408" s="73"/>
      <c r="CBH408" s="73"/>
      <c r="CBI408" s="73"/>
      <c r="CBJ408" s="73"/>
      <c r="CBK408" s="73"/>
      <c r="CBL408" s="73"/>
      <c r="CBM408" s="73"/>
      <c r="CBN408" s="73"/>
      <c r="CBO408" s="73"/>
      <c r="CBP408" s="73"/>
      <c r="CBQ408" s="73"/>
      <c r="CBR408" s="73"/>
      <c r="CBS408" s="73"/>
      <c r="CBT408" s="73"/>
      <c r="CBU408" s="73"/>
      <c r="CBV408" s="73"/>
      <c r="CBW408" s="73"/>
      <c r="CBX408" s="73"/>
      <c r="CBY408" s="73"/>
      <c r="CBZ408" s="73"/>
      <c r="CCA408" s="73"/>
      <c r="CCB408" s="73"/>
      <c r="CCC408" s="73"/>
      <c r="CCD408" s="73"/>
      <c r="CCE408" s="73"/>
      <c r="CCF408" s="73"/>
      <c r="CCG408" s="73"/>
      <c r="CCH408" s="73"/>
      <c r="CCI408" s="73"/>
      <c r="CCJ408" s="73"/>
      <c r="CCK408" s="73"/>
      <c r="CCL408" s="73"/>
      <c r="CCM408" s="73"/>
      <c r="CCN408" s="73"/>
      <c r="CCO408" s="73"/>
      <c r="CCP408" s="73"/>
      <c r="CCQ408" s="73"/>
      <c r="CCR408" s="73"/>
      <c r="CCS408" s="73"/>
      <c r="CCT408" s="73"/>
      <c r="CCU408" s="73"/>
      <c r="CCV408" s="73"/>
      <c r="CCW408" s="73"/>
      <c r="CCX408" s="73"/>
      <c r="CCY408" s="73"/>
      <c r="CCZ408" s="73"/>
      <c r="CDA408" s="73"/>
      <c r="CDB408" s="73"/>
      <c r="CDC408" s="73"/>
      <c r="CDD408" s="73"/>
      <c r="CDE408" s="73"/>
      <c r="CDF408" s="73"/>
      <c r="CDG408" s="73"/>
      <c r="CDH408" s="73"/>
      <c r="CDI408" s="73"/>
      <c r="CDJ408" s="73"/>
      <c r="CDK408" s="73"/>
      <c r="CDL408" s="73"/>
      <c r="CDM408" s="73"/>
      <c r="CDN408" s="73"/>
      <c r="CDO408" s="73"/>
      <c r="CDP408" s="73"/>
      <c r="CDQ408" s="73"/>
      <c r="CDR408" s="73"/>
      <c r="CDS408" s="73"/>
      <c r="CDT408" s="73"/>
      <c r="CDU408" s="73"/>
      <c r="CDV408" s="73"/>
      <c r="CDW408" s="73"/>
      <c r="CDX408" s="73"/>
      <c r="CDY408" s="73"/>
      <c r="CDZ408" s="73"/>
      <c r="CEA408" s="73"/>
      <c r="CEB408" s="73"/>
      <c r="CEC408" s="73"/>
      <c r="CED408" s="73"/>
      <c r="CEE408" s="73"/>
      <c r="CEF408" s="73"/>
      <c r="CEG408" s="73"/>
      <c r="CEH408" s="73"/>
      <c r="CEI408" s="73"/>
      <c r="CEJ408" s="73"/>
      <c r="CEK408" s="73"/>
      <c r="CEL408" s="73"/>
      <c r="CEM408" s="73"/>
      <c r="CEN408" s="73"/>
      <c r="CEO408" s="73"/>
      <c r="CEP408" s="73"/>
      <c r="CEQ408" s="73"/>
      <c r="CER408" s="73"/>
      <c r="CES408" s="73"/>
      <c r="CET408" s="73"/>
      <c r="CEU408" s="73"/>
      <c r="CEV408" s="73"/>
      <c r="CEW408" s="73"/>
      <c r="CEX408" s="73"/>
      <c r="CEY408" s="73"/>
      <c r="CEZ408" s="73"/>
      <c r="CFA408" s="73"/>
      <c r="CFB408" s="73"/>
      <c r="CFC408" s="73"/>
      <c r="CFD408" s="73"/>
      <c r="CFE408" s="73"/>
      <c r="CFF408" s="73"/>
      <c r="CFG408" s="73"/>
      <c r="CFH408" s="73"/>
      <c r="CFI408" s="73"/>
      <c r="CFJ408" s="73"/>
      <c r="CFK408" s="73"/>
      <c r="CFL408" s="73"/>
      <c r="CFM408" s="73"/>
      <c r="CFN408" s="73"/>
      <c r="CFO408" s="73"/>
      <c r="CFP408" s="73"/>
      <c r="CFQ408" s="73"/>
      <c r="CFR408" s="73"/>
      <c r="CFS408" s="73"/>
      <c r="CFT408" s="73"/>
      <c r="CFU408" s="73"/>
      <c r="CFV408" s="73"/>
      <c r="CFW408" s="73"/>
      <c r="CFX408" s="73"/>
      <c r="CFY408" s="73"/>
      <c r="CFZ408" s="73"/>
      <c r="CGA408" s="73"/>
      <c r="CGB408" s="73"/>
      <c r="CGC408" s="73"/>
      <c r="CGD408" s="73"/>
      <c r="CGE408" s="73"/>
      <c r="CGF408" s="73"/>
      <c r="CGG408" s="73"/>
      <c r="CGH408" s="73"/>
      <c r="CGI408" s="73"/>
      <c r="CGJ408" s="73"/>
      <c r="CGK408" s="73"/>
      <c r="CGL408" s="73"/>
      <c r="CGM408" s="73"/>
      <c r="CGN408" s="73"/>
      <c r="CGO408" s="73"/>
      <c r="CGP408" s="73"/>
      <c r="CGQ408" s="73"/>
      <c r="CGR408" s="73"/>
      <c r="CGS408" s="73"/>
      <c r="CGT408" s="73"/>
      <c r="CGU408" s="73"/>
      <c r="CGV408" s="73"/>
      <c r="CGW408" s="73"/>
      <c r="CGX408" s="73"/>
      <c r="CGY408" s="73"/>
      <c r="CGZ408" s="73"/>
      <c r="CHA408" s="73"/>
      <c r="CHB408" s="73"/>
      <c r="CHC408" s="73"/>
      <c r="CHD408" s="73"/>
      <c r="CHE408" s="73"/>
      <c r="CHF408" s="73"/>
      <c r="CHG408" s="73"/>
      <c r="CHH408" s="73"/>
      <c r="CHI408" s="73"/>
      <c r="CHJ408" s="73"/>
      <c r="CHK408" s="73"/>
      <c r="CHL408" s="73"/>
      <c r="CHM408" s="73"/>
      <c r="CHN408" s="73"/>
      <c r="CHO408" s="73"/>
      <c r="CHP408" s="73"/>
      <c r="CHQ408" s="73"/>
      <c r="CHR408" s="73"/>
      <c r="CHS408" s="73"/>
      <c r="CHT408" s="73"/>
      <c r="CHU408" s="73"/>
      <c r="CHV408" s="73"/>
      <c r="CHW408" s="73"/>
      <c r="CHX408" s="73"/>
      <c r="CHY408" s="73"/>
      <c r="CHZ408" s="73"/>
      <c r="CIA408" s="73"/>
      <c r="CIB408" s="73"/>
      <c r="CIC408" s="73"/>
      <c r="CID408" s="73"/>
      <c r="CIE408" s="73"/>
      <c r="CIF408" s="73"/>
      <c r="CIG408" s="73"/>
      <c r="CIH408" s="73"/>
      <c r="CII408" s="73"/>
      <c r="CIJ408" s="73"/>
      <c r="CIK408" s="73"/>
      <c r="CIL408" s="73"/>
      <c r="CIM408" s="73"/>
      <c r="CIN408" s="73"/>
      <c r="CIO408" s="73"/>
      <c r="CIP408" s="73"/>
      <c r="CIQ408" s="73"/>
      <c r="CIR408" s="73"/>
      <c r="CIS408" s="73"/>
      <c r="CIT408" s="73"/>
      <c r="CIU408" s="73"/>
      <c r="CIV408" s="73"/>
      <c r="CIW408" s="73"/>
      <c r="CIX408" s="73"/>
      <c r="CIY408" s="73"/>
      <c r="CIZ408" s="73"/>
      <c r="CJA408" s="73"/>
      <c r="CJB408" s="73"/>
      <c r="CJC408" s="73"/>
      <c r="CJD408" s="73"/>
      <c r="CJE408" s="73"/>
      <c r="CJF408" s="73"/>
      <c r="CJG408" s="73"/>
      <c r="CJH408" s="73"/>
      <c r="CJI408" s="73"/>
      <c r="CJJ408" s="73"/>
      <c r="CJK408" s="73"/>
      <c r="CJL408" s="73"/>
      <c r="CJM408" s="73"/>
      <c r="CJN408" s="73"/>
      <c r="CJO408" s="73"/>
      <c r="CJP408" s="73"/>
      <c r="CJQ408" s="73"/>
      <c r="CJR408" s="73"/>
      <c r="CJS408" s="73"/>
      <c r="CJT408" s="73"/>
      <c r="CJU408" s="73"/>
      <c r="CJV408" s="73"/>
      <c r="CJW408" s="73"/>
      <c r="CJX408" s="73"/>
      <c r="CJY408" s="73"/>
      <c r="CJZ408" s="73"/>
      <c r="CKA408" s="73"/>
      <c r="CKB408" s="73"/>
      <c r="CKC408" s="73"/>
      <c r="CKD408" s="73"/>
      <c r="CKE408" s="73"/>
      <c r="CKF408" s="73"/>
      <c r="CKG408" s="73"/>
      <c r="CKH408" s="73"/>
      <c r="CKI408" s="73"/>
      <c r="CKJ408" s="73"/>
      <c r="CKK408" s="73"/>
      <c r="CKL408" s="73"/>
      <c r="CKM408" s="73"/>
      <c r="CKN408" s="73"/>
      <c r="CKO408" s="73"/>
      <c r="CKP408" s="73"/>
      <c r="CKQ408" s="73"/>
      <c r="CKR408" s="73"/>
      <c r="CKS408" s="73"/>
      <c r="CKT408" s="73"/>
      <c r="CKU408" s="73"/>
      <c r="CKV408" s="73"/>
      <c r="CKW408" s="73"/>
      <c r="CKX408" s="73"/>
      <c r="CKY408" s="73"/>
      <c r="CKZ408" s="73"/>
      <c r="CLA408" s="73"/>
      <c r="CLB408" s="73"/>
      <c r="CLC408" s="73"/>
      <c r="CLD408" s="73"/>
      <c r="CLE408" s="73"/>
      <c r="CLF408" s="73"/>
      <c r="CLG408" s="73"/>
      <c r="CLH408" s="73"/>
      <c r="CLI408" s="73"/>
      <c r="CLJ408" s="73"/>
      <c r="CLK408" s="73"/>
      <c r="CLL408" s="73"/>
      <c r="CLM408" s="73"/>
      <c r="CLN408" s="73"/>
      <c r="CLO408" s="73"/>
      <c r="CLP408" s="73"/>
      <c r="CLQ408" s="73"/>
      <c r="CLR408" s="73"/>
      <c r="CLS408" s="73"/>
      <c r="CLT408" s="73"/>
      <c r="CLU408" s="73"/>
      <c r="CLV408" s="73"/>
      <c r="CLW408" s="73"/>
      <c r="CLX408" s="73"/>
      <c r="CLY408" s="73"/>
      <c r="CLZ408" s="73"/>
      <c r="CMA408" s="73"/>
      <c r="CMB408" s="73"/>
      <c r="CMC408" s="73"/>
      <c r="CMD408" s="73"/>
      <c r="CME408" s="73"/>
      <c r="CMF408" s="73"/>
      <c r="CMG408" s="73"/>
      <c r="CMH408" s="73"/>
      <c r="CMI408" s="73"/>
      <c r="CMJ408" s="73"/>
      <c r="CMK408" s="73"/>
      <c r="CML408" s="73"/>
      <c r="CMM408" s="73"/>
      <c r="CMN408" s="73"/>
      <c r="CMO408" s="73"/>
      <c r="CMP408" s="73"/>
      <c r="CMQ408" s="73"/>
      <c r="CMR408" s="73"/>
      <c r="CMS408" s="73"/>
      <c r="CMT408" s="73"/>
      <c r="CMU408" s="73"/>
      <c r="CMV408" s="73"/>
      <c r="CMW408" s="73"/>
      <c r="CMX408" s="73"/>
      <c r="CMY408" s="73"/>
      <c r="CMZ408" s="73"/>
      <c r="CNA408" s="73"/>
      <c r="CNB408" s="73"/>
      <c r="CNC408" s="73"/>
      <c r="CND408" s="73"/>
      <c r="CNE408" s="73"/>
      <c r="CNF408" s="73"/>
      <c r="CNG408" s="73"/>
      <c r="CNH408" s="73"/>
      <c r="CNI408" s="73"/>
      <c r="CNJ408" s="73"/>
      <c r="CNK408" s="73"/>
      <c r="CNL408" s="73"/>
      <c r="CNM408" s="73"/>
      <c r="CNN408" s="73"/>
      <c r="CNO408" s="73"/>
      <c r="CNP408" s="73"/>
      <c r="CNQ408" s="73"/>
      <c r="CNR408" s="73"/>
      <c r="CNS408" s="73"/>
      <c r="CNT408" s="73"/>
      <c r="CNU408" s="73"/>
      <c r="CNV408" s="73"/>
      <c r="CNW408" s="73"/>
      <c r="CNX408" s="73"/>
      <c r="CNY408" s="73"/>
      <c r="CNZ408" s="73"/>
      <c r="COA408" s="73"/>
      <c r="COB408" s="73"/>
      <c r="COC408" s="73"/>
      <c r="COD408" s="73"/>
      <c r="COE408" s="73"/>
      <c r="COF408" s="73"/>
      <c r="COG408" s="73"/>
      <c r="COH408" s="73"/>
      <c r="COI408" s="73"/>
      <c r="COJ408" s="73"/>
      <c r="COK408" s="73"/>
      <c r="COL408" s="73"/>
      <c r="COM408" s="73"/>
      <c r="CON408" s="73"/>
      <c r="COO408" s="73"/>
      <c r="COP408" s="73"/>
      <c r="COQ408" s="73"/>
      <c r="COR408" s="73"/>
      <c r="COS408" s="73"/>
      <c r="COT408" s="73"/>
      <c r="COU408" s="73"/>
      <c r="COV408" s="73"/>
      <c r="COW408" s="73"/>
      <c r="COX408" s="73"/>
      <c r="COY408" s="73"/>
      <c r="COZ408" s="73"/>
      <c r="CPA408" s="73"/>
      <c r="CPB408" s="73"/>
      <c r="CPC408" s="73"/>
      <c r="CPD408" s="73"/>
      <c r="CPE408" s="73"/>
      <c r="CPF408" s="73"/>
      <c r="CPG408" s="73"/>
      <c r="CPH408" s="73"/>
      <c r="CPI408" s="73"/>
      <c r="CPJ408" s="73"/>
      <c r="CPK408" s="73"/>
      <c r="CPL408" s="73"/>
      <c r="CPM408" s="73"/>
      <c r="CPN408" s="73"/>
      <c r="CPO408" s="73"/>
      <c r="CPP408" s="73"/>
      <c r="CPQ408" s="73"/>
      <c r="CPR408" s="73"/>
      <c r="CPS408" s="73"/>
      <c r="CPT408" s="73"/>
      <c r="CPU408" s="73"/>
      <c r="CPV408" s="73"/>
      <c r="CPW408" s="73"/>
      <c r="CPX408" s="73"/>
      <c r="CPY408" s="73"/>
      <c r="CPZ408" s="73"/>
      <c r="CQA408" s="73"/>
      <c r="CQB408" s="73"/>
      <c r="CQC408" s="73"/>
      <c r="CQD408" s="73"/>
      <c r="CQE408" s="73"/>
      <c r="CQF408" s="73"/>
      <c r="CQG408" s="73"/>
      <c r="CQH408" s="73"/>
      <c r="CQI408" s="73"/>
      <c r="CQJ408" s="73"/>
      <c r="CQK408" s="73"/>
      <c r="CQL408" s="73"/>
      <c r="CQM408" s="73"/>
      <c r="CQN408" s="73"/>
      <c r="CQO408" s="73"/>
      <c r="CQP408" s="73"/>
      <c r="CQQ408" s="73"/>
      <c r="CQR408" s="73"/>
      <c r="CQS408" s="73"/>
      <c r="CQT408" s="73"/>
      <c r="CQU408" s="73"/>
      <c r="CQV408" s="73"/>
      <c r="CQW408" s="73"/>
      <c r="CQX408" s="73"/>
      <c r="CQY408" s="73"/>
      <c r="CQZ408" s="73"/>
      <c r="CRA408" s="73"/>
      <c r="CRB408" s="73"/>
      <c r="CRC408" s="73"/>
      <c r="CRD408" s="73"/>
      <c r="CRE408" s="73"/>
      <c r="CRF408" s="73"/>
      <c r="CRG408" s="73"/>
      <c r="CRH408" s="73"/>
      <c r="CRI408" s="73"/>
      <c r="CRJ408" s="73"/>
      <c r="CRK408" s="73"/>
      <c r="CRL408" s="73"/>
      <c r="CRM408" s="73"/>
      <c r="CRN408" s="73"/>
      <c r="CRO408" s="73"/>
      <c r="CRP408" s="73"/>
      <c r="CRQ408" s="73"/>
      <c r="CRR408" s="73"/>
      <c r="CRS408" s="73"/>
      <c r="CRT408" s="73"/>
      <c r="CRU408" s="73"/>
      <c r="CRV408" s="73"/>
      <c r="CRW408" s="73"/>
      <c r="CRX408" s="73"/>
      <c r="CRY408" s="73"/>
      <c r="CRZ408" s="73"/>
      <c r="CSA408" s="73"/>
      <c r="CSB408" s="73"/>
      <c r="CSC408" s="73"/>
      <c r="CSD408" s="73"/>
      <c r="CSE408" s="73"/>
      <c r="CSF408" s="73"/>
      <c r="CSG408" s="73"/>
      <c r="CSH408" s="73"/>
      <c r="CSI408" s="73"/>
      <c r="CSJ408" s="73"/>
      <c r="CSK408" s="73"/>
      <c r="CSL408" s="73"/>
      <c r="CSM408" s="73"/>
      <c r="CSN408" s="73"/>
      <c r="CSO408" s="73"/>
      <c r="CSP408" s="73"/>
      <c r="CSQ408" s="73"/>
      <c r="CSR408" s="73"/>
      <c r="CSS408" s="73"/>
      <c r="CST408" s="73"/>
      <c r="CSU408" s="73"/>
      <c r="CSV408" s="73"/>
      <c r="CSW408" s="73"/>
      <c r="CSX408" s="73"/>
      <c r="CSY408" s="73"/>
      <c r="CSZ408" s="73"/>
      <c r="CTA408" s="73"/>
      <c r="CTB408" s="73"/>
      <c r="CTC408" s="73"/>
      <c r="CTD408" s="73"/>
      <c r="CTE408" s="73"/>
      <c r="CTF408" s="73"/>
      <c r="CTG408" s="73"/>
      <c r="CTH408" s="73"/>
      <c r="CTI408" s="73"/>
      <c r="CTJ408" s="73"/>
      <c r="CTK408" s="73"/>
      <c r="CTL408" s="73"/>
      <c r="CTM408" s="73"/>
      <c r="CTN408" s="73"/>
      <c r="CTO408" s="73"/>
      <c r="CTP408" s="73"/>
      <c r="CTQ408" s="73"/>
      <c r="CTR408" s="73"/>
      <c r="CTS408" s="73"/>
      <c r="CTT408" s="73"/>
      <c r="CTU408" s="73"/>
      <c r="CTV408" s="73"/>
      <c r="CTW408" s="73"/>
      <c r="CTX408" s="73"/>
      <c r="CTY408" s="73"/>
      <c r="CTZ408" s="73"/>
      <c r="CUA408" s="73"/>
      <c r="CUB408" s="73"/>
      <c r="CUC408" s="73"/>
      <c r="CUD408" s="73"/>
      <c r="CUE408" s="73"/>
      <c r="CUF408" s="73"/>
      <c r="CUG408" s="73"/>
      <c r="CUH408" s="73"/>
      <c r="CUI408" s="73"/>
      <c r="CUJ408" s="73"/>
      <c r="CUK408" s="73"/>
      <c r="CUL408" s="73"/>
      <c r="CUM408" s="73"/>
      <c r="CUN408" s="73"/>
      <c r="CUO408" s="73"/>
      <c r="CUP408" s="73"/>
      <c r="CUQ408" s="73"/>
      <c r="CUR408" s="73"/>
      <c r="CUS408" s="73"/>
      <c r="CUT408" s="73"/>
      <c r="CUU408" s="73"/>
      <c r="CUV408" s="73"/>
      <c r="CUW408" s="73"/>
      <c r="CUX408" s="73"/>
      <c r="CUY408" s="73"/>
      <c r="CUZ408" s="73"/>
      <c r="CVA408" s="73"/>
      <c r="CVB408" s="73"/>
      <c r="CVC408" s="73"/>
      <c r="CVD408" s="73"/>
      <c r="CVE408" s="73"/>
      <c r="CVF408" s="73"/>
      <c r="CVG408" s="73"/>
      <c r="CVH408" s="73"/>
      <c r="CVI408" s="73"/>
      <c r="CVJ408" s="73"/>
      <c r="CVK408" s="73"/>
      <c r="CVL408" s="73"/>
      <c r="CVM408" s="73"/>
      <c r="CVN408" s="73"/>
      <c r="CVO408" s="73"/>
      <c r="CVP408" s="73"/>
      <c r="CVQ408" s="73"/>
      <c r="CVR408" s="73"/>
      <c r="CVS408" s="73"/>
      <c r="CVT408" s="73"/>
      <c r="CVU408" s="73"/>
      <c r="CVV408" s="73"/>
      <c r="CVW408" s="73"/>
      <c r="CVX408" s="73"/>
      <c r="CVY408" s="73"/>
      <c r="CVZ408" s="73"/>
      <c r="CWA408" s="73"/>
      <c r="CWB408" s="73"/>
      <c r="CWC408" s="73"/>
      <c r="CWD408" s="73"/>
      <c r="CWE408" s="73"/>
      <c r="CWF408" s="73"/>
      <c r="CWG408" s="73"/>
      <c r="CWH408" s="73"/>
      <c r="CWI408" s="73"/>
      <c r="CWJ408" s="73"/>
      <c r="CWK408" s="73"/>
      <c r="CWL408" s="73"/>
      <c r="CWM408" s="73"/>
      <c r="CWN408" s="73"/>
      <c r="CWO408" s="73"/>
      <c r="CWP408" s="73"/>
      <c r="CWQ408" s="73"/>
      <c r="CWR408" s="73"/>
      <c r="CWS408" s="73"/>
      <c r="CWT408" s="73"/>
      <c r="CWU408" s="73"/>
      <c r="CWV408" s="73"/>
      <c r="CWW408" s="73"/>
      <c r="CWX408" s="73"/>
      <c r="CWY408" s="73"/>
      <c r="CWZ408" s="73"/>
      <c r="CXA408" s="73"/>
      <c r="CXB408" s="73"/>
      <c r="CXC408" s="73"/>
      <c r="CXD408" s="73"/>
      <c r="CXE408" s="73"/>
      <c r="CXF408" s="73"/>
      <c r="CXG408" s="73"/>
      <c r="CXH408" s="73"/>
      <c r="CXI408" s="73"/>
      <c r="CXJ408" s="73"/>
      <c r="CXK408" s="73"/>
      <c r="CXL408" s="73"/>
      <c r="CXM408" s="73"/>
      <c r="CXN408" s="73"/>
      <c r="CXO408" s="73"/>
      <c r="CXP408" s="73"/>
      <c r="CXQ408" s="73"/>
      <c r="CXR408" s="73"/>
      <c r="CXS408" s="73"/>
      <c r="CXT408" s="73"/>
      <c r="CXU408" s="73"/>
      <c r="CXV408" s="73"/>
      <c r="CXW408" s="73"/>
      <c r="CXX408" s="73"/>
      <c r="CXY408" s="73"/>
      <c r="CXZ408" s="73"/>
      <c r="CYA408" s="73"/>
      <c r="CYB408" s="73"/>
      <c r="CYC408" s="73"/>
      <c r="CYD408" s="73"/>
      <c r="CYE408" s="73"/>
      <c r="CYF408" s="73"/>
      <c r="CYG408" s="73"/>
      <c r="CYH408" s="73"/>
      <c r="CYI408" s="73"/>
      <c r="CYJ408" s="73"/>
      <c r="CYK408" s="73"/>
      <c r="CYL408" s="73"/>
      <c r="CYM408" s="73"/>
      <c r="CYN408" s="73"/>
      <c r="CYO408" s="73"/>
      <c r="CYP408" s="73"/>
      <c r="CYQ408" s="73"/>
      <c r="CYR408" s="73"/>
      <c r="CYS408" s="73"/>
      <c r="CYT408" s="73"/>
      <c r="CYU408" s="73"/>
      <c r="CYV408" s="73"/>
      <c r="CYW408" s="73"/>
      <c r="CYX408" s="73"/>
      <c r="CYY408" s="73"/>
      <c r="CYZ408" s="73"/>
      <c r="CZA408" s="73"/>
      <c r="CZB408" s="73"/>
      <c r="CZC408" s="73"/>
      <c r="CZD408" s="73"/>
      <c r="CZE408" s="73"/>
      <c r="CZF408" s="73"/>
      <c r="CZG408" s="73"/>
      <c r="CZH408" s="73"/>
      <c r="CZI408" s="73"/>
      <c r="CZJ408" s="73"/>
      <c r="CZK408" s="73"/>
      <c r="CZL408" s="73"/>
      <c r="CZM408" s="73"/>
      <c r="CZN408" s="73"/>
      <c r="CZO408" s="73"/>
      <c r="CZP408" s="73"/>
      <c r="CZQ408" s="73"/>
      <c r="CZR408" s="73"/>
      <c r="CZS408" s="73"/>
      <c r="CZT408" s="73"/>
      <c r="CZU408" s="73"/>
      <c r="CZV408" s="73"/>
      <c r="CZW408" s="73"/>
      <c r="CZX408" s="73"/>
      <c r="CZY408" s="73"/>
      <c r="CZZ408" s="73"/>
      <c r="DAA408" s="73"/>
      <c r="DAB408" s="73"/>
      <c r="DAC408" s="73"/>
      <c r="DAD408" s="73"/>
      <c r="DAE408" s="73"/>
      <c r="DAF408" s="73"/>
      <c r="DAG408" s="73"/>
      <c r="DAH408" s="73"/>
      <c r="DAI408" s="73"/>
      <c r="DAJ408" s="73"/>
      <c r="DAK408" s="73"/>
      <c r="DAL408" s="73"/>
      <c r="DAM408" s="73"/>
      <c r="DAN408" s="73"/>
      <c r="DAO408" s="73"/>
      <c r="DAP408" s="73"/>
      <c r="DAQ408" s="73"/>
      <c r="DAR408" s="73"/>
      <c r="DAS408" s="73"/>
      <c r="DAT408" s="73"/>
      <c r="DAU408" s="73"/>
      <c r="DAV408" s="73"/>
      <c r="DAW408" s="73"/>
      <c r="DAX408" s="73"/>
      <c r="DAY408" s="73"/>
      <c r="DAZ408" s="73"/>
      <c r="DBA408" s="73"/>
      <c r="DBB408" s="73"/>
      <c r="DBC408" s="73"/>
      <c r="DBD408" s="73"/>
      <c r="DBE408" s="73"/>
      <c r="DBF408" s="73"/>
      <c r="DBG408" s="73"/>
      <c r="DBH408" s="73"/>
      <c r="DBI408" s="73"/>
      <c r="DBJ408" s="73"/>
      <c r="DBK408" s="73"/>
      <c r="DBL408" s="73"/>
      <c r="DBM408" s="73"/>
      <c r="DBN408" s="73"/>
      <c r="DBO408" s="73"/>
      <c r="DBP408" s="73"/>
      <c r="DBQ408" s="73"/>
      <c r="DBR408" s="73"/>
      <c r="DBS408" s="73"/>
      <c r="DBT408" s="73"/>
      <c r="DBU408" s="73"/>
      <c r="DBV408" s="73"/>
      <c r="DBW408" s="73"/>
      <c r="DBX408" s="73"/>
      <c r="DBY408" s="73"/>
      <c r="DBZ408" s="73"/>
      <c r="DCA408" s="73"/>
      <c r="DCB408" s="73"/>
      <c r="DCC408" s="73"/>
      <c r="DCD408" s="73"/>
      <c r="DCE408" s="73"/>
      <c r="DCF408" s="73"/>
      <c r="DCG408" s="73"/>
      <c r="DCH408" s="73"/>
      <c r="DCI408" s="73"/>
      <c r="DCJ408" s="73"/>
      <c r="DCK408" s="73"/>
      <c r="DCL408" s="73"/>
      <c r="DCM408" s="73"/>
      <c r="DCN408" s="73"/>
      <c r="DCO408" s="73"/>
      <c r="DCP408" s="73"/>
      <c r="DCQ408" s="73"/>
      <c r="DCR408" s="73"/>
      <c r="DCS408" s="73"/>
      <c r="DCT408" s="73"/>
      <c r="DCU408" s="73"/>
      <c r="DCV408" s="73"/>
      <c r="DCW408" s="73"/>
      <c r="DCX408" s="73"/>
      <c r="DCY408" s="73"/>
      <c r="DCZ408" s="73"/>
      <c r="DDA408" s="73"/>
      <c r="DDB408" s="73"/>
      <c r="DDC408" s="73"/>
      <c r="DDD408" s="73"/>
      <c r="DDE408" s="73"/>
      <c r="DDF408" s="73"/>
      <c r="DDG408" s="73"/>
      <c r="DDH408" s="73"/>
      <c r="DDI408" s="73"/>
      <c r="DDJ408" s="73"/>
      <c r="DDK408" s="73"/>
      <c r="DDL408" s="73"/>
      <c r="DDM408" s="73"/>
      <c r="DDN408" s="73"/>
      <c r="DDO408" s="73"/>
      <c r="DDP408" s="73"/>
      <c r="DDQ408" s="73"/>
      <c r="DDR408" s="73"/>
      <c r="DDS408" s="73"/>
      <c r="DDT408" s="73"/>
      <c r="DDU408" s="73"/>
      <c r="DDV408" s="73"/>
      <c r="DDW408" s="73"/>
      <c r="DDX408" s="73"/>
      <c r="DDY408" s="73"/>
      <c r="DDZ408" s="73"/>
      <c r="DEA408" s="73"/>
      <c r="DEB408" s="73"/>
      <c r="DEC408" s="73"/>
      <c r="DED408" s="73"/>
      <c r="DEE408" s="73"/>
      <c r="DEF408" s="73"/>
      <c r="DEG408" s="73"/>
      <c r="DEH408" s="73"/>
      <c r="DEI408" s="73"/>
      <c r="DEJ408" s="73"/>
      <c r="DEK408" s="73"/>
      <c r="DEL408" s="73"/>
      <c r="DEM408" s="73"/>
      <c r="DEN408" s="73"/>
      <c r="DEO408" s="73"/>
      <c r="DEP408" s="73"/>
      <c r="DEQ408" s="73"/>
      <c r="DER408" s="73"/>
      <c r="DES408" s="73"/>
      <c r="DET408" s="73"/>
      <c r="DEU408" s="73"/>
      <c r="DEV408" s="73"/>
      <c r="DEW408" s="73"/>
      <c r="DEX408" s="73"/>
      <c r="DEY408" s="73"/>
      <c r="DEZ408" s="73"/>
      <c r="DFA408" s="73"/>
      <c r="DFB408" s="73"/>
      <c r="DFC408" s="73"/>
      <c r="DFD408" s="73"/>
      <c r="DFE408" s="73"/>
      <c r="DFF408" s="73"/>
      <c r="DFG408" s="73"/>
      <c r="DFH408" s="73"/>
      <c r="DFI408" s="73"/>
      <c r="DFJ408" s="73"/>
      <c r="DFK408" s="73"/>
      <c r="DFL408" s="73"/>
      <c r="DFM408" s="73"/>
      <c r="DFN408" s="73"/>
      <c r="DFO408" s="73"/>
      <c r="DFP408" s="73"/>
      <c r="DFQ408" s="73"/>
      <c r="DFR408" s="73"/>
      <c r="DFS408" s="73"/>
      <c r="DFT408" s="73"/>
      <c r="DFU408" s="73"/>
      <c r="DFV408" s="73"/>
      <c r="DFW408" s="73"/>
      <c r="DFX408" s="73"/>
      <c r="DFY408" s="73"/>
      <c r="DFZ408" s="73"/>
      <c r="DGA408" s="73"/>
      <c r="DGB408" s="73"/>
      <c r="DGC408" s="73"/>
      <c r="DGD408" s="73"/>
      <c r="DGE408" s="73"/>
      <c r="DGF408" s="73"/>
      <c r="DGG408" s="73"/>
      <c r="DGH408" s="73"/>
      <c r="DGI408" s="73"/>
      <c r="DGJ408" s="73"/>
      <c r="DGK408" s="73"/>
      <c r="DGL408" s="73"/>
      <c r="DGM408" s="73"/>
      <c r="DGN408" s="73"/>
      <c r="DGO408" s="73"/>
      <c r="DGP408" s="73"/>
      <c r="DGQ408" s="73"/>
      <c r="DGR408" s="73"/>
      <c r="DGS408" s="73"/>
      <c r="DGT408" s="73"/>
      <c r="DGU408" s="73"/>
      <c r="DGV408" s="73"/>
      <c r="DGW408" s="73"/>
      <c r="DGX408" s="73"/>
      <c r="DGY408" s="73"/>
      <c r="DGZ408" s="73"/>
      <c r="DHA408" s="73"/>
      <c r="DHB408" s="73"/>
      <c r="DHC408" s="73"/>
      <c r="DHD408" s="73"/>
      <c r="DHE408" s="73"/>
      <c r="DHF408" s="73"/>
      <c r="DHG408" s="73"/>
      <c r="DHH408" s="73"/>
      <c r="DHI408" s="73"/>
      <c r="DHJ408" s="73"/>
      <c r="DHK408" s="73"/>
      <c r="DHL408" s="73"/>
      <c r="DHM408" s="73"/>
      <c r="DHN408" s="73"/>
      <c r="DHO408" s="73"/>
      <c r="DHP408" s="73"/>
      <c r="DHQ408" s="73"/>
      <c r="DHR408" s="73"/>
      <c r="DHS408" s="73"/>
      <c r="DHT408" s="73"/>
      <c r="DHU408" s="73"/>
      <c r="DHV408" s="73"/>
      <c r="DHW408" s="73"/>
      <c r="DHX408" s="73"/>
      <c r="DHY408" s="73"/>
      <c r="DHZ408" s="73"/>
      <c r="DIA408" s="73"/>
      <c r="DIB408" s="73"/>
      <c r="DIC408" s="73"/>
      <c r="DID408" s="73"/>
      <c r="DIE408" s="73"/>
      <c r="DIF408" s="73"/>
      <c r="DIG408" s="73"/>
      <c r="DIH408" s="73"/>
      <c r="DII408" s="73"/>
      <c r="DIJ408" s="73"/>
      <c r="DIK408" s="73"/>
      <c r="DIL408" s="73"/>
      <c r="DIM408" s="73"/>
      <c r="DIN408" s="73"/>
      <c r="DIO408" s="73"/>
      <c r="DIP408" s="73"/>
      <c r="DIQ408" s="73"/>
      <c r="DIR408" s="73"/>
      <c r="DIS408" s="73"/>
      <c r="DIT408" s="73"/>
      <c r="DIU408" s="73"/>
      <c r="DIV408" s="73"/>
      <c r="DIW408" s="73"/>
      <c r="DIX408" s="73"/>
      <c r="DIY408" s="73"/>
      <c r="DIZ408" s="73"/>
      <c r="DJA408" s="73"/>
      <c r="DJB408" s="73"/>
      <c r="DJC408" s="73"/>
      <c r="DJD408" s="73"/>
      <c r="DJE408" s="73"/>
      <c r="DJF408" s="73"/>
      <c r="DJG408" s="73"/>
      <c r="DJH408" s="73"/>
      <c r="DJI408" s="73"/>
      <c r="DJJ408" s="73"/>
      <c r="DJK408" s="73"/>
      <c r="DJL408" s="73"/>
      <c r="DJM408" s="73"/>
      <c r="DJN408" s="73"/>
      <c r="DJO408" s="73"/>
      <c r="DJP408" s="73"/>
      <c r="DJQ408" s="73"/>
      <c r="DJR408" s="73"/>
      <c r="DJS408" s="73"/>
      <c r="DJT408" s="73"/>
      <c r="DJU408" s="73"/>
      <c r="DJV408" s="73"/>
      <c r="DJW408" s="73"/>
      <c r="DJX408" s="73"/>
      <c r="DJY408" s="73"/>
      <c r="DJZ408" s="73"/>
      <c r="DKA408" s="73"/>
      <c r="DKB408" s="73"/>
      <c r="DKC408" s="73"/>
      <c r="DKD408" s="73"/>
      <c r="DKE408" s="73"/>
      <c r="DKF408" s="73"/>
      <c r="DKG408" s="73"/>
      <c r="DKH408" s="73"/>
      <c r="DKI408" s="73"/>
      <c r="DKJ408" s="73"/>
      <c r="DKK408" s="73"/>
      <c r="DKL408" s="73"/>
      <c r="DKM408" s="73"/>
      <c r="DKN408" s="73"/>
      <c r="DKO408" s="73"/>
      <c r="DKP408" s="73"/>
      <c r="DKQ408" s="73"/>
      <c r="DKR408" s="73"/>
      <c r="DKS408" s="73"/>
      <c r="DKT408" s="73"/>
      <c r="DKU408" s="73"/>
      <c r="DKV408" s="73"/>
      <c r="DKW408" s="73"/>
      <c r="DKX408" s="73"/>
      <c r="DKY408" s="73"/>
      <c r="DKZ408" s="73"/>
      <c r="DLA408" s="73"/>
      <c r="DLB408" s="73"/>
      <c r="DLC408" s="73"/>
      <c r="DLD408" s="73"/>
      <c r="DLE408" s="73"/>
      <c r="DLF408" s="73"/>
      <c r="DLG408" s="73"/>
      <c r="DLH408" s="73"/>
      <c r="DLI408" s="73"/>
      <c r="DLJ408" s="73"/>
      <c r="DLK408" s="73"/>
      <c r="DLL408" s="73"/>
      <c r="DLM408" s="73"/>
      <c r="DLN408" s="73"/>
      <c r="DLO408" s="73"/>
      <c r="DLP408" s="73"/>
      <c r="DLQ408" s="73"/>
      <c r="DLR408" s="73"/>
      <c r="DLS408" s="73"/>
      <c r="DLT408" s="73"/>
      <c r="DLU408" s="73"/>
      <c r="DLV408" s="73"/>
      <c r="DLW408" s="73"/>
      <c r="DLX408" s="73"/>
      <c r="DLY408" s="73"/>
      <c r="DLZ408" s="73"/>
      <c r="DMA408" s="73"/>
      <c r="DMB408" s="73"/>
      <c r="DMC408" s="73"/>
      <c r="DMD408" s="73"/>
      <c r="DME408" s="73"/>
      <c r="DMF408" s="73"/>
      <c r="DMG408" s="73"/>
      <c r="DMH408" s="73"/>
      <c r="DMI408" s="73"/>
      <c r="DMJ408" s="73"/>
      <c r="DMK408" s="73"/>
      <c r="DML408" s="73"/>
      <c r="DMM408" s="73"/>
      <c r="DMN408" s="73"/>
      <c r="DMO408" s="73"/>
      <c r="DMP408" s="73"/>
      <c r="DMQ408" s="73"/>
      <c r="DMR408" s="73"/>
      <c r="DMS408" s="73"/>
      <c r="DMT408" s="73"/>
      <c r="DMU408" s="73"/>
      <c r="DMV408" s="73"/>
      <c r="DMW408" s="73"/>
      <c r="DMX408" s="73"/>
      <c r="DMY408" s="73"/>
      <c r="DMZ408" s="73"/>
      <c r="DNA408" s="73"/>
      <c r="DNB408" s="73"/>
      <c r="DNC408" s="73"/>
      <c r="DND408" s="73"/>
      <c r="DNE408" s="73"/>
      <c r="DNF408" s="73"/>
      <c r="DNG408" s="73"/>
      <c r="DNH408" s="73"/>
      <c r="DNI408" s="73"/>
      <c r="DNJ408" s="73"/>
      <c r="DNK408" s="73"/>
      <c r="DNL408" s="73"/>
      <c r="DNM408" s="73"/>
      <c r="DNN408" s="73"/>
      <c r="DNO408" s="73"/>
      <c r="DNP408" s="73"/>
      <c r="DNQ408" s="73"/>
      <c r="DNR408" s="73"/>
      <c r="DNS408" s="73"/>
      <c r="DNT408" s="73"/>
      <c r="DNU408" s="73"/>
      <c r="DNV408" s="73"/>
      <c r="DNW408" s="73"/>
      <c r="DNX408" s="73"/>
      <c r="DNY408" s="73"/>
      <c r="DNZ408" s="73"/>
      <c r="DOA408" s="73"/>
      <c r="DOB408" s="73"/>
      <c r="DOC408" s="73"/>
      <c r="DOD408" s="73"/>
      <c r="DOE408" s="73"/>
      <c r="DOF408" s="73"/>
      <c r="DOG408" s="73"/>
      <c r="DOH408" s="73"/>
      <c r="DOI408" s="73"/>
      <c r="DOJ408" s="73"/>
      <c r="DOK408" s="73"/>
      <c r="DOL408" s="73"/>
      <c r="DOM408" s="73"/>
      <c r="DON408" s="73"/>
      <c r="DOO408" s="73"/>
      <c r="DOP408" s="73"/>
      <c r="DOQ408" s="73"/>
      <c r="DOR408" s="73"/>
      <c r="DOS408" s="73"/>
      <c r="DOT408" s="73"/>
      <c r="DOU408" s="73"/>
      <c r="DOV408" s="73"/>
      <c r="DOW408" s="73"/>
      <c r="DOX408" s="73"/>
      <c r="DOY408" s="73"/>
      <c r="DOZ408" s="73"/>
      <c r="DPA408" s="73"/>
      <c r="DPB408" s="73"/>
      <c r="DPC408" s="73"/>
      <c r="DPD408" s="73"/>
      <c r="DPE408" s="73"/>
      <c r="DPF408" s="73"/>
      <c r="DPG408" s="73"/>
      <c r="DPH408" s="73"/>
      <c r="DPI408" s="73"/>
      <c r="DPJ408" s="73"/>
      <c r="DPK408" s="73"/>
      <c r="DPL408" s="73"/>
      <c r="DPM408" s="73"/>
      <c r="DPN408" s="73"/>
      <c r="DPO408" s="73"/>
      <c r="DPP408" s="73"/>
      <c r="DPQ408" s="73"/>
      <c r="DPR408" s="73"/>
      <c r="DPS408" s="73"/>
      <c r="DPT408" s="73"/>
      <c r="DPU408" s="73"/>
      <c r="DPV408" s="73"/>
      <c r="DPW408" s="73"/>
      <c r="DPX408" s="73"/>
      <c r="DPY408" s="73"/>
      <c r="DPZ408" s="73"/>
      <c r="DQA408" s="73"/>
      <c r="DQB408" s="73"/>
      <c r="DQC408" s="73"/>
      <c r="DQD408" s="73"/>
      <c r="DQE408" s="73"/>
      <c r="DQF408" s="73"/>
      <c r="DQG408" s="73"/>
      <c r="DQH408" s="73"/>
      <c r="DQI408" s="73"/>
      <c r="DQJ408" s="73"/>
      <c r="DQK408" s="73"/>
      <c r="DQL408" s="73"/>
      <c r="DQM408" s="73"/>
      <c r="DQN408" s="73"/>
      <c r="DQO408" s="73"/>
      <c r="DQP408" s="73"/>
      <c r="DQQ408" s="73"/>
      <c r="DQR408" s="73"/>
      <c r="DQS408" s="73"/>
      <c r="DQT408" s="73"/>
      <c r="DQU408" s="73"/>
      <c r="DQV408" s="73"/>
      <c r="DQW408" s="73"/>
      <c r="DQX408" s="73"/>
      <c r="DQY408" s="73"/>
      <c r="DQZ408" s="73"/>
      <c r="DRA408" s="73"/>
      <c r="DRB408" s="73"/>
      <c r="DRC408" s="73"/>
      <c r="DRD408" s="73"/>
      <c r="DRE408" s="73"/>
      <c r="DRF408" s="73"/>
      <c r="DRG408" s="73"/>
      <c r="DRH408" s="73"/>
      <c r="DRI408" s="73"/>
      <c r="DRJ408" s="73"/>
      <c r="DRK408" s="73"/>
      <c r="DRL408" s="73"/>
      <c r="DRM408" s="73"/>
      <c r="DRN408" s="73"/>
      <c r="DRO408" s="73"/>
      <c r="DRP408" s="73"/>
      <c r="DRQ408" s="73"/>
      <c r="DRR408" s="73"/>
      <c r="DRS408" s="73"/>
      <c r="DRT408" s="73"/>
      <c r="DRU408" s="73"/>
      <c r="DRV408" s="73"/>
      <c r="DRW408" s="73"/>
      <c r="DRX408" s="73"/>
      <c r="DRY408" s="73"/>
      <c r="DRZ408" s="73"/>
      <c r="DSA408" s="73"/>
      <c r="DSB408" s="73"/>
      <c r="DSC408" s="73"/>
      <c r="DSD408" s="73"/>
      <c r="DSE408" s="73"/>
      <c r="DSF408" s="73"/>
      <c r="DSG408" s="73"/>
      <c r="DSH408" s="73"/>
      <c r="DSI408" s="73"/>
      <c r="DSJ408" s="73"/>
      <c r="DSK408" s="73"/>
      <c r="DSL408" s="73"/>
      <c r="DSM408" s="73"/>
      <c r="DSN408" s="73"/>
      <c r="DSO408" s="73"/>
      <c r="DSP408" s="73"/>
      <c r="DSQ408" s="73"/>
      <c r="DSR408" s="73"/>
      <c r="DSS408" s="73"/>
      <c r="DST408" s="73"/>
      <c r="DSU408" s="73"/>
      <c r="DSV408" s="73"/>
      <c r="DSW408" s="73"/>
      <c r="DSX408" s="73"/>
      <c r="DSY408" s="73"/>
      <c r="DSZ408" s="73"/>
      <c r="DTA408" s="73"/>
      <c r="DTB408" s="73"/>
      <c r="DTC408" s="73"/>
      <c r="DTD408" s="73"/>
      <c r="DTE408" s="73"/>
      <c r="DTF408" s="73"/>
      <c r="DTG408" s="73"/>
      <c r="DTH408" s="73"/>
      <c r="DTI408" s="73"/>
      <c r="DTJ408" s="73"/>
      <c r="DTK408" s="73"/>
      <c r="DTL408" s="73"/>
      <c r="DTM408" s="73"/>
      <c r="DTN408" s="73"/>
      <c r="DTO408" s="73"/>
      <c r="DTP408" s="73"/>
      <c r="DTQ408" s="73"/>
      <c r="DTR408" s="73"/>
      <c r="DTS408" s="73"/>
      <c r="DTT408" s="73"/>
      <c r="DTU408" s="73"/>
      <c r="DTV408" s="73"/>
      <c r="DTW408" s="73"/>
      <c r="DTX408" s="73"/>
      <c r="DTY408" s="73"/>
      <c r="DTZ408" s="73"/>
      <c r="DUA408" s="73"/>
      <c r="DUB408" s="73"/>
      <c r="DUC408" s="73"/>
      <c r="DUD408" s="73"/>
      <c r="DUE408" s="73"/>
      <c r="DUF408" s="73"/>
      <c r="DUG408" s="73"/>
      <c r="DUH408" s="73"/>
      <c r="DUI408" s="73"/>
      <c r="DUJ408" s="73"/>
      <c r="DUK408" s="73"/>
      <c r="DUL408" s="73"/>
      <c r="DUM408" s="73"/>
      <c r="DUN408" s="73"/>
      <c r="DUO408" s="73"/>
      <c r="DUP408" s="73"/>
      <c r="DUQ408" s="73"/>
      <c r="DUR408" s="73"/>
      <c r="DUS408" s="73"/>
      <c r="DUT408" s="73"/>
      <c r="DUU408" s="73"/>
      <c r="DUV408" s="73"/>
      <c r="DUW408" s="73"/>
      <c r="DUX408" s="73"/>
      <c r="DUY408" s="73"/>
      <c r="DUZ408" s="73"/>
      <c r="DVA408" s="73"/>
      <c r="DVB408" s="73"/>
      <c r="DVC408" s="73"/>
      <c r="DVD408" s="73"/>
      <c r="DVE408" s="73"/>
      <c r="DVF408" s="73"/>
      <c r="DVG408" s="73"/>
      <c r="DVH408" s="73"/>
      <c r="DVI408" s="73"/>
      <c r="DVJ408" s="73"/>
      <c r="DVK408" s="73"/>
      <c r="DVL408" s="73"/>
      <c r="DVM408" s="73"/>
      <c r="DVN408" s="73"/>
      <c r="DVO408" s="73"/>
      <c r="DVP408" s="73"/>
      <c r="DVQ408" s="73"/>
      <c r="DVR408" s="73"/>
      <c r="DVS408" s="73"/>
      <c r="DVT408" s="73"/>
      <c r="DVU408" s="73"/>
      <c r="DVV408" s="73"/>
      <c r="DVW408" s="73"/>
      <c r="DVX408" s="73"/>
      <c r="DVY408" s="73"/>
      <c r="DVZ408" s="73"/>
      <c r="DWA408" s="73"/>
      <c r="DWB408" s="73"/>
      <c r="DWC408" s="73"/>
      <c r="DWD408" s="73"/>
      <c r="DWE408" s="73"/>
      <c r="DWF408" s="73"/>
      <c r="DWG408" s="73"/>
      <c r="DWH408" s="73"/>
      <c r="DWI408" s="73"/>
      <c r="DWJ408" s="73"/>
      <c r="DWK408" s="73"/>
      <c r="DWL408" s="73"/>
      <c r="DWM408" s="73"/>
      <c r="DWN408" s="73"/>
      <c r="DWO408" s="73"/>
      <c r="DWP408" s="73"/>
      <c r="DWQ408" s="73"/>
      <c r="DWR408" s="73"/>
      <c r="DWS408" s="73"/>
      <c r="DWT408" s="73"/>
      <c r="DWU408" s="73"/>
      <c r="DWV408" s="73"/>
      <c r="DWW408" s="73"/>
      <c r="DWX408" s="73"/>
      <c r="DWY408" s="73"/>
      <c r="DWZ408" s="73"/>
      <c r="DXA408" s="73"/>
      <c r="DXB408" s="73"/>
      <c r="DXC408" s="73"/>
      <c r="DXD408" s="73"/>
      <c r="DXE408" s="73"/>
      <c r="DXF408" s="73"/>
      <c r="DXG408" s="73"/>
      <c r="DXH408" s="73"/>
      <c r="DXI408" s="73"/>
      <c r="DXJ408" s="73"/>
      <c r="DXK408" s="73"/>
      <c r="DXL408" s="73"/>
      <c r="DXM408" s="73"/>
      <c r="DXN408" s="73"/>
      <c r="DXO408" s="73"/>
      <c r="DXP408" s="73"/>
      <c r="DXQ408" s="73"/>
      <c r="DXR408" s="73"/>
      <c r="DXS408" s="73"/>
      <c r="DXT408" s="73"/>
      <c r="DXU408" s="73"/>
      <c r="DXV408" s="73"/>
      <c r="DXW408" s="73"/>
      <c r="DXX408" s="73"/>
      <c r="DXY408" s="73"/>
      <c r="DXZ408" s="73"/>
      <c r="DYA408" s="73"/>
      <c r="DYB408" s="73"/>
      <c r="DYC408" s="73"/>
      <c r="DYD408" s="73"/>
      <c r="DYE408" s="73"/>
      <c r="DYF408" s="73"/>
      <c r="DYG408" s="73"/>
      <c r="DYH408" s="73"/>
      <c r="DYI408" s="73"/>
      <c r="DYJ408" s="73"/>
      <c r="DYK408" s="73"/>
      <c r="DYL408" s="73"/>
      <c r="DYM408" s="73"/>
      <c r="DYN408" s="73"/>
      <c r="DYO408" s="73"/>
      <c r="DYP408" s="73"/>
      <c r="DYQ408" s="73"/>
      <c r="DYR408" s="73"/>
      <c r="DYS408" s="73"/>
      <c r="DYT408" s="73"/>
      <c r="DYU408" s="73"/>
      <c r="DYV408" s="73"/>
      <c r="DYW408" s="73"/>
      <c r="DYX408" s="73"/>
      <c r="DYY408" s="73"/>
      <c r="DYZ408" s="73"/>
      <c r="DZA408" s="73"/>
      <c r="DZB408" s="73"/>
      <c r="DZC408" s="73"/>
      <c r="DZD408" s="73"/>
      <c r="DZE408" s="73"/>
      <c r="DZF408" s="73"/>
      <c r="DZG408" s="73"/>
      <c r="DZH408" s="73"/>
      <c r="DZI408" s="73"/>
      <c r="DZJ408" s="73"/>
      <c r="DZK408" s="73"/>
      <c r="DZL408" s="73"/>
      <c r="DZM408" s="73"/>
      <c r="DZN408" s="73"/>
      <c r="DZO408" s="73"/>
      <c r="DZP408" s="73"/>
      <c r="DZQ408" s="73"/>
      <c r="DZR408" s="73"/>
      <c r="DZS408" s="73"/>
      <c r="DZT408" s="73"/>
      <c r="DZU408" s="73"/>
      <c r="DZV408" s="73"/>
      <c r="DZW408" s="73"/>
      <c r="DZX408" s="73"/>
      <c r="DZY408" s="73"/>
      <c r="DZZ408" s="73"/>
      <c r="EAA408" s="73"/>
      <c r="EAB408" s="73"/>
      <c r="EAC408" s="73"/>
      <c r="EAD408" s="73"/>
      <c r="EAE408" s="73"/>
      <c r="EAF408" s="73"/>
      <c r="EAG408" s="73"/>
      <c r="EAH408" s="73"/>
      <c r="EAI408" s="73"/>
      <c r="EAJ408" s="73"/>
      <c r="EAK408" s="73"/>
      <c r="EAL408" s="73"/>
      <c r="EAM408" s="73"/>
      <c r="EAN408" s="73"/>
      <c r="EAO408" s="73"/>
      <c r="EAP408" s="73"/>
      <c r="EAQ408" s="73"/>
      <c r="EAR408" s="73"/>
      <c r="EAS408" s="73"/>
      <c r="EAT408" s="73"/>
      <c r="EAU408" s="73"/>
      <c r="EAV408" s="73"/>
      <c r="EAW408" s="73"/>
      <c r="EAX408" s="73"/>
      <c r="EAY408" s="73"/>
      <c r="EAZ408" s="73"/>
      <c r="EBA408" s="73"/>
      <c r="EBB408" s="73"/>
      <c r="EBC408" s="73"/>
      <c r="EBD408" s="73"/>
      <c r="EBE408" s="73"/>
      <c r="EBF408" s="73"/>
      <c r="EBG408" s="73"/>
      <c r="EBH408" s="73"/>
      <c r="EBI408" s="73"/>
      <c r="EBJ408" s="73"/>
      <c r="EBK408" s="73"/>
      <c r="EBL408" s="73"/>
      <c r="EBM408" s="73"/>
      <c r="EBN408" s="73"/>
      <c r="EBO408" s="73"/>
      <c r="EBP408" s="73"/>
      <c r="EBQ408" s="73"/>
      <c r="EBR408" s="73"/>
      <c r="EBS408" s="73"/>
      <c r="EBT408" s="73"/>
      <c r="EBU408" s="73"/>
      <c r="EBV408" s="73"/>
      <c r="EBW408" s="73"/>
      <c r="EBX408" s="73"/>
      <c r="EBY408" s="73"/>
      <c r="EBZ408" s="73"/>
      <c r="ECA408" s="73"/>
      <c r="ECB408" s="73"/>
      <c r="ECC408" s="73"/>
      <c r="ECD408" s="73"/>
      <c r="ECE408" s="73"/>
      <c r="ECF408" s="73"/>
      <c r="ECG408" s="73"/>
      <c r="ECH408" s="73"/>
      <c r="ECI408" s="73"/>
      <c r="ECJ408" s="73"/>
      <c r="ECK408" s="73"/>
      <c r="ECL408" s="73"/>
      <c r="ECM408" s="73"/>
      <c r="ECN408" s="73"/>
      <c r="ECO408" s="73"/>
      <c r="ECP408" s="73"/>
      <c r="ECQ408" s="73"/>
      <c r="ECR408" s="73"/>
      <c r="ECS408" s="73"/>
      <c r="ECT408" s="73"/>
      <c r="ECU408" s="73"/>
      <c r="ECV408" s="73"/>
      <c r="ECW408" s="73"/>
      <c r="ECX408" s="73"/>
      <c r="ECY408" s="73"/>
      <c r="ECZ408" s="73"/>
      <c r="EDA408" s="73"/>
      <c r="EDB408" s="73"/>
      <c r="EDC408" s="73"/>
      <c r="EDD408" s="73"/>
      <c r="EDE408" s="73"/>
      <c r="EDF408" s="73"/>
      <c r="EDG408" s="73"/>
      <c r="EDH408" s="73"/>
      <c r="EDI408" s="73"/>
      <c r="EDJ408" s="73"/>
      <c r="EDK408" s="73"/>
      <c r="EDL408" s="73"/>
      <c r="EDM408" s="73"/>
      <c r="EDN408" s="73"/>
      <c r="EDO408" s="73"/>
      <c r="EDP408" s="73"/>
      <c r="EDQ408" s="73"/>
      <c r="EDR408" s="73"/>
      <c r="EDS408" s="73"/>
      <c r="EDT408" s="73"/>
      <c r="EDU408" s="73"/>
      <c r="EDV408" s="73"/>
      <c r="EDW408" s="73"/>
      <c r="EDX408" s="73"/>
      <c r="EDY408" s="73"/>
      <c r="EDZ408" s="73"/>
      <c r="EEA408" s="73"/>
      <c r="EEB408" s="73"/>
      <c r="EEC408" s="73"/>
      <c r="EED408" s="73"/>
      <c r="EEE408" s="73"/>
      <c r="EEF408" s="73"/>
      <c r="EEG408" s="73"/>
      <c r="EEH408" s="73"/>
      <c r="EEI408" s="73"/>
      <c r="EEJ408" s="73"/>
      <c r="EEK408" s="73"/>
      <c r="EEL408" s="73"/>
      <c r="EEM408" s="73"/>
      <c r="EEN408" s="73"/>
      <c r="EEO408" s="73"/>
      <c r="EEP408" s="73"/>
      <c r="EEQ408" s="73"/>
      <c r="EER408" s="73"/>
      <c r="EES408" s="73"/>
      <c r="EET408" s="73"/>
      <c r="EEU408" s="73"/>
      <c r="EEV408" s="73"/>
      <c r="EEW408" s="73"/>
      <c r="EEX408" s="73"/>
      <c r="EEY408" s="73"/>
      <c r="EEZ408" s="73"/>
      <c r="EFA408" s="73"/>
      <c r="EFB408" s="73"/>
      <c r="EFC408" s="73"/>
      <c r="EFD408" s="73"/>
      <c r="EFE408" s="73"/>
      <c r="EFF408" s="73"/>
      <c r="EFG408" s="73"/>
      <c r="EFH408" s="73"/>
      <c r="EFI408" s="73"/>
      <c r="EFJ408" s="73"/>
      <c r="EFK408" s="73"/>
      <c r="EFL408" s="73"/>
      <c r="EFM408" s="73"/>
      <c r="EFN408" s="73"/>
      <c r="EFO408" s="73"/>
      <c r="EFP408" s="73"/>
      <c r="EFQ408" s="73"/>
      <c r="EFR408" s="73"/>
      <c r="EFS408" s="73"/>
      <c r="EFT408" s="73"/>
      <c r="EFU408" s="73"/>
      <c r="EFV408" s="73"/>
      <c r="EFW408" s="73"/>
      <c r="EFX408" s="73"/>
      <c r="EFY408" s="73"/>
      <c r="EFZ408" s="73"/>
      <c r="EGA408" s="73"/>
      <c r="EGB408" s="73"/>
      <c r="EGC408" s="73"/>
      <c r="EGD408" s="73"/>
      <c r="EGE408" s="73"/>
      <c r="EGF408" s="73"/>
      <c r="EGG408" s="73"/>
      <c r="EGH408" s="73"/>
      <c r="EGI408" s="73"/>
      <c r="EGJ408" s="73"/>
      <c r="EGK408" s="73"/>
      <c r="EGL408" s="73"/>
      <c r="EGM408" s="73"/>
      <c r="EGN408" s="73"/>
      <c r="EGO408" s="73"/>
      <c r="EGP408" s="73"/>
      <c r="EGQ408" s="73"/>
      <c r="EGR408" s="73"/>
      <c r="EGS408" s="73"/>
      <c r="EGT408" s="73"/>
      <c r="EGU408" s="73"/>
      <c r="EGV408" s="73"/>
      <c r="EGW408" s="73"/>
      <c r="EGX408" s="73"/>
      <c r="EGY408" s="73"/>
      <c r="EGZ408" s="73"/>
      <c r="EHA408" s="73"/>
      <c r="EHB408" s="73"/>
      <c r="EHC408" s="73"/>
      <c r="EHD408" s="73"/>
      <c r="EHE408" s="73"/>
      <c r="EHF408" s="73"/>
      <c r="EHG408" s="73"/>
      <c r="EHH408" s="73"/>
      <c r="EHI408" s="73"/>
      <c r="EHJ408" s="73"/>
      <c r="EHK408" s="73"/>
      <c r="EHL408" s="73"/>
      <c r="EHM408" s="73"/>
      <c r="EHN408" s="73"/>
      <c r="EHO408" s="73"/>
      <c r="EHP408" s="73"/>
      <c r="EHQ408" s="73"/>
      <c r="EHR408" s="73"/>
      <c r="EHS408" s="73"/>
      <c r="EHT408" s="73"/>
      <c r="EHU408" s="73"/>
      <c r="EHV408" s="73"/>
      <c r="EHW408" s="73"/>
      <c r="EHX408" s="73"/>
      <c r="EHY408" s="73"/>
      <c r="EHZ408" s="73"/>
      <c r="EIA408" s="73"/>
      <c r="EIB408" s="73"/>
      <c r="EIC408" s="73"/>
      <c r="EID408" s="73"/>
      <c r="EIE408" s="73"/>
      <c r="EIF408" s="73"/>
      <c r="EIG408" s="73"/>
      <c r="EIH408" s="73"/>
      <c r="EII408" s="73"/>
      <c r="EIJ408" s="73"/>
      <c r="EIK408" s="73"/>
      <c r="EIL408" s="73"/>
      <c r="EIM408" s="73"/>
      <c r="EIN408" s="73"/>
      <c r="EIO408" s="73"/>
      <c r="EIP408" s="73"/>
      <c r="EIQ408" s="73"/>
      <c r="EIR408" s="73"/>
      <c r="EIS408" s="73"/>
      <c r="EIT408" s="73"/>
      <c r="EIU408" s="73"/>
      <c r="EIV408" s="73"/>
      <c r="EIW408" s="73"/>
      <c r="EIX408" s="73"/>
      <c r="EIY408" s="73"/>
      <c r="EIZ408" s="73"/>
      <c r="EJA408" s="73"/>
      <c r="EJB408" s="73"/>
      <c r="EJC408" s="73"/>
      <c r="EJD408" s="73"/>
      <c r="EJE408" s="73"/>
      <c r="EJF408" s="73"/>
      <c r="EJG408" s="73"/>
      <c r="EJH408" s="73"/>
      <c r="EJI408" s="73"/>
      <c r="EJJ408" s="73"/>
      <c r="EJK408" s="73"/>
      <c r="EJL408" s="73"/>
      <c r="EJM408" s="73"/>
      <c r="EJN408" s="73"/>
      <c r="EJO408" s="73"/>
      <c r="EJP408" s="73"/>
      <c r="EJQ408" s="73"/>
      <c r="EJR408" s="73"/>
      <c r="EJS408" s="73"/>
      <c r="EJT408" s="73"/>
      <c r="EJU408" s="73"/>
      <c r="EJV408" s="73"/>
      <c r="EJW408" s="73"/>
      <c r="EJX408" s="73"/>
      <c r="EJY408" s="73"/>
      <c r="EJZ408" s="73"/>
      <c r="EKA408" s="73"/>
      <c r="EKB408" s="73"/>
      <c r="EKC408" s="73"/>
      <c r="EKD408" s="73"/>
      <c r="EKE408" s="73"/>
      <c r="EKF408" s="73"/>
      <c r="EKG408" s="73"/>
      <c r="EKH408" s="73"/>
      <c r="EKI408" s="73"/>
      <c r="EKJ408" s="73"/>
      <c r="EKK408" s="73"/>
      <c r="EKL408" s="73"/>
      <c r="EKM408" s="73"/>
      <c r="EKN408" s="73"/>
      <c r="EKO408" s="73"/>
      <c r="EKP408" s="73"/>
      <c r="EKQ408" s="73"/>
      <c r="EKR408" s="73"/>
      <c r="EKS408" s="73"/>
      <c r="EKT408" s="73"/>
      <c r="EKU408" s="73"/>
      <c r="EKV408" s="73"/>
      <c r="EKW408" s="73"/>
      <c r="EKX408" s="73"/>
      <c r="EKY408" s="73"/>
      <c r="EKZ408" s="73"/>
      <c r="ELA408" s="73"/>
      <c r="ELB408" s="73"/>
      <c r="ELC408" s="73"/>
      <c r="ELD408" s="73"/>
      <c r="ELE408" s="73"/>
      <c r="ELF408" s="73"/>
      <c r="ELG408" s="73"/>
      <c r="ELH408" s="73"/>
      <c r="ELI408" s="73"/>
      <c r="ELJ408" s="73"/>
      <c r="ELK408" s="73"/>
      <c r="ELL408" s="73"/>
      <c r="ELM408" s="73"/>
      <c r="ELN408" s="73"/>
      <c r="ELO408" s="73"/>
      <c r="ELP408" s="73"/>
      <c r="ELQ408" s="73"/>
      <c r="ELR408" s="73"/>
      <c r="ELS408" s="73"/>
      <c r="ELT408" s="73"/>
      <c r="ELU408" s="73"/>
      <c r="ELV408" s="73"/>
      <c r="ELW408" s="73"/>
      <c r="ELX408" s="73"/>
      <c r="ELY408" s="73"/>
      <c r="ELZ408" s="73"/>
      <c r="EMA408" s="73"/>
      <c r="EMB408" s="73"/>
      <c r="EMC408" s="73"/>
      <c r="EMD408" s="73"/>
      <c r="EME408" s="73"/>
      <c r="EMF408" s="73"/>
      <c r="EMG408" s="73"/>
      <c r="EMH408" s="73"/>
      <c r="EMI408" s="73"/>
      <c r="EMJ408" s="73"/>
      <c r="EMK408" s="73"/>
      <c r="EML408" s="73"/>
      <c r="EMM408" s="73"/>
      <c r="EMN408" s="73"/>
      <c r="EMO408" s="73"/>
      <c r="EMP408" s="73"/>
      <c r="EMQ408" s="73"/>
      <c r="EMR408" s="73"/>
      <c r="EMS408" s="73"/>
      <c r="EMT408" s="73"/>
      <c r="EMU408" s="73"/>
      <c r="EMV408" s="73"/>
      <c r="EMW408" s="73"/>
      <c r="EMX408" s="73"/>
      <c r="EMY408" s="73"/>
      <c r="EMZ408" s="73"/>
      <c r="ENA408" s="73"/>
      <c r="ENB408" s="73"/>
      <c r="ENC408" s="73"/>
      <c r="END408" s="73"/>
      <c r="ENE408" s="73"/>
      <c r="ENF408" s="73"/>
      <c r="ENG408" s="73"/>
      <c r="ENH408" s="73"/>
      <c r="ENI408" s="73"/>
      <c r="ENJ408" s="73"/>
      <c r="ENK408" s="73"/>
      <c r="ENL408" s="73"/>
      <c r="ENM408" s="73"/>
      <c r="ENN408" s="73"/>
      <c r="ENO408" s="73"/>
      <c r="ENP408" s="73"/>
      <c r="ENQ408" s="73"/>
      <c r="ENR408" s="73"/>
      <c r="ENS408" s="73"/>
      <c r="ENT408" s="73"/>
      <c r="ENU408" s="73"/>
      <c r="ENV408" s="73"/>
      <c r="ENW408" s="73"/>
      <c r="ENX408" s="73"/>
      <c r="ENY408" s="73"/>
      <c r="ENZ408" s="73"/>
      <c r="EOA408" s="73"/>
      <c r="EOB408" s="73"/>
      <c r="EOC408" s="73"/>
      <c r="EOD408" s="73"/>
      <c r="EOE408" s="73"/>
      <c r="EOF408" s="73"/>
      <c r="EOG408" s="73"/>
      <c r="EOH408" s="73"/>
      <c r="EOI408" s="73"/>
      <c r="EOJ408" s="73"/>
      <c r="EOK408" s="73"/>
      <c r="EOL408" s="73"/>
      <c r="EOM408" s="73"/>
      <c r="EON408" s="73"/>
      <c r="EOO408" s="73"/>
      <c r="EOP408" s="73"/>
      <c r="EOQ408" s="73"/>
      <c r="EOR408" s="73"/>
      <c r="EOS408" s="73"/>
      <c r="EOT408" s="73"/>
      <c r="EOU408" s="73"/>
      <c r="EOV408" s="73"/>
      <c r="EOW408" s="73"/>
      <c r="EOX408" s="73"/>
      <c r="EOY408" s="73"/>
      <c r="EOZ408" s="73"/>
      <c r="EPA408" s="73"/>
      <c r="EPB408" s="73"/>
      <c r="EPC408" s="73"/>
      <c r="EPD408" s="73"/>
      <c r="EPE408" s="73"/>
      <c r="EPF408" s="73"/>
      <c r="EPG408" s="73"/>
      <c r="EPH408" s="73"/>
      <c r="EPI408" s="73"/>
      <c r="EPJ408" s="73"/>
      <c r="EPK408" s="73"/>
      <c r="EPL408" s="73"/>
      <c r="EPM408" s="73"/>
      <c r="EPN408" s="73"/>
      <c r="EPO408" s="73"/>
      <c r="EPP408" s="73"/>
      <c r="EPQ408" s="73"/>
      <c r="EPR408" s="73"/>
      <c r="EPS408" s="73"/>
      <c r="EPT408" s="73"/>
      <c r="EPU408" s="73"/>
      <c r="EPV408" s="73"/>
      <c r="EPW408" s="73"/>
      <c r="EPX408" s="73"/>
      <c r="EPY408" s="73"/>
      <c r="EPZ408" s="73"/>
      <c r="EQA408" s="73"/>
      <c r="EQB408" s="73"/>
      <c r="EQC408" s="73"/>
      <c r="EQD408" s="73"/>
      <c r="EQE408" s="73"/>
      <c r="EQF408" s="73"/>
      <c r="EQG408" s="73"/>
      <c r="EQH408" s="73"/>
      <c r="EQI408" s="73"/>
      <c r="EQJ408" s="73"/>
      <c r="EQK408" s="73"/>
      <c r="EQL408" s="73"/>
      <c r="EQM408" s="73"/>
      <c r="EQN408" s="73"/>
      <c r="EQO408" s="73"/>
      <c r="EQP408" s="73"/>
      <c r="EQQ408" s="73"/>
      <c r="EQR408" s="73"/>
      <c r="EQS408" s="73"/>
      <c r="EQT408" s="73"/>
      <c r="EQU408" s="73"/>
      <c r="EQV408" s="73"/>
      <c r="EQW408" s="73"/>
      <c r="EQX408" s="73"/>
      <c r="EQY408" s="73"/>
      <c r="EQZ408" s="73"/>
      <c r="ERA408" s="73"/>
      <c r="ERB408" s="73"/>
      <c r="ERC408" s="73"/>
      <c r="ERD408" s="73"/>
      <c r="ERE408" s="73"/>
      <c r="ERF408" s="73"/>
      <c r="ERG408" s="73"/>
      <c r="ERH408" s="73"/>
      <c r="ERI408" s="73"/>
      <c r="ERJ408" s="73"/>
      <c r="ERK408" s="73"/>
      <c r="ERL408" s="73"/>
      <c r="ERM408" s="73"/>
      <c r="ERN408" s="73"/>
      <c r="ERO408" s="73"/>
      <c r="ERP408" s="73"/>
      <c r="ERQ408" s="73"/>
      <c r="ERR408" s="73"/>
      <c r="ERS408" s="73"/>
      <c r="ERT408" s="73"/>
      <c r="ERU408" s="73"/>
      <c r="ERV408" s="73"/>
      <c r="ERW408" s="73"/>
      <c r="ERX408" s="73"/>
      <c r="ERY408" s="73"/>
      <c r="ERZ408" s="73"/>
      <c r="ESA408" s="73"/>
      <c r="ESB408" s="73"/>
      <c r="ESC408" s="73"/>
      <c r="ESD408" s="73"/>
      <c r="ESE408" s="73"/>
      <c r="ESF408" s="73"/>
      <c r="ESG408" s="73"/>
      <c r="ESH408" s="73"/>
      <c r="ESI408" s="73"/>
      <c r="ESJ408" s="73"/>
      <c r="ESK408" s="73"/>
      <c r="ESL408" s="73"/>
      <c r="ESM408" s="73"/>
      <c r="ESN408" s="73"/>
      <c r="ESO408" s="73"/>
      <c r="ESP408" s="73"/>
      <c r="ESQ408" s="73"/>
      <c r="ESR408" s="73"/>
      <c r="ESS408" s="73"/>
      <c r="EST408" s="73"/>
      <c r="ESU408" s="73"/>
      <c r="ESV408" s="73"/>
      <c r="ESW408" s="73"/>
      <c r="ESX408" s="73"/>
      <c r="ESY408" s="73"/>
      <c r="ESZ408" s="73"/>
      <c r="ETA408" s="73"/>
      <c r="ETB408" s="73"/>
      <c r="ETC408" s="73"/>
      <c r="ETD408" s="73"/>
      <c r="ETE408" s="73"/>
      <c r="ETF408" s="73"/>
      <c r="ETG408" s="73"/>
      <c r="ETH408" s="73"/>
      <c r="ETI408" s="73"/>
      <c r="ETJ408" s="73"/>
      <c r="ETK408" s="73"/>
      <c r="ETL408" s="73"/>
      <c r="ETM408" s="73"/>
      <c r="ETN408" s="73"/>
      <c r="ETO408" s="73"/>
      <c r="ETP408" s="73"/>
      <c r="ETQ408" s="73"/>
      <c r="ETR408" s="73"/>
      <c r="ETS408" s="73"/>
      <c r="ETT408" s="73"/>
      <c r="ETU408" s="73"/>
      <c r="ETV408" s="73"/>
      <c r="ETW408" s="73"/>
      <c r="ETX408" s="73"/>
      <c r="ETY408" s="73"/>
      <c r="ETZ408" s="73"/>
      <c r="EUA408" s="73"/>
      <c r="EUB408" s="73"/>
      <c r="EUC408" s="73"/>
      <c r="EUD408" s="73"/>
      <c r="EUE408" s="73"/>
      <c r="EUF408" s="73"/>
      <c r="EUG408" s="73"/>
      <c r="EUH408" s="73"/>
      <c r="EUI408" s="73"/>
      <c r="EUJ408" s="73"/>
      <c r="EUK408" s="73"/>
      <c r="EUL408" s="73"/>
      <c r="EUM408" s="73"/>
      <c r="EUN408" s="73"/>
      <c r="EUO408" s="73"/>
      <c r="EUP408" s="73"/>
      <c r="EUQ408" s="73"/>
      <c r="EUR408" s="73"/>
      <c r="EUS408" s="73"/>
      <c r="EUT408" s="73"/>
      <c r="EUU408" s="73"/>
      <c r="EUV408" s="73"/>
      <c r="EUW408" s="73"/>
      <c r="EUX408" s="73"/>
      <c r="EUY408" s="73"/>
      <c r="EUZ408" s="73"/>
      <c r="EVA408" s="73"/>
      <c r="EVB408" s="73"/>
      <c r="EVC408" s="73"/>
      <c r="EVD408" s="73"/>
      <c r="EVE408" s="73"/>
      <c r="EVF408" s="73"/>
      <c r="EVG408" s="73"/>
      <c r="EVH408" s="73"/>
      <c r="EVI408" s="73"/>
      <c r="EVJ408" s="73"/>
      <c r="EVK408" s="73"/>
      <c r="EVL408" s="73"/>
      <c r="EVM408" s="73"/>
      <c r="EVN408" s="73"/>
      <c r="EVO408" s="73"/>
      <c r="EVP408" s="73"/>
      <c r="EVQ408" s="73"/>
      <c r="EVR408" s="73"/>
      <c r="EVS408" s="73"/>
      <c r="EVT408" s="73"/>
      <c r="EVU408" s="73"/>
      <c r="EVV408" s="73"/>
      <c r="EVW408" s="73"/>
      <c r="EVX408" s="73"/>
      <c r="EVY408" s="73"/>
      <c r="EVZ408" s="73"/>
      <c r="EWA408" s="73"/>
      <c r="EWB408" s="73"/>
      <c r="EWC408" s="73"/>
      <c r="EWD408" s="73"/>
      <c r="EWE408" s="73"/>
      <c r="EWF408" s="73"/>
      <c r="EWG408" s="73"/>
      <c r="EWH408" s="73"/>
      <c r="EWI408" s="73"/>
      <c r="EWJ408" s="73"/>
      <c r="EWK408" s="73"/>
      <c r="EWL408" s="73"/>
      <c r="EWM408" s="73"/>
      <c r="EWN408" s="73"/>
      <c r="EWO408" s="73"/>
      <c r="EWP408" s="73"/>
      <c r="EWQ408" s="73"/>
      <c r="EWR408" s="73"/>
      <c r="EWS408" s="73"/>
      <c r="EWT408" s="73"/>
      <c r="EWU408" s="73"/>
      <c r="EWV408" s="73"/>
      <c r="EWW408" s="73"/>
      <c r="EWX408" s="73"/>
      <c r="EWY408" s="73"/>
      <c r="EWZ408" s="73"/>
      <c r="EXA408" s="73"/>
      <c r="EXB408" s="73"/>
      <c r="EXC408" s="73"/>
      <c r="EXD408" s="73"/>
      <c r="EXE408" s="73"/>
      <c r="EXF408" s="73"/>
      <c r="EXG408" s="73"/>
      <c r="EXH408" s="73"/>
      <c r="EXI408" s="73"/>
      <c r="EXJ408" s="73"/>
      <c r="EXK408" s="73"/>
      <c r="EXL408" s="73"/>
      <c r="EXM408" s="73"/>
      <c r="EXN408" s="73"/>
      <c r="EXO408" s="73"/>
      <c r="EXP408" s="73"/>
      <c r="EXQ408" s="73"/>
      <c r="EXR408" s="73"/>
      <c r="EXS408" s="73"/>
      <c r="EXT408" s="73"/>
      <c r="EXU408" s="73"/>
      <c r="EXV408" s="73"/>
      <c r="EXW408" s="73"/>
      <c r="EXX408" s="73"/>
      <c r="EXY408" s="73"/>
      <c r="EXZ408" s="73"/>
      <c r="EYA408" s="73"/>
      <c r="EYB408" s="73"/>
      <c r="EYC408" s="73"/>
      <c r="EYD408" s="73"/>
      <c r="EYE408" s="73"/>
      <c r="EYF408" s="73"/>
      <c r="EYG408" s="73"/>
      <c r="EYH408" s="73"/>
      <c r="EYI408" s="73"/>
      <c r="EYJ408" s="73"/>
      <c r="EYK408" s="73"/>
      <c r="EYL408" s="73"/>
      <c r="EYM408" s="73"/>
      <c r="EYN408" s="73"/>
      <c r="EYO408" s="73"/>
      <c r="EYP408" s="73"/>
      <c r="EYQ408" s="73"/>
      <c r="EYR408" s="73"/>
      <c r="EYS408" s="73"/>
      <c r="EYT408" s="73"/>
      <c r="EYU408" s="73"/>
      <c r="EYV408" s="73"/>
      <c r="EYW408" s="73"/>
      <c r="EYX408" s="73"/>
      <c r="EYY408" s="73"/>
      <c r="EYZ408" s="73"/>
      <c r="EZA408" s="73"/>
      <c r="EZB408" s="73"/>
      <c r="EZC408" s="73"/>
      <c r="EZD408" s="73"/>
      <c r="EZE408" s="73"/>
      <c r="EZF408" s="73"/>
      <c r="EZG408" s="73"/>
      <c r="EZH408" s="73"/>
      <c r="EZI408" s="73"/>
      <c r="EZJ408" s="73"/>
      <c r="EZK408" s="73"/>
      <c r="EZL408" s="73"/>
      <c r="EZM408" s="73"/>
      <c r="EZN408" s="73"/>
      <c r="EZO408" s="73"/>
      <c r="EZP408" s="73"/>
      <c r="EZQ408" s="73"/>
      <c r="EZR408" s="73"/>
      <c r="EZS408" s="73"/>
      <c r="EZT408" s="73"/>
      <c r="EZU408" s="73"/>
      <c r="EZV408" s="73"/>
      <c r="EZW408" s="73"/>
      <c r="EZX408" s="73"/>
      <c r="EZY408" s="73"/>
      <c r="EZZ408" s="73"/>
      <c r="FAA408" s="73"/>
      <c r="FAB408" s="73"/>
      <c r="FAC408" s="73"/>
      <c r="FAD408" s="73"/>
      <c r="FAE408" s="73"/>
      <c r="FAF408" s="73"/>
      <c r="FAG408" s="73"/>
      <c r="FAH408" s="73"/>
      <c r="FAI408" s="73"/>
      <c r="FAJ408" s="73"/>
      <c r="FAK408" s="73"/>
      <c r="FAL408" s="73"/>
      <c r="FAM408" s="73"/>
      <c r="FAN408" s="73"/>
      <c r="FAO408" s="73"/>
      <c r="FAP408" s="73"/>
      <c r="FAQ408" s="73"/>
      <c r="FAR408" s="73"/>
      <c r="FAS408" s="73"/>
      <c r="FAT408" s="73"/>
      <c r="FAU408" s="73"/>
      <c r="FAV408" s="73"/>
      <c r="FAW408" s="73"/>
      <c r="FAX408" s="73"/>
      <c r="FAY408" s="73"/>
      <c r="FAZ408" s="73"/>
      <c r="FBA408" s="73"/>
      <c r="FBB408" s="73"/>
      <c r="FBC408" s="73"/>
      <c r="FBD408" s="73"/>
      <c r="FBE408" s="73"/>
      <c r="FBF408" s="73"/>
      <c r="FBG408" s="73"/>
      <c r="FBH408" s="73"/>
      <c r="FBI408" s="73"/>
      <c r="FBJ408" s="73"/>
      <c r="FBK408" s="73"/>
      <c r="FBL408" s="73"/>
      <c r="FBM408" s="73"/>
      <c r="FBN408" s="73"/>
      <c r="FBO408" s="73"/>
      <c r="FBP408" s="73"/>
      <c r="FBQ408" s="73"/>
      <c r="FBR408" s="73"/>
      <c r="FBS408" s="73"/>
      <c r="FBT408" s="73"/>
      <c r="FBU408" s="73"/>
      <c r="FBV408" s="73"/>
      <c r="FBW408" s="73"/>
      <c r="FBX408" s="73"/>
      <c r="FBY408" s="73"/>
      <c r="FBZ408" s="73"/>
      <c r="FCA408" s="73"/>
      <c r="FCB408" s="73"/>
      <c r="FCC408" s="73"/>
      <c r="FCD408" s="73"/>
      <c r="FCE408" s="73"/>
      <c r="FCF408" s="73"/>
      <c r="FCG408" s="73"/>
      <c r="FCH408" s="73"/>
      <c r="FCI408" s="73"/>
      <c r="FCJ408" s="73"/>
      <c r="FCK408" s="73"/>
      <c r="FCL408" s="73"/>
      <c r="FCM408" s="73"/>
      <c r="FCN408" s="73"/>
      <c r="FCO408" s="73"/>
      <c r="FCP408" s="73"/>
      <c r="FCQ408" s="73"/>
      <c r="FCR408" s="73"/>
      <c r="FCS408" s="73"/>
      <c r="FCT408" s="73"/>
      <c r="FCU408" s="73"/>
      <c r="FCV408" s="73"/>
      <c r="FCW408" s="73"/>
      <c r="FCX408" s="73"/>
      <c r="FCY408" s="73"/>
      <c r="FCZ408" s="73"/>
      <c r="FDA408" s="73"/>
      <c r="FDB408" s="73"/>
      <c r="FDC408" s="73"/>
      <c r="FDD408" s="73"/>
      <c r="FDE408" s="73"/>
      <c r="FDF408" s="73"/>
      <c r="FDG408" s="73"/>
      <c r="FDH408" s="73"/>
      <c r="FDI408" s="73"/>
      <c r="FDJ408" s="73"/>
      <c r="FDK408" s="73"/>
      <c r="FDL408" s="73"/>
      <c r="FDM408" s="73"/>
      <c r="FDN408" s="73"/>
      <c r="FDO408" s="73"/>
      <c r="FDP408" s="73"/>
      <c r="FDQ408" s="73"/>
      <c r="FDR408" s="73"/>
      <c r="FDS408" s="73"/>
      <c r="FDT408" s="73"/>
      <c r="FDU408" s="73"/>
      <c r="FDV408" s="73"/>
      <c r="FDW408" s="73"/>
      <c r="FDX408" s="73"/>
      <c r="FDY408" s="73"/>
      <c r="FDZ408" s="73"/>
      <c r="FEA408" s="73"/>
      <c r="FEB408" s="73"/>
      <c r="FEC408" s="73"/>
      <c r="FED408" s="73"/>
      <c r="FEE408" s="73"/>
      <c r="FEF408" s="73"/>
      <c r="FEG408" s="73"/>
      <c r="FEH408" s="73"/>
      <c r="FEI408" s="73"/>
      <c r="FEJ408" s="73"/>
      <c r="FEK408" s="73"/>
      <c r="FEL408" s="73"/>
      <c r="FEM408" s="73"/>
      <c r="FEN408" s="73"/>
      <c r="FEO408" s="73"/>
      <c r="FEP408" s="73"/>
      <c r="FEQ408" s="73"/>
      <c r="FER408" s="73"/>
      <c r="FES408" s="73"/>
      <c r="FET408" s="73"/>
      <c r="FEU408" s="73"/>
      <c r="FEV408" s="73"/>
      <c r="FEW408" s="73"/>
      <c r="FEX408" s="73"/>
      <c r="FEY408" s="73"/>
      <c r="FEZ408" s="73"/>
      <c r="FFA408" s="73"/>
      <c r="FFB408" s="73"/>
      <c r="FFC408" s="73"/>
      <c r="FFD408" s="73"/>
      <c r="FFE408" s="73"/>
      <c r="FFF408" s="73"/>
      <c r="FFG408" s="73"/>
      <c r="FFH408" s="73"/>
      <c r="FFI408" s="73"/>
      <c r="FFJ408" s="73"/>
      <c r="FFK408" s="73"/>
      <c r="FFL408" s="73"/>
      <c r="FFM408" s="73"/>
      <c r="FFN408" s="73"/>
      <c r="FFO408" s="73"/>
      <c r="FFP408" s="73"/>
      <c r="FFQ408" s="73"/>
      <c r="FFR408" s="73"/>
      <c r="FFS408" s="73"/>
      <c r="FFT408" s="73"/>
      <c r="FFU408" s="73"/>
      <c r="FFV408" s="73"/>
      <c r="FFW408" s="73"/>
      <c r="FFX408" s="73"/>
      <c r="FFY408" s="73"/>
      <c r="FFZ408" s="73"/>
      <c r="FGA408" s="73"/>
      <c r="FGB408" s="73"/>
      <c r="FGC408" s="73"/>
      <c r="FGD408" s="73"/>
      <c r="FGE408" s="73"/>
      <c r="FGF408" s="73"/>
      <c r="FGG408" s="73"/>
      <c r="FGH408" s="73"/>
      <c r="FGI408" s="73"/>
      <c r="FGJ408" s="73"/>
      <c r="FGK408" s="73"/>
      <c r="FGL408" s="73"/>
      <c r="FGM408" s="73"/>
      <c r="FGN408" s="73"/>
      <c r="FGO408" s="73"/>
      <c r="FGP408" s="73"/>
      <c r="FGQ408" s="73"/>
      <c r="FGR408" s="73"/>
      <c r="FGS408" s="73"/>
      <c r="FGT408" s="73"/>
      <c r="FGU408" s="73"/>
      <c r="FGV408" s="73"/>
      <c r="FGW408" s="73"/>
      <c r="FGX408" s="73"/>
      <c r="FGY408" s="73"/>
      <c r="FGZ408" s="73"/>
      <c r="FHA408" s="73"/>
      <c r="FHB408" s="73"/>
      <c r="FHC408" s="73"/>
      <c r="FHD408" s="73"/>
      <c r="FHE408" s="73"/>
      <c r="FHF408" s="73"/>
      <c r="FHG408" s="73"/>
      <c r="FHH408" s="73"/>
      <c r="FHI408" s="73"/>
      <c r="FHJ408" s="73"/>
      <c r="FHK408" s="73"/>
      <c r="FHL408" s="73"/>
      <c r="FHM408" s="73"/>
      <c r="FHN408" s="73"/>
      <c r="FHO408" s="73"/>
      <c r="FHP408" s="73"/>
      <c r="FHQ408" s="73"/>
      <c r="FHR408" s="73"/>
      <c r="FHS408" s="73"/>
      <c r="FHT408" s="73"/>
      <c r="FHU408" s="73"/>
      <c r="FHV408" s="73"/>
      <c r="FHW408" s="73"/>
      <c r="FHX408" s="73"/>
      <c r="FHY408" s="73"/>
      <c r="FHZ408" s="73"/>
      <c r="FIA408" s="73"/>
      <c r="FIB408" s="73"/>
      <c r="FIC408" s="73"/>
      <c r="FID408" s="73"/>
      <c r="FIE408" s="73"/>
      <c r="FIF408" s="73"/>
      <c r="FIG408" s="73"/>
      <c r="FIH408" s="73"/>
      <c r="FII408" s="73"/>
      <c r="FIJ408" s="73"/>
      <c r="FIK408" s="73"/>
      <c r="FIL408" s="73"/>
      <c r="FIM408" s="73"/>
      <c r="FIN408" s="73"/>
      <c r="FIO408" s="73"/>
      <c r="FIP408" s="73"/>
      <c r="FIQ408" s="73"/>
      <c r="FIR408" s="73"/>
      <c r="FIS408" s="73"/>
      <c r="FIT408" s="73"/>
      <c r="FIU408" s="73"/>
      <c r="FIV408" s="73"/>
      <c r="FIW408" s="73"/>
      <c r="FIX408" s="73"/>
      <c r="FIY408" s="73"/>
      <c r="FIZ408" s="73"/>
      <c r="FJA408" s="73"/>
      <c r="FJB408" s="73"/>
      <c r="FJC408" s="73"/>
      <c r="FJD408" s="73"/>
      <c r="FJE408" s="73"/>
      <c r="FJF408" s="73"/>
      <c r="FJG408" s="73"/>
      <c r="FJH408" s="73"/>
      <c r="FJI408" s="73"/>
      <c r="FJJ408" s="73"/>
      <c r="FJK408" s="73"/>
      <c r="FJL408" s="73"/>
      <c r="FJM408" s="73"/>
      <c r="FJN408" s="73"/>
      <c r="FJO408" s="73"/>
      <c r="FJP408" s="73"/>
      <c r="FJQ408" s="73"/>
      <c r="FJR408" s="73"/>
      <c r="FJS408" s="73"/>
      <c r="FJT408" s="73"/>
      <c r="FJU408" s="73"/>
      <c r="FJV408" s="73"/>
      <c r="FJW408" s="73"/>
      <c r="FJX408" s="73"/>
      <c r="FJY408" s="73"/>
      <c r="FJZ408" s="73"/>
      <c r="FKA408" s="73"/>
      <c r="FKB408" s="73"/>
      <c r="FKC408" s="73"/>
      <c r="FKD408" s="73"/>
      <c r="FKE408" s="73"/>
      <c r="FKF408" s="73"/>
      <c r="FKG408" s="73"/>
      <c r="FKH408" s="73"/>
      <c r="FKI408" s="73"/>
      <c r="FKJ408" s="73"/>
      <c r="FKK408" s="73"/>
      <c r="FKL408" s="73"/>
      <c r="FKM408" s="73"/>
      <c r="FKN408" s="73"/>
      <c r="FKO408" s="73"/>
      <c r="FKP408" s="73"/>
      <c r="FKQ408" s="73"/>
      <c r="FKR408" s="73"/>
      <c r="FKS408" s="73"/>
      <c r="FKT408" s="73"/>
      <c r="FKU408" s="73"/>
      <c r="FKV408" s="73"/>
      <c r="FKW408" s="73"/>
      <c r="FKX408" s="73"/>
      <c r="FKY408" s="73"/>
      <c r="FKZ408" s="73"/>
      <c r="FLA408" s="73"/>
      <c r="FLB408" s="73"/>
      <c r="FLC408" s="73"/>
      <c r="FLD408" s="73"/>
      <c r="FLE408" s="73"/>
      <c r="FLF408" s="73"/>
      <c r="FLG408" s="73"/>
      <c r="FLH408" s="73"/>
      <c r="FLI408" s="73"/>
      <c r="FLJ408" s="73"/>
      <c r="FLK408" s="73"/>
      <c r="FLL408" s="73"/>
      <c r="FLM408" s="73"/>
      <c r="FLN408" s="73"/>
      <c r="FLO408" s="73"/>
      <c r="FLP408" s="73"/>
      <c r="FLQ408" s="73"/>
      <c r="FLR408" s="73"/>
      <c r="FLS408" s="73"/>
      <c r="FLT408" s="73"/>
      <c r="FLU408" s="73"/>
      <c r="FLV408" s="73"/>
      <c r="FLW408" s="73"/>
      <c r="FLX408" s="73"/>
      <c r="FLY408" s="73"/>
      <c r="FLZ408" s="73"/>
      <c r="FMA408" s="73"/>
      <c r="FMB408" s="73"/>
      <c r="FMC408" s="73"/>
      <c r="FMD408" s="73"/>
      <c r="FME408" s="73"/>
      <c r="FMF408" s="73"/>
      <c r="FMG408" s="73"/>
      <c r="FMH408" s="73"/>
      <c r="FMI408" s="73"/>
      <c r="FMJ408" s="73"/>
      <c r="FMK408" s="73"/>
      <c r="FML408" s="73"/>
      <c r="FMM408" s="73"/>
      <c r="FMN408" s="73"/>
      <c r="FMO408" s="73"/>
      <c r="FMP408" s="73"/>
      <c r="FMQ408" s="73"/>
      <c r="FMR408" s="73"/>
      <c r="FMS408" s="73"/>
      <c r="FMT408" s="73"/>
      <c r="FMU408" s="73"/>
      <c r="FMV408" s="73"/>
      <c r="FMW408" s="73"/>
      <c r="FMX408" s="73"/>
      <c r="FMY408" s="73"/>
      <c r="FMZ408" s="73"/>
      <c r="FNA408" s="73"/>
      <c r="FNB408" s="73"/>
      <c r="FNC408" s="73"/>
      <c r="FND408" s="73"/>
      <c r="FNE408" s="73"/>
      <c r="FNF408" s="73"/>
      <c r="FNG408" s="73"/>
      <c r="FNH408" s="73"/>
      <c r="FNI408" s="73"/>
      <c r="FNJ408" s="73"/>
      <c r="FNK408" s="73"/>
      <c r="FNL408" s="73"/>
      <c r="FNM408" s="73"/>
      <c r="FNN408" s="73"/>
      <c r="FNO408" s="73"/>
      <c r="FNP408" s="73"/>
      <c r="FNQ408" s="73"/>
      <c r="FNR408" s="73"/>
      <c r="FNS408" s="73"/>
      <c r="FNT408" s="73"/>
      <c r="FNU408" s="73"/>
      <c r="FNV408" s="73"/>
      <c r="FNW408" s="73"/>
      <c r="FNX408" s="73"/>
      <c r="FNY408" s="73"/>
      <c r="FNZ408" s="73"/>
      <c r="FOA408" s="73"/>
      <c r="FOB408" s="73"/>
      <c r="FOC408" s="73"/>
      <c r="FOD408" s="73"/>
      <c r="FOE408" s="73"/>
      <c r="FOF408" s="73"/>
      <c r="FOG408" s="73"/>
      <c r="FOH408" s="73"/>
      <c r="FOI408" s="73"/>
      <c r="FOJ408" s="73"/>
      <c r="FOK408" s="73"/>
      <c r="FOL408" s="73"/>
      <c r="FOM408" s="73"/>
      <c r="FON408" s="73"/>
      <c r="FOO408" s="73"/>
      <c r="FOP408" s="73"/>
      <c r="FOQ408" s="73"/>
      <c r="FOR408" s="73"/>
      <c r="FOS408" s="73"/>
      <c r="FOT408" s="73"/>
      <c r="FOU408" s="73"/>
      <c r="FOV408" s="73"/>
      <c r="FOW408" s="73"/>
      <c r="FOX408" s="73"/>
      <c r="FOY408" s="73"/>
      <c r="FOZ408" s="73"/>
      <c r="FPA408" s="73"/>
      <c r="FPB408" s="73"/>
      <c r="FPC408" s="73"/>
      <c r="FPD408" s="73"/>
      <c r="FPE408" s="73"/>
      <c r="FPF408" s="73"/>
      <c r="FPG408" s="73"/>
      <c r="FPH408" s="73"/>
      <c r="FPI408" s="73"/>
      <c r="FPJ408" s="73"/>
      <c r="FPK408" s="73"/>
      <c r="FPL408" s="73"/>
      <c r="FPM408" s="73"/>
      <c r="FPN408" s="73"/>
      <c r="FPO408" s="73"/>
      <c r="FPP408" s="73"/>
      <c r="FPQ408" s="73"/>
      <c r="FPR408" s="73"/>
      <c r="FPS408" s="73"/>
      <c r="FPT408" s="73"/>
      <c r="FPU408" s="73"/>
      <c r="FPV408" s="73"/>
      <c r="FPW408" s="73"/>
      <c r="FPX408" s="73"/>
      <c r="FPY408" s="73"/>
      <c r="FPZ408" s="73"/>
      <c r="FQA408" s="73"/>
      <c r="FQB408" s="73"/>
      <c r="FQC408" s="73"/>
      <c r="FQD408" s="73"/>
      <c r="FQE408" s="73"/>
      <c r="FQF408" s="73"/>
      <c r="FQG408" s="73"/>
      <c r="FQH408" s="73"/>
      <c r="FQI408" s="73"/>
      <c r="FQJ408" s="73"/>
      <c r="FQK408" s="73"/>
      <c r="FQL408" s="73"/>
      <c r="FQM408" s="73"/>
      <c r="FQN408" s="73"/>
      <c r="FQO408" s="73"/>
      <c r="FQP408" s="73"/>
      <c r="FQQ408" s="73"/>
      <c r="FQR408" s="73"/>
      <c r="FQS408" s="73"/>
      <c r="FQT408" s="73"/>
      <c r="FQU408" s="73"/>
      <c r="FQV408" s="73"/>
      <c r="FQW408" s="73"/>
      <c r="FQX408" s="73"/>
      <c r="FQY408" s="73"/>
      <c r="FQZ408" s="73"/>
      <c r="FRA408" s="73"/>
      <c r="FRB408" s="73"/>
      <c r="FRC408" s="73"/>
      <c r="FRD408" s="73"/>
      <c r="FRE408" s="73"/>
      <c r="FRF408" s="73"/>
      <c r="FRG408" s="73"/>
      <c r="FRH408" s="73"/>
      <c r="FRI408" s="73"/>
      <c r="FRJ408" s="73"/>
      <c r="FRK408" s="73"/>
      <c r="FRL408" s="73"/>
      <c r="FRM408" s="73"/>
      <c r="FRN408" s="73"/>
      <c r="FRO408" s="73"/>
      <c r="FRP408" s="73"/>
      <c r="FRQ408" s="73"/>
      <c r="FRR408" s="73"/>
      <c r="FRS408" s="73"/>
      <c r="FRT408" s="73"/>
      <c r="FRU408" s="73"/>
      <c r="FRV408" s="73"/>
      <c r="FRW408" s="73"/>
      <c r="FRX408" s="73"/>
      <c r="FRY408" s="73"/>
      <c r="FRZ408" s="73"/>
      <c r="FSA408" s="73"/>
      <c r="FSB408" s="73"/>
      <c r="FSC408" s="73"/>
      <c r="FSD408" s="73"/>
      <c r="FSE408" s="73"/>
      <c r="FSF408" s="73"/>
      <c r="FSG408" s="73"/>
      <c r="FSH408" s="73"/>
      <c r="FSI408" s="73"/>
      <c r="FSJ408" s="73"/>
      <c r="FSK408" s="73"/>
      <c r="FSL408" s="73"/>
      <c r="FSM408" s="73"/>
      <c r="FSN408" s="73"/>
      <c r="FSO408" s="73"/>
      <c r="FSP408" s="73"/>
      <c r="FSQ408" s="73"/>
      <c r="FSR408" s="73"/>
      <c r="FSS408" s="73"/>
      <c r="FST408" s="73"/>
      <c r="FSU408" s="73"/>
      <c r="FSV408" s="73"/>
      <c r="FSW408" s="73"/>
      <c r="FSX408" s="73"/>
      <c r="FSY408" s="73"/>
      <c r="FSZ408" s="73"/>
      <c r="FTA408" s="73"/>
      <c r="FTB408" s="73"/>
      <c r="FTC408" s="73"/>
      <c r="FTD408" s="73"/>
      <c r="FTE408" s="73"/>
      <c r="FTF408" s="73"/>
      <c r="FTG408" s="73"/>
      <c r="FTH408" s="73"/>
      <c r="FTI408" s="73"/>
      <c r="FTJ408" s="73"/>
      <c r="FTK408" s="73"/>
      <c r="FTL408" s="73"/>
      <c r="FTM408" s="73"/>
      <c r="FTN408" s="73"/>
      <c r="FTO408" s="73"/>
      <c r="FTP408" s="73"/>
      <c r="FTQ408" s="73"/>
      <c r="FTR408" s="73"/>
      <c r="FTS408" s="73"/>
      <c r="FTT408" s="73"/>
      <c r="FTU408" s="73"/>
      <c r="FTV408" s="73"/>
      <c r="FTW408" s="73"/>
      <c r="FTX408" s="73"/>
      <c r="FTY408" s="73"/>
      <c r="FTZ408" s="73"/>
      <c r="FUA408" s="73"/>
      <c r="FUB408" s="73"/>
      <c r="FUC408" s="73"/>
      <c r="FUD408" s="73"/>
      <c r="FUE408" s="73"/>
      <c r="FUF408" s="73"/>
      <c r="FUG408" s="73"/>
      <c r="FUH408" s="73"/>
      <c r="FUI408" s="73"/>
      <c r="FUJ408" s="73"/>
      <c r="FUK408" s="73"/>
      <c r="FUL408" s="73"/>
      <c r="FUM408" s="73"/>
      <c r="FUN408" s="73"/>
      <c r="FUO408" s="73"/>
      <c r="FUP408" s="73"/>
      <c r="FUQ408" s="73"/>
      <c r="FUR408" s="73"/>
      <c r="FUS408" s="73"/>
      <c r="FUT408" s="73"/>
      <c r="FUU408" s="73"/>
      <c r="FUV408" s="73"/>
      <c r="FUW408" s="73"/>
      <c r="FUX408" s="73"/>
      <c r="FUY408" s="73"/>
      <c r="FUZ408" s="73"/>
      <c r="FVA408" s="73"/>
      <c r="FVB408" s="73"/>
      <c r="FVC408" s="73"/>
      <c r="FVD408" s="73"/>
      <c r="FVE408" s="73"/>
      <c r="FVF408" s="73"/>
      <c r="FVG408" s="73"/>
      <c r="FVH408" s="73"/>
      <c r="FVI408" s="73"/>
      <c r="FVJ408" s="73"/>
      <c r="FVK408" s="73"/>
      <c r="FVL408" s="73"/>
      <c r="FVM408" s="73"/>
      <c r="FVN408" s="73"/>
      <c r="FVO408" s="73"/>
      <c r="FVP408" s="73"/>
      <c r="FVQ408" s="73"/>
      <c r="FVR408" s="73"/>
      <c r="FVS408" s="73"/>
      <c r="FVT408" s="73"/>
      <c r="FVU408" s="73"/>
      <c r="FVV408" s="73"/>
      <c r="FVW408" s="73"/>
      <c r="FVX408" s="73"/>
      <c r="FVY408" s="73"/>
      <c r="FVZ408" s="73"/>
      <c r="FWA408" s="73"/>
      <c r="FWB408" s="73"/>
      <c r="FWC408" s="73"/>
      <c r="FWD408" s="73"/>
      <c r="FWE408" s="73"/>
      <c r="FWF408" s="73"/>
      <c r="FWG408" s="73"/>
      <c r="FWH408" s="73"/>
      <c r="FWI408" s="73"/>
      <c r="FWJ408" s="73"/>
      <c r="FWK408" s="73"/>
      <c r="FWL408" s="73"/>
      <c r="FWM408" s="73"/>
      <c r="FWN408" s="73"/>
      <c r="FWO408" s="73"/>
      <c r="FWP408" s="73"/>
      <c r="FWQ408" s="73"/>
      <c r="FWR408" s="73"/>
      <c r="FWS408" s="73"/>
      <c r="FWT408" s="73"/>
      <c r="FWU408" s="73"/>
      <c r="FWV408" s="73"/>
      <c r="FWW408" s="73"/>
      <c r="FWX408" s="73"/>
      <c r="FWY408" s="73"/>
      <c r="FWZ408" s="73"/>
      <c r="FXA408" s="73"/>
      <c r="FXB408" s="73"/>
      <c r="FXC408" s="73"/>
      <c r="FXD408" s="73"/>
      <c r="FXE408" s="73"/>
      <c r="FXF408" s="73"/>
      <c r="FXG408" s="73"/>
      <c r="FXH408" s="73"/>
      <c r="FXI408" s="73"/>
      <c r="FXJ408" s="73"/>
      <c r="FXK408" s="73"/>
      <c r="FXL408" s="73"/>
      <c r="FXM408" s="73"/>
      <c r="FXN408" s="73"/>
      <c r="FXO408" s="73"/>
      <c r="FXP408" s="73"/>
      <c r="FXQ408" s="73"/>
      <c r="FXR408" s="73"/>
      <c r="FXS408" s="73"/>
      <c r="FXT408" s="73"/>
      <c r="FXU408" s="73"/>
      <c r="FXV408" s="73"/>
      <c r="FXW408" s="73"/>
      <c r="FXX408" s="73"/>
      <c r="FXY408" s="73"/>
      <c r="FXZ408" s="73"/>
      <c r="FYA408" s="73"/>
      <c r="FYB408" s="73"/>
      <c r="FYC408" s="73"/>
      <c r="FYD408" s="73"/>
      <c r="FYE408" s="73"/>
      <c r="FYF408" s="73"/>
      <c r="FYG408" s="73"/>
      <c r="FYH408" s="73"/>
      <c r="FYI408" s="73"/>
      <c r="FYJ408" s="73"/>
      <c r="FYK408" s="73"/>
      <c r="FYL408" s="73"/>
      <c r="FYM408" s="73"/>
      <c r="FYN408" s="73"/>
      <c r="FYO408" s="73"/>
      <c r="FYP408" s="73"/>
      <c r="FYQ408" s="73"/>
      <c r="FYR408" s="73"/>
      <c r="FYS408" s="73"/>
      <c r="FYT408" s="73"/>
      <c r="FYU408" s="73"/>
      <c r="FYV408" s="73"/>
      <c r="FYW408" s="73"/>
      <c r="FYX408" s="73"/>
      <c r="FYY408" s="73"/>
      <c r="FYZ408" s="73"/>
      <c r="FZA408" s="73"/>
      <c r="FZB408" s="73"/>
      <c r="FZC408" s="73"/>
      <c r="FZD408" s="73"/>
      <c r="FZE408" s="73"/>
      <c r="FZF408" s="73"/>
      <c r="FZG408" s="73"/>
      <c r="FZH408" s="73"/>
      <c r="FZI408" s="73"/>
      <c r="FZJ408" s="73"/>
      <c r="FZK408" s="73"/>
      <c r="FZL408" s="73"/>
      <c r="FZM408" s="73"/>
      <c r="FZN408" s="73"/>
      <c r="FZO408" s="73"/>
      <c r="FZP408" s="73"/>
      <c r="FZQ408" s="73"/>
      <c r="FZR408" s="73"/>
      <c r="FZS408" s="73"/>
      <c r="FZT408" s="73"/>
      <c r="FZU408" s="73"/>
      <c r="FZV408" s="73"/>
      <c r="FZW408" s="73"/>
      <c r="FZX408" s="73"/>
      <c r="FZY408" s="73"/>
      <c r="FZZ408" s="73"/>
      <c r="GAA408" s="73"/>
      <c r="GAB408" s="73"/>
      <c r="GAC408" s="73"/>
      <c r="GAD408" s="73"/>
      <c r="GAE408" s="73"/>
      <c r="GAF408" s="73"/>
      <c r="GAG408" s="73"/>
      <c r="GAH408" s="73"/>
      <c r="GAI408" s="73"/>
      <c r="GAJ408" s="73"/>
      <c r="GAK408" s="73"/>
      <c r="GAL408" s="73"/>
      <c r="GAM408" s="73"/>
      <c r="GAN408" s="73"/>
      <c r="GAO408" s="73"/>
      <c r="GAP408" s="73"/>
      <c r="GAQ408" s="73"/>
      <c r="GAR408" s="73"/>
      <c r="GAS408" s="73"/>
      <c r="GAT408" s="73"/>
      <c r="GAU408" s="73"/>
      <c r="GAV408" s="73"/>
      <c r="GAW408" s="73"/>
      <c r="GAX408" s="73"/>
      <c r="GAY408" s="73"/>
      <c r="GAZ408" s="73"/>
      <c r="GBA408" s="73"/>
      <c r="GBB408" s="73"/>
      <c r="GBC408" s="73"/>
      <c r="GBD408" s="73"/>
      <c r="GBE408" s="73"/>
      <c r="GBF408" s="73"/>
      <c r="GBG408" s="73"/>
      <c r="GBH408" s="73"/>
      <c r="GBI408" s="73"/>
      <c r="GBJ408" s="73"/>
      <c r="GBK408" s="73"/>
      <c r="GBL408" s="73"/>
      <c r="GBM408" s="73"/>
      <c r="GBN408" s="73"/>
      <c r="GBO408" s="73"/>
      <c r="GBP408" s="73"/>
      <c r="GBQ408" s="73"/>
      <c r="GBR408" s="73"/>
      <c r="GBS408" s="73"/>
      <c r="GBT408" s="73"/>
      <c r="GBU408" s="73"/>
      <c r="GBV408" s="73"/>
      <c r="GBW408" s="73"/>
      <c r="GBX408" s="73"/>
      <c r="GBY408" s="73"/>
      <c r="GBZ408" s="73"/>
      <c r="GCA408" s="73"/>
      <c r="GCB408" s="73"/>
      <c r="GCC408" s="73"/>
      <c r="GCD408" s="73"/>
      <c r="GCE408" s="73"/>
      <c r="GCF408" s="73"/>
      <c r="GCG408" s="73"/>
      <c r="GCH408" s="73"/>
      <c r="GCI408" s="73"/>
      <c r="GCJ408" s="73"/>
      <c r="GCK408" s="73"/>
      <c r="GCL408" s="73"/>
      <c r="GCM408" s="73"/>
      <c r="GCN408" s="73"/>
      <c r="GCO408" s="73"/>
      <c r="GCP408" s="73"/>
      <c r="GCQ408" s="73"/>
      <c r="GCR408" s="73"/>
      <c r="GCS408" s="73"/>
      <c r="GCT408" s="73"/>
      <c r="GCU408" s="73"/>
      <c r="GCV408" s="73"/>
      <c r="GCW408" s="73"/>
      <c r="GCX408" s="73"/>
      <c r="GCY408" s="73"/>
      <c r="GCZ408" s="73"/>
      <c r="GDA408" s="73"/>
      <c r="GDB408" s="73"/>
      <c r="GDC408" s="73"/>
      <c r="GDD408" s="73"/>
      <c r="GDE408" s="73"/>
      <c r="GDF408" s="73"/>
      <c r="GDG408" s="73"/>
      <c r="GDH408" s="73"/>
      <c r="GDI408" s="73"/>
      <c r="GDJ408" s="73"/>
      <c r="GDK408" s="73"/>
      <c r="GDL408" s="73"/>
      <c r="GDM408" s="73"/>
      <c r="GDN408" s="73"/>
      <c r="GDO408" s="73"/>
      <c r="GDP408" s="73"/>
      <c r="GDQ408" s="73"/>
      <c r="GDR408" s="73"/>
      <c r="GDS408" s="73"/>
      <c r="GDT408" s="73"/>
      <c r="GDU408" s="73"/>
      <c r="GDV408" s="73"/>
      <c r="GDW408" s="73"/>
      <c r="GDX408" s="73"/>
      <c r="GDY408" s="73"/>
      <c r="GDZ408" s="73"/>
      <c r="GEA408" s="73"/>
      <c r="GEB408" s="73"/>
      <c r="GEC408" s="73"/>
      <c r="GED408" s="73"/>
      <c r="GEE408" s="73"/>
      <c r="GEF408" s="73"/>
      <c r="GEG408" s="73"/>
      <c r="GEH408" s="73"/>
      <c r="GEI408" s="73"/>
      <c r="GEJ408" s="73"/>
      <c r="GEK408" s="73"/>
      <c r="GEL408" s="73"/>
      <c r="GEM408" s="73"/>
      <c r="GEN408" s="73"/>
      <c r="GEO408" s="73"/>
      <c r="GEP408" s="73"/>
      <c r="GEQ408" s="73"/>
      <c r="GER408" s="73"/>
      <c r="GES408" s="73"/>
      <c r="GET408" s="73"/>
      <c r="GEU408" s="73"/>
      <c r="GEV408" s="73"/>
      <c r="GEW408" s="73"/>
      <c r="GEX408" s="73"/>
      <c r="GEY408" s="73"/>
      <c r="GEZ408" s="73"/>
      <c r="GFA408" s="73"/>
      <c r="GFB408" s="73"/>
      <c r="GFC408" s="73"/>
      <c r="GFD408" s="73"/>
      <c r="GFE408" s="73"/>
      <c r="GFF408" s="73"/>
      <c r="GFG408" s="73"/>
      <c r="GFH408" s="73"/>
      <c r="GFI408" s="73"/>
      <c r="GFJ408" s="73"/>
      <c r="GFK408" s="73"/>
      <c r="GFL408" s="73"/>
      <c r="GFM408" s="73"/>
      <c r="GFN408" s="73"/>
      <c r="GFO408" s="73"/>
      <c r="GFP408" s="73"/>
      <c r="GFQ408" s="73"/>
      <c r="GFR408" s="73"/>
      <c r="GFS408" s="73"/>
      <c r="GFT408" s="73"/>
      <c r="GFU408" s="73"/>
      <c r="GFV408" s="73"/>
      <c r="GFW408" s="73"/>
      <c r="GFX408" s="73"/>
      <c r="GFY408" s="73"/>
      <c r="GFZ408" s="73"/>
      <c r="GGA408" s="73"/>
      <c r="GGB408" s="73"/>
      <c r="GGC408" s="73"/>
      <c r="GGD408" s="73"/>
      <c r="GGE408" s="73"/>
      <c r="GGF408" s="73"/>
      <c r="GGG408" s="73"/>
      <c r="GGH408" s="73"/>
      <c r="GGI408" s="73"/>
      <c r="GGJ408" s="73"/>
      <c r="GGK408" s="73"/>
      <c r="GGL408" s="73"/>
      <c r="GGM408" s="73"/>
      <c r="GGN408" s="73"/>
      <c r="GGO408" s="73"/>
      <c r="GGP408" s="73"/>
      <c r="GGQ408" s="73"/>
      <c r="GGR408" s="73"/>
      <c r="GGS408" s="73"/>
      <c r="GGT408" s="73"/>
      <c r="GGU408" s="73"/>
      <c r="GGV408" s="73"/>
      <c r="GGW408" s="73"/>
      <c r="GGX408" s="73"/>
      <c r="GGY408" s="73"/>
      <c r="GGZ408" s="73"/>
      <c r="GHA408" s="73"/>
      <c r="GHB408" s="73"/>
      <c r="GHC408" s="73"/>
      <c r="GHD408" s="73"/>
      <c r="GHE408" s="73"/>
      <c r="GHF408" s="73"/>
      <c r="GHG408" s="73"/>
      <c r="GHH408" s="73"/>
      <c r="GHI408" s="73"/>
      <c r="GHJ408" s="73"/>
      <c r="GHK408" s="73"/>
      <c r="GHL408" s="73"/>
      <c r="GHM408" s="73"/>
      <c r="GHN408" s="73"/>
      <c r="GHO408" s="73"/>
      <c r="GHP408" s="73"/>
      <c r="GHQ408" s="73"/>
      <c r="GHR408" s="73"/>
      <c r="GHS408" s="73"/>
      <c r="GHT408" s="73"/>
      <c r="GHU408" s="73"/>
      <c r="GHV408" s="73"/>
      <c r="GHW408" s="73"/>
      <c r="GHX408" s="73"/>
      <c r="GHY408" s="73"/>
      <c r="GHZ408" s="73"/>
      <c r="GIA408" s="73"/>
      <c r="GIB408" s="73"/>
      <c r="GIC408" s="73"/>
      <c r="GID408" s="73"/>
      <c r="GIE408" s="73"/>
      <c r="GIF408" s="73"/>
      <c r="GIG408" s="73"/>
      <c r="GIH408" s="73"/>
      <c r="GII408" s="73"/>
      <c r="GIJ408" s="73"/>
      <c r="GIK408" s="73"/>
      <c r="GIL408" s="73"/>
      <c r="GIM408" s="73"/>
      <c r="GIN408" s="73"/>
      <c r="GIO408" s="73"/>
      <c r="GIP408" s="73"/>
      <c r="GIQ408" s="73"/>
      <c r="GIR408" s="73"/>
      <c r="GIS408" s="73"/>
      <c r="GIT408" s="73"/>
      <c r="GIU408" s="73"/>
      <c r="GIV408" s="73"/>
      <c r="GIW408" s="73"/>
      <c r="GIX408" s="73"/>
      <c r="GIY408" s="73"/>
      <c r="GIZ408" s="73"/>
      <c r="GJA408" s="73"/>
      <c r="GJB408" s="73"/>
      <c r="GJC408" s="73"/>
      <c r="GJD408" s="73"/>
      <c r="GJE408" s="73"/>
      <c r="GJF408" s="73"/>
      <c r="GJG408" s="73"/>
      <c r="GJH408" s="73"/>
      <c r="GJI408" s="73"/>
      <c r="GJJ408" s="73"/>
      <c r="GJK408" s="73"/>
      <c r="GJL408" s="73"/>
      <c r="GJM408" s="73"/>
      <c r="GJN408" s="73"/>
      <c r="GJO408" s="73"/>
      <c r="GJP408" s="73"/>
      <c r="GJQ408" s="73"/>
      <c r="GJR408" s="73"/>
      <c r="GJS408" s="73"/>
      <c r="GJT408" s="73"/>
      <c r="GJU408" s="73"/>
      <c r="GJV408" s="73"/>
      <c r="GJW408" s="73"/>
      <c r="GJX408" s="73"/>
      <c r="GJY408" s="73"/>
      <c r="GJZ408" s="73"/>
      <c r="GKA408" s="73"/>
      <c r="GKB408" s="73"/>
      <c r="GKC408" s="73"/>
      <c r="GKD408" s="73"/>
      <c r="GKE408" s="73"/>
      <c r="GKF408" s="73"/>
      <c r="GKG408" s="73"/>
      <c r="GKH408" s="73"/>
      <c r="GKI408" s="73"/>
      <c r="GKJ408" s="73"/>
      <c r="GKK408" s="73"/>
      <c r="GKL408" s="73"/>
      <c r="GKM408" s="73"/>
      <c r="GKN408" s="73"/>
      <c r="GKO408" s="73"/>
      <c r="GKP408" s="73"/>
      <c r="GKQ408" s="73"/>
      <c r="GKR408" s="73"/>
      <c r="GKS408" s="73"/>
      <c r="GKT408" s="73"/>
      <c r="GKU408" s="73"/>
      <c r="GKV408" s="73"/>
      <c r="GKW408" s="73"/>
      <c r="GKX408" s="73"/>
      <c r="GKY408" s="73"/>
      <c r="GKZ408" s="73"/>
      <c r="GLA408" s="73"/>
      <c r="GLB408" s="73"/>
      <c r="GLC408" s="73"/>
      <c r="GLD408" s="73"/>
      <c r="GLE408" s="73"/>
      <c r="GLF408" s="73"/>
      <c r="GLG408" s="73"/>
      <c r="GLH408" s="73"/>
      <c r="GLI408" s="73"/>
      <c r="GLJ408" s="73"/>
      <c r="GLK408" s="73"/>
      <c r="GLL408" s="73"/>
      <c r="GLM408" s="73"/>
      <c r="GLN408" s="73"/>
      <c r="GLO408" s="73"/>
      <c r="GLP408" s="73"/>
      <c r="GLQ408" s="73"/>
      <c r="GLR408" s="73"/>
      <c r="GLS408" s="73"/>
      <c r="GLT408" s="73"/>
      <c r="GLU408" s="73"/>
      <c r="GLV408" s="73"/>
      <c r="GLW408" s="73"/>
      <c r="GLX408" s="73"/>
      <c r="GLY408" s="73"/>
      <c r="GLZ408" s="73"/>
      <c r="GMA408" s="73"/>
      <c r="GMB408" s="73"/>
      <c r="GMC408" s="73"/>
      <c r="GMD408" s="73"/>
      <c r="GME408" s="73"/>
      <c r="GMF408" s="73"/>
      <c r="GMG408" s="73"/>
      <c r="GMH408" s="73"/>
      <c r="GMI408" s="73"/>
      <c r="GMJ408" s="73"/>
      <c r="GMK408" s="73"/>
      <c r="GML408" s="73"/>
      <c r="GMM408" s="73"/>
      <c r="GMN408" s="73"/>
      <c r="GMO408" s="73"/>
      <c r="GMP408" s="73"/>
      <c r="GMQ408" s="73"/>
      <c r="GMR408" s="73"/>
      <c r="GMS408" s="73"/>
      <c r="GMT408" s="73"/>
      <c r="GMU408" s="73"/>
      <c r="GMV408" s="73"/>
      <c r="GMW408" s="73"/>
      <c r="GMX408" s="73"/>
      <c r="GMY408" s="73"/>
      <c r="GMZ408" s="73"/>
      <c r="GNA408" s="73"/>
      <c r="GNB408" s="73"/>
      <c r="GNC408" s="73"/>
      <c r="GND408" s="73"/>
      <c r="GNE408" s="73"/>
      <c r="GNF408" s="73"/>
      <c r="GNG408" s="73"/>
      <c r="GNH408" s="73"/>
      <c r="GNI408" s="73"/>
      <c r="GNJ408" s="73"/>
      <c r="GNK408" s="73"/>
      <c r="GNL408" s="73"/>
      <c r="GNM408" s="73"/>
      <c r="GNN408" s="73"/>
      <c r="GNO408" s="73"/>
      <c r="GNP408" s="73"/>
      <c r="GNQ408" s="73"/>
      <c r="GNR408" s="73"/>
      <c r="GNS408" s="73"/>
      <c r="GNT408" s="73"/>
      <c r="GNU408" s="73"/>
      <c r="GNV408" s="73"/>
      <c r="GNW408" s="73"/>
      <c r="GNX408" s="73"/>
      <c r="GNY408" s="73"/>
      <c r="GNZ408" s="73"/>
      <c r="GOA408" s="73"/>
      <c r="GOB408" s="73"/>
      <c r="GOC408" s="73"/>
      <c r="GOD408" s="73"/>
      <c r="GOE408" s="73"/>
      <c r="GOF408" s="73"/>
      <c r="GOG408" s="73"/>
      <c r="GOH408" s="73"/>
      <c r="GOI408" s="73"/>
      <c r="GOJ408" s="73"/>
      <c r="GOK408" s="73"/>
      <c r="GOL408" s="73"/>
      <c r="GOM408" s="73"/>
      <c r="GON408" s="73"/>
      <c r="GOO408" s="73"/>
      <c r="GOP408" s="73"/>
      <c r="GOQ408" s="73"/>
      <c r="GOR408" s="73"/>
      <c r="GOS408" s="73"/>
      <c r="GOT408" s="73"/>
      <c r="GOU408" s="73"/>
      <c r="GOV408" s="73"/>
      <c r="GOW408" s="73"/>
      <c r="GOX408" s="73"/>
      <c r="GOY408" s="73"/>
      <c r="GOZ408" s="73"/>
      <c r="GPA408" s="73"/>
      <c r="GPB408" s="73"/>
      <c r="GPC408" s="73"/>
      <c r="GPD408" s="73"/>
      <c r="GPE408" s="73"/>
      <c r="GPF408" s="73"/>
      <c r="GPG408" s="73"/>
      <c r="GPH408" s="73"/>
      <c r="GPI408" s="73"/>
      <c r="GPJ408" s="73"/>
      <c r="GPK408" s="73"/>
      <c r="GPL408" s="73"/>
      <c r="GPM408" s="73"/>
      <c r="GPN408" s="73"/>
      <c r="GPO408" s="73"/>
      <c r="GPP408" s="73"/>
      <c r="GPQ408" s="73"/>
      <c r="GPR408" s="73"/>
      <c r="GPS408" s="73"/>
      <c r="GPT408" s="73"/>
      <c r="GPU408" s="73"/>
      <c r="GPV408" s="73"/>
      <c r="GPW408" s="73"/>
      <c r="GPX408" s="73"/>
      <c r="GPY408" s="73"/>
      <c r="GPZ408" s="73"/>
      <c r="GQA408" s="73"/>
      <c r="GQB408" s="73"/>
      <c r="GQC408" s="73"/>
      <c r="GQD408" s="73"/>
      <c r="GQE408" s="73"/>
      <c r="GQF408" s="73"/>
      <c r="GQG408" s="73"/>
      <c r="GQH408" s="73"/>
      <c r="GQI408" s="73"/>
      <c r="GQJ408" s="73"/>
      <c r="GQK408" s="73"/>
      <c r="GQL408" s="73"/>
      <c r="GQM408" s="73"/>
      <c r="GQN408" s="73"/>
      <c r="GQO408" s="73"/>
      <c r="GQP408" s="73"/>
      <c r="GQQ408" s="73"/>
      <c r="GQR408" s="73"/>
      <c r="GQS408" s="73"/>
      <c r="GQT408" s="73"/>
      <c r="GQU408" s="73"/>
      <c r="GQV408" s="73"/>
      <c r="GQW408" s="73"/>
      <c r="GQX408" s="73"/>
      <c r="GQY408" s="73"/>
      <c r="GQZ408" s="73"/>
      <c r="GRA408" s="73"/>
      <c r="GRB408" s="73"/>
      <c r="GRC408" s="73"/>
      <c r="GRD408" s="73"/>
      <c r="GRE408" s="73"/>
      <c r="GRF408" s="73"/>
      <c r="GRG408" s="73"/>
      <c r="GRH408" s="73"/>
      <c r="GRI408" s="73"/>
      <c r="GRJ408" s="73"/>
      <c r="GRK408" s="73"/>
      <c r="GRL408" s="73"/>
      <c r="GRM408" s="73"/>
      <c r="GRN408" s="73"/>
      <c r="GRO408" s="73"/>
      <c r="GRP408" s="73"/>
      <c r="GRQ408" s="73"/>
      <c r="GRR408" s="73"/>
      <c r="GRS408" s="73"/>
      <c r="GRT408" s="73"/>
      <c r="GRU408" s="73"/>
      <c r="GRV408" s="73"/>
      <c r="GRW408" s="73"/>
      <c r="GRX408" s="73"/>
      <c r="GRY408" s="73"/>
      <c r="GRZ408" s="73"/>
      <c r="GSA408" s="73"/>
      <c r="GSB408" s="73"/>
      <c r="GSC408" s="73"/>
      <c r="GSD408" s="73"/>
      <c r="GSE408" s="73"/>
      <c r="GSF408" s="73"/>
      <c r="GSG408" s="73"/>
      <c r="GSH408" s="73"/>
      <c r="GSI408" s="73"/>
      <c r="GSJ408" s="73"/>
      <c r="GSK408" s="73"/>
      <c r="GSL408" s="73"/>
      <c r="GSM408" s="73"/>
      <c r="GSN408" s="73"/>
      <c r="GSO408" s="73"/>
      <c r="GSP408" s="73"/>
      <c r="GSQ408" s="73"/>
      <c r="GSR408" s="73"/>
      <c r="GSS408" s="73"/>
      <c r="GST408" s="73"/>
      <c r="GSU408" s="73"/>
      <c r="GSV408" s="73"/>
      <c r="GSW408" s="73"/>
      <c r="GSX408" s="73"/>
      <c r="GSY408" s="73"/>
      <c r="GSZ408" s="73"/>
      <c r="GTA408" s="73"/>
      <c r="GTB408" s="73"/>
      <c r="GTC408" s="73"/>
      <c r="GTD408" s="73"/>
      <c r="GTE408" s="73"/>
      <c r="GTF408" s="73"/>
      <c r="GTG408" s="73"/>
      <c r="GTH408" s="73"/>
      <c r="GTI408" s="73"/>
      <c r="GTJ408" s="73"/>
      <c r="GTK408" s="73"/>
      <c r="GTL408" s="73"/>
      <c r="GTM408" s="73"/>
      <c r="GTN408" s="73"/>
      <c r="GTO408" s="73"/>
      <c r="GTP408" s="73"/>
      <c r="GTQ408" s="73"/>
      <c r="GTR408" s="73"/>
      <c r="GTS408" s="73"/>
      <c r="GTT408" s="73"/>
      <c r="GTU408" s="73"/>
      <c r="GTV408" s="73"/>
      <c r="GTW408" s="73"/>
      <c r="GTX408" s="73"/>
      <c r="GTY408" s="73"/>
      <c r="GTZ408" s="73"/>
      <c r="GUA408" s="73"/>
      <c r="GUB408" s="73"/>
      <c r="GUC408" s="73"/>
      <c r="GUD408" s="73"/>
      <c r="GUE408" s="73"/>
      <c r="GUF408" s="73"/>
      <c r="GUG408" s="73"/>
      <c r="GUH408" s="73"/>
      <c r="GUI408" s="73"/>
      <c r="GUJ408" s="73"/>
      <c r="GUK408" s="73"/>
      <c r="GUL408" s="73"/>
      <c r="GUM408" s="73"/>
      <c r="GUN408" s="73"/>
      <c r="GUO408" s="73"/>
      <c r="GUP408" s="73"/>
      <c r="GUQ408" s="73"/>
      <c r="GUR408" s="73"/>
      <c r="GUS408" s="73"/>
      <c r="GUT408" s="73"/>
      <c r="GUU408" s="73"/>
      <c r="GUV408" s="73"/>
      <c r="GUW408" s="73"/>
      <c r="GUX408" s="73"/>
      <c r="GUY408" s="73"/>
      <c r="GUZ408" s="73"/>
      <c r="GVA408" s="73"/>
      <c r="GVB408" s="73"/>
      <c r="GVC408" s="73"/>
      <c r="GVD408" s="73"/>
      <c r="GVE408" s="73"/>
      <c r="GVF408" s="73"/>
      <c r="GVG408" s="73"/>
      <c r="GVH408" s="73"/>
      <c r="GVI408" s="73"/>
      <c r="GVJ408" s="73"/>
      <c r="GVK408" s="73"/>
      <c r="GVL408" s="73"/>
      <c r="GVM408" s="73"/>
      <c r="GVN408" s="73"/>
      <c r="GVO408" s="73"/>
      <c r="GVP408" s="73"/>
      <c r="GVQ408" s="73"/>
      <c r="GVR408" s="73"/>
      <c r="GVS408" s="73"/>
      <c r="GVT408" s="73"/>
      <c r="GVU408" s="73"/>
      <c r="GVV408" s="73"/>
      <c r="GVW408" s="73"/>
      <c r="GVX408" s="73"/>
      <c r="GVY408" s="73"/>
      <c r="GVZ408" s="73"/>
      <c r="GWA408" s="73"/>
      <c r="GWB408" s="73"/>
      <c r="GWC408" s="73"/>
      <c r="GWD408" s="73"/>
      <c r="GWE408" s="73"/>
      <c r="GWF408" s="73"/>
      <c r="GWG408" s="73"/>
      <c r="GWH408" s="73"/>
      <c r="GWI408" s="73"/>
      <c r="GWJ408" s="73"/>
      <c r="GWK408" s="73"/>
      <c r="GWL408" s="73"/>
      <c r="GWM408" s="73"/>
      <c r="GWN408" s="73"/>
      <c r="GWO408" s="73"/>
      <c r="GWP408" s="73"/>
      <c r="GWQ408" s="73"/>
      <c r="GWR408" s="73"/>
      <c r="GWS408" s="73"/>
      <c r="GWT408" s="73"/>
      <c r="GWU408" s="73"/>
      <c r="GWV408" s="73"/>
      <c r="GWW408" s="73"/>
      <c r="GWX408" s="73"/>
      <c r="GWY408" s="73"/>
      <c r="GWZ408" s="73"/>
      <c r="GXA408" s="73"/>
      <c r="GXB408" s="73"/>
      <c r="GXC408" s="73"/>
      <c r="GXD408" s="73"/>
      <c r="GXE408" s="73"/>
      <c r="GXF408" s="73"/>
      <c r="GXG408" s="73"/>
      <c r="GXH408" s="73"/>
      <c r="GXI408" s="73"/>
      <c r="GXJ408" s="73"/>
      <c r="GXK408" s="73"/>
      <c r="GXL408" s="73"/>
      <c r="GXM408" s="73"/>
      <c r="GXN408" s="73"/>
      <c r="GXO408" s="73"/>
      <c r="GXP408" s="73"/>
      <c r="GXQ408" s="73"/>
      <c r="GXR408" s="73"/>
      <c r="GXS408" s="73"/>
      <c r="GXT408" s="73"/>
      <c r="GXU408" s="73"/>
      <c r="GXV408" s="73"/>
      <c r="GXW408" s="73"/>
      <c r="GXX408" s="73"/>
      <c r="GXY408" s="73"/>
      <c r="GXZ408" s="73"/>
      <c r="GYA408" s="73"/>
      <c r="GYB408" s="73"/>
      <c r="GYC408" s="73"/>
      <c r="GYD408" s="73"/>
      <c r="GYE408" s="73"/>
      <c r="GYF408" s="73"/>
      <c r="GYG408" s="73"/>
      <c r="GYH408" s="73"/>
      <c r="GYI408" s="73"/>
      <c r="GYJ408" s="73"/>
      <c r="GYK408" s="73"/>
      <c r="GYL408" s="73"/>
      <c r="GYM408" s="73"/>
      <c r="GYN408" s="73"/>
      <c r="GYO408" s="73"/>
      <c r="GYP408" s="73"/>
      <c r="GYQ408" s="73"/>
      <c r="GYR408" s="73"/>
      <c r="GYS408" s="73"/>
      <c r="GYT408" s="73"/>
      <c r="GYU408" s="73"/>
      <c r="GYV408" s="73"/>
      <c r="GYW408" s="73"/>
      <c r="GYX408" s="73"/>
      <c r="GYY408" s="73"/>
      <c r="GYZ408" s="73"/>
      <c r="GZA408" s="73"/>
      <c r="GZB408" s="73"/>
      <c r="GZC408" s="73"/>
      <c r="GZD408" s="73"/>
      <c r="GZE408" s="73"/>
      <c r="GZF408" s="73"/>
      <c r="GZG408" s="73"/>
      <c r="GZH408" s="73"/>
      <c r="GZI408" s="73"/>
      <c r="GZJ408" s="73"/>
      <c r="GZK408" s="73"/>
      <c r="GZL408" s="73"/>
      <c r="GZM408" s="73"/>
      <c r="GZN408" s="73"/>
      <c r="GZO408" s="73"/>
      <c r="GZP408" s="73"/>
      <c r="GZQ408" s="73"/>
      <c r="GZR408" s="73"/>
      <c r="GZS408" s="73"/>
      <c r="GZT408" s="73"/>
      <c r="GZU408" s="73"/>
      <c r="GZV408" s="73"/>
      <c r="GZW408" s="73"/>
      <c r="GZX408" s="73"/>
      <c r="GZY408" s="73"/>
      <c r="GZZ408" s="73"/>
      <c r="HAA408" s="73"/>
      <c r="HAB408" s="73"/>
      <c r="HAC408" s="73"/>
      <c r="HAD408" s="73"/>
      <c r="HAE408" s="73"/>
      <c r="HAF408" s="73"/>
      <c r="HAG408" s="73"/>
      <c r="HAH408" s="73"/>
      <c r="HAI408" s="73"/>
      <c r="HAJ408" s="73"/>
      <c r="HAK408" s="73"/>
      <c r="HAL408" s="73"/>
      <c r="HAM408" s="73"/>
      <c r="HAN408" s="73"/>
      <c r="HAO408" s="73"/>
      <c r="HAP408" s="73"/>
      <c r="HAQ408" s="73"/>
      <c r="HAR408" s="73"/>
      <c r="HAS408" s="73"/>
      <c r="HAT408" s="73"/>
      <c r="HAU408" s="73"/>
      <c r="HAV408" s="73"/>
      <c r="HAW408" s="73"/>
      <c r="HAX408" s="73"/>
      <c r="HAY408" s="73"/>
      <c r="HAZ408" s="73"/>
      <c r="HBA408" s="73"/>
      <c r="HBB408" s="73"/>
      <c r="HBC408" s="73"/>
      <c r="HBD408" s="73"/>
      <c r="HBE408" s="73"/>
      <c r="HBF408" s="73"/>
      <c r="HBG408" s="73"/>
      <c r="HBH408" s="73"/>
      <c r="HBI408" s="73"/>
      <c r="HBJ408" s="73"/>
      <c r="HBK408" s="73"/>
      <c r="HBL408" s="73"/>
      <c r="HBM408" s="73"/>
      <c r="HBN408" s="73"/>
      <c r="HBO408" s="73"/>
      <c r="HBP408" s="73"/>
      <c r="HBQ408" s="73"/>
      <c r="HBR408" s="73"/>
      <c r="HBS408" s="73"/>
      <c r="HBT408" s="73"/>
      <c r="HBU408" s="73"/>
      <c r="HBV408" s="73"/>
      <c r="HBW408" s="73"/>
      <c r="HBX408" s="73"/>
      <c r="HBY408" s="73"/>
      <c r="HBZ408" s="73"/>
      <c r="HCA408" s="73"/>
      <c r="HCB408" s="73"/>
      <c r="HCC408" s="73"/>
      <c r="HCD408" s="73"/>
      <c r="HCE408" s="73"/>
      <c r="HCF408" s="73"/>
      <c r="HCG408" s="73"/>
      <c r="HCH408" s="73"/>
      <c r="HCI408" s="73"/>
      <c r="HCJ408" s="73"/>
      <c r="HCK408" s="73"/>
      <c r="HCL408" s="73"/>
      <c r="HCM408" s="73"/>
      <c r="HCN408" s="73"/>
      <c r="HCO408" s="73"/>
      <c r="HCP408" s="73"/>
      <c r="HCQ408" s="73"/>
      <c r="HCR408" s="73"/>
      <c r="HCS408" s="73"/>
      <c r="HCT408" s="73"/>
      <c r="HCU408" s="73"/>
      <c r="HCV408" s="73"/>
      <c r="HCW408" s="73"/>
      <c r="HCX408" s="73"/>
      <c r="HCY408" s="73"/>
      <c r="HCZ408" s="73"/>
      <c r="HDA408" s="73"/>
      <c r="HDB408" s="73"/>
      <c r="HDC408" s="73"/>
      <c r="HDD408" s="73"/>
      <c r="HDE408" s="73"/>
      <c r="HDF408" s="73"/>
      <c r="HDG408" s="73"/>
      <c r="HDH408" s="73"/>
      <c r="HDI408" s="73"/>
      <c r="HDJ408" s="73"/>
      <c r="HDK408" s="73"/>
      <c r="HDL408" s="73"/>
      <c r="HDM408" s="73"/>
      <c r="HDN408" s="73"/>
      <c r="HDO408" s="73"/>
      <c r="HDP408" s="73"/>
      <c r="HDQ408" s="73"/>
      <c r="HDR408" s="73"/>
      <c r="HDS408" s="73"/>
      <c r="HDT408" s="73"/>
      <c r="HDU408" s="73"/>
      <c r="HDV408" s="73"/>
      <c r="HDW408" s="73"/>
      <c r="HDX408" s="73"/>
      <c r="HDY408" s="73"/>
      <c r="HDZ408" s="73"/>
      <c r="HEA408" s="73"/>
      <c r="HEB408" s="73"/>
      <c r="HEC408" s="73"/>
      <c r="HED408" s="73"/>
      <c r="HEE408" s="73"/>
      <c r="HEF408" s="73"/>
      <c r="HEG408" s="73"/>
      <c r="HEH408" s="73"/>
      <c r="HEI408" s="73"/>
      <c r="HEJ408" s="73"/>
      <c r="HEK408" s="73"/>
      <c r="HEL408" s="73"/>
      <c r="HEM408" s="73"/>
      <c r="HEN408" s="73"/>
      <c r="HEO408" s="73"/>
      <c r="HEP408" s="73"/>
      <c r="HEQ408" s="73"/>
      <c r="HER408" s="73"/>
      <c r="HES408" s="73"/>
      <c r="HET408" s="73"/>
      <c r="HEU408" s="73"/>
      <c r="HEV408" s="73"/>
      <c r="HEW408" s="73"/>
      <c r="HEX408" s="73"/>
      <c r="HEY408" s="73"/>
      <c r="HEZ408" s="73"/>
      <c r="HFA408" s="73"/>
      <c r="HFB408" s="73"/>
      <c r="HFC408" s="73"/>
      <c r="HFD408" s="73"/>
      <c r="HFE408" s="73"/>
      <c r="HFF408" s="73"/>
      <c r="HFG408" s="73"/>
      <c r="HFH408" s="73"/>
      <c r="HFI408" s="73"/>
      <c r="HFJ408" s="73"/>
      <c r="HFK408" s="73"/>
      <c r="HFL408" s="73"/>
      <c r="HFM408" s="73"/>
      <c r="HFN408" s="73"/>
      <c r="HFO408" s="73"/>
      <c r="HFP408" s="73"/>
      <c r="HFQ408" s="73"/>
      <c r="HFR408" s="73"/>
      <c r="HFS408" s="73"/>
      <c r="HFT408" s="73"/>
      <c r="HFU408" s="73"/>
      <c r="HFV408" s="73"/>
      <c r="HFW408" s="73"/>
      <c r="HFX408" s="73"/>
      <c r="HFY408" s="73"/>
      <c r="HFZ408" s="73"/>
      <c r="HGA408" s="73"/>
      <c r="HGB408" s="73"/>
      <c r="HGC408" s="73"/>
      <c r="HGD408" s="73"/>
      <c r="HGE408" s="73"/>
      <c r="HGF408" s="73"/>
      <c r="HGG408" s="73"/>
      <c r="HGH408" s="73"/>
      <c r="HGI408" s="73"/>
      <c r="HGJ408" s="73"/>
      <c r="HGK408" s="73"/>
      <c r="HGL408" s="73"/>
      <c r="HGM408" s="73"/>
      <c r="HGN408" s="73"/>
      <c r="HGO408" s="73"/>
      <c r="HGP408" s="73"/>
      <c r="HGQ408" s="73"/>
      <c r="HGR408" s="73"/>
      <c r="HGS408" s="73"/>
      <c r="HGT408" s="73"/>
      <c r="HGU408" s="73"/>
      <c r="HGV408" s="73"/>
      <c r="HGW408" s="73"/>
      <c r="HGX408" s="73"/>
      <c r="HGY408" s="73"/>
      <c r="HGZ408" s="73"/>
      <c r="HHA408" s="73"/>
      <c r="HHB408" s="73"/>
      <c r="HHC408" s="73"/>
      <c r="HHD408" s="73"/>
      <c r="HHE408" s="73"/>
      <c r="HHF408" s="73"/>
      <c r="HHG408" s="73"/>
      <c r="HHH408" s="73"/>
      <c r="HHI408" s="73"/>
      <c r="HHJ408" s="73"/>
      <c r="HHK408" s="73"/>
      <c r="HHL408" s="73"/>
      <c r="HHM408" s="73"/>
      <c r="HHN408" s="73"/>
      <c r="HHO408" s="73"/>
      <c r="HHP408" s="73"/>
      <c r="HHQ408" s="73"/>
      <c r="HHR408" s="73"/>
      <c r="HHS408" s="73"/>
      <c r="HHT408" s="73"/>
      <c r="HHU408" s="73"/>
      <c r="HHV408" s="73"/>
      <c r="HHW408" s="73"/>
      <c r="HHX408" s="73"/>
      <c r="HHY408" s="73"/>
      <c r="HHZ408" s="73"/>
      <c r="HIA408" s="73"/>
      <c r="HIB408" s="73"/>
      <c r="HIC408" s="73"/>
      <c r="HID408" s="73"/>
      <c r="HIE408" s="73"/>
      <c r="HIF408" s="73"/>
      <c r="HIG408" s="73"/>
      <c r="HIH408" s="73"/>
      <c r="HII408" s="73"/>
      <c r="HIJ408" s="73"/>
      <c r="HIK408" s="73"/>
      <c r="HIL408" s="73"/>
      <c r="HIM408" s="73"/>
      <c r="HIN408" s="73"/>
      <c r="HIO408" s="73"/>
      <c r="HIP408" s="73"/>
      <c r="HIQ408" s="73"/>
      <c r="HIR408" s="73"/>
      <c r="HIS408" s="73"/>
      <c r="HIT408" s="73"/>
      <c r="HIU408" s="73"/>
      <c r="HIV408" s="73"/>
      <c r="HIW408" s="73"/>
      <c r="HIX408" s="73"/>
      <c r="HIY408" s="73"/>
      <c r="HIZ408" s="73"/>
      <c r="HJA408" s="73"/>
      <c r="HJB408" s="73"/>
      <c r="HJC408" s="73"/>
      <c r="HJD408" s="73"/>
      <c r="HJE408" s="73"/>
      <c r="HJF408" s="73"/>
      <c r="HJG408" s="73"/>
      <c r="HJH408" s="73"/>
      <c r="HJI408" s="73"/>
      <c r="HJJ408" s="73"/>
      <c r="HJK408" s="73"/>
      <c r="HJL408" s="73"/>
      <c r="HJM408" s="73"/>
      <c r="HJN408" s="73"/>
      <c r="HJO408" s="73"/>
      <c r="HJP408" s="73"/>
      <c r="HJQ408" s="73"/>
      <c r="HJR408" s="73"/>
      <c r="HJS408" s="73"/>
      <c r="HJT408" s="73"/>
      <c r="HJU408" s="73"/>
      <c r="HJV408" s="73"/>
      <c r="HJW408" s="73"/>
      <c r="HJX408" s="73"/>
      <c r="HJY408" s="73"/>
      <c r="HJZ408" s="73"/>
      <c r="HKA408" s="73"/>
      <c r="HKB408" s="73"/>
      <c r="HKC408" s="73"/>
      <c r="HKD408" s="73"/>
      <c r="HKE408" s="73"/>
      <c r="HKF408" s="73"/>
      <c r="HKG408" s="73"/>
      <c r="HKH408" s="73"/>
      <c r="HKI408" s="73"/>
      <c r="HKJ408" s="73"/>
      <c r="HKK408" s="73"/>
      <c r="HKL408" s="73"/>
      <c r="HKM408" s="73"/>
      <c r="HKN408" s="73"/>
      <c r="HKO408" s="73"/>
      <c r="HKP408" s="73"/>
      <c r="HKQ408" s="73"/>
      <c r="HKR408" s="73"/>
      <c r="HKS408" s="73"/>
      <c r="HKT408" s="73"/>
      <c r="HKU408" s="73"/>
      <c r="HKV408" s="73"/>
      <c r="HKW408" s="73"/>
      <c r="HKX408" s="73"/>
      <c r="HKY408" s="73"/>
      <c r="HKZ408" s="73"/>
      <c r="HLA408" s="73"/>
      <c r="HLB408" s="73"/>
      <c r="HLC408" s="73"/>
      <c r="HLD408" s="73"/>
      <c r="HLE408" s="73"/>
      <c r="HLF408" s="73"/>
      <c r="HLG408" s="73"/>
      <c r="HLH408" s="73"/>
      <c r="HLI408" s="73"/>
      <c r="HLJ408" s="73"/>
      <c r="HLK408" s="73"/>
      <c r="HLL408" s="73"/>
      <c r="HLM408" s="73"/>
      <c r="HLN408" s="73"/>
      <c r="HLO408" s="73"/>
      <c r="HLP408" s="73"/>
      <c r="HLQ408" s="73"/>
      <c r="HLR408" s="73"/>
      <c r="HLS408" s="73"/>
      <c r="HLT408" s="73"/>
      <c r="HLU408" s="73"/>
      <c r="HLV408" s="73"/>
      <c r="HLW408" s="73"/>
      <c r="HLX408" s="73"/>
      <c r="HLY408" s="73"/>
      <c r="HLZ408" s="73"/>
      <c r="HMA408" s="73"/>
      <c r="HMB408" s="73"/>
      <c r="HMC408" s="73"/>
      <c r="HMD408" s="73"/>
      <c r="HME408" s="73"/>
      <c r="HMF408" s="73"/>
      <c r="HMG408" s="73"/>
      <c r="HMH408" s="73"/>
      <c r="HMI408" s="73"/>
      <c r="HMJ408" s="73"/>
      <c r="HMK408" s="73"/>
      <c r="HML408" s="73"/>
      <c r="HMM408" s="73"/>
      <c r="HMN408" s="73"/>
      <c r="HMO408" s="73"/>
      <c r="HMP408" s="73"/>
      <c r="HMQ408" s="73"/>
      <c r="HMR408" s="73"/>
      <c r="HMS408" s="73"/>
      <c r="HMT408" s="73"/>
      <c r="HMU408" s="73"/>
      <c r="HMV408" s="73"/>
      <c r="HMW408" s="73"/>
      <c r="HMX408" s="73"/>
      <c r="HMY408" s="73"/>
      <c r="HMZ408" s="73"/>
      <c r="HNA408" s="73"/>
      <c r="HNB408" s="73"/>
      <c r="HNC408" s="73"/>
      <c r="HND408" s="73"/>
      <c r="HNE408" s="73"/>
      <c r="HNF408" s="73"/>
      <c r="HNG408" s="73"/>
      <c r="HNH408" s="73"/>
      <c r="HNI408" s="73"/>
      <c r="HNJ408" s="73"/>
      <c r="HNK408" s="73"/>
      <c r="HNL408" s="73"/>
      <c r="HNM408" s="73"/>
      <c r="HNN408" s="73"/>
      <c r="HNO408" s="73"/>
      <c r="HNP408" s="73"/>
      <c r="HNQ408" s="73"/>
      <c r="HNR408" s="73"/>
      <c r="HNS408" s="73"/>
      <c r="HNT408" s="73"/>
      <c r="HNU408" s="73"/>
      <c r="HNV408" s="73"/>
      <c r="HNW408" s="73"/>
      <c r="HNX408" s="73"/>
      <c r="HNY408" s="73"/>
      <c r="HNZ408" s="73"/>
      <c r="HOA408" s="73"/>
      <c r="HOB408" s="73"/>
      <c r="HOC408" s="73"/>
      <c r="HOD408" s="73"/>
      <c r="HOE408" s="73"/>
      <c r="HOF408" s="73"/>
      <c r="HOG408" s="73"/>
      <c r="HOH408" s="73"/>
      <c r="HOI408" s="73"/>
      <c r="HOJ408" s="73"/>
      <c r="HOK408" s="73"/>
      <c r="HOL408" s="73"/>
      <c r="HOM408" s="73"/>
      <c r="HON408" s="73"/>
      <c r="HOO408" s="73"/>
      <c r="HOP408" s="73"/>
      <c r="HOQ408" s="73"/>
      <c r="HOR408" s="73"/>
      <c r="HOS408" s="73"/>
      <c r="HOT408" s="73"/>
      <c r="HOU408" s="73"/>
      <c r="HOV408" s="73"/>
      <c r="HOW408" s="73"/>
      <c r="HOX408" s="73"/>
      <c r="HOY408" s="73"/>
      <c r="HOZ408" s="73"/>
      <c r="HPA408" s="73"/>
      <c r="HPB408" s="73"/>
      <c r="HPC408" s="73"/>
      <c r="HPD408" s="73"/>
      <c r="HPE408" s="73"/>
      <c r="HPF408" s="73"/>
      <c r="HPG408" s="73"/>
      <c r="HPH408" s="73"/>
      <c r="HPI408" s="73"/>
      <c r="HPJ408" s="73"/>
      <c r="HPK408" s="73"/>
      <c r="HPL408" s="73"/>
      <c r="HPM408" s="73"/>
      <c r="HPN408" s="73"/>
      <c r="HPO408" s="73"/>
      <c r="HPP408" s="73"/>
      <c r="HPQ408" s="73"/>
      <c r="HPR408" s="73"/>
      <c r="HPS408" s="73"/>
      <c r="HPT408" s="73"/>
      <c r="HPU408" s="73"/>
      <c r="HPV408" s="73"/>
      <c r="HPW408" s="73"/>
      <c r="HPX408" s="73"/>
      <c r="HPY408" s="73"/>
      <c r="HPZ408" s="73"/>
      <c r="HQA408" s="73"/>
      <c r="HQB408" s="73"/>
      <c r="HQC408" s="73"/>
      <c r="HQD408" s="73"/>
      <c r="HQE408" s="73"/>
      <c r="HQF408" s="73"/>
      <c r="HQG408" s="73"/>
      <c r="HQH408" s="73"/>
      <c r="HQI408" s="73"/>
      <c r="HQJ408" s="73"/>
      <c r="HQK408" s="73"/>
      <c r="HQL408" s="73"/>
      <c r="HQM408" s="73"/>
      <c r="HQN408" s="73"/>
      <c r="HQO408" s="73"/>
      <c r="HQP408" s="73"/>
      <c r="HQQ408" s="73"/>
      <c r="HQR408" s="73"/>
      <c r="HQS408" s="73"/>
      <c r="HQT408" s="73"/>
      <c r="HQU408" s="73"/>
      <c r="HQV408" s="73"/>
      <c r="HQW408" s="73"/>
      <c r="HQX408" s="73"/>
      <c r="HQY408" s="73"/>
      <c r="HQZ408" s="73"/>
      <c r="HRA408" s="73"/>
      <c r="HRB408" s="73"/>
      <c r="HRC408" s="73"/>
      <c r="HRD408" s="73"/>
      <c r="HRE408" s="73"/>
      <c r="HRF408" s="73"/>
      <c r="HRG408" s="73"/>
      <c r="HRH408" s="73"/>
      <c r="HRI408" s="73"/>
      <c r="HRJ408" s="73"/>
      <c r="HRK408" s="73"/>
      <c r="HRL408" s="73"/>
      <c r="HRM408" s="73"/>
      <c r="HRN408" s="73"/>
      <c r="HRO408" s="73"/>
      <c r="HRP408" s="73"/>
      <c r="HRQ408" s="73"/>
      <c r="HRR408" s="73"/>
      <c r="HRS408" s="73"/>
      <c r="HRT408" s="73"/>
      <c r="HRU408" s="73"/>
      <c r="HRV408" s="73"/>
      <c r="HRW408" s="73"/>
      <c r="HRX408" s="73"/>
      <c r="HRY408" s="73"/>
      <c r="HRZ408" s="73"/>
      <c r="HSA408" s="73"/>
      <c r="HSB408" s="73"/>
      <c r="HSC408" s="73"/>
      <c r="HSD408" s="73"/>
      <c r="HSE408" s="73"/>
      <c r="HSF408" s="73"/>
      <c r="HSG408" s="73"/>
      <c r="HSH408" s="73"/>
      <c r="HSI408" s="73"/>
      <c r="HSJ408" s="73"/>
      <c r="HSK408" s="73"/>
      <c r="HSL408" s="73"/>
      <c r="HSM408" s="73"/>
      <c r="HSN408" s="73"/>
      <c r="HSO408" s="73"/>
      <c r="HSP408" s="73"/>
      <c r="HSQ408" s="73"/>
      <c r="HSR408" s="73"/>
      <c r="HSS408" s="73"/>
      <c r="HST408" s="73"/>
      <c r="HSU408" s="73"/>
      <c r="HSV408" s="73"/>
      <c r="HSW408" s="73"/>
      <c r="HSX408" s="73"/>
      <c r="HSY408" s="73"/>
      <c r="HSZ408" s="73"/>
      <c r="HTA408" s="73"/>
      <c r="HTB408" s="73"/>
      <c r="HTC408" s="73"/>
      <c r="HTD408" s="73"/>
      <c r="HTE408" s="73"/>
      <c r="HTF408" s="73"/>
      <c r="HTG408" s="73"/>
      <c r="HTH408" s="73"/>
      <c r="HTI408" s="73"/>
      <c r="HTJ408" s="73"/>
      <c r="HTK408" s="73"/>
      <c r="HTL408" s="73"/>
      <c r="HTM408" s="73"/>
      <c r="HTN408" s="73"/>
      <c r="HTO408" s="73"/>
      <c r="HTP408" s="73"/>
      <c r="HTQ408" s="73"/>
      <c r="HTR408" s="73"/>
      <c r="HTS408" s="73"/>
      <c r="HTT408" s="73"/>
      <c r="HTU408" s="73"/>
      <c r="HTV408" s="73"/>
      <c r="HTW408" s="73"/>
      <c r="HTX408" s="73"/>
      <c r="HTY408" s="73"/>
      <c r="HTZ408" s="73"/>
      <c r="HUA408" s="73"/>
      <c r="HUB408" s="73"/>
      <c r="HUC408" s="73"/>
      <c r="HUD408" s="73"/>
      <c r="HUE408" s="73"/>
      <c r="HUF408" s="73"/>
      <c r="HUG408" s="73"/>
      <c r="HUH408" s="73"/>
      <c r="HUI408" s="73"/>
      <c r="HUJ408" s="73"/>
      <c r="HUK408" s="73"/>
      <c r="HUL408" s="73"/>
      <c r="HUM408" s="73"/>
      <c r="HUN408" s="73"/>
      <c r="HUO408" s="73"/>
      <c r="HUP408" s="73"/>
      <c r="HUQ408" s="73"/>
      <c r="HUR408" s="73"/>
      <c r="HUS408" s="73"/>
      <c r="HUT408" s="73"/>
      <c r="HUU408" s="73"/>
      <c r="HUV408" s="73"/>
      <c r="HUW408" s="73"/>
      <c r="HUX408" s="73"/>
      <c r="HUY408" s="73"/>
      <c r="HUZ408" s="73"/>
      <c r="HVA408" s="73"/>
      <c r="HVB408" s="73"/>
      <c r="HVC408" s="73"/>
      <c r="HVD408" s="73"/>
      <c r="HVE408" s="73"/>
      <c r="HVF408" s="73"/>
      <c r="HVG408" s="73"/>
      <c r="HVH408" s="73"/>
      <c r="HVI408" s="73"/>
      <c r="HVJ408" s="73"/>
      <c r="HVK408" s="73"/>
      <c r="HVL408" s="73"/>
      <c r="HVM408" s="73"/>
      <c r="HVN408" s="73"/>
      <c r="HVO408" s="73"/>
      <c r="HVP408" s="73"/>
      <c r="HVQ408" s="73"/>
      <c r="HVR408" s="73"/>
      <c r="HVS408" s="73"/>
      <c r="HVT408" s="73"/>
      <c r="HVU408" s="73"/>
      <c r="HVV408" s="73"/>
      <c r="HVW408" s="73"/>
      <c r="HVX408" s="73"/>
      <c r="HVY408" s="73"/>
      <c r="HVZ408" s="73"/>
      <c r="HWA408" s="73"/>
      <c r="HWB408" s="73"/>
      <c r="HWC408" s="73"/>
      <c r="HWD408" s="73"/>
      <c r="HWE408" s="73"/>
      <c r="HWF408" s="73"/>
      <c r="HWG408" s="73"/>
      <c r="HWH408" s="73"/>
      <c r="HWI408" s="73"/>
      <c r="HWJ408" s="73"/>
      <c r="HWK408" s="73"/>
      <c r="HWL408" s="73"/>
      <c r="HWM408" s="73"/>
      <c r="HWN408" s="73"/>
      <c r="HWO408" s="73"/>
      <c r="HWP408" s="73"/>
      <c r="HWQ408" s="73"/>
      <c r="HWR408" s="73"/>
      <c r="HWS408" s="73"/>
      <c r="HWT408" s="73"/>
      <c r="HWU408" s="73"/>
      <c r="HWV408" s="73"/>
      <c r="HWW408" s="73"/>
      <c r="HWX408" s="73"/>
      <c r="HWY408" s="73"/>
      <c r="HWZ408" s="73"/>
      <c r="HXA408" s="73"/>
      <c r="HXB408" s="73"/>
      <c r="HXC408" s="73"/>
      <c r="HXD408" s="73"/>
      <c r="HXE408" s="73"/>
      <c r="HXF408" s="73"/>
      <c r="HXG408" s="73"/>
      <c r="HXH408" s="73"/>
      <c r="HXI408" s="73"/>
      <c r="HXJ408" s="73"/>
      <c r="HXK408" s="73"/>
      <c r="HXL408" s="73"/>
      <c r="HXM408" s="73"/>
      <c r="HXN408" s="73"/>
      <c r="HXO408" s="73"/>
      <c r="HXP408" s="73"/>
      <c r="HXQ408" s="73"/>
      <c r="HXR408" s="73"/>
      <c r="HXS408" s="73"/>
      <c r="HXT408" s="73"/>
      <c r="HXU408" s="73"/>
      <c r="HXV408" s="73"/>
      <c r="HXW408" s="73"/>
      <c r="HXX408" s="73"/>
      <c r="HXY408" s="73"/>
      <c r="HXZ408" s="73"/>
      <c r="HYA408" s="73"/>
      <c r="HYB408" s="73"/>
      <c r="HYC408" s="73"/>
      <c r="HYD408" s="73"/>
      <c r="HYE408" s="73"/>
      <c r="HYF408" s="73"/>
      <c r="HYG408" s="73"/>
      <c r="HYH408" s="73"/>
      <c r="HYI408" s="73"/>
      <c r="HYJ408" s="73"/>
      <c r="HYK408" s="73"/>
      <c r="HYL408" s="73"/>
      <c r="HYM408" s="73"/>
      <c r="HYN408" s="73"/>
      <c r="HYO408" s="73"/>
      <c r="HYP408" s="73"/>
      <c r="HYQ408" s="73"/>
      <c r="HYR408" s="73"/>
      <c r="HYS408" s="73"/>
      <c r="HYT408" s="73"/>
      <c r="HYU408" s="73"/>
      <c r="HYV408" s="73"/>
      <c r="HYW408" s="73"/>
      <c r="HYX408" s="73"/>
      <c r="HYY408" s="73"/>
      <c r="HYZ408" s="73"/>
      <c r="HZA408" s="73"/>
      <c r="HZB408" s="73"/>
      <c r="HZC408" s="73"/>
      <c r="HZD408" s="73"/>
      <c r="HZE408" s="73"/>
      <c r="HZF408" s="73"/>
      <c r="HZG408" s="73"/>
      <c r="HZH408" s="73"/>
      <c r="HZI408" s="73"/>
      <c r="HZJ408" s="73"/>
      <c r="HZK408" s="73"/>
      <c r="HZL408" s="73"/>
      <c r="HZM408" s="73"/>
      <c r="HZN408" s="73"/>
      <c r="HZO408" s="73"/>
      <c r="HZP408" s="73"/>
      <c r="HZQ408" s="73"/>
      <c r="HZR408" s="73"/>
      <c r="HZS408" s="73"/>
      <c r="HZT408" s="73"/>
      <c r="HZU408" s="73"/>
      <c r="HZV408" s="73"/>
      <c r="HZW408" s="73"/>
      <c r="HZX408" s="73"/>
      <c r="HZY408" s="73"/>
      <c r="HZZ408" s="73"/>
      <c r="IAA408" s="73"/>
      <c r="IAB408" s="73"/>
      <c r="IAC408" s="73"/>
      <c r="IAD408" s="73"/>
      <c r="IAE408" s="73"/>
      <c r="IAF408" s="73"/>
      <c r="IAG408" s="73"/>
      <c r="IAH408" s="73"/>
      <c r="IAI408" s="73"/>
      <c r="IAJ408" s="73"/>
      <c r="IAK408" s="73"/>
      <c r="IAL408" s="73"/>
      <c r="IAM408" s="73"/>
      <c r="IAN408" s="73"/>
      <c r="IAO408" s="73"/>
      <c r="IAP408" s="73"/>
      <c r="IAQ408" s="73"/>
      <c r="IAR408" s="73"/>
      <c r="IAS408" s="73"/>
      <c r="IAT408" s="73"/>
      <c r="IAU408" s="73"/>
      <c r="IAV408" s="73"/>
      <c r="IAW408" s="73"/>
      <c r="IAX408" s="73"/>
      <c r="IAY408" s="73"/>
      <c r="IAZ408" s="73"/>
      <c r="IBA408" s="73"/>
      <c r="IBB408" s="73"/>
      <c r="IBC408" s="73"/>
      <c r="IBD408" s="73"/>
      <c r="IBE408" s="73"/>
      <c r="IBF408" s="73"/>
      <c r="IBG408" s="73"/>
      <c r="IBH408" s="73"/>
      <c r="IBI408" s="73"/>
      <c r="IBJ408" s="73"/>
      <c r="IBK408" s="73"/>
      <c r="IBL408" s="73"/>
      <c r="IBM408" s="73"/>
      <c r="IBN408" s="73"/>
      <c r="IBO408" s="73"/>
      <c r="IBP408" s="73"/>
      <c r="IBQ408" s="73"/>
      <c r="IBR408" s="73"/>
      <c r="IBS408" s="73"/>
      <c r="IBT408" s="73"/>
      <c r="IBU408" s="73"/>
      <c r="IBV408" s="73"/>
      <c r="IBW408" s="73"/>
      <c r="IBX408" s="73"/>
      <c r="IBY408" s="73"/>
      <c r="IBZ408" s="73"/>
      <c r="ICA408" s="73"/>
      <c r="ICB408" s="73"/>
      <c r="ICC408" s="73"/>
      <c r="ICD408" s="73"/>
      <c r="ICE408" s="73"/>
      <c r="ICF408" s="73"/>
      <c r="ICG408" s="73"/>
      <c r="ICH408" s="73"/>
      <c r="ICI408" s="73"/>
      <c r="ICJ408" s="73"/>
      <c r="ICK408" s="73"/>
      <c r="ICL408" s="73"/>
      <c r="ICM408" s="73"/>
      <c r="ICN408" s="73"/>
      <c r="ICO408" s="73"/>
      <c r="ICP408" s="73"/>
      <c r="ICQ408" s="73"/>
      <c r="ICR408" s="73"/>
      <c r="ICS408" s="73"/>
      <c r="ICT408" s="73"/>
      <c r="ICU408" s="73"/>
      <c r="ICV408" s="73"/>
      <c r="ICW408" s="73"/>
      <c r="ICX408" s="73"/>
      <c r="ICY408" s="73"/>
      <c r="ICZ408" s="73"/>
      <c r="IDA408" s="73"/>
      <c r="IDB408" s="73"/>
      <c r="IDC408" s="73"/>
      <c r="IDD408" s="73"/>
      <c r="IDE408" s="73"/>
      <c r="IDF408" s="73"/>
      <c r="IDG408" s="73"/>
      <c r="IDH408" s="73"/>
      <c r="IDI408" s="73"/>
      <c r="IDJ408" s="73"/>
      <c r="IDK408" s="73"/>
      <c r="IDL408" s="73"/>
      <c r="IDM408" s="73"/>
      <c r="IDN408" s="73"/>
      <c r="IDO408" s="73"/>
      <c r="IDP408" s="73"/>
      <c r="IDQ408" s="73"/>
      <c r="IDR408" s="73"/>
      <c r="IDS408" s="73"/>
      <c r="IDT408" s="73"/>
      <c r="IDU408" s="73"/>
      <c r="IDV408" s="73"/>
      <c r="IDW408" s="73"/>
      <c r="IDX408" s="73"/>
      <c r="IDY408" s="73"/>
      <c r="IDZ408" s="73"/>
      <c r="IEA408" s="73"/>
      <c r="IEB408" s="73"/>
      <c r="IEC408" s="73"/>
      <c r="IED408" s="73"/>
      <c r="IEE408" s="73"/>
      <c r="IEF408" s="73"/>
      <c r="IEG408" s="73"/>
      <c r="IEH408" s="73"/>
      <c r="IEI408" s="73"/>
      <c r="IEJ408" s="73"/>
      <c r="IEK408" s="73"/>
      <c r="IEL408" s="73"/>
      <c r="IEM408" s="73"/>
      <c r="IEN408" s="73"/>
      <c r="IEO408" s="73"/>
      <c r="IEP408" s="73"/>
      <c r="IEQ408" s="73"/>
      <c r="IER408" s="73"/>
      <c r="IES408" s="73"/>
      <c r="IET408" s="73"/>
      <c r="IEU408" s="73"/>
      <c r="IEV408" s="73"/>
      <c r="IEW408" s="73"/>
      <c r="IEX408" s="73"/>
      <c r="IEY408" s="73"/>
      <c r="IEZ408" s="73"/>
      <c r="IFA408" s="73"/>
      <c r="IFB408" s="73"/>
      <c r="IFC408" s="73"/>
      <c r="IFD408" s="73"/>
      <c r="IFE408" s="73"/>
      <c r="IFF408" s="73"/>
      <c r="IFG408" s="73"/>
      <c r="IFH408" s="73"/>
      <c r="IFI408" s="73"/>
      <c r="IFJ408" s="73"/>
      <c r="IFK408" s="73"/>
      <c r="IFL408" s="73"/>
      <c r="IFM408" s="73"/>
      <c r="IFN408" s="73"/>
      <c r="IFO408" s="73"/>
      <c r="IFP408" s="73"/>
      <c r="IFQ408" s="73"/>
      <c r="IFR408" s="73"/>
      <c r="IFS408" s="73"/>
      <c r="IFT408" s="73"/>
      <c r="IFU408" s="73"/>
      <c r="IFV408" s="73"/>
      <c r="IFW408" s="73"/>
      <c r="IFX408" s="73"/>
      <c r="IFY408" s="73"/>
      <c r="IFZ408" s="73"/>
      <c r="IGA408" s="73"/>
      <c r="IGB408" s="73"/>
      <c r="IGC408" s="73"/>
      <c r="IGD408" s="73"/>
      <c r="IGE408" s="73"/>
      <c r="IGF408" s="73"/>
      <c r="IGG408" s="73"/>
      <c r="IGH408" s="73"/>
      <c r="IGI408" s="73"/>
      <c r="IGJ408" s="73"/>
      <c r="IGK408" s="73"/>
      <c r="IGL408" s="73"/>
      <c r="IGM408" s="73"/>
      <c r="IGN408" s="73"/>
      <c r="IGO408" s="73"/>
      <c r="IGP408" s="73"/>
      <c r="IGQ408" s="73"/>
      <c r="IGR408" s="73"/>
      <c r="IGS408" s="73"/>
      <c r="IGT408" s="73"/>
      <c r="IGU408" s="73"/>
      <c r="IGV408" s="73"/>
      <c r="IGW408" s="73"/>
      <c r="IGX408" s="73"/>
      <c r="IGY408" s="73"/>
      <c r="IGZ408" s="73"/>
      <c r="IHA408" s="73"/>
      <c r="IHB408" s="73"/>
      <c r="IHC408" s="73"/>
      <c r="IHD408" s="73"/>
      <c r="IHE408" s="73"/>
      <c r="IHF408" s="73"/>
      <c r="IHG408" s="73"/>
      <c r="IHH408" s="73"/>
      <c r="IHI408" s="73"/>
      <c r="IHJ408" s="73"/>
      <c r="IHK408" s="73"/>
      <c r="IHL408" s="73"/>
      <c r="IHM408" s="73"/>
      <c r="IHN408" s="73"/>
      <c r="IHO408" s="73"/>
      <c r="IHP408" s="73"/>
      <c r="IHQ408" s="73"/>
      <c r="IHR408" s="73"/>
      <c r="IHS408" s="73"/>
      <c r="IHT408" s="73"/>
      <c r="IHU408" s="73"/>
      <c r="IHV408" s="73"/>
      <c r="IHW408" s="73"/>
      <c r="IHX408" s="73"/>
      <c r="IHY408" s="73"/>
      <c r="IHZ408" s="73"/>
      <c r="IIA408" s="73"/>
      <c r="IIB408" s="73"/>
      <c r="IIC408" s="73"/>
      <c r="IID408" s="73"/>
      <c r="IIE408" s="73"/>
      <c r="IIF408" s="73"/>
      <c r="IIG408" s="73"/>
      <c r="IIH408" s="73"/>
      <c r="III408" s="73"/>
      <c r="IIJ408" s="73"/>
      <c r="IIK408" s="73"/>
      <c r="IIL408" s="73"/>
      <c r="IIM408" s="73"/>
      <c r="IIN408" s="73"/>
      <c r="IIO408" s="73"/>
      <c r="IIP408" s="73"/>
      <c r="IIQ408" s="73"/>
      <c r="IIR408" s="73"/>
      <c r="IIS408" s="73"/>
      <c r="IIT408" s="73"/>
      <c r="IIU408" s="73"/>
      <c r="IIV408" s="73"/>
      <c r="IIW408" s="73"/>
      <c r="IIX408" s="73"/>
      <c r="IIY408" s="73"/>
      <c r="IIZ408" s="73"/>
      <c r="IJA408" s="73"/>
      <c r="IJB408" s="73"/>
      <c r="IJC408" s="73"/>
      <c r="IJD408" s="73"/>
      <c r="IJE408" s="73"/>
      <c r="IJF408" s="73"/>
      <c r="IJG408" s="73"/>
      <c r="IJH408" s="73"/>
      <c r="IJI408" s="73"/>
      <c r="IJJ408" s="73"/>
      <c r="IJK408" s="73"/>
      <c r="IJL408" s="73"/>
      <c r="IJM408" s="73"/>
      <c r="IJN408" s="73"/>
      <c r="IJO408" s="73"/>
      <c r="IJP408" s="73"/>
      <c r="IJQ408" s="73"/>
      <c r="IJR408" s="73"/>
      <c r="IJS408" s="73"/>
      <c r="IJT408" s="73"/>
      <c r="IJU408" s="73"/>
      <c r="IJV408" s="73"/>
      <c r="IJW408" s="73"/>
      <c r="IJX408" s="73"/>
      <c r="IJY408" s="73"/>
      <c r="IJZ408" s="73"/>
      <c r="IKA408" s="73"/>
      <c r="IKB408" s="73"/>
      <c r="IKC408" s="73"/>
      <c r="IKD408" s="73"/>
      <c r="IKE408" s="73"/>
      <c r="IKF408" s="73"/>
      <c r="IKG408" s="73"/>
      <c r="IKH408" s="73"/>
      <c r="IKI408" s="73"/>
      <c r="IKJ408" s="73"/>
      <c r="IKK408" s="73"/>
      <c r="IKL408" s="73"/>
      <c r="IKM408" s="73"/>
      <c r="IKN408" s="73"/>
      <c r="IKO408" s="73"/>
      <c r="IKP408" s="73"/>
      <c r="IKQ408" s="73"/>
      <c r="IKR408" s="73"/>
      <c r="IKS408" s="73"/>
      <c r="IKT408" s="73"/>
      <c r="IKU408" s="73"/>
      <c r="IKV408" s="73"/>
      <c r="IKW408" s="73"/>
      <c r="IKX408" s="73"/>
      <c r="IKY408" s="73"/>
      <c r="IKZ408" s="73"/>
      <c r="ILA408" s="73"/>
      <c r="ILB408" s="73"/>
      <c r="ILC408" s="73"/>
      <c r="ILD408" s="73"/>
      <c r="ILE408" s="73"/>
      <c r="ILF408" s="73"/>
      <c r="ILG408" s="73"/>
      <c r="ILH408" s="73"/>
      <c r="ILI408" s="73"/>
      <c r="ILJ408" s="73"/>
      <c r="ILK408" s="73"/>
      <c r="ILL408" s="73"/>
      <c r="ILM408" s="73"/>
      <c r="ILN408" s="73"/>
      <c r="ILO408" s="73"/>
      <c r="ILP408" s="73"/>
      <c r="ILQ408" s="73"/>
      <c r="ILR408" s="73"/>
      <c r="ILS408" s="73"/>
      <c r="ILT408" s="73"/>
      <c r="ILU408" s="73"/>
      <c r="ILV408" s="73"/>
      <c r="ILW408" s="73"/>
      <c r="ILX408" s="73"/>
      <c r="ILY408" s="73"/>
      <c r="ILZ408" s="73"/>
      <c r="IMA408" s="73"/>
      <c r="IMB408" s="73"/>
      <c r="IMC408" s="73"/>
      <c r="IMD408" s="73"/>
      <c r="IME408" s="73"/>
      <c r="IMF408" s="73"/>
      <c r="IMG408" s="73"/>
      <c r="IMH408" s="73"/>
      <c r="IMI408" s="73"/>
      <c r="IMJ408" s="73"/>
      <c r="IMK408" s="73"/>
      <c r="IML408" s="73"/>
      <c r="IMM408" s="73"/>
      <c r="IMN408" s="73"/>
      <c r="IMO408" s="73"/>
      <c r="IMP408" s="73"/>
      <c r="IMQ408" s="73"/>
      <c r="IMR408" s="73"/>
      <c r="IMS408" s="73"/>
      <c r="IMT408" s="73"/>
      <c r="IMU408" s="73"/>
      <c r="IMV408" s="73"/>
      <c r="IMW408" s="73"/>
      <c r="IMX408" s="73"/>
      <c r="IMY408" s="73"/>
      <c r="IMZ408" s="73"/>
      <c r="INA408" s="73"/>
      <c r="INB408" s="73"/>
      <c r="INC408" s="73"/>
      <c r="IND408" s="73"/>
      <c r="INE408" s="73"/>
      <c r="INF408" s="73"/>
      <c r="ING408" s="73"/>
      <c r="INH408" s="73"/>
      <c r="INI408" s="73"/>
      <c r="INJ408" s="73"/>
      <c r="INK408" s="73"/>
      <c r="INL408" s="73"/>
      <c r="INM408" s="73"/>
      <c r="INN408" s="73"/>
      <c r="INO408" s="73"/>
      <c r="INP408" s="73"/>
      <c r="INQ408" s="73"/>
      <c r="INR408" s="73"/>
      <c r="INS408" s="73"/>
      <c r="INT408" s="73"/>
      <c r="INU408" s="73"/>
      <c r="INV408" s="73"/>
      <c r="INW408" s="73"/>
      <c r="INX408" s="73"/>
      <c r="INY408" s="73"/>
      <c r="INZ408" s="73"/>
      <c r="IOA408" s="73"/>
      <c r="IOB408" s="73"/>
      <c r="IOC408" s="73"/>
      <c r="IOD408" s="73"/>
      <c r="IOE408" s="73"/>
      <c r="IOF408" s="73"/>
      <c r="IOG408" s="73"/>
      <c r="IOH408" s="73"/>
      <c r="IOI408" s="73"/>
      <c r="IOJ408" s="73"/>
      <c r="IOK408" s="73"/>
      <c r="IOL408" s="73"/>
      <c r="IOM408" s="73"/>
      <c r="ION408" s="73"/>
      <c r="IOO408" s="73"/>
      <c r="IOP408" s="73"/>
      <c r="IOQ408" s="73"/>
      <c r="IOR408" s="73"/>
      <c r="IOS408" s="73"/>
      <c r="IOT408" s="73"/>
      <c r="IOU408" s="73"/>
      <c r="IOV408" s="73"/>
      <c r="IOW408" s="73"/>
      <c r="IOX408" s="73"/>
      <c r="IOY408" s="73"/>
      <c r="IOZ408" s="73"/>
      <c r="IPA408" s="73"/>
      <c r="IPB408" s="73"/>
      <c r="IPC408" s="73"/>
      <c r="IPD408" s="73"/>
      <c r="IPE408" s="73"/>
      <c r="IPF408" s="73"/>
      <c r="IPG408" s="73"/>
      <c r="IPH408" s="73"/>
      <c r="IPI408" s="73"/>
      <c r="IPJ408" s="73"/>
      <c r="IPK408" s="73"/>
      <c r="IPL408" s="73"/>
      <c r="IPM408" s="73"/>
      <c r="IPN408" s="73"/>
      <c r="IPO408" s="73"/>
      <c r="IPP408" s="73"/>
      <c r="IPQ408" s="73"/>
      <c r="IPR408" s="73"/>
      <c r="IPS408" s="73"/>
      <c r="IPT408" s="73"/>
      <c r="IPU408" s="73"/>
      <c r="IPV408" s="73"/>
      <c r="IPW408" s="73"/>
      <c r="IPX408" s="73"/>
      <c r="IPY408" s="73"/>
      <c r="IPZ408" s="73"/>
      <c r="IQA408" s="73"/>
      <c r="IQB408" s="73"/>
      <c r="IQC408" s="73"/>
      <c r="IQD408" s="73"/>
      <c r="IQE408" s="73"/>
      <c r="IQF408" s="73"/>
      <c r="IQG408" s="73"/>
      <c r="IQH408" s="73"/>
      <c r="IQI408" s="73"/>
      <c r="IQJ408" s="73"/>
      <c r="IQK408" s="73"/>
      <c r="IQL408" s="73"/>
      <c r="IQM408" s="73"/>
      <c r="IQN408" s="73"/>
      <c r="IQO408" s="73"/>
      <c r="IQP408" s="73"/>
      <c r="IQQ408" s="73"/>
      <c r="IQR408" s="73"/>
      <c r="IQS408" s="73"/>
      <c r="IQT408" s="73"/>
      <c r="IQU408" s="73"/>
      <c r="IQV408" s="73"/>
      <c r="IQW408" s="73"/>
      <c r="IQX408" s="73"/>
      <c r="IQY408" s="73"/>
      <c r="IQZ408" s="73"/>
      <c r="IRA408" s="73"/>
      <c r="IRB408" s="73"/>
      <c r="IRC408" s="73"/>
      <c r="IRD408" s="73"/>
      <c r="IRE408" s="73"/>
      <c r="IRF408" s="73"/>
      <c r="IRG408" s="73"/>
      <c r="IRH408" s="73"/>
      <c r="IRI408" s="73"/>
      <c r="IRJ408" s="73"/>
      <c r="IRK408" s="73"/>
      <c r="IRL408" s="73"/>
      <c r="IRM408" s="73"/>
      <c r="IRN408" s="73"/>
      <c r="IRO408" s="73"/>
      <c r="IRP408" s="73"/>
      <c r="IRQ408" s="73"/>
      <c r="IRR408" s="73"/>
      <c r="IRS408" s="73"/>
      <c r="IRT408" s="73"/>
      <c r="IRU408" s="73"/>
      <c r="IRV408" s="73"/>
      <c r="IRW408" s="73"/>
      <c r="IRX408" s="73"/>
      <c r="IRY408" s="73"/>
      <c r="IRZ408" s="73"/>
      <c r="ISA408" s="73"/>
      <c r="ISB408" s="73"/>
      <c r="ISC408" s="73"/>
      <c r="ISD408" s="73"/>
      <c r="ISE408" s="73"/>
      <c r="ISF408" s="73"/>
      <c r="ISG408" s="73"/>
      <c r="ISH408" s="73"/>
      <c r="ISI408" s="73"/>
      <c r="ISJ408" s="73"/>
      <c r="ISK408" s="73"/>
      <c r="ISL408" s="73"/>
      <c r="ISM408" s="73"/>
      <c r="ISN408" s="73"/>
      <c r="ISO408" s="73"/>
      <c r="ISP408" s="73"/>
      <c r="ISQ408" s="73"/>
      <c r="ISR408" s="73"/>
      <c r="ISS408" s="73"/>
      <c r="IST408" s="73"/>
      <c r="ISU408" s="73"/>
      <c r="ISV408" s="73"/>
      <c r="ISW408" s="73"/>
      <c r="ISX408" s="73"/>
      <c r="ISY408" s="73"/>
      <c r="ISZ408" s="73"/>
      <c r="ITA408" s="73"/>
      <c r="ITB408" s="73"/>
      <c r="ITC408" s="73"/>
      <c r="ITD408" s="73"/>
      <c r="ITE408" s="73"/>
      <c r="ITF408" s="73"/>
      <c r="ITG408" s="73"/>
      <c r="ITH408" s="73"/>
      <c r="ITI408" s="73"/>
      <c r="ITJ408" s="73"/>
      <c r="ITK408" s="73"/>
      <c r="ITL408" s="73"/>
      <c r="ITM408" s="73"/>
      <c r="ITN408" s="73"/>
      <c r="ITO408" s="73"/>
      <c r="ITP408" s="73"/>
      <c r="ITQ408" s="73"/>
      <c r="ITR408" s="73"/>
      <c r="ITS408" s="73"/>
      <c r="ITT408" s="73"/>
      <c r="ITU408" s="73"/>
      <c r="ITV408" s="73"/>
      <c r="ITW408" s="73"/>
      <c r="ITX408" s="73"/>
      <c r="ITY408" s="73"/>
      <c r="ITZ408" s="73"/>
      <c r="IUA408" s="73"/>
      <c r="IUB408" s="73"/>
      <c r="IUC408" s="73"/>
      <c r="IUD408" s="73"/>
      <c r="IUE408" s="73"/>
      <c r="IUF408" s="73"/>
      <c r="IUG408" s="73"/>
      <c r="IUH408" s="73"/>
      <c r="IUI408" s="73"/>
      <c r="IUJ408" s="73"/>
      <c r="IUK408" s="73"/>
      <c r="IUL408" s="73"/>
      <c r="IUM408" s="73"/>
      <c r="IUN408" s="73"/>
      <c r="IUO408" s="73"/>
      <c r="IUP408" s="73"/>
      <c r="IUQ408" s="73"/>
      <c r="IUR408" s="73"/>
      <c r="IUS408" s="73"/>
      <c r="IUT408" s="73"/>
      <c r="IUU408" s="73"/>
      <c r="IUV408" s="73"/>
      <c r="IUW408" s="73"/>
      <c r="IUX408" s="73"/>
      <c r="IUY408" s="73"/>
      <c r="IUZ408" s="73"/>
      <c r="IVA408" s="73"/>
      <c r="IVB408" s="73"/>
      <c r="IVC408" s="73"/>
      <c r="IVD408" s="73"/>
      <c r="IVE408" s="73"/>
      <c r="IVF408" s="73"/>
      <c r="IVG408" s="73"/>
      <c r="IVH408" s="73"/>
      <c r="IVI408" s="73"/>
      <c r="IVJ408" s="73"/>
      <c r="IVK408" s="73"/>
      <c r="IVL408" s="73"/>
      <c r="IVM408" s="73"/>
      <c r="IVN408" s="73"/>
      <c r="IVO408" s="73"/>
      <c r="IVP408" s="73"/>
      <c r="IVQ408" s="73"/>
      <c r="IVR408" s="73"/>
      <c r="IVS408" s="73"/>
      <c r="IVT408" s="73"/>
      <c r="IVU408" s="73"/>
      <c r="IVV408" s="73"/>
      <c r="IVW408" s="73"/>
      <c r="IVX408" s="73"/>
      <c r="IVY408" s="73"/>
      <c r="IVZ408" s="73"/>
      <c r="IWA408" s="73"/>
      <c r="IWB408" s="73"/>
      <c r="IWC408" s="73"/>
      <c r="IWD408" s="73"/>
      <c r="IWE408" s="73"/>
      <c r="IWF408" s="73"/>
      <c r="IWG408" s="73"/>
      <c r="IWH408" s="73"/>
      <c r="IWI408" s="73"/>
      <c r="IWJ408" s="73"/>
      <c r="IWK408" s="73"/>
      <c r="IWL408" s="73"/>
      <c r="IWM408" s="73"/>
      <c r="IWN408" s="73"/>
      <c r="IWO408" s="73"/>
      <c r="IWP408" s="73"/>
      <c r="IWQ408" s="73"/>
      <c r="IWR408" s="73"/>
      <c r="IWS408" s="73"/>
      <c r="IWT408" s="73"/>
      <c r="IWU408" s="73"/>
      <c r="IWV408" s="73"/>
      <c r="IWW408" s="73"/>
      <c r="IWX408" s="73"/>
      <c r="IWY408" s="73"/>
      <c r="IWZ408" s="73"/>
      <c r="IXA408" s="73"/>
      <c r="IXB408" s="73"/>
      <c r="IXC408" s="73"/>
      <c r="IXD408" s="73"/>
      <c r="IXE408" s="73"/>
      <c r="IXF408" s="73"/>
      <c r="IXG408" s="73"/>
      <c r="IXH408" s="73"/>
      <c r="IXI408" s="73"/>
      <c r="IXJ408" s="73"/>
      <c r="IXK408" s="73"/>
      <c r="IXL408" s="73"/>
      <c r="IXM408" s="73"/>
      <c r="IXN408" s="73"/>
      <c r="IXO408" s="73"/>
      <c r="IXP408" s="73"/>
      <c r="IXQ408" s="73"/>
      <c r="IXR408" s="73"/>
      <c r="IXS408" s="73"/>
      <c r="IXT408" s="73"/>
      <c r="IXU408" s="73"/>
      <c r="IXV408" s="73"/>
      <c r="IXW408" s="73"/>
      <c r="IXX408" s="73"/>
      <c r="IXY408" s="73"/>
      <c r="IXZ408" s="73"/>
      <c r="IYA408" s="73"/>
      <c r="IYB408" s="73"/>
      <c r="IYC408" s="73"/>
      <c r="IYD408" s="73"/>
      <c r="IYE408" s="73"/>
      <c r="IYF408" s="73"/>
      <c r="IYG408" s="73"/>
      <c r="IYH408" s="73"/>
      <c r="IYI408" s="73"/>
      <c r="IYJ408" s="73"/>
      <c r="IYK408" s="73"/>
      <c r="IYL408" s="73"/>
      <c r="IYM408" s="73"/>
      <c r="IYN408" s="73"/>
      <c r="IYO408" s="73"/>
      <c r="IYP408" s="73"/>
      <c r="IYQ408" s="73"/>
      <c r="IYR408" s="73"/>
      <c r="IYS408" s="73"/>
      <c r="IYT408" s="73"/>
      <c r="IYU408" s="73"/>
      <c r="IYV408" s="73"/>
      <c r="IYW408" s="73"/>
      <c r="IYX408" s="73"/>
      <c r="IYY408" s="73"/>
      <c r="IYZ408" s="73"/>
      <c r="IZA408" s="73"/>
      <c r="IZB408" s="73"/>
      <c r="IZC408" s="73"/>
      <c r="IZD408" s="73"/>
      <c r="IZE408" s="73"/>
      <c r="IZF408" s="73"/>
      <c r="IZG408" s="73"/>
      <c r="IZH408" s="73"/>
      <c r="IZI408" s="73"/>
      <c r="IZJ408" s="73"/>
      <c r="IZK408" s="73"/>
      <c r="IZL408" s="73"/>
      <c r="IZM408" s="73"/>
      <c r="IZN408" s="73"/>
      <c r="IZO408" s="73"/>
      <c r="IZP408" s="73"/>
      <c r="IZQ408" s="73"/>
      <c r="IZR408" s="73"/>
      <c r="IZS408" s="73"/>
      <c r="IZT408" s="73"/>
      <c r="IZU408" s="73"/>
      <c r="IZV408" s="73"/>
      <c r="IZW408" s="73"/>
      <c r="IZX408" s="73"/>
      <c r="IZY408" s="73"/>
      <c r="IZZ408" s="73"/>
      <c r="JAA408" s="73"/>
      <c r="JAB408" s="73"/>
      <c r="JAC408" s="73"/>
      <c r="JAD408" s="73"/>
      <c r="JAE408" s="73"/>
      <c r="JAF408" s="73"/>
      <c r="JAG408" s="73"/>
      <c r="JAH408" s="73"/>
      <c r="JAI408" s="73"/>
      <c r="JAJ408" s="73"/>
      <c r="JAK408" s="73"/>
      <c r="JAL408" s="73"/>
      <c r="JAM408" s="73"/>
      <c r="JAN408" s="73"/>
      <c r="JAO408" s="73"/>
      <c r="JAP408" s="73"/>
      <c r="JAQ408" s="73"/>
      <c r="JAR408" s="73"/>
      <c r="JAS408" s="73"/>
      <c r="JAT408" s="73"/>
      <c r="JAU408" s="73"/>
      <c r="JAV408" s="73"/>
      <c r="JAW408" s="73"/>
      <c r="JAX408" s="73"/>
      <c r="JAY408" s="73"/>
      <c r="JAZ408" s="73"/>
      <c r="JBA408" s="73"/>
      <c r="JBB408" s="73"/>
      <c r="JBC408" s="73"/>
      <c r="JBD408" s="73"/>
      <c r="JBE408" s="73"/>
      <c r="JBF408" s="73"/>
      <c r="JBG408" s="73"/>
      <c r="JBH408" s="73"/>
      <c r="JBI408" s="73"/>
      <c r="JBJ408" s="73"/>
      <c r="JBK408" s="73"/>
      <c r="JBL408" s="73"/>
      <c r="JBM408" s="73"/>
      <c r="JBN408" s="73"/>
      <c r="JBO408" s="73"/>
      <c r="JBP408" s="73"/>
      <c r="JBQ408" s="73"/>
      <c r="JBR408" s="73"/>
      <c r="JBS408" s="73"/>
      <c r="JBT408" s="73"/>
      <c r="JBU408" s="73"/>
      <c r="JBV408" s="73"/>
      <c r="JBW408" s="73"/>
      <c r="JBX408" s="73"/>
      <c r="JBY408" s="73"/>
      <c r="JBZ408" s="73"/>
      <c r="JCA408" s="73"/>
      <c r="JCB408" s="73"/>
      <c r="JCC408" s="73"/>
      <c r="JCD408" s="73"/>
      <c r="JCE408" s="73"/>
      <c r="JCF408" s="73"/>
      <c r="JCG408" s="73"/>
      <c r="JCH408" s="73"/>
      <c r="JCI408" s="73"/>
      <c r="JCJ408" s="73"/>
      <c r="JCK408" s="73"/>
      <c r="JCL408" s="73"/>
      <c r="JCM408" s="73"/>
      <c r="JCN408" s="73"/>
      <c r="JCO408" s="73"/>
      <c r="JCP408" s="73"/>
      <c r="JCQ408" s="73"/>
      <c r="JCR408" s="73"/>
      <c r="JCS408" s="73"/>
      <c r="JCT408" s="73"/>
      <c r="JCU408" s="73"/>
      <c r="JCV408" s="73"/>
      <c r="JCW408" s="73"/>
      <c r="JCX408" s="73"/>
      <c r="JCY408" s="73"/>
      <c r="JCZ408" s="73"/>
      <c r="JDA408" s="73"/>
      <c r="JDB408" s="73"/>
      <c r="JDC408" s="73"/>
      <c r="JDD408" s="73"/>
      <c r="JDE408" s="73"/>
      <c r="JDF408" s="73"/>
      <c r="JDG408" s="73"/>
      <c r="JDH408" s="73"/>
      <c r="JDI408" s="73"/>
      <c r="JDJ408" s="73"/>
      <c r="JDK408" s="73"/>
      <c r="JDL408" s="73"/>
      <c r="JDM408" s="73"/>
      <c r="JDN408" s="73"/>
      <c r="JDO408" s="73"/>
      <c r="JDP408" s="73"/>
      <c r="JDQ408" s="73"/>
      <c r="JDR408" s="73"/>
      <c r="JDS408" s="73"/>
      <c r="JDT408" s="73"/>
      <c r="JDU408" s="73"/>
      <c r="JDV408" s="73"/>
      <c r="JDW408" s="73"/>
      <c r="JDX408" s="73"/>
      <c r="JDY408" s="73"/>
      <c r="JDZ408" s="73"/>
      <c r="JEA408" s="73"/>
      <c r="JEB408" s="73"/>
      <c r="JEC408" s="73"/>
      <c r="JED408" s="73"/>
      <c r="JEE408" s="73"/>
      <c r="JEF408" s="73"/>
      <c r="JEG408" s="73"/>
      <c r="JEH408" s="73"/>
      <c r="JEI408" s="73"/>
      <c r="JEJ408" s="73"/>
      <c r="JEK408" s="73"/>
      <c r="JEL408" s="73"/>
      <c r="JEM408" s="73"/>
      <c r="JEN408" s="73"/>
      <c r="JEO408" s="73"/>
      <c r="JEP408" s="73"/>
      <c r="JEQ408" s="73"/>
      <c r="JER408" s="73"/>
      <c r="JES408" s="73"/>
      <c r="JET408" s="73"/>
      <c r="JEU408" s="73"/>
      <c r="JEV408" s="73"/>
      <c r="JEW408" s="73"/>
      <c r="JEX408" s="73"/>
      <c r="JEY408" s="73"/>
      <c r="JEZ408" s="73"/>
      <c r="JFA408" s="73"/>
      <c r="JFB408" s="73"/>
      <c r="JFC408" s="73"/>
      <c r="JFD408" s="73"/>
      <c r="JFE408" s="73"/>
      <c r="JFF408" s="73"/>
      <c r="JFG408" s="73"/>
      <c r="JFH408" s="73"/>
      <c r="JFI408" s="73"/>
      <c r="JFJ408" s="73"/>
      <c r="JFK408" s="73"/>
      <c r="JFL408" s="73"/>
      <c r="JFM408" s="73"/>
      <c r="JFN408" s="73"/>
      <c r="JFO408" s="73"/>
      <c r="JFP408" s="73"/>
      <c r="JFQ408" s="73"/>
      <c r="JFR408" s="73"/>
      <c r="JFS408" s="73"/>
      <c r="JFT408" s="73"/>
      <c r="JFU408" s="73"/>
      <c r="JFV408" s="73"/>
      <c r="JFW408" s="73"/>
      <c r="JFX408" s="73"/>
      <c r="JFY408" s="73"/>
      <c r="JFZ408" s="73"/>
      <c r="JGA408" s="73"/>
      <c r="JGB408" s="73"/>
      <c r="JGC408" s="73"/>
      <c r="JGD408" s="73"/>
      <c r="JGE408" s="73"/>
      <c r="JGF408" s="73"/>
      <c r="JGG408" s="73"/>
      <c r="JGH408" s="73"/>
      <c r="JGI408" s="73"/>
      <c r="JGJ408" s="73"/>
      <c r="JGK408" s="73"/>
      <c r="JGL408" s="73"/>
      <c r="JGM408" s="73"/>
      <c r="JGN408" s="73"/>
      <c r="JGO408" s="73"/>
      <c r="JGP408" s="73"/>
      <c r="JGQ408" s="73"/>
      <c r="JGR408" s="73"/>
      <c r="JGS408" s="73"/>
      <c r="JGT408" s="73"/>
      <c r="JGU408" s="73"/>
      <c r="JGV408" s="73"/>
      <c r="JGW408" s="73"/>
      <c r="JGX408" s="73"/>
      <c r="JGY408" s="73"/>
      <c r="JGZ408" s="73"/>
      <c r="JHA408" s="73"/>
      <c r="JHB408" s="73"/>
      <c r="JHC408" s="73"/>
      <c r="JHD408" s="73"/>
      <c r="JHE408" s="73"/>
      <c r="JHF408" s="73"/>
      <c r="JHG408" s="73"/>
      <c r="JHH408" s="73"/>
      <c r="JHI408" s="73"/>
      <c r="JHJ408" s="73"/>
      <c r="JHK408" s="73"/>
      <c r="JHL408" s="73"/>
      <c r="JHM408" s="73"/>
      <c r="JHN408" s="73"/>
      <c r="JHO408" s="73"/>
      <c r="JHP408" s="73"/>
      <c r="JHQ408" s="73"/>
      <c r="JHR408" s="73"/>
      <c r="JHS408" s="73"/>
      <c r="JHT408" s="73"/>
      <c r="JHU408" s="73"/>
      <c r="JHV408" s="73"/>
      <c r="JHW408" s="73"/>
      <c r="JHX408" s="73"/>
      <c r="JHY408" s="73"/>
      <c r="JHZ408" s="73"/>
      <c r="JIA408" s="73"/>
      <c r="JIB408" s="73"/>
      <c r="JIC408" s="73"/>
      <c r="JID408" s="73"/>
      <c r="JIE408" s="73"/>
      <c r="JIF408" s="73"/>
      <c r="JIG408" s="73"/>
      <c r="JIH408" s="73"/>
      <c r="JII408" s="73"/>
      <c r="JIJ408" s="73"/>
      <c r="JIK408" s="73"/>
      <c r="JIL408" s="73"/>
      <c r="JIM408" s="73"/>
      <c r="JIN408" s="73"/>
      <c r="JIO408" s="73"/>
      <c r="JIP408" s="73"/>
      <c r="JIQ408" s="73"/>
      <c r="JIR408" s="73"/>
      <c r="JIS408" s="73"/>
      <c r="JIT408" s="73"/>
      <c r="JIU408" s="73"/>
      <c r="JIV408" s="73"/>
      <c r="JIW408" s="73"/>
      <c r="JIX408" s="73"/>
      <c r="JIY408" s="73"/>
      <c r="JIZ408" s="73"/>
      <c r="JJA408" s="73"/>
      <c r="JJB408" s="73"/>
      <c r="JJC408" s="73"/>
      <c r="JJD408" s="73"/>
      <c r="JJE408" s="73"/>
      <c r="JJF408" s="73"/>
      <c r="JJG408" s="73"/>
      <c r="JJH408" s="73"/>
      <c r="JJI408" s="73"/>
      <c r="JJJ408" s="73"/>
      <c r="JJK408" s="73"/>
      <c r="JJL408" s="73"/>
      <c r="JJM408" s="73"/>
      <c r="JJN408" s="73"/>
      <c r="JJO408" s="73"/>
      <c r="JJP408" s="73"/>
      <c r="JJQ408" s="73"/>
      <c r="JJR408" s="73"/>
      <c r="JJS408" s="73"/>
      <c r="JJT408" s="73"/>
      <c r="JJU408" s="73"/>
      <c r="JJV408" s="73"/>
      <c r="JJW408" s="73"/>
      <c r="JJX408" s="73"/>
      <c r="JJY408" s="73"/>
      <c r="JJZ408" s="73"/>
      <c r="JKA408" s="73"/>
      <c r="JKB408" s="73"/>
      <c r="JKC408" s="73"/>
      <c r="JKD408" s="73"/>
      <c r="JKE408" s="73"/>
      <c r="JKF408" s="73"/>
      <c r="JKG408" s="73"/>
      <c r="JKH408" s="73"/>
      <c r="JKI408" s="73"/>
      <c r="JKJ408" s="73"/>
      <c r="JKK408" s="73"/>
      <c r="JKL408" s="73"/>
      <c r="JKM408" s="73"/>
      <c r="JKN408" s="73"/>
      <c r="JKO408" s="73"/>
      <c r="JKP408" s="73"/>
      <c r="JKQ408" s="73"/>
      <c r="JKR408" s="73"/>
      <c r="JKS408" s="73"/>
      <c r="JKT408" s="73"/>
      <c r="JKU408" s="73"/>
      <c r="JKV408" s="73"/>
      <c r="JKW408" s="73"/>
      <c r="JKX408" s="73"/>
      <c r="JKY408" s="73"/>
      <c r="JKZ408" s="73"/>
      <c r="JLA408" s="73"/>
      <c r="JLB408" s="73"/>
      <c r="JLC408" s="73"/>
      <c r="JLD408" s="73"/>
      <c r="JLE408" s="73"/>
      <c r="JLF408" s="73"/>
      <c r="JLG408" s="73"/>
      <c r="JLH408" s="73"/>
      <c r="JLI408" s="73"/>
      <c r="JLJ408" s="73"/>
      <c r="JLK408" s="73"/>
      <c r="JLL408" s="73"/>
      <c r="JLM408" s="73"/>
      <c r="JLN408" s="73"/>
      <c r="JLO408" s="73"/>
      <c r="JLP408" s="73"/>
      <c r="JLQ408" s="73"/>
      <c r="JLR408" s="73"/>
      <c r="JLS408" s="73"/>
      <c r="JLT408" s="73"/>
      <c r="JLU408" s="73"/>
      <c r="JLV408" s="73"/>
      <c r="JLW408" s="73"/>
      <c r="JLX408" s="73"/>
      <c r="JLY408" s="73"/>
      <c r="JLZ408" s="73"/>
      <c r="JMA408" s="73"/>
      <c r="JMB408" s="73"/>
      <c r="JMC408" s="73"/>
      <c r="JMD408" s="73"/>
      <c r="JME408" s="73"/>
      <c r="JMF408" s="73"/>
      <c r="JMG408" s="73"/>
      <c r="JMH408" s="73"/>
      <c r="JMI408" s="73"/>
      <c r="JMJ408" s="73"/>
      <c r="JMK408" s="73"/>
      <c r="JML408" s="73"/>
      <c r="JMM408" s="73"/>
      <c r="JMN408" s="73"/>
      <c r="JMO408" s="73"/>
      <c r="JMP408" s="73"/>
      <c r="JMQ408" s="73"/>
      <c r="JMR408" s="73"/>
      <c r="JMS408" s="73"/>
      <c r="JMT408" s="73"/>
      <c r="JMU408" s="73"/>
      <c r="JMV408" s="73"/>
      <c r="JMW408" s="73"/>
      <c r="JMX408" s="73"/>
      <c r="JMY408" s="73"/>
      <c r="JMZ408" s="73"/>
      <c r="JNA408" s="73"/>
      <c r="JNB408" s="73"/>
      <c r="JNC408" s="73"/>
      <c r="JND408" s="73"/>
      <c r="JNE408" s="73"/>
      <c r="JNF408" s="73"/>
      <c r="JNG408" s="73"/>
      <c r="JNH408" s="73"/>
      <c r="JNI408" s="73"/>
      <c r="JNJ408" s="73"/>
      <c r="JNK408" s="73"/>
      <c r="JNL408" s="73"/>
      <c r="JNM408" s="73"/>
      <c r="JNN408" s="73"/>
      <c r="JNO408" s="73"/>
      <c r="JNP408" s="73"/>
      <c r="JNQ408" s="73"/>
      <c r="JNR408" s="73"/>
      <c r="JNS408" s="73"/>
      <c r="JNT408" s="73"/>
      <c r="JNU408" s="73"/>
      <c r="JNV408" s="73"/>
      <c r="JNW408" s="73"/>
      <c r="JNX408" s="73"/>
      <c r="JNY408" s="73"/>
      <c r="JNZ408" s="73"/>
      <c r="JOA408" s="73"/>
      <c r="JOB408" s="73"/>
      <c r="JOC408" s="73"/>
      <c r="JOD408" s="73"/>
      <c r="JOE408" s="73"/>
      <c r="JOF408" s="73"/>
      <c r="JOG408" s="73"/>
      <c r="JOH408" s="73"/>
      <c r="JOI408" s="73"/>
      <c r="JOJ408" s="73"/>
      <c r="JOK408" s="73"/>
      <c r="JOL408" s="73"/>
      <c r="JOM408" s="73"/>
      <c r="JON408" s="73"/>
      <c r="JOO408" s="73"/>
      <c r="JOP408" s="73"/>
      <c r="JOQ408" s="73"/>
      <c r="JOR408" s="73"/>
      <c r="JOS408" s="73"/>
      <c r="JOT408" s="73"/>
      <c r="JOU408" s="73"/>
      <c r="JOV408" s="73"/>
      <c r="JOW408" s="73"/>
      <c r="JOX408" s="73"/>
      <c r="JOY408" s="73"/>
      <c r="JOZ408" s="73"/>
      <c r="JPA408" s="73"/>
      <c r="JPB408" s="73"/>
      <c r="JPC408" s="73"/>
      <c r="JPD408" s="73"/>
      <c r="JPE408" s="73"/>
      <c r="JPF408" s="73"/>
      <c r="JPG408" s="73"/>
      <c r="JPH408" s="73"/>
      <c r="JPI408" s="73"/>
      <c r="JPJ408" s="73"/>
      <c r="JPK408" s="73"/>
      <c r="JPL408" s="73"/>
      <c r="JPM408" s="73"/>
      <c r="JPN408" s="73"/>
      <c r="JPO408" s="73"/>
      <c r="JPP408" s="73"/>
      <c r="JPQ408" s="73"/>
      <c r="JPR408" s="73"/>
      <c r="JPS408" s="73"/>
      <c r="JPT408" s="73"/>
      <c r="JPU408" s="73"/>
      <c r="JPV408" s="73"/>
      <c r="JPW408" s="73"/>
      <c r="JPX408" s="73"/>
      <c r="JPY408" s="73"/>
      <c r="JPZ408" s="73"/>
      <c r="JQA408" s="73"/>
      <c r="JQB408" s="73"/>
      <c r="JQC408" s="73"/>
      <c r="JQD408" s="73"/>
      <c r="JQE408" s="73"/>
      <c r="JQF408" s="73"/>
      <c r="JQG408" s="73"/>
      <c r="JQH408" s="73"/>
      <c r="JQI408" s="73"/>
      <c r="JQJ408" s="73"/>
      <c r="JQK408" s="73"/>
      <c r="JQL408" s="73"/>
      <c r="JQM408" s="73"/>
      <c r="JQN408" s="73"/>
      <c r="JQO408" s="73"/>
      <c r="JQP408" s="73"/>
      <c r="JQQ408" s="73"/>
      <c r="JQR408" s="73"/>
      <c r="JQS408" s="73"/>
      <c r="JQT408" s="73"/>
      <c r="JQU408" s="73"/>
      <c r="JQV408" s="73"/>
      <c r="JQW408" s="73"/>
      <c r="JQX408" s="73"/>
      <c r="JQY408" s="73"/>
      <c r="JQZ408" s="73"/>
      <c r="JRA408" s="73"/>
      <c r="JRB408" s="73"/>
      <c r="JRC408" s="73"/>
      <c r="JRD408" s="73"/>
      <c r="JRE408" s="73"/>
      <c r="JRF408" s="73"/>
      <c r="JRG408" s="73"/>
      <c r="JRH408" s="73"/>
      <c r="JRI408" s="73"/>
      <c r="JRJ408" s="73"/>
      <c r="JRK408" s="73"/>
      <c r="JRL408" s="73"/>
      <c r="JRM408" s="73"/>
      <c r="JRN408" s="73"/>
      <c r="JRO408" s="73"/>
      <c r="JRP408" s="73"/>
      <c r="JRQ408" s="73"/>
      <c r="JRR408" s="73"/>
      <c r="JRS408" s="73"/>
      <c r="JRT408" s="73"/>
      <c r="JRU408" s="73"/>
      <c r="JRV408" s="73"/>
      <c r="JRW408" s="73"/>
      <c r="JRX408" s="73"/>
      <c r="JRY408" s="73"/>
      <c r="JRZ408" s="73"/>
      <c r="JSA408" s="73"/>
      <c r="JSB408" s="73"/>
      <c r="JSC408" s="73"/>
      <c r="JSD408" s="73"/>
      <c r="JSE408" s="73"/>
      <c r="JSF408" s="73"/>
      <c r="JSG408" s="73"/>
      <c r="JSH408" s="73"/>
      <c r="JSI408" s="73"/>
      <c r="JSJ408" s="73"/>
      <c r="JSK408" s="73"/>
      <c r="JSL408" s="73"/>
      <c r="JSM408" s="73"/>
      <c r="JSN408" s="73"/>
      <c r="JSO408" s="73"/>
      <c r="JSP408" s="73"/>
      <c r="JSQ408" s="73"/>
      <c r="JSR408" s="73"/>
      <c r="JSS408" s="73"/>
      <c r="JST408" s="73"/>
      <c r="JSU408" s="73"/>
      <c r="JSV408" s="73"/>
      <c r="JSW408" s="73"/>
      <c r="JSX408" s="73"/>
      <c r="JSY408" s="73"/>
      <c r="JSZ408" s="73"/>
      <c r="JTA408" s="73"/>
      <c r="JTB408" s="73"/>
      <c r="JTC408" s="73"/>
      <c r="JTD408" s="73"/>
      <c r="JTE408" s="73"/>
      <c r="JTF408" s="73"/>
      <c r="JTG408" s="73"/>
      <c r="JTH408" s="73"/>
      <c r="JTI408" s="73"/>
      <c r="JTJ408" s="73"/>
      <c r="JTK408" s="73"/>
      <c r="JTL408" s="73"/>
      <c r="JTM408" s="73"/>
      <c r="JTN408" s="73"/>
      <c r="JTO408" s="73"/>
      <c r="JTP408" s="73"/>
      <c r="JTQ408" s="73"/>
      <c r="JTR408" s="73"/>
      <c r="JTS408" s="73"/>
      <c r="JTT408" s="73"/>
      <c r="JTU408" s="73"/>
      <c r="JTV408" s="73"/>
      <c r="JTW408" s="73"/>
      <c r="JTX408" s="73"/>
      <c r="JTY408" s="73"/>
      <c r="JTZ408" s="73"/>
      <c r="JUA408" s="73"/>
      <c r="JUB408" s="73"/>
      <c r="JUC408" s="73"/>
      <c r="JUD408" s="73"/>
      <c r="JUE408" s="73"/>
      <c r="JUF408" s="73"/>
      <c r="JUG408" s="73"/>
      <c r="JUH408" s="73"/>
      <c r="JUI408" s="73"/>
      <c r="JUJ408" s="73"/>
      <c r="JUK408" s="73"/>
      <c r="JUL408" s="73"/>
      <c r="JUM408" s="73"/>
      <c r="JUN408" s="73"/>
      <c r="JUO408" s="73"/>
      <c r="JUP408" s="73"/>
      <c r="JUQ408" s="73"/>
      <c r="JUR408" s="73"/>
      <c r="JUS408" s="73"/>
      <c r="JUT408" s="73"/>
      <c r="JUU408" s="73"/>
      <c r="JUV408" s="73"/>
      <c r="JUW408" s="73"/>
      <c r="JUX408" s="73"/>
      <c r="JUY408" s="73"/>
      <c r="JUZ408" s="73"/>
      <c r="JVA408" s="73"/>
      <c r="JVB408" s="73"/>
      <c r="JVC408" s="73"/>
      <c r="JVD408" s="73"/>
      <c r="JVE408" s="73"/>
      <c r="JVF408" s="73"/>
      <c r="JVG408" s="73"/>
      <c r="JVH408" s="73"/>
      <c r="JVI408" s="73"/>
      <c r="JVJ408" s="73"/>
      <c r="JVK408" s="73"/>
      <c r="JVL408" s="73"/>
      <c r="JVM408" s="73"/>
      <c r="JVN408" s="73"/>
      <c r="JVO408" s="73"/>
      <c r="JVP408" s="73"/>
      <c r="JVQ408" s="73"/>
      <c r="JVR408" s="73"/>
      <c r="JVS408" s="73"/>
      <c r="JVT408" s="73"/>
      <c r="JVU408" s="73"/>
      <c r="JVV408" s="73"/>
      <c r="JVW408" s="73"/>
      <c r="JVX408" s="73"/>
      <c r="JVY408" s="73"/>
      <c r="JVZ408" s="73"/>
      <c r="JWA408" s="73"/>
      <c r="JWB408" s="73"/>
      <c r="JWC408" s="73"/>
      <c r="JWD408" s="73"/>
      <c r="JWE408" s="73"/>
      <c r="JWF408" s="73"/>
      <c r="JWG408" s="73"/>
      <c r="JWH408" s="73"/>
      <c r="JWI408" s="73"/>
      <c r="JWJ408" s="73"/>
      <c r="JWK408" s="73"/>
      <c r="JWL408" s="73"/>
      <c r="JWM408" s="73"/>
      <c r="JWN408" s="73"/>
      <c r="JWO408" s="73"/>
      <c r="JWP408" s="73"/>
      <c r="JWQ408" s="73"/>
      <c r="JWR408" s="73"/>
      <c r="JWS408" s="73"/>
      <c r="JWT408" s="73"/>
      <c r="JWU408" s="73"/>
      <c r="JWV408" s="73"/>
      <c r="JWW408" s="73"/>
      <c r="JWX408" s="73"/>
      <c r="JWY408" s="73"/>
      <c r="JWZ408" s="73"/>
      <c r="JXA408" s="73"/>
      <c r="JXB408" s="73"/>
      <c r="JXC408" s="73"/>
      <c r="JXD408" s="73"/>
      <c r="JXE408" s="73"/>
      <c r="JXF408" s="73"/>
      <c r="JXG408" s="73"/>
      <c r="JXH408" s="73"/>
      <c r="JXI408" s="73"/>
      <c r="JXJ408" s="73"/>
      <c r="JXK408" s="73"/>
      <c r="JXL408" s="73"/>
      <c r="JXM408" s="73"/>
      <c r="JXN408" s="73"/>
      <c r="JXO408" s="73"/>
      <c r="JXP408" s="73"/>
      <c r="JXQ408" s="73"/>
      <c r="JXR408" s="73"/>
      <c r="JXS408" s="73"/>
      <c r="JXT408" s="73"/>
      <c r="JXU408" s="73"/>
      <c r="JXV408" s="73"/>
      <c r="JXW408" s="73"/>
      <c r="JXX408" s="73"/>
      <c r="JXY408" s="73"/>
      <c r="JXZ408" s="73"/>
      <c r="JYA408" s="73"/>
      <c r="JYB408" s="73"/>
      <c r="JYC408" s="73"/>
      <c r="JYD408" s="73"/>
      <c r="JYE408" s="73"/>
      <c r="JYF408" s="73"/>
      <c r="JYG408" s="73"/>
      <c r="JYH408" s="73"/>
      <c r="JYI408" s="73"/>
      <c r="JYJ408" s="73"/>
      <c r="JYK408" s="73"/>
      <c r="JYL408" s="73"/>
      <c r="JYM408" s="73"/>
      <c r="JYN408" s="73"/>
      <c r="JYO408" s="73"/>
      <c r="JYP408" s="73"/>
      <c r="JYQ408" s="73"/>
      <c r="JYR408" s="73"/>
      <c r="JYS408" s="73"/>
      <c r="JYT408" s="73"/>
      <c r="JYU408" s="73"/>
      <c r="JYV408" s="73"/>
      <c r="JYW408" s="73"/>
      <c r="JYX408" s="73"/>
      <c r="JYY408" s="73"/>
      <c r="JYZ408" s="73"/>
      <c r="JZA408" s="73"/>
      <c r="JZB408" s="73"/>
      <c r="JZC408" s="73"/>
      <c r="JZD408" s="73"/>
      <c r="JZE408" s="73"/>
      <c r="JZF408" s="73"/>
      <c r="JZG408" s="73"/>
      <c r="JZH408" s="73"/>
      <c r="JZI408" s="73"/>
      <c r="JZJ408" s="73"/>
      <c r="JZK408" s="73"/>
      <c r="JZL408" s="73"/>
      <c r="JZM408" s="73"/>
      <c r="JZN408" s="73"/>
      <c r="JZO408" s="73"/>
      <c r="JZP408" s="73"/>
      <c r="JZQ408" s="73"/>
      <c r="JZR408" s="73"/>
      <c r="JZS408" s="73"/>
      <c r="JZT408" s="73"/>
      <c r="JZU408" s="73"/>
      <c r="JZV408" s="73"/>
      <c r="JZW408" s="73"/>
      <c r="JZX408" s="73"/>
      <c r="JZY408" s="73"/>
      <c r="JZZ408" s="73"/>
      <c r="KAA408" s="73"/>
      <c r="KAB408" s="73"/>
      <c r="KAC408" s="73"/>
      <c r="KAD408" s="73"/>
      <c r="KAE408" s="73"/>
      <c r="KAF408" s="73"/>
      <c r="KAG408" s="73"/>
      <c r="KAH408" s="73"/>
      <c r="KAI408" s="73"/>
      <c r="KAJ408" s="73"/>
      <c r="KAK408" s="73"/>
      <c r="KAL408" s="73"/>
      <c r="KAM408" s="73"/>
      <c r="KAN408" s="73"/>
      <c r="KAO408" s="73"/>
      <c r="KAP408" s="73"/>
      <c r="KAQ408" s="73"/>
      <c r="KAR408" s="73"/>
      <c r="KAS408" s="73"/>
      <c r="KAT408" s="73"/>
      <c r="KAU408" s="73"/>
      <c r="KAV408" s="73"/>
      <c r="KAW408" s="73"/>
      <c r="KAX408" s="73"/>
      <c r="KAY408" s="73"/>
      <c r="KAZ408" s="73"/>
      <c r="KBA408" s="73"/>
      <c r="KBB408" s="73"/>
      <c r="KBC408" s="73"/>
      <c r="KBD408" s="73"/>
      <c r="KBE408" s="73"/>
      <c r="KBF408" s="73"/>
      <c r="KBG408" s="73"/>
      <c r="KBH408" s="73"/>
      <c r="KBI408" s="73"/>
      <c r="KBJ408" s="73"/>
      <c r="KBK408" s="73"/>
      <c r="KBL408" s="73"/>
      <c r="KBM408" s="73"/>
      <c r="KBN408" s="73"/>
      <c r="KBO408" s="73"/>
      <c r="KBP408" s="73"/>
      <c r="KBQ408" s="73"/>
      <c r="KBR408" s="73"/>
      <c r="KBS408" s="73"/>
      <c r="KBT408" s="73"/>
      <c r="KBU408" s="73"/>
      <c r="KBV408" s="73"/>
      <c r="KBW408" s="73"/>
      <c r="KBX408" s="73"/>
      <c r="KBY408" s="73"/>
      <c r="KBZ408" s="73"/>
      <c r="KCA408" s="73"/>
      <c r="KCB408" s="73"/>
      <c r="KCC408" s="73"/>
      <c r="KCD408" s="73"/>
      <c r="KCE408" s="73"/>
      <c r="KCF408" s="73"/>
      <c r="KCG408" s="73"/>
      <c r="KCH408" s="73"/>
      <c r="KCI408" s="73"/>
      <c r="KCJ408" s="73"/>
      <c r="KCK408" s="73"/>
      <c r="KCL408" s="73"/>
      <c r="KCM408" s="73"/>
      <c r="KCN408" s="73"/>
      <c r="KCO408" s="73"/>
      <c r="KCP408" s="73"/>
      <c r="KCQ408" s="73"/>
      <c r="KCR408" s="73"/>
      <c r="KCS408" s="73"/>
      <c r="KCT408" s="73"/>
      <c r="KCU408" s="73"/>
      <c r="KCV408" s="73"/>
      <c r="KCW408" s="73"/>
      <c r="KCX408" s="73"/>
      <c r="KCY408" s="73"/>
      <c r="KCZ408" s="73"/>
      <c r="KDA408" s="73"/>
      <c r="KDB408" s="73"/>
      <c r="KDC408" s="73"/>
      <c r="KDD408" s="73"/>
      <c r="KDE408" s="73"/>
      <c r="KDF408" s="73"/>
      <c r="KDG408" s="73"/>
      <c r="KDH408" s="73"/>
      <c r="KDI408" s="73"/>
      <c r="KDJ408" s="73"/>
      <c r="KDK408" s="73"/>
      <c r="KDL408" s="73"/>
      <c r="KDM408" s="73"/>
      <c r="KDN408" s="73"/>
      <c r="KDO408" s="73"/>
      <c r="KDP408" s="73"/>
      <c r="KDQ408" s="73"/>
      <c r="KDR408" s="73"/>
      <c r="KDS408" s="73"/>
      <c r="KDT408" s="73"/>
      <c r="KDU408" s="73"/>
      <c r="KDV408" s="73"/>
      <c r="KDW408" s="73"/>
      <c r="KDX408" s="73"/>
      <c r="KDY408" s="73"/>
      <c r="KDZ408" s="73"/>
      <c r="KEA408" s="73"/>
      <c r="KEB408" s="73"/>
      <c r="KEC408" s="73"/>
      <c r="KED408" s="73"/>
      <c r="KEE408" s="73"/>
      <c r="KEF408" s="73"/>
      <c r="KEG408" s="73"/>
      <c r="KEH408" s="73"/>
      <c r="KEI408" s="73"/>
      <c r="KEJ408" s="73"/>
      <c r="KEK408" s="73"/>
      <c r="KEL408" s="73"/>
      <c r="KEM408" s="73"/>
      <c r="KEN408" s="73"/>
      <c r="KEO408" s="73"/>
      <c r="KEP408" s="73"/>
      <c r="KEQ408" s="73"/>
      <c r="KER408" s="73"/>
      <c r="KES408" s="73"/>
      <c r="KET408" s="73"/>
      <c r="KEU408" s="73"/>
      <c r="KEV408" s="73"/>
      <c r="KEW408" s="73"/>
      <c r="KEX408" s="73"/>
      <c r="KEY408" s="73"/>
      <c r="KEZ408" s="73"/>
      <c r="KFA408" s="73"/>
      <c r="KFB408" s="73"/>
      <c r="KFC408" s="73"/>
      <c r="KFD408" s="73"/>
      <c r="KFE408" s="73"/>
      <c r="KFF408" s="73"/>
      <c r="KFG408" s="73"/>
      <c r="KFH408" s="73"/>
      <c r="KFI408" s="73"/>
      <c r="KFJ408" s="73"/>
      <c r="KFK408" s="73"/>
      <c r="KFL408" s="73"/>
      <c r="KFM408" s="73"/>
      <c r="KFN408" s="73"/>
      <c r="KFO408" s="73"/>
      <c r="KFP408" s="73"/>
      <c r="KFQ408" s="73"/>
      <c r="KFR408" s="73"/>
      <c r="KFS408" s="73"/>
      <c r="KFT408" s="73"/>
      <c r="KFU408" s="73"/>
      <c r="KFV408" s="73"/>
      <c r="KFW408" s="73"/>
      <c r="KFX408" s="73"/>
      <c r="KFY408" s="73"/>
      <c r="KFZ408" s="73"/>
      <c r="KGA408" s="73"/>
      <c r="KGB408" s="73"/>
      <c r="KGC408" s="73"/>
      <c r="KGD408" s="73"/>
      <c r="KGE408" s="73"/>
      <c r="KGF408" s="73"/>
      <c r="KGG408" s="73"/>
      <c r="KGH408" s="73"/>
      <c r="KGI408" s="73"/>
      <c r="KGJ408" s="73"/>
      <c r="KGK408" s="73"/>
      <c r="KGL408" s="73"/>
      <c r="KGM408" s="73"/>
      <c r="KGN408" s="73"/>
      <c r="KGO408" s="73"/>
      <c r="KGP408" s="73"/>
      <c r="KGQ408" s="73"/>
      <c r="KGR408" s="73"/>
      <c r="KGS408" s="73"/>
      <c r="KGT408" s="73"/>
      <c r="KGU408" s="73"/>
      <c r="KGV408" s="73"/>
      <c r="KGW408" s="73"/>
      <c r="KGX408" s="73"/>
      <c r="KGY408" s="73"/>
      <c r="KGZ408" s="73"/>
      <c r="KHA408" s="73"/>
      <c r="KHB408" s="73"/>
      <c r="KHC408" s="73"/>
      <c r="KHD408" s="73"/>
      <c r="KHE408" s="73"/>
      <c r="KHF408" s="73"/>
      <c r="KHG408" s="73"/>
      <c r="KHH408" s="73"/>
      <c r="KHI408" s="73"/>
      <c r="KHJ408" s="73"/>
      <c r="KHK408" s="73"/>
      <c r="KHL408" s="73"/>
      <c r="KHM408" s="73"/>
      <c r="KHN408" s="73"/>
      <c r="KHO408" s="73"/>
      <c r="KHP408" s="73"/>
      <c r="KHQ408" s="73"/>
      <c r="KHR408" s="73"/>
      <c r="KHS408" s="73"/>
      <c r="KHT408" s="73"/>
      <c r="KHU408" s="73"/>
      <c r="KHV408" s="73"/>
      <c r="KHW408" s="73"/>
      <c r="KHX408" s="73"/>
      <c r="KHY408" s="73"/>
      <c r="KHZ408" s="73"/>
      <c r="KIA408" s="73"/>
      <c r="KIB408" s="73"/>
      <c r="KIC408" s="73"/>
      <c r="KID408" s="73"/>
      <c r="KIE408" s="73"/>
      <c r="KIF408" s="73"/>
      <c r="KIG408" s="73"/>
      <c r="KIH408" s="73"/>
      <c r="KII408" s="73"/>
      <c r="KIJ408" s="73"/>
      <c r="KIK408" s="73"/>
      <c r="KIL408" s="73"/>
      <c r="KIM408" s="73"/>
      <c r="KIN408" s="73"/>
      <c r="KIO408" s="73"/>
      <c r="KIP408" s="73"/>
      <c r="KIQ408" s="73"/>
      <c r="KIR408" s="73"/>
      <c r="KIS408" s="73"/>
      <c r="KIT408" s="73"/>
      <c r="KIU408" s="73"/>
      <c r="KIV408" s="73"/>
      <c r="KIW408" s="73"/>
      <c r="KIX408" s="73"/>
      <c r="KIY408" s="73"/>
      <c r="KIZ408" s="73"/>
      <c r="KJA408" s="73"/>
      <c r="KJB408" s="73"/>
      <c r="KJC408" s="73"/>
      <c r="KJD408" s="73"/>
      <c r="KJE408" s="73"/>
      <c r="KJF408" s="73"/>
      <c r="KJG408" s="73"/>
      <c r="KJH408" s="73"/>
      <c r="KJI408" s="73"/>
      <c r="KJJ408" s="73"/>
      <c r="KJK408" s="73"/>
      <c r="KJL408" s="73"/>
      <c r="KJM408" s="73"/>
      <c r="KJN408" s="73"/>
      <c r="KJO408" s="73"/>
      <c r="KJP408" s="73"/>
      <c r="KJQ408" s="73"/>
      <c r="KJR408" s="73"/>
      <c r="KJS408" s="73"/>
      <c r="KJT408" s="73"/>
      <c r="KJU408" s="73"/>
      <c r="KJV408" s="73"/>
      <c r="KJW408" s="73"/>
      <c r="KJX408" s="73"/>
      <c r="KJY408" s="73"/>
      <c r="KJZ408" s="73"/>
      <c r="KKA408" s="73"/>
      <c r="KKB408" s="73"/>
      <c r="KKC408" s="73"/>
      <c r="KKD408" s="73"/>
      <c r="KKE408" s="73"/>
      <c r="KKF408" s="73"/>
      <c r="KKG408" s="73"/>
      <c r="KKH408" s="73"/>
      <c r="KKI408" s="73"/>
      <c r="KKJ408" s="73"/>
      <c r="KKK408" s="73"/>
      <c r="KKL408" s="73"/>
      <c r="KKM408" s="73"/>
      <c r="KKN408" s="73"/>
      <c r="KKO408" s="73"/>
      <c r="KKP408" s="73"/>
      <c r="KKQ408" s="73"/>
      <c r="KKR408" s="73"/>
      <c r="KKS408" s="73"/>
      <c r="KKT408" s="73"/>
      <c r="KKU408" s="73"/>
      <c r="KKV408" s="73"/>
      <c r="KKW408" s="73"/>
      <c r="KKX408" s="73"/>
      <c r="KKY408" s="73"/>
      <c r="KKZ408" s="73"/>
      <c r="KLA408" s="73"/>
      <c r="KLB408" s="73"/>
      <c r="KLC408" s="73"/>
      <c r="KLD408" s="73"/>
      <c r="KLE408" s="73"/>
      <c r="KLF408" s="73"/>
      <c r="KLG408" s="73"/>
      <c r="KLH408" s="73"/>
      <c r="KLI408" s="73"/>
      <c r="KLJ408" s="73"/>
      <c r="KLK408" s="73"/>
      <c r="KLL408" s="73"/>
      <c r="KLM408" s="73"/>
      <c r="KLN408" s="73"/>
      <c r="KLO408" s="73"/>
      <c r="KLP408" s="73"/>
      <c r="KLQ408" s="73"/>
      <c r="KLR408" s="73"/>
      <c r="KLS408" s="73"/>
      <c r="KLT408" s="73"/>
      <c r="KLU408" s="73"/>
      <c r="KLV408" s="73"/>
      <c r="KLW408" s="73"/>
      <c r="KLX408" s="73"/>
      <c r="KLY408" s="73"/>
      <c r="KLZ408" s="73"/>
      <c r="KMA408" s="73"/>
      <c r="KMB408" s="73"/>
      <c r="KMC408" s="73"/>
      <c r="KMD408" s="73"/>
      <c r="KME408" s="73"/>
      <c r="KMF408" s="73"/>
      <c r="KMG408" s="73"/>
      <c r="KMH408" s="73"/>
      <c r="KMI408" s="73"/>
      <c r="KMJ408" s="73"/>
      <c r="KMK408" s="73"/>
      <c r="KML408" s="73"/>
      <c r="KMM408" s="73"/>
      <c r="KMN408" s="73"/>
      <c r="KMO408" s="73"/>
      <c r="KMP408" s="73"/>
      <c r="KMQ408" s="73"/>
      <c r="KMR408" s="73"/>
      <c r="KMS408" s="73"/>
      <c r="KMT408" s="73"/>
      <c r="KMU408" s="73"/>
      <c r="KMV408" s="73"/>
      <c r="KMW408" s="73"/>
      <c r="KMX408" s="73"/>
      <c r="KMY408" s="73"/>
      <c r="KMZ408" s="73"/>
      <c r="KNA408" s="73"/>
      <c r="KNB408" s="73"/>
      <c r="KNC408" s="73"/>
      <c r="KND408" s="73"/>
      <c r="KNE408" s="73"/>
      <c r="KNF408" s="73"/>
      <c r="KNG408" s="73"/>
      <c r="KNH408" s="73"/>
      <c r="KNI408" s="73"/>
      <c r="KNJ408" s="73"/>
      <c r="KNK408" s="73"/>
      <c r="KNL408" s="73"/>
      <c r="KNM408" s="73"/>
      <c r="KNN408" s="73"/>
      <c r="KNO408" s="73"/>
      <c r="KNP408" s="73"/>
      <c r="KNQ408" s="73"/>
      <c r="KNR408" s="73"/>
      <c r="KNS408" s="73"/>
      <c r="KNT408" s="73"/>
      <c r="KNU408" s="73"/>
      <c r="KNV408" s="73"/>
      <c r="KNW408" s="73"/>
      <c r="KNX408" s="73"/>
      <c r="KNY408" s="73"/>
      <c r="KNZ408" s="73"/>
      <c r="KOA408" s="73"/>
      <c r="KOB408" s="73"/>
      <c r="KOC408" s="73"/>
      <c r="KOD408" s="73"/>
      <c r="KOE408" s="73"/>
      <c r="KOF408" s="73"/>
      <c r="KOG408" s="73"/>
      <c r="KOH408" s="73"/>
      <c r="KOI408" s="73"/>
      <c r="KOJ408" s="73"/>
      <c r="KOK408" s="73"/>
      <c r="KOL408" s="73"/>
      <c r="KOM408" s="73"/>
      <c r="KON408" s="73"/>
      <c r="KOO408" s="73"/>
      <c r="KOP408" s="73"/>
      <c r="KOQ408" s="73"/>
      <c r="KOR408" s="73"/>
      <c r="KOS408" s="73"/>
      <c r="KOT408" s="73"/>
      <c r="KOU408" s="73"/>
      <c r="KOV408" s="73"/>
      <c r="KOW408" s="73"/>
      <c r="KOX408" s="73"/>
      <c r="KOY408" s="73"/>
      <c r="KOZ408" s="73"/>
      <c r="KPA408" s="73"/>
      <c r="KPB408" s="73"/>
      <c r="KPC408" s="73"/>
      <c r="KPD408" s="73"/>
      <c r="KPE408" s="73"/>
      <c r="KPF408" s="73"/>
      <c r="KPG408" s="73"/>
      <c r="KPH408" s="73"/>
      <c r="KPI408" s="73"/>
      <c r="KPJ408" s="73"/>
      <c r="KPK408" s="73"/>
      <c r="KPL408" s="73"/>
      <c r="KPM408" s="73"/>
      <c r="KPN408" s="73"/>
      <c r="KPO408" s="73"/>
      <c r="KPP408" s="73"/>
      <c r="KPQ408" s="73"/>
      <c r="KPR408" s="73"/>
      <c r="KPS408" s="73"/>
      <c r="KPT408" s="73"/>
      <c r="KPU408" s="73"/>
      <c r="KPV408" s="73"/>
      <c r="KPW408" s="73"/>
      <c r="KPX408" s="73"/>
      <c r="KPY408" s="73"/>
      <c r="KPZ408" s="73"/>
      <c r="KQA408" s="73"/>
      <c r="KQB408" s="73"/>
      <c r="KQC408" s="73"/>
      <c r="KQD408" s="73"/>
      <c r="KQE408" s="73"/>
      <c r="KQF408" s="73"/>
      <c r="KQG408" s="73"/>
      <c r="KQH408" s="73"/>
      <c r="KQI408" s="73"/>
      <c r="KQJ408" s="73"/>
      <c r="KQK408" s="73"/>
      <c r="KQL408" s="73"/>
      <c r="KQM408" s="73"/>
      <c r="KQN408" s="73"/>
      <c r="KQO408" s="73"/>
      <c r="KQP408" s="73"/>
      <c r="KQQ408" s="73"/>
      <c r="KQR408" s="73"/>
      <c r="KQS408" s="73"/>
      <c r="KQT408" s="73"/>
      <c r="KQU408" s="73"/>
      <c r="KQV408" s="73"/>
      <c r="KQW408" s="73"/>
      <c r="KQX408" s="73"/>
      <c r="KQY408" s="73"/>
      <c r="KQZ408" s="73"/>
      <c r="KRA408" s="73"/>
      <c r="KRB408" s="73"/>
      <c r="KRC408" s="73"/>
      <c r="KRD408" s="73"/>
      <c r="KRE408" s="73"/>
      <c r="KRF408" s="73"/>
      <c r="KRG408" s="73"/>
      <c r="KRH408" s="73"/>
      <c r="KRI408" s="73"/>
      <c r="KRJ408" s="73"/>
      <c r="KRK408" s="73"/>
      <c r="KRL408" s="73"/>
      <c r="KRM408" s="73"/>
      <c r="KRN408" s="73"/>
      <c r="KRO408" s="73"/>
      <c r="KRP408" s="73"/>
      <c r="KRQ408" s="73"/>
      <c r="KRR408" s="73"/>
      <c r="KRS408" s="73"/>
      <c r="KRT408" s="73"/>
      <c r="KRU408" s="73"/>
      <c r="KRV408" s="73"/>
      <c r="KRW408" s="73"/>
      <c r="KRX408" s="73"/>
      <c r="KRY408" s="73"/>
      <c r="KRZ408" s="73"/>
      <c r="KSA408" s="73"/>
      <c r="KSB408" s="73"/>
      <c r="KSC408" s="73"/>
      <c r="KSD408" s="73"/>
      <c r="KSE408" s="73"/>
      <c r="KSF408" s="73"/>
      <c r="KSG408" s="73"/>
      <c r="KSH408" s="73"/>
      <c r="KSI408" s="73"/>
      <c r="KSJ408" s="73"/>
      <c r="KSK408" s="73"/>
      <c r="KSL408" s="73"/>
      <c r="KSM408" s="73"/>
      <c r="KSN408" s="73"/>
      <c r="KSO408" s="73"/>
      <c r="KSP408" s="73"/>
      <c r="KSQ408" s="73"/>
      <c r="KSR408" s="73"/>
      <c r="KSS408" s="73"/>
      <c r="KST408" s="73"/>
      <c r="KSU408" s="73"/>
      <c r="KSV408" s="73"/>
      <c r="KSW408" s="73"/>
      <c r="KSX408" s="73"/>
      <c r="KSY408" s="73"/>
      <c r="KSZ408" s="73"/>
      <c r="KTA408" s="73"/>
      <c r="KTB408" s="73"/>
      <c r="KTC408" s="73"/>
      <c r="KTD408" s="73"/>
      <c r="KTE408" s="73"/>
      <c r="KTF408" s="73"/>
      <c r="KTG408" s="73"/>
      <c r="KTH408" s="73"/>
      <c r="KTI408" s="73"/>
      <c r="KTJ408" s="73"/>
      <c r="KTK408" s="73"/>
      <c r="KTL408" s="73"/>
      <c r="KTM408" s="73"/>
      <c r="KTN408" s="73"/>
      <c r="KTO408" s="73"/>
      <c r="KTP408" s="73"/>
      <c r="KTQ408" s="73"/>
      <c r="KTR408" s="73"/>
      <c r="KTS408" s="73"/>
      <c r="KTT408" s="73"/>
      <c r="KTU408" s="73"/>
      <c r="KTV408" s="73"/>
      <c r="KTW408" s="73"/>
      <c r="KTX408" s="73"/>
      <c r="KTY408" s="73"/>
      <c r="KTZ408" s="73"/>
      <c r="KUA408" s="73"/>
      <c r="KUB408" s="73"/>
      <c r="KUC408" s="73"/>
      <c r="KUD408" s="73"/>
      <c r="KUE408" s="73"/>
      <c r="KUF408" s="73"/>
      <c r="KUG408" s="73"/>
      <c r="KUH408" s="73"/>
      <c r="KUI408" s="73"/>
      <c r="KUJ408" s="73"/>
      <c r="KUK408" s="73"/>
      <c r="KUL408" s="73"/>
      <c r="KUM408" s="73"/>
      <c r="KUN408" s="73"/>
      <c r="KUO408" s="73"/>
      <c r="KUP408" s="73"/>
      <c r="KUQ408" s="73"/>
      <c r="KUR408" s="73"/>
      <c r="KUS408" s="73"/>
      <c r="KUT408" s="73"/>
      <c r="KUU408" s="73"/>
      <c r="KUV408" s="73"/>
      <c r="KUW408" s="73"/>
      <c r="KUX408" s="73"/>
      <c r="KUY408" s="73"/>
      <c r="KUZ408" s="73"/>
      <c r="KVA408" s="73"/>
      <c r="KVB408" s="73"/>
      <c r="KVC408" s="73"/>
      <c r="KVD408" s="73"/>
      <c r="KVE408" s="73"/>
      <c r="KVF408" s="73"/>
      <c r="KVG408" s="73"/>
      <c r="KVH408" s="73"/>
      <c r="KVI408" s="73"/>
      <c r="KVJ408" s="73"/>
      <c r="KVK408" s="73"/>
      <c r="KVL408" s="73"/>
      <c r="KVM408" s="73"/>
      <c r="KVN408" s="73"/>
      <c r="KVO408" s="73"/>
      <c r="KVP408" s="73"/>
      <c r="KVQ408" s="73"/>
      <c r="KVR408" s="73"/>
      <c r="KVS408" s="73"/>
      <c r="KVT408" s="73"/>
      <c r="KVU408" s="73"/>
      <c r="KVV408" s="73"/>
      <c r="KVW408" s="73"/>
      <c r="KVX408" s="73"/>
      <c r="KVY408" s="73"/>
      <c r="KVZ408" s="73"/>
      <c r="KWA408" s="73"/>
      <c r="KWB408" s="73"/>
      <c r="KWC408" s="73"/>
      <c r="KWD408" s="73"/>
      <c r="KWE408" s="73"/>
      <c r="KWF408" s="73"/>
      <c r="KWG408" s="73"/>
      <c r="KWH408" s="73"/>
      <c r="KWI408" s="73"/>
      <c r="KWJ408" s="73"/>
      <c r="KWK408" s="73"/>
      <c r="KWL408" s="73"/>
      <c r="KWM408" s="73"/>
      <c r="KWN408" s="73"/>
      <c r="KWO408" s="73"/>
      <c r="KWP408" s="73"/>
      <c r="KWQ408" s="73"/>
      <c r="KWR408" s="73"/>
      <c r="KWS408" s="73"/>
      <c r="KWT408" s="73"/>
      <c r="KWU408" s="73"/>
      <c r="KWV408" s="73"/>
      <c r="KWW408" s="73"/>
      <c r="KWX408" s="73"/>
      <c r="KWY408" s="73"/>
      <c r="KWZ408" s="73"/>
      <c r="KXA408" s="73"/>
      <c r="KXB408" s="73"/>
      <c r="KXC408" s="73"/>
      <c r="KXD408" s="73"/>
      <c r="KXE408" s="73"/>
      <c r="KXF408" s="73"/>
      <c r="KXG408" s="73"/>
      <c r="KXH408" s="73"/>
      <c r="KXI408" s="73"/>
      <c r="KXJ408" s="73"/>
      <c r="KXK408" s="73"/>
      <c r="KXL408" s="73"/>
      <c r="KXM408" s="73"/>
      <c r="KXN408" s="73"/>
      <c r="KXO408" s="73"/>
      <c r="KXP408" s="73"/>
      <c r="KXQ408" s="73"/>
      <c r="KXR408" s="73"/>
      <c r="KXS408" s="73"/>
      <c r="KXT408" s="73"/>
      <c r="KXU408" s="73"/>
      <c r="KXV408" s="73"/>
      <c r="KXW408" s="73"/>
      <c r="KXX408" s="73"/>
      <c r="KXY408" s="73"/>
      <c r="KXZ408" s="73"/>
      <c r="KYA408" s="73"/>
      <c r="KYB408" s="73"/>
      <c r="KYC408" s="73"/>
      <c r="KYD408" s="73"/>
      <c r="KYE408" s="73"/>
      <c r="KYF408" s="73"/>
      <c r="KYG408" s="73"/>
      <c r="KYH408" s="73"/>
      <c r="KYI408" s="73"/>
      <c r="KYJ408" s="73"/>
      <c r="KYK408" s="73"/>
      <c r="KYL408" s="73"/>
      <c r="KYM408" s="73"/>
      <c r="KYN408" s="73"/>
      <c r="KYO408" s="73"/>
      <c r="KYP408" s="73"/>
      <c r="KYQ408" s="73"/>
      <c r="KYR408" s="73"/>
      <c r="KYS408" s="73"/>
      <c r="KYT408" s="73"/>
      <c r="KYU408" s="73"/>
      <c r="KYV408" s="73"/>
      <c r="KYW408" s="73"/>
      <c r="KYX408" s="73"/>
      <c r="KYY408" s="73"/>
      <c r="KYZ408" s="73"/>
      <c r="KZA408" s="73"/>
      <c r="KZB408" s="73"/>
      <c r="KZC408" s="73"/>
      <c r="KZD408" s="73"/>
      <c r="KZE408" s="73"/>
      <c r="KZF408" s="73"/>
      <c r="KZG408" s="73"/>
      <c r="KZH408" s="73"/>
      <c r="KZI408" s="73"/>
      <c r="KZJ408" s="73"/>
      <c r="KZK408" s="73"/>
      <c r="KZL408" s="73"/>
      <c r="KZM408" s="73"/>
      <c r="KZN408" s="73"/>
      <c r="KZO408" s="73"/>
      <c r="KZP408" s="73"/>
      <c r="KZQ408" s="73"/>
      <c r="KZR408" s="73"/>
      <c r="KZS408" s="73"/>
      <c r="KZT408" s="73"/>
      <c r="KZU408" s="73"/>
      <c r="KZV408" s="73"/>
      <c r="KZW408" s="73"/>
      <c r="KZX408" s="73"/>
      <c r="KZY408" s="73"/>
      <c r="KZZ408" s="73"/>
      <c r="LAA408" s="73"/>
      <c r="LAB408" s="73"/>
      <c r="LAC408" s="73"/>
      <c r="LAD408" s="73"/>
      <c r="LAE408" s="73"/>
      <c r="LAF408" s="73"/>
      <c r="LAG408" s="73"/>
      <c r="LAH408" s="73"/>
      <c r="LAI408" s="73"/>
      <c r="LAJ408" s="73"/>
      <c r="LAK408" s="73"/>
      <c r="LAL408" s="73"/>
      <c r="LAM408" s="73"/>
      <c r="LAN408" s="73"/>
      <c r="LAO408" s="73"/>
      <c r="LAP408" s="73"/>
      <c r="LAQ408" s="73"/>
      <c r="LAR408" s="73"/>
      <c r="LAS408" s="73"/>
      <c r="LAT408" s="73"/>
      <c r="LAU408" s="73"/>
      <c r="LAV408" s="73"/>
      <c r="LAW408" s="73"/>
      <c r="LAX408" s="73"/>
      <c r="LAY408" s="73"/>
      <c r="LAZ408" s="73"/>
      <c r="LBA408" s="73"/>
      <c r="LBB408" s="73"/>
      <c r="LBC408" s="73"/>
      <c r="LBD408" s="73"/>
      <c r="LBE408" s="73"/>
      <c r="LBF408" s="73"/>
      <c r="LBG408" s="73"/>
      <c r="LBH408" s="73"/>
      <c r="LBI408" s="73"/>
      <c r="LBJ408" s="73"/>
      <c r="LBK408" s="73"/>
      <c r="LBL408" s="73"/>
      <c r="LBM408" s="73"/>
      <c r="LBN408" s="73"/>
      <c r="LBO408" s="73"/>
      <c r="LBP408" s="73"/>
      <c r="LBQ408" s="73"/>
      <c r="LBR408" s="73"/>
      <c r="LBS408" s="73"/>
      <c r="LBT408" s="73"/>
      <c r="LBU408" s="73"/>
      <c r="LBV408" s="73"/>
      <c r="LBW408" s="73"/>
      <c r="LBX408" s="73"/>
      <c r="LBY408" s="73"/>
      <c r="LBZ408" s="73"/>
      <c r="LCA408" s="73"/>
      <c r="LCB408" s="73"/>
      <c r="LCC408" s="73"/>
      <c r="LCD408" s="73"/>
      <c r="LCE408" s="73"/>
      <c r="LCF408" s="73"/>
      <c r="LCG408" s="73"/>
      <c r="LCH408" s="73"/>
      <c r="LCI408" s="73"/>
      <c r="LCJ408" s="73"/>
      <c r="LCK408" s="73"/>
      <c r="LCL408" s="73"/>
      <c r="LCM408" s="73"/>
      <c r="LCN408" s="73"/>
      <c r="LCO408" s="73"/>
      <c r="LCP408" s="73"/>
      <c r="LCQ408" s="73"/>
      <c r="LCR408" s="73"/>
      <c r="LCS408" s="73"/>
      <c r="LCT408" s="73"/>
      <c r="LCU408" s="73"/>
      <c r="LCV408" s="73"/>
      <c r="LCW408" s="73"/>
      <c r="LCX408" s="73"/>
      <c r="LCY408" s="73"/>
      <c r="LCZ408" s="73"/>
      <c r="LDA408" s="73"/>
      <c r="LDB408" s="73"/>
      <c r="LDC408" s="73"/>
      <c r="LDD408" s="73"/>
      <c r="LDE408" s="73"/>
      <c r="LDF408" s="73"/>
      <c r="LDG408" s="73"/>
      <c r="LDH408" s="73"/>
      <c r="LDI408" s="73"/>
      <c r="LDJ408" s="73"/>
      <c r="LDK408" s="73"/>
      <c r="LDL408" s="73"/>
      <c r="LDM408" s="73"/>
      <c r="LDN408" s="73"/>
      <c r="LDO408" s="73"/>
      <c r="LDP408" s="73"/>
      <c r="LDQ408" s="73"/>
      <c r="LDR408" s="73"/>
      <c r="LDS408" s="73"/>
      <c r="LDT408" s="73"/>
      <c r="LDU408" s="73"/>
      <c r="LDV408" s="73"/>
      <c r="LDW408" s="73"/>
      <c r="LDX408" s="73"/>
      <c r="LDY408" s="73"/>
      <c r="LDZ408" s="73"/>
      <c r="LEA408" s="73"/>
      <c r="LEB408" s="73"/>
      <c r="LEC408" s="73"/>
      <c r="LED408" s="73"/>
      <c r="LEE408" s="73"/>
      <c r="LEF408" s="73"/>
      <c r="LEG408" s="73"/>
      <c r="LEH408" s="73"/>
      <c r="LEI408" s="73"/>
      <c r="LEJ408" s="73"/>
      <c r="LEK408" s="73"/>
      <c r="LEL408" s="73"/>
      <c r="LEM408" s="73"/>
      <c r="LEN408" s="73"/>
      <c r="LEO408" s="73"/>
      <c r="LEP408" s="73"/>
      <c r="LEQ408" s="73"/>
      <c r="LER408" s="73"/>
      <c r="LES408" s="73"/>
      <c r="LET408" s="73"/>
      <c r="LEU408" s="73"/>
      <c r="LEV408" s="73"/>
      <c r="LEW408" s="73"/>
      <c r="LEX408" s="73"/>
      <c r="LEY408" s="73"/>
      <c r="LEZ408" s="73"/>
      <c r="LFA408" s="73"/>
      <c r="LFB408" s="73"/>
      <c r="LFC408" s="73"/>
      <c r="LFD408" s="73"/>
      <c r="LFE408" s="73"/>
      <c r="LFF408" s="73"/>
      <c r="LFG408" s="73"/>
      <c r="LFH408" s="73"/>
      <c r="LFI408" s="73"/>
      <c r="LFJ408" s="73"/>
      <c r="LFK408" s="73"/>
      <c r="LFL408" s="73"/>
      <c r="LFM408" s="73"/>
      <c r="LFN408" s="73"/>
      <c r="LFO408" s="73"/>
      <c r="LFP408" s="73"/>
      <c r="LFQ408" s="73"/>
      <c r="LFR408" s="73"/>
      <c r="LFS408" s="73"/>
      <c r="LFT408" s="73"/>
      <c r="LFU408" s="73"/>
      <c r="LFV408" s="73"/>
      <c r="LFW408" s="73"/>
      <c r="LFX408" s="73"/>
      <c r="LFY408" s="73"/>
      <c r="LFZ408" s="73"/>
      <c r="LGA408" s="73"/>
      <c r="LGB408" s="73"/>
      <c r="LGC408" s="73"/>
      <c r="LGD408" s="73"/>
      <c r="LGE408" s="73"/>
      <c r="LGF408" s="73"/>
      <c r="LGG408" s="73"/>
      <c r="LGH408" s="73"/>
      <c r="LGI408" s="73"/>
      <c r="LGJ408" s="73"/>
      <c r="LGK408" s="73"/>
      <c r="LGL408" s="73"/>
      <c r="LGM408" s="73"/>
      <c r="LGN408" s="73"/>
      <c r="LGO408" s="73"/>
      <c r="LGP408" s="73"/>
      <c r="LGQ408" s="73"/>
      <c r="LGR408" s="73"/>
      <c r="LGS408" s="73"/>
      <c r="LGT408" s="73"/>
      <c r="LGU408" s="73"/>
      <c r="LGV408" s="73"/>
      <c r="LGW408" s="73"/>
      <c r="LGX408" s="73"/>
      <c r="LGY408" s="73"/>
      <c r="LGZ408" s="73"/>
      <c r="LHA408" s="73"/>
      <c r="LHB408" s="73"/>
      <c r="LHC408" s="73"/>
      <c r="LHD408" s="73"/>
      <c r="LHE408" s="73"/>
      <c r="LHF408" s="73"/>
      <c r="LHG408" s="73"/>
      <c r="LHH408" s="73"/>
      <c r="LHI408" s="73"/>
      <c r="LHJ408" s="73"/>
      <c r="LHK408" s="73"/>
      <c r="LHL408" s="73"/>
      <c r="LHM408" s="73"/>
      <c r="LHN408" s="73"/>
      <c r="LHO408" s="73"/>
      <c r="LHP408" s="73"/>
      <c r="LHQ408" s="73"/>
      <c r="LHR408" s="73"/>
      <c r="LHS408" s="73"/>
      <c r="LHT408" s="73"/>
      <c r="LHU408" s="73"/>
      <c r="LHV408" s="73"/>
      <c r="LHW408" s="73"/>
      <c r="LHX408" s="73"/>
      <c r="LHY408" s="73"/>
      <c r="LHZ408" s="73"/>
      <c r="LIA408" s="73"/>
      <c r="LIB408" s="73"/>
      <c r="LIC408" s="73"/>
      <c r="LID408" s="73"/>
      <c r="LIE408" s="73"/>
      <c r="LIF408" s="73"/>
      <c r="LIG408" s="73"/>
      <c r="LIH408" s="73"/>
      <c r="LII408" s="73"/>
      <c r="LIJ408" s="73"/>
      <c r="LIK408" s="73"/>
      <c r="LIL408" s="73"/>
      <c r="LIM408" s="73"/>
      <c r="LIN408" s="73"/>
      <c r="LIO408" s="73"/>
      <c r="LIP408" s="73"/>
      <c r="LIQ408" s="73"/>
      <c r="LIR408" s="73"/>
      <c r="LIS408" s="73"/>
      <c r="LIT408" s="73"/>
      <c r="LIU408" s="73"/>
      <c r="LIV408" s="73"/>
      <c r="LIW408" s="73"/>
      <c r="LIX408" s="73"/>
      <c r="LIY408" s="73"/>
      <c r="LIZ408" s="73"/>
      <c r="LJA408" s="73"/>
      <c r="LJB408" s="73"/>
      <c r="LJC408" s="73"/>
      <c r="LJD408" s="73"/>
      <c r="LJE408" s="73"/>
      <c r="LJF408" s="73"/>
      <c r="LJG408" s="73"/>
      <c r="LJH408" s="73"/>
      <c r="LJI408" s="73"/>
      <c r="LJJ408" s="73"/>
      <c r="LJK408" s="73"/>
      <c r="LJL408" s="73"/>
      <c r="LJM408" s="73"/>
      <c r="LJN408" s="73"/>
      <c r="LJO408" s="73"/>
      <c r="LJP408" s="73"/>
      <c r="LJQ408" s="73"/>
      <c r="LJR408" s="73"/>
      <c r="LJS408" s="73"/>
      <c r="LJT408" s="73"/>
      <c r="LJU408" s="73"/>
      <c r="LJV408" s="73"/>
      <c r="LJW408" s="73"/>
      <c r="LJX408" s="73"/>
      <c r="LJY408" s="73"/>
      <c r="LJZ408" s="73"/>
      <c r="LKA408" s="73"/>
      <c r="LKB408" s="73"/>
      <c r="LKC408" s="73"/>
      <c r="LKD408" s="73"/>
      <c r="LKE408" s="73"/>
      <c r="LKF408" s="73"/>
      <c r="LKG408" s="73"/>
      <c r="LKH408" s="73"/>
      <c r="LKI408" s="73"/>
      <c r="LKJ408" s="73"/>
      <c r="LKK408" s="73"/>
      <c r="LKL408" s="73"/>
      <c r="LKM408" s="73"/>
      <c r="LKN408" s="73"/>
      <c r="LKO408" s="73"/>
      <c r="LKP408" s="73"/>
      <c r="LKQ408" s="73"/>
      <c r="LKR408" s="73"/>
      <c r="LKS408" s="73"/>
      <c r="LKT408" s="73"/>
      <c r="LKU408" s="73"/>
      <c r="LKV408" s="73"/>
      <c r="LKW408" s="73"/>
      <c r="LKX408" s="73"/>
      <c r="LKY408" s="73"/>
      <c r="LKZ408" s="73"/>
      <c r="LLA408" s="73"/>
      <c r="LLB408" s="73"/>
      <c r="LLC408" s="73"/>
      <c r="LLD408" s="73"/>
      <c r="LLE408" s="73"/>
      <c r="LLF408" s="73"/>
      <c r="LLG408" s="73"/>
      <c r="LLH408" s="73"/>
      <c r="LLI408" s="73"/>
      <c r="LLJ408" s="73"/>
      <c r="LLK408" s="73"/>
      <c r="LLL408" s="73"/>
      <c r="LLM408" s="73"/>
      <c r="LLN408" s="73"/>
      <c r="LLO408" s="73"/>
      <c r="LLP408" s="73"/>
      <c r="LLQ408" s="73"/>
      <c r="LLR408" s="73"/>
      <c r="LLS408" s="73"/>
      <c r="LLT408" s="73"/>
      <c r="LLU408" s="73"/>
      <c r="LLV408" s="73"/>
      <c r="LLW408" s="73"/>
      <c r="LLX408" s="73"/>
      <c r="LLY408" s="73"/>
      <c r="LLZ408" s="73"/>
      <c r="LMA408" s="73"/>
      <c r="LMB408" s="73"/>
      <c r="LMC408" s="73"/>
      <c r="LMD408" s="73"/>
      <c r="LME408" s="73"/>
      <c r="LMF408" s="73"/>
      <c r="LMG408" s="73"/>
      <c r="LMH408" s="73"/>
      <c r="LMI408" s="73"/>
      <c r="LMJ408" s="73"/>
      <c r="LMK408" s="73"/>
      <c r="LML408" s="73"/>
      <c r="LMM408" s="73"/>
      <c r="LMN408" s="73"/>
      <c r="LMO408" s="73"/>
      <c r="LMP408" s="73"/>
      <c r="LMQ408" s="73"/>
      <c r="LMR408" s="73"/>
      <c r="LMS408" s="73"/>
      <c r="LMT408" s="73"/>
      <c r="LMU408" s="73"/>
      <c r="LMV408" s="73"/>
      <c r="LMW408" s="73"/>
      <c r="LMX408" s="73"/>
      <c r="LMY408" s="73"/>
      <c r="LMZ408" s="73"/>
      <c r="LNA408" s="73"/>
      <c r="LNB408" s="73"/>
      <c r="LNC408" s="73"/>
      <c r="LND408" s="73"/>
      <c r="LNE408" s="73"/>
      <c r="LNF408" s="73"/>
      <c r="LNG408" s="73"/>
      <c r="LNH408" s="73"/>
      <c r="LNI408" s="73"/>
      <c r="LNJ408" s="73"/>
      <c r="LNK408" s="73"/>
      <c r="LNL408" s="73"/>
      <c r="LNM408" s="73"/>
      <c r="LNN408" s="73"/>
      <c r="LNO408" s="73"/>
      <c r="LNP408" s="73"/>
      <c r="LNQ408" s="73"/>
      <c r="LNR408" s="73"/>
      <c r="LNS408" s="73"/>
      <c r="LNT408" s="73"/>
      <c r="LNU408" s="73"/>
      <c r="LNV408" s="73"/>
      <c r="LNW408" s="73"/>
      <c r="LNX408" s="73"/>
      <c r="LNY408" s="73"/>
      <c r="LNZ408" s="73"/>
      <c r="LOA408" s="73"/>
      <c r="LOB408" s="73"/>
      <c r="LOC408" s="73"/>
      <c r="LOD408" s="73"/>
      <c r="LOE408" s="73"/>
      <c r="LOF408" s="73"/>
      <c r="LOG408" s="73"/>
      <c r="LOH408" s="73"/>
      <c r="LOI408" s="73"/>
      <c r="LOJ408" s="73"/>
      <c r="LOK408" s="73"/>
      <c r="LOL408" s="73"/>
      <c r="LOM408" s="73"/>
      <c r="LON408" s="73"/>
      <c r="LOO408" s="73"/>
      <c r="LOP408" s="73"/>
      <c r="LOQ408" s="73"/>
      <c r="LOR408" s="73"/>
      <c r="LOS408" s="73"/>
      <c r="LOT408" s="73"/>
      <c r="LOU408" s="73"/>
      <c r="LOV408" s="73"/>
      <c r="LOW408" s="73"/>
      <c r="LOX408" s="73"/>
      <c r="LOY408" s="73"/>
      <c r="LOZ408" s="73"/>
      <c r="LPA408" s="73"/>
      <c r="LPB408" s="73"/>
      <c r="LPC408" s="73"/>
      <c r="LPD408" s="73"/>
      <c r="LPE408" s="73"/>
      <c r="LPF408" s="73"/>
      <c r="LPG408" s="73"/>
      <c r="LPH408" s="73"/>
      <c r="LPI408" s="73"/>
      <c r="LPJ408" s="73"/>
      <c r="LPK408" s="73"/>
      <c r="LPL408" s="73"/>
      <c r="LPM408" s="73"/>
      <c r="LPN408" s="73"/>
      <c r="LPO408" s="73"/>
      <c r="LPP408" s="73"/>
      <c r="LPQ408" s="73"/>
      <c r="LPR408" s="73"/>
      <c r="LPS408" s="73"/>
      <c r="LPT408" s="73"/>
      <c r="LPU408" s="73"/>
      <c r="LPV408" s="73"/>
      <c r="LPW408" s="73"/>
      <c r="LPX408" s="73"/>
      <c r="LPY408" s="73"/>
      <c r="LPZ408" s="73"/>
      <c r="LQA408" s="73"/>
      <c r="LQB408" s="73"/>
      <c r="LQC408" s="73"/>
      <c r="LQD408" s="73"/>
      <c r="LQE408" s="73"/>
      <c r="LQF408" s="73"/>
      <c r="LQG408" s="73"/>
      <c r="LQH408" s="73"/>
      <c r="LQI408" s="73"/>
      <c r="LQJ408" s="73"/>
      <c r="LQK408" s="73"/>
      <c r="LQL408" s="73"/>
      <c r="LQM408" s="73"/>
      <c r="LQN408" s="73"/>
      <c r="LQO408" s="73"/>
      <c r="LQP408" s="73"/>
      <c r="LQQ408" s="73"/>
      <c r="LQR408" s="73"/>
      <c r="LQS408" s="73"/>
      <c r="LQT408" s="73"/>
      <c r="LQU408" s="73"/>
      <c r="LQV408" s="73"/>
      <c r="LQW408" s="73"/>
      <c r="LQX408" s="73"/>
      <c r="LQY408" s="73"/>
      <c r="LQZ408" s="73"/>
      <c r="LRA408" s="73"/>
      <c r="LRB408" s="73"/>
      <c r="LRC408" s="73"/>
      <c r="LRD408" s="73"/>
      <c r="LRE408" s="73"/>
      <c r="LRF408" s="73"/>
      <c r="LRG408" s="73"/>
      <c r="LRH408" s="73"/>
      <c r="LRI408" s="73"/>
      <c r="LRJ408" s="73"/>
      <c r="LRK408" s="73"/>
      <c r="LRL408" s="73"/>
      <c r="LRM408" s="73"/>
      <c r="LRN408" s="73"/>
      <c r="LRO408" s="73"/>
      <c r="LRP408" s="73"/>
      <c r="LRQ408" s="73"/>
      <c r="LRR408" s="73"/>
      <c r="LRS408" s="73"/>
      <c r="LRT408" s="73"/>
      <c r="LRU408" s="73"/>
      <c r="LRV408" s="73"/>
      <c r="LRW408" s="73"/>
      <c r="LRX408" s="73"/>
      <c r="LRY408" s="73"/>
      <c r="LRZ408" s="73"/>
      <c r="LSA408" s="73"/>
      <c r="LSB408" s="73"/>
      <c r="LSC408" s="73"/>
      <c r="LSD408" s="73"/>
      <c r="LSE408" s="73"/>
      <c r="LSF408" s="73"/>
      <c r="LSG408" s="73"/>
      <c r="LSH408" s="73"/>
      <c r="LSI408" s="73"/>
      <c r="LSJ408" s="73"/>
      <c r="LSK408" s="73"/>
      <c r="LSL408" s="73"/>
      <c r="LSM408" s="73"/>
      <c r="LSN408" s="73"/>
      <c r="LSO408" s="73"/>
      <c r="LSP408" s="73"/>
      <c r="LSQ408" s="73"/>
      <c r="LSR408" s="73"/>
      <c r="LSS408" s="73"/>
      <c r="LST408" s="73"/>
      <c r="LSU408" s="73"/>
      <c r="LSV408" s="73"/>
      <c r="LSW408" s="73"/>
      <c r="LSX408" s="73"/>
      <c r="LSY408" s="73"/>
      <c r="LSZ408" s="73"/>
      <c r="LTA408" s="73"/>
      <c r="LTB408" s="73"/>
      <c r="LTC408" s="73"/>
      <c r="LTD408" s="73"/>
      <c r="LTE408" s="73"/>
      <c r="LTF408" s="73"/>
      <c r="LTG408" s="73"/>
      <c r="LTH408" s="73"/>
      <c r="LTI408" s="73"/>
      <c r="LTJ408" s="73"/>
      <c r="LTK408" s="73"/>
      <c r="LTL408" s="73"/>
      <c r="LTM408" s="73"/>
      <c r="LTN408" s="73"/>
      <c r="LTO408" s="73"/>
      <c r="LTP408" s="73"/>
      <c r="LTQ408" s="73"/>
      <c r="LTR408" s="73"/>
      <c r="LTS408" s="73"/>
      <c r="LTT408" s="73"/>
      <c r="LTU408" s="73"/>
      <c r="LTV408" s="73"/>
      <c r="LTW408" s="73"/>
      <c r="LTX408" s="73"/>
      <c r="LTY408" s="73"/>
      <c r="LTZ408" s="73"/>
      <c r="LUA408" s="73"/>
      <c r="LUB408" s="73"/>
      <c r="LUC408" s="73"/>
      <c r="LUD408" s="73"/>
      <c r="LUE408" s="73"/>
      <c r="LUF408" s="73"/>
      <c r="LUG408" s="73"/>
      <c r="LUH408" s="73"/>
      <c r="LUI408" s="73"/>
      <c r="LUJ408" s="73"/>
      <c r="LUK408" s="73"/>
      <c r="LUL408" s="73"/>
      <c r="LUM408" s="73"/>
      <c r="LUN408" s="73"/>
      <c r="LUO408" s="73"/>
      <c r="LUP408" s="73"/>
      <c r="LUQ408" s="73"/>
      <c r="LUR408" s="73"/>
      <c r="LUS408" s="73"/>
      <c r="LUT408" s="73"/>
      <c r="LUU408" s="73"/>
      <c r="LUV408" s="73"/>
      <c r="LUW408" s="73"/>
      <c r="LUX408" s="73"/>
      <c r="LUY408" s="73"/>
      <c r="LUZ408" s="73"/>
      <c r="LVA408" s="73"/>
      <c r="LVB408" s="73"/>
      <c r="LVC408" s="73"/>
      <c r="LVD408" s="73"/>
      <c r="LVE408" s="73"/>
      <c r="LVF408" s="73"/>
      <c r="LVG408" s="73"/>
      <c r="LVH408" s="73"/>
      <c r="LVI408" s="73"/>
      <c r="LVJ408" s="73"/>
      <c r="LVK408" s="73"/>
      <c r="LVL408" s="73"/>
      <c r="LVM408" s="73"/>
      <c r="LVN408" s="73"/>
      <c r="LVO408" s="73"/>
      <c r="LVP408" s="73"/>
      <c r="LVQ408" s="73"/>
      <c r="LVR408" s="73"/>
      <c r="LVS408" s="73"/>
      <c r="LVT408" s="73"/>
      <c r="LVU408" s="73"/>
      <c r="LVV408" s="73"/>
      <c r="LVW408" s="73"/>
      <c r="LVX408" s="73"/>
      <c r="LVY408" s="73"/>
      <c r="LVZ408" s="73"/>
      <c r="LWA408" s="73"/>
      <c r="LWB408" s="73"/>
      <c r="LWC408" s="73"/>
      <c r="LWD408" s="73"/>
      <c r="LWE408" s="73"/>
      <c r="LWF408" s="73"/>
      <c r="LWG408" s="73"/>
      <c r="LWH408" s="73"/>
      <c r="LWI408" s="73"/>
      <c r="LWJ408" s="73"/>
      <c r="LWK408" s="73"/>
      <c r="LWL408" s="73"/>
      <c r="LWM408" s="73"/>
      <c r="LWN408" s="73"/>
      <c r="LWO408" s="73"/>
      <c r="LWP408" s="73"/>
      <c r="LWQ408" s="73"/>
      <c r="LWR408" s="73"/>
      <c r="LWS408" s="73"/>
      <c r="LWT408" s="73"/>
      <c r="LWU408" s="73"/>
      <c r="LWV408" s="73"/>
      <c r="LWW408" s="73"/>
      <c r="LWX408" s="73"/>
      <c r="LWY408" s="73"/>
      <c r="LWZ408" s="73"/>
      <c r="LXA408" s="73"/>
      <c r="LXB408" s="73"/>
      <c r="LXC408" s="73"/>
      <c r="LXD408" s="73"/>
      <c r="LXE408" s="73"/>
      <c r="LXF408" s="73"/>
      <c r="LXG408" s="73"/>
      <c r="LXH408" s="73"/>
      <c r="LXI408" s="73"/>
      <c r="LXJ408" s="73"/>
      <c r="LXK408" s="73"/>
      <c r="LXL408" s="73"/>
      <c r="LXM408" s="73"/>
      <c r="LXN408" s="73"/>
      <c r="LXO408" s="73"/>
      <c r="LXP408" s="73"/>
      <c r="LXQ408" s="73"/>
      <c r="LXR408" s="73"/>
      <c r="LXS408" s="73"/>
      <c r="LXT408" s="73"/>
      <c r="LXU408" s="73"/>
      <c r="LXV408" s="73"/>
      <c r="LXW408" s="73"/>
      <c r="LXX408" s="73"/>
      <c r="LXY408" s="73"/>
      <c r="LXZ408" s="73"/>
      <c r="LYA408" s="73"/>
      <c r="LYB408" s="73"/>
      <c r="LYC408" s="73"/>
      <c r="LYD408" s="73"/>
      <c r="LYE408" s="73"/>
      <c r="LYF408" s="73"/>
      <c r="LYG408" s="73"/>
      <c r="LYH408" s="73"/>
      <c r="LYI408" s="73"/>
      <c r="LYJ408" s="73"/>
      <c r="LYK408" s="73"/>
      <c r="LYL408" s="73"/>
      <c r="LYM408" s="73"/>
      <c r="LYN408" s="73"/>
      <c r="LYO408" s="73"/>
      <c r="LYP408" s="73"/>
      <c r="LYQ408" s="73"/>
      <c r="LYR408" s="73"/>
      <c r="LYS408" s="73"/>
      <c r="LYT408" s="73"/>
      <c r="LYU408" s="73"/>
      <c r="LYV408" s="73"/>
      <c r="LYW408" s="73"/>
      <c r="LYX408" s="73"/>
      <c r="LYY408" s="73"/>
      <c r="LYZ408" s="73"/>
      <c r="LZA408" s="73"/>
      <c r="LZB408" s="73"/>
      <c r="LZC408" s="73"/>
      <c r="LZD408" s="73"/>
      <c r="LZE408" s="73"/>
      <c r="LZF408" s="73"/>
      <c r="LZG408" s="73"/>
      <c r="LZH408" s="73"/>
      <c r="LZI408" s="73"/>
      <c r="LZJ408" s="73"/>
      <c r="LZK408" s="73"/>
      <c r="LZL408" s="73"/>
      <c r="LZM408" s="73"/>
      <c r="LZN408" s="73"/>
      <c r="LZO408" s="73"/>
      <c r="LZP408" s="73"/>
      <c r="LZQ408" s="73"/>
      <c r="LZR408" s="73"/>
      <c r="LZS408" s="73"/>
      <c r="LZT408" s="73"/>
      <c r="LZU408" s="73"/>
      <c r="LZV408" s="73"/>
      <c r="LZW408" s="73"/>
      <c r="LZX408" s="73"/>
      <c r="LZY408" s="73"/>
      <c r="LZZ408" s="73"/>
      <c r="MAA408" s="73"/>
      <c r="MAB408" s="73"/>
      <c r="MAC408" s="73"/>
      <c r="MAD408" s="73"/>
      <c r="MAE408" s="73"/>
      <c r="MAF408" s="73"/>
      <c r="MAG408" s="73"/>
      <c r="MAH408" s="73"/>
      <c r="MAI408" s="73"/>
      <c r="MAJ408" s="73"/>
      <c r="MAK408" s="73"/>
      <c r="MAL408" s="73"/>
      <c r="MAM408" s="73"/>
      <c r="MAN408" s="73"/>
      <c r="MAO408" s="73"/>
      <c r="MAP408" s="73"/>
      <c r="MAQ408" s="73"/>
      <c r="MAR408" s="73"/>
      <c r="MAS408" s="73"/>
      <c r="MAT408" s="73"/>
      <c r="MAU408" s="73"/>
      <c r="MAV408" s="73"/>
      <c r="MAW408" s="73"/>
      <c r="MAX408" s="73"/>
      <c r="MAY408" s="73"/>
      <c r="MAZ408" s="73"/>
      <c r="MBA408" s="73"/>
      <c r="MBB408" s="73"/>
      <c r="MBC408" s="73"/>
      <c r="MBD408" s="73"/>
      <c r="MBE408" s="73"/>
      <c r="MBF408" s="73"/>
      <c r="MBG408" s="73"/>
      <c r="MBH408" s="73"/>
      <c r="MBI408" s="73"/>
      <c r="MBJ408" s="73"/>
      <c r="MBK408" s="73"/>
      <c r="MBL408" s="73"/>
      <c r="MBM408" s="73"/>
      <c r="MBN408" s="73"/>
      <c r="MBO408" s="73"/>
      <c r="MBP408" s="73"/>
      <c r="MBQ408" s="73"/>
      <c r="MBR408" s="73"/>
      <c r="MBS408" s="73"/>
      <c r="MBT408" s="73"/>
      <c r="MBU408" s="73"/>
      <c r="MBV408" s="73"/>
      <c r="MBW408" s="73"/>
      <c r="MBX408" s="73"/>
      <c r="MBY408" s="73"/>
      <c r="MBZ408" s="73"/>
      <c r="MCA408" s="73"/>
      <c r="MCB408" s="73"/>
      <c r="MCC408" s="73"/>
      <c r="MCD408" s="73"/>
      <c r="MCE408" s="73"/>
      <c r="MCF408" s="73"/>
      <c r="MCG408" s="73"/>
      <c r="MCH408" s="73"/>
      <c r="MCI408" s="73"/>
      <c r="MCJ408" s="73"/>
      <c r="MCK408" s="73"/>
      <c r="MCL408" s="73"/>
      <c r="MCM408" s="73"/>
      <c r="MCN408" s="73"/>
      <c r="MCO408" s="73"/>
      <c r="MCP408" s="73"/>
      <c r="MCQ408" s="73"/>
      <c r="MCR408" s="73"/>
      <c r="MCS408" s="73"/>
      <c r="MCT408" s="73"/>
      <c r="MCU408" s="73"/>
      <c r="MCV408" s="73"/>
      <c r="MCW408" s="73"/>
      <c r="MCX408" s="73"/>
      <c r="MCY408" s="73"/>
      <c r="MCZ408" s="73"/>
      <c r="MDA408" s="73"/>
      <c r="MDB408" s="73"/>
      <c r="MDC408" s="73"/>
      <c r="MDD408" s="73"/>
      <c r="MDE408" s="73"/>
      <c r="MDF408" s="73"/>
      <c r="MDG408" s="73"/>
      <c r="MDH408" s="73"/>
      <c r="MDI408" s="73"/>
      <c r="MDJ408" s="73"/>
      <c r="MDK408" s="73"/>
      <c r="MDL408" s="73"/>
      <c r="MDM408" s="73"/>
      <c r="MDN408" s="73"/>
      <c r="MDO408" s="73"/>
      <c r="MDP408" s="73"/>
      <c r="MDQ408" s="73"/>
      <c r="MDR408" s="73"/>
      <c r="MDS408" s="73"/>
      <c r="MDT408" s="73"/>
      <c r="MDU408" s="73"/>
      <c r="MDV408" s="73"/>
      <c r="MDW408" s="73"/>
      <c r="MDX408" s="73"/>
      <c r="MDY408" s="73"/>
      <c r="MDZ408" s="73"/>
      <c r="MEA408" s="73"/>
      <c r="MEB408" s="73"/>
      <c r="MEC408" s="73"/>
      <c r="MED408" s="73"/>
      <c r="MEE408" s="73"/>
      <c r="MEF408" s="73"/>
      <c r="MEG408" s="73"/>
      <c r="MEH408" s="73"/>
      <c r="MEI408" s="73"/>
      <c r="MEJ408" s="73"/>
      <c r="MEK408" s="73"/>
      <c r="MEL408" s="73"/>
      <c r="MEM408" s="73"/>
      <c r="MEN408" s="73"/>
      <c r="MEO408" s="73"/>
      <c r="MEP408" s="73"/>
      <c r="MEQ408" s="73"/>
      <c r="MER408" s="73"/>
      <c r="MES408" s="73"/>
      <c r="MET408" s="73"/>
      <c r="MEU408" s="73"/>
      <c r="MEV408" s="73"/>
      <c r="MEW408" s="73"/>
      <c r="MEX408" s="73"/>
      <c r="MEY408" s="73"/>
      <c r="MEZ408" s="73"/>
      <c r="MFA408" s="73"/>
      <c r="MFB408" s="73"/>
      <c r="MFC408" s="73"/>
      <c r="MFD408" s="73"/>
      <c r="MFE408" s="73"/>
      <c r="MFF408" s="73"/>
      <c r="MFG408" s="73"/>
      <c r="MFH408" s="73"/>
      <c r="MFI408" s="73"/>
      <c r="MFJ408" s="73"/>
      <c r="MFK408" s="73"/>
      <c r="MFL408" s="73"/>
      <c r="MFM408" s="73"/>
      <c r="MFN408" s="73"/>
      <c r="MFO408" s="73"/>
      <c r="MFP408" s="73"/>
      <c r="MFQ408" s="73"/>
      <c r="MFR408" s="73"/>
      <c r="MFS408" s="73"/>
      <c r="MFT408" s="73"/>
      <c r="MFU408" s="73"/>
      <c r="MFV408" s="73"/>
      <c r="MFW408" s="73"/>
      <c r="MFX408" s="73"/>
      <c r="MFY408" s="73"/>
      <c r="MFZ408" s="73"/>
      <c r="MGA408" s="73"/>
      <c r="MGB408" s="73"/>
      <c r="MGC408" s="73"/>
      <c r="MGD408" s="73"/>
      <c r="MGE408" s="73"/>
      <c r="MGF408" s="73"/>
      <c r="MGG408" s="73"/>
      <c r="MGH408" s="73"/>
      <c r="MGI408" s="73"/>
      <c r="MGJ408" s="73"/>
      <c r="MGK408" s="73"/>
      <c r="MGL408" s="73"/>
      <c r="MGM408" s="73"/>
      <c r="MGN408" s="73"/>
      <c r="MGO408" s="73"/>
      <c r="MGP408" s="73"/>
      <c r="MGQ408" s="73"/>
      <c r="MGR408" s="73"/>
      <c r="MGS408" s="73"/>
      <c r="MGT408" s="73"/>
      <c r="MGU408" s="73"/>
      <c r="MGV408" s="73"/>
      <c r="MGW408" s="73"/>
      <c r="MGX408" s="73"/>
      <c r="MGY408" s="73"/>
      <c r="MGZ408" s="73"/>
      <c r="MHA408" s="73"/>
      <c r="MHB408" s="73"/>
      <c r="MHC408" s="73"/>
      <c r="MHD408" s="73"/>
      <c r="MHE408" s="73"/>
      <c r="MHF408" s="73"/>
      <c r="MHG408" s="73"/>
      <c r="MHH408" s="73"/>
      <c r="MHI408" s="73"/>
      <c r="MHJ408" s="73"/>
      <c r="MHK408" s="73"/>
      <c r="MHL408" s="73"/>
      <c r="MHM408" s="73"/>
      <c r="MHN408" s="73"/>
      <c r="MHO408" s="73"/>
      <c r="MHP408" s="73"/>
      <c r="MHQ408" s="73"/>
      <c r="MHR408" s="73"/>
      <c r="MHS408" s="73"/>
      <c r="MHT408" s="73"/>
      <c r="MHU408" s="73"/>
      <c r="MHV408" s="73"/>
      <c r="MHW408" s="73"/>
      <c r="MHX408" s="73"/>
      <c r="MHY408" s="73"/>
      <c r="MHZ408" s="73"/>
      <c r="MIA408" s="73"/>
      <c r="MIB408" s="73"/>
      <c r="MIC408" s="73"/>
      <c r="MID408" s="73"/>
      <c r="MIE408" s="73"/>
      <c r="MIF408" s="73"/>
      <c r="MIG408" s="73"/>
      <c r="MIH408" s="73"/>
      <c r="MII408" s="73"/>
      <c r="MIJ408" s="73"/>
      <c r="MIK408" s="73"/>
      <c r="MIL408" s="73"/>
      <c r="MIM408" s="73"/>
      <c r="MIN408" s="73"/>
      <c r="MIO408" s="73"/>
      <c r="MIP408" s="73"/>
      <c r="MIQ408" s="73"/>
      <c r="MIR408" s="73"/>
      <c r="MIS408" s="73"/>
      <c r="MIT408" s="73"/>
      <c r="MIU408" s="73"/>
      <c r="MIV408" s="73"/>
      <c r="MIW408" s="73"/>
      <c r="MIX408" s="73"/>
      <c r="MIY408" s="73"/>
      <c r="MIZ408" s="73"/>
      <c r="MJA408" s="73"/>
      <c r="MJB408" s="73"/>
      <c r="MJC408" s="73"/>
      <c r="MJD408" s="73"/>
      <c r="MJE408" s="73"/>
      <c r="MJF408" s="73"/>
      <c r="MJG408" s="73"/>
      <c r="MJH408" s="73"/>
      <c r="MJI408" s="73"/>
      <c r="MJJ408" s="73"/>
      <c r="MJK408" s="73"/>
      <c r="MJL408" s="73"/>
      <c r="MJM408" s="73"/>
      <c r="MJN408" s="73"/>
      <c r="MJO408" s="73"/>
      <c r="MJP408" s="73"/>
      <c r="MJQ408" s="73"/>
      <c r="MJR408" s="73"/>
      <c r="MJS408" s="73"/>
      <c r="MJT408" s="73"/>
      <c r="MJU408" s="73"/>
      <c r="MJV408" s="73"/>
      <c r="MJW408" s="73"/>
      <c r="MJX408" s="73"/>
      <c r="MJY408" s="73"/>
      <c r="MJZ408" s="73"/>
      <c r="MKA408" s="73"/>
      <c r="MKB408" s="73"/>
      <c r="MKC408" s="73"/>
      <c r="MKD408" s="73"/>
      <c r="MKE408" s="73"/>
      <c r="MKF408" s="73"/>
      <c r="MKG408" s="73"/>
      <c r="MKH408" s="73"/>
      <c r="MKI408" s="73"/>
      <c r="MKJ408" s="73"/>
      <c r="MKK408" s="73"/>
      <c r="MKL408" s="73"/>
      <c r="MKM408" s="73"/>
      <c r="MKN408" s="73"/>
      <c r="MKO408" s="73"/>
      <c r="MKP408" s="73"/>
      <c r="MKQ408" s="73"/>
      <c r="MKR408" s="73"/>
      <c r="MKS408" s="73"/>
      <c r="MKT408" s="73"/>
      <c r="MKU408" s="73"/>
      <c r="MKV408" s="73"/>
      <c r="MKW408" s="73"/>
      <c r="MKX408" s="73"/>
      <c r="MKY408" s="73"/>
      <c r="MKZ408" s="73"/>
      <c r="MLA408" s="73"/>
      <c r="MLB408" s="73"/>
      <c r="MLC408" s="73"/>
      <c r="MLD408" s="73"/>
      <c r="MLE408" s="73"/>
      <c r="MLF408" s="73"/>
      <c r="MLG408" s="73"/>
      <c r="MLH408" s="73"/>
      <c r="MLI408" s="73"/>
      <c r="MLJ408" s="73"/>
      <c r="MLK408" s="73"/>
      <c r="MLL408" s="73"/>
      <c r="MLM408" s="73"/>
      <c r="MLN408" s="73"/>
      <c r="MLO408" s="73"/>
      <c r="MLP408" s="73"/>
      <c r="MLQ408" s="73"/>
      <c r="MLR408" s="73"/>
      <c r="MLS408" s="73"/>
      <c r="MLT408" s="73"/>
      <c r="MLU408" s="73"/>
      <c r="MLV408" s="73"/>
      <c r="MLW408" s="73"/>
      <c r="MLX408" s="73"/>
      <c r="MLY408" s="73"/>
      <c r="MLZ408" s="73"/>
      <c r="MMA408" s="73"/>
      <c r="MMB408" s="73"/>
      <c r="MMC408" s="73"/>
      <c r="MMD408" s="73"/>
      <c r="MME408" s="73"/>
      <c r="MMF408" s="73"/>
      <c r="MMG408" s="73"/>
      <c r="MMH408" s="73"/>
      <c r="MMI408" s="73"/>
      <c r="MMJ408" s="73"/>
      <c r="MMK408" s="73"/>
      <c r="MML408" s="73"/>
      <c r="MMM408" s="73"/>
      <c r="MMN408" s="73"/>
      <c r="MMO408" s="73"/>
      <c r="MMP408" s="73"/>
      <c r="MMQ408" s="73"/>
      <c r="MMR408" s="73"/>
      <c r="MMS408" s="73"/>
      <c r="MMT408" s="73"/>
      <c r="MMU408" s="73"/>
      <c r="MMV408" s="73"/>
      <c r="MMW408" s="73"/>
      <c r="MMX408" s="73"/>
      <c r="MMY408" s="73"/>
      <c r="MMZ408" s="73"/>
      <c r="MNA408" s="73"/>
      <c r="MNB408" s="73"/>
      <c r="MNC408" s="73"/>
      <c r="MND408" s="73"/>
      <c r="MNE408" s="73"/>
      <c r="MNF408" s="73"/>
      <c r="MNG408" s="73"/>
      <c r="MNH408" s="73"/>
      <c r="MNI408" s="73"/>
      <c r="MNJ408" s="73"/>
      <c r="MNK408" s="73"/>
      <c r="MNL408" s="73"/>
      <c r="MNM408" s="73"/>
      <c r="MNN408" s="73"/>
      <c r="MNO408" s="73"/>
      <c r="MNP408" s="73"/>
      <c r="MNQ408" s="73"/>
      <c r="MNR408" s="73"/>
      <c r="MNS408" s="73"/>
      <c r="MNT408" s="73"/>
      <c r="MNU408" s="73"/>
      <c r="MNV408" s="73"/>
      <c r="MNW408" s="73"/>
      <c r="MNX408" s="73"/>
      <c r="MNY408" s="73"/>
      <c r="MNZ408" s="73"/>
      <c r="MOA408" s="73"/>
      <c r="MOB408" s="73"/>
      <c r="MOC408" s="73"/>
      <c r="MOD408" s="73"/>
      <c r="MOE408" s="73"/>
      <c r="MOF408" s="73"/>
      <c r="MOG408" s="73"/>
      <c r="MOH408" s="73"/>
      <c r="MOI408" s="73"/>
      <c r="MOJ408" s="73"/>
      <c r="MOK408" s="73"/>
      <c r="MOL408" s="73"/>
      <c r="MOM408" s="73"/>
      <c r="MON408" s="73"/>
      <c r="MOO408" s="73"/>
      <c r="MOP408" s="73"/>
      <c r="MOQ408" s="73"/>
      <c r="MOR408" s="73"/>
      <c r="MOS408" s="73"/>
      <c r="MOT408" s="73"/>
      <c r="MOU408" s="73"/>
      <c r="MOV408" s="73"/>
      <c r="MOW408" s="73"/>
      <c r="MOX408" s="73"/>
      <c r="MOY408" s="73"/>
      <c r="MOZ408" s="73"/>
      <c r="MPA408" s="73"/>
      <c r="MPB408" s="73"/>
      <c r="MPC408" s="73"/>
      <c r="MPD408" s="73"/>
      <c r="MPE408" s="73"/>
      <c r="MPF408" s="73"/>
      <c r="MPG408" s="73"/>
      <c r="MPH408" s="73"/>
      <c r="MPI408" s="73"/>
      <c r="MPJ408" s="73"/>
      <c r="MPK408" s="73"/>
      <c r="MPL408" s="73"/>
      <c r="MPM408" s="73"/>
      <c r="MPN408" s="73"/>
      <c r="MPO408" s="73"/>
      <c r="MPP408" s="73"/>
      <c r="MPQ408" s="73"/>
      <c r="MPR408" s="73"/>
      <c r="MPS408" s="73"/>
      <c r="MPT408" s="73"/>
      <c r="MPU408" s="73"/>
      <c r="MPV408" s="73"/>
      <c r="MPW408" s="73"/>
      <c r="MPX408" s="73"/>
      <c r="MPY408" s="73"/>
      <c r="MPZ408" s="73"/>
      <c r="MQA408" s="73"/>
      <c r="MQB408" s="73"/>
      <c r="MQC408" s="73"/>
      <c r="MQD408" s="73"/>
      <c r="MQE408" s="73"/>
      <c r="MQF408" s="73"/>
      <c r="MQG408" s="73"/>
      <c r="MQH408" s="73"/>
      <c r="MQI408" s="73"/>
      <c r="MQJ408" s="73"/>
      <c r="MQK408" s="73"/>
      <c r="MQL408" s="73"/>
      <c r="MQM408" s="73"/>
      <c r="MQN408" s="73"/>
      <c r="MQO408" s="73"/>
      <c r="MQP408" s="73"/>
      <c r="MQQ408" s="73"/>
      <c r="MQR408" s="73"/>
      <c r="MQS408" s="73"/>
      <c r="MQT408" s="73"/>
      <c r="MQU408" s="73"/>
      <c r="MQV408" s="73"/>
      <c r="MQW408" s="73"/>
      <c r="MQX408" s="73"/>
      <c r="MQY408" s="73"/>
      <c r="MQZ408" s="73"/>
      <c r="MRA408" s="73"/>
      <c r="MRB408" s="73"/>
      <c r="MRC408" s="73"/>
      <c r="MRD408" s="73"/>
      <c r="MRE408" s="73"/>
      <c r="MRF408" s="73"/>
      <c r="MRG408" s="73"/>
      <c r="MRH408" s="73"/>
      <c r="MRI408" s="73"/>
      <c r="MRJ408" s="73"/>
      <c r="MRK408" s="73"/>
      <c r="MRL408" s="73"/>
      <c r="MRM408" s="73"/>
      <c r="MRN408" s="73"/>
      <c r="MRO408" s="73"/>
      <c r="MRP408" s="73"/>
      <c r="MRQ408" s="73"/>
      <c r="MRR408" s="73"/>
      <c r="MRS408" s="73"/>
      <c r="MRT408" s="73"/>
      <c r="MRU408" s="73"/>
      <c r="MRV408" s="73"/>
      <c r="MRW408" s="73"/>
      <c r="MRX408" s="73"/>
      <c r="MRY408" s="73"/>
      <c r="MRZ408" s="73"/>
      <c r="MSA408" s="73"/>
      <c r="MSB408" s="73"/>
      <c r="MSC408" s="73"/>
      <c r="MSD408" s="73"/>
      <c r="MSE408" s="73"/>
      <c r="MSF408" s="73"/>
      <c r="MSG408" s="73"/>
      <c r="MSH408" s="73"/>
      <c r="MSI408" s="73"/>
      <c r="MSJ408" s="73"/>
      <c r="MSK408" s="73"/>
      <c r="MSL408" s="73"/>
      <c r="MSM408" s="73"/>
      <c r="MSN408" s="73"/>
      <c r="MSO408" s="73"/>
      <c r="MSP408" s="73"/>
      <c r="MSQ408" s="73"/>
      <c r="MSR408" s="73"/>
      <c r="MSS408" s="73"/>
      <c r="MST408" s="73"/>
      <c r="MSU408" s="73"/>
      <c r="MSV408" s="73"/>
      <c r="MSW408" s="73"/>
      <c r="MSX408" s="73"/>
      <c r="MSY408" s="73"/>
      <c r="MSZ408" s="73"/>
      <c r="MTA408" s="73"/>
      <c r="MTB408" s="73"/>
      <c r="MTC408" s="73"/>
      <c r="MTD408" s="73"/>
      <c r="MTE408" s="73"/>
      <c r="MTF408" s="73"/>
      <c r="MTG408" s="73"/>
      <c r="MTH408" s="73"/>
      <c r="MTI408" s="73"/>
      <c r="MTJ408" s="73"/>
      <c r="MTK408" s="73"/>
      <c r="MTL408" s="73"/>
      <c r="MTM408" s="73"/>
      <c r="MTN408" s="73"/>
      <c r="MTO408" s="73"/>
      <c r="MTP408" s="73"/>
      <c r="MTQ408" s="73"/>
      <c r="MTR408" s="73"/>
      <c r="MTS408" s="73"/>
      <c r="MTT408" s="73"/>
      <c r="MTU408" s="73"/>
      <c r="MTV408" s="73"/>
      <c r="MTW408" s="73"/>
      <c r="MTX408" s="73"/>
      <c r="MTY408" s="73"/>
      <c r="MTZ408" s="73"/>
      <c r="MUA408" s="73"/>
      <c r="MUB408" s="73"/>
      <c r="MUC408" s="73"/>
      <c r="MUD408" s="73"/>
      <c r="MUE408" s="73"/>
      <c r="MUF408" s="73"/>
      <c r="MUG408" s="73"/>
      <c r="MUH408" s="73"/>
      <c r="MUI408" s="73"/>
      <c r="MUJ408" s="73"/>
      <c r="MUK408" s="73"/>
      <c r="MUL408" s="73"/>
      <c r="MUM408" s="73"/>
      <c r="MUN408" s="73"/>
      <c r="MUO408" s="73"/>
      <c r="MUP408" s="73"/>
      <c r="MUQ408" s="73"/>
      <c r="MUR408" s="73"/>
      <c r="MUS408" s="73"/>
      <c r="MUT408" s="73"/>
      <c r="MUU408" s="73"/>
      <c r="MUV408" s="73"/>
      <c r="MUW408" s="73"/>
      <c r="MUX408" s="73"/>
      <c r="MUY408" s="73"/>
      <c r="MUZ408" s="73"/>
      <c r="MVA408" s="73"/>
      <c r="MVB408" s="73"/>
      <c r="MVC408" s="73"/>
      <c r="MVD408" s="73"/>
      <c r="MVE408" s="73"/>
      <c r="MVF408" s="73"/>
      <c r="MVG408" s="73"/>
      <c r="MVH408" s="73"/>
      <c r="MVI408" s="73"/>
      <c r="MVJ408" s="73"/>
      <c r="MVK408" s="73"/>
      <c r="MVL408" s="73"/>
      <c r="MVM408" s="73"/>
      <c r="MVN408" s="73"/>
      <c r="MVO408" s="73"/>
      <c r="MVP408" s="73"/>
      <c r="MVQ408" s="73"/>
      <c r="MVR408" s="73"/>
      <c r="MVS408" s="73"/>
      <c r="MVT408" s="73"/>
      <c r="MVU408" s="73"/>
      <c r="MVV408" s="73"/>
      <c r="MVW408" s="73"/>
      <c r="MVX408" s="73"/>
      <c r="MVY408" s="73"/>
      <c r="MVZ408" s="73"/>
      <c r="MWA408" s="73"/>
      <c r="MWB408" s="73"/>
      <c r="MWC408" s="73"/>
      <c r="MWD408" s="73"/>
      <c r="MWE408" s="73"/>
      <c r="MWF408" s="73"/>
      <c r="MWG408" s="73"/>
      <c r="MWH408" s="73"/>
      <c r="MWI408" s="73"/>
      <c r="MWJ408" s="73"/>
      <c r="MWK408" s="73"/>
      <c r="MWL408" s="73"/>
      <c r="MWM408" s="73"/>
      <c r="MWN408" s="73"/>
      <c r="MWO408" s="73"/>
      <c r="MWP408" s="73"/>
      <c r="MWQ408" s="73"/>
      <c r="MWR408" s="73"/>
      <c r="MWS408" s="73"/>
      <c r="MWT408" s="73"/>
      <c r="MWU408" s="73"/>
      <c r="MWV408" s="73"/>
      <c r="MWW408" s="73"/>
      <c r="MWX408" s="73"/>
      <c r="MWY408" s="73"/>
      <c r="MWZ408" s="73"/>
      <c r="MXA408" s="73"/>
      <c r="MXB408" s="73"/>
      <c r="MXC408" s="73"/>
      <c r="MXD408" s="73"/>
      <c r="MXE408" s="73"/>
      <c r="MXF408" s="73"/>
      <c r="MXG408" s="73"/>
      <c r="MXH408" s="73"/>
      <c r="MXI408" s="73"/>
      <c r="MXJ408" s="73"/>
      <c r="MXK408" s="73"/>
      <c r="MXL408" s="73"/>
      <c r="MXM408" s="73"/>
      <c r="MXN408" s="73"/>
      <c r="MXO408" s="73"/>
      <c r="MXP408" s="73"/>
      <c r="MXQ408" s="73"/>
      <c r="MXR408" s="73"/>
      <c r="MXS408" s="73"/>
      <c r="MXT408" s="73"/>
      <c r="MXU408" s="73"/>
      <c r="MXV408" s="73"/>
      <c r="MXW408" s="73"/>
      <c r="MXX408" s="73"/>
      <c r="MXY408" s="73"/>
      <c r="MXZ408" s="73"/>
      <c r="MYA408" s="73"/>
      <c r="MYB408" s="73"/>
      <c r="MYC408" s="73"/>
      <c r="MYD408" s="73"/>
      <c r="MYE408" s="73"/>
      <c r="MYF408" s="73"/>
      <c r="MYG408" s="73"/>
      <c r="MYH408" s="73"/>
      <c r="MYI408" s="73"/>
      <c r="MYJ408" s="73"/>
      <c r="MYK408" s="73"/>
      <c r="MYL408" s="73"/>
      <c r="MYM408" s="73"/>
      <c r="MYN408" s="73"/>
      <c r="MYO408" s="73"/>
      <c r="MYP408" s="73"/>
      <c r="MYQ408" s="73"/>
      <c r="MYR408" s="73"/>
      <c r="MYS408" s="73"/>
      <c r="MYT408" s="73"/>
      <c r="MYU408" s="73"/>
      <c r="MYV408" s="73"/>
      <c r="MYW408" s="73"/>
      <c r="MYX408" s="73"/>
      <c r="MYY408" s="73"/>
      <c r="MYZ408" s="73"/>
      <c r="MZA408" s="73"/>
      <c r="MZB408" s="73"/>
      <c r="MZC408" s="73"/>
      <c r="MZD408" s="73"/>
      <c r="MZE408" s="73"/>
      <c r="MZF408" s="73"/>
      <c r="MZG408" s="73"/>
      <c r="MZH408" s="73"/>
      <c r="MZI408" s="73"/>
      <c r="MZJ408" s="73"/>
      <c r="MZK408" s="73"/>
      <c r="MZL408" s="73"/>
      <c r="MZM408" s="73"/>
      <c r="MZN408" s="73"/>
      <c r="MZO408" s="73"/>
      <c r="MZP408" s="73"/>
      <c r="MZQ408" s="73"/>
      <c r="MZR408" s="73"/>
      <c r="MZS408" s="73"/>
      <c r="MZT408" s="73"/>
      <c r="MZU408" s="73"/>
      <c r="MZV408" s="73"/>
      <c r="MZW408" s="73"/>
      <c r="MZX408" s="73"/>
      <c r="MZY408" s="73"/>
      <c r="MZZ408" s="73"/>
      <c r="NAA408" s="73"/>
      <c r="NAB408" s="73"/>
      <c r="NAC408" s="73"/>
      <c r="NAD408" s="73"/>
      <c r="NAE408" s="73"/>
      <c r="NAF408" s="73"/>
      <c r="NAG408" s="73"/>
      <c r="NAH408" s="73"/>
      <c r="NAI408" s="73"/>
      <c r="NAJ408" s="73"/>
      <c r="NAK408" s="73"/>
      <c r="NAL408" s="73"/>
      <c r="NAM408" s="73"/>
      <c r="NAN408" s="73"/>
      <c r="NAO408" s="73"/>
      <c r="NAP408" s="73"/>
      <c r="NAQ408" s="73"/>
      <c r="NAR408" s="73"/>
      <c r="NAS408" s="73"/>
      <c r="NAT408" s="73"/>
      <c r="NAU408" s="73"/>
      <c r="NAV408" s="73"/>
      <c r="NAW408" s="73"/>
      <c r="NAX408" s="73"/>
      <c r="NAY408" s="73"/>
      <c r="NAZ408" s="73"/>
      <c r="NBA408" s="73"/>
      <c r="NBB408" s="73"/>
      <c r="NBC408" s="73"/>
      <c r="NBD408" s="73"/>
      <c r="NBE408" s="73"/>
      <c r="NBF408" s="73"/>
      <c r="NBG408" s="73"/>
      <c r="NBH408" s="73"/>
      <c r="NBI408" s="73"/>
      <c r="NBJ408" s="73"/>
      <c r="NBK408" s="73"/>
      <c r="NBL408" s="73"/>
      <c r="NBM408" s="73"/>
      <c r="NBN408" s="73"/>
      <c r="NBO408" s="73"/>
      <c r="NBP408" s="73"/>
      <c r="NBQ408" s="73"/>
      <c r="NBR408" s="73"/>
      <c r="NBS408" s="73"/>
      <c r="NBT408" s="73"/>
      <c r="NBU408" s="73"/>
      <c r="NBV408" s="73"/>
      <c r="NBW408" s="73"/>
      <c r="NBX408" s="73"/>
      <c r="NBY408" s="73"/>
      <c r="NBZ408" s="73"/>
      <c r="NCA408" s="73"/>
      <c r="NCB408" s="73"/>
      <c r="NCC408" s="73"/>
      <c r="NCD408" s="73"/>
      <c r="NCE408" s="73"/>
      <c r="NCF408" s="73"/>
      <c r="NCG408" s="73"/>
      <c r="NCH408" s="73"/>
      <c r="NCI408" s="73"/>
      <c r="NCJ408" s="73"/>
      <c r="NCK408" s="73"/>
      <c r="NCL408" s="73"/>
      <c r="NCM408" s="73"/>
      <c r="NCN408" s="73"/>
      <c r="NCO408" s="73"/>
      <c r="NCP408" s="73"/>
      <c r="NCQ408" s="73"/>
      <c r="NCR408" s="73"/>
      <c r="NCS408" s="73"/>
      <c r="NCT408" s="73"/>
      <c r="NCU408" s="73"/>
      <c r="NCV408" s="73"/>
      <c r="NCW408" s="73"/>
      <c r="NCX408" s="73"/>
      <c r="NCY408" s="73"/>
      <c r="NCZ408" s="73"/>
      <c r="NDA408" s="73"/>
      <c r="NDB408" s="73"/>
      <c r="NDC408" s="73"/>
      <c r="NDD408" s="73"/>
      <c r="NDE408" s="73"/>
      <c r="NDF408" s="73"/>
      <c r="NDG408" s="73"/>
      <c r="NDH408" s="73"/>
      <c r="NDI408" s="73"/>
      <c r="NDJ408" s="73"/>
      <c r="NDK408" s="73"/>
      <c r="NDL408" s="73"/>
      <c r="NDM408" s="73"/>
      <c r="NDN408" s="73"/>
      <c r="NDO408" s="73"/>
      <c r="NDP408" s="73"/>
      <c r="NDQ408" s="73"/>
      <c r="NDR408" s="73"/>
      <c r="NDS408" s="73"/>
      <c r="NDT408" s="73"/>
      <c r="NDU408" s="73"/>
      <c r="NDV408" s="73"/>
      <c r="NDW408" s="73"/>
      <c r="NDX408" s="73"/>
      <c r="NDY408" s="73"/>
      <c r="NDZ408" s="73"/>
      <c r="NEA408" s="73"/>
      <c r="NEB408" s="73"/>
      <c r="NEC408" s="73"/>
      <c r="NED408" s="73"/>
      <c r="NEE408" s="73"/>
      <c r="NEF408" s="73"/>
      <c r="NEG408" s="73"/>
      <c r="NEH408" s="73"/>
      <c r="NEI408" s="73"/>
      <c r="NEJ408" s="73"/>
      <c r="NEK408" s="73"/>
      <c r="NEL408" s="73"/>
      <c r="NEM408" s="73"/>
      <c r="NEN408" s="73"/>
      <c r="NEO408" s="73"/>
      <c r="NEP408" s="73"/>
      <c r="NEQ408" s="73"/>
      <c r="NER408" s="73"/>
      <c r="NES408" s="73"/>
      <c r="NET408" s="73"/>
      <c r="NEU408" s="73"/>
      <c r="NEV408" s="73"/>
      <c r="NEW408" s="73"/>
      <c r="NEX408" s="73"/>
      <c r="NEY408" s="73"/>
      <c r="NEZ408" s="73"/>
      <c r="NFA408" s="73"/>
      <c r="NFB408" s="73"/>
      <c r="NFC408" s="73"/>
      <c r="NFD408" s="73"/>
      <c r="NFE408" s="73"/>
      <c r="NFF408" s="73"/>
      <c r="NFG408" s="73"/>
      <c r="NFH408" s="73"/>
      <c r="NFI408" s="73"/>
      <c r="NFJ408" s="73"/>
      <c r="NFK408" s="73"/>
      <c r="NFL408" s="73"/>
      <c r="NFM408" s="73"/>
      <c r="NFN408" s="73"/>
      <c r="NFO408" s="73"/>
      <c r="NFP408" s="73"/>
      <c r="NFQ408" s="73"/>
      <c r="NFR408" s="73"/>
      <c r="NFS408" s="73"/>
      <c r="NFT408" s="73"/>
      <c r="NFU408" s="73"/>
      <c r="NFV408" s="73"/>
      <c r="NFW408" s="73"/>
      <c r="NFX408" s="73"/>
      <c r="NFY408" s="73"/>
      <c r="NFZ408" s="73"/>
      <c r="NGA408" s="73"/>
      <c r="NGB408" s="73"/>
      <c r="NGC408" s="73"/>
      <c r="NGD408" s="73"/>
      <c r="NGE408" s="73"/>
      <c r="NGF408" s="73"/>
      <c r="NGG408" s="73"/>
      <c r="NGH408" s="73"/>
      <c r="NGI408" s="73"/>
      <c r="NGJ408" s="73"/>
      <c r="NGK408" s="73"/>
      <c r="NGL408" s="73"/>
      <c r="NGM408" s="73"/>
      <c r="NGN408" s="73"/>
      <c r="NGO408" s="73"/>
      <c r="NGP408" s="73"/>
      <c r="NGQ408" s="73"/>
      <c r="NGR408" s="73"/>
      <c r="NGS408" s="73"/>
      <c r="NGT408" s="73"/>
      <c r="NGU408" s="73"/>
      <c r="NGV408" s="73"/>
      <c r="NGW408" s="73"/>
      <c r="NGX408" s="73"/>
      <c r="NGY408" s="73"/>
      <c r="NGZ408" s="73"/>
      <c r="NHA408" s="73"/>
      <c r="NHB408" s="73"/>
      <c r="NHC408" s="73"/>
      <c r="NHD408" s="73"/>
      <c r="NHE408" s="73"/>
      <c r="NHF408" s="73"/>
      <c r="NHG408" s="73"/>
      <c r="NHH408" s="73"/>
      <c r="NHI408" s="73"/>
      <c r="NHJ408" s="73"/>
      <c r="NHK408" s="73"/>
      <c r="NHL408" s="73"/>
      <c r="NHM408" s="73"/>
      <c r="NHN408" s="73"/>
      <c r="NHO408" s="73"/>
      <c r="NHP408" s="73"/>
      <c r="NHQ408" s="73"/>
      <c r="NHR408" s="73"/>
      <c r="NHS408" s="73"/>
      <c r="NHT408" s="73"/>
      <c r="NHU408" s="73"/>
      <c r="NHV408" s="73"/>
      <c r="NHW408" s="73"/>
      <c r="NHX408" s="73"/>
      <c r="NHY408" s="73"/>
      <c r="NHZ408" s="73"/>
      <c r="NIA408" s="73"/>
      <c r="NIB408" s="73"/>
      <c r="NIC408" s="73"/>
      <c r="NID408" s="73"/>
      <c r="NIE408" s="73"/>
      <c r="NIF408" s="73"/>
      <c r="NIG408" s="73"/>
      <c r="NIH408" s="73"/>
      <c r="NII408" s="73"/>
      <c r="NIJ408" s="73"/>
      <c r="NIK408" s="73"/>
      <c r="NIL408" s="73"/>
      <c r="NIM408" s="73"/>
      <c r="NIN408" s="73"/>
      <c r="NIO408" s="73"/>
      <c r="NIP408" s="73"/>
      <c r="NIQ408" s="73"/>
      <c r="NIR408" s="73"/>
      <c r="NIS408" s="73"/>
      <c r="NIT408" s="73"/>
      <c r="NIU408" s="73"/>
      <c r="NIV408" s="73"/>
      <c r="NIW408" s="73"/>
      <c r="NIX408" s="73"/>
      <c r="NIY408" s="73"/>
      <c r="NIZ408" s="73"/>
      <c r="NJA408" s="73"/>
      <c r="NJB408" s="73"/>
      <c r="NJC408" s="73"/>
      <c r="NJD408" s="73"/>
      <c r="NJE408" s="73"/>
      <c r="NJF408" s="73"/>
      <c r="NJG408" s="73"/>
      <c r="NJH408" s="73"/>
      <c r="NJI408" s="73"/>
      <c r="NJJ408" s="73"/>
      <c r="NJK408" s="73"/>
      <c r="NJL408" s="73"/>
      <c r="NJM408" s="73"/>
      <c r="NJN408" s="73"/>
      <c r="NJO408" s="73"/>
      <c r="NJP408" s="73"/>
      <c r="NJQ408" s="73"/>
      <c r="NJR408" s="73"/>
      <c r="NJS408" s="73"/>
      <c r="NJT408" s="73"/>
      <c r="NJU408" s="73"/>
      <c r="NJV408" s="73"/>
      <c r="NJW408" s="73"/>
      <c r="NJX408" s="73"/>
      <c r="NJY408" s="73"/>
      <c r="NJZ408" s="73"/>
      <c r="NKA408" s="73"/>
      <c r="NKB408" s="73"/>
      <c r="NKC408" s="73"/>
      <c r="NKD408" s="73"/>
      <c r="NKE408" s="73"/>
      <c r="NKF408" s="73"/>
      <c r="NKG408" s="73"/>
      <c r="NKH408" s="73"/>
      <c r="NKI408" s="73"/>
      <c r="NKJ408" s="73"/>
      <c r="NKK408" s="73"/>
      <c r="NKL408" s="73"/>
      <c r="NKM408" s="73"/>
      <c r="NKN408" s="73"/>
      <c r="NKO408" s="73"/>
      <c r="NKP408" s="73"/>
      <c r="NKQ408" s="73"/>
      <c r="NKR408" s="73"/>
      <c r="NKS408" s="73"/>
      <c r="NKT408" s="73"/>
      <c r="NKU408" s="73"/>
      <c r="NKV408" s="73"/>
      <c r="NKW408" s="73"/>
      <c r="NKX408" s="73"/>
      <c r="NKY408" s="73"/>
      <c r="NKZ408" s="73"/>
      <c r="NLA408" s="73"/>
      <c r="NLB408" s="73"/>
      <c r="NLC408" s="73"/>
      <c r="NLD408" s="73"/>
      <c r="NLE408" s="73"/>
      <c r="NLF408" s="73"/>
      <c r="NLG408" s="73"/>
      <c r="NLH408" s="73"/>
      <c r="NLI408" s="73"/>
      <c r="NLJ408" s="73"/>
      <c r="NLK408" s="73"/>
      <c r="NLL408" s="73"/>
      <c r="NLM408" s="73"/>
      <c r="NLN408" s="73"/>
      <c r="NLO408" s="73"/>
      <c r="NLP408" s="73"/>
      <c r="NLQ408" s="73"/>
      <c r="NLR408" s="73"/>
      <c r="NLS408" s="73"/>
      <c r="NLT408" s="73"/>
      <c r="NLU408" s="73"/>
      <c r="NLV408" s="73"/>
      <c r="NLW408" s="73"/>
      <c r="NLX408" s="73"/>
      <c r="NLY408" s="73"/>
      <c r="NLZ408" s="73"/>
      <c r="NMA408" s="73"/>
      <c r="NMB408" s="73"/>
      <c r="NMC408" s="73"/>
      <c r="NMD408" s="73"/>
      <c r="NME408" s="73"/>
      <c r="NMF408" s="73"/>
      <c r="NMG408" s="73"/>
      <c r="NMH408" s="73"/>
      <c r="NMI408" s="73"/>
      <c r="NMJ408" s="73"/>
      <c r="NMK408" s="73"/>
      <c r="NML408" s="73"/>
      <c r="NMM408" s="73"/>
      <c r="NMN408" s="73"/>
      <c r="NMO408" s="73"/>
      <c r="NMP408" s="73"/>
      <c r="NMQ408" s="73"/>
      <c r="NMR408" s="73"/>
      <c r="NMS408" s="73"/>
      <c r="NMT408" s="73"/>
      <c r="NMU408" s="73"/>
      <c r="NMV408" s="73"/>
      <c r="NMW408" s="73"/>
      <c r="NMX408" s="73"/>
      <c r="NMY408" s="73"/>
      <c r="NMZ408" s="73"/>
      <c r="NNA408" s="73"/>
      <c r="NNB408" s="73"/>
      <c r="NNC408" s="73"/>
      <c r="NND408" s="73"/>
      <c r="NNE408" s="73"/>
      <c r="NNF408" s="73"/>
      <c r="NNG408" s="73"/>
      <c r="NNH408" s="73"/>
      <c r="NNI408" s="73"/>
      <c r="NNJ408" s="73"/>
      <c r="NNK408" s="73"/>
      <c r="NNL408" s="73"/>
      <c r="NNM408" s="73"/>
      <c r="NNN408" s="73"/>
      <c r="NNO408" s="73"/>
      <c r="NNP408" s="73"/>
      <c r="NNQ408" s="73"/>
      <c r="NNR408" s="73"/>
      <c r="NNS408" s="73"/>
      <c r="NNT408" s="73"/>
      <c r="NNU408" s="73"/>
      <c r="NNV408" s="73"/>
      <c r="NNW408" s="73"/>
      <c r="NNX408" s="73"/>
      <c r="NNY408" s="73"/>
      <c r="NNZ408" s="73"/>
      <c r="NOA408" s="73"/>
      <c r="NOB408" s="73"/>
      <c r="NOC408" s="73"/>
      <c r="NOD408" s="73"/>
      <c r="NOE408" s="73"/>
      <c r="NOF408" s="73"/>
      <c r="NOG408" s="73"/>
      <c r="NOH408" s="73"/>
      <c r="NOI408" s="73"/>
      <c r="NOJ408" s="73"/>
      <c r="NOK408" s="73"/>
      <c r="NOL408" s="73"/>
      <c r="NOM408" s="73"/>
      <c r="NON408" s="73"/>
      <c r="NOO408" s="73"/>
      <c r="NOP408" s="73"/>
      <c r="NOQ408" s="73"/>
      <c r="NOR408" s="73"/>
      <c r="NOS408" s="73"/>
      <c r="NOT408" s="73"/>
      <c r="NOU408" s="73"/>
      <c r="NOV408" s="73"/>
      <c r="NOW408" s="73"/>
      <c r="NOX408" s="73"/>
      <c r="NOY408" s="73"/>
      <c r="NOZ408" s="73"/>
      <c r="NPA408" s="73"/>
      <c r="NPB408" s="73"/>
      <c r="NPC408" s="73"/>
      <c r="NPD408" s="73"/>
      <c r="NPE408" s="73"/>
      <c r="NPF408" s="73"/>
      <c r="NPG408" s="73"/>
      <c r="NPH408" s="73"/>
      <c r="NPI408" s="73"/>
      <c r="NPJ408" s="73"/>
      <c r="NPK408" s="73"/>
      <c r="NPL408" s="73"/>
      <c r="NPM408" s="73"/>
      <c r="NPN408" s="73"/>
      <c r="NPO408" s="73"/>
      <c r="NPP408" s="73"/>
      <c r="NPQ408" s="73"/>
      <c r="NPR408" s="73"/>
      <c r="NPS408" s="73"/>
      <c r="NPT408" s="73"/>
      <c r="NPU408" s="73"/>
      <c r="NPV408" s="73"/>
      <c r="NPW408" s="73"/>
      <c r="NPX408" s="73"/>
      <c r="NPY408" s="73"/>
      <c r="NPZ408" s="73"/>
      <c r="NQA408" s="73"/>
      <c r="NQB408" s="73"/>
      <c r="NQC408" s="73"/>
      <c r="NQD408" s="73"/>
      <c r="NQE408" s="73"/>
      <c r="NQF408" s="73"/>
      <c r="NQG408" s="73"/>
      <c r="NQH408" s="73"/>
      <c r="NQI408" s="73"/>
      <c r="NQJ408" s="73"/>
      <c r="NQK408" s="73"/>
      <c r="NQL408" s="73"/>
      <c r="NQM408" s="73"/>
      <c r="NQN408" s="73"/>
      <c r="NQO408" s="73"/>
      <c r="NQP408" s="73"/>
      <c r="NQQ408" s="73"/>
      <c r="NQR408" s="73"/>
      <c r="NQS408" s="73"/>
      <c r="NQT408" s="73"/>
      <c r="NQU408" s="73"/>
      <c r="NQV408" s="73"/>
      <c r="NQW408" s="73"/>
      <c r="NQX408" s="73"/>
      <c r="NQY408" s="73"/>
      <c r="NQZ408" s="73"/>
      <c r="NRA408" s="73"/>
      <c r="NRB408" s="73"/>
      <c r="NRC408" s="73"/>
      <c r="NRD408" s="73"/>
      <c r="NRE408" s="73"/>
      <c r="NRF408" s="73"/>
      <c r="NRG408" s="73"/>
      <c r="NRH408" s="73"/>
      <c r="NRI408" s="73"/>
      <c r="NRJ408" s="73"/>
      <c r="NRK408" s="73"/>
      <c r="NRL408" s="73"/>
      <c r="NRM408" s="73"/>
      <c r="NRN408" s="73"/>
      <c r="NRO408" s="73"/>
      <c r="NRP408" s="73"/>
      <c r="NRQ408" s="73"/>
      <c r="NRR408" s="73"/>
      <c r="NRS408" s="73"/>
      <c r="NRT408" s="73"/>
      <c r="NRU408" s="73"/>
      <c r="NRV408" s="73"/>
      <c r="NRW408" s="73"/>
      <c r="NRX408" s="73"/>
      <c r="NRY408" s="73"/>
      <c r="NRZ408" s="73"/>
      <c r="NSA408" s="73"/>
      <c r="NSB408" s="73"/>
      <c r="NSC408" s="73"/>
      <c r="NSD408" s="73"/>
      <c r="NSE408" s="73"/>
      <c r="NSF408" s="73"/>
      <c r="NSG408" s="73"/>
      <c r="NSH408" s="73"/>
      <c r="NSI408" s="73"/>
      <c r="NSJ408" s="73"/>
      <c r="NSK408" s="73"/>
      <c r="NSL408" s="73"/>
      <c r="NSM408" s="73"/>
      <c r="NSN408" s="73"/>
      <c r="NSO408" s="73"/>
      <c r="NSP408" s="73"/>
      <c r="NSQ408" s="73"/>
      <c r="NSR408" s="73"/>
      <c r="NSS408" s="73"/>
      <c r="NST408" s="73"/>
      <c r="NSU408" s="73"/>
      <c r="NSV408" s="73"/>
      <c r="NSW408" s="73"/>
      <c r="NSX408" s="73"/>
      <c r="NSY408" s="73"/>
      <c r="NSZ408" s="73"/>
      <c r="NTA408" s="73"/>
      <c r="NTB408" s="73"/>
      <c r="NTC408" s="73"/>
      <c r="NTD408" s="73"/>
      <c r="NTE408" s="73"/>
      <c r="NTF408" s="73"/>
      <c r="NTG408" s="73"/>
      <c r="NTH408" s="73"/>
      <c r="NTI408" s="73"/>
      <c r="NTJ408" s="73"/>
      <c r="NTK408" s="73"/>
      <c r="NTL408" s="73"/>
      <c r="NTM408" s="73"/>
      <c r="NTN408" s="73"/>
      <c r="NTO408" s="73"/>
      <c r="NTP408" s="73"/>
      <c r="NTQ408" s="73"/>
      <c r="NTR408" s="73"/>
      <c r="NTS408" s="73"/>
      <c r="NTT408" s="73"/>
      <c r="NTU408" s="73"/>
      <c r="NTV408" s="73"/>
      <c r="NTW408" s="73"/>
      <c r="NTX408" s="73"/>
      <c r="NTY408" s="73"/>
      <c r="NTZ408" s="73"/>
      <c r="NUA408" s="73"/>
      <c r="NUB408" s="73"/>
      <c r="NUC408" s="73"/>
      <c r="NUD408" s="73"/>
      <c r="NUE408" s="73"/>
      <c r="NUF408" s="73"/>
      <c r="NUG408" s="73"/>
      <c r="NUH408" s="73"/>
      <c r="NUI408" s="73"/>
      <c r="NUJ408" s="73"/>
      <c r="NUK408" s="73"/>
      <c r="NUL408" s="73"/>
      <c r="NUM408" s="73"/>
      <c r="NUN408" s="73"/>
      <c r="NUO408" s="73"/>
      <c r="NUP408" s="73"/>
      <c r="NUQ408" s="73"/>
      <c r="NUR408" s="73"/>
      <c r="NUS408" s="73"/>
      <c r="NUT408" s="73"/>
      <c r="NUU408" s="73"/>
      <c r="NUV408" s="73"/>
      <c r="NUW408" s="73"/>
      <c r="NUX408" s="73"/>
      <c r="NUY408" s="73"/>
      <c r="NUZ408" s="73"/>
      <c r="NVA408" s="73"/>
      <c r="NVB408" s="73"/>
      <c r="NVC408" s="73"/>
      <c r="NVD408" s="73"/>
      <c r="NVE408" s="73"/>
      <c r="NVF408" s="73"/>
      <c r="NVG408" s="73"/>
      <c r="NVH408" s="73"/>
      <c r="NVI408" s="73"/>
      <c r="NVJ408" s="73"/>
      <c r="NVK408" s="73"/>
      <c r="NVL408" s="73"/>
      <c r="NVM408" s="73"/>
      <c r="NVN408" s="73"/>
      <c r="NVO408" s="73"/>
      <c r="NVP408" s="73"/>
      <c r="NVQ408" s="73"/>
      <c r="NVR408" s="73"/>
      <c r="NVS408" s="73"/>
      <c r="NVT408" s="73"/>
      <c r="NVU408" s="73"/>
      <c r="NVV408" s="73"/>
      <c r="NVW408" s="73"/>
      <c r="NVX408" s="73"/>
      <c r="NVY408" s="73"/>
      <c r="NVZ408" s="73"/>
      <c r="NWA408" s="73"/>
      <c r="NWB408" s="73"/>
      <c r="NWC408" s="73"/>
      <c r="NWD408" s="73"/>
      <c r="NWE408" s="73"/>
      <c r="NWF408" s="73"/>
      <c r="NWG408" s="73"/>
      <c r="NWH408" s="73"/>
      <c r="NWI408" s="73"/>
      <c r="NWJ408" s="73"/>
      <c r="NWK408" s="73"/>
      <c r="NWL408" s="73"/>
      <c r="NWM408" s="73"/>
      <c r="NWN408" s="73"/>
      <c r="NWO408" s="73"/>
      <c r="NWP408" s="73"/>
      <c r="NWQ408" s="73"/>
      <c r="NWR408" s="73"/>
      <c r="NWS408" s="73"/>
      <c r="NWT408" s="73"/>
      <c r="NWU408" s="73"/>
      <c r="NWV408" s="73"/>
      <c r="NWW408" s="73"/>
      <c r="NWX408" s="73"/>
      <c r="NWY408" s="73"/>
      <c r="NWZ408" s="73"/>
      <c r="NXA408" s="73"/>
      <c r="NXB408" s="73"/>
      <c r="NXC408" s="73"/>
      <c r="NXD408" s="73"/>
      <c r="NXE408" s="73"/>
      <c r="NXF408" s="73"/>
      <c r="NXG408" s="73"/>
      <c r="NXH408" s="73"/>
      <c r="NXI408" s="73"/>
      <c r="NXJ408" s="73"/>
      <c r="NXK408" s="73"/>
      <c r="NXL408" s="73"/>
      <c r="NXM408" s="73"/>
      <c r="NXN408" s="73"/>
      <c r="NXO408" s="73"/>
      <c r="NXP408" s="73"/>
      <c r="NXQ408" s="73"/>
      <c r="NXR408" s="73"/>
      <c r="NXS408" s="73"/>
      <c r="NXT408" s="73"/>
      <c r="NXU408" s="73"/>
      <c r="NXV408" s="73"/>
      <c r="NXW408" s="73"/>
      <c r="NXX408" s="73"/>
      <c r="NXY408" s="73"/>
      <c r="NXZ408" s="73"/>
      <c r="NYA408" s="73"/>
      <c r="NYB408" s="73"/>
      <c r="NYC408" s="73"/>
      <c r="NYD408" s="73"/>
      <c r="NYE408" s="73"/>
      <c r="NYF408" s="73"/>
      <c r="NYG408" s="73"/>
      <c r="NYH408" s="73"/>
      <c r="NYI408" s="73"/>
      <c r="NYJ408" s="73"/>
      <c r="NYK408" s="73"/>
      <c r="NYL408" s="73"/>
      <c r="NYM408" s="73"/>
      <c r="NYN408" s="73"/>
      <c r="NYO408" s="73"/>
      <c r="NYP408" s="73"/>
      <c r="NYQ408" s="73"/>
      <c r="NYR408" s="73"/>
      <c r="NYS408" s="73"/>
      <c r="NYT408" s="73"/>
      <c r="NYU408" s="73"/>
      <c r="NYV408" s="73"/>
      <c r="NYW408" s="73"/>
      <c r="NYX408" s="73"/>
      <c r="NYY408" s="73"/>
      <c r="NYZ408" s="73"/>
      <c r="NZA408" s="73"/>
      <c r="NZB408" s="73"/>
      <c r="NZC408" s="73"/>
      <c r="NZD408" s="73"/>
      <c r="NZE408" s="73"/>
      <c r="NZF408" s="73"/>
      <c r="NZG408" s="73"/>
      <c r="NZH408" s="73"/>
      <c r="NZI408" s="73"/>
      <c r="NZJ408" s="73"/>
      <c r="NZK408" s="73"/>
      <c r="NZL408" s="73"/>
      <c r="NZM408" s="73"/>
      <c r="NZN408" s="73"/>
      <c r="NZO408" s="73"/>
      <c r="NZP408" s="73"/>
      <c r="NZQ408" s="73"/>
      <c r="NZR408" s="73"/>
      <c r="NZS408" s="73"/>
      <c r="NZT408" s="73"/>
      <c r="NZU408" s="73"/>
      <c r="NZV408" s="73"/>
      <c r="NZW408" s="73"/>
      <c r="NZX408" s="73"/>
      <c r="NZY408" s="73"/>
      <c r="NZZ408" s="73"/>
      <c r="OAA408" s="73"/>
      <c r="OAB408" s="73"/>
      <c r="OAC408" s="73"/>
      <c r="OAD408" s="73"/>
      <c r="OAE408" s="73"/>
      <c r="OAF408" s="73"/>
      <c r="OAG408" s="73"/>
      <c r="OAH408" s="73"/>
      <c r="OAI408" s="73"/>
      <c r="OAJ408" s="73"/>
      <c r="OAK408" s="73"/>
      <c r="OAL408" s="73"/>
      <c r="OAM408" s="73"/>
      <c r="OAN408" s="73"/>
      <c r="OAO408" s="73"/>
      <c r="OAP408" s="73"/>
      <c r="OAQ408" s="73"/>
      <c r="OAR408" s="73"/>
      <c r="OAS408" s="73"/>
      <c r="OAT408" s="73"/>
      <c r="OAU408" s="73"/>
      <c r="OAV408" s="73"/>
      <c r="OAW408" s="73"/>
      <c r="OAX408" s="73"/>
      <c r="OAY408" s="73"/>
      <c r="OAZ408" s="73"/>
      <c r="OBA408" s="73"/>
      <c r="OBB408" s="73"/>
      <c r="OBC408" s="73"/>
      <c r="OBD408" s="73"/>
      <c r="OBE408" s="73"/>
      <c r="OBF408" s="73"/>
      <c r="OBG408" s="73"/>
      <c r="OBH408" s="73"/>
      <c r="OBI408" s="73"/>
      <c r="OBJ408" s="73"/>
      <c r="OBK408" s="73"/>
      <c r="OBL408" s="73"/>
      <c r="OBM408" s="73"/>
      <c r="OBN408" s="73"/>
      <c r="OBO408" s="73"/>
      <c r="OBP408" s="73"/>
      <c r="OBQ408" s="73"/>
      <c r="OBR408" s="73"/>
      <c r="OBS408" s="73"/>
      <c r="OBT408" s="73"/>
      <c r="OBU408" s="73"/>
      <c r="OBV408" s="73"/>
      <c r="OBW408" s="73"/>
      <c r="OBX408" s="73"/>
      <c r="OBY408" s="73"/>
      <c r="OBZ408" s="73"/>
      <c r="OCA408" s="73"/>
      <c r="OCB408" s="73"/>
      <c r="OCC408" s="73"/>
      <c r="OCD408" s="73"/>
      <c r="OCE408" s="73"/>
      <c r="OCF408" s="73"/>
      <c r="OCG408" s="73"/>
      <c r="OCH408" s="73"/>
      <c r="OCI408" s="73"/>
      <c r="OCJ408" s="73"/>
      <c r="OCK408" s="73"/>
      <c r="OCL408" s="73"/>
      <c r="OCM408" s="73"/>
      <c r="OCN408" s="73"/>
      <c r="OCO408" s="73"/>
      <c r="OCP408" s="73"/>
      <c r="OCQ408" s="73"/>
      <c r="OCR408" s="73"/>
      <c r="OCS408" s="73"/>
      <c r="OCT408" s="73"/>
      <c r="OCU408" s="73"/>
      <c r="OCV408" s="73"/>
      <c r="OCW408" s="73"/>
      <c r="OCX408" s="73"/>
      <c r="OCY408" s="73"/>
      <c r="OCZ408" s="73"/>
      <c r="ODA408" s="73"/>
      <c r="ODB408" s="73"/>
      <c r="ODC408" s="73"/>
      <c r="ODD408" s="73"/>
      <c r="ODE408" s="73"/>
      <c r="ODF408" s="73"/>
      <c r="ODG408" s="73"/>
      <c r="ODH408" s="73"/>
      <c r="ODI408" s="73"/>
      <c r="ODJ408" s="73"/>
      <c r="ODK408" s="73"/>
      <c r="ODL408" s="73"/>
      <c r="ODM408" s="73"/>
      <c r="ODN408" s="73"/>
      <c r="ODO408" s="73"/>
      <c r="ODP408" s="73"/>
      <c r="ODQ408" s="73"/>
      <c r="ODR408" s="73"/>
      <c r="ODS408" s="73"/>
      <c r="ODT408" s="73"/>
      <c r="ODU408" s="73"/>
      <c r="ODV408" s="73"/>
      <c r="ODW408" s="73"/>
      <c r="ODX408" s="73"/>
      <c r="ODY408" s="73"/>
      <c r="ODZ408" s="73"/>
      <c r="OEA408" s="73"/>
      <c r="OEB408" s="73"/>
      <c r="OEC408" s="73"/>
      <c r="OED408" s="73"/>
      <c r="OEE408" s="73"/>
      <c r="OEF408" s="73"/>
      <c r="OEG408" s="73"/>
      <c r="OEH408" s="73"/>
      <c r="OEI408" s="73"/>
      <c r="OEJ408" s="73"/>
      <c r="OEK408" s="73"/>
      <c r="OEL408" s="73"/>
      <c r="OEM408" s="73"/>
      <c r="OEN408" s="73"/>
      <c r="OEO408" s="73"/>
      <c r="OEP408" s="73"/>
      <c r="OEQ408" s="73"/>
      <c r="OER408" s="73"/>
      <c r="OES408" s="73"/>
      <c r="OET408" s="73"/>
      <c r="OEU408" s="73"/>
      <c r="OEV408" s="73"/>
      <c r="OEW408" s="73"/>
      <c r="OEX408" s="73"/>
      <c r="OEY408" s="73"/>
      <c r="OEZ408" s="73"/>
      <c r="OFA408" s="73"/>
      <c r="OFB408" s="73"/>
      <c r="OFC408" s="73"/>
      <c r="OFD408" s="73"/>
      <c r="OFE408" s="73"/>
      <c r="OFF408" s="73"/>
      <c r="OFG408" s="73"/>
      <c r="OFH408" s="73"/>
      <c r="OFI408" s="73"/>
      <c r="OFJ408" s="73"/>
      <c r="OFK408" s="73"/>
      <c r="OFL408" s="73"/>
      <c r="OFM408" s="73"/>
      <c r="OFN408" s="73"/>
      <c r="OFO408" s="73"/>
      <c r="OFP408" s="73"/>
      <c r="OFQ408" s="73"/>
      <c r="OFR408" s="73"/>
      <c r="OFS408" s="73"/>
      <c r="OFT408" s="73"/>
      <c r="OFU408" s="73"/>
      <c r="OFV408" s="73"/>
      <c r="OFW408" s="73"/>
      <c r="OFX408" s="73"/>
      <c r="OFY408" s="73"/>
      <c r="OFZ408" s="73"/>
      <c r="OGA408" s="73"/>
      <c r="OGB408" s="73"/>
      <c r="OGC408" s="73"/>
      <c r="OGD408" s="73"/>
      <c r="OGE408" s="73"/>
      <c r="OGF408" s="73"/>
      <c r="OGG408" s="73"/>
      <c r="OGH408" s="73"/>
      <c r="OGI408" s="73"/>
      <c r="OGJ408" s="73"/>
      <c r="OGK408" s="73"/>
      <c r="OGL408" s="73"/>
      <c r="OGM408" s="73"/>
      <c r="OGN408" s="73"/>
      <c r="OGO408" s="73"/>
      <c r="OGP408" s="73"/>
      <c r="OGQ408" s="73"/>
      <c r="OGR408" s="73"/>
      <c r="OGS408" s="73"/>
      <c r="OGT408" s="73"/>
      <c r="OGU408" s="73"/>
      <c r="OGV408" s="73"/>
      <c r="OGW408" s="73"/>
      <c r="OGX408" s="73"/>
      <c r="OGY408" s="73"/>
      <c r="OGZ408" s="73"/>
      <c r="OHA408" s="73"/>
      <c r="OHB408" s="73"/>
      <c r="OHC408" s="73"/>
      <c r="OHD408" s="73"/>
      <c r="OHE408" s="73"/>
      <c r="OHF408" s="73"/>
      <c r="OHG408" s="73"/>
      <c r="OHH408" s="73"/>
      <c r="OHI408" s="73"/>
      <c r="OHJ408" s="73"/>
      <c r="OHK408" s="73"/>
      <c r="OHL408" s="73"/>
      <c r="OHM408" s="73"/>
      <c r="OHN408" s="73"/>
      <c r="OHO408" s="73"/>
      <c r="OHP408" s="73"/>
      <c r="OHQ408" s="73"/>
      <c r="OHR408" s="73"/>
      <c r="OHS408" s="73"/>
      <c r="OHT408" s="73"/>
      <c r="OHU408" s="73"/>
      <c r="OHV408" s="73"/>
      <c r="OHW408" s="73"/>
      <c r="OHX408" s="73"/>
      <c r="OHY408" s="73"/>
      <c r="OHZ408" s="73"/>
      <c r="OIA408" s="73"/>
      <c r="OIB408" s="73"/>
      <c r="OIC408" s="73"/>
      <c r="OID408" s="73"/>
      <c r="OIE408" s="73"/>
      <c r="OIF408" s="73"/>
      <c r="OIG408" s="73"/>
      <c r="OIH408" s="73"/>
      <c r="OII408" s="73"/>
      <c r="OIJ408" s="73"/>
      <c r="OIK408" s="73"/>
      <c r="OIL408" s="73"/>
      <c r="OIM408" s="73"/>
      <c r="OIN408" s="73"/>
      <c r="OIO408" s="73"/>
      <c r="OIP408" s="73"/>
      <c r="OIQ408" s="73"/>
      <c r="OIR408" s="73"/>
      <c r="OIS408" s="73"/>
      <c r="OIT408" s="73"/>
      <c r="OIU408" s="73"/>
      <c r="OIV408" s="73"/>
      <c r="OIW408" s="73"/>
      <c r="OIX408" s="73"/>
      <c r="OIY408" s="73"/>
      <c r="OIZ408" s="73"/>
      <c r="OJA408" s="73"/>
      <c r="OJB408" s="73"/>
      <c r="OJC408" s="73"/>
      <c r="OJD408" s="73"/>
      <c r="OJE408" s="73"/>
      <c r="OJF408" s="73"/>
      <c r="OJG408" s="73"/>
      <c r="OJH408" s="73"/>
      <c r="OJI408" s="73"/>
      <c r="OJJ408" s="73"/>
      <c r="OJK408" s="73"/>
      <c r="OJL408" s="73"/>
      <c r="OJM408" s="73"/>
      <c r="OJN408" s="73"/>
      <c r="OJO408" s="73"/>
      <c r="OJP408" s="73"/>
      <c r="OJQ408" s="73"/>
      <c r="OJR408" s="73"/>
      <c r="OJS408" s="73"/>
      <c r="OJT408" s="73"/>
      <c r="OJU408" s="73"/>
      <c r="OJV408" s="73"/>
      <c r="OJW408" s="73"/>
      <c r="OJX408" s="73"/>
      <c r="OJY408" s="73"/>
      <c r="OJZ408" s="73"/>
      <c r="OKA408" s="73"/>
      <c r="OKB408" s="73"/>
      <c r="OKC408" s="73"/>
      <c r="OKD408" s="73"/>
      <c r="OKE408" s="73"/>
      <c r="OKF408" s="73"/>
      <c r="OKG408" s="73"/>
      <c r="OKH408" s="73"/>
      <c r="OKI408" s="73"/>
      <c r="OKJ408" s="73"/>
      <c r="OKK408" s="73"/>
      <c r="OKL408" s="73"/>
      <c r="OKM408" s="73"/>
      <c r="OKN408" s="73"/>
      <c r="OKO408" s="73"/>
      <c r="OKP408" s="73"/>
      <c r="OKQ408" s="73"/>
      <c r="OKR408" s="73"/>
      <c r="OKS408" s="73"/>
      <c r="OKT408" s="73"/>
      <c r="OKU408" s="73"/>
      <c r="OKV408" s="73"/>
      <c r="OKW408" s="73"/>
      <c r="OKX408" s="73"/>
      <c r="OKY408" s="73"/>
      <c r="OKZ408" s="73"/>
      <c r="OLA408" s="73"/>
      <c r="OLB408" s="73"/>
      <c r="OLC408" s="73"/>
      <c r="OLD408" s="73"/>
      <c r="OLE408" s="73"/>
      <c r="OLF408" s="73"/>
      <c r="OLG408" s="73"/>
      <c r="OLH408" s="73"/>
      <c r="OLI408" s="73"/>
      <c r="OLJ408" s="73"/>
      <c r="OLK408" s="73"/>
      <c r="OLL408" s="73"/>
      <c r="OLM408" s="73"/>
      <c r="OLN408" s="73"/>
      <c r="OLO408" s="73"/>
      <c r="OLP408" s="73"/>
      <c r="OLQ408" s="73"/>
      <c r="OLR408" s="73"/>
      <c r="OLS408" s="73"/>
      <c r="OLT408" s="73"/>
      <c r="OLU408" s="73"/>
      <c r="OLV408" s="73"/>
      <c r="OLW408" s="73"/>
      <c r="OLX408" s="73"/>
      <c r="OLY408" s="73"/>
      <c r="OLZ408" s="73"/>
      <c r="OMA408" s="73"/>
      <c r="OMB408" s="73"/>
      <c r="OMC408" s="73"/>
      <c r="OMD408" s="73"/>
      <c r="OME408" s="73"/>
      <c r="OMF408" s="73"/>
      <c r="OMG408" s="73"/>
      <c r="OMH408" s="73"/>
      <c r="OMI408" s="73"/>
      <c r="OMJ408" s="73"/>
      <c r="OMK408" s="73"/>
      <c r="OML408" s="73"/>
      <c r="OMM408" s="73"/>
      <c r="OMN408" s="73"/>
      <c r="OMO408" s="73"/>
      <c r="OMP408" s="73"/>
      <c r="OMQ408" s="73"/>
      <c r="OMR408" s="73"/>
      <c r="OMS408" s="73"/>
      <c r="OMT408" s="73"/>
      <c r="OMU408" s="73"/>
      <c r="OMV408" s="73"/>
      <c r="OMW408" s="73"/>
      <c r="OMX408" s="73"/>
      <c r="OMY408" s="73"/>
      <c r="OMZ408" s="73"/>
      <c r="ONA408" s="73"/>
      <c r="ONB408" s="73"/>
      <c r="ONC408" s="73"/>
      <c r="OND408" s="73"/>
      <c r="ONE408" s="73"/>
      <c r="ONF408" s="73"/>
      <c r="ONG408" s="73"/>
      <c r="ONH408" s="73"/>
      <c r="ONI408" s="73"/>
      <c r="ONJ408" s="73"/>
      <c r="ONK408" s="73"/>
      <c r="ONL408" s="73"/>
      <c r="ONM408" s="73"/>
      <c r="ONN408" s="73"/>
      <c r="ONO408" s="73"/>
      <c r="ONP408" s="73"/>
      <c r="ONQ408" s="73"/>
      <c r="ONR408" s="73"/>
      <c r="ONS408" s="73"/>
      <c r="ONT408" s="73"/>
      <c r="ONU408" s="73"/>
      <c r="ONV408" s="73"/>
      <c r="ONW408" s="73"/>
      <c r="ONX408" s="73"/>
      <c r="ONY408" s="73"/>
      <c r="ONZ408" s="73"/>
      <c r="OOA408" s="73"/>
      <c r="OOB408" s="73"/>
      <c r="OOC408" s="73"/>
      <c r="OOD408" s="73"/>
      <c r="OOE408" s="73"/>
      <c r="OOF408" s="73"/>
      <c r="OOG408" s="73"/>
      <c r="OOH408" s="73"/>
      <c r="OOI408" s="73"/>
      <c r="OOJ408" s="73"/>
      <c r="OOK408" s="73"/>
      <c r="OOL408" s="73"/>
      <c r="OOM408" s="73"/>
      <c r="OON408" s="73"/>
      <c r="OOO408" s="73"/>
      <c r="OOP408" s="73"/>
      <c r="OOQ408" s="73"/>
      <c r="OOR408" s="73"/>
      <c r="OOS408" s="73"/>
      <c r="OOT408" s="73"/>
      <c r="OOU408" s="73"/>
      <c r="OOV408" s="73"/>
      <c r="OOW408" s="73"/>
      <c r="OOX408" s="73"/>
      <c r="OOY408" s="73"/>
      <c r="OOZ408" s="73"/>
      <c r="OPA408" s="73"/>
      <c r="OPB408" s="73"/>
      <c r="OPC408" s="73"/>
      <c r="OPD408" s="73"/>
      <c r="OPE408" s="73"/>
      <c r="OPF408" s="73"/>
      <c r="OPG408" s="73"/>
      <c r="OPH408" s="73"/>
      <c r="OPI408" s="73"/>
      <c r="OPJ408" s="73"/>
      <c r="OPK408" s="73"/>
      <c r="OPL408" s="73"/>
      <c r="OPM408" s="73"/>
      <c r="OPN408" s="73"/>
      <c r="OPO408" s="73"/>
      <c r="OPP408" s="73"/>
      <c r="OPQ408" s="73"/>
      <c r="OPR408" s="73"/>
      <c r="OPS408" s="73"/>
      <c r="OPT408" s="73"/>
      <c r="OPU408" s="73"/>
      <c r="OPV408" s="73"/>
      <c r="OPW408" s="73"/>
      <c r="OPX408" s="73"/>
      <c r="OPY408" s="73"/>
      <c r="OPZ408" s="73"/>
      <c r="OQA408" s="73"/>
      <c r="OQB408" s="73"/>
      <c r="OQC408" s="73"/>
      <c r="OQD408" s="73"/>
      <c r="OQE408" s="73"/>
      <c r="OQF408" s="73"/>
      <c r="OQG408" s="73"/>
      <c r="OQH408" s="73"/>
      <c r="OQI408" s="73"/>
      <c r="OQJ408" s="73"/>
      <c r="OQK408" s="73"/>
      <c r="OQL408" s="73"/>
      <c r="OQM408" s="73"/>
      <c r="OQN408" s="73"/>
      <c r="OQO408" s="73"/>
      <c r="OQP408" s="73"/>
      <c r="OQQ408" s="73"/>
      <c r="OQR408" s="73"/>
      <c r="OQS408" s="73"/>
      <c r="OQT408" s="73"/>
      <c r="OQU408" s="73"/>
      <c r="OQV408" s="73"/>
      <c r="OQW408" s="73"/>
      <c r="OQX408" s="73"/>
      <c r="OQY408" s="73"/>
      <c r="OQZ408" s="73"/>
      <c r="ORA408" s="73"/>
      <c r="ORB408" s="73"/>
      <c r="ORC408" s="73"/>
      <c r="ORD408" s="73"/>
      <c r="ORE408" s="73"/>
      <c r="ORF408" s="73"/>
      <c r="ORG408" s="73"/>
      <c r="ORH408" s="73"/>
      <c r="ORI408" s="73"/>
      <c r="ORJ408" s="73"/>
      <c r="ORK408" s="73"/>
      <c r="ORL408" s="73"/>
      <c r="ORM408" s="73"/>
      <c r="ORN408" s="73"/>
      <c r="ORO408" s="73"/>
      <c r="ORP408" s="73"/>
      <c r="ORQ408" s="73"/>
      <c r="ORR408" s="73"/>
      <c r="ORS408" s="73"/>
      <c r="ORT408" s="73"/>
      <c r="ORU408" s="73"/>
      <c r="ORV408" s="73"/>
      <c r="ORW408" s="73"/>
      <c r="ORX408" s="73"/>
      <c r="ORY408" s="73"/>
      <c r="ORZ408" s="73"/>
      <c r="OSA408" s="73"/>
      <c r="OSB408" s="73"/>
      <c r="OSC408" s="73"/>
      <c r="OSD408" s="73"/>
      <c r="OSE408" s="73"/>
      <c r="OSF408" s="73"/>
      <c r="OSG408" s="73"/>
      <c r="OSH408" s="73"/>
      <c r="OSI408" s="73"/>
      <c r="OSJ408" s="73"/>
      <c r="OSK408" s="73"/>
      <c r="OSL408" s="73"/>
      <c r="OSM408" s="73"/>
      <c r="OSN408" s="73"/>
      <c r="OSO408" s="73"/>
      <c r="OSP408" s="73"/>
      <c r="OSQ408" s="73"/>
      <c r="OSR408" s="73"/>
      <c r="OSS408" s="73"/>
      <c r="OST408" s="73"/>
      <c r="OSU408" s="73"/>
      <c r="OSV408" s="73"/>
      <c r="OSW408" s="73"/>
      <c r="OSX408" s="73"/>
      <c r="OSY408" s="73"/>
      <c r="OSZ408" s="73"/>
      <c r="OTA408" s="73"/>
      <c r="OTB408" s="73"/>
      <c r="OTC408" s="73"/>
      <c r="OTD408" s="73"/>
      <c r="OTE408" s="73"/>
      <c r="OTF408" s="73"/>
      <c r="OTG408" s="73"/>
      <c r="OTH408" s="73"/>
      <c r="OTI408" s="73"/>
      <c r="OTJ408" s="73"/>
      <c r="OTK408" s="73"/>
      <c r="OTL408" s="73"/>
      <c r="OTM408" s="73"/>
      <c r="OTN408" s="73"/>
      <c r="OTO408" s="73"/>
      <c r="OTP408" s="73"/>
      <c r="OTQ408" s="73"/>
      <c r="OTR408" s="73"/>
      <c r="OTS408" s="73"/>
      <c r="OTT408" s="73"/>
      <c r="OTU408" s="73"/>
      <c r="OTV408" s="73"/>
      <c r="OTW408" s="73"/>
      <c r="OTX408" s="73"/>
      <c r="OTY408" s="73"/>
      <c r="OTZ408" s="73"/>
      <c r="OUA408" s="73"/>
      <c r="OUB408" s="73"/>
      <c r="OUC408" s="73"/>
      <c r="OUD408" s="73"/>
      <c r="OUE408" s="73"/>
      <c r="OUF408" s="73"/>
      <c r="OUG408" s="73"/>
      <c r="OUH408" s="73"/>
      <c r="OUI408" s="73"/>
      <c r="OUJ408" s="73"/>
      <c r="OUK408" s="73"/>
      <c r="OUL408" s="73"/>
      <c r="OUM408" s="73"/>
      <c r="OUN408" s="73"/>
      <c r="OUO408" s="73"/>
      <c r="OUP408" s="73"/>
      <c r="OUQ408" s="73"/>
      <c r="OUR408" s="73"/>
      <c r="OUS408" s="73"/>
      <c r="OUT408" s="73"/>
      <c r="OUU408" s="73"/>
      <c r="OUV408" s="73"/>
      <c r="OUW408" s="73"/>
      <c r="OUX408" s="73"/>
      <c r="OUY408" s="73"/>
      <c r="OUZ408" s="73"/>
      <c r="OVA408" s="73"/>
      <c r="OVB408" s="73"/>
      <c r="OVC408" s="73"/>
      <c r="OVD408" s="73"/>
      <c r="OVE408" s="73"/>
      <c r="OVF408" s="73"/>
      <c r="OVG408" s="73"/>
      <c r="OVH408" s="73"/>
      <c r="OVI408" s="73"/>
      <c r="OVJ408" s="73"/>
      <c r="OVK408" s="73"/>
      <c r="OVL408" s="73"/>
      <c r="OVM408" s="73"/>
      <c r="OVN408" s="73"/>
      <c r="OVO408" s="73"/>
      <c r="OVP408" s="73"/>
      <c r="OVQ408" s="73"/>
      <c r="OVR408" s="73"/>
      <c r="OVS408" s="73"/>
      <c r="OVT408" s="73"/>
      <c r="OVU408" s="73"/>
      <c r="OVV408" s="73"/>
      <c r="OVW408" s="73"/>
      <c r="OVX408" s="73"/>
      <c r="OVY408" s="73"/>
      <c r="OVZ408" s="73"/>
      <c r="OWA408" s="73"/>
      <c r="OWB408" s="73"/>
      <c r="OWC408" s="73"/>
      <c r="OWD408" s="73"/>
      <c r="OWE408" s="73"/>
      <c r="OWF408" s="73"/>
      <c r="OWG408" s="73"/>
      <c r="OWH408" s="73"/>
      <c r="OWI408" s="73"/>
      <c r="OWJ408" s="73"/>
      <c r="OWK408" s="73"/>
      <c r="OWL408" s="73"/>
      <c r="OWM408" s="73"/>
      <c r="OWN408" s="73"/>
      <c r="OWO408" s="73"/>
      <c r="OWP408" s="73"/>
      <c r="OWQ408" s="73"/>
      <c r="OWR408" s="73"/>
      <c r="OWS408" s="73"/>
      <c r="OWT408" s="73"/>
      <c r="OWU408" s="73"/>
      <c r="OWV408" s="73"/>
      <c r="OWW408" s="73"/>
      <c r="OWX408" s="73"/>
      <c r="OWY408" s="73"/>
      <c r="OWZ408" s="73"/>
      <c r="OXA408" s="73"/>
      <c r="OXB408" s="73"/>
      <c r="OXC408" s="73"/>
      <c r="OXD408" s="73"/>
      <c r="OXE408" s="73"/>
      <c r="OXF408" s="73"/>
      <c r="OXG408" s="73"/>
      <c r="OXH408" s="73"/>
      <c r="OXI408" s="73"/>
      <c r="OXJ408" s="73"/>
      <c r="OXK408" s="73"/>
      <c r="OXL408" s="73"/>
      <c r="OXM408" s="73"/>
      <c r="OXN408" s="73"/>
      <c r="OXO408" s="73"/>
      <c r="OXP408" s="73"/>
      <c r="OXQ408" s="73"/>
      <c r="OXR408" s="73"/>
      <c r="OXS408" s="73"/>
      <c r="OXT408" s="73"/>
      <c r="OXU408" s="73"/>
      <c r="OXV408" s="73"/>
      <c r="OXW408" s="73"/>
      <c r="OXX408" s="73"/>
      <c r="OXY408" s="73"/>
      <c r="OXZ408" s="73"/>
      <c r="OYA408" s="73"/>
      <c r="OYB408" s="73"/>
      <c r="OYC408" s="73"/>
      <c r="OYD408" s="73"/>
      <c r="OYE408" s="73"/>
      <c r="OYF408" s="73"/>
      <c r="OYG408" s="73"/>
      <c r="OYH408" s="73"/>
      <c r="OYI408" s="73"/>
      <c r="OYJ408" s="73"/>
      <c r="OYK408" s="73"/>
      <c r="OYL408" s="73"/>
      <c r="OYM408" s="73"/>
      <c r="OYN408" s="73"/>
      <c r="OYO408" s="73"/>
      <c r="OYP408" s="73"/>
      <c r="OYQ408" s="73"/>
      <c r="OYR408" s="73"/>
      <c r="OYS408" s="73"/>
      <c r="OYT408" s="73"/>
      <c r="OYU408" s="73"/>
      <c r="OYV408" s="73"/>
      <c r="OYW408" s="73"/>
      <c r="OYX408" s="73"/>
      <c r="OYY408" s="73"/>
      <c r="OYZ408" s="73"/>
      <c r="OZA408" s="73"/>
      <c r="OZB408" s="73"/>
      <c r="OZC408" s="73"/>
      <c r="OZD408" s="73"/>
      <c r="OZE408" s="73"/>
      <c r="OZF408" s="73"/>
      <c r="OZG408" s="73"/>
      <c r="OZH408" s="73"/>
      <c r="OZI408" s="73"/>
      <c r="OZJ408" s="73"/>
      <c r="OZK408" s="73"/>
      <c r="OZL408" s="73"/>
      <c r="OZM408" s="73"/>
      <c r="OZN408" s="73"/>
      <c r="OZO408" s="73"/>
      <c r="OZP408" s="73"/>
      <c r="OZQ408" s="73"/>
      <c r="OZR408" s="73"/>
      <c r="OZS408" s="73"/>
      <c r="OZT408" s="73"/>
      <c r="OZU408" s="73"/>
      <c r="OZV408" s="73"/>
      <c r="OZW408" s="73"/>
      <c r="OZX408" s="73"/>
      <c r="OZY408" s="73"/>
      <c r="OZZ408" s="73"/>
      <c r="PAA408" s="73"/>
      <c r="PAB408" s="73"/>
      <c r="PAC408" s="73"/>
      <c r="PAD408" s="73"/>
      <c r="PAE408" s="73"/>
      <c r="PAF408" s="73"/>
      <c r="PAG408" s="73"/>
      <c r="PAH408" s="73"/>
      <c r="PAI408" s="73"/>
      <c r="PAJ408" s="73"/>
      <c r="PAK408" s="73"/>
      <c r="PAL408" s="73"/>
      <c r="PAM408" s="73"/>
      <c r="PAN408" s="73"/>
      <c r="PAO408" s="73"/>
      <c r="PAP408" s="73"/>
      <c r="PAQ408" s="73"/>
      <c r="PAR408" s="73"/>
      <c r="PAS408" s="73"/>
      <c r="PAT408" s="73"/>
      <c r="PAU408" s="73"/>
      <c r="PAV408" s="73"/>
      <c r="PAW408" s="73"/>
      <c r="PAX408" s="73"/>
      <c r="PAY408" s="73"/>
      <c r="PAZ408" s="73"/>
      <c r="PBA408" s="73"/>
      <c r="PBB408" s="73"/>
      <c r="PBC408" s="73"/>
      <c r="PBD408" s="73"/>
      <c r="PBE408" s="73"/>
      <c r="PBF408" s="73"/>
      <c r="PBG408" s="73"/>
      <c r="PBH408" s="73"/>
      <c r="PBI408" s="73"/>
      <c r="PBJ408" s="73"/>
      <c r="PBK408" s="73"/>
      <c r="PBL408" s="73"/>
      <c r="PBM408" s="73"/>
      <c r="PBN408" s="73"/>
      <c r="PBO408" s="73"/>
      <c r="PBP408" s="73"/>
      <c r="PBQ408" s="73"/>
      <c r="PBR408" s="73"/>
      <c r="PBS408" s="73"/>
      <c r="PBT408" s="73"/>
      <c r="PBU408" s="73"/>
      <c r="PBV408" s="73"/>
      <c r="PBW408" s="73"/>
      <c r="PBX408" s="73"/>
      <c r="PBY408" s="73"/>
      <c r="PBZ408" s="73"/>
      <c r="PCA408" s="73"/>
      <c r="PCB408" s="73"/>
      <c r="PCC408" s="73"/>
      <c r="PCD408" s="73"/>
      <c r="PCE408" s="73"/>
      <c r="PCF408" s="73"/>
      <c r="PCG408" s="73"/>
      <c r="PCH408" s="73"/>
      <c r="PCI408" s="73"/>
      <c r="PCJ408" s="73"/>
      <c r="PCK408" s="73"/>
      <c r="PCL408" s="73"/>
      <c r="PCM408" s="73"/>
      <c r="PCN408" s="73"/>
      <c r="PCO408" s="73"/>
      <c r="PCP408" s="73"/>
      <c r="PCQ408" s="73"/>
      <c r="PCR408" s="73"/>
      <c r="PCS408" s="73"/>
      <c r="PCT408" s="73"/>
      <c r="PCU408" s="73"/>
      <c r="PCV408" s="73"/>
      <c r="PCW408" s="73"/>
      <c r="PCX408" s="73"/>
      <c r="PCY408" s="73"/>
      <c r="PCZ408" s="73"/>
      <c r="PDA408" s="73"/>
      <c r="PDB408" s="73"/>
      <c r="PDC408" s="73"/>
      <c r="PDD408" s="73"/>
      <c r="PDE408" s="73"/>
      <c r="PDF408" s="73"/>
      <c r="PDG408" s="73"/>
      <c r="PDH408" s="73"/>
      <c r="PDI408" s="73"/>
      <c r="PDJ408" s="73"/>
      <c r="PDK408" s="73"/>
      <c r="PDL408" s="73"/>
      <c r="PDM408" s="73"/>
      <c r="PDN408" s="73"/>
      <c r="PDO408" s="73"/>
      <c r="PDP408" s="73"/>
      <c r="PDQ408" s="73"/>
      <c r="PDR408" s="73"/>
      <c r="PDS408" s="73"/>
      <c r="PDT408" s="73"/>
      <c r="PDU408" s="73"/>
      <c r="PDV408" s="73"/>
      <c r="PDW408" s="73"/>
      <c r="PDX408" s="73"/>
      <c r="PDY408" s="73"/>
      <c r="PDZ408" s="73"/>
      <c r="PEA408" s="73"/>
      <c r="PEB408" s="73"/>
      <c r="PEC408" s="73"/>
      <c r="PED408" s="73"/>
      <c r="PEE408" s="73"/>
      <c r="PEF408" s="73"/>
      <c r="PEG408" s="73"/>
      <c r="PEH408" s="73"/>
      <c r="PEI408" s="73"/>
      <c r="PEJ408" s="73"/>
      <c r="PEK408" s="73"/>
      <c r="PEL408" s="73"/>
      <c r="PEM408" s="73"/>
      <c r="PEN408" s="73"/>
      <c r="PEO408" s="73"/>
      <c r="PEP408" s="73"/>
      <c r="PEQ408" s="73"/>
      <c r="PER408" s="73"/>
      <c r="PES408" s="73"/>
      <c r="PET408" s="73"/>
      <c r="PEU408" s="73"/>
      <c r="PEV408" s="73"/>
      <c r="PEW408" s="73"/>
      <c r="PEX408" s="73"/>
      <c r="PEY408" s="73"/>
      <c r="PEZ408" s="73"/>
      <c r="PFA408" s="73"/>
      <c r="PFB408" s="73"/>
      <c r="PFC408" s="73"/>
      <c r="PFD408" s="73"/>
      <c r="PFE408" s="73"/>
      <c r="PFF408" s="73"/>
      <c r="PFG408" s="73"/>
      <c r="PFH408" s="73"/>
      <c r="PFI408" s="73"/>
      <c r="PFJ408" s="73"/>
      <c r="PFK408" s="73"/>
      <c r="PFL408" s="73"/>
      <c r="PFM408" s="73"/>
      <c r="PFN408" s="73"/>
      <c r="PFO408" s="73"/>
      <c r="PFP408" s="73"/>
      <c r="PFQ408" s="73"/>
      <c r="PFR408" s="73"/>
      <c r="PFS408" s="73"/>
      <c r="PFT408" s="73"/>
      <c r="PFU408" s="73"/>
      <c r="PFV408" s="73"/>
      <c r="PFW408" s="73"/>
      <c r="PFX408" s="73"/>
      <c r="PFY408" s="73"/>
      <c r="PFZ408" s="73"/>
      <c r="PGA408" s="73"/>
      <c r="PGB408" s="73"/>
      <c r="PGC408" s="73"/>
      <c r="PGD408" s="73"/>
      <c r="PGE408" s="73"/>
      <c r="PGF408" s="73"/>
      <c r="PGG408" s="73"/>
      <c r="PGH408" s="73"/>
      <c r="PGI408" s="73"/>
      <c r="PGJ408" s="73"/>
      <c r="PGK408" s="73"/>
      <c r="PGL408" s="73"/>
      <c r="PGM408" s="73"/>
      <c r="PGN408" s="73"/>
      <c r="PGO408" s="73"/>
      <c r="PGP408" s="73"/>
      <c r="PGQ408" s="73"/>
      <c r="PGR408" s="73"/>
      <c r="PGS408" s="73"/>
      <c r="PGT408" s="73"/>
      <c r="PGU408" s="73"/>
      <c r="PGV408" s="73"/>
      <c r="PGW408" s="73"/>
      <c r="PGX408" s="73"/>
      <c r="PGY408" s="73"/>
      <c r="PGZ408" s="73"/>
      <c r="PHA408" s="73"/>
      <c r="PHB408" s="73"/>
      <c r="PHC408" s="73"/>
      <c r="PHD408" s="73"/>
      <c r="PHE408" s="73"/>
      <c r="PHF408" s="73"/>
      <c r="PHG408" s="73"/>
      <c r="PHH408" s="73"/>
      <c r="PHI408" s="73"/>
      <c r="PHJ408" s="73"/>
      <c r="PHK408" s="73"/>
      <c r="PHL408" s="73"/>
      <c r="PHM408" s="73"/>
      <c r="PHN408" s="73"/>
      <c r="PHO408" s="73"/>
      <c r="PHP408" s="73"/>
      <c r="PHQ408" s="73"/>
      <c r="PHR408" s="73"/>
      <c r="PHS408" s="73"/>
      <c r="PHT408" s="73"/>
      <c r="PHU408" s="73"/>
      <c r="PHV408" s="73"/>
      <c r="PHW408" s="73"/>
      <c r="PHX408" s="73"/>
      <c r="PHY408" s="73"/>
      <c r="PHZ408" s="73"/>
      <c r="PIA408" s="73"/>
      <c r="PIB408" s="73"/>
      <c r="PIC408" s="73"/>
      <c r="PID408" s="73"/>
      <c r="PIE408" s="73"/>
      <c r="PIF408" s="73"/>
      <c r="PIG408" s="73"/>
      <c r="PIH408" s="73"/>
      <c r="PII408" s="73"/>
      <c r="PIJ408" s="73"/>
      <c r="PIK408" s="73"/>
      <c r="PIL408" s="73"/>
      <c r="PIM408" s="73"/>
      <c r="PIN408" s="73"/>
      <c r="PIO408" s="73"/>
      <c r="PIP408" s="73"/>
      <c r="PIQ408" s="73"/>
      <c r="PIR408" s="73"/>
      <c r="PIS408" s="73"/>
      <c r="PIT408" s="73"/>
      <c r="PIU408" s="73"/>
      <c r="PIV408" s="73"/>
      <c r="PIW408" s="73"/>
      <c r="PIX408" s="73"/>
      <c r="PIY408" s="73"/>
      <c r="PIZ408" s="73"/>
      <c r="PJA408" s="73"/>
      <c r="PJB408" s="73"/>
      <c r="PJC408" s="73"/>
      <c r="PJD408" s="73"/>
      <c r="PJE408" s="73"/>
      <c r="PJF408" s="73"/>
      <c r="PJG408" s="73"/>
      <c r="PJH408" s="73"/>
      <c r="PJI408" s="73"/>
      <c r="PJJ408" s="73"/>
      <c r="PJK408" s="73"/>
      <c r="PJL408" s="73"/>
      <c r="PJM408" s="73"/>
      <c r="PJN408" s="73"/>
      <c r="PJO408" s="73"/>
      <c r="PJP408" s="73"/>
      <c r="PJQ408" s="73"/>
      <c r="PJR408" s="73"/>
      <c r="PJS408" s="73"/>
      <c r="PJT408" s="73"/>
      <c r="PJU408" s="73"/>
      <c r="PJV408" s="73"/>
      <c r="PJW408" s="73"/>
      <c r="PJX408" s="73"/>
      <c r="PJY408" s="73"/>
      <c r="PJZ408" s="73"/>
      <c r="PKA408" s="73"/>
      <c r="PKB408" s="73"/>
      <c r="PKC408" s="73"/>
      <c r="PKD408" s="73"/>
      <c r="PKE408" s="73"/>
      <c r="PKF408" s="73"/>
      <c r="PKG408" s="73"/>
      <c r="PKH408" s="73"/>
      <c r="PKI408" s="73"/>
      <c r="PKJ408" s="73"/>
      <c r="PKK408" s="73"/>
      <c r="PKL408" s="73"/>
      <c r="PKM408" s="73"/>
      <c r="PKN408" s="73"/>
      <c r="PKO408" s="73"/>
      <c r="PKP408" s="73"/>
      <c r="PKQ408" s="73"/>
      <c r="PKR408" s="73"/>
      <c r="PKS408" s="73"/>
      <c r="PKT408" s="73"/>
      <c r="PKU408" s="73"/>
      <c r="PKV408" s="73"/>
      <c r="PKW408" s="73"/>
      <c r="PKX408" s="73"/>
      <c r="PKY408" s="73"/>
      <c r="PKZ408" s="73"/>
      <c r="PLA408" s="73"/>
      <c r="PLB408" s="73"/>
      <c r="PLC408" s="73"/>
      <c r="PLD408" s="73"/>
      <c r="PLE408" s="73"/>
      <c r="PLF408" s="73"/>
      <c r="PLG408" s="73"/>
      <c r="PLH408" s="73"/>
      <c r="PLI408" s="73"/>
      <c r="PLJ408" s="73"/>
      <c r="PLK408" s="73"/>
      <c r="PLL408" s="73"/>
      <c r="PLM408" s="73"/>
      <c r="PLN408" s="73"/>
      <c r="PLO408" s="73"/>
      <c r="PLP408" s="73"/>
      <c r="PLQ408" s="73"/>
      <c r="PLR408" s="73"/>
      <c r="PLS408" s="73"/>
      <c r="PLT408" s="73"/>
      <c r="PLU408" s="73"/>
      <c r="PLV408" s="73"/>
      <c r="PLW408" s="73"/>
      <c r="PLX408" s="73"/>
      <c r="PLY408" s="73"/>
      <c r="PLZ408" s="73"/>
      <c r="PMA408" s="73"/>
      <c r="PMB408" s="73"/>
      <c r="PMC408" s="73"/>
      <c r="PMD408" s="73"/>
      <c r="PME408" s="73"/>
      <c r="PMF408" s="73"/>
      <c r="PMG408" s="73"/>
      <c r="PMH408" s="73"/>
      <c r="PMI408" s="73"/>
      <c r="PMJ408" s="73"/>
      <c r="PMK408" s="73"/>
      <c r="PML408" s="73"/>
      <c r="PMM408" s="73"/>
      <c r="PMN408" s="73"/>
      <c r="PMO408" s="73"/>
      <c r="PMP408" s="73"/>
      <c r="PMQ408" s="73"/>
      <c r="PMR408" s="73"/>
      <c r="PMS408" s="73"/>
      <c r="PMT408" s="73"/>
      <c r="PMU408" s="73"/>
      <c r="PMV408" s="73"/>
      <c r="PMW408" s="73"/>
      <c r="PMX408" s="73"/>
      <c r="PMY408" s="73"/>
      <c r="PMZ408" s="73"/>
      <c r="PNA408" s="73"/>
      <c r="PNB408" s="73"/>
      <c r="PNC408" s="73"/>
      <c r="PND408" s="73"/>
      <c r="PNE408" s="73"/>
      <c r="PNF408" s="73"/>
      <c r="PNG408" s="73"/>
      <c r="PNH408" s="73"/>
      <c r="PNI408" s="73"/>
      <c r="PNJ408" s="73"/>
      <c r="PNK408" s="73"/>
      <c r="PNL408" s="73"/>
      <c r="PNM408" s="73"/>
      <c r="PNN408" s="73"/>
      <c r="PNO408" s="73"/>
      <c r="PNP408" s="73"/>
      <c r="PNQ408" s="73"/>
      <c r="PNR408" s="73"/>
      <c r="PNS408" s="73"/>
      <c r="PNT408" s="73"/>
      <c r="PNU408" s="73"/>
      <c r="PNV408" s="73"/>
      <c r="PNW408" s="73"/>
      <c r="PNX408" s="73"/>
      <c r="PNY408" s="73"/>
      <c r="PNZ408" s="73"/>
      <c r="POA408" s="73"/>
      <c r="POB408" s="73"/>
      <c r="POC408" s="73"/>
      <c r="POD408" s="73"/>
      <c r="POE408" s="73"/>
      <c r="POF408" s="73"/>
      <c r="POG408" s="73"/>
      <c r="POH408" s="73"/>
      <c r="POI408" s="73"/>
      <c r="POJ408" s="73"/>
      <c r="POK408" s="73"/>
      <c r="POL408" s="73"/>
      <c r="POM408" s="73"/>
      <c r="PON408" s="73"/>
      <c r="POO408" s="73"/>
      <c r="POP408" s="73"/>
      <c r="POQ408" s="73"/>
      <c r="POR408" s="73"/>
      <c r="POS408" s="73"/>
      <c r="POT408" s="73"/>
      <c r="POU408" s="73"/>
      <c r="POV408" s="73"/>
      <c r="POW408" s="73"/>
      <c r="POX408" s="73"/>
      <c r="POY408" s="73"/>
      <c r="POZ408" s="73"/>
      <c r="PPA408" s="73"/>
      <c r="PPB408" s="73"/>
      <c r="PPC408" s="73"/>
      <c r="PPD408" s="73"/>
      <c r="PPE408" s="73"/>
      <c r="PPF408" s="73"/>
      <c r="PPG408" s="73"/>
      <c r="PPH408" s="73"/>
      <c r="PPI408" s="73"/>
      <c r="PPJ408" s="73"/>
      <c r="PPK408" s="73"/>
      <c r="PPL408" s="73"/>
      <c r="PPM408" s="73"/>
      <c r="PPN408" s="73"/>
      <c r="PPO408" s="73"/>
      <c r="PPP408" s="73"/>
      <c r="PPQ408" s="73"/>
      <c r="PPR408" s="73"/>
      <c r="PPS408" s="73"/>
      <c r="PPT408" s="73"/>
      <c r="PPU408" s="73"/>
      <c r="PPV408" s="73"/>
      <c r="PPW408" s="73"/>
      <c r="PPX408" s="73"/>
      <c r="PPY408" s="73"/>
      <c r="PPZ408" s="73"/>
      <c r="PQA408" s="73"/>
      <c r="PQB408" s="73"/>
      <c r="PQC408" s="73"/>
      <c r="PQD408" s="73"/>
      <c r="PQE408" s="73"/>
      <c r="PQF408" s="73"/>
      <c r="PQG408" s="73"/>
      <c r="PQH408" s="73"/>
      <c r="PQI408" s="73"/>
      <c r="PQJ408" s="73"/>
      <c r="PQK408" s="73"/>
      <c r="PQL408" s="73"/>
      <c r="PQM408" s="73"/>
      <c r="PQN408" s="73"/>
      <c r="PQO408" s="73"/>
      <c r="PQP408" s="73"/>
      <c r="PQQ408" s="73"/>
      <c r="PQR408" s="73"/>
      <c r="PQS408" s="73"/>
      <c r="PQT408" s="73"/>
      <c r="PQU408" s="73"/>
      <c r="PQV408" s="73"/>
      <c r="PQW408" s="73"/>
      <c r="PQX408" s="73"/>
      <c r="PQY408" s="73"/>
      <c r="PQZ408" s="73"/>
      <c r="PRA408" s="73"/>
      <c r="PRB408" s="73"/>
      <c r="PRC408" s="73"/>
      <c r="PRD408" s="73"/>
      <c r="PRE408" s="73"/>
      <c r="PRF408" s="73"/>
      <c r="PRG408" s="73"/>
      <c r="PRH408" s="73"/>
      <c r="PRI408" s="73"/>
      <c r="PRJ408" s="73"/>
      <c r="PRK408" s="73"/>
      <c r="PRL408" s="73"/>
      <c r="PRM408" s="73"/>
      <c r="PRN408" s="73"/>
      <c r="PRO408" s="73"/>
      <c r="PRP408" s="73"/>
      <c r="PRQ408" s="73"/>
      <c r="PRR408" s="73"/>
      <c r="PRS408" s="73"/>
      <c r="PRT408" s="73"/>
      <c r="PRU408" s="73"/>
      <c r="PRV408" s="73"/>
      <c r="PRW408" s="73"/>
      <c r="PRX408" s="73"/>
      <c r="PRY408" s="73"/>
      <c r="PRZ408" s="73"/>
      <c r="PSA408" s="73"/>
      <c r="PSB408" s="73"/>
      <c r="PSC408" s="73"/>
      <c r="PSD408" s="73"/>
      <c r="PSE408" s="73"/>
      <c r="PSF408" s="73"/>
      <c r="PSG408" s="73"/>
      <c r="PSH408" s="73"/>
      <c r="PSI408" s="73"/>
      <c r="PSJ408" s="73"/>
      <c r="PSK408" s="73"/>
      <c r="PSL408" s="73"/>
      <c r="PSM408" s="73"/>
      <c r="PSN408" s="73"/>
      <c r="PSO408" s="73"/>
      <c r="PSP408" s="73"/>
      <c r="PSQ408" s="73"/>
      <c r="PSR408" s="73"/>
      <c r="PSS408" s="73"/>
      <c r="PST408" s="73"/>
      <c r="PSU408" s="73"/>
      <c r="PSV408" s="73"/>
      <c r="PSW408" s="73"/>
      <c r="PSX408" s="73"/>
      <c r="PSY408" s="73"/>
      <c r="PSZ408" s="73"/>
      <c r="PTA408" s="73"/>
      <c r="PTB408" s="73"/>
      <c r="PTC408" s="73"/>
      <c r="PTD408" s="73"/>
      <c r="PTE408" s="73"/>
      <c r="PTF408" s="73"/>
      <c r="PTG408" s="73"/>
      <c r="PTH408" s="73"/>
      <c r="PTI408" s="73"/>
      <c r="PTJ408" s="73"/>
      <c r="PTK408" s="73"/>
      <c r="PTL408" s="73"/>
      <c r="PTM408" s="73"/>
      <c r="PTN408" s="73"/>
      <c r="PTO408" s="73"/>
      <c r="PTP408" s="73"/>
      <c r="PTQ408" s="73"/>
      <c r="PTR408" s="73"/>
      <c r="PTS408" s="73"/>
      <c r="PTT408" s="73"/>
      <c r="PTU408" s="73"/>
      <c r="PTV408" s="73"/>
      <c r="PTW408" s="73"/>
      <c r="PTX408" s="73"/>
      <c r="PTY408" s="73"/>
      <c r="PTZ408" s="73"/>
      <c r="PUA408" s="73"/>
      <c r="PUB408" s="73"/>
      <c r="PUC408" s="73"/>
      <c r="PUD408" s="73"/>
      <c r="PUE408" s="73"/>
      <c r="PUF408" s="73"/>
      <c r="PUG408" s="73"/>
      <c r="PUH408" s="73"/>
      <c r="PUI408" s="73"/>
      <c r="PUJ408" s="73"/>
      <c r="PUK408" s="73"/>
      <c r="PUL408" s="73"/>
      <c r="PUM408" s="73"/>
      <c r="PUN408" s="73"/>
      <c r="PUO408" s="73"/>
      <c r="PUP408" s="73"/>
      <c r="PUQ408" s="73"/>
      <c r="PUR408" s="73"/>
      <c r="PUS408" s="73"/>
      <c r="PUT408" s="73"/>
      <c r="PUU408" s="73"/>
      <c r="PUV408" s="73"/>
      <c r="PUW408" s="73"/>
      <c r="PUX408" s="73"/>
      <c r="PUY408" s="73"/>
      <c r="PUZ408" s="73"/>
      <c r="PVA408" s="73"/>
      <c r="PVB408" s="73"/>
      <c r="PVC408" s="73"/>
      <c r="PVD408" s="73"/>
      <c r="PVE408" s="73"/>
      <c r="PVF408" s="73"/>
      <c r="PVG408" s="73"/>
      <c r="PVH408" s="73"/>
      <c r="PVI408" s="73"/>
      <c r="PVJ408" s="73"/>
      <c r="PVK408" s="73"/>
      <c r="PVL408" s="73"/>
      <c r="PVM408" s="73"/>
      <c r="PVN408" s="73"/>
      <c r="PVO408" s="73"/>
      <c r="PVP408" s="73"/>
      <c r="PVQ408" s="73"/>
      <c r="PVR408" s="73"/>
      <c r="PVS408" s="73"/>
      <c r="PVT408" s="73"/>
      <c r="PVU408" s="73"/>
      <c r="PVV408" s="73"/>
      <c r="PVW408" s="73"/>
      <c r="PVX408" s="73"/>
      <c r="PVY408" s="73"/>
      <c r="PVZ408" s="73"/>
      <c r="PWA408" s="73"/>
      <c r="PWB408" s="73"/>
      <c r="PWC408" s="73"/>
      <c r="PWD408" s="73"/>
      <c r="PWE408" s="73"/>
      <c r="PWF408" s="73"/>
      <c r="PWG408" s="73"/>
      <c r="PWH408" s="73"/>
      <c r="PWI408" s="73"/>
      <c r="PWJ408" s="73"/>
      <c r="PWK408" s="73"/>
      <c r="PWL408" s="73"/>
      <c r="PWM408" s="73"/>
      <c r="PWN408" s="73"/>
      <c r="PWO408" s="73"/>
      <c r="PWP408" s="73"/>
      <c r="PWQ408" s="73"/>
      <c r="PWR408" s="73"/>
      <c r="PWS408" s="73"/>
      <c r="PWT408" s="73"/>
      <c r="PWU408" s="73"/>
      <c r="PWV408" s="73"/>
      <c r="PWW408" s="73"/>
      <c r="PWX408" s="73"/>
      <c r="PWY408" s="73"/>
      <c r="PWZ408" s="73"/>
      <c r="PXA408" s="73"/>
      <c r="PXB408" s="73"/>
      <c r="PXC408" s="73"/>
      <c r="PXD408" s="73"/>
      <c r="PXE408" s="73"/>
      <c r="PXF408" s="73"/>
      <c r="PXG408" s="73"/>
      <c r="PXH408" s="73"/>
      <c r="PXI408" s="73"/>
      <c r="PXJ408" s="73"/>
      <c r="PXK408" s="73"/>
      <c r="PXL408" s="73"/>
      <c r="PXM408" s="73"/>
      <c r="PXN408" s="73"/>
      <c r="PXO408" s="73"/>
      <c r="PXP408" s="73"/>
      <c r="PXQ408" s="73"/>
      <c r="PXR408" s="73"/>
      <c r="PXS408" s="73"/>
      <c r="PXT408" s="73"/>
      <c r="PXU408" s="73"/>
      <c r="PXV408" s="73"/>
      <c r="PXW408" s="73"/>
      <c r="PXX408" s="73"/>
      <c r="PXY408" s="73"/>
      <c r="PXZ408" s="73"/>
      <c r="PYA408" s="73"/>
      <c r="PYB408" s="73"/>
      <c r="PYC408" s="73"/>
      <c r="PYD408" s="73"/>
      <c r="PYE408" s="73"/>
      <c r="PYF408" s="73"/>
      <c r="PYG408" s="73"/>
      <c r="PYH408" s="73"/>
      <c r="PYI408" s="73"/>
      <c r="PYJ408" s="73"/>
      <c r="PYK408" s="73"/>
      <c r="PYL408" s="73"/>
      <c r="PYM408" s="73"/>
      <c r="PYN408" s="73"/>
      <c r="PYO408" s="73"/>
      <c r="PYP408" s="73"/>
      <c r="PYQ408" s="73"/>
      <c r="PYR408" s="73"/>
      <c r="PYS408" s="73"/>
      <c r="PYT408" s="73"/>
      <c r="PYU408" s="73"/>
      <c r="PYV408" s="73"/>
      <c r="PYW408" s="73"/>
      <c r="PYX408" s="73"/>
      <c r="PYY408" s="73"/>
      <c r="PYZ408" s="73"/>
      <c r="PZA408" s="73"/>
      <c r="PZB408" s="73"/>
      <c r="PZC408" s="73"/>
      <c r="PZD408" s="73"/>
      <c r="PZE408" s="73"/>
      <c r="PZF408" s="73"/>
      <c r="PZG408" s="73"/>
      <c r="PZH408" s="73"/>
      <c r="PZI408" s="73"/>
      <c r="PZJ408" s="73"/>
      <c r="PZK408" s="73"/>
      <c r="PZL408" s="73"/>
      <c r="PZM408" s="73"/>
      <c r="PZN408" s="73"/>
      <c r="PZO408" s="73"/>
      <c r="PZP408" s="73"/>
      <c r="PZQ408" s="73"/>
      <c r="PZR408" s="73"/>
      <c r="PZS408" s="73"/>
      <c r="PZT408" s="73"/>
      <c r="PZU408" s="73"/>
      <c r="PZV408" s="73"/>
      <c r="PZW408" s="73"/>
      <c r="PZX408" s="73"/>
      <c r="PZY408" s="73"/>
      <c r="PZZ408" s="73"/>
      <c r="QAA408" s="73"/>
      <c r="QAB408" s="73"/>
      <c r="QAC408" s="73"/>
      <c r="QAD408" s="73"/>
      <c r="QAE408" s="73"/>
      <c r="QAF408" s="73"/>
      <c r="QAG408" s="73"/>
      <c r="QAH408" s="73"/>
      <c r="QAI408" s="73"/>
      <c r="QAJ408" s="73"/>
      <c r="QAK408" s="73"/>
      <c r="QAL408" s="73"/>
      <c r="QAM408" s="73"/>
      <c r="QAN408" s="73"/>
      <c r="QAO408" s="73"/>
      <c r="QAP408" s="73"/>
      <c r="QAQ408" s="73"/>
      <c r="QAR408" s="73"/>
      <c r="QAS408" s="73"/>
      <c r="QAT408" s="73"/>
      <c r="QAU408" s="73"/>
      <c r="QAV408" s="73"/>
      <c r="QAW408" s="73"/>
      <c r="QAX408" s="73"/>
      <c r="QAY408" s="73"/>
      <c r="QAZ408" s="73"/>
      <c r="QBA408" s="73"/>
      <c r="QBB408" s="73"/>
      <c r="QBC408" s="73"/>
      <c r="QBD408" s="73"/>
      <c r="QBE408" s="73"/>
      <c r="QBF408" s="73"/>
      <c r="QBG408" s="73"/>
      <c r="QBH408" s="73"/>
      <c r="QBI408" s="73"/>
      <c r="QBJ408" s="73"/>
      <c r="QBK408" s="73"/>
      <c r="QBL408" s="73"/>
      <c r="QBM408" s="73"/>
      <c r="QBN408" s="73"/>
      <c r="QBO408" s="73"/>
      <c r="QBP408" s="73"/>
      <c r="QBQ408" s="73"/>
      <c r="QBR408" s="73"/>
      <c r="QBS408" s="73"/>
      <c r="QBT408" s="73"/>
      <c r="QBU408" s="73"/>
      <c r="QBV408" s="73"/>
      <c r="QBW408" s="73"/>
      <c r="QBX408" s="73"/>
      <c r="QBY408" s="73"/>
      <c r="QBZ408" s="73"/>
      <c r="QCA408" s="73"/>
      <c r="QCB408" s="73"/>
      <c r="QCC408" s="73"/>
      <c r="QCD408" s="73"/>
      <c r="QCE408" s="73"/>
      <c r="QCF408" s="73"/>
      <c r="QCG408" s="73"/>
      <c r="QCH408" s="73"/>
      <c r="QCI408" s="73"/>
      <c r="QCJ408" s="73"/>
      <c r="QCK408" s="73"/>
      <c r="QCL408" s="73"/>
      <c r="QCM408" s="73"/>
      <c r="QCN408" s="73"/>
      <c r="QCO408" s="73"/>
      <c r="QCP408" s="73"/>
      <c r="QCQ408" s="73"/>
      <c r="QCR408" s="73"/>
      <c r="QCS408" s="73"/>
      <c r="QCT408" s="73"/>
      <c r="QCU408" s="73"/>
      <c r="QCV408" s="73"/>
      <c r="QCW408" s="73"/>
      <c r="QCX408" s="73"/>
      <c r="QCY408" s="73"/>
      <c r="QCZ408" s="73"/>
      <c r="QDA408" s="73"/>
      <c r="QDB408" s="73"/>
      <c r="QDC408" s="73"/>
      <c r="QDD408" s="73"/>
      <c r="QDE408" s="73"/>
      <c r="QDF408" s="73"/>
      <c r="QDG408" s="73"/>
      <c r="QDH408" s="73"/>
      <c r="QDI408" s="73"/>
      <c r="QDJ408" s="73"/>
      <c r="QDK408" s="73"/>
      <c r="QDL408" s="73"/>
      <c r="QDM408" s="73"/>
      <c r="QDN408" s="73"/>
      <c r="QDO408" s="73"/>
      <c r="QDP408" s="73"/>
      <c r="QDQ408" s="73"/>
      <c r="QDR408" s="73"/>
      <c r="QDS408" s="73"/>
      <c r="QDT408" s="73"/>
      <c r="QDU408" s="73"/>
      <c r="QDV408" s="73"/>
      <c r="QDW408" s="73"/>
      <c r="QDX408" s="73"/>
      <c r="QDY408" s="73"/>
      <c r="QDZ408" s="73"/>
      <c r="QEA408" s="73"/>
      <c r="QEB408" s="73"/>
      <c r="QEC408" s="73"/>
      <c r="QED408" s="73"/>
      <c r="QEE408" s="73"/>
      <c r="QEF408" s="73"/>
      <c r="QEG408" s="73"/>
      <c r="QEH408" s="73"/>
      <c r="QEI408" s="73"/>
      <c r="QEJ408" s="73"/>
      <c r="QEK408" s="73"/>
      <c r="QEL408" s="73"/>
      <c r="QEM408" s="73"/>
      <c r="QEN408" s="73"/>
      <c r="QEO408" s="73"/>
      <c r="QEP408" s="73"/>
      <c r="QEQ408" s="73"/>
      <c r="QER408" s="73"/>
      <c r="QES408" s="73"/>
      <c r="QET408" s="73"/>
      <c r="QEU408" s="73"/>
      <c r="QEV408" s="73"/>
      <c r="QEW408" s="73"/>
      <c r="QEX408" s="73"/>
      <c r="QEY408" s="73"/>
      <c r="QEZ408" s="73"/>
      <c r="QFA408" s="73"/>
      <c r="QFB408" s="73"/>
      <c r="QFC408" s="73"/>
      <c r="QFD408" s="73"/>
      <c r="QFE408" s="73"/>
      <c r="QFF408" s="73"/>
      <c r="QFG408" s="73"/>
      <c r="QFH408" s="73"/>
      <c r="QFI408" s="73"/>
      <c r="QFJ408" s="73"/>
      <c r="QFK408" s="73"/>
      <c r="QFL408" s="73"/>
      <c r="QFM408" s="73"/>
      <c r="QFN408" s="73"/>
      <c r="QFO408" s="73"/>
      <c r="QFP408" s="73"/>
      <c r="QFQ408" s="73"/>
      <c r="QFR408" s="73"/>
      <c r="QFS408" s="73"/>
      <c r="QFT408" s="73"/>
      <c r="QFU408" s="73"/>
      <c r="QFV408" s="73"/>
      <c r="QFW408" s="73"/>
      <c r="QFX408" s="73"/>
      <c r="QFY408" s="73"/>
      <c r="QFZ408" s="73"/>
      <c r="QGA408" s="73"/>
      <c r="QGB408" s="73"/>
      <c r="QGC408" s="73"/>
      <c r="QGD408" s="73"/>
      <c r="QGE408" s="73"/>
      <c r="QGF408" s="73"/>
      <c r="QGG408" s="73"/>
      <c r="QGH408" s="73"/>
      <c r="QGI408" s="73"/>
      <c r="QGJ408" s="73"/>
      <c r="QGK408" s="73"/>
      <c r="QGL408" s="73"/>
      <c r="QGM408" s="73"/>
      <c r="QGN408" s="73"/>
      <c r="QGO408" s="73"/>
      <c r="QGP408" s="73"/>
      <c r="QGQ408" s="73"/>
      <c r="QGR408" s="73"/>
      <c r="QGS408" s="73"/>
      <c r="QGT408" s="73"/>
      <c r="QGU408" s="73"/>
      <c r="QGV408" s="73"/>
      <c r="QGW408" s="73"/>
      <c r="QGX408" s="73"/>
      <c r="QGY408" s="73"/>
      <c r="QGZ408" s="73"/>
      <c r="QHA408" s="73"/>
      <c r="QHB408" s="73"/>
      <c r="QHC408" s="73"/>
      <c r="QHD408" s="73"/>
      <c r="QHE408" s="73"/>
      <c r="QHF408" s="73"/>
      <c r="QHG408" s="73"/>
      <c r="QHH408" s="73"/>
      <c r="QHI408" s="73"/>
      <c r="QHJ408" s="73"/>
      <c r="QHK408" s="73"/>
      <c r="QHL408" s="73"/>
      <c r="QHM408" s="73"/>
      <c r="QHN408" s="73"/>
      <c r="QHO408" s="73"/>
      <c r="QHP408" s="73"/>
      <c r="QHQ408" s="73"/>
      <c r="QHR408" s="73"/>
      <c r="QHS408" s="73"/>
      <c r="QHT408" s="73"/>
      <c r="QHU408" s="73"/>
      <c r="QHV408" s="73"/>
      <c r="QHW408" s="73"/>
      <c r="QHX408" s="73"/>
      <c r="QHY408" s="73"/>
      <c r="QHZ408" s="73"/>
      <c r="QIA408" s="73"/>
      <c r="QIB408" s="73"/>
      <c r="QIC408" s="73"/>
      <c r="QID408" s="73"/>
      <c r="QIE408" s="73"/>
      <c r="QIF408" s="73"/>
      <c r="QIG408" s="73"/>
      <c r="QIH408" s="73"/>
      <c r="QII408" s="73"/>
      <c r="QIJ408" s="73"/>
      <c r="QIK408" s="73"/>
      <c r="QIL408" s="73"/>
      <c r="QIM408" s="73"/>
      <c r="QIN408" s="73"/>
      <c r="QIO408" s="73"/>
      <c r="QIP408" s="73"/>
      <c r="QIQ408" s="73"/>
      <c r="QIR408" s="73"/>
      <c r="QIS408" s="73"/>
      <c r="QIT408" s="73"/>
      <c r="QIU408" s="73"/>
      <c r="QIV408" s="73"/>
      <c r="QIW408" s="73"/>
      <c r="QIX408" s="73"/>
      <c r="QIY408" s="73"/>
      <c r="QIZ408" s="73"/>
      <c r="QJA408" s="73"/>
      <c r="QJB408" s="73"/>
      <c r="QJC408" s="73"/>
      <c r="QJD408" s="73"/>
      <c r="QJE408" s="73"/>
      <c r="QJF408" s="73"/>
      <c r="QJG408" s="73"/>
      <c r="QJH408" s="73"/>
      <c r="QJI408" s="73"/>
      <c r="QJJ408" s="73"/>
      <c r="QJK408" s="73"/>
      <c r="QJL408" s="73"/>
      <c r="QJM408" s="73"/>
      <c r="QJN408" s="73"/>
      <c r="QJO408" s="73"/>
      <c r="QJP408" s="73"/>
      <c r="QJQ408" s="73"/>
      <c r="QJR408" s="73"/>
      <c r="QJS408" s="73"/>
      <c r="QJT408" s="73"/>
      <c r="QJU408" s="73"/>
      <c r="QJV408" s="73"/>
      <c r="QJW408" s="73"/>
      <c r="QJX408" s="73"/>
      <c r="QJY408" s="73"/>
      <c r="QJZ408" s="73"/>
      <c r="QKA408" s="73"/>
      <c r="QKB408" s="73"/>
      <c r="QKC408" s="73"/>
      <c r="QKD408" s="73"/>
      <c r="QKE408" s="73"/>
      <c r="QKF408" s="73"/>
      <c r="QKG408" s="73"/>
      <c r="QKH408" s="73"/>
      <c r="QKI408" s="73"/>
      <c r="QKJ408" s="73"/>
      <c r="QKK408" s="73"/>
      <c r="QKL408" s="73"/>
      <c r="QKM408" s="73"/>
      <c r="QKN408" s="73"/>
      <c r="QKO408" s="73"/>
      <c r="QKP408" s="73"/>
      <c r="QKQ408" s="73"/>
      <c r="QKR408" s="73"/>
      <c r="QKS408" s="73"/>
      <c r="QKT408" s="73"/>
      <c r="QKU408" s="73"/>
      <c r="QKV408" s="73"/>
      <c r="QKW408" s="73"/>
      <c r="QKX408" s="73"/>
      <c r="QKY408" s="73"/>
      <c r="QKZ408" s="73"/>
      <c r="QLA408" s="73"/>
      <c r="QLB408" s="73"/>
      <c r="QLC408" s="73"/>
      <c r="QLD408" s="73"/>
      <c r="QLE408" s="73"/>
      <c r="QLF408" s="73"/>
      <c r="QLG408" s="73"/>
      <c r="QLH408" s="73"/>
      <c r="QLI408" s="73"/>
      <c r="QLJ408" s="73"/>
      <c r="QLK408" s="73"/>
      <c r="QLL408" s="73"/>
      <c r="QLM408" s="73"/>
      <c r="QLN408" s="73"/>
      <c r="QLO408" s="73"/>
      <c r="QLP408" s="73"/>
      <c r="QLQ408" s="73"/>
      <c r="QLR408" s="73"/>
      <c r="QLS408" s="73"/>
      <c r="QLT408" s="73"/>
      <c r="QLU408" s="73"/>
      <c r="QLV408" s="73"/>
      <c r="QLW408" s="73"/>
      <c r="QLX408" s="73"/>
      <c r="QLY408" s="73"/>
      <c r="QLZ408" s="73"/>
      <c r="QMA408" s="73"/>
      <c r="QMB408" s="73"/>
      <c r="QMC408" s="73"/>
      <c r="QMD408" s="73"/>
      <c r="QME408" s="73"/>
      <c r="QMF408" s="73"/>
      <c r="QMG408" s="73"/>
      <c r="QMH408" s="73"/>
      <c r="QMI408" s="73"/>
      <c r="QMJ408" s="73"/>
      <c r="QMK408" s="73"/>
      <c r="QML408" s="73"/>
      <c r="QMM408" s="73"/>
      <c r="QMN408" s="73"/>
      <c r="QMO408" s="73"/>
      <c r="QMP408" s="73"/>
      <c r="QMQ408" s="73"/>
      <c r="QMR408" s="73"/>
      <c r="QMS408" s="73"/>
      <c r="QMT408" s="73"/>
      <c r="QMU408" s="73"/>
      <c r="QMV408" s="73"/>
      <c r="QMW408" s="73"/>
      <c r="QMX408" s="73"/>
      <c r="QMY408" s="73"/>
      <c r="QMZ408" s="73"/>
      <c r="QNA408" s="73"/>
      <c r="QNB408" s="73"/>
      <c r="QNC408" s="73"/>
      <c r="QND408" s="73"/>
      <c r="QNE408" s="73"/>
      <c r="QNF408" s="73"/>
      <c r="QNG408" s="73"/>
      <c r="QNH408" s="73"/>
      <c r="QNI408" s="73"/>
      <c r="QNJ408" s="73"/>
      <c r="QNK408" s="73"/>
      <c r="QNL408" s="73"/>
      <c r="QNM408" s="73"/>
      <c r="QNN408" s="73"/>
      <c r="QNO408" s="73"/>
      <c r="QNP408" s="73"/>
      <c r="QNQ408" s="73"/>
      <c r="QNR408" s="73"/>
      <c r="QNS408" s="73"/>
      <c r="QNT408" s="73"/>
      <c r="QNU408" s="73"/>
      <c r="QNV408" s="73"/>
      <c r="QNW408" s="73"/>
      <c r="QNX408" s="73"/>
      <c r="QNY408" s="73"/>
      <c r="QNZ408" s="73"/>
      <c r="QOA408" s="73"/>
      <c r="QOB408" s="73"/>
      <c r="QOC408" s="73"/>
      <c r="QOD408" s="73"/>
      <c r="QOE408" s="73"/>
      <c r="QOF408" s="73"/>
      <c r="QOG408" s="73"/>
      <c r="QOH408" s="73"/>
      <c r="QOI408" s="73"/>
      <c r="QOJ408" s="73"/>
      <c r="QOK408" s="73"/>
      <c r="QOL408" s="73"/>
      <c r="QOM408" s="73"/>
      <c r="QON408" s="73"/>
      <c r="QOO408" s="73"/>
      <c r="QOP408" s="73"/>
      <c r="QOQ408" s="73"/>
      <c r="QOR408" s="73"/>
      <c r="QOS408" s="73"/>
      <c r="QOT408" s="73"/>
      <c r="QOU408" s="73"/>
      <c r="QOV408" s="73"/>
      <c r="QOW408" s="73"/>
      <c r="QOX408" s="73"/>
      <c r="QOY408" s="73"/>
      <c r="QOZ408" s="73"/>
      <c r="QPA408" s="73"/>
      <c r="QPB408" s="73"/>
      <c r="QPC408" s="73"/>
      <c r="QPD408" s="73"/>
      <c r="QPE408" s="73"/>
      <c r="QPF408" s="73"/>
      <c r="QPG408" s="73"/>
      <c r="QPH408" s="73"/>
      <c r="QPI408" s="73"/>
      <c r="QPJ408" s="73"/>
      <c r="QPK408" s="73"/>
      <c r="QPL408" s="73"/>
      <c r="QPM408" s="73"/>
      <c r="QPN408" s="73"/>
      <c r="QPO408" s="73"/>
      <c r="QPP408" s="73"/>
      <c r="QPQ408" s="73"/>
      <c r="QPR408" s="73"/>
      <c r="QPS408" s="73"/>
      <c r="QPT408" s="73"/>
      <c r="QPU408" s="73"/>
      <c r="QPV408" s="73"/>
      <c r="QPW408" s="73"/>
      <c r="QPX408" s="73"/>
      <c r="QPY408" s="73"/>
      <c r="QPZ408" s="73"/>
      <c r="QQA408" s="73"/>
      <c r="QQB408" s="73"/>
      <c r="QQC408" s="73"/>
      <c r="QQD408" s="73"/>
      <c r="QQE408" s="73"/>
      <c r="QQF408" s="73"/>
      <c r="QQG408" s="73"/>
      <c r="QQH408" s="73"/>
      <c r="QQI408" s="73"/>
      <c r="QQJ408" s="73"/>
      <c r="QQK408" s="73"/>
      <c r="QQL408" s="73"/>
      <c r="QQM408" s="73"/>
      <c r="QQN408" s="73"/>
      <c r="QQO408" s="73"/>
      <c r="QQP408" s="73"/>
      <c r="QQQ408" s="73"/>
      <c r="QQR408" s="73"/>
      <c r="QQS408" s="73"/>
      <c r="QQT408" s="73"/>
      <c r="QQU408" s="73"/>
      <c r="QQV408" s="73"/>
      <c r="QQW408" s="73"/>
      <c r="QQX408" s="73"/>
      <c r="QQY408" s="73"/>
      <c r="QQZ408" s="73"/>
      <c r="QRA408" s="73"/>
      <c r="QRB408" s="73"/>
      <c r="QRC408" s="73"/>
      <c r="QRD408" s="73"/>
      <c r="QRE408" s="73"/>
      <c r="QRF408" s="73"/>
      <c r="QRG408" s="73"/>
      <c r="QRH408" s="73"/>
      <c r="QRI408" s="73"/>
      <c r="QRJ408" s="73"/>
      <c r="QRK408" s="73"/>
      <c r="QRL408" s="73"/>
      <c r="QRM408" s="73"/>
      <c r="QRN408" s="73"/>
      <c r="QRO408" s="73"/>
      <c r="QRP408" s="73"/>
      <c r="QRQ408" s="73"/>
      <c r="QRR408" s="73"/>
      <c r="QRS408" s="73"/>
      <c r="QRT408" s="73"/>
      <c r="QRU408" s="73"/>
      <c r="QRV408" s="73"/>
      <c r="QRW408" s="73"/>
      <c r="QRX408" s="73"/>
      <c r="QRY408" s="73"/>
      <c r="QRZ408" s="73"/>
      <c r="QSA408" s="73"/>
      <c r="QSB408" s="73"/>
      <c r="QSC408" s="73"/>
      <c r="QSD408" s="73"/>
      <c r="QSE408" s="73"/>
      <c r="QSF408" s="73"/>
      <c r="QSG408" s="73"/>
      <c r="QSH408" s="73"/>
      <c r="QSI408" s="73"/>
      <c r="QSJ408" s="73"/>
      <c r="QSK408" s="73"/>
      <c r="QSL408" s="73"/>
      <c r="QSM408" s="73"/>
      <c r="QSN408" s="73"/>
      <c r="QSO408" s="73"/>
      <c r="QSP408" s="73"/>
      <c r="QSQ408" s="73"/>
      <c r="QSR408" s="73"/>
      <c r="QSS408" s="73"/>
      <c r="QST408" s="73"/>
      <c r="QSU408" s="73"/>
      <c r="QSV408" s="73"/>
      <c r="QSW408" s="73"/>
      <c r="QSX408" s="73"/>
      <c r="QSY408" s="73"/>
      <c r="QSZ408" s="73"/>
      <c r="QTA408" s="73"/>
      <c r="QTB408" s="73"/>
      <c r="QTC408" s="73"/>
      <c r="QTD408" s="73"/>
      <c r="QTE408" s="73"/>
      <c r="QTF408" s="73"/>
      <c r="QTG408" s="73"/>
      <c r="QTH408" s="73"/>
      <c r="QTI408" s="73"/>
      <c r="QTJ408" s="73"/>
      <c r="QTK408" s="73"/>
      <c r="QTL408" s="73"/>
      <c r="QTM408" s="73"/>
      <c r="QTN408" s="73"/>
      <c r="QTO408" s="73"/>
      <c r="QTP408" s="73"/>
      <c r="QTQ408" s="73"/>
      <c r="QTR408" s="73"/>
      <c r="QTS408" s="73"/>
      <c r="QTT408" s="73"/>
      <c r="QTU408" s="73"/>
      <c r="QTV408" s="73"/>
      <c r="QTW408" s="73"/>
      <c r="QTX408" s="73"/>
      <c r="QTY408" s="73"/>
      <c r="QTZ408" s="73"/>
      <c r="QUA408" s="73"/>
      <c r="QUB408" s="73"/>
      <c r="QUC408" s="73"/>
      <c r="QUD408" s="73"/>
      <c r="QUE408" s="73"/>
      <c r="QUF408" s="73"/>
      <c r="QUG408" s="73"/>
      <c r="QUH408" s="73"/>
      <c r="QUI408" s="73"/>
      <c r="QUJ408" s="73"/>
      <c r="QUK408" s="73"/>
      <c r="QUL408" s="73"/>
      <c r="QUM408" s="73"/>
      <c r="QUN408" s="73"/>
      <c r="QUO408" s="73"/>
      <c r="QUP408" s="73"/>
      <c r="QUQ408" s="73"/>
      <c r="QUR408" s="73"/>
      <c r="QUS408" s="73"/>
      <c r="QUT408" s="73"/>
      <c r="QUU408" s="73"/>
      <c r="QUV408" s="73"/>
      <c r="QUW408" s="73"/>
      <c r="QUX408" s="73"/>
      <c r="QUY408" s="73"/>
      <c r="QUZ408" s="73"/>
      <c r="QVA408" s="73"/>
      <c r="QVB408" s="73"/>
      <c r="QVC408" s="73"/>
      <c r="QVD408" s="73"/>
      <c r="QVE408" s="73"/>
      <c r="QVF408" s="73"/>
      <c r="QVG408" s="73"/>
      <c r="QVH408" s="73"/>
      <c r="QVI408" s="73"/>
      <c r="QVJ408" s="73"/>
      <c r="QVK408" s="73"/>
      <c r="QVL408" s="73"/>
      <c r="QVM408" s="73"/>
      <c r="QVN408" s="73"/>
      <c r="QVO408" s="73"/>
      <c r="QVP408" s="73"/>
      <c r="QVQ408" s="73"/>
      <c r="QVR408" s="73"/>
      <c r="QVS408" s="73"/>
      <c r="QVT408" s="73"/>
      <c r="QVU408" s="73"/>
      <c r="QVV408" s="73"/>
      <c r="QVW408" s="73"/>
      <c r="QVX408" s="73"/>
      <c r="QVY408" s="73"/>
      <c r="QVZ408" s="73"/>
      <c r="QWA408" s="73"/>
      <c r="QWB408" s="73"/>
      <c r="QWC408" s="73"/>
      <c r="QWD408" s="73"/>
      <c r="QWE408" s="73"/>
      <c r="QWF408" s="73"/>
      <c r="QWG408" s="73"/>
      <c r="QWH408" s="73"/>
      <c r="QWI408" s="73"/>
      <c r="QWJ408" s="73"/>
      <c r="QWK408" s="73"/>
      <c r="QWL408" s="73"/>
      <c r="QWM408" s="73"/>
      <c r="QWN408" s="73"/>
      <c r="QWO408" s="73"/>
      <c r="QWP408" s="73"/>
      <c r="QWQ408" s="73"/>
      <c r="QWR408" s="73"/>
      <c r="QWS408" s="73"/>
      <c r="QWT408" s="73"/>
      <c r="QWU408" s="73"/>
      <c r="QWV408" s="73"/>
      <c r="QWW408" s="73"/>
      <c r="QWX408" s="73"/>
      <c r="QWY408" s="73"/>
      <c r="QWZ408" s="73"/>
      <c r="QXA408" s="73"/>
      <c r="QXB408" s="73"/>
      <c r="QXC408" s="73"/>
      <c r="QXD408" s="73"/>
      <c r="QXE408" s="73"/>
      <c r="QXF408" s="73"/>
      <c r="QXG408" s="73"/>
      <c r="QXH408" s="73"/>
      <c r="QXI408" s="73"/>
      <c r="QXJ408" s="73"/>
      <c r="QXK408" s="73"/>
      <c r="QXL408" s="73"/>
      <c r="QXM408" s="73"/>
      <c r="QXN408" s="73"/>
      <c r="QXO408" s="73"/>
      <c r="QXP408" s="73"/>
      <c r="QXQ408" s="73"/>
      <c r="QXR408" s="73"/>
      <c r="QXS408" s="73"/>
      <c r="QXT408" s="73"/>
      <c r="QXU408" s="73"/>
      <c r="QXV408" s="73"/>
      <c r="QXW408" s="73"/>
      <c r="QXX408" s="73"/>
      <c r="QXY408" s="73"/>
      <c r="QXZ408" s="73"/>
      <c r="QYA408" s="73"/>
      <c r="QYB408" s="73"/>
      <c r="QYC408" s="73"/>
      <c r="QYD408" s="73"/>
      <c r="QYE408" s="73"/>
      <c r="QYF408" s="73"/>
      <c r="QYG408" s="73"/>
      <c r="QYH408" s="73"/>
      <c r="QYI408" s="73"/>
      <c r="QYJ408" s="73"/>
      <c r="QYK408" s="73"/>
      <c r="QYL408" s="73"/>
      <c r="QYM408" s="73"/>
      <c r="QYN408" s="73"/>
      <c r="QYO408" s="73"/>
      <c r="QYP408" s="73"/>
      <c r="QYQ408" s="73"/>
      <c r="QYR408" s="73"/>
      <c r="QYS408" s="73"/>
      <c r="QYT408" s="73"/>
      <c r="QYU408" s="73"/>
      <c r="QYV408" s="73"/>
      <c r="QYW408" s="73"/>
      <c r="QYX408" s="73"/>
      <c r="QYY408" s="73"/>
      <c r="QYZ408" s="73"/>
      <c r="QZA408" s="73"/>
      <c r="QZB408" s="73"/>
      <c r="QZC408" s="73"/>
      <c r="QZD408" s="73"/>
      <c r="QZE408" s="73"/>
      <c r="QZF408" s="73"/>
      <c r="QZG408" s="73"/>
      <c r="QZH408" s="73"/>
      <c r="QZI408" s="73"/>
      <c r="QZJ408" s="73"/>
      <c r="QZK408" s="73"/>
      <c r="QZL408" s="73"/>
      <c r="QZM408" s="73"/>
      <c r="QZN408" s="73"/>
      <c r="QZO408" s="73"/>
      <c r="QZP408" s="73"/>
      <c r="QZQ408" s="73"/>
      <c r="QZR408" s="73"/>
      <c r="QZS408" s="73"/>
      <c r="QZT408" s="73"/>
      <c r="QZU408" s="73"/>
      <c r="QZV408" s="73"/>
      <c r="QZW408" s="73"/>
      <c r="QZX408" s="73"/>
      <c r="QZY408" s="73"/>
      <c r="QZZ408" s="73"/>
      <c r="RAA408" s="73"/>
      <c r="RAB408" s="73"/>
      <c r="RAC408" s="73"/>
      <c r="RAD408" s="73"/>
      <c r="RAE408" s="73"/>
      <c r="RAF408" s="73"/>
      <c r="RAG408" s="73"/>
      <c r="RAH408" s="73"/>
      <c r="RAI408" s="73"/>
      <c r="RAJ408" s="73"/>
      <c r="RAK408" s="73"/>
      <c r="RAL408" s="73"/>
      <c r="RAM408" s="73"/>
      <c r="RAN408" s="73"/>
      <c r="RAO408" s="73"/>
      <c r="RAP408" s="73"/>
      <c r="RAQ408" s="73"/>
      <c r="RAR408" s="73"/>
      <c r="RAS408" s="73"/>
      <c r="RAT408" s="73"/>
      <c r="RAU408" s="73"/>
      <c r="RAV408" s="73"/>
      <c r="RAW408" s="73"/>
      <c r="RAX408" s="73"/>
      <c r="RAY408" s="73"/>
      <c r="RAZ408" s="73"/>
      <c r="RBA408" s="73"/>
      <c r="RBB408" s="73"/>
      <c r="RBC408" s="73"/>
      <c r="RBD408" s="73"/>
      <c r="RBE408" s="73"/>
      <c r="RBF408" s="73"/>
      <c r="RBG408" s="73"/>
      <c r="RBH408" s="73"/>
      <c r="RBI408" s="73"/>
      <c r="RBJ408" s="73"/>
      <c r="RBK408" s="73"/>
      <c r="RBL408" s="73"/>
      <c r="RBM408" s="73"/>
      <c r="RBN408" s="73"/>
      <c r="RBO408" s="73"/>
      <c r="RBP408" s="73"/>
      <c r="RBQ408" s="73"/>
      <c r="RBR408" s="73"/>
      <c r="RBS408" s="73"/>
      <c r="RBT408" s="73"/>
      <c r="RBU408" s="73"/>
      <c r="RBV408" s="73"/>
      <c r="RBW408" s="73"/>
      <c r="RBX408" s="73"/>
      <c r="RBY408" s="73"/>
      <c r="RBZ408" s="73"/>
      <c r="RCA408" s="73"/>
      <c r="RCB408" s="73"/>
      <c r="RCC408" s="73"/>
      <c r="RCD408" s="73"/>
      <c r="RCE408" s="73"/>
      <c r="RCF408" s="73"/>
      <c r="RCG408" s="73"/>
      <c r="RCH408" s="73"/>
      <c r="RCI408" s="73"/>
      <c r="RCJ408" s="73"/>
      <c r="RCK408" s="73"/>
      <c r="RCL408" s="73"/>
      <c r="RCM408" s="73"/>
      <c r="RCN408" s="73"/>
      <c r="RCO408" s="73"/>
      <c r="RCP408" s="73"/>
      <c r="RCQ408" s="73"/>
      <c r="RCR408" s="73"/>
      <c r="RCS408" s="73"/>
      <c r="RCT408" s="73"/>
      <c r="RCU408" s="73"/>
      <c r="RCV408" s="73"/>
      <c r="RCW408" s="73"/>
      <c r="RCX408" s="73"/>
      <c r="RCY408" s="73"/>
      <c r="RCZ408" s="73"/>
      <c r="RDA408" s="73"/>
      <c r="RDB408" s="73"/>
      <c r="RDC408" s="73"/>
      <c r="RDD408" s="73"/>
      <c r="RDE408" s="73"/>
      <c r="RDF408" s="73"/>
      <c r="RDG408" s="73"/>
      <c r="RDH408" s="73"/>
      <c r="RDI408" s="73"/>
      <c r="RDJ408" s="73"/>
      <c r="RDK408" s="73"/>
      <c r="RDL408" s="73"/>
      <c r="RDM408" s="73"/>
      <c r="RDN408" s="73"/>
      <c r="RDO408" s="73"/>
      <c r="RDP408" s="73"/>
      <c r="RDQ408" s="73"/>
      <c r="RDR408" s="73"/>
      <c r="RDS408" s="73"/>
      <c r="RDT408" s="73"/>
      <c r="RDU408" s="73"/>
      <c r="RDV408" s="73"/>
      <c r="RDW408" s="73"/>
      <c r="RDX408" s="73"/>
      <c r="RDY408" s="73"/>
      <c r="RDZ408" s="73"/>
      <c r="REA408" s="73"/>
      <c r="REB408" s="73"/>
      <c r="REC408" s="73"/>
      <c r="RED408" s="73"/>
      <c r="REE408" s="73"/>
      <c r="REF408" s="73"/>
      <c r="REG408" s="73"/>
      <c r="REH408" s="73"/>
      <c r="REI408" s="73"/>
      <c r="REJ408" s="73"/>
      <c r="REK408" s="73"/>
      <c r="REL408" s="73"/>
      <c r="REM408" s="73"/>
      <c r="REN408" s="73"/>
      <c r="REO408" s="73"/>
      <c r="REP408" s="73"/>
      <c r="REQ408" s="73"/>
      <c r="RER408" s="73"/>
      <c r="RES408" s="73"/>
      <c r="RET408" s="73"/>
      <c r="REU408" s="73"/>
      <c r="REV408" s="73"/>
      <c r="REW408" s="73"/>
      <c r="REX408" s="73"/>
      <c r="REY408" s="73"/>
      <c r="REZ408" s="73"/>
      <c r="RFA408" s="73"/>
      <c r="RFB408" s="73"/>
      <c r="RFC408" s="73"/>
      <c r="RFD408" s="73"/>
      <c r="RFE408" s="73"/>
      <c r="RFF408" s="73"/>
      <c r="RFG408" s="73"/>
      <c r="RFH408" s="73"/>
      <c r="RFI408" s="73"/>
      <c r="RFJ408" s="73"/>
      <c r="RFK408" s="73"/>
      <c r="RFL408" s="73"/>
      <c r="RFM408" s="73"/>
      <c r="RFN408" s="73"/>
      <c r="RFO408" s="73"/>
      <c r="RFP408" s="73"/>
      <c r="RFQ408" s="73"/>
      <c r="RFR408" s="73"/>
      <c r="RFS408" s="73"/>
      <c r="RFT408" s="73"/>
      <c r="RFU408" s="73"/>
      <c r="RFV408" s="73"/>
      <c r="RFW408" s="73"/>
      <c r="RFX408" s="73"/>
      <c r="RFY408" s="73"/>
      <c r="RFZ408" s="73"/>
      <c r="RGA408" s="73"/>
      <c r="RGB408" s="73"/>
      <c r="RGC408" s="73"/>
      <c r="RGD408" s="73"/>
      <c r="RGE408" s="73"/>
      <c r="RGF408" s="73"/>
      <c r="RGG408" s="73"/>
      <c r="RGH408" s="73"/>
      <c r="RGI408" s="73"/>
      <c r="RGJ408" s="73"/>
      <c r="RGK408" s="73"/>
      <c r="RGL408" s="73"/>
      <c r="RGM408" s="73"/>
      <c r="RGN408" s="73"/>
      <c r="RGO408" s="73"/>
      <c r="RGP408" s="73"/>
      <c r="RGQ408" s="73"/>
      <c r="RGR408" s="73"/>
      <c r="RGS408" s="73"/>
      <c r="RGT408" s="73"/>
      <c r="RGU408" s="73"/>
      <c r="RGV408" s="73"/>
      <c r="RGW408" s="73"/>
      <c r="RGX408" s="73"/>
      <c r="RGY408" s="73"/>
      <c r="RGZ408" s="73"/>
      <c r="RHA408" s="73"/>
      <c r="RHB408" s="73"/>
      <c r="RHC408" s="73"/>
      <c r="RHD408" s="73"/>
      <c r="RHE408" s="73"/>
      <c r="RHF408" s="73"/>
      <c r="RHG408" s="73"/>
      <c r="RHH408" s="73"/>
      <c r="RHI408" s="73"/>
      <c r="RHJ408" s="73"/>
      <c r="RHK408" s="73"/>
      <c r="RHL408" s="73"/>
      <c r="RHM408" s="73"/>
      <c r="RHN408" s="73"/>
      <c r="RHO408" s="73"/>
      <c r="RHP408" s="73"/>
      <c r="RHQ408" s="73"/>
      <c r="RHR408" s="73"/>
      <c r="RHS408" s="73"/>
      <c r="RHT408" s="73"/>
      <c r="RHU408" s="73"/>
      <c r="RHV408" s="73"/>
      <c r="RHW408" s="73"/>
      <c r="RHX408" s="73"/>
      <c r="RHY408" s="73"/>
      <c r="RHZ408" s="73"/>
      <c r="RIA408" s="73"/>
      <c r="RIB408" s="73"/>
      <c r="RIC408" s="73"/>
      <c r="RID408" s="73"/>
      <c r="RIE408" s="73"/>
      <c r="RIF408" s="73"/>
      <c r="RIG408" s="73"/>
      <c r="RIH408" s="73"/>
      <c r="RII408" s="73"/>
      <c r="RIJ408" s="73"/>
      <c r="RIK408" s="73"/>
      <c r="RIL408" s="73"/>
      <c r="RIM408" s="73"/>
      <c r="RIN408" s="73"/>
      <c r="RIO408" s="73"/>
      <c r="RIP408" s="73"/>
      <c r="RIQ408" s="73"/>
      <c r="RIR408" s="73"/>
      <c r="RIS408" s="73"/>
      <c r="RIT408" s="73"/>
      <c r="RIU408" s="73"/>
      <c r="RIV408" s="73"/>
      <c r="RIW408" s="73"/>
      <c r="RIX408" s="73"/>
      <c r="RIY408" s="73"/>
      <c r="RIZ408" s="73"/>
      <c r="RJA408" s="73"/>
      <c r="RJB408" s="73"/>
      <c r="RJC408" s="73"/>
      <c r="RJD408" s="73"/>
      <c r="RJE408" s="73"/>
      <c r="RJF408" s="73"/>
      <c r="RJG408" s="73"/>
      <c r="RJH408" s="73"/>
      <c r="RJI408" s="73"/>
      <c r="RJJ408" s="73"/>
      <c r="RJK408" s="73"/>
      <c r="RJL408" s="73"/>
      <c r="RJM408" s="73"/>
      <c r="RJN408" s="73"/>
      <c r="RJO408" s="73"/>
      <c r="RJP408" s="73"/>
      <c r="RJQ408" s="73"/>
      <c r="RJR408" s="73"/>
      <c r="RJS408" s="73"/>
      <c r="RJT408" s="73"/>
      <c r="RJU408" s="73"/>
      <c r="RJV408" s="73"/>
      <c r="RJW408" s="73"/>
      <c r="RJX408" s="73"/>
      <c r="RJY408" s="73"/>
      <c r="RJZ408" s="73"/>
      <c r="RKA408" s="73"/>
      <c r="RKB408" s="73"/>
      <c r="RKC408" s="73"/>
      <c r="RKD408" s="73"/>
      <c r="RKE408" s="73"/>
      <c r="RKF408" s="73"/>
      <c r="RKG408" s="73"/>
      <c r="RKH408" s="73"/>
      <c r="RKI408" s="73"/>
      <c r="RKJ408" s="73"/>
      <c r="RKK408" s="73"/>
      <c r="RKL408" s="73"/>
      <c r="RKM408" s="73"/>
      <c r="RKN408" s="73"/>
      <c r="RKO408" s="73"/>
      <c r="RKP408" s="73"/>
      <c r="RKQ408" s="73"/>
      <c r="RKR408" s="73"/>
      <c r="RKS408" s="73"/>
      <c r="RKT408" s="73"/>
      <c r="RKU408" s="73"/>
      <c r="RKV408" s="73"/>
      <c r="RKW408" s="73"/>
      <c r="RKX408" s="73"/>
      <c r="RKY408" s="73"/>
      <c r="RKZ408" s="73"/>
      <c r="RLA408" s="73"/>
      <c r="RLB408" s="73"/>
      <c r="RLC408" s="73"/>
      <c r="RLD408" s="73"/>
      <c r="RLE408" s="73"/>
      <c r="RLF408" s="73"/>
      <c r="RLG408" s="73"/>
      <c r="RLH408" s="73"/>
      <c r="RLI408" s="73"/>
      <c r="RLJ408" s="73"/>
      <c r="RLK408" s="73"/>
      <c r="RLL408" s="73"/>
      <c r="RLM408" s="73"/>
      <c r="RLN408" s="73"/>
      <c r="RLO408" s="73"/>
      <c r="RLP408" s="73"/>
      <c r="RLQ408" s="73"/>
      <c r="RLR408" s="73"/>
      <c r="RLS408" s="73"/>
      <c r="RLT408" s="73"/>
      <c r="RLU408" s="73"/>
      <c r="RLV408" s="73"/>
      <c r="RLW408" s="73"/>
      <c r="RLX408" s="73"/>
      <c r="RLY408" s="73"/>
      <c r="RLZ408" s="73"/>
      <c r="RMA408" s="73"/>
      <c r="RMB408" s="73"/>
      <c r="RMC408" s="73"/>
      <c r="RMD408" s="73"/>
      <c r="RME408" s="73"/>
      <c r="RMF408" s="73"/>
      <c r="RMG408" s="73"/>
      <c r="RMH408" s="73"/>
      <c r="RMI408" s="73"/>
      <c r="RMJ408" s="73"/>
      <c r="RMK408" s="73"/>
      <c r="RML408" s="73"/>
      <c r="RMM408" s="73"/>
      <c r="RMN408" s="73"/>
      <c r="RMO408" s="73"/>
      <c r="RMP408" s="73"/>
      <c r="RMQ408" s="73"/>
      <c r="RMR408" s="73"/>
      <c r="RMS408" s="73"/>
      <c r="RMT408" s="73"/>
      <c r="RMU408" s="73"/>
      <c r="RMV408" s="73"/>
      <c r="RMW408" s="73"/>
      <c r="RMX408" s="73"/>
      <c r="RMY408" s="73"/>
      <c r="RMZ408" s="73"/>
      <c r="RNA408" s="73"/>
      <c r="RNB408" s="73"/>
      <c r="RNC408" s="73"/>
      <c r="RND408" s="73"/>
      <c r="RNE408" s="73"/>
      <c r="RNF408" s="73"/>
      <c r="RNG408" s="73"/>
      <c r="RNH408" s="73"/>
      <c r="RNI408" s="73"/>
      <c r="RNJ408" s="73"/>
      <c r="RNK408" s="73"/>
      <c r="RNL408" s="73"/>
      <c r="RNM408" s="73"/>
      <c r="RNN408" s="73"/>
      <c r="RNO408" s="73"/>
      <c r="RNP408" s="73"/>
      <c r="RNQ408" s="73"/>
      <c r="RNR408" s="73"/>
      <c r="RNS408" s="73"/>
      <c r="RNT408" s="73"/>
      <c r="RNU408" s="73"/>
      <c r="RNV408" s="73"/>
      <c r="RNW408" s="73"/>
      <c r="RNX408" s="73"/>
      <c r="RNY408" s="73"/>
      <c r="RNZ408" s="73"/>
      <c r="ROA408" s="73"/>
      <c r="ROB408" s="73"/>
      <c r="ROC408" s="73"/>
      <c r="ROD408" s="73"/>
      <c r="ROE408" s="73"/>
      <c r="ROF408" s="73"/>
      <c r="ROG408" s="73"/>
      <c r="ROH408" s="73"/>
      <c r="ROI408" s="73"/>
      <c r="ROJ408" s="73"/>
      <c r="ROK408" s="73"/>
      <c r="ROL408" s="73"/>
      <c r="ROM408" s="73"/>
      <c r="RON408" s="73"/>
      <c r="ROO408" s="73"/>
      <c r="ROP408" s="73"/>
      <c r="ROQ408" s="73"/>
      <c r="ROR408" s="73"/>
      <c r="ROS408" s="73"/>
      <c r="ROT408" s="73"/>
      <c r="ROU408" s="73"/>
      <c r="ROV408" s="73"/>
      <c r="ROW408" s="73"/>
      <c r="ROX408" s="73"/>
      <c r="ROY408" s="73"/>
      <c r="ROZ408" s="73"/>
      <c r="RPA408" s="73"/>
      <c r="RPB408" s="73"/>
      <c r="RPC408" s="73"/>
      <c r="RPD408" s="73"/>
      <c r="RPE408" s="73"/>
      <c r="RPF408" s="73"/>
      <c r="RPG408" s="73"/>
      <c r="RPH408" s="73"/>
      <c r="RPI408" s="73"/>
      <c r="RPJ408" s="73"/>
      <c r="RPK408" s="73"/>
      <c r="RPL408" s="73"/>
      <c r="RPM408" s="73"/>
      <c r="RPN408" s="73"/>
      <c r="RPO408" s="73"/>
      <c r="RPP408" s="73"/>
      <c r="RPQ408" s="73"/>
      <c r="RPR408" s="73"/>
      <c r="RPS408" s="73"/>
      <c r="RPT408" s="73"/>
      <c r="RPU408" s="73"/>
      <c r="RPV408" s="73"/>
      <c r="RPW408" s="73"/>
      <c r="RPX408" s="73"/>
      <c r="RPY408" s="73"/>
      <c r="RPZ408" s="73"/>
      <c r="RQA408" s="73"/>
      <c r="RQB408" s="73"/>
      <c r="RQC408" s="73"/>
      <c r="RQD408" s="73"/>
      <c r="RQE408" s="73"/>
      <c r="RQF408" s="73"/>
      <c r="RQG408" s="73"/>
      <c r="RQH408" s="73"/>
      <c r="RQI408" s="73"/>
      <c r="RQJ408" s="73"/>
      <c r="RQK408" s="73"/>
      <c r="RQL408" s="73"/>
      <c r="RQM408" s="73"/>
      <c r="RQN408" s="73"/>
      <c r="RQO408" s="73"/>
      <c r="RQP408" s="73"/>
      <c r="RQQ408" s="73"/>
      <c r="RQR408" s="73"/>
      <c r="RQS408" s="73"/>
      <c r="RQT408" s="73"/>
      <c r="RQU408" s="73"/>
      <c r="RQV408" s="73"/>
      <c r="RQW408" s="73"/>
      <c r="RQX408" s="73"/>
      <c r="RQY408" s="73"/>
      <c r="RQZ408" s="73"/>
      <c r="RRA408" s="73"/>
      <c r="RRB408" s="73"/>
      <c r="RRC408" s="73"/>
      <c r="RRD408" s="73"/>
      <c r="RRE408" s="73"/>
      <c r="RRF408" s="73"/>
      <c r="RRG408" s="73"/>
      <c r="RRH408" s="73"/>
      <c r="RRI408" s="73"/>
      <c r="RRJ408" s="73"/>
      <c r="RRK408" s="73"/>
      <c r="RRL408" s="73"/>
      <c r="RRM408" s="73"/>
      <c r="RRN408" s="73"/>
      <c r="RRO408" s="73"/>
      <c r="RRP408" s="73"/>
      <c r="RRQ408" s="73"/>
      <c r="RRR408" s="73"/>
      <c r="RRS408" s="73"/>
      <c r="RRT408" s="73"/>
      <c r="RRU408" s="73"/>
      <c r="RRV408" s="73"/>
      <c r="RRW408" s="73"/>
      <c r="RRX408" s="73"/>
      <c r="RRY408" s="73"/>
      <c r="RRZ408" s="73"/>
      <c r="RSA408" s="73"/>
      <c r="RSB408" s="73"/>
      <c r="RSC408" s="73"/>
      <c r="RSD408" s="73"/>
      <c r="RSE408" s="73"/>
      <c r="RSF408" s="73"/>
      <c r="RSG408" s="73"/>
      <c r="RSH408" s="73"/>
      <c r="RSI408" s="73"/>
      <c r="RSJ408" s="73"/>
      <c r="RSK408" s="73"/>
      <c r="RSL408" s="73"/>
      <c r="RSM408" s="73"/>
      <c r="RSN408" s="73"/>
      <c r="RSO408" s="73"/>
      <c r="RSP408" s="73"/>
      <c r="RSQ408" s="73"/>
      <c r="RSR408" s="73"/>
      <c r="RSS408" s="73"/>
      <c r="RST408" s="73"/>
      <c r="RSU408" s="73"/>
      <c r="RSV408" s="73"/>
      <c r="RSW408" s="73"/>
      <c r="RSX408" s="73"/>
      <c r="RSY408" s="73"/>
      <c r="RSZ408" s="73"/>
      <c r="RTA408" s="73"/>
      <c r="RTB408" s="73"/>
      <c r="RTC408" s="73"/>
      <c r="RTD408" s="73"/>
      <c r="RTE408" s="73"/>
      <c r="RTF408" s="73"/>
      <c r="RTG408" s="73"/>
      <c r="RTH408" s="73"/>
      <c r="RTI408" s="73"/>
      <c r="RTJ408" s="73"/>
      <c r="RTK408" s="73"/>
      <c r="RTL408" s="73"/>
      <c r="RTM408" s="73"/>
      <c r="RTN408" s="73"/>
      <c r="RTO408" s="73"/>
      <c r="RTP408" s="73"/>
      <c r="RTQ408" s="73"/>
      <c r="RTR408" s="73"/>
      <c r="RTS408" s="73"/>
      <c r="RTT408" s="73"/>
      <c r="RTU408" s="73"/>
      <c r="RTV408" s="73"/>
      <c r="RTW408" s="73"/>
      <c r="RTX408" s="73"/>
      <c r="RTY408" s="73"/>
      <c r="RTZ408" s="73"/>
      <c r="RUA408" s="73"/>
      <c r="RUB408" s="73"/>
      <c r="RUC408" s="73"/>
      <c r="RUD408" s="73"/>
      <c r="RUE408" s="73"/>
      <c r="RUF408" s="73"/>
      <c r="RUG408" s="73"/>
      <c r="RUH408" s="73"/>
      <c r="RUI408" s="73"/>
      <c r="RUJ408" s="73"/>
      <c r="RUK408" s="73"/>
      <c r="RUL408" s="73"/>
      <c r="RUM408" s="73"/>
      <c r="RUN408" s="73"/>
      <c r="RUO408" s="73"/>
      <c r="RUP408" s="73"/>
      <c r="RUQ408" s="73"/>
      <c r="RUR408" s="73"/>
      <c r="RUS408" s="73"/>
      <c r="RUT408" s="73"/>
      <c r="RUU408" s="73"/>
      <c r="RUV408" s="73"/>
      <c r="RUW408" s="73"/>
      <c r="RUX408" s="73"/>
      <c r="RUY408" s="73"/>
      <c r="RUZ408" s="73"/>
      <c r="RVA408" s="73"/>
      <c r="RVB408" s="73"/>
      <c r="RVC408" s="73"/>
      <c r="RVD408" s="73"/>
      <c r="RVE408" s="73"/>
      <c r="RVF408" s="73"/>
      <c r="RVG408" s="73"/>
      <c r="RVH408" s="73"/>
      <c r="RVI408" s="73"/>
      <c r="RVJ408" s="73"/>
      <c r="RVK408" s="73"/>
      <c r="RVL408" s="73"/>
      <c r="RVM408" s="73"/>
      <c r="RVN408" s="73"/>
      <c r="RVO408" s="73"/>
      <c r="RVP408" s="73"/>
      <c r="RVQ408" s="73"/>
      <c r="RVR408" s="73"/>
      <c r="RVS408" s="73"/>
      <c r="RVT408" s="73"/>
      <c r="RVU408" s="73"/>
      <c r="RVV408" s="73"/>
      <c r="RVW408" s="73"/>
      <c r="RVX408" s="73"/>
      <c r="RVY408" s="73"/>
      <c r="RVZ408" s="73"/>
      <c r="RWA408" s="73"/>
      <c r="RWB408" s="73"/>
      <c r="RWC408" s="73"/>
      <c r="RWD408" s="73"/>
      <c r="RWE408" s="73"/>
      <c r="RWF408" s="73"/>
      <c r="RWG408" s="73"/>
      <c r="RWH408" s="73"/>
      <c r="RWI408" s="73"/>
      <c r="RWJ408" s="73"/>
      <c r="RWK408" s="73"/>
      <c r="RWL408" s="73"/>
      <c r="RWM408" s="73"/>
      <c r="RWN408" s="73"/>
      <c r="RWO408" s="73"/>
      <c r="RWP408" s="73"/>
      <c r="RWQ408" s="73"/>
      <c r="RWR408" s="73"/>
      <c r="RWS408" s="73"/>
      <c r="RWT408" s="73"/>
      <c r="RWU408" s="73"/>
      <c r="RWV408" s="73"/>
      <c r="RWW408" s="73"/>
      <c r="RWX408" s="73"/>
      <c r="RWY408" s="73"/>
      <c r="RWZ408" s="73"/>
      <c r="RXA408" s="73"/>
      <c r="RXB408" s="73"/>
      <c r="RXC408" s="73"/>
      <c r="RXD408" s="73"/>
      <c r="RXE408" s="73"/>
      <c r="RXF408" s="73"/>
      <c r="RXG408" s="73"/>
      <c r="RXH408" s="73"/>
      <c r="RXI408" s="73"/>
      <c r="RXJ408" s="73"/>
      <c r="RXK408" s="73"/>
      <c r="RXL408" s="73"/>
      <c r="RXM408" s="73"/>
      <c r="RXN408" s="73"/>
      <c r="RXO408" s="73"/>
      <c r="RXP408" s="73"/>
      <c r="RXQ408" s="73"/>
      <c r="RXR408" s="73"/>
      <c r="RXS408" s="73"/>
      <c r="RXT408" s="73"/>
      <c r="RXU408" s="73"/>
      <c r="RXV408" s="73"/>
      <c r="RXW408" s="73"/>
      <c r="RXX408" s="73"/>
      <c r="RXY408" s="73"/>
      <c r="RXZ408" s="73"/>
      <c r="RYA408" s="73"/>
      <c r="RYB408" s="73"/>
      <c r="RYC408" s="73"/>
      <c r="RYD408" s="73"/>
      <c r="RYE408" s="73"/>
      <c r="RYF408" s="73"/>
      <c r="RYG408" s="73"/>
      <c r="RYH408" s="73"/>
      <c r="RYI408" s="73"/>
      <c r="RYJ408" s="73"/>
      <c r="RYK408" s="73"/>
      <c r="RYL408" s="73"/>
      <c r="RYM408" s="73"/>
      <c r="RYN408" s="73"/>
      <c r="RYO408" s="73"/>
      <c r="RYP408" s="73"/>
      <c r="RYQ408" s="73"/>
      <c r="RYR408" s="73"/>
      <c r="RYS408" s="73"/>
      <c r="RYT408" s="73"/>
      <c r="RYU408" s="73"/>
      <c r="RYV408" s="73"/>
      <c r="RYW408" s="73"/>
      <c r="RYX408" s="73"/>
      <c r="RYY408" s="73"/>
      <c r="RYZ408" s="73"/>
      <c r="RZA408" s="73"/>
    </row>
    <row r="409" spans="1:12845" x14ac:dyDescent="0.25">
      <c r="A409" s="22" t="s">
        <v>2214</v>
      </c>
      <c r="B409" s="24">
        <v>43809</v>
      </c>
      <c r="C409" s="20" t="s">
        <v>1862</v>
      </c>
      <c r="D409" s="20" t="s">
        <v>2106</v>
      </c>
      <c r="E409" s="20" t="s">
        <v>91</v>
      </c>
      <c r="F409" s="11" t="s">
        <v>25</v>
      </c>
      <c r="G409" s="22" t="s">
        <v>1865</v>
      </c>
      <c r="H409" s="20" t="s">
        <v>36</v>
      </c>
      <c r="I409" s="27">
        <v>1600000</v>
      </c>
      <c r="J409" s="25">
        <v>8</v>
      </c>
      <c r="L409" s="25"/>
      <c r="M409" s="20" t="s">
        <v>67</v>
      </c>
      <c r="N409" s="20" t="s">
        <v>33</v>
      </c>
      <c r="O409" s="22" t="s">
        <v>1863</v>
      </c>
      <c r="P409" s="20" t="s">
        <v>1365</v>
      </c>
      <c r="Q409" s="20" t="s">
        <v>1864</v>
      </c>
      <c r="R409" s="22">
        <v>56301</v>
      </c>
      <c r="S409" s="22">
        <v>45.550291000000001</v>
      </c>
      <c r="T409" s="22">
        <v>-94.189723000000001</v>
      </c>
      <c r="U409" s="20" t="s">
        <v>303</v>
      </c>
      <c r="V409" s="20" t="s">
        <v>1316</v>
      </c>
      <c r="W409" s="26">
        <v>120000</v>
      </c>
      <c r="X409" s="20" t="s">
        <v>71</v>
      </c>
      <c r="Y409" s="10">
        <f t="shared" si="6"/>
        <v>2019</v>
      </c>
    </row>
    <row r="410" spans="1:12845" x14ac:dyDescent="0.25">
      <c r="A410" s="22" t="s">
        <v>2214</v>
      </c>
      <c r="B410" s="24">
        <v>43809</v>
      </c>
      <c r="C410" s="20" t="s">
        <v>1866</v>
      </c>
      <c r="D410" s="20" t="s">
        <v>38</v>
      </c>
      <c r="E410" s="20" t="s">
        <v>24</v>
      </c>
      <c r="F410" s="11" t="s">
        <v>25</v>
      </c>
      <c r="G410" s="22" t="s">
        <v>2838</v>
      </c>
      <c r="H410" s="20" t="s">
        <v>33</v>
      </c>
      <c r="I410" s="39">
        <v>5452386</v>
      </c>
      <c r="J410" s="25">
        <v>12</v>
      </c>
      <c r="L410" s="25">
        <v>65000</v>
      </c>
      <c r="M410" s="20" t="s">
        <v>67</v>
      </c>
      <c r="N410" s="20" t="s">
        <v>33</v>
      </c>
      <c r="O410" s="22" t="s">
        <v>1863</v>
      </c>
      <c r="P410" s="20" t="s">
        <v>1365</v>
      </c>
      <c r="Q410" s="20"/>
      <c r="R410" s="22">
        <v>55917</v>
      </c>
      <c r="S410" s="22">
        <v>43.866630000000001</v>
      </c>
      <c r="T410" s="22">
        <v>-93.051029999999997</v>
      </c>
      <c r="U410" s="20" t="s">
        <v>303</v>
      </c>
      <c r="V410" s="20" t="s">
        <v>1316</v>
      </c>
      <c r="W410" s="26">
        <v>110619</v>
      </c>
      <c r="X410" s="20" t="s">
        <v>29</v>
      </c>
      <c r="Y410" s="10">
        <f t="shared" si="6"/>
        <v>2019</v>
      </c>
    </row>
    <row r="411" spans="1:12845" x14ac:dyDescent="0.25">
      <c r="A411" s="22" t="s">
        <v>2214</v>
      </c>
      <c r="B411" s="24">
        <v>43811</v>
      </c>
      <c r="C411" s="20" t="s">
        <v>1867</v>
      </c>
      <c r="D411" s="20" t="s">
        <v>1868</v>
      </c>
      <c r="E411" s="20" t="s">
        <v>1869</v>
      </c>
      <c r="F411" s="11" t="s">
        <v>25</v>
      </c>
      <c r="G411" s="22" t="s">
        <v>1872</v>
      </c>
      <c r="H411" s="20" t="s">
        <v>33</v>
      </c>
      <c r="I411" s="40"/>
      <c r="J411" s="25"/>
      <c r="L411" s="25"/>
      <c r="M411" s="20" t="s">
        <v>2509</v>
      </c>
      <c r="N411" s="20" t="s">
        <v>33</v>
      </c>
      <c r="O411" s="20" t="s">
        <v>1870</v>
      </c>
      <c r="P411" s="20" t="s">
        <v>26</v>
      </c>
      <c r="Q411" s="20" t="s">
        <v>1871</v>
      </c>
      <c r="R411" s="22">
        <v>56208</v>
      </c>
      <c r="S411" s="22">
        <v>45.206899999999997</v>
      </c>
      <c r="T411" s="22">
        <v>-96.021585999999999</v>
      </c>
      <c r="U411" s="20"/>
      <c r="V411" s="20"/>
      <c r="W411" s="26"/>
      <c r="X411" s="20" t="s">
        <v>71</v>
      </c>
      <c r="Y411" s="10">
        <f t="shared" si="6"/>
        <v>2019</v>
      </c>
    </row>
    <row r="412" spans="1:12845" x14ac:dyDescent="0.25">
      <c r="A412" s="22" t="s">
        <v>2214</v>
      </c>
      <c r="B412" s="24">
        <v>43815</v>
      </c>
      <c r="C412" s="20" t="s">
        <v>1873</v>
      </c>
      <c r="D412" s="20" t="s">
        <v>35</v>
      </c>
      <c r="E412" s="20" t="s">
        <v>24</v>
      </c>
      <c r="F412" s="11" t="s">
        <v>25</v>
      </c>
      <c r="G412" s="22" t="s">
        <v>1875</v>
      </c>
      <c r="H412" s="20" t="s">
        <v>31</v>
      </c>
      <c r="I412" s="27">
        <v>7297324</v>
      </c>
      <c r="J412" s="25">
        <v>20</v>
      </c>
      <c r="L412" s="25"/>
      <c r="M412" s="20" t="s">
        <v>2511</v>
      </c>
      <c r="N412" s="20" t="s">
        <v>28</v>
      </c>
      <c r="O412" s="20"/>
      <c r="P412" s="42" t="s">
        <v>2118</v>
      </c>
      <c r="Q412" s="20" t="s">
        <v>1874</v>
      </c>
      <c r="R412" s="22">
        <v>55344</v>
      </c>
      <c r="S412" s="22">
        <v>44.871343000000003</v>
      </c>
      <c r="T412" s="22">
        <v>-93.406326000000007</v>
      </c>
      <c r="U412" s="20" t="s">
        <v>303</v>
      </c>
      <c r="V412" s="20" t="s">
        <v>1316</v>
      </c>
      <c r="W412" s="26">
        <v>175000</v>
      </c>
      <c r="X412" s="20" t="s">
        <v>29</v>
      </c>
      <c r="Y412" s="10">
        <f t="shared" si="6"/>
        <v>2019</v>
      </c>
    </row>
    <row r="413" spans="1:12845" x14ac:dyDescent="0.25">
      <c r="A413" s="22" t="s">
        <v>2214</v>
      </c>
      <c r="B413" s="24">
        <v>43816</v>
      </c>
      <c r="C413" s="20" t="s">
        <v>781</v>
      </c>
      <c r="D413" s="20" t="s">
        <v>102</v>
      </c>
      <c r="E413" s="20" t="s">
        <v>59</v>
      </c>
      <c r="F413" s="11" t="s">
        <v>25</v>
      </c>
      <c r="G413" s="22" t="s">
        <v>1876</v>
      </c>
      <c r="H413" s="20" t="s">
        <v>36</v>
      </c>
      <c r="I413" s="27"/>
      <c r="J413" s="25">
        <v>100</v>
      </c>
      <c r="L413" s="25"/>
      <c r="M413" s="20"/>
      <c r="N413" s="20" t="s">
        <v>214</v>
      </c>
      <c r="O413" s="29" t="s">
        <v>1877</v>
      </c>
      <c r="P413" s="20" t="s">
        <v>1272</v>
      </c>
      <c r="Q413" s="20" t="s">
        <v>1280</v>
      </c>
      <c r="R413" s="22">
        <v>55121</v>
      </c>
      <c r="S413" s="22">
        <v>44.855744000000001</v>
      </c>
      <c r="T413" s="22">
        <v>-93.161086999999995</v>
      </c>
      <c r="U413" s="20"/>
      <c r="V413" s="20"/>
      <c r="W413" s="26"/>
      <c r="X413" s="22" t="s">
        <v>29</v>
      </c>
      <c r="Y413" s="10">
        <f t="shared" si="6"/>
        <v>2019</v>
      </c>
    </row>
    <row r="414" spans="1:12845" x14ac:dyDescent="0.25">
      <c r="A414" s="22" t="s">
        <v>2214</v>
      </c>
      <c r="B414" s="162">
        <v>43826</v>
      </c>
      <c r="C414" s="76" t="s">
        <v>418</v>
      </c>
      <c r="D414" s="76" t="s">
        <v>54</v>
      </c>
      <c r="E414" s="73" t="s">
        <v>24</v>
      </c>
      <c r="F414" s="11" t="s">
        <v>25</v>
      </c>
      <c r="G414" s="73" t="s">
        <v>2226</v>
      </c>
      <c r="H414" s="76"/>
      <c r="I414" s="240">
        <v>2507852</v>
      </c>
      <c r="J414" s="87">
        <v>200</v>
      </c>
      <c r="L414" s="87">
        <v>85000</v>
      </c>
      <c r="M414" s="20" t="s">
        <v>1944</v>
      </c>
      <c r="N414" s="73" t="s">
        <v>33</v>
      </c>
      <c r="O414" s="76" t="s">
        <v>2224</v>
      </c>
      <c r="P414" s="76" t="s">
        <v>2225</v>
      </c>
      <c r="Q414" s="160" t="s">
        <v>419</v>
      </c>
      <c r="R414" s="76">
        <v>55455</v>
      </c>
      <c r="S414" s="76">
        <v>45.120949400000001</v>
      </c>
      <c r="T414" s="73">
        <v>-93.387634500000004</v>
      </c>
      <c r="U414" s="76"/>
      <c r="V414" s="76"/>
      <c r="W414" s="76"/>
      <c r="X414" s="76" t="s">
        <v>29</v>
      </c>
      <c r="Y414" s="10">
        <f t="shared" si="6"/>
        <v>2019</v>
      </c>
    </row>
    <row r="415" spans="1:12845" x14ac:dyDescent="0.25">
      <c r="A415" s="10" t="s">
        <v>1878</v>
      </c>
      <c r="B415" s="16">
        <v>43832</v>
      </c>
      <c r="C415" s="10" t="s">
        <v>1883</v>
      </c>
      <c r="D415" s="10" t="s">
        <v>48</v>
      </c>
      <c r="E415" s="10" t="s">
        <v>24</v>
      </c>
      <c r="F415" s="11" t="s">
        <v>25</v>
      </c>
      <c r="G415" s="10" t="s">
        <v>1887</v>
      </c>
      <c r="H415" s="10" t="s">
        <v>1884</v>
      </c>
      <c r="N415" s="10" t="s">
        <v>3436</v>
      </c>
      <c r="O415" s="10" t="s">
        <v>1885</v>
      </c>
      <c r="P415" s="10" t="s">
        <v>1272</v>
      </c>
      <c r="Q415" s="10" t="s">
        <v>1886</v>
      </c>
      <c r="R415" s="10">
        <v>55305</v>
      </c>
      <c r="S415" s="10">
        <v>44.968696999999999</v>
      </c>
      <c r="T415" s="10">
        <v>-93.418535000000006</v>
      </c>
      <c r="X415" s="46" t="s">
        <v>29</v>
      </c>
      <c r="Y415" s="10">
        <f t="shared" si="6"/>
        <v>2020</v>
      </c>
    </row>
    <row r="416" spans="1:12845" x14ac:dyDescent="0.25">
      <c r="A416" s="10" t="s">
        <v>1878</v>
      </c>
      <c r="B416" s="16">
        <v>43832</v>
      </c>
      <c r="C416" s="10" t="s">
        <v>1879</v>
      </c>
      <c r="D416" s="10" t="s">
        <v>23</v>
      </c>
      <c r="E416" s="10" t="s">
        <v>24</v>
      </c>
      <c r="F416" s="11" t="s">
        <v>25</v>
      </c>
      <c r="G416" s="10" t="s">
        <v>1882</v>
      </c>
      <c r="H416" s="10" t="s">
        <v>1880</v>
      </c>
      <c r="J416" s="61">
        <v>300</v>
      </c>
      <c r="M416" s="46" t="s">
        <v>3284</v>
      </c>
      <c r="N416" s="10" t="s">
        <v>28</v>
      </c>
      <c r="O416" s="10" t="s">
        <v>1881</v>
      </c>
      <c r="P416" s="10" t="s">
        <v>1285</v>
      </c>
      <c r="Q416" s="10" t="s">
        <v>1377</v>
      </c>
      <c r="R416" s="10">
        <v>55413</v>
      </c>
      <c r="S416" s="10">
        <v>44.997838999999999</v>
      </c>
      <c r="T416" s="10">
        <v>-93.257377000000005</v>
      </c>
      <c r="X416" s="46" t="s">
        <v>29</v>
      </c>
      <c r="Y416" s="10">
        <f t="shared" si="6"/>
        <v>2020</v>
      </c>
    </row>
    <row r="417" spans="1:12845" x14ac:dyDescent="0.25">
      <c r="A417" s="10" t="s">
        <v>1878</v>
      </c>
      <c r="B417" s="16">
        <v>43837</v>
      </c>
      <c r="C417" s="10" t="s">
        <v>1888</v>
      </c>
      <c r="D417" s="10" t="s">
        <v>38</v>
      </c>
      <c r="E417" s="10" t="s">
        <v>24</v>
      </c>
      <c r="F417" s="11" t="s">
        <v>25</v>
      </c>
      <c r="G417" s="10" t="s">
        <v>1889</v>
      </c>
      <c r="H417" s="10" t="s">
        <v>1890</v>
      </c>
      <c r="I417" s="92">
        <v>360000</v>
      </c>
      <c r="M417" s="10" t="s">
        <v>67</v>
      </c>
      <c r="N417" s="10" t="s">
        <v>169</v>
      </c>
      <c r="O417" s="10" t="s">
        <v>1891</v>
      </c>
      <c r="P417" s="10" t="s">
        <v>1892</v>
      </c>
      <c r="Q417" s="10" t="s">
        <v>1893</v>
      </c>
      <c r="R417" s="10">
        <v>55420</v>
      </c>
      <c r="S417" s="10">
        <v>44.834561000000001</v>
      </c>
      <c r="T417" s="10">
        <v>-93.305733000000004</v>
      </c>
      <c r="X417" s="46" t="s">
        <v>29</v>
      </c>
      <c r="Y417" s="10">
        <f t="shared" si="6"/>
        <v>2020</v>
      </c>
    </row>
    <row r="418" spans="1:12845" x14ac:dyDescent="0.25">
      <c r="A418" s="10" t="s">
        <v>1878</v>
      </c>
      <c r="B418" s="16">
        <v>43840</v>
      </c>
      <c r="C418" s="10" t="s">
        <v>1894</v>
      </c>
      <c r="D418" s="10" t="s">
        <v>23</v>
      </c>
      <c r="E418" s="10" t="s">
        <v>24</v>
      </c>
      <c r="F418" s="11" t="s">
        <v>25</v>
      </c>
      <c r="G418" s="10" t="s">
        <v>1899</v>
      </c>
      <c r="H418" s="10" t="s">
        <v>1895</v>
      </c>
      <c r="L418" s="61">
        <v>16406</v>
      </c>
      <c r="M418" s="10" t="s">
        <v>1896</v>
      </c>
      <c r="N418" s="10" t="s">
        <v>33</v>
      </c>
      <c r="O418" s="10" t="s">
        <v>1897</v>
      </c>
      <c r="P418" s="10" t="s">
        <v>1285</v>
      </c>
      <c r="Q418" s="10" t="s">
        <v>1898</v>
      </c>
      <c r="R418" s="10">
        <v>55413</v>
      </c>
      <c r="S418" s="10">
        <v>45.001057000000003</v>
      </c>
      <c r="T418" s="10">
        <v>-93.250539000000003</v>
      </c>
      <c r="X418" s="46" t="s">
        <v>29</v>
      </c>
      <c r="Y418" s="10">
        <f t="shared" si="6"/>
        <v>2020</v>
      </c>
    </row>
    <row r="419" spans="1:12845" x14ac:dyDescent="0.25">
      <c r="A419" s="10" t="s">
        <v>1878</v>
      </c>
      <c r="B419" s="16">
        <v>43843</v>
      </c>
      <c r="C419" s="10" t="s">
        <v>1907</v>
      </c>
      <c r="D419" s="10" t="s">
        <v>23</v>
      </c>
      <c r="E419" s="10" t="s">
        <v>24</v>
      </c>
      <c r="F419" s="11" t="s">
        <v>25</v>
      </c>
      <c r="G419" s="10" t="s">
        <v>1910</v>
      </c>
      <c r="H419" s="10" t="s">
        <v>1880</v>
      </c>
      <c r="I419" s="96"/>
      <c r="L419" s="61">
        <v>18000</v>
      </c>
      <c r="M419" s="11" t="s">
        <v>304</v>
      </c>
      <c r="N419" s="10" t="s">
        <v>28</v>
      </c>
      <c r="O419" s="10" t="s">
        <v>1908</v>
      </c>
      <c r="P419" s="10" t="s">
        <v>1290</v>
      </c>
      <c r="Q419" s="10" t="s">
        <v>1909</v>
      </c>
      <c r="R419" s="10">
        <v>55401</v>
      </c>
      <c r="S419" s="10">
        <v>44.985550000000003</v>
      </c>
      <c r="T419" s="10">
        <v>-93.274319000000006</v>
      </c>
      <c r="X419" s="46" t="s">
        <v>29</v>
      </c>
      <c r="Y419" s="10">
        <f t="shared" si="6"/>
        <v>2020</v>
      </c>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c r="DM419" s="42"/>
      <c r="DN419" s="42"/>
      <c r="DO419" s="42"/>
      <c r="DP419" s="42"/>
      <c r="DQ419" s="42"/>
      <c r="DR419" s="42"/>
      <c r="DS419" s="42"/>
      <c r="DT419" s="42"/>
      <c r="DU419" s="42"/>
      <c r="DV419" s="42"/>
      <c r="DW419" s="42"/>
      <c r="DX419" s="42"/>
      <c r="DY419" s="42"/>
      <c r="DZ419" s="42"/>
      <c r="EA419" s="42"/>
      <c r="EB419" s="42"/>
      <c r="EC419" s="42"/>
      <c r="ED419" s="42"/>
      <c r="EE419" s="42"/>
      <c r="EF419" s="42"/>
      <c r="EG419" s="42"/>
      <c r="EH419" s="42"/>
      <c r="EI419" s="42"/>
      <c r="EJ419" s="42"/>
      <c r="EK419" s="42"/>
      <c r="EL419" s="42"/>
      <c r="EM419" s="42"/>
      <c r="EN419" s="42"/>
      <c r="EO419" s="42"/>
      <c r="EP419" s="42"/>
      <c r="EQ419" s="42"/>
      <c r="ER419" s="42"/>
      <c r="ES419" s="42"/>
      <c r="ET419" s="42"/>
      <c r="EU419" s="42"/>
      <c r="EV419" s="42"/>
      <c r="EW419" s="42"/>
      <c r="EX419" s="42"/>
      <c r="EY419" s="42"/>
      <c r="EZ419" s="42"/>
      <c r="FA419" s="42"/>
      <c r="FB419" s="42"/>
      <c r="FC419" s="42"/>
      <c r="FD419" s="42"/>
      <c r="FE419" s="42"/>
      <c r="FF419" s="42"/>
      <c r="FG419" s="42"/>
      <c r="FH419" s="42"/>
      <c r="FI419" s="42"/>
      <c r="FJ419" s="42"/>
      <c r="FK419" s="42"/>
      <c r="FL419" s="42"/>
      <c r="FM419" s="42"/>
      <c r="FN419" s="42"/>
      <c r="FO419" s="42"/>
      <c r="FP419" s="42"/>
      <c r="FQ419" s="42"/>
      <c r="FR419" s="42"/>
      <c r="FS419" s="42"/>
      <c r="FT419" s="42"/>
      <c r="FU419" s="42"/>
      <c r="FV419" s="42"/>
      <c r="FW419" s="42"/>
      <c r="FX419" s="42"/>
      <c r="FY419" s="42"/>
      <c r="FZ419" s="42"/>
      <c r="GA419" s="42"/>
      <c r="GB419" s="42"/>
      <c r="GC419" s="42"/>
      <c r="GD419" s="42"/>
      <c r="GE419" s="42"/>
      <c r="GF419" s="42"/>
      <c r="GG419" s="42"/>
      <c r="GH419" s="42"/>
      <c r="GI419" s="42"/>
      <c r="GJ419" s="42"/>
      <c r="GK419" s="42"/>
      <c r="GL419" s="42"/>
      <c r="GM419" s="42"/>
      <c r="GN419" s="42"/>
      <c r="GO419" s="42"/>
      <c r="GP419" s="42"/>
      <c r="GQ419" s="42"/>
      <c r="GR419" s="42"/>
      <c r="GS419" s="42"/>
      <c r="GT419" s="42"/>
      <c r="GU419" s="42"/>
      <c r="GV419" s="42"/>
      <c r="GW419" s="42"/>
      <c r="GX419" s="42"/>
      <c r="GY419" s="42"/>
      <c r="GZ419" s="42"/>
      <c r="HA419" s="42"/>
      <c r="HB419" s="42"/>
      <c r="HC419" s="42"/>
      <c r="HD419" s="42"/>
      <c r="HE419" s="42"/>
      <c r="HF419" s="42"/>
      <c r="HG419" s="42"/>
      <c r="HH419" s="42"/>
      <c r="HI419" s="42"/>
      <c r="HJ419" s="42"/>
      <c r="HK419" s="42"/>
      <c r="HL419" s="42"/>
      <c r="HM419" s="42"/>
      <c r="HN419" s="42"/>
      <c r="HO419" s="42"/>
      <c r="HP419" s="42"/>
      <c r="HQ419" s="42"/>
      <c r="HR419" s="42"/>
      <c r="HS419" s="42"/>
      <c r="HT419" s="42"/>
      <c r="HU419" s="42"/>
      <c r="HV419" s="42"/>
      <c r="HW419" s="42"/>
      <c r="HX419" s="42"/>
      <c r="HY419" s="42"/>
      <c r="HZ419" s="42"/>
      <c r="IA419" s="42"/>
      <c r="IB419" s="42"/>
      <c r="IC419" s="42"/>
      <c r="ID419" s="42"/>
      <c r="IE419" s="42"/>
      <c r="IF419" s="42"/>
      <c r="IG419" s="42"/>
      <c r="IH419" s="42"/>
      <c r="II419" s="42"/>
      <c r="IJ419" s="42"/>
      <c r="IK419" s="42"/>
      <c r="IL419" s="42"/>
      <c r="IM419" s="42"/>
      <c r="IN419" s="42"/>
      <c r="IO419" s="42"/>
      <c r="IP419" s="42"/>
      <c r="IQ419" s="42"/>
      <c r="IR419" s="42"/>
      <c r="IS419" s="42"/>
      <c r="IT419" s="42"/>
      <c r="IU419" s="42"/>
      <c r="IV419" s="42"/>
      <c r="IW419" s="42"/>
      <c r="IX419" s="42"/>
      <c r="IY419" s="42"/>
      <c r="IZ419" s="42"/>
      <c r="JA419" s="42"/>
      <c r="JB419" s="42"/>
      <c r="JC419" s="42"/>
      <c r="JD419" s="42"/>
      <c r="JE419" s="42"/>
      <c r="JF419" s="42"/>
      <c r="JG419" s="42"/>
      <c r="JH419" s="42"/>
      <c r="JI419" s="42"/>
      <c r="JJ419" s="42"/>
      <c r="JK419" s="42"/>
      <c r="JL419" s="42"/>
      <c r="JM419" s="42"/>
      <c r="JN419" s="42"/>
      <c r="JO419" s="42"/>
      <c r="JP419" s="42"/>
      <c r="JQ419" s="42"/>
      <c r="JR419" s="42"/>
      <c r="JS419" s="42"/>
      <c r="JT419" s="42"/>
      <c r="JU419" s="42"/>
      <c r="JV419" s="42"/>
      <c r="JW419" s="42"/>
      <c r="JX419" s="42"/>
      <c r="JY419" s="42"/>
      <c r="JZ419" s="42"/>
      <c r="KA419" s="42"/>
      <c r="KB419" s="42"/>
      <c r="KC419" s="42"/>
      <c r="KD419" s="42"/>
      <c r="KE419" s="42"/>
      <c r="KF419" s="42"/>
      <c r="KG419" s="42"/>
      <c r="KH419" s="42"/>
      <c r="KI419" s="42"/>
      <c r="KJ419" s="42"/>
      <c r="KK419" s="42"/>
      <c r="KL419" s="42"/>
      <c r="KM419" s="42"/>
      <c r="KN419" s="42"/>
      <c r="KO419" s="42"/>
      <c r="KP419" s="42"/>
      <c r="KQ419" s="42"/>
      <c r="KR419" s="42"/>
      <c r="KS419" s="42"/>
      <c r="KT419" s="42"/>
      <c r="KU419" s="42"/>
      <c r="KV419" s="42"/>
      <c r="KW419" s="42"/>
      <c r="KX419" s="42"/>
      <c r="KY419" s="42"/>
      <c r="KZ419" s="42"/>
      <c r="LA419" s="42"/>
      <c r="LB419" s="42"/>
      <c r="LC419" s="42"/>
      <c r="LD419" s="42"/>
      <c r="LE419" s="42"/>
      <c r="LF419" s="42"/>
      <c r="LG419" s="42"/>
      <c r="LH419" s="42"/>
      <c r="LI419" s="42"/>
      <c r="LJ419" s="42"/>
      <c r="LK419" s="42"/>
      <c r="LL419" s="42"/>
      <c r="LM419" s="42"/>
      <c r="LN419" s="42"/>
      <c r="LO419" s="42"/>
      <c r="LP419" s="42"/>
      <c r="LQ419" s="42"/>
      <c r="LR419" s="42"/>
      <c r="LS419" s="42"/>
      <c r="LT419" s="42"/>
      <c r="LU419" s="42"/>
      <c r="LV419" s="42"/>
      <c r="LW419" s="42"/>
      <c r="LX419" s="42"/>
      <c r="LY419" s="42"/>
      <c r="LZ419" s="42"/>
      <c r="MA419" s="42"/>
      <c r="MB419" s="42"/>
      <c r="MC419" s="42"/>
      <c r="MD419" s="42"/>
      <c r="ME419" s="42"/>
      <c r="MF419" s="42"/>
      <c r="MG419" s="42"/>
      <c r="MH419" s="42"/>
      <c r="MI419" s="42"/>
      <c r="MJ419" s="42"/>
      <c r="MK419" s="42"/>
      <c r="ML419" s="42"/>
      <c r="MM419" s="42"/>
      <c r="MN419" s="42"/>
      <c r="MO419" s="42"/>
      <c r="MP419" s="42"/>
      <c r="MQ419" s="42"/>
      <c r="MR419" s="42"/>
      <c r="MS419" s="42"/>
      <c r="MT419" s="42"/>
      <c r="MU419" s="42"/>
      <c r="MV419" s="42"/>
      <c r="MW419" s="42"/>
      <c r="MX419" s="42"/>
      <c r="MY419" s="42"/>
      <c r="MZ419" s="42"/>
      <c r="NA419" s="42"/>
      <c r="NB419" s="42"/>
      <c r="NC419" s="42"/>
      <c r="ND419" s="42"/>
      <c r="NE419" s="42"/>
      <c r="NF419" s="42"/>
      <c r="NG419" s="42"/>
      <c r="NH419" s="42"/>
      <c r="NI419" s="42"/>
      <c r="NJ419" s="42"/>
      <c r="NK419" s="42"/>
      <c r="NL419" s="42"/>
      <c r="NM419" s="42"/>
      <c r="NN419" s="42"/>
      <c r="NO419" s="42"/>
      <c r="NP419" s="42"/>
      <c r="NQ419" s="42"/>
      <c r="NR419" s="42"/>
      <c r="NS419" s="42"/>
      <c r="NT419" s="42"/>
      <c r="NU419" s="42"/>
      <c r="NV419" s="42"/>
      <c r="NW419" s="42"/>
      <c r="NX419" s="42"/>
      <c r="NY419" s="42"/>
      <c r="NZ419" s="42"/>
      <c r="OA419" s="42"/>
      <c r="OB419" s="42"/>
      <c r="OC419" s="42"/>
      <c r="OD419" s="42"/>
      <c r="OE419" s="42"/>
      <c r="OF419" s="42"/>
      <c r="OG419" s="42"/>
      <c r="OH419" s="42"/>
      <c r="OI419" s="42"/>
      <c r="OJ419" s="42"/>
      <c r="OK419" s="42"/>
      <c r="OL419" s="42"/>
      <c r="OM419" s="42"/>
      <c r="ON419" s="42"/>
      <c r="OO419" s="42"/>
      <c r="OP419" s="42"/>
      <c r="OQ419" s="42"/>
      <c r="OR419" s="42"/>
      <c r="OS419" s="42"/>
      <c r="OT419" s="42"/>
      <c r="OU419" s="42"/>
      <c r="OV419" s="42"/>
      <c r="OW419" s="42"/>
      <c r="OX419" s="42"/>
      <c r="OY419" s="42"/>
      <c r="OZ419" s="42"/>
      <c r="PA419" s="42"/>
      <c r="PB419" s="42"/>
      <c r="PC419" s="42"/>
      <c r="PD419" s="42"/>
      <c r="PE419" s="42"/>
      <c r="PF419" s="42"/>
      <c r="PG419" s="42"/>
      <c r="PH419" s="42"/>
      <c r="PI419" s="42"/>
      <c r="PJ419" s="42"/>
      <c r="PK419" s="42"/>
      <c r="PL419" s="42"/>
      <c r="PM419" s="42"/>
      <c r="PN419" s="42"/>
      <c r="PO419" s="42"/>
      <c r="PP419" s="42"/>
      <c r="PQ419" s="42"/>
      <c r="PR419" s="42"/>
      <c r="PS419" s="42"/>
      <c r="PT419" s="42"/>
      <c r="PU419" s="42"/>
      <c r="PV419" s="42"/>
      <c r="PW419" s="42"/>
      <c r="PX419" s="42"/>
      <c r="PY419" s="42"/>
      <c r="PZ419" s="42"/>
      <c r="QA419" s="42"/>
      <c r="QB419" s="42"/>
      <c r="QC419" s="42"/>
      <c r="QD419" s="42"/>
      <c r="QE419" s="42"/>
      <c r="QF419" s="42"/>
      <c r="QG419" s="42"/>
      <c r="QH419" s="42"/>
      <c r="QI419" s="42"/>
      <c r="QJ419" s="42"/>
      <c r="QK419" s="42"/>
      <c r="QL419" s="42"/>
      <c r="QM419" s="42"/>
      <c r="QN419" s="42"/>
      <c r="QO419" s="42"/>
      <c r="QP419" s="42"/>
      <c r="QQ419" s="42"/>
      <c r="QR419" s="42"/>
      <c r="QS419" s="42"/>
      <c r="QT419" s="42"/>
      <c r="QU419" s="42"/>
      <c r="QV419" s="42"/>
      <c r="QW419" s="42"/>
      <c r="QX419" s="42"/>
      <c r="QY419" s="42"/>
      <c r="QZ419" s="42"/>
      <c r="RA419" s="42"/>
      <c r="RB419" s="42"/>
      <c r="RC419" s="42"/>
      <c r="RD419" s="42"/>
      <c r="RE419" s="42"/>
      <c r="RF419" s="42"/>
      <c r="RG419" s="42"/>
      <c r="RH419" s="42"/>
      <c r="RI419" s="42"/>
      <c r="RJ419" s="42"/>
      <c r="RK419" s="42"/>
      <c r="RL419" s="42"/>
      <c r="RM419" s="42"/>
      <c r="RN419" s="42"/>
      <c r="RO419" s="42"/>
      <c r="RP419" s="42"/>
      <c r="RQ419" s="42"/>
      <c r="RR419" s="42"/>
      <c r="RS419" s="42"/>
      <c r="RT419" s="42"/>
      <c r="RU419" s="42"/>
      <c r="RV419" s="42"/>
      <c r="RW419" s="42"/>
      <c r="RX419" s="42"/>
      <c r="RY419" s="42"/>
      <c r="RZ419" s="42"/>
      <c r="SA419" s="42"/>
      <c r="SB419" s="42"/>
      <c r="SC419" s="42"/>
      <c r="SD419" s="42"/>
      <c r="SE419" s="42"/>
      <c r="SF419" s="42"/>
      <c r="SG419" s="42"/>
      <c r="SH419" s="42"/>
      <c r="SI419" s="42"/>
      <c r="SJ419" s="42"/>
      <c r="SK419" s="42"/>
      <c r="SL419" s="42"/>
      <c r="SM419" s="42"/>
      <c r="SN419" s="42"/>
      <c r="SO419" s="42"/>
      <c r="SP419" s="42"/>
      <c r="SQ419" s="42"/>
      <c r="SR419" s="42"/>
      <c r="SS419" s="42"/>
      <c r="ST419" s="42"/>
      <c r="SU419" s="42"/>
      <c r="SV419" s="42"/>
      <c r="SW419" s="42"/>
      <c r="SX419" s="42"/>
      <c r="SY419" s="42"/>
      <c r="SZ419" s="42"/>
      <c r="TA419" s="42"/>
      <c r="TB419" s="42"/>
      <c r="TC419" s="42"/>
      <c r="TD419" s="42"/>
      <c r="TE419" s="42"/>
      <c r="TF419" s="42"/>
      <c r="TG419" s="42"/>
      <c r="TH419" s="42"/>
      <c r="TI419" s="42"/>
      <c r="TJ419" s="42"/>
      <c r="TK419" s="42"/>
      <c r="TL419" s="42"/>
      <c r="TM419" s="42"/>
      <c r="TN419" s="42"/>
      <c r="TO419" s="42"/>
      <c r="TP419" s="42"/>
      <c r="TQ419" s="42"/>
      <c r="TR419" s="42"/>
      <c r="TS419" s="42"/>
      <c r="TT419" s="42"/>
      <c r="TU419" s="42"/>
      <c r="TV419" s="42"/>
      <c r="TW419" s="42"/>
      <c r="TX419" s="42"/>
      <c r="TY419" s="42"/>
      <c r="TZ419" s="42"/>
      <c r="UA419" s="42"/>
      <c r="UB419" s="42"/>
      <c r="UC419" s="42"/>
      <c r="UD419" s="42"/>
      <c r="UE419" s="42"/>
      <c r="UF419" s="42"/>
      <c r="UG419" s="42"/>
      <c r="UH419" s="42"/>
      <c r="UI419" s="42"/>
      <c r="UJ419" s="42"/>
      <c r="UK419" s="42"/>
      <c r="UL419" s="42"/>
      <c r="UM419" s="42"/>
      <c r="UN419" s="42"/>
      <c r="UO419" s="42"/>
      <c r="UP419" s="42"/>
      <c r="UQ419" s="42"/>
      <c r="UR419" s="42"/>
      <c r="US419" s="42"/>
      <c r="UT419" s="42"/>
      <c r="UU419" s="42"/>
      <c r="UV419" s="42"/>
      <c r="UW419" s="42"/>
      <c r="UX419" s="42"/>
      <c r="UY419" s="42"/>
      <c r="UZ419" s="42"/>
      <c r="VA419" s="42"/>
      <c r="VB419" s="42"/>
      <c r="VC419" s="42"/>
      <c r="VD419" s="42"/>
      <c r="VE419" s="42"/>
      <c r="VF419" s="42"/>
      <c r="VG419" s="42"/>
      <c r="VH419" s="42"/>
      <c r="VI419" s="42"/>
      <c r="VJ419" s="42"/>
      <c r="VK419" s="42"/>
      <c r="VL419" s="42"/>
      <c r="VM419" s="42"/>
      <c r="VN419" s="42"/>
      <c r="VO419" s="42"/>
      <c r="VP419" s="42"/>
      <c r="VQ419" s="42"/>
      <c r="VR419" s="42"/>
      <c r="VS419" s="42"/>
      <c r="VT419" s="42"/>
      <c r="VU419" s="42"/>
      <c r="VV419" s="42"/>
      <c r="VW419" s="42"/>
      <c r="VX419" s="42"/>
      <c r="VY419" s="42"/>
      <c r="VZ419" s="42"/>
      <c r="WA419" s="42"/>
      <c r="WB419" s="42"/>
      <c r="WC419" s="42"/>
      <c r="WD419" s="42"/>
      <c r="WE419" s="42"/>
      <c r="WF419" s="42"/>
      <c r="WG419" s="42"/>
      <c r="WH419" s="42"/>
      <c r="WI419" s="42"/>
      <c r="WJ419" s="42"/>
      <c r="WK419" s="42"/>
      <c r="WL419" s="42"/>
      <c r="WM419" s="42"/>
      <c r="WN419" s="42"/>
      <c r="WO419" s="42"/>
      <c r="WP419" s="42"/>
      <c r="WQ419" s="42"/>
      <c r="WR419" s="42"/>
      <c r="WS419" s="42"/>
      <c r="WT419" s="42"/>
      <c r="WU419" s="42"/>
      <c r="WV419" s="42"/>
      <c r="WW419" s="42"/>
      <c r="WX419" s="42"/>
      <c r="WY419" s="42"/>
      <c r="WZ419" s="42"/>
      <c r="XA419" s="42"/>
      <c r="XB419" s="42"/>
      <c r="XC419" s="42"/>
      <c r="XD419" s="42"/>
      <c r="XE419" s="42"/>
      <c r="XF419" s="42"/>
      <c r="XG419" s="42"/>
      <c r="XH419" s="42"/>
      <c r="XI419" s="42"/>
      <c r="XJ419" s="42"/>
      <c r="XK419" s="42"/>
      <c r="XL419" s="42"/>
      <c r="XM419" s="42"/>
      <c r="XN419" s="42"/>
      <c r="XO419" s="42"/>
      <c r="XP419" s="42"/>
      <c r="XQ419" s="42"/>
      <c r="XR419" s="42"/>
      <c r="XS419" s="42"/>
      <c r="XT419" s="42"/>
      <c r="XU419" s="42"/>
      <c r="XV419" s="42"/>
      <c r="XW419" s="42"/>
      <c r="XX419" s="42"/>
      <c r="XY419" s="42"/>
      <c r="XZ419" s="42"/>
      <c r="YA419" s="42"/>
      <c r="YB419" s="42"/>
      <c r="YC419" s="42"/>
      <c r="YD419" s="42"/>
      <c r="YE419" s="42"/>
      <c r="YF419" s="42"/>
      <c r="YG419" s="42"/>
      <c r="YH419" s="42"/>
      <c r="YI419" s="42"/>
      <c r="YJ419" s="42"/>
      <c r="YK419" s="42"/>
      <c r="YL419" s="42"/>
      <c r="YM419" s="42"/>
      <c r="YN419" s="42"/>
      <c r="YO419" s="42"/>
      <c r="YP419" s="42"/>
      <c r="YQ419" s="42"/>
      <c r="YR419" s="42"/>
      <c r="YS419" s="42"/>
      <c r="YT419" s="42"/>
      <c r="YU419" s="42"/>
      <c r="YV419" s="42"/>
      <c r="YW419" s="42"/>
      <c r="YX419" s="42"/>
      <c r="YY419" s="42"/>
      <c r="YZ419" s="42"/>
      <c r="ZA419" s="42"/>
      <c r="ZB419" s="42"/>
      <c r="ZC419" s="42"/>
      <c r="ZD419" s="42"/>
      <c r="ZE419" s="42"/>
      <c r="ZF419" s="42"/>
      <c r="ZG419" s="42"/>
      <c r="ZH419" s="42"/>
      <c r="ZI419" s="42"/>
      <c r="ZJ419" s="42"/>
      <c r="ZK419" s="42"/>
      <c r="ZL419" s="42"/>
      <c r="ZM419" s="42"/>
      <c r="ZN419" s="42"/>
      <c r="ZO419" s="42"/>
      <c r="ZP419" s="42"/>
      <c r="ZQ419" s="42"/>
      <c r="ZR419" s="42"/>
      <c r="ZS419" s="42"/>
      <c r="ZT419" s="42"/>
      <c r="ZU419" s="42"/>
      <c r="ZV419" s="42"/>
      <c r="ZW419" s="42"/>
      <c r="ZX419" s="42"/>
      <c r="ZY419" s="42"/>
      <c r="ZZ419" s="42"/>
      <c r="AAA419" s="42"/>
      <c r="AAB419" s="42"/>
      <c r="AAC419" s="42"/>
      <c r="AAD419" s="42"/>
      <c r="AAE419" s="42"/>
      <c r="AAF419" s="42"/>
      <c r="AAG419" s="42"/>
      <c r="AAH419" s="42"/>
      <c r="AAI419" s="42"/>
      <c r="AAJ419" s="42"/>
      <c r="AAK419" s="42"/>
      <c r="AAL419" s="42"/>
      <c r="AAM419" s="42"/>
      <c r="AAN419" s="42"/>
      <c r="AAO419" s="42"/>
      <c r="AAP419" s="42"/>
      <c r="AAQ419" s="42"/>
      <c r="AAR419" s="42"/>
      <c r="AAS419" s="42"/>
      <c r="AAT419" s="42"/>
      <c r="AAU419" s="42"/>
      <c r="AAV419" s="42"/>
      <c r="AAW419" s="42"/>
      <c r="AAX419" s="42"/>
      <c r="AAY419" s="42"/>
      <c r="AAZ419" s="42"/>
      <c r="ABA419" s="42"/>
      <c r="ABB419" s="42"/>
      <c r="ABC419" s="42"/>
      <c r="ABD419" s="42"/>
      <c r="ABE419" s="42"/>
      <c r="ABF419" s="42"/>
      <c r="ABG419" s="42"/>
      <c r="ABH419" s="42"/>
      <c r="ABI419" s="42"/>
      <c r="ABJ419" s="42"/>
      <c r="ABK419" s="42"/>
      <c r="ABL419" s="42"/>
      <c r="ABM419" s="42"/>
      <c r="ABN419" s="42"/>
      <c r="ABO419" s="42"/>
      <c r="ABP419" s="42"/>
      <c r="ABQ419" s="42"/>
      <c r="ABR419" s="42"/>
      <c r="ABS419" s="42"/>
      <c r="ABT419" s="42"/>
      <c r="ABU419" s="42"/>
      <c r="ABV419" s="42"/>
      <c r="ABW419" s="42"/>
      <c r="ABX419" s="42"/>
      <c r="ABY419" s="42"/>
      <c r="ABZ419" s="42"/>
      <c r="ACA419" s="42"/>
      <c r="ACB419" s="42"/>
      <c r="ACC419" s="42"/>
      <c r="ACD419" s="42"/>
      <c r="ACE419" s="42"/>
      <c r="ACF419" s="42"/>
      <c r="ACG419" s="42"/>
      <c r="ACH419" s="42"/>
      <c r="ACI419" s="42"/>
      <c r="ACJ419" s="42"/>
      <c r="ACK419" s="42"/>
      <c r="ACL419" s="42"/>
      <c r="ACM419" s="42"/>
      <c r="ACN419" s="42"/>
      <c r="ACO419" s="42"/>
      <c r="ACP419" s="42"/>
      <c r="ACQ419" s="42"/>
      <c r="ACR419" s="42"/>
      <c r="ACS419" s="42"/>
      <c r="ACT419" s="42"/>
      <c r="ACU419" s="42"/>
      <c r="ACV419" s="42"/>
      <c r="ACW419" s="42"/>
      <c r="ACX419" s="42"/>
      <c r="ACY419" s="42"/>
      <c r="ACZ419" s="42"/>
      <c r="ADA419" s="42"/>
      <c r="ADB419" s="42"/>
      <c r="ADC419" s="42"/>
      <c r="ADD419" s="42"/>
      <c r="ADE419" s="42"/>
      <c r="ADF419" s="42"/>
      <c r="ADG419" s="42"/>
      <c r="ADH419" s="42"/>
      <c r="ADI419" s="42"/>
      <c r="ADJ419" s="42"/>
      <c r="ADK419" s="42"/>
      <c r="ADL419" s="42"/>
      <c r="ADM419" s="42"/>
      <c r="ADN419" s="42"/>
      <c r="ADO419" s="42"/>
      <c r="ADP419" s="42"/>
      <c r="ADQ419" s="42"/>
      <c r="ADR419" s="42"/>
      <c r="ADS419" s="42"/>
      <c r="ADT419" s="42"/>
      <c r="ADU419" s="42"/>
      <c r="ADV419" s="42"/>
      <c r="ADW419" s="42"/>
      <c r="ADX419" s="42"/>
      <c r="ADY419" s="42"/>
      <c r="ADZ419" s="42"/>
      <c r="AEA419" s="42"/>
      <c r="AEB419" s="42"/>
      <c r="AEC419" s="42"/>
      <c r="AED419" s="42"/>
      <c r="AEE419" s="42"/>
      <c r="AEF419" s="42"/>
      <c r="AEG419" s="42"/>
      <c r="AEH419" s="42"/>
      <c r="AEI419" s="42"/>
      <c r="AEJ419" s="42"/>
      <c r="AEK419" s="42"/>
      <c r="AEL419" s="42"/>
      <c r="AEM419" s="42"/>
      <c r="AEN419" s="42"/>
      <c r="AEO419" s="42"/>
      <c r="AEP419" s="42"/>
      <c r="AEQ419" s="42"/>
      <c r="AER419" s="42"/>
      <c r="AES419" s="42"/>
      <c r="AET419" s="42"/>
      <c r="AEU419" s="42"/>
      <c r="AEV419" s="42"/>
      <c r="AEW419" s="42"/>
      <c r="AEX419" s="42"/>
      <c r="AEY419" s="42"/>
      <c r="AEZ419" s="42"/>
      <c r="AFA419" s="42"/>
      <c r="AFB419" s="42"/>
      <c r="AFC419" s="42"/>
      <c r="AFD419" s="42"/>
      <c r="AFE419" s="42"/>
      <c r="AFF419" s="42"/>
      <c r="AFG419" s="42"/>
      <c r="AFH419" s="42"/>
      <c r="AFI419" s="42"/>
      <c r="AFJ419" s="42"/>
      <c r="AFK419" s="42"/>
      <c r="AFL419" s="42"/>
      <c r="AFM419" s="42"/>
      <c r="AFN419" s="42"/>
      <c r="AFO419" s="42"/>
      <c r="AFP419" s="42"/>
      <c r="AFQ419" s="42"/>
      <c r="AFR419" s="42"/>
      <c r="AFS419" s="42"/>
      <c r="AFT419" s="42"/>
      <c r="AFU419" s="42"/>
      <c r="AFV419" s="42"/>
      <c r="AFW419" s="42"/>
      <c r="AFX419" s="42"/>
      <c r="AFY419" s="42"/>
      <c r="AFZ419" s="42"/>
      <c r="AGA419" s="42"/>
      <c r="AGB419" s="42"/>
      <c r="AGC419" s="42"/>
      <c r="AGD419" s="42"/>
      <c r="AGE419" s="42"/>
      <c r="AGF419" s="42"/>
      <c r="AGG419" s="42"/>
      <c r="AGH419" s="42"/>
      <c r="AGI419" s="42"/>
      <c r="AGJ419" s="42"/>
      <c r="AGK419" s="42"/>
      <c r="AGL419" s="42"/>
      <c r="AGM419" s="42"/>
      <c r="AGN419" s="42"/>
      <c r="AGO419" s="42"/>
      <c r="AGP419" s="42"/>
      <c r="AGQ419" s="42"/>
      <c r="AGR419" s="42"/>
      <c r="AGS419" s="42"/>
      <c r="AGT419" s="42"/>
      <c r="AGU419" s="42"/>
      <c r="AGV419" s="42"/>
      <c r="AGW419" s="42"/>
      <c r="AGX419" s="42"/>
      <c r="AGY419" s="42"/>
      <c r="AGZ419" s="42"/>
      <c r="AHA419" s="42"/>
      <c r="AHB419" s="42"/>
      <c r="AHC419" s="42"/>
      <c r="AHD419" s="42"/>
      <c r="AHE419" s="42"/>
      <c r="AHF419" s="42"/>
      <c r="AHG419" s="42"/>
      <c r="AHH419" s="42"/>
      <c r="AHI419" s="42"/>
      <c r="AHJ419" s="42"/>
      <c r="AHK419" s="42"/>
      <c r="AHL419" s="42"/>
      <c r="AHM419" s="42"/>
      <c r="AHN419" s="42"/>
      <c r="AHO419" s="42"/>
      <c r="AHP419" s="42"/>
      <c r="AHQ419" s="42"/>
      <c r="AHR419" s="42"/>
      <c r="AHS419" s="42"/>
      <c r="AHT419" s="42"/>
      <c r="AHU419" s="42"/>
      <c r="AHV419" s="42"/>
      <c r="AHW419" s="42"/>
      <c r="AHX419" s="42"/>
      <c r="AHY419" s="42"/>
      <c r="AHZ419" s="42"/>
      <c r="AIA419" s="42"/>
      <c r="AIB419" s="42"/>
      <c r="AIC419" s="42"/>
      <c r="AID419" s="42"/>
      <c r="AIE419" s="42"/>
      <c r="AIF419" s="42"/>
      <c r="AIG419" s="42"/>
      <c r="AIH419" s="42"/>
      <c r="AII419" s="42"/>
      <c r="AIJ419" s="42"/>
      <c r="AIK419" s="42"/>
      <c r="AIL419" s="42"/>
      <c r="AIM419" s="42"/>
      <c r="AIN419" s="42"/>
      <c r="AIO419" s="42"/>
      <c r="AIP419" s="42"/>
      <c r="AIQ419" s="42"/>
      <c r="AIR419" s="42"/>
      <c r="AIS419" s="42"/>
      <c r="AIT419" s="42"/>
      <c r="AIU419" s="42"/>
      <c r="AIV419" s="42"/>
      <c r="AIW419" s="42"/>
      <c r="AIX419" s="42"/>
      <c r="AIY419" s="42"/>
      <c r="AIZ419" s="42"/>
      <c r="AJA419" s="42"/>
      <c r="AJB419" s="42"/>
      <c r="AJC419" s="42"/>
      <c r="AJD419" s="42"/>
      <c r="AJE419" s="42"/>
      <c r="AJF419" s="42"/>
      <c r="AJG419" s="42"/>
      <c r="AJH419" s="42"/>
      <c r="AJI419" s="42"/>
      <c r="AJJ419" s="42"/>
      <c r="AJK419" s="42"/>
      <c r="AJL419" s="42"/>
      <c r="AJM419" s="42"/>
      <c r="AJN419" s="42"/>
      <c r="AJO419" s="42"/>
      <c r="AJP419" s="42"/>
      <c r="AJQ419" s="42"/>
      <c r="AJR419" s="42"/>
      <c r="AJS419" s="42"/>
      <c r="AJT419" s="42"/>
      <c r="AJU419" s="42"/>
      <c r="AJV419" s="42"/>
      <c r="AJW419" s="42"/>
      <c r="AJX419" s="42"/>
      <c r="AJY419" s="42"/>
      <c r="AJZ419" s="42"/>
      <c r="AKA419" s="42"/>
      <c r="AKB419" s="42"/>
      <c r="AKC419" s="42"/>
      <c r="AKD419" s="42"/>
      <c r="AKE419" s="42"/>
      <c r="AKF419" s="42"/>
      <c r="AKG419" s="42"/>
      <c r="AKH419" s="42"/>
      <c r="AKI419" s="42"/>
      <c r="AKJ419" s="42"/>
      <c r="AKK419" s="42"/>
      <c r="AKL419" s="42"/>
      <c r="AKM419" s="42"/>
      <c r="AKN419" s="42"/>
      <c r="AKO419" s="42"/>
      <c r="AKP419" s="42"/>
      <c r="AKQ419" s="42"/>
      <c r="AKR419" s="42"/>
      <c r="AKS419" s="42"/>
      <c r="AKT419" s="42"/>
      <c r="AKU419" s="42"/>
      <c r="AKV419" s="42"/>
      <c r="AKW419" s="42"/>
      <c r="AKX419" s="42"/>
      <c r="AKY419" s="42"/>
      <c r="AKZ419" s="42"/>
      <c r="ALA419" s="42"/>
      <c r="ALB419" s="42"/>
      <c r="ALC419" s="42"/>
      <c r="ALD419" s="42"/>
      <c r="ALE419" s="42"/>
      <c r="ALF419" s="42"/>
      <c r="ALG419" s="42"/>
      <c r="ALH419" s="42"/>
      <c r="ALI419" s="42"/>
      <c r="ALJ419" s="42"/>
      <c r="ALK419" s="42"/>
      <c r="ALL419" s="42"/>
      <c r="ALM419" s="42"/>
      <c r="ALN419" s="42"/>
      <c r="ALO419" s="42"/>
      <c r="ALP419" s="42"/>
      <c r="ALQ419" s="42"/>
      <c r="ALR419" s="42"/>
      <c r="ALS419" s="42"/>
      <c r="ALT419" s="42"/>
      <c r="ALU419" s="42"/>
      <c r="ALV419" s="42"/>
      <c r="ALW419" s="42"/>
      <c r="ALX419" s="42"/>
      <c r="ALY419" s="42"/>
      <c r="ALZ419" s="42"/>
      <c r="AMA419" s="42"/>
      <c r="AMB419" s="42"/>
      <c r="AMC419" s="42"/>
      <c r="AMD419" s="42"/>
      <c r="AME419" s="42"/>
      <c r="AMF419" s="42"/>
      <c r="AMG419" s="42"/>
      <c r="AMH419" s="42"/>
      <c r="AMI419" s="42"/>
      <c r="AMJ419" s="42"/>
      <c r="AMK419" s="42"/>
      <c r="AML419" s="42"/>
      <c r="AMM419" s="42"/>
      <c r="AMN419" s="42"/>
      <c r="AMO419" s="42"/>
      <c r="AMP419" s="42"/>
      <c r="AMQ419" s="42"/>
      <c r="AMR419" s="42"/>
      <c r="AMS419" s="42"/>
      <c r="AMT419" s="42"/>
      <c r="AMU419" s="42"/>
      <c r="AMV419" s="42"/>
      <c r="AMW419" s="42"/>
      <c r="AMX419" s="42"/>
      <c r="AMY419" s="42"/>
      <c r="AMZ419" s="42"/>
      <c r="ANA419" s="42"/>
      <c r="ANB419" s="42"/>
      <c r="ANC419" s="42"/>
      <c r="AND419" s="42"/>
      <c r="ANE419" s="42"/>
      <c r="ANF419" s="42"/>
      <c r="ANG419" s="42"/>
      <c r="ANH419" s="42"/>
      <c r="ANI419" s="42"/>
      <c r="ANJ419" s="42"/>
      <c r="ANK419" s="42"/>
      <c r="ANL419" s="42"/>
      <c r="ANM419" s="42"/>
      <c r="ANN419" s="42"/>
      <c r="ANO419" s="42"/>
      <c r="ANP419" s="42"/>
      <c r="ANQ419" s="42"/>
      <c r="ANR419" s="42"/>
      <c r="ANS419" s="42"/>
      <c r="ANT419" s="42"/>
      <c r="ANU419" s="42"/>
      <c r="ANV419" s="42"/>
      <c r="ANW419" s="42"/>
      <c r="ANX419" s="42"/>
      <c r="ANY419" s="42"/>
      <c r="ANZ419" s="42"/>
      <c r="AOA419" s="42"/>
      <c r="AOB419" s="42"/>
      <c r="AOC419" s="42"/>
      <c r="AOD419" s="42"/>
      <c r="AOE419" s="42"/>
      <c r="AOF419" s="42"/>
      <c r="AOG419" s="42"/>
      <c r="AOH419" s="42"/>
      <c r="AOI419" s="42"/>
      <c r="AOJ419" s="42"/>
      <c r="AOK419" s="42"/>
      <c r="AOL419" s="42"/>
      <c r="AOM419" s="42"/>
      <c r="AON419" s="42"/>
      <c r="AOO419" s="42"/>
      <c r="AOP419" s="42"/>
      <c r="AOQ419" s="42"/>
      <c r="AOR419" s="42"/>
      <c r="AOS419" s="42"/>
      <c r="AOT419" s="42"/>
      <c r="AOU419" s="42"/>
      <c r="AOV419" s="42"/>
      <c r="AOW419" s="42"/>
      <c r="AOX419" s="42"/>
      <c r="AOY419" s="42"/>
      <c r="AOZ419" s="42"/>
      <c r="APA419" s="42"/>
      <c r="APB419" s="42"/>
      <c r="APC419" s="42"/>
      <c r="APD419" s="42"/>
      <c r="APE419" s="42"/>
      <c r="APF419" s="42"/>
      <c r="APG419" s="42"/>
      <c r="APH419" s="42"/>
      <c r="API419" s="42"/>
      <c r="APJ419" s="42"/>
      <c r="APK419" s="42"/>
      <c r="APL419" s="42"/>
      <c r="APM419" s="42"/>
      <c r="APN419" s="42"/>
      <c r="APO419" s="42"/>
      <c r="APP419" s="42"/>
      <c r="APQ419" s="42"/>
      <c r="APR419" s="42"/>
      <c r="APS419" s="42"/>
      <c r="APT419" s="42"/>
      <c r="APU419" s="42"/>
      <c r="APV419" s="42"/>
      <c r="APW419" s="42"/>
      <c r="APX419" s="42"/>
      <c r="APY419" s="42"/>
      <c r="APZ419" s="42"/>
      <c r="AQA419" s="42"/>
      <c r="AQB419" s="42"/>
      <c r="AQC419" s="42"/>
      <c r="AQD419" s="42"/>
      <c r="AQE419" s="42"/>
      <c r="AQF419" s="42"/>
      <c r="AQG419" s="42"/>
      <c r="AQH419" s="42"/>
      <c r="AQI419" s="42"/>
      <c r="AQJ419" s="42"/>
      <c r="AQK419" s="42"/>
      <c r="AQL419" s="42"/>
      <c r="AQM419" s="42"/>
      <c r="AQN419" s="42"/>
      <c r="AQO419" s="42"/>
      <c r="AQP419" s="42"/>
      <c r="AQQ419" s="42"/>
      <c r="AQR419" s="42"/>
      <c r="AQS419" s="42"/>
      <c r="AQT419" s="42"/>
      <c r="AQU419" s="42"/>
      <c r="AQV419" s="42"/>
      <c r="AQW419" s="42"/>
      <c r="AQX419" s="42"/>
      <c r="AQY419" s="42"/>
      <c r="AQZ419" s="42"/>
      <c r="ARA419" s="42"/>
      <c r="ARB419" s="42"/>
      <c r="ARC419" s="42"/>
      <c r="ARD419" s="42"/>
      <c r="ARE419" s="42"/>
      <c r="ARF419" s="42"/>
      <c r="ARG419" s="42"/>
      <c r="ARH419" s="42"/>
      <c r="ARI419" s="42"/>
      <c r="ARJ419" s="42"/>
      <c r="ARK419" s="42"/>
      <c r="ARL419" s="42"/>
      <c r="ARM419" s="42"/>
      <c r="ARN419" s="42"/>
      <c r="ARO419" s="42"/>
      <c r="ARP419" s="42"/>
      <c r="ARQ419" s="42"/>
      <c r="ARR419" s="42"/>
      <c r="ARS419" s="42"/>
      <c r="ART419" s="42"/>
      <c r="ARU419" s="42"/>
      <c r="ARV419" s="42"/>
      <c r="ARW419" s="42"/>
      <c r="ARX419" s="42"/>
      <c r="ARY419" s="42"/>
      <c r="ARZ419" s="42"/>
      <c r="ASA419" s="42"/>
      <c r="ASB419" s="42"/>
      <c r="ASC419" s="42"/>
      <c r="ASD419" s="42"/>
      <c r="ASE419" s="42"/>
      <c r="ASF419" s="42"/>
      <c r="ASG419" s="42"/>
      <c r="ASH419" s="42"/>
      <c r="ASI419" s="42"/>
      <c r="ASJ419" s="42"/>
      <c r="ASK419" s="42"/>
      <c r="ASL419" s="42"/>
      <c r="ASM419" s="42"/>
      <c r="ASN419" s="42"/>
      <c r="ASO419" s="42"/>
      <c r="ASP419" s="42"/>
      <c r="ASQ419" s="42"/>
      <c r="ASR419" s="42"/>
      <c r="ASS419" s="42"/>
      <c r="AST419" s="42"/>
      <c r="ASU419" s="42"/>
      <c r="ASV419" s="42"/>
      <c r="ASW419" s="42"/>
      <c r="ASX419" s="42"/>
      <c r="ASY419" s="42"/>
      <c r="ASZ419" s="42"/>
      <c r="ATA419" s="42"/>
      <c r="ATB419" s="42"/>
      <c r="ATC419" s="42"/>
      <c r="ATD419" s="42"/>
      <c r="ATE419" s="42"/>
      <c r="ATF419" s="42"/>
      <c r="ATG419" s="42"/>
      <c r="ATH419" s="42"/>
      <c r="ATI419" s="42"/>
      <c r="ATJ419" s="42"/>
      <c r="ATK419" s="42"/>
      <c r="ATL419" s="42"/>
      <c r="ATM419" s="42"/>
      <c r="ATN419" s="42"/>
      <c r="ATO419" s="42"/>
      <c r="ATP419" s="42"/>
      <c r="ATQ419" s="42"/>
      <c r="ATR419" s="42"/>
      <c r="ATS419" s="42"/>
      <c r="ATT419" s="42"/>
      <c r="ATU419" s="42"/>
      <c r="ATV419" s="42"/>
      <c r="ATW419" s="42"/>
      <c r="ATX419" s="42"/>
      <c r="ATY419" s="42"/>
      <c r="ATZ419" s="42"/>
      <c r="AUA419" s="42"/>
      <c r="AUB419" s="42"/>
      <c r="AUC419" s="42"/>
      <c r="AUD419" s="42"/>
      <c r="AUE419" s="42"/>
      <c r="AUF419" s="42"/>
      <c r="AUG419" s="42"/>
      <c r="AUH419" s="42"/>
      <c r="AUI419" s="42"/>
      <c r="AUJ419" s="42"/>
      <c r="AUK419" s="42"/>
      <c r="AUL419" s="42"/>
      <c r="AUM419" s="42"/>
      <c r="AUN419" s="42"/>
      <c r="AUO419" s="42"/>
      <c r="AUP419" s="42"/>
      <c r="AUQ419" s="42"/>
      <c r="AUR419" s="42"/>
      <c r="AUS419" s="42"/>
      <c r="AUT419" s="42"/>
      <c r="AUU419" s="42"/>
      <c r="AUV419" s="42"/>
      <c r="AUW419" s="42"/>
      <c r="AUX419" s="42"/>
      <c r="AUY419" s="42"/>
      <c r="AUZ419" s="42"/>
      <c r="AVA419" s="42"/>
      <c r="AVB419" s="42"/>
      <c r="AVC419" s="42"/>
      <c r="AVD419" s="42"/>
      <c r="AVE419" s="42"/>
      <c r="AVF419" s="42"/>
      <c r="AVG419" s="42"/>
      <c r="AVH419" s="42"/>
      <c r="AVI419" s="42"/>
      <c r="AVJ419" s="42"/>
      <c r="AVK419" s="42"/>
      <c r="AVL419" s="42"/>
      <c r="AVM419" s="42"/>
      <c r="AVN419" s="42"/>
      <c r="AVO419" s="42"/>
      <c r="AVP419" s="42"/>
      <c r="AVQ419" s="42"/>
      <c r="AVR419" s="42"/>
      <c r="AVS419" s="42"/>
      <c r="AVT419" s="42"/>
      <c r="AVU419" s="42"/>
      <c r="AVV419" s="42"/>
      <c r="AVW419" s="42"/>
      <c r="AVX419" s="42"/>
      <c r="AVY419" s="42"/>
      <c r="AVZ419" s="42"/>
      <c r="AWA419" s="42"/>
      <c r="AWB419" s="42"/>
      <c r="AWC419" s="42"/>
      <c r="AWD419" s="42"/>
      <c r="AWE419" s="42"/>
      <c r="AWF419" s="42"/>
      <c r="AWG419" s="42"/>
      <c r="AWH419" s="42"/>
      <c r="AWI419" s="42"/>
      <c r="AWJ419" s="42"/>
      <c r="AWK419" s="42"/>
      <c r="AWL419" s="42"/>
      <c r="AWM419" s="42"/>
      <c r="AWN419" s="42"/>
      <c r="AWO419" s="42"/>
      <c r="AWP419" s="42"/>
      <c r="AWQ419" s="42"/>
      <c r="AWR419" s="42"/>
      <c r="AWS419" s="42"/>
      <c r="AWT419" s="42"/>
      <c r="AWU419" s="42"/>
      <c r="AWV419" s="42"/>
      <c r="AWW419" s="42"/>
      <c r="AWX419" s="42"/>
      <c r="AWY419" s="42"/>
      <c r="AWZ419" s="42"/>
      <c r="AXA419" s="42"/>
      <c r="AXB419" s="42"/>
      <c r="AXC419" s="42"/>
      <c r="AXD419" s="42"/>
      <c r="AXE419" s="42"/>
      <c r="AXF419" s="42"/>
      <c r="AXG419" s="42"/>
      <c r="AXH419" s="42"/>
      <c r="AXI419" s="42"/>
      <c r="AXJ419" s="42"/>
      <c r="AXK419" s="42"/>
      <c r="AXL419" s="42"/>
      <c r="AXM419" s="42"/>
      <c r="AXN419" s="42"/>
      <c r="AXO419" s="42"/>
      <c r="AXP419" s="42"/>
      <c r="AXQ419" s="42"/>
      <c r="AXR419" s="42"/>
      <c r="AXS419" s="42"/>
      <c r="AXT419" s="42"/>
      <c r="AXU419" s="42"/>
      <c r="AXV419" s="42"/>
      <c r="AXW419" s="42"/>
      <c r="AXX419" s="42"/>
      <c r="AXY419" s="42"/>
      <c r="AXZ419" s="42"/>
      <c r="AYA419" s="42"/>
      <c r="AYB419" s="42"/>
      <c r="AYC419" s="42"/>
      <c r="AYD419" s="42"/>
      <c r="AYE419" s="42"/>
      <c r="AYF419" s="42"/>
      <c r="AYG419" s="42"/>
      <c r="AYH419" s="42"/>
      <c r="AYI419" s="42"/>
      <c r="AYJ419" s="42"/>
      <c r="AYK419" s="42"/>
      <c r="AYL419" s="42"/>
      <c r="AYM419" s="42"/>
      <c r="AYN419" s="42"/>
      <c r="AYO419" s="42"/>
      <c r="AYP419" s="42"/>
      <c r="AYQ419" s="42"/>
      <c r="AYR419" s="42"/>
      <c r="AYS419" s="42"/>
      <c r="AYT419" s="42"/>
      <c r="AYU419" s="42"/>
      <c r="AYV419" s="42"/>
      <c r="AYW419" s="42"/>
      <c r="AYX419" s="42"/>
      <c r="AYY419" s="42"/>
      <c r="AYZ419" s="42"/>
      <c r="AZA419" s="42"/>
      <c r="AZB419" s="42"/>
      <c r="AZC419" s="42"/>
      <c r="AZD419" s="42"/>
      <c r="AZE419" s="42"/>
      <c r="AZF419" s="42"/>
      <c r="AZG419" s="42"/>
      <c r="AZH419" s="42"/>
      <c r="AZI419" s="42"/>
      <c r="AZJ419" s="42"/>
      <c r="AZK419" s="42"/>
      <c r="AZL419" s="42"/>
      <c r="AZM419" s="42"/>
      <c r="AZN419" s="42"/>
      <c r="AZO419" s="42"/>
      <c r="AZP419" s="42"/>
      <c r="AZQ419" s="42"/>
      <c r="AZR419" s="42"/>
      <c r="AZS419" s="42"/>
      <c r="AZT419" s="42"/>
      <c r="AZU419" s="42"/>
      <c r="AZV419" s="42"/>
      <c r="AZW419" s="42"/>
      <c r="AZX419" s="42"/>
      <c r="AZY419" s="42"/>
      <c r="AZZ419" s="42"/>
      <c r="BAA419" s="42"/>
      <c r="BAB419" s="42"/>
      <c r="BAC419" s="42"/>
      <c r="BAD419" s="42"/>
      <c r="BAE419" s="42"/>
      <c r="BAF419" s="42"/>
      <c r="BAG419" s="42"/>
      <c r="BAH419" s="42"/>
      <c r="BAI419" s="42"/>
      <c r="BAJ419" s="42"/>
      <c r="BAK419" s="42"/>
      <c r="BAL419" s="42"/>
      <c r="BAM419" s="42"/>
      <c r="BAN419" s="42"/>
      <c r="BAO419" s="42"/>
      <c r="BAP419" s="42"/>
      <c r="BAQ419" s="42"/>
      <c r="BAR419" s="42"/>
      <c r="BAS419" s="42"/>
      <c r="BAT419" s="42"/>
      <c r="BAU419" s="42"/>
      <c r="BAV419" s="42"/>
      <c r="BAW419" s="42"/>
      <c r="BAX419" s="42"/>
      <c r="BAY419" s="42"/>
      <c r="BAZ419" s="42"/>
      <c r="BBA419" s="42"/>
      <c r="BBB419" s="42"/>
      <c r="BBC419" s="42"/>
      <c r="BBD419" s="42"/>
      <c r="BBE419" s="42"/>
      <c r="BBF419" s="42"/>
      <c r="BBG419" s="42"/>
      <c r="BBH419" s="42"/>
      <c r="BBI419" s="42"/>
      <c r="BBJ419" s="42"/>
      <c r="BBK419" s="42"/>
      <c r="BBL419" s="42"/>
      <c r="BBM419" s="42"/>
      <c r="BBN419" s="42"/>
      <c r="BBO419" s="42"/>
      <c r="BBP419" s="42"/>
      <c r="BBQ419" s="42"/>
      <c r="BBR419" s="42"/>
      <c r="BBS419" s="42"/>
      <c r="BBT419" s="42"/>
      <c r="BBU419" s="42"/>
      <c r="BBV419" s="42"/>
      <c r="BBW419" s="42"/>
      <c r="BBX419" s="42"/>
      <c r="BBY419" s="42"/>
      <c r="BBZ419" s="42"/>
      <c r="BCA419" s="42"/>
      <c r="BCB419" s="42"/>
      <c r="BCC419" s="42"/>
      <c r="BCD419" s="42"/>
      <c r="BCE419" s="42"/>
      <c r="BCF419" s="42"/>
      <c r="BCG419" s="42"/>
      <c r="BCH419" s="42"/>
      <c r="BCI419" s="42"/>
      <c r="BCJ419" s="42"/>
      <c r="BCK419" s="42"/>
      <c r="BCL419" s="42"/>
      <c r="BCM419" s="42"/>
      <c r="BCN419" s="42"/>
      <c r="BCO419" s="42"/>
      <c r="BCP419" s="42"/>
      <c r="BCQ419" s="42"/>
      <c r="BCR419" s="42"/>
      <c r="BCS419" s="42"/>
      <c r="BCT419" s="42"/>
      <c r="BCU419" s="42"/>
      <c r="BCV419" s="42"/>
      <c r="BCW419" s="42"/>
      <c r="BCX419" s="42"/>
      <c r="BCY419" s="42"/>
      <c r="BCZ419" s="42"/>
      <c r="BDA419" s="42"/>
      <c r="BDB419" s="42"/>
      <c r="BDC419" s="42"/>
      <c r="BDD419" s="42"/>
      <c r="BDE419" s="42"/>
      <c r="BDF419" s="42"/>
      <c r="BDG419" s="42"/>
      <c r="BDH419" s="42"/>
      <c r="BDI419" s="42"/>
      <c r="BDJ419" s="42"/>
      <c r="BDK419" s="42"/>
      <c r="BDL419" s="42"/>
      <c r="BDM419" s="42"/>
      <c r="BDN419" s="42"/>
      <c r="BDO419" s="42"/>
      <c r="BDP419" s="42"/>
      <c r="BDQ419" s="42"/>
      <c r="BDR419" s="42"/>
      <c r="BDS419" s="42"/>
      <c r="BDT419" s="42"/>
      <c r="BDU419" s="42"/>
      <c r="BDV419" s="42"/>
      <c r="BDW419" s="42"/>
      <c r="BDX419" s="42"/>
      <c r="BDY419" s="42"/>
      <c r="BDZ419" s="42"/>
      <c r="BEA419" s="42"/>
      <c r="BEB419" s="42"/>
      <c r="BEC419" s="42"/>
      <c r="BED419" s="42"/>
      <c r="BEE419" s="42"/>
      <c r="BEF419" s="42"/>
      <c r="BEG419" s="42"/>
      <c r="BEH419" s="42"/>
      <c r="BEI419" s="42"/>
      <c r="BEJ419" s="42"/>
      <c r="BEK419" s="42"/>
      <c r="BEL419" s="42"/>
      <c r="BEM419" s="42"/>
      <c r="BEN419" s="42"/>
      <c r="BEO419" s="42"/>
      <c r="BEP419" s="42"/>
      <c r="BEQ419" s="42"/>
      <c r="BER419" s="42"/>
      <c r="BES419" s="42"/>
      <c r="BET419" s="42"/>
      <c r="BEU419" s="42"/>
      <c r="BEV419" s="42"/>
      <c r="BEW419" s="42"/>
      <c r="BEX419" s="42"/>
      <c r="BEY419" s="42"/>
      <c r="BEZ419" s="42"/>
      <c r="BFA419" s="42"/>
      <c r="BFB419" s="42"/>
      <c r="BFC419" s="42"/>
      <c r="BFD419" s="42"/>
      <c r="BFE419" s="42"/>
      <c r="BFF419" s="42"/>
      <c r="BFG419" s="42"/>
      <c r="BFH419" s="42"/>
      <c r="BFI419" s="42"/>
      <c r="BFJ419" s="42"/>
      <c r="BFK419" s="42"/>
      <c r="BFL419" s="42"/>
      <c r="BFM419" s="42"/>
      <c r="BFN419" s="42"/>
      <c r="BFO419" s="42"/>
      <c r="BFP419" s="42"/>
      <c r="BFQ419" s="42"/>
      <c r="BFR419" s="42"/>
      <c r="BFS419" s="42"/>
      <c r="BFT419" s="42"/>
      <c r="BFU419" s="42"/>
      <c r="BFV419" s="42"/>
      <c r="BFW419" s="42"/>
      <c r="BFX419" s="42"/>
      <c r="BFY419" s="42"/>
      <c r="BFZ419" s="42"/>
      <c r="BGA419" s="42"/>
      <c r="BGB419" s="42"/>
      <c r="BGC419" s="42"/>
      <c r="BGD419" s="42"/>
      <c r="BGE419" s="42"/>
      <c r="BGF419" s="42"/>
      <c r="BGG419" s="42"/>
      <c r="BGH419" s="42"/>
      <c r="BGI419" s="42"/>
      <c r="BGJ419" s="42"/>
      <c r="BGK419" s="42"/>
      <c r="BGL419" s="42"/>
      <c r="BGM419" s="42"/>
      <c r="BGN419" s="42"/>
      <c r="BGO419" s="42"/>
      <c r="BGP419" s="42"/>
      <c r="BGQ419" s="42"/>
      <c r="BGR419" s="42"/>
      <c r="BGS419" s="42"/>
      <c r="BGT419" s="42"/>
      <c r="BGU419" s="42"/>
      <c r="BGV419" s="42"/>
      <c r="BGW419" s="42"/>
      <c r="BGX419" s="42"/>
      <c r="BGY419" s="42"/>
      <c r="BGZ419" s="42"/>
      <c r="BHA419" s="42"/>
      <c r="BHB419" s="42"/>
      <c r="BHC419" s="42"/>
      <c r="BHD419" s="42"/>
      <c r="BHE419" s="42"/>
      <c r="BHF419" s="42"/>
      <c r="BHG419" s="42"/>
      <c r="BHH419" s="42"/>
      <c r="BHI419" s="42"/>
      <c r="BHJ419" s="42"/>
      <c r="BHK419" s="42"/>
      <c r="BHL419" s="42"/>
      <c r="BHM419" s="42"/>
      <c r="BHN419" s="42"/>
      <c r="BHO419" s="42"/>
      <c r="BHP419" s="42"/>
      <c r="BHQ419" s="42"/>
      <c r="BHR419" s="42"/>
      <c r="BHS419" s="42"/>
      <c r="BHT419" s="42"/>
      <c r="BHU419" s="42"/>
      <c r="BHV419" s="42"/>
      <c r="BHW419" s="42"/>
      <c r="BHX419" s="42"/>
      <c r="BHY419" s="42"/>
      <c r="BHZ419" s="42"/>
      <c r="BIA419" s="42"/>
      <c r="BIB419" s="42"/>
      <c r="BIC419" s="42"/>
      <c r="BID419" s="42"/>
      <c r="BIE419" s="42"/>
      <c r="BIF419" s="42"/>
      <c r="BIG419" s="42"/>
      <c r="BIH419" s="42"/>
      <c r="BII419" s="42"/>
      <c r="BIJ419" s="42"/>
      <c r="BIK419" s="42"/>
      <c r="BIL419" s="42"/>
      <c r="BIM419" s="42"/>
      <c r="BIN419" s="42"/>
      <c r="BIO419" s="42"/>
      <c r="BIP419" s="42"/>
      <c r="BIQ419" s="42"/>
      <c r="BIR419" s="42"/>
      <c r="BIS419" s="42"/>
      <c r="BIT419" s="42"/>
      <c r="BIU419" s="42"/>
      <c r="BIV419" s="42"/>
      <c r="BIW419" s="42"/>
      <c r="BIX419" s="42"/>
      <c r="BIY419" s="42"/>
      <c r="BIZ419" s="42"/>
      <c r="BJA419" s="42"/>
      <c r="BJB419" s="42"/>
      <c r="BJC419" s="42"/>
      <c r="BJD419" s="42"/>
      <c r="BJE419" s="42"/>
      <c r="BJF419" s="42"/>
      <c r="BJG419" s="42"/>
      <c r="BJH419" s="42"/>
      <c r="BJI419" s="42"/>
      <c r="BJJ419" s="42"/>
      <c r="BJK419" s="42"/>
      <c r="BJL419" s="42"/>
      <c r="BJM419" s="42"/>
      <c r="BJN419" s="42"/>
      <c r="BJO419" s="42"/>
      <c r="BJP419" s="42"/>
      <c r="BJQ419" s="42"/>
      <c r="BJR419" s="42"/>
      <c r="BJS419" s="42"/>
      <c r="BJT419" s="42"/>
      <c r="BJU419" s="42"/>
      <c r="BJV419" s="42"/>
      <c r="BJW419" s="42"/>
      <c r="BJX419" s="42"/>
      <c r="BJY419" s="42"/>
      <c r="BJZ419" s="42"/>
      <c r="BKA419" s="42"/>
      <c r="BKB419" s="42"/>
      <c r="BKC419" s="42"/>
      <c r="BKD419" s="42"/>
      <c r="BKE419" s="42"/>
      <c r="BKF419" s="42"/>
      <c r="BKG419" s="42"/>
      <c r="BKH419" s="42"/>
      <c r="BKI419" s="42"/>
      <c r="BKJ419" s="42"/>
      <c r="BKK419" s="42"/>
      <c r="BKL419" s="42"/>
      <c r="BKM419" s="42"/>
      <c r="BKN419" s="42"/>
      <c r="BKO419" s="42"/>
      <c r="BKP419" s="42"/>
      <c r="BKQ419" s="42"/>
      <c r="BKR419" s="42"/>
      <c r="BKS419" s="42"/>
      <c r="BKT419" s="42"/>
      <c r="BKU419" s="42"/>
      <c r="BKV419" s="42"/>
      <c r="BKW419" s="42"/>
      <c r="BKX419" s="42"/>
      <c r="BKY419" s="42"/>
      <c r="BKZ419" s="42"/>
      <c r="BLA419" s="42"/>
      <c r="BLB419" s="42"/>
      <c r="BLC419" s="42"/>
      <c r="BLD419" s="42"/>
      <c r="BLE419" s="42"/>
      <c r="BLF419" s="42"/>
      <c r="BLG419" s="42"/>
      <c r="BLH419" s="42"/>
      <c r="BLI419" s="42"/>
      <c r="BLJ419" s="42"/>
      <c r="BLK419" s="42"/>
      <c r="BLL419" s="42"/>
      <c r="BLM419" s="42"/>
      <c r="BLN419" s="42"/>
      <c r="BLO419" s="42"/>
      <c r="BLP419" s="42"/>
      <c r="BLQ419" s="42"/>
      <c r="BLR419" s="42"/>
      <c r="BLS419" s="42"/>
      <c r="BLT419" s="42"/>
      <c r="BLU419" s="42"/>
      <c r="BLV419" s="42"/>
      <c r="BLW419" s="42"/>
      <c r="BLX419" s="42"/>
      <c r="BLY419" s="42"/>
      <c r="BLZ419" s="42"/>
      <c r="BMA419" s="42"/>
      <c r="BMB419" s="42"/>
      <c r="BMC419" s="42"/>
      <c r="BMD419" s="42"/>
      <c r="BME419" s="42"/>
      <c r="BMF419" s="42"/>
      <c r="BMG419" s="42"/>
      <c r="BMH419" s="42"/>
      <c r="BMI419" s="42"/>
      <c r="BMJ419" s="42"/>
      <c r="BMK419" s="42"/>
      <c r="BML419" s="42"/>
      <c r="BMM419" s="42"/>
      <c r="BMN419" s="42"/>
      <c r="BMO419" s="42"/>
      <c r="BMP419" s="42"/>
      <c r="BMQ419" s="42"/>
      <c r="BMR419" s="42"/>
      <c r="BMS419" s="42"/>
      <c r="BMT419" s="42"/>
      <c r="BMU419" s="42"/>
      <c r="BMV419" s="42"/>
      <c r="BMW419" s="42"/>
      <c r="BMX419" s="42"/>
      <c r="BMY419" s="42"/>
      <c r="BMZ419" s="42"/>
      <c r="BNA419" s="42"/>
      <c r="BNB419" s="42"/>
      <c r="BNC419" s="42"/>
      <c r="BND419" s="42"/>
      <c r="BNE419" s="42"/>
      <c r="BNF419" s="42"/>
      <c r="BNG419" s="42"/>
      <c r="BNH419" s="42"/>
      <c r="BNI419" s="42"/>
      <c r="BNJ419" s="42"/>
      <c r="BNK419" s="42"/>
      <c r="BNL419" s="42"/>
      <c r="BNM419" s="42"/>
      <c r="BNN419" s="42"/>
      <c r="BNO419" s="42"/>
      <c r="BNP419" s="42"/>
      <c r="BNQ419" s="42"/>
      <c r="BNR419" s="42"/>
      <c r="BNS419" s="42"/>
      <c r="BNT419" s="42"/>
      <c r="BNU419" s="42"/>
      <c r="BNV419" s="42"/>
      <c r="BNW419" s="42"/>
      <c r="BNX419" s="42"/>
      <c r="BNY419" s="42"/>
      <c r="BNZ419" s="42"/>
      <c r="BOA419" s="42"/>
      <c r="BOB419" s="42"/>
      <c r="BOC419" s="42"/>
      <c r="BOD419" s="42"/>
      <c r="BOE419" s="42"/>
      <c r="BOF419" s="42"/>
      <c r="BOG419" s="42"/>
      <c r="BOH419" s="42"/>
      <c r="BOI419" s="42"/>
      <c r="BOJ419" s="42"/>
      <c r="BOK419" s="42"/>
      <c r="BOL419" s="42"/>
      <c r="BOM419" s="42"/>
      <c r="BON419" s="42"/>
      <c r="BOO419" s="42"/>
      <c r="BOP419" s="42"/>
      <c r="BOQ419" s="42"/>
      <c r="BOR419" s="42"/>
      <c r="BOS419" s="42"/>
      <c r="BOT419" s="42"/>
      <c r="BOU419" s="42"/>
      <c r="BOV419" s="42"/>
      <c r="BOW419" s="42"/>
      <c r="BOX419" s="42"/>
      <c r="BOY419" s="42"/>
      <c r="BOZ419" s="42"/>
      <c r="BPA419" s="42"/>
      <c r="BPB419" s="42"/>
      <c r="BPC419" s="42"/>
      <c r="BPD419" s="42"/>
      <c r="BPE419" s="42"/>
      <c r="BPF419" s="42"/>
      <c r="BPG419" s="42"/>
      <c r="BPH419" s="42"/>
      <c r="BPI419" s="42"/>
      <c r="BPJ419" s="42"/>
      <c r="BPK419" s="42"/>
      <c r="BPL419" s="42"/>
      <c r="BPM419" s="42"/>
      <c r="BPN419" s="42"/>
      <c r="BPO419" s="42"/>
      <c r="BPP419" s="42"/>
      <c r="BPQ419" s="42"/>
      <c r="BPR419" s="42"/>
      <c r="BPS419" s="42"/>
      <c r="BPT419" s="42"/>
      <c r="BPU419" s="42"/>
      <c r="BPV419" s="42"/>
      <c r="BPW419" s="42"/>
      <c r="BPX419" s="42"/>
      <c r="BPY419" s="42"/>
      <c r="BPZ419" s="42"/>
      <c r="BQA419" s="42"/>
      <c r="BQB419" s="42"/>
      <c r="BQC419" s="42"/>
      <c r="BQD419" s="42"/>
      <c r="BQE419" s="42"/>
      <c r="BQF419" s="42"/>
      <c r="BQG419" s="42"/>
      <c r="BQH419" s="42"/>
      <c r="BQI419" s="42"/>
      <c r="BQJ419" s="42"/>
      <c r="BQK419" s="42"/>
      <c r="BQL419" s="42"/>
      <c r="BQM419" s="42"/>
      <c r="BQN419" s="42"/>
      <c r="BQO419" s="42"/>
      <c r="BQP419" s="42"/>
      <c r="BQQ419" s="42"/>
      <c r="BQR419" s="42"/>
      <c r="BQS419" s="42"/>
      <c r="BQT419" s="42"/>
      <c r="BQU419" s="42"/>
      <c r="BQV419" s="42"/>
      <c r="BQW419" s="42"/>
      <c r="BQX419" s="42"/>
      <c r="BQY419" s="42"/>
      <c r="BQZ419" s="42"/>
      <c r="BRA419" s="42"/>
      <c r="BRB419" s="42"/>
      <c r="BRC419" s="42"/>
      <c r="BRD419" s="42"/>
      <c r="BRE419" s="42"/>
      <c r="BRF419" s="42"/>
      <c r="BRG419" s="42"/>
      <c r="BRH419" s="42"/>
      <c r="BRI419" s="42"/>
      <c r="BRJ419" s="42"/>
      <c r="BRK419" s="42"/>
      <c r="BRL419" s="42"/>
      <c r="BRM419" s="42"/>
      <c r="BRN419" s="42"/>
      <c r="BRO419" s="42"/>
      <c r="BRP419" s="42"/>
      <c r="BRQ419" s="42"/>
      <c r="BRR419" s="42"/>
      <c r="BRS419" s="42"/>
      <c r="BRT419" s="42"/>
      <c r="BRU419" s="42"/>
      <c r="BRV419" s="42"/>
      <c r="BRW419" s="42"/>
      <c r="BRX419" s="42"/>
      <c r="BRY419" s="42"/>
      <c r="BRZ419" s="42"/>
      <c r="BSA419" s="42"/>
      <c r="BSB419" s="42"/>
      <c r="BSC419" s="42"/>
      <c r="BSD419" s="42"/>
      <c r="BSE419" s="42"/>
      <c r="BSF419" s="42"/>
      <c r="BSG419" s="42"/>
      <c r="BSH419" s="42"/>
      <c r="BSI419" s="42"/>
      <c r="BSJ419" s="42"/>
      <c r="BSK419" s="42"/>
      <c r="BSL419" s="42"/>
      <c r="BSM419" s="42"/>
      <c r="BSN419" s="42"/>
      <c r="BSO419" s="42"/>
      <c r="BSP419" s="42"/>
      <c r="BSQ419" s="42"/>
      <c r="BSR419" s="42"/>
      <c r="BSS419" s="42"/>
      <c r="BST419" s="42"/>
      <c r="BSU419" s="42"/>
      <c r="BSV419" s="42"/>
      <c r="BSW419" s="42"/>
      <c r="BSX419" s="42"/>
      <c r="BSY419" s="42"/>
      <c r="BSZ419" s="42"/>
      <c r="BTA419" s="42"/>
      <c r="BTB419" s="42"/>
      <c r="BTC419" s="42"/>
      <c r="BTD419" s="42"/>
      <c r="BTE419" s="42"/>
      <c r="BTF419" s="42"/>
      <c r="BTG419" s="42"/>
      <c r="BTH419" s="42"/>
      <c r="BTI419" s="42"/>
      <c r="BTJ419" s="42"/>
      <c r="BTK419" s="42"/>
      <c r="BTL419" s="42"/>
      <c r="BTM419" s="42"/>
      <c r="BTN419" s="42"/>
      <c r="BTO419" s="42"/>
      <c r="BTP419" s="42"/>
      <c r="BTQ419" s="42"/>
      <c r="BTR419" s="42"/>
      <c r="BTS419" s="42"/>
      <c r="BTT419" s="42"/>
      <c r="BTU419" s="42"/>
      <c r="BTV419" s="42"/>
      <c r="BTW419" s="42"/>
      <c r="BTX419" s="42"/>
      <c r="BTY419" s="42"/>
      <c r="BTZ419" s="42"/>
      <c r="BUA419" s="42"/>
      <c r="BUB419" s="42"/>
      <c r="BUC419" s="42"/>
      <c r="BUD419" s="42"/>
      <c r="BUE419" s="42"/>
      <c r="BUF419" s="42"/>
      <c r="BUG419" s="42"/>
      <c r="BUH419" s="42"/>
      <c r="BUI419" s="42"/>
      <c r="BUJ419" s="42"/>
      <c r="BUK419" s="42"/>
      <c r="BUL419" s="42"/>
      <c r="BUM419" s="42"/>
      <c r="BUN419" s="42"/>
      <c r="BUO419" s="42"/>
      <c r="BUP419" s="42"/>
      <c r="BUQ419" s="42"/>
      <c r="BUR419" s="42"/>
      <c r="BUS419" s="42"/>
      <c r="BUT419" s="42"/>
      <c r="BUU419" s="42"/>
      <c r="BUV419" s="42"/>
      <c r="BUW419" s="42"/>
      <c r="BUX419" s="42"/>
      <c r="BUY419" s="42"/>
      <c r="BUZ419" s="42"/>
      <c r="BVA419" s="42"/>
      <c r="BVB419" s="42"/>
      <c r="BVC419" s="42"/>
      <c r="BVD419" s="42"/>
      <c r="BVE419" s="42"/>
      <c r="BVF419" s="42"/>
      <c r="BVG419" s="42"/>
      <c r="BVH419" s="42"/>
      <c r="BVI419" s="42"/>
      <c r="BVJ419" s="42"/>
      <c r="BVK419" s="42"/>
      <c r="BVL419" s="42"/>
      <c r="BVM419" s="42"/>
      <c r="BVN419" s="42"/>
      <c r="BVO419" s="42"/>
      <c r="BVP419" s="42"/>
      <c r="BVQ419" s="42"/>
      <c r="BVR419" s="42"/>
      <c r="BVS419" s="42"/>
      <c r="BVT419" s="42"/>
      <c r="BVU419" s="42"/>
      <c r="BVV419" s="42"/>
      <c r="BVW419" s="42"/>
      <c r="BVX419" s="42"/>
      <c r="BVY419" s="42"/>
      <c r="BVZ419" s="42"/>
      <c r="BWA419" s="42"/>
      <c r="BWB419" s="42"/>
      <c r="BWC419" s="42"/>
      <c r="BWD419" s="42"/>
      <c r="BWE419" s="42"/>
      <c r="BWF419" s="42"/>
      <c r="BWG419" s="42"/>
      <c r="BWH419" s="42"/>
      <c r="BWI419" s="42"/>
      <c r="BWJ419" s="42"/>
      <c r="BWK419" s="42"/>
      <c r="BWL419" s="42"/>
      <c r="BWM419" s="42"/>
      <c r="BWN419" s="42"/>
      <c r="BWO419" s="42"/>
      <c r="BWP419" s="42"/>
      <c r="BWQ419" s="42"/>
      <c r="BWR419" s="42"/>
      <c r="BWS419" s="42"/>
      <c r="BWT419" s="42"/>
      <c r="BWU419" s="42"/>
      <c r="BWV419" s="42"/>
      <c r="BWW419" s="42"/>
      <c r="BWX419" s="42"/>
      <c r="BWY419" s="42"/>
      <c r="BWZ419" s="42"/>
      <c r="BXA419" s="42"/>
      <c r="BXB419" s="42"/>
      <c r="BXC419" s="42"/>
      <c r="BXD419" s="42"/>
      <c r="BXE419" s="42"/>
      <c r="BXF419" s="42"/>
      <c r="BXG419" s="42"/>
      <c r="BXH419" s="42"/>
      <c r="BXI419" s="42"/>
      <c r="BXJ419" s="42"/>
      <c r="BXK419" s="42"/>
      <c r="BXL419" s="42"/>
      <c r="BXM419" s="42"/>
      <c r="BXN419" s="42"/>
      <c r="BXO419" s="42"/>
      <c r="BXP419" s="42"/>
      <c r="BXQ419" s="42"/>
      <c r="BXR419" s="42"/>
      <c r="BXS419" s="42"/>
      <c r="BXT419" s="42"/>
      <c r="BXU419" s="42"/>
      <c r="BXV419" s="42"/>
      <c r="BXW419" s="42"/>
      <c r="BXX419" s="42"/>
      <c r="BXY419" s="42"/>
      <c r="BXZ419" s="42"/>
      <c r="BYA419" s="42"/>
      <c r="BYB419" s="42"/>
      <c r="BYC419" s="42"/>
      <c r="BYD419" s="42"/>
      <c r="BYE419" s="42"/>
      <c r="BYF419" s="42"/>
      <c r="BYG419" s="42"/>
      <c r="BYH419" s="42"/>
      <c r="BYI419" s="42"/>
      <c r="BYJ419" s="42"/>
      <c r="BYK419" s="42"/>
      <c r="BYL419" s="42"/>
      <c r="BYM419" s="42"/>
      <c r="BYN419" s="42"/>
      <c r="BYO419" s="42"/>
      <c r="BYP419" s="42"/>
      <c r="BYQ419" s="42"/>
      <c r="BYR419" s="42"/>
      <c r="BYS419" s="42"/>
      <c r="BYT419" s="42"/>
      <c r="BYU419" s="42"/>
      <c r="BYV419" s="42"/>
      <c r="BYW419" s="42"/>
      <c r="BYX419" s="42"/>
      <c r="BYY419" s="42"/>
      <c r="BYZ419" s="42"/>
      <c r="BZA419" s="42"/>
      <c r="BZB419" s="42"/>
      <c r="BZC419" s="42"/>
      <c r="BZD419" s="42"/>
      <c r="BZE419" s="42"/>
      <c r="BZF419" s="42"/>
      <c r="BZG419" s="42"/>
      <c r="BZH419" s="42"/>
      <c r="BZI419" s="42"/>
      <c r="BZJ419" s="42"/>
      <c r="BZK419" s="42"/>
      <c r="BZL419" s="42"/>
      <c r="BZM419" s="42"/>
      <c r="BZN419" s="42"/>
      <c r="BZO419" s="42"/>
      <c r="BZP419" s="42"/>
      <c r="BZQ419" s="42"/>
      <c r="BZR419" s="42"/>
      <c r="BZS419" s="42"/>
      <c r="BZT419" s="42"/>
      <c r="BZU419" s="42"/>
      <c r="BZV419" s="42"/>
      <c r="BZW419" s="42"/>
      <c r="BZX419" s="42"/>
      <c r="BZY419" s="42"/>
      <c r="BZZ419" s="42"/>
      <c r="CAA419" s="42"/>
      <c r="CAB419" s="42"/>
      <c r="CAC419" s="42"/>
      <c r="CAD419" s="42"/>
      <c r="CAE419" s="42"/>
      <c r="CAF419" s="42"/>
      <c r="CAG419" s="42"/>
      <c r="CAH419" s="42"/>
      <c r="CAI419" s="42"/>
      <c r="CAJ419" s="42"/>
      <c r="CAK419" s="42"/>
      <c r="CAL419" s="42"/>
      <c r="CAM419" s="42"/>
      <c r="CAN419" s="42"/>
      <c r="CAO419" s="42"/>
      <c r="CAP419" s="42"/>
      <c r="CAQ419" s="42"/>
      <c r="CAR419" s="42"/>
      <c r="CAS419" s="42"/>
      <c r="CAT419" s="42"/>
      <c r="CAU419" s="42"/>
      <c r="CAV419" s="42"/>
      <c r="CAW419" s="42"/>
      <c r="CAX419" s="42"/>
      <c r="CAY419" s="42"/>
      <c r="CAZ419" s="42"/>
      <c r="CBA419" s="42"/>
      <c r="CBB419" s="42"/>
      <c r="CBC419" s="42"/>
      <c r="CBD419" s="42"/>
      <c r="CBE419" s="42"/>
      <c r="CBF419" s="42"/>
      <c r="CBG419" s="42"/>
      <c r="CBH419" s="42"/>
      <c r="CBI419" s="42"/>
      <c r="CBJ419" s="42"/>
      <c r="CBK419" s="42"/>
      <c r="CBL419" s="42"/>
      <c r="CBM419" s="42"/>
      <c r="CBN419" s="42"/>
      <c r="CBO419" s="42"/>
      <c r="CBP419" s="42"/>
      <c r="CBQ419" s="42"/>
      <c r="CBR419" s="42"/>
      <c r="CBS419" s="42"/>
      <c r="CBT419" s="42"/>
      <c r="CBU419" s="42"/>
      <c r="CBV419" s="42"/>
      <c r="CBW419" s="42"/>
      <c r="CBX419" s="42"/>
      <c r="CBY419" s="42"/>
      <c r="CBZ419" s="42"/>
      <c r="CCA419" s="42"/>
      <c r="CCB419" s="42"/>
      <c r="CCC419" s="42"/>
      <c r="CCD419" s="42"/>
      <c r="CCE419" s="42"/>
      <c r="CCF419" s="42"/>
      <c r="CCG419" s="42"/>
      <c r="CCH419" s="42"/>
      <c r="CCI419" s="42"/>
      <c r="CCJ419" s="42"/>
      <c r="CCK419" s="42"/>
      <c r="CCL419" s="42"/>
      <c r="CCM419" s="42"/>
      <c r="CCN419" s="42"/>
      <c r="CCO419" s="42"/>
      <c r="CCP419" s="42"/>
      <c r="CCQ419" s="42"/>
      <c r="CCR419" s="42"/>
      <c r="CCS419" s="42"/>
      <c r="CCT419" s="42"/>
      <c r="CCU419" s="42"/>
      <c r="CCV419" s="42"/>
      <c r="CCW419" s="42"/>
      <c r="CCX419" s="42"/>
      <c r="CCY419" s="42"/>
      <c r="CCZ419" s="42"/>
      <c r="CDA419" s="42"/>
      <c r="CDB419" s="42"/>
      <c r="CDC419" s="42"/>
      <c r="CDD419" s="42"/>
      <c r="CDE419" s="42"/>
      <c r="CDF419" s="42"/>
      <c r="CDG419" s="42"/>
      <c r="CDH419" s="42"/>
      <c r="CDI419" s="42"/>
      <c r="CDJ419" s="42"/>
      <c r="CDK419" s="42"/>
      <c r="CDL419" s="42"/>
      <c r="CDM419" s="42"/>
      <c r="CDN419" s="42"/>
      <c r="CDO419" s="42"/>
      <c r="CDP419" s="42"/>
      <c r="CDQ419" s="42"/>
      <c r="CDR419" s="42"/>
      <c r="CDS419" s="42"/>
      <c r="CDT419" s="42"/>
      <c r="CDU419" s="42"/>
      <c r="CDV419" s="42"/>
      <c r="CDW419" s="42"/>
      <c r="CDX419" s="42"/>
      <c r="CDY419" s="42"/>
      <c r="CDZ419" s="42"/>
      <c r="CEA419" s="42"/>
      <c r="CEB419" s="42"/>
      <c r="CEC419" s="42"/>
      <c r="CED419" s="42"/>
      <c r="CEE419" s="42"/>
      <c r="CEF419" s="42"/>
      <c r="CEG419" s="42"/>
      <c r="CEH419" s="42"/>
      <c r="CEI419" s="42"/>
      <c r="CEJ419" s="42"/>
      <c r="CEK419" s="42"/>
      <c r="CEL419" s="42"/>
      <c r="CEM419" s="42"/>
      <c r="CEN419" s="42"/>
      <c r="CEO419" s="42"/>
      <c r="CEP419" s="42"/>
      <c r="CEQ419" s="42"/>
      <c r="CER419" s="42"/>
      <c r="CES419" s="42"/>
      <c r="CET419" s="42"/>
      <c r="CEU419" s="42"/>
      <c r="CEV419" s="42"/>
      <c r="CEW419" s="42"/>
      <c r="CEX419" s="42"/>
      <c r="CEY419" s="42"/>
      <c r="CEZ419" s="42"/>
      <c r="CFA419" s="42"/>
      <c r="CFB419" s="42"/>
      <c r="CFC419" s="42"/>
      <c r="CFD419" s="42"/>
      <c r="CFE419" s="42"/>
      <c r="CFF419" s="42"/>
      <c r="CFG419" s="42"/>
      <c r="CFH419" s="42"/>
      <c r="CFI419" s="42"/>
      <c r="CFJ419" s="42"/>
      <c r="CFK419" s="42"/>
      <c r="CFL419" s="42"/>
      <c r="CFM419" s="42"/>
      <c r="CFN419" s="42"/>
      <c r="CFO419" s="42"/>
      <c r="CFP419" s="42"/>
      <c r="CFQ419" s="42"/>
      <c r="CFR419" s="42"/>
      <c r="CFS419" s="42"/>
      <c r="CFT419" s="42"/>
      <c r="CFU419" s="42"/>
      <c r="CFV419" s="42"/>
      <c r="CFW419" s="42"/>
      <c r="CFX419" s="42"/>
      <c r="CFY419" s="42"/>
      <c r="CFZ419" s="42"/>
      <c r="CGA419" s="42"/>
      <c r="CGB419" s="42"/>
      <c r="CGC419" s="42"/>
      <c r="CGD419" s="42"/>
      <c r="CGE419" s="42"/>
      <c r="CGF419" s="42"/>
      <c r="CGG419" s="42"/>
      <c r="CGH419" s="42"/>
      <c r="CGI419" s="42"/>
      <c r="CGJ419" s="42"/>
      <c r="CGK419" s="42"/>
      <c r="CGL419" s="42"/>
      <c r="CGM419" s="42"/>
      <c r="CGN419" s="42"/>
      <c r="CGO419" s="42"/>
      <c r="CGP419" s="42"/>
      <c r="CGQ419" s="42"/>
      <c r="CGR419" s="42"/>
      <c r="CGS419" s="42"/>
      <c r="CGT419" s="42"/>
      <c r="CGU419" s="42"/>
      <c r="CGV419" s="42"/>
      <c r="CGW419" s="42"/>
      <c r="CGX419" s="42"/>
      <c r="CGY419" s="42"/>
      <c r="CGZ419" s="42"/>
      <c r="CHA419" s="42"/>
      <c r="CHB419" s="42"/>
      <c r="CHC419" s="42"/>
      <c r="CHD419" s="42"/>
      <c r="CHE419" s="42"/>
      <c r="CHF419" s="42"/>
      <c r="CHG419" s="42"/>
      <c r="CHH419" s="42"/>
      <c r="CHI419" s="42"/>
      <c r="CHJ419" s="42"/>
      <c r="CHK419" s="42"/>
      <c r="CHL419" s="42"/>
      <c r="CHM419" s="42"/>
      <c r="CHN419" s="42"/>
      <c r="CHO419" s="42"/>
      <c r="CHP419" s="42"/>
      <c r="CHQ419" s="42"/>
      <c r="CHR419" s="42"/>
      <c r="CHS419" s="42"/>
      <c r="CHT419" s="42"/>
      <c r="CHU419" s="42"/>
      <c r="CHV419" s="42"/>
      <c r="CHW419" s="42"/>
      <c r="CHX419" s="42"/>
      <c r="CHY419" s="42"/>
      <c r="CHZ419" s="42"/>
      <c r="CIA419" s="42"/>
      <c r="CIB419" s="42"/>
      <c r="CIC419" s="42"/>
      <c r="CID419" s="42"/>
      <c r="CIE419" s="42"/>
      <c r="CIF419" s="42"/>
      <c r="CIG419" s="42"/>
      <c r="CIH419" s="42"/>
      <c r="CII419" s="42"/>
      <c r="CIJ419" s="42"/>
      <c r="CIK419" s="42"/>
      <c r="CIL419" s="42"/>
      <c r="CIM419" s="42"/>
      <c r="CIN419" s="42"/>
      <c r="CIO419" s="42"/>
      <c r="CIP419" s="42"/>
      <c r="CIQ419" s="42"/>
      <c r="CIR419" s="42"/>
      <c r="CIS419" s="42"/>
      <c r="CIT419" s="42"/>
      <c r="CIU419" s="42"/>
      <c r="CIV419" s="42"/>
      <c r="CIW419" s="42"/>
      <c r="CIX419" s="42"/>
      <c r="CIY419" s="42"/>
      <c r="CIZ419" s="42"/>
      <c r="CJA419" s="42"/>
      <c r="CJB419" s="42"/>
      <c r="CJC419" s="42"/>
      <c r="CJD419" s="42"/>
      <c r="CJE419" s="42"/>
      <c r="CJF419" s="42"/>
      <c r="CJG419" s="42"/>
      <c r="CJH419" s="42"/>
      <c r="CJI419" s="42"/>
      <c r="CJJ419" s="42"/>
      <c r="CJK419" s="42"/>
      <c r="CJL419" s="42"/>
      <c r="CJM419" s="42"/>
      <c r="CJN419" s="42"/>
      <c r="CJO419" s="42"/>
      <c r="CJP419" s="42"/>
      <c r="CJQ419" s="42"/>
      <c r="CJR419" s="42"/>
      <c r="CJS419" s="42"/>
      <c r="CJT419" s="42"/>
      <c r="CJU419" s="42"/>
      <c r="CJV419" s="42"/>
      <c r="CJW419" s="42"/>
      <c r="CJX419" s="42"/>
      <c r="CJY419" s="42"/>
      <c r="CJZ419" s="42"/>
      <c r="CKA419" s="42"/>
      <c r="CKB419" s="42"/>
      <c r="CKC419" s="42"/>
      <c r="CKD419" s="42"/>
      <c r="CKE419" s="42"/>
      <c r="CKF419" s="42"/>
      <c r="CKG419" s="42"/>
      <c r="CKH419" s="42"/>
      <c r="CKI419" s="42"/>
      <c r="CKJ419" s="42"/>
      <c r="CKK419" s="42"/>
      <c r="CKL419" s="42"/>
      <c r="CKM419" s="42"/>
      <c r="CKN419" s="42"/>
      <c r="CKO419" s="42"/>
      <c r="CKP419" s="42"/>
      <c r="CKQ419" s="42"/>
      <c r="CKR419" s="42"/>
      <c r="CKS419" s="42"/>
      <c r="CKT419" s="42"/>
      <c r="CKU419" s="42"/>
      <c r="CKV419" s="42"/>
      <c r="CKW419" s="42"/>
      <c r="CKX419" s="42"/>
      <c r="CKY419" s="42"/>
      <c r="CKZ419" s="42"/>
      <c r="CLA419" s="42"/>
      <c r="CLB419" s="42"/>
      <c r="CLC419" s="42"/>
      <c r="CLD419" s="42"/>
      <c r="CLE419" s="42"/>
      <c r="CLF419" s="42"/>
      <c r="CLG419" s="42"/>
      <c r="CLH419" s="42"/>
      <c r="CLI419" s="42"/>
      <c r="CLJ419" s="42"/>
      <c r="CLK419" s="42"/>
      <c r="CLL419" s="42"/>
      <c r="CLM419" s="42"/>
      <c r="CLN419" s="42"/>
      <c r="CLO419" s="42"/>
      <c r="CLP419" s="42"/>
      <c r="CLQ419" s="42"/>
      <c r="CLR419" s="42"/>
      <c r="CLS419" s="42"/>
      <c r="CLT419" s="42"/>
      <c r="CLU419" s="42"/>
      <c r="CLV419" s="42"/>
      <c r="CLW419" s="42"/>
      <c r="CLX419" s="42"/>
      <c r="CLY419" s="42"/>
      <c r="CLZ419" s="42"/>
      <c r="CMA419" s="42"/>
      <c r="CMB419" s="42"/>
      <c r="CMC419" s="42"/>
      <c r="CMD419" s="42"/>
      <c r="CME419" s="42"/>
      <c r="CMF419" s="42"/>
      <c r="CMG419" s="42"/>
      <c r="CMH419" s="42"/>
      <c r="CMI419" s="42"/>
      <c r="CMJ419" s="42"/>
      <c r="CMK419" s="42"/>
      <c r="CML419" s="42"/>
      <c r="CMM419" s="42"/>
      <c r="CMN419" s="42"/>
      <c r="CMO419" s="42"/>
      <c r="CMP419" s="42"/>
      <c r="CMQ419" s="42"/>
      <c r="CMR419" s="42"/>
      <c r="CMS419" s="42"/>
      <c r="CMT419" s="42"/>
      <c r="CMU419" s="42"/>
      <c r="CMV419" s="42"/>
      <c r="CMW419" s="42"/>
      <c r="CMX419" s="42"/>
      <c r="CMY419" s="42"/>
      <c r="CMZ419" s="42"/>
      <c r="CNA419" s="42"/>
      <c r="CNB419" s="42"/>
      <c r="CNC419" s="42"/>
      <c r="CND419" s="42"/>
      <c r="CNE419" s="42"/>
      <c r="CNF419" s="42"/>
      <c r="CNG419" s="42"/>
      <c r="CNH419" s="42"/>
      <c r="CNI419" s="42"/>
      <c r="CNJ419" s="42"/>
      <c r="CNK419" s="42"/>
      <c r="CNL419" s="42"/>
      <c r="CNM419" s="42"/>
      <c r="CNN419" s="42"/>
      <c r="CNO419" s="42"/>
      <c r="CNP419" s="42"/>
      <c r="CNQ419" s="42"/>
      <c r="CNR419" s="42"/>
      <c r="CNS419" s="42"/>
      <c r="CNT419" s="42"/>
      <c r="CNU419" s="42"/>
      <c r="CNV419" s="42"/>
      <c r="CNW419" s="42"/>
      <c r="CNX419" s="42"/>
      <c r="CNY419" s="42"/>
      <c r="CNZ419" s="42"/>
      <c r="COA419" s="42"/>
      <c r="COB419" s="42"/>
      <c r="COC419" s="42"/>
      <c r="COD419" s="42"/>
      <c r="COE419" s="42"/>
      <c r="COF419" s="42"/>
      <c r="COG419" s="42"/>
      <c r="COH419" s="42"/>
      <c r="COI419" s="42"/>
      <c r="COJ419" s="42"/>
      <c r="COK419" s="42"/>
      <c r="COL419" s="42"/>
      <c r="COM419" s="42"/>
      <c r="CON419" s="42"/>
      <c r="COO419" s="42"/>
      <c r="COP419" s="42"/>
      <c r="COQ419" s="42"/>
      <c r="COR419" s="42"/>
      <c r="COS419" s="42"/>
      <c r="COT419" s="42"/>
      <c r="COU419" s="42"/>
      <c r="COV419" s="42"/>
      <c r="COW419" s="42"/>
      <c r="COX419" s="42"/>
      <c r="COY419" s="42"/>
      <c r="COZ419" s="42"/>
      <c r="CPA419" s="42"/>
      <c r="CPB419" s="42"/>
      <c r="CPC419" s="42"/>
      <c r="CPD419" s="42"/>
      <c r="CPE419" s="42"/>
      <c r="CPF419" s="42"/>
      <c r="CPG419" s="42"/>
      <c r="CPH419" s="42"/>
      <c r="CPI419" s="42"/>
      <c r="CPJ419" s="42"/>
      <c r="CPK419" s="42"/>
      <c r="CPL419" s="42"/>
      <c r="CPM419" s="42"/>
      <c r="CPN419" s="42"/>
      <c r="CPO419" s="42"/>
      <c r="CPP419" s="42"/>
      <c r="CPQ419" s="42"/>
      <c r="CPR419" s="42"/>
      <c r="CPS419" s="42"/>
      <c r="CPT419" s="42"/>
      <c r="CPU419" s="42"/>
      <c r="CPV419" s="42"/>
      <c r="CPW419" s="42"/>
      <c r="CPX419" s="42"/>
      <c r="CPY419" s="42"/>
      <c r="CPZ419" s="42"/>
      <c r="CQA419" s="42"/>
      <c r="CQB419" s="42"/>
      <c r="CQC419" s="42"/>
      <c r="CQD419" s="42"/>
      <c r="CQE419" s="42"/>
      <c r="CQF419" s="42"/>
      <c r="CQG419" s="42"/>
      <c r="CQH419" s="42"/>
      <c r="CQI419" s="42"/>
      <c r="CQJ419" s="42"/>
      <c r="CQK419" s="42"/>
      <c r="CQL419" s="42"/>
      <c r="CQM419" s="42"/>
      <c r="CQN419" s="42"/>
      <c r="CQO419" s="42"/>
      <c r="CQP419" s="42"/>
      <c r="CQQ419" s="42"/>
      <c r="CQR419" s="42"/>
      <c r="CQS419" s="42"/>
      <c r="CQT419" s="42"/>
      <c r="CQU419" s="42"/>
      <c r="CQV419" s="42"/>
      <c r="CQW419" s="42"/>
      <c r="CQX419" s="42"/>
      <c r="CQY419" s="42"/>
      <c r="CQZ419" s="42"/>
      <c r="CRA419" s="42"/>
      <c r="CRB419" s="42"/>
      <c r="CRC419" s="42"/>
      <c r="CRD419" s="42"/>
      <c r="CRE419" s="42"/>
      <c r="CRF419" s="42"/>
      <c r="CRG419" s="42"/>
      <c r="CRH419" s="42"/>
      <c r="CRI419" s="42"/>
      <c r="CRJ419" s="42"/>
      <c r="CRK419" s="42"/>
      <c r="CRL419" s="42"/>
      <c r="CRM419" s="42"/>
      <c r="CRN419" s="42"/>
      <c r="CRO419" s="42"/>
      <c r="CRP419" s="42"/>
      <c r="CRQ419" s="42"/>
      <c r="CRR419" s="42"/>
      <c r="CRS419" s="42"/>
      <c r="CRT419" s="42"/>
      <c r="CRU419" s="42"/>
      <c r="CRV419" s="42"/>
      <c r="CRW419" s="42"/>
      <c r="CRX419" s="42"/>
      <c r="CRY419" s="42"/>
      <c r="CRZ419" s="42"/>
      <c r="CSA419" s="42"/>
      <c r="CSB419" s="42"/>
      <c r="CSC419" s="42"/>
      <c r="CSD419" s="42"/>
      <c r="CSE419" s="42"/>
      <c r="CSF419" s="42"/>
      <c r="CSG419" s="42"/>
      <c r="CSH419" s="42"/>
      <c r="CSI419" s="42"/>
      <c r="CSJ419" s="42"/>
      <c r="CSK419" s="42"/>
      <c r="CSL419" s="42"/>
      <c r="CSM419" s="42"/>
      <c r="CSN419" s="42"/>
      <c r="CSO419" s="42"/>
      <c r="CSP419" s="42"/>
      <c r="CSQ419" s="42"/>
      <c r="CSR419" s="42"/>
      <c r="CSS419" s="42"/>
      <c r="CST419" s="42"/>
      <c r="CSU419" s="42"/>
      <c r="CSV419" s="42"/>
      <c r="CSW419" s="42"/>
      <c r="CSX419" s="42"/>
      <c r="CSY419" s="42"/>
      <c r="CSZ419" s="42"/>
      <c r="CTA419" s="42"/>
      <c r="CTB419" s="42"/>
      <c r="CTC419" s="42"/>
      <c r="CTD419" s="42"/>
      <c r="CTE419" s="42"/>
      <c r="CTF419" s="42"/>
      <c r="CTG419" s="42"/>
      <c r="CTH419" s="42"/>
      <c r="CTI419" s="42"/>
      <c r="CTJ419" s="42"/>
      <c r="CTK419" s="42"/>
      <c r="CTL419" s="42"/>
      <c r="CTM419" s="42"/>
      <c r="CTN419" s="42"/>
      <c r="CTO419" s="42"/>
      <c r="CTP419" s="42"/>
      <c r="CTQ419" s="42"/>
      <c r="CTR419" s="42"/>
      <c r="CTS419" s="42"/>
      <c r="CTT419" s="42"/>
      <c r="CTU419" s="42"/>
      <c r="CTV419" s="42"/>
      <c r="CTW419" s="42"/>
      <c r="CTX419" s="42"/>
      <c r="CTY419" s="42"/>
      <c r="CTZ419" s="42"/>
      <c r="CUA419" s="42"/>
      <c r="CUB419" s="42"/>
      <c r="CUC419" s="42"/>
      <c r="CUD419" s="42"/>
      <c r="CUE419" s="42"/>
      <c r="CUF419" s="42"/>
      <c r="CUG419" s="42"/>
      <c r="CUH419" s="42"/>
      <c r="CUI419" s="42"/>
      <c r="CUJ419" s="42"/>
      <c r="CUK419" s="42"/>
      <c r="CUL419" s="42"/>
      <c r="CUM419" s="42"/>
      <c r="CUN419" s="42"/>
      <c r="CUO419" s="42"/>
      <c r="CUP419" s="42"/>
      <c r="CUQ419" s="42"/>
      <c r="CUR419" s="42"/>
      <c r="CUS419" s="42"/>
      <c r="CUT419" s="42"/>
      <c r="CUU419" s="42"/>
      <c r="CUV419" s="42"/>
      <c r="CUW419" s="42"/>
      <c r="CUX419" s="42"/>
      <c r="CUY419" s="42"/>
      <c r="CUZ419" s="42"/>
      <c r="CVA419" s="42"/>
      <c r="CVB419" s="42"/>
      <c r="CVC419" s="42"/>
      <c r="CVD419" s="42"/>
      <c r="CVE419" s="42"/>
      <c r="CVF419" s="42"/>
      <c r="CVG419" s="42"/>
      <c r="CVH419" s="42"/>
      <c r="CVI419" s="42"/>
      <c r="CVJ419" s="42"/>
      <c r="CVK419" s="42"/>
      <c r="CVL419" s="42"/>
      <c r="CVM419" s="42"/>
      <c r="CVN419" s="42"/>
      <c r="CVO419" s="42"/>
      <c r="CVP419" s="42"/>
      <c r="CVQ419" s="42"/>
      <c r="CVR419" s="42"/>
      <c r="CVS419" s="42"/>
      <c r="CVT419" s="42"/>
      <c r="CVU419" s="42"/>
      <c r="CVV419" s="42"/>
      <c r="CVW419" s="42"/>
      <c r="CVX419" s="42"/>
      <c r="CVY419" s="42"/>
      <c r="CVZ419" s="42"/>
      <c r="CWA419" s="42"/>
      <c r="CWB419" s="42"/>
      <c r="CWC419" s="42"/>
      <c r="CWD419" s="42"/>
      <c r="CWE419" s="42"/>
      <c r="CWF419" s="42"/>
      <c r="CWG419" s="42"/>
      <c r="CWH419" s="42"/>
      <c r="CWI419" s="42"/>
      <c r="CWJ419" s="42"/>
      <c r="CWK419" s="42"/>
      <c r="CWL419" s="42"/>
      <c r="CWM419" s="42"/>
      <c r="CWN419" s="42"/>
      <c r="CWO419" s="42"/>
      <c r="CWP419" s="42"/>
      <c r="CWQ419" s="42"/>
      <c r="CWR419" s="42"/>
      <c r="CWS419" s="42"/>
      <c r="CWT419" s="42"/>
      <c r="CWU419" s="42"/>
      <c r="CWV419" s="42"/>
      <c r="CWW419" s="42"/>
      <c r="CWX419" s="42"/>
      <c r="CWY419" s="42"/>
      <c r="CWZ419" s="42"/>
      <c r="CXA419" s="42"/>
      <c r="CXB419" s="42"/>
      <c r="CXC419" s="42"/>
      <c r="CXD419" s="42"/>
      <c r="CXE419" s="42"/>
      <c r="CXF419" s="42"/>
      <c r="CXG419" s="42"/>
      <c r="CXH419" s="42"/>
      <c r="CXI419" s="42"/>
      <c r="CXJ419" s="42"/>
      <c r="CXK419" s="42"/>
      <c r="CXL419" s="42"/>
      <c r="CXM419" s="42"/>
      <c r="CXN419" s="42"/>
      <c r="CXO419" s="42"/>
      <c r="CXP419" s="42"/>
      <c r="CXQ419" s="42"/>
      <c r="CXR419" s="42"/>
      <c r="CXS419" s="42"/>
      <c r="CXT419" s="42"/>
      <c r="CXU419" s="42"/>
      <c r="CXV419" s="42"/>
      <c r="CXW419" s="42"/>
      <c r="CXX419" s="42"/>
      <c r="CXY419" s="42"/>
      <c r="CXZ419" s="42"/>
      <c r="CYA419" s="42"/>
      <c r="CYB419" s="42"/>
      <c r="CYC419" s="42"/>
      <c r="CYD419" s="42"/>
      <c r="CYE419" s="42"/>
      <c r="CYF419" s="42"/>
      <c r="CYG419" s="42"/>
      <c r="CYH419" s="42"/>
      <c r="CYI419" s="42"/>
      <c r="CYJ419" s="42"/>
      <c r="CYK419" s="42"/>
      <c r="CYL419" s="42"/>
      <c r="CYM419" s="42"/>
      <c r="CYN419" s="42"/>
      <c r="CYO419" s="42"/>
      <c r="CYP419" s="42"/>
      <c r="CYQ419" s="42"/>
      <c r="CYR419" s="42"/>
      <c r="CYS419" s="42"/>
      <c r="CYT419" s="42"/>
      <c r="CYU419" s="42"/>
      <c r="CYV419" s="42"/>
      <c r="CYW419" s="42"/>
      <c r="CYX419" s="42"/>
      <c r="CYY419" s="42"/>
      <c r="CYZ419" s="42"/>
      <c r="CZA419" s="42"/>
      <c r="CZB419" s="42"/>
      <c r="CZC419" s="42"/>
      <c r="CZD419" s="42"/>
      <c r="CZE419" s="42"/>
      <c r="CZF419" s="42"/>
      <c r="CZG419" s="42"/>
      <c r="CZH419" s="42"/>
      <c r="CZI419" s="42"/>
      <c r="CZJ419" s="42"/>
      <c r="CZK419" s="42"/>
      <c r="CZL419" s="42"/>
      <c r="CZM419" s="42"/>
      <c r="CZN419" s="42"/>
      <c r="CZO419" s="42"/>
      <c r="CZP419" s="42"/>
      <c r="CZQ419" s="42"/>
      <c r="CZR419" s="42"/>
      <c r="CZS419" s="42"/>
      <c r="CZT419" s="42"/>
      <c r="CZU419" s="42"/>
      <c r="CZV419" s="42"/>
      <c r="CZW419" s="42"/>
      <c r="CZX419" s="42"/>
      <c r="CZY419" s="42"/>
      <c r="CZZ419" s="42"/>
      <c r="DAA419" s="42"/>
      <c r="DAB419" s="42"/>
      <c r="DAC419" s="42"/>
      <c r="DAD419" s="42"/>
      <c r="DAE419" s="42"/>
      <c r="DAF419" s="42"/>
      <c r="DAG419" s="42"/>
      <c r="DAH419" s="42"/>
      <c r="DAI419" s="42"/>
      <c r="DAJ419" s="42"/>
      <c r="DAK419" s="42"/>
      <c r="DAL419" s="42"/>
      <c r="DAM419" s="42"/>
      <c r="DAN419" s="42"/>
      <c r="DAO419" s="42"/>
      <c r="DAP419" s="42"/>
      <c r="DAQ419" s="42"/>
      <c r="DAR419" s="42"/>
      <c r="DAS419" s="42"/>
      <c r="DAT419" s="42"/>
      <c r="DAU419" s="42"/>
      <c r="DAV419" s="42"/>
      <c r="DAW419" s="42"/>
      <c r="DAX419" s="42"/>
      <c r="DAY419" s="42"/>
      <c r="DAZ419" s="42"/>
      <c r="DBA419" s="42"/>
      <c r="DBB419" s="42"/>
      <c r="DBC419" s="42"/>
      <c r="DBD419" s="42"/>
      <c r="DBE419" s="42"/>
      <c r="DBF419" s="42"/>
      <c r="DBG419" s="42"/>
      <c r="DBH419" s="42"/>
      <c r="DBI419" s="42"/>
      <c r="DBJ419" s="42"/>
      <c r="DBK419" s="42"/>
      <c r="DBL419" s="42"/>
      <c r="DBM419" s="42"/>
      <c r="DBN419" s="42"/>
      <c r="DBO419" s="42"/>
      <c r="DBP419" s="42"/>
      <c r="DBQ419" s="42"/>
      <c r="DBR419" s="42"/>
      <c r="DBS419" s="42"/>
      <c r="DBT419" s="42"/>
      <c r="DBU419" s="42"/>
      <c r="DBV419" s="42"/>
      <c r="DBW419" s="42"/>
      <c r="DBX419" s="42"/>
      <c r="DBY419" s="42"/>
      <c r="DBZ419" s="42"/>
      <c r="DCA419" s="42"/>
      <c r="DCB419" s="42"/>
      <c r="DCC419" s="42"/>
      <c r="DCD419" s="42"/>
      <c r="DCE419" s="42"/>
      <c r="DCF419" s="42"/>
      <c r="DCG419" s="42"/>
      <c r="DCH419" s="42"/>
      <c r="DCI419" s="42"/>
      <c r="DCJ419" s="42"/>
      <c r="DCK419" s="42"/>
      <c r="DCL419" s="42"/>
      <c r="DCM419" s="42"/>
      <c r="DCN419" s="42"/>
      <c r="DCO419" s="42"/>
      <c r="DCP419" s="42"/>
      <c r="DCQ419" s="42"/>
      <c r="DCR419" s="42"/>
      <c r="DCS419" s="42"/>
      <c r="DCT419" s="42"/>
      <c r="DCU419" s="42"/>
      <c r="DCV419" s="42"/>
      <c r="DCW419" s="42"/>
      <c r="DCX419" s="42"/>
      <c r="DCY419" s="42"/>
      <c r="DCZ419" s="42"/>
      <c r="DDA419" s="42"/>
      <c r="DDB419" s="42"/>
      <c r="DDC419" s="42"/>
      <c r="DDD419" s="42"/>
      <c r="DDE419" s="42"/>
      <c r="DDF419" s="42"/>
      <c r="DDG419" s="42"/>
      <c r="DDH419" s="42"/>
      <c r="DDI419" s="42"/>
      <c r="DDJ419" s="42"/>
      <c r="DDK419" s="42"/>
      <c r="DDL419" s="42"/>
      <c r="DDM419" s="42"/>
      <c r="DDN419" s="42"/>
      <c r="DDO419" s="42"/>
      <c r="DDP419" s="42"/>
      <c r="DDQ419" s="42"/>
      <c r="DDR419" s="42"/>
      <c r="DDS419" s="42"/>
      <c r="DDT419" s="42"/>
      <c r="DDU419" s="42"/>
      <c r="DDV419" s="42"/>
      <c r="DDW419" s="42"/>
      <c r="DDX419" s="42"/>
      <c r="DDY419" s="42"/>
      <c r="DDZ419" s="42"/>
      <c r="DEA419" s="42"/>
      <c r="DEB419" s="42"/>
      <c r="DEC419" s="42"/>
      <c r="DED419" s="42"/>
      <c r="DEE419" s="42"/>
      <c r="DEF419" s="42"/>
      <c r="DEG419" s="42"/>
      <c r="DEH419" s="42"/>
      <c r="DEI419" s="42"/>
      <c r="DEJ419" s="42"/>
      <c r="DEK419" s="42"/>
      <c r="DEL419" s="42"/>
      <c r="DEM419" s="42"/>
      <c r="DEN419" s="42"/>
      <c r="DEO419" s="42"/>
      <c r="DEP419" s="42"/>
      <c r="DEQ419" s="42"/>
      <c r="DER419" s="42"/>
      <c r="DES419" s="42"/>
      <c r="DET419" s="42"/>
      <c r="DEU419" s="42"/>
      <c r="DEV419" s="42"/>
      <c r="DEW419" s="42"/>
      <c r="DEX419" s="42"/>
      <c r="DEY419" s="42"/>
      <c r="DEZ419" s="42"/>
      <c r="DFA419" s="42"/>
      <c r="DFB419" s="42"/>
      <c r="DFC419" s="42"/>
      <c r="DFD419" s="42"/>
      <c r="DFE419" s="42"/>
      <c r="DFF419" s="42"/>
      <c r="DFG419" s="42"/>
      <c r="DFH419" s="42"/>
      <c r="DFI419" s="42"/>
      <c r="DFJ419" s="42"/>
      <c r="DFK419" s="42"/>
      <c r="DFL419" s="42"/>
      <c r="DFM419" s="42"/>
      <c r="DFN419" s="42"/>
      <c r="DFO419" s="42"/>
      <c r="DFP419" s="42"/>
      <c r="DFQ419" s="42"/>
      <c r="DFR419" s="42"/>
      <c r="DFS419" s="42"/>
      <c r="DFT419" s="42"/>
      <c r="DFU419" s="42"/>
      <c r="DFV419" s="42"/>
      <c r="DFW419" s="42"/>
      <c r="DFX419" s="42"/>
      <c r="DFY419" s="42"/>
      <c r="DFZ419" s="42"/>
      <c r="DGA419" s="42"/>
      <c r="DGB419" s="42"/>
      <c r="DGC419" s="42"/>
      <c r="DGD419" s="42"/>
      <c r="DGE419" s="42"/>
      <c r="DGF419" s="42"/>
      <c r="DGG419" s="42"/>
      <c r="DGH419" s="42"/>
      <c r="DGI419" s="42"/>
      <c r="DGJ419" s="42"/>
      <c r="DGK419" s="42"/>
      <c r="DGL419" s="42"/>
      <c r="DGM419" s="42"/>
      <c r="DGN419" s="42"/>
      <c r="DGO419" s="42"/>
      <c r="DGP419" s="42"/>
      <c r="DGQ419" s="42"/>
      <c r="DGR419" s="42"/>
      <c r="DGS419" s="42"/>
      <c r="DGT419" s="42"/>
      <c r="DGU419" s="42"/>
      <c r="DGV419" s="42"/>
      <c r="DGW419" s="42"/>
      <c r="DGX419" s="42"/>
      <c r="DGY419" s="42"/>
      <c r="DGZ419" s="42"/>
      <c r="DHA419" s="42"/>
      <c r="DHB419" s="42"/>
      <c r="DHC419" s="42"/>
      <c r="DHD419" s="42"/>
      <c r="DHE419" s="42"/>
      <c r="DHF419" s="42"/>
      <c r="DHG419" s="42"/>
      <c r="DHH419" s="42"/>
      <c r="DHI419" s="42"/>
      <c r="DHJ419" s="42"/>
      <c r="DHK419" s="42"/>
      <c r="DHL419" s="42"/>
      <c r="DHM419" s="42"/>
      <c r="DHN419" s="42"/>
      <c r="DHO419" s="42"/>
      <c r="DHP419" s="42"/>
      <c r="DHQ419" s="42"/>
      <c r="DHR419" s="42"/>
      <c r="DHS419" s="42"/>
      <c r="DHT419" s="42"/>
      <c r="DHU419" s="42"/>
      <c r="DHV419" s="42"/>
      <c r="DHW419" s="42"/>
      <c r="DHX419" s="42"/>
      <c r="DHY419" s="42"/>
      <c r="DHZ419" s="42"/>
      <c r="DIA419" s="42"/>
      <c r="DIB419" s="42"/>
      <c r="DIC419" s="42"/>
      <c r="DID419" s="42"/>
      <c r="DIE419" s="42"/>
      <c r="DIF419" s="42"/>
      <c r="DIG419" s="42"/>
      <c r="DIH419" s="42"/>
      <c r="DII419" s="42"/>
      <c r="DIJ419" s="42"/>
      <c r="DIK419" s="42"/>
      <c r="DIL419" s="42"/>
      <c r="DIM419" s="42"/>
      <c r="DIN419" s="42"/>
      <c r="DIO419" s="42"/>
      <c r="DIP419" s="42"/>
      <c r="DIQ419" s="42"/>
      <c r="DIR419" s="42"/>
      <c r="DIS419" s="42"/>
      <c r="DIT419" s="42"/>
      <c r="DIU419" s="42"/>
      <c r="DIV419" s="42"/>
      <c r="DIW419" s="42"/>
      <c r="DIX419" s="42"/>
      <c r="DIY419" s="42"/>
      <c r="DIZ419" s="42"/>
      <c r="DJA419" s="42"/>
      <c r="DJB419" s="42"/>
      <c r="DJC419" s="42"/>
      <c r="DJD419" s="42"/>
      <c r="DJE419" s="42"/>
      <c r="DJF419" s="42"/>
      <c r="DJG419" s="42"/>
      <c r="DJH419" s="42"/>
      <c r="DJI419" s="42"/>
      <c r="DJJ419" s="42"/>
      <c r="DJK419" s="42"/>
      <c r="DJL419" s="42"/>
      <c r="DJM419" s="42"/>
      <c r="DJN419" s="42"/>
      <c r="DJO419" s="42"/>
      <c r="DJP419" s="42"/>
      <c r="DJQ419" s="42"/>
      <c r="DJR419" s="42"/>
      <c r="DJS419" s="42"/>
      <c r="DJT419" s="42"/>
      <c r="DJU419" s="42"/>
      <c r="DJV419" s="42"/>
      <c r="DJW419" s="42"/>
      <c r="DJX419" s="42"/>
      <c r="DJY419" s="42"/>
      <c r="DJZ419" s="42"/>
      <c r="DKA419" s="42"/>
      <c r="DKB419" s="42"/>
      <c r="DKC419" s="42"/>
      <c r="DKD419" s="42"/>
      <c r="DKE419" s="42"/>
      <c r="DKF419" s="42"/>
      <c r="DKG419" s="42"/>
      <c r="DKH419" s="42"/>
      <c r="DKI419" s="42"/>
      <c r="DKJ419" s="42"/>
      <c r="DKK419" s="42"/>
      <c r="DKL419" s="42"/>
      <c r="DKM419" s="42"/>
      <c r="DKN419" s="42"/>
      <c r="DKO419" s="42"/>
      <c r="DKP419" s="42"/>
      <c r="DKQ419" s="42"/>
      <c r="DKR419" s="42"/>
      <c r="DKS419" s="42"/>
      <c r="DKT419" s="42"/>
      <c r="DKU419" s="42"/>
      <c r="DKV419" s="42"/>
      <c r="DKW419" s="42"/>
      <c r="DKX419" s="42"/>
      <c r="DKY419" s="42"/>
      <c r="DKZ419" s="42"/>
      <c r="DLA419" s="42"/>
      <c r="DLB419" s="42"/>
      <c r="DLC419" s="42"/>
      <c r="DLD419" s="42"/>
      <c r="DLE419" s="42"/>
      <c r="DLF419" s="42"/>
      <c r="DLG419" s="42"/>
      <c r="DLH419" s="42"/>
      <c r="DLI419" s="42"/>
      <c r="DLJ419" s="42"/>
      <c r="DLK419" s="42"/>
      <c r="DLL419" s="42"/>
      <c r="DLM419" s="42"/>
      <c r="DLN419" s="42"/>
      <c r="DLO419" s="42"/>
      <c r="DLP419" s="42"/>
      <c r="DLQ419" s="42"/>
      <c r="DLR419" s="42"/>
      <c r="DLS419" s="42"/>
      <c r="DLT419" s="42"/>
      <c r="DLU419" s="42"/>
      <c r="DLV419" s="42"/>
      <c r="DLW419" s="42"/>
      <c r="DLX419" s="42"/>
      <c r="DLY419" s="42"/>
      <c r="DLZ419" s="42"/>
      <c r="DMA419" s="42"/>
      <c r="DMB419" s="42"/>
      <c r="DMC419" s="42"/>
      <c r="DMD419" s="42"/>
      <c r="DME419" s="42"/>
      <c r="DMF419" s="42"/>
      <c r="DMG419" s="42"/>
      <c r="DMH419" s="42"/>
      <c r="DMI419" s="42"/>
      <c r="DMJ419" s="42"/>
      <c r="DMK419" s="42"/>
      <c r="DML419" s="42"/>
      <c r="DMM419" s="42"/>
      <c r="DMN419" s="42"/>
      <c r="DMO419" s="42"/>
      <c r="DMP419" s="42"/>
      <c r="DMQ419" s="42"/>
      <c r="DMR419" s="42"/>
      <c r="DMS419" s="42"/>
      <c r="DMT419" s="42"/>
      <c r="DMU419" s="42"/>
      <c r="DMV419" s="42"/>
      <c r="DMW419" s="42"/>
      <c r="DMX419" s="42"/>
      <c r="DMY419" s="42"/>
      <c r="DMZ419" s="42"/>
      <c r="DNA419" s="42"/>
      <c r="DNB419" s="42"/>
      <c r="DNC419" s="42"/>
      <c r="DND419" s="42"/>
      <c r="DNE419" s="42"/>
      <c r="DNF419" s="42"/>
      <c r="DNG419" s="42"/>
      <c r="DNH419" s="42"/>
      <c r="DNI419" s="42"/>
      <c r="DNJ419" s="42"/>
      <c r="DNK419" s="42"/>
      <c r="DNL419" s="42"/>
      <c r="DNM419" s="42"/>
      <c r="DNN419" s="42"/>
      <c r="DNO419" s="42"/>
      <c r="DNP419" s="42"/>
      <c r="DNQ419" s="42"/>
      <c r="DNR419" s="42"/>
      <c r="DNS419" s="42"/>
      <c r="DNT419" s="42"/>
      <c r="DNU419" s="42"/>
      <c r="DNV419" s="42"/>
      <c r="DNW419" s="42"/>
      <c r="DNX419" s="42"/>
      <c r="DNY419" s="42"/>
      <c r="DNZ419" s="42"/>
      <c r="DOA419" s="42"/>
      <c r="DOB419" s="42"/>
      <c r="DOC419" s="42"/>
      <c r="DOD419" s="42"/>
      <c r="DOE419" s="42"/>
      <c r="DOF419" s="42"/>
      <c r="DOG419" s="42"/>
      <c r="DOH419" s="42"/>
      <c r="DOI419" s="42"/>
      <c r="DOJ419" s="42"/>
      <c r="DOK419" s="42"/>
      <c r="DOL419" s="42"/>
      <c r="DOM419" s="42"/>
      <c r="DON419" s="42"/>
      <c r="DOO419" s="42"/>
      <c r="DOP419" s="42"/>
      <c r="DOQ419" s="42"/>
      <c r="DOR419" s="42"/>
      <c r="DOS419" s="42"/>
      <c r="DOT419" s="42"/>
      <c r="DOU419" s="42"/>
      <c r="DOV419" s="42"/>
      <c r="DOW419" s="42"/>
      <c r="DOX419" s="42"/>
      <c r="DOY419" s="42"/>
      <c r="DOZ419" s="42"/>
      <c r="DPA419" s="42"/>
      <c r="DPB419" s="42"/>
      <c r="DPC419" s="42"/>
      <c r="DPD419" s="42"/>
      <c r="DPE419" s="42"/>
      <c r="DPF419" s="42"/>
      <c r="DPG419" s="42"/>
      <c r="DPH419" s="42"/>
      <c r="DPI419" s="42"/>
      <c r="DPJ419" s="42"/>
      <c r="DPK419" s="42"/>
      <c r="DPL419" s="42"/>
      <c r="DPM419" s="42"/>
      <c r="DPN419" s="42"/>
      <c r="DPO419" s="42"/>
      <c r="DPP419" s="42"/>
      <c r="DPQ419" s="42"/>
      <c r="DPR419" s="42"/>
      <c r="DPS419" s="42"/>
      <c r="DPT419" s="42"/>
      <c r="DPU419" s="42"/>
      <c r="DPV419" s="42"/>
      <c r="DPW419" s="42"/>
      <c r="DPX419" s="42"/>
      <c r="DPY419" s="42"/>
      <c r="DPZ419" s="42"/>
      <c r="DQA419" s="42"/>
      <c r="DQB419" s="42"/>
      <c r="DQC419" s="42"/>
      <c r="DQD419" s="42"/>
      <c r="DQE419" s="42"/>
      <c r="DQF419" s="42"/>
      <c r="DQG419" s="42"/>
      <c r="DQH419" s="42"/>
      <c r="DQI419" s="42"/>
      <c r="DQJ419" s="42"/>
      <c r="DQK419" s="42"/>
      <c r="DQL419" s="42"/>
      <c r="DQM419" s="42"/>
      <c r="DQN419" s="42"/>
      <c r="DQO419" s="42"/>
      <c r="DQP419" s="42"/>
      <c r="DQQ419" s="42"/>
      <c r="DQR419" s="42"/>
      <c r="DQS419" s="42"/>
      <c r="DQT419" s="42"/>
      <c r="DQU419" s="42"/>
      <c r="DQV419" s="42"/>
      <c r="DQW419" s="42"/>
      <c r="DQX419" s="42"/>
      <c r="DQY419" s="42"/>
      <c r="DQZ419" s="42"/>
      <c r="DRA419" s="42"/>
      <c r="DRB419" s="42"/>
      <c r="DRC419" s="42"/>
      <c r="DRD419" s="42"/>
      <c r="DRE419" s="42"/>
      <c r="DRF419" s="42"/>
      <c r="DRG419" s="42"/>
      <c r="DRH419" s="42"/>
      <c r="DRI419" s="42"/>
      <c r="DRJ419" s="42"/>
      <c r="DRK419" s="42"/>
      <c r="DRL419" s="42"/>
      <c r="DRM419" s="42"/>
      <c r="DRN419" s="42"/>
      <c r="DRO419" s="42"/>
      <c r="DRP419" s="42"/>
      <c r="DRQ419" s="42"/>
      <c r="DRR419" s="42"/>
      <c r="DRS419" s="42"/>
      <c r="DRT419" s="42"/>
      <c r="DRU419" s="42"/>
      <c r="DRV419" s="42"/>
      <c r="DRW419" s="42"/>
      <c r="DRX419" s="42"/>
      <c r="DRY419" s="42"/>
      <c r="DRZ419" s="42"/>
      <c r="DSA419" s="42"/>
      <c r="DSB419" s="42"/>
      <c r="DSC419" s="42"/>
      <c r="DSD419" s="42"/>
      <c r="DSE419" s="42"/>
      <c r="DSF419" s="42"/>
      <c r="DSG419" s="42"/>
      <c r="DSH419" s="42"/>
      <c r="DSI419" s="42"/>
      <c r="DSJ419" s="42"/>
      <c r="DSK419" s="42"/>
      <c r="DSL419" s="42"/>
      <c r="DSM419" s="42"/>
      <c r="DSN419" s="42"/>
      <c r="DSO419" s="42"/>
      <c r="DSP419" s="42"/>
      <c r="DSQ419" s="42"/>
      <c r="DSR419" s="42"/>
      <c r="DSS419" s="42"/>
      <c r="DST419" s="42"/>
      <c r="DSU419" s="42"/>
      <c r="DSV419" s="42"/>
      <c r="DSW419" s="42"/>
      <c r="DSX419" s="42"/>
      <c r="DSY419" s="42"/>
      <c r="DSZ419" s="42"/>
      <c r="DTA419" s="42"/>
      <c r="DTB419" s="42"/>
      <c r="DTC419" s="42"/>
      <c r="DTD419" s="42"/>
      <c r="DTE419" s="42"/>
      <c r="DTF419" s="42"/>
      <c r="DTG419" s="42"/>
      <c r="DTH419" s="42"/>
      <c r="DTI419" s="42"/>
      <c r="DTJ419" s="42"/>
      <c r="DTK419" s="42"/>
      <c r="DTL419" s="42"/>
      <c r="DTM419" s="42"/>
      <c r="DTN419" s="42"/>
      <c r="DTO419" s="42"/>
      <c r="DTP419" s="42"/>
      <c r="DTQ419" s="42"/>
      <c r="DTR419" s="42"/>
      <c r="DTS419" s="42"/>
      <c r="DTT419" s="42"/>
      <c r="DTU419" s="42"/>
      <c r="DTV419" s="42"/>
      <c r="DTW419" s="42"/>
      <c r="DTX419" s="42"/>
      <c r="DTY419" s="42"/>
      <c r="DTZ419" s="42"/>
      <c r="DUA419" s="42"/>
      <c r="DUB419" s="42"/>
      <c r="DUC419" s="42"/>
      <c r="DUD419" s="42"/>
      <c r="DUE419" s="42"/>
      <c r="DUF419" s="42"/>
      <c r="DUG419" s="42"/>
      <c r="DUH419" s="42"/>
      <c r="DUI419" s="42"/>
      <c r="DUJ419" s="42"/>
      <c r="DUK419" s="42"/>
      <c r="DUL419" s="42"/>
      <c r="DUM419" s="42"/>
      <c r="DUN419" s="42"/>
      <c r="DUO419" s="42"/>
      <c r="DUP419" s="42"/>
      <c r="DUQ419" s="42"/>
      <c r="DUR419" s="42"/>
      <c r="DUS419" s="42"/>
      <c r="DUT419" s="42"/>
      <c r="DUU419" s="42"/>
      <c r="DUV419" s="42"/>
      <c r="DUW419" s="42"/>
      <c r="DUX419" s="42"/>
      <c r="DUY419" s="42"/>
      <c r="DUZ419" s="42"/>
      <c r="DVA419" s="42"/>
      <c r="DVB419" s="42"/>
      <c r="DVC419" s="42"/>
      <c r="DVD419" s="42"/>
      <c r="DVE419" s="42"/>
      <c r="DVF419" s="42"/>
      <c r="DVG419" s="42"/>
      <c r="DVH419" s="42"/>
      <c r="DVI419" s="42"/>
      <c r="DVJ419" s="42"/>
      <c r="DVK419" s="42"/>
      <c r="DVL419" s="42"/>
      <c r="DVM419" s="42"/>
      <c r="DVN419" s="42"/>
      <c r="DVO419" s="42"/>
      <c r="DVP419" s="42"/>
      <c r="DVQ419" s="42"/>
      <c r="DVR419" s="42"/>
      <c r="DVS419" s="42"/>
      <c r="DVT419" s="42"/>
      <c r="DVU419" s="42"/>
      <c r="DVV419" s="42"/>
      <c r="DVW419" s="42"/>
      <c r="DVX419" s="42"/>
      <c r="DVY419" s="42"/>
      <c r="DVZ419" s="42"/>
      <c r="DWA419" s="42"/>
      <c r="DWB419" s="42"/>
      <c r="DWC419" s="42"/>
      <c r="DWD419" s="42"/>
      <c r="DWE419" s="42"/>
      <c r="DWF419" s="42"/>
      <c r="DWG419" s="42"/>
      <c r="DWH419" s="42"/>
      <c r="DWI419" s="42"/>
      <c r="DWJ419" s="42"/>
      <c r="DWK419" s="42"/>
      <c r="DWL419" s="42"/>
      <c r="DWM419" s="42"/>
      <c r="DWN419" s="42"/>
      <c r="DWO419" s="42"/>
      <c r="DWP419" s="42"/>
      <c r="DWQ419" s="42"/>
      <c r="DWR419" s="42"/>
      <c r="DWS419" s="42"/>
      <c r="DWT419" s="42"/>
      <c r="DWU419" s="42"/>
      <c r="DWV419" s="42"/>
      <c r="DWW419" s="42"/>
      <c r="DWX419" s="42"/>
      <c r="DWY419" s="42"/>
      <c r="DWZ419" s="42"/>
      <c r="DXA419" s="42"/>
      <c r="DXB419" s="42"/>
      <c r="DXC419" s="42"/>
      <c r="DXD419" s="42"/>
      <c r="DXE419" s="42"/>
      <c r="DXF419" s="42"/>
      <c r="DXG419" s="42"/>
      <c r="DXH419" s="42"/>
      <c r="DXI419" s="42"/>
      <c r="DXJ419" s="42"/>
      <c r="DXK419" s="42"/>
      <c r="DXL419" s="42"/>
      <c r="DXM419" s="42"/>
      <c r="DXN419" s="42"/>
      <c r="DXO419" s="42"/>
      <c r="DXP419" s="42"/>
      <c r="DXQ419" s="42"/>
      <c r="DXR419" s="42"/>
      <c r="DXS419" s="42"/>
      <c r="DXT419" s="42"/>
      <c r="DXU419" s="42"/>
      <c r="DXV419" s="42"/>
      <c r="DXW419" s="42"/>
      <c r="DXX419" s="42"/>
      <c r="DXY419" s="42"/>
      <c r="DXZ419" s="42"/>
      <c r="DYA419" s="42"/>
      <c r="DYB419" s="42"/>
      <c r="DYC419" s="42"/>
      <c r="DYD419" s="42"/>
      <c r="DYE419" s="42"/>
      <c r="DYF419" s="42"/>
      <c r="DYG419" s="42"/>
      <c r="DYH419" s="42"/>
      <c r="DYI419" s="42"/>
      <c r="DYJ419" s="42"/>
      <c r="DYK419" s="42"/>
      <c r="DYL419" s="42"/>
      <c r="DYM419" s="42"/>
      <c r="DYN419" s="42"/>
      <c r="DYO419" s="42"/>
      <c r="DYP419" s="42"/>
      <c r="DYQ419" s="42"/>
      <c r="DYR419" s="42"/>
      <c r="DYS419" s="42"/>
      <c r="DYT419" s="42"/>
      <c r="DYU419" s="42"/>
      <c r="DYV419" s="42"/>
      <c r="DYW419" s="42"/>
      <c r="DYX419" s="42"/>
      <c r="DYY419" s="42"/>
      <c r="DYZ419" s="42"/>
      <c r="DZA419" s="42"/>
      <c r="DZB419" s="42"/>
      <c r="DZC419" s="42"/>
      <c r="DZD419" s="42"/>
      <c r="DZE419" s="42"/>
      <c r="DZF419" s="42"/>
      <c r="DZG419" s="42"/>
      <c r="DZH419" s="42"/>
      <c r="DZI419" s="42"/>
      <c r="DZJ419" s="42"/>
      <c r="DZK419" s="42"/>
      <c r="DZL419" s="42"/>
      <c r="DZM419" s="42"/>
      <c r="DZN419" s="42"/>
      <c r="DZO419" s="42"/>
      <c r="DZP419" s="42"/>
      <c r="DZQ419" s="42"/>
      <c r="DZR419" s="42"/>
      <c r="DZS419" s="42"/>
      <c r="DZT419" s="42"/>
      <c r="DZU419" s="42"/>
      <c r="DZV419" s="42"/>
      <c r="DZW419" s="42"/>
      <c r="DZX419" s="42"/>
      <c r="DZY419" s="42"/>
      <c r="DZZ419" s="42"/>
      <c r="EAA419" s="42"/>
      <c r="EAB419" s="42"/>
      <c r="EAC419" s="42"/>
      <c r="EAD419" s="42"/>
      <c r="EAE419" s="42"/>
      <c r="EAF419" s="42"/>
      <c r="EAG419" s="42"/>
      <c r="EAH419" s="42"/>
      <c r="EAI419" s="42"/>
      <c r="EAJ419" s="42"/>
      <c r="EAK419" s="42"/>
      <c r="EAL419" s="42"/>
      <c r="EAM419" s="42"/>
      <c r="EAN419" s="42"/>
      <c r="EAO419" s="42"/>
      <c r="EAP419" s="42"/>
      <c r="EAQ419" s="42"/>
      <c r="EAR419" s="42"/>
      <c r="EAS419" s="42"/>
      <c r="EAT419" s="42"/>
      <c r="EAU419" s="42"/>
      <c r="EAV419" s="42"/>
      <c r="EAW419" s="42"/>
      <c r="EAX419" s="42"/>
      <c r="EAY419" s="42"/>
      <c r="EAZ419" s="42"/>
      <c r="EBA419" s="42"/>
      <c r="EBB419" s="42"/>
      <c r="EBC419" s="42"/>
      <c r="EBD419" s="42"/>
      <c r="EBE419" s="42"/>
      <c r="EBF419" s="42"/>
      <c r="EBG419" s="42"/>
      <c r="EBH419" s="42"/>
      <c r="EBI419" s="42"/>
      <c r="EBJ419" s="42"/>
      <c r="EBK419" s="42"/>
      <c r="EBL419" s="42"/>
      <c r="EBM419" s="42"/>
      <c r="EBN419" s="42"/>
      <c r="EBO419" s="42"/>
      <c r="EBP419" s="42"/>
      <c r="EBQ419" s="42"/>
      <c r="EBR419" s="42"/>
      <c r="EBS419" s="42"/>
      <c r="EBT419" s="42"/>
      <c r="EBU419" s="42"/>
      <c r="EBV419" s="42"/>
      <c r="EBW419" s="42"/>
      <c r="EBX419" s="42"/>
      <c r="EBY419" s="42"/>
      <c r="EBZ419" s="42"/>
      <c r="ECA419" s="42"/>
      <c r="ECB419" s="42"/>
      <c r="ECC419" s="42"/>
      <c r="ECD419" s="42"/>
      <c r="ECE419" s="42"/>
      <c r="ECF419" s="42"/>
      <c r="ECG419" s="42"/>
      <c r="ECH419" s="42"/>
      <c r="ECI419" s="42"/>
      <c r="ECJ419" s="42"/>
      <c r="ECK419" s="42"/>
      <c r="ECL419" s="42"/>
      <c r="ECM419" s="42"/>
      <c r="ECN419" s="42"/>
      <c r="ECO419" s="42"/>
      <c r="ECP419" s="42"/>
      <c r="ECQ419" s="42"/>
      <c r="ECR419" s="42"/>
      <c r="ECS419" s="42"/>
      <c r="ECT419" s="42"/>
      <c r="ECU419" s="42"/>
      <c r="ECV419" s="42"/>
      <c r="ECW419" s="42"/>
      <c r="ECX419" s="42"/>
      <c r="ECY419" s="42"/>
      <c r="ECZ419" s="42"/>
      <c r="EDA419" s="42"/>
      <c r="EDB419" s="42"/>
      <c r="EDC419" s="42"/>
      <c r="EDD419" s="42"/>
      <c r="EDE419" s="42"/>
      <c r="EDF419" s="42"/>
      <c r="EDG419" s="42"/>
      <c r="EDH419" s="42"/>
      <c r="EDI419" s="42"/>
      <c r="EDJ419" s="42"/>
      <c r="EDK419" s="42"/>
      <c r="EDL419" s="42"/>
      <c r="EDM419" s="42"/>
      <c r="EDN419" s="42"/>
      <c r="EDO419" s="42"/>
      <c r="EDP419" s="42"/>
      <c r="EDQ419" s="42"/>
      <c r="EDR419" s="42"/>
      <c r="EDS419" s="42"/>
      <c r="EDT419" s="42"/>
      <c r="EDU419" s="42"/>
      <c r="EDV419" s="42"/>
      <c r="EDW419" s="42"/>
      <c r="EDX419" s="42"/>
      <c r="EDY419" s="42"/>
      <c r="EDZ419" s="42"/>
      <c r="EEA419" s="42"/>
      <c r="EEB419" s="42"/>
      <c r="EEC419" s="42"/>
      <c r="EED419" s="42"/>
      <c r="EEE419" s="42"/>
      <c r="EEF419" s="42"/>
      <c r="EEG419" s="42"/>
      <c r="EEH419" s="42"/>
      <c r="EEI419" s="42"/>
      <c r="EEJ419" s="42"/>
      <c r="EEK419" s="42"/>
      <c r="EEL419" s="42"/>
      <c r="EEM419" s="42"/>
      <c r="EEN419" s="42"/>
      <c r="EEO419" s="42"/>
      <c r="EEP419" s="42"/>
      <c r="EEQ419" s="42"/>
      <c r="EER419" s="42"/>
      <c r="EES419" s="42"/>
      <c r="EET419" s="42"/>
      <c r="EEU419" s="42"/>
      <c r="EEV419" s="42"/>
      <c r="EEW419" s="42"/>
      <c r="EEX419" s="42"/>
      <c r="EEY419" s="42"/>
      <c r="EEZ419" s="42"/>
      <c r="EFA419" s="42"/>
      <c r="EFB419" s="42"/>
      <c r="EFC419" s="42"/>
      <c r="EFD419" s="42"/>
      <c r="EFE419" s="42"/>
      <c r="EFF419" s="42"/>
      <c r="EFG419" s="42"/>
      <c r="EFH419" s="42"/>
      <c r="EFI419" s="42"/>
      <c r="EFJ419" s="42"/>
      <c r="EFK419" s="42"/>
      <c r="EFL419" s="42"/>
      <c r="EFM419" s="42"/>
      <c r="EFN419" s="42"/>
      <c r="EFO419" s="42"/>
      <c r="EFP419" s="42"/>
      <c r="EFQ419" s="42"/>
      <c r="EFR419" s="42"/>
      <c r="EFS419" s="42"/>
      <c r="EFT419" s="42"/>
      <c r="EFU419" s="42"/>
      <c r="EFV419" s="42"/>
      <c r="EFW419" s="42"/>
      <c r="EFX419" s="42"/>
      <c r="EFY419" s="42"/>
      <c r="EFZ419" s="42"/>
      <c r="EGA419" s="42"/>
      <c r="EGB419" s="42"/>
      <c r="EGC419" s="42"/>
      <c r="EGD419" s="42"/>
      <c r="EGE419" s="42"/>
      <c r="EGF419" s="42"/>
      <c r="EGG419" s="42"/>
      <c r="EGH419" s="42"/>
      <c r="EGI419" s="42"/>
      <c r="EGJ419" s="42"/>
      <c r="EGK419" s="42"/>
      <c r="EGL419" s="42"/>
      <c r="EGM419" s="42"/>
      <c r="EGN419" s="42"/>
      <c r="EGO419" s="42"/>
      <c r="EGP419" s="42"/>
      <c r="EGQ419" s="42"/>
      <c r="EGR419" s="42"/>
      <c r="EGS419" s="42"/>
      <c r="EGT419" s="42"/>
      <c r="EGU419" s="42"/>
      <c r="EGV419" s="42"/>
      <c r="EGW419" s="42"/>
      <c r="EGX419" s="42"/>
      <c r="EGY419" s="42"/>
      <c r="EGZ419" s="42"/>
      <c r="EHA419" s="42"/>
      <c r="EHB419" s="42"/>
      <c r="EHC419" s="42"/>
      <c r="EHD419" s="42"/>
      <c r="EHE419" s="42"/>
      <c r="EHF419" s="42"/>
      <c r="EHG419" s="42"/>
      <c r="EHH419" s="42"/>
      <c r="EHI419" s="42"/>
      <c r="EHJ419" s="42"/>
      <c r="EHK419" s="42"/>
      <c r="EHL419" s="42"/>
      <c r="EHM419" s="42"/>
      <c r="EHN419" s="42"/>
      <c r="EHO419" s="42"/>
      <c r="EHP419" s="42"/>
      <c r="EHQ419" s="42"/>
      <c r="EHR419" s="42"/>
      <c r="EHS419" s="42"/>
      <c r="EHT419" s="42"/>
      <c r="EHU419" s="42"/>
      <c r="EHV419" s="42"/>
      <c r="EHW419" s="42"/>
      <c r="EHX419" s="42"/>
      <c r="EHY419" s="42"/>
      <c r="EHZ419" s="42"/>
      <c r="EIA419" s="42"/>
      <c r="EIB419" s="42"/>
      <c r="EIC419" s="42"/>
      <c r="EID419" s="42"/>
      <c r="EIE419" s="42"/>
      <c r="EIF419" s="42"/>
      <c r="EIG419" s="42"/>
      <c r="EIH419" s="42"/>
      <c r="EII419" s="42"/>
      <c r="EIJ419" s="42"/>
      <c r="EIK419" s="42"/>
      <c r="EIL419" s="42"/>
      <c r="EIM419" s="42"/>
      <c r="EIN419" s="42"/>
      <c r="EIO419" s="42"/>
      <c r="EIP419" s="42"/>
      <c r="EIQ419" s="42"/>
      <c r="EIR419" s="42"/>
      <c r="EIS419" s="42"/>
      <c r="EIT419" s="42"/>
      <c r="EIU419" s="42"/>
      <c r="EIV419" s="42"/>
      <c r="EIW419" s="42"/>
      <c r="EIX419" s="42"/>
      <c r="EIY419" s="42"/>
      <c r="EIZ419" s="42"/>
      <c r="EJA419" s="42"/>
      <c r="EJB419" s="42"/>
      <c r="EJC419" s="42"/>
      <c r="EJD419" s="42"/>
      <c r="EJE419" s="42"/>
      <c r="EJF419" s="42"/>
      <c r="EJG419" s="42"/>
      <c r="EJH419" s="42"/>
      <c r="EJI419" s="42"/>
      <c r="EJJ419" s="42"/>
      <c r="EJK419" s="42"/>
      <c r="EJL419" s="42"/>
      <c r="EJM419" s="42"/>
      <c r="EJN419" s="42"/>
      <c r="EJO419" s="42"/>
      <c r="EJP419" s="42"/>
      <c r="EJQ419" s="42"/>
      <c r="EJR419" s="42"/>
      <c r="EJS419" s="42"/>
      <c r="EJT419" s="42"/>
      <c r="EJU419" s="42"/>
      <c r="EJV419" s="42"/>
      <c r="EJW419" s="42"/>
      <c r="EJX419" s="42"/>
      <c r="EJY419" s="42"/>
      <c r="EJZ419" s="42"/>
      <c r="EKA419" s="42"/>
      <c r="EKB419" s="42"/>
      <c r="EKC419" s="42"/>
      <c r="EKD419" s="42"/>
      <c r="EKE419" s="42"/>
      <c r="EKF419" s="42"/>
      <c r="EKG419" s="42"/>
      <c r="EKH419" s="42"/>
      <c r="EKI419" s="42"/>
      <c r="EKJ419" s="42"/>
      <c r="EKK419" s="42"/>
      <c r="EKL419" s="42"/>
      <c r="EKM419" s="42"/>
      <c r="EKN419" s="42"/>
      <c r="EKO419" s="42"/>
      <c r="EKP419" s="42"/>
      <c r="EKQ419" s="42"/>
      <c r="EKR419" s="42"/>
      <c r="EKS419" s="42"/>
      <c r="EKT419" s="42"/>
      <c r="EKU419" s="42"/>
      <c r="EKV419" s="42"/>
      <c r="EKW419" s="42"/>
      <c r="EKX419" s="42"/>
      <c r="EKY419" s="42"/>
      <c r="EKZ419" s="42"/>
      <c r="ELA419" s="42"/>
      <c r="ELB419" s="42"/>
      <c r="ELC419" s="42"/>
      <c r="ELD419" s="42"/>
      <c r="ELE419" s="42"/>
      <c r="ELF419" s="42"/>
      <c r="ELG419" s="42"/>
      <c r="ELH419" s="42"/>
      <c r="ELI419" s="42"/>
      <c r="ELJ419" s="42"/>
      <c r="ELK419" s="42"/>
      <c r="ELL419" s="42"/>
      <c r="ELM419" s="42"/>
      <c r="ELN419" s="42"/>
      <c r="ELO419" s="42"/>
      <c r="ELP419" s="42"/>
      <c r="ELQ419" s="42"/>
      <c r="ELR419" s="42"/>
      <c r="ELS419" s="42"/>
      <c r="ELT419" s="42"/>
      <c r="ELU419" s="42"/>
      <c r="ELV419" s="42"/>
      <c r="ELW419" s="42"/>
      <c r="ELX419" s="42"/>
      <c r="ELY419" s="42"/>
      <c r="ELZ419" s="42"/>
      <c r="EMA419" s="42"/>
      <c r="EMB419" s="42"/>
      <c r="EMC419" s="42"/>
      <c r="EMD419" s="42"/>
      <c r="EME419" s="42"/>
      <c r="EMF419" s="42"/>
      <c r="EMG419" s="42"/>
      <c r="EMH419" s="42"/>
      <c r="EMI419" s="42"/>
      <c r="EMJ419" s="42"/>
      <c r="EMK419" s="42"/>
      <c r="EML419" s="42"/>
      <c r="EMM419" s="42"/>
      <c r="EMN419" s="42"/>
      <c r="EMO419" s="42"/>
      <c r="EMP419" s="42"/>
      <c r="EMQ419" s="42"/>
      <c r="EMR419" s="42"/>
      <c r="EMS419" s="42"/>
      <c r="EMT419" s="42"/>
      <c r="EMU419" s="42"/>
      <c r="EMV419" s="42"/>
      <c r="EMW419" s="42"/>
      <c r="EMX419" s="42"/>
      <c r="EMY419" s="42"/>
      <c r="EMZ419" s="42"/>
      <c r="ENA419" s="42"/>
      <c r="ENB419" s="42"/>
      <c r="ENC419" s="42"/>
      <c r="END419" s="42"/>
      <c r="ENE419" s="42"/>
      <c r="ENF419" s="42"/>
      <c r="ENG419" s="42"/>
      <c r="ENH419" s="42"/>
      <c r="ENI419" s="42"/>
      <c r="ENJ419" s="42"/>
      <c r="ENK419" s="42"/>
      <c r="ENL419" s="42"/>
      <c r="ENM419" s="42"/>
      <c r="ENN419" s="42"/>
      <c r="ENO419" s="42"/>
      <c r="ENP419" s="42"/>
      <c r="ENQ419" s="42"/>
      <c r="ENR419" s="42"/>
      <c r="ENS419" s="42"/>
      <c r="ENT419" s="42"/>
      <c r="ENU419" s="42"/>
      <c r="ENV419" s="42"/>
      <c r="ENW419" s="42"/>
      <c r="ENX419" s="42"/>
      <c r="ENY419" s="42"/>
      <c r="ENZ419" s="42"/>
      <c r="EOA419" s="42"/>
      <c r="EOB419" s="42"/>
      <c r="EOC419" s="42"/>
      <c r="EOD419" s="42"/>
      <c r="EOE419" s="42"/>
      <c r="EOF419" s="42"/>
      <c r="EOG419" s="42"/>
      <c r="EOH419" s="42"/>
      <c r="EOI419" s="42"/>
      <c r="EOJ419" s="42"/>
      <c r="EOK419" s="42"/>
      <c r="EOL419" s="42"/>
      <c r="EOM419" s="42"/>
      <c r="EON419" s="42"/>
      <c r="EOO419" s="42"/>
      <c r="EOP419" s="42"/>
      <c r="EOQ419" s="42"/>
      <c r="EOR419" s="42"/>
      <c r="EOS419" s="42"/>
      <c r="EOT419" s="42"/>
      <c r="EOU419" s="42"/>
      <c r="EOV419" s="42"/>
      <c r="EOW419" s="42"/>
      <c r="EOX419" s="42"/>
      <c r="EOY419" s="42"/>
      <c r="EOZ419" s="42"/>
      <c r="EPA419" s="42"/>
      <c r="EPB419" s="42"/>
      <c r="EPC419" s="42"/>
      <c r="EPD419" s="42"/>
      <c r="EPE419" s="42"/>
      <c r="EPF419" s="42"/>
      <c r="EPG419" s="42"/>
      <c r="EPH419" s="42"/>
      <c r="EPI419" s="42"/>
      <c r="EPJ419" s="42"/>
      <c r="EPK419" s="42"/>
      <c r="EPL419" s="42"/>
      <c r="EPM419" s="42"/>
      <c r="EPN419" s="42"/>
      <c r="EPO419" s="42"/>
      <c r="EPP419" s="42"/>
      <c r="EPQ419" s="42"/>
      <c r="EPR419" s="42"/>
      <c r="EPS419" s="42"/>
      <c r="EPT419" s="42"/>
      <c r="EPU419" s="42"/>
      <c r="EPV419" s="42"/>
      <c r="EPW419" s="42"/>
      <c r="EPX419" s="42"/>
      <c r="EPY419" s="42"/>
      <c r="EPZ419" s="42"/>
      <c r="EQA419" s="42"/>
      <c r="EQB419" s="42"/>
      <c r="EQC419" s="42"/>
      <c r="EQD419" s="42"/>
      <c r="EQE419" s="42"/>
      <c r="EQF419" s="42"/>
      <c r="EQG419" s="42"/>
      <c r="EQH419" s="42"/>
      <c r="EQI419" s="42"/>
      <c r="EQJ419" s="42"/>
      <c r="EQK419" s="42"/>
      <c r="EQL419" s="42"/>
      <c r="EQM419" s="42"/>
      <c r="EQN419" s="42"/>
      <c r="EQO419" s="42"/>
      <c r="EQP419" s="42"/>
      <c r="EQQ419" s="42"/>
      <c r="EQR419" s="42"/>
      <c r="EQS419" s="42"/>
      <c r="EQT419" s="42"/>
      <c r="EQU419" s="42"/>
      <c r="EQV419" s="42"/>
      <c r="EQW419" s="42"/>
      <c r="EQX419" s="42"/>
      <c r="EQY419" s="42"/>
      <c r="EQZ419" s="42"/>
      <c r="ERA419" s="42"/>
      <c r="ERB419" s="42"/>
      <c r="ERC419" s="42"/>
      <c r="ERD419" s="42"/>
      <c r="ERE419" s="42"/>
      <c r="ERF419" s="42"/>
      <c r="ERG419" s="42"/>
      <c r="ERH419" s="42"/>
      <c r="ERI419" s="42"/>
      <c r="ERJ419" s="42"/>
      <c r="ERK419" s="42"/>
      <c r="ERL419" s="42"/>
      <c r="ERM419" s="42"/>
      <c r="ERN419" s="42"/>
      <c r="ERO419" s="42"/>
      <c r="ERP419" s="42"/>
      <c r="ERQ419" s="42"/>
      <c r="ERR419" s="42"/>
      <c r="ERS419" s="42"/>
      <c r="ERT419" s="42"/>
      <c r="ERU419" s="42"/>
      <c r="ERV419" s="42"/>
      <c r="ERW419" s="42"/>
      <c r="ERX419" s="42"/>
      <c r="ERY419" s="42"/>
      <c r="ERZ419" s="42"/>
      <c r="ESA419" s="42"/>
      <c r="ESB419" s="42"/>
      <c r="ESC419" s="42"/>
      <c r="ESD419" s="42"/>
      <c r="ESE419" s="42"/>
      <c r="ESF419" s="42"/>
      <c r="ESG419" s="42"/>
      <c r="ESH419" s="42"/>
      <c r="ESI419" s="42"/>
      <c r="ESJ419" s="42"/>
      <c r="ESK419" s="42"/>
      <c r="ESL419" s="42"/>
      <c r="ESM419" s="42"/>
      <c r="ESN419" s="42"/>
      <c r="ESO419" s="42"/>
      <c r="ESP419" s="42"/>
      <c r="ESQ419" s="42"/>
      <c r="ESR419" s="42"/>
      <c r="ESS419" s="42"/>
      <c r="EST419" s="42"/>
      <c r="ESU419" s="42"/>
      <c r="ESV419" s="42"/>
      <c r="ESW419" s="42"/>
      <c r="ESX419" s="42"/>
      <c r="ESY419" s="42"/>
      <c r="ESZ419" s="42"/>
      <c r="ETA419" s="42"/>
      <c r="ETB419" s="42"/>
      <c r="ETC419" s="42"/>
      <c r="ETD419" s="42"/>
      <c r="ETE419" s="42"/>
      <c r="ETF419" s="42"/>
      <c r="ETG419" s="42"/>
      <c r="ETH419" s="42"/>
      <c r="ETI419" s="42"/>
      <c r="ETJ419" s="42"/>
      <c r="ETK419" s="42"/>
      <c r="ETL419" s="42"/>
      <c r="ETM419" s="42"/>
      <c r="ETN419" s="42"/>
      <c r="ETO419" s="42"/>
      <c r="ETP419" s="42"/>
      <c r="ETQ419" s="42"/>
      <c r="ETR419" s="42"/>
      <c r="ETS419" s="42"/>
      <c r="ETT419" s="42"/>
      <c r="ETU419" s="42"/>
      <c r="ETV419" s="42"/>
      <c r="ETW419" s="42"/>
      <c r="ETX419" s="42"/>
      <c r="ETY419" s="42"/>
      <c r="ETZ419" s="42"/>
      <c r="EUA419" s="42"/>
      <c r="EUB419" s="42"/>
      <c r="EUC419" s="42"/>
      <c r="EUD419" s="42"/>
      <c r="EUE419" s="42"/>
      <c r="EUF419" s="42"/>
      <c r="EUG419" s="42"/>
      <c r="EUH419" s="42"/>
      <c r="EUI419" s="42"/>
      <c r="EUJ419" s="42"/>
      <c r="EUK419" s="42"/>
      <c r="EUL419" s="42"/>
      <c r="EUM419" s="42"/>
      <c r="EUN419" s="42"/>
      <c r="EUO419" s="42"/>
      <c r="EUP419" s="42"/>
      <c r="EUQ419" s="42"/>
      <c r="EUR419" s="42"/>
      <c r="EUS419" s="42"/>
      <c r="EUT419" s="42"/>
      <c r="EUU419" s="42"/>
      <c r="EUV419" s="42"/>
      <c r="EUW419" s="42"/>
      <c r="EUX419" s="42"/>
      <c r="EUY419" s="42"/>
      <c r="EUZ419" s="42"/>
      <c r="EVA419" s="42"/>
      <c r="EVB419" s="42"/>
      <c r="EVC419" s="42"/>
      <c r="EVD419" s="42"/>
      <c r="EVE419" s="42"/>
      <c r="EVF419" s="42"/>
      <c r="EVG419" s="42"/>
      <c r="EVH419" s="42"/>
      <c r="EVI419" s="42"/>
      <c r="EVJ419" s="42"/>
      <c r="EVK419" s="42"/>
      <c r="EVL419" s="42"/>
      <c r="EVM419" s="42"/>
      <c r="EVN419" s="42"/>
      <c r="EVO419" s="42"/>
      <c r="EVP419" s="42"/>
      <c r="EVQ419" s="42"/>
      <c r="EVR419" s="42"/>
      <c r="EVS419" s="42"/>
      <c r="EVT419" s="42"/>
      <c r="EVU419" s="42"/>
      <c r="EVV419" s="42"/>
      <c r="EVW419" s="42"/>
      <c r="EVX419" s="42"/>
      <c r="EVY419" s="42"/>
      <c r="EVZ419" s="42"/>
      <c r="EWA419" s="42"/>
      <c r="EWB419" s="42"/>
      <c r="EWC419" s="42"/>
      <c r="EWD419" s="42"/>
      <c r="EWE419" s="42"/>
      <c r="EWF419" s="42"/>
      <c r="EWG419" s="42"/>
      <c r="EWH419" s="42"/>
      <c r="EWI419" s="42"/>
      <c r="EWJ419" s="42"/>
      <c r="EWK419" s="42"/>
      <c r="EWL419" s="42"/>
      <c r="EWM419" s="42"/>
      <c r="EWN419" s="42"/>
      <c r="EWO419" s="42"/>
      <c r="EWP419" s="42"/>
      <c r="EWQ419" s="42"/>
      <c r="EWR419" s="42"/>
      <c r="EWS419" s="42"/>
      <c r="EWT419" s="42"/>
      <c r="EWU419" s="42"/>
      <c r="EWV419" s="42"/>
      <c r="EWW419" s="42"/>
      <c r="EWX419" s="42"/>
      <c r="EWY419" s="42"/>
      <c r="EWZ419" s="42"/>
      <c r="EXA419" s="42"/>
      <c r="EXB419" s="42"/>
      <c r="EXC419" s="42"/>
      <c r="EXD419" s="42"/>
      <c r="EXE419" s="42"/>
      <c r="EXF419" s="42"/>
      <c r="EXG419" s="42"/>
      <c r="EXH419" s="42"/>
      <c r="EXI419" s="42"/>
      <c r="EXJ419" s="42"/>
      <c r="EXK419" s="42"/>
      <c r="EXL419" s="42"/>
      <c r="EXM419" s="42"/>
      <c r="EXN419" s="42"/>
      <c r="EXO419" s="42"/>
      <c r="EXP419" s="42"/>
      <c r="EXQ419" s="42"/>
      <c r="EXR419" s="42"/>
      <c r="EXS419" s="42"/>
      <c r="EXT419" s="42"/>
      <c r="EXU419" s="42"/>
      <c r="EXV419" s="42"/>
      <c r="EXW419" s="42"/>
      <c r="EXX419" s="42"/>
      <c r="EXY419" s="42"/>
      <c r="EXZ419" s="42"/>
      <c r="EYA419" s="42"/>
      <c r="EYB419" s="42"/>
      <c r="EYC419" s="42"/>
      <c r="EYD419" s="42"/>
      <c r="EYE419" s="42"/>
      <c r="EYF419" s="42"/>
      <c r="EYG419" s="42"/>
      <c r="EYH419" s="42"/>
      <c r="EYI419" s="42"/>
      <c r="EYJ419" s="42"/>
      <c r="EYK419" s="42"/>
      <c r="EYL419" s="42"/>
      <c r="EYM419" s="42"/>
      <c r="EYN419" s="42"/>
      <c r="EYO419" s="42"/>
      <c r="EYP419" s="42"/>
      <c r="EYQ419" s="42"/>
      <c r="EYR419" s="42"/>
      <c r="EYS419" s="42"/>
      <c r="EYT419" s="42"/>
      <c r="EYU419" s="42"/>
      <c r="EYV419" s="42"/>
      <c r="EYW419" s="42"/>
      <c r="EYX419" s="42"/>
      <c r="EYY419" s="42"/>
      <c r="EYZ419" s="42"/>
      <c r="EZA419" s="42"/>
      <c r="EZB419" s="42"/>
      <c r="EZC419" s="42"/>
      <c r="EZD419" s="42"/>
      <c r="EZE419" s="42"/>
      <c r="EZF419" s="42"/>
      <c r="EZG419" s="42"/>
      <c r="EZH419" s="42"/>
      <c r="EZI419" s="42"/>
      <c r="EZJ419" s="42"/>
      <c r="EZK419" s="42"/>
      <c r="EZL419" s="42"/>
      <c r="EZM419" s="42"/>
      <c r="EZN419" s="42"/>
      <c r="EZO419" s="42"/>
      <c r="EZP419" s="42"/>
      <c r="EZQ419" s="42"/>
      <c r="EZR419" s="42"/>
      <c r="EZS419" s="42"/>
      <c r="EZT419" s="42"/>
      <c r="EZU419" s="42"/>
      <c r="EZV419" s="42"/>
      <c r="EZW419" s="42"/>
      <c r="EZX419" s="42"/>
      <c r="EZY419" s="42"/>
      <c r="EZZ419" s="42"/>
      <c r="FAA419" s="42"/>
      <c r="FAB419" s="42"/>
      <c r="FAC419" s="42"/>
      <c r="FAD419" s="42"/>
      <c r="FAE419" s="42"/>
      <c r="FAF419" s="42"/>
      <c r="FAG419" s="42"/>
      <c r="FAH419" s="42"/>
      <c r="FAI419" s="42"/>
      <c r="FAJ419" s="42"/>
      <c r="FAK419" s="42"/>
      <c r="FAL419" s="42"/>
      <c r="FAM419" s="42"/>
      <c r="FAN419" s="42"/>
      <c r="FAO419" s="42"/>
      <c r="FAP419" s="42"/>
      <c r="FAQ419" s="42"/>
      <c r="FAR419" s="42"/>
      <c r="FAS419" s="42"/>
      <c r="FAT419" s="42"/>
      <c r="FAU419" s="42"/>
      <c r="FAV419" s="42"/>
      <c r="FAW419" s="42"/>
      <c r="FAX419" s="42"/>
      <c r="FAY419" s="42"/>
      <c r="FAZ419" s="42"/>
      <c r="FBA419" s="42"/>
      <c r="FBB419" s="42"/>
      <c r="FBC419" s="42"/>
      <c r="FBD419" s="42"/>
      <c r="FBE419" s="42"/>
      <c r="FBF419" s="42"/>
      <c r="FBG419" s="42"/>
      <c r="FBH419" s="42"/>
      <c r="FBI419" s="42"/>
      <c r="FBJ419" s="42"/>
      <c r="FBK419" s="42"/>
      <c r="FBL419" s="42"/>
      <c r="FBM419" s="42"/>
      <c r="FBN419" s="42"/>
      <c r="FBO419" s="42"/>
      <c r="FBP419" s="42"/>
      <c r="FBQ419" s="42"/>
      <c r="FBR419" s="42"/>
      <c r="FBS419" s="42"/>
      <c r="FBT419" s="42"/>
      <c r="FBU419" s="42"/>
      <c r="FBV419" s="42"/>
      <c r="FBW419" s="42"/>
      <c r="FBX419" s="42"/>
      <c r="FBY419" s="42"/>
      <c r="FBZ419" s="42"/>
      <c r="FCA419" s="42"/>
      <c r="FCB419" s="42"/>
      <c r="FCC419" s="42"/>
      <c r="FCD419" s="42"/>
      <c r="FCE419" s="42"/>
      <c r="FCF419" s="42"/>
      <c r="FCG419" s="42"/>
      <c r="FCH419" s="42"/>
      <c r="FCI419" s="42"/>
      <c r="FCJ419" s="42"/>
      <c r="FCK419" s="42"/>
      <c r="FCL419" s="42"/>
      <c r="FCM419" s="42"/>
      <c r="FCN419" s="42"/>
      <c r="FCO419" s="42"/>
      <c r="FCP419" s="42"/>
      <c r="FCQ419" s="42"/>
      <c r="FCR419" s="42"/>
      <c r="FCS419" s="42"/>
      <c r="FCT419" s="42"/>
      <c r="FCU419" s="42"/>
      <c r="FCV419" s="42"/>
      <c r="FCW419" s="42"/>
      <c r="FCX419" s="42"/>
      <c r="FCY419" s="42"/>
      <c r="FCZ419" s="42"/>
      <c r="FDA419" s="42"/>
      <c r="FDB419" s="42"/>
      <c r="FDC419" s="42"/>
      <c r="FDD419" s="42"/>
      <c r="FDE419" s="42"/>
      <c r="FDF419" s="42"/>
      <c r="FDG419" s="42"/>
      <c r="FDH419" s="42"/>
      <c r="FDI419" s="42"/>
      <c r="FDJ419" s="42"/>
      <c r="FDK419" s="42"/>
      <c r="FDL419" s="42"/>
      <c r="FDM419" s="42"/>
      <c r="FDN419" s="42"/>
      <c r="FDO419" s="42"/>
      <c r="FDP419" s="42"/>
      <c r="FDQ419" s="42"/>
      <c r="FDR419" s="42"/>
      <c r="FDS419" s="42"/>
      <c r="FDT419" s="42"/>
      <c r="FDU419" s="42"/>
      <c r="FDV419" s="42"/>
      <c r="FDW419" s="42"/>
      <c r="FDX419" s="42"/>
      <c r="FDY419" s="42"/>
      <c r="FDZ419" s="42"/>
      <c r="FEA419" s="42"/>
      <c r="FEB419" s="42"/>
      <c r="FEC419" s="42"/>
      <c r="FED419" s="42"/>
      <c r="FEE419" s="42"/>
      <c r="FEF419" s="42"/>
      <c r="FEG419" s="42"/>
      <c r="FEH419" s="42"/>
      <c r="FEI419" s="42"/>
      <c r="FEJ419" s="42"/>
      <c r="FEK419" s="42"/>
      <c r="FEL419" s="42"/>
      <c r="FEM419" s="42"/>
      <c r="FEN419" s="42"/>
      <c r="FEO419" s="42"/>
      <c r="FEP419" s="42"/>
      <c r="FEQ419" s="42"/>
      <c r="FER419" s="42"/>
      <c r="FES419" s="42"/>
      <c r="FET419" s="42"/>
      <c r="FEU419" s="42"/>
      <c r="FEV419" s="42"/>
      <c r="FEW419" s="42"/>
      <c r="FEX419" s="42"/>
      <c r="FEY419" s="42"/>
      <c r="FEZ419" s="42"/>
      <c r="FFA419" s="42"/>
      <c r="FFB419" s="42"/>
      <c r="FFC419" s="42"/>
      <c r="FFD419" s="42"/>
      <c r="FFE419" s="42"/>
      <c r="FFF419" s="42"/>
      <c r="FFG419" s="42"/>
      <c r="FFH419" s="42"/>
      <c r="FFI419" s="42"/>
      <c r="FFJ419" s="42"/>
      <c r="FFK419" s="42"/>
      <c r="FFL419" s="42"/>
      <c r="FFM419" s="42"/>
      <c r="FFN419" s="42"/>
      <c r="FFO419" s="42"/>
      <c r="FFP419" s="42"/>
      <c r="FFQ419" s="42"/>
      <c r="FFR419" s="42"/>
      <c r="FFS419" s="42"/>
      <c r="FFT419" s="42"/>
      <c r="FFU419" s="42"/>
      <c r="FFV419" s="42"/>
      <c r="FFW419" s="42"/>
      <c r="FFX419" s="42"/>
      <c r="FFY419" s="42"/>
      <c r="FFZ419" s="42"/>
      <c r="FGA419" s="42"/>
      <c r="FGB419" s="42"/>
      <c r="FGC419" s="42"/>
      <c r="FGD419" s="42"/>
      <c r="FGE419" s="42"/>
      <c r="FGF419" s="42"/>
      <c r="FGG419" s="42"/>
      <c r="FGH419" s="42"/>
      <c r="FGI419" s="42"/>
      <c r="FGJ419" s="42"/>
      <c r="FGK419" s="42"/>
      <c r="FGL419" s="42"/>
      <c r="FGM419" s="42"/>
      <c r="FGN419" s="42"/>
      <c r="FGO419" s="42"/>
      <c r="FGP419" s="42"/>
      <c r="FGQ419" s="42"/>
      <c r="FGR419" s="42"/>
      <c r="FGS419" s="42"/>
      <c r="FGT419" s="42"/>
      <c r="FGU419" s="42"/>
      <c r="FGV419" s="42"/>
      <c r="FGW419" s="42"/>
      <c r="FGX419" s="42"/>
      <c r="FGY419" s="42"/>
      <c r="FGZ419" s="42"/>
      <c r="FHA419" s="42"/>
      <c r="FHB419" s="42"/>
      <c r="FHC419" s="42"/>
      <c r="FHD419" s="42"/>
      <c r="FHE419" s="42"/>
      <c r="FHF419" s="42"/>
      <c r="FHG419" s="42"/>
      <c r="FHH419" s="42"/>
      <c r="FHI419" s="42"/>
      <c r="FHJ419" s="42"/>
      <c r="FHK419" s="42"/>
      <c r="FHL419" s="42"/>
      <c r="FHM419" s="42"/>
      <c r="FHN419" s="42"/>
      <c r="FHO419" s="42"/>
      <c r="FHP419" s="42"/>
      <c r="FHQ419" s="42"/>
      <c r="FHR419" s="42"/>
      <c r="FHS419" s="42"/>
      <c r="FHT419" s="42"/>
      <c r="FHU419" s="42"/>
      <c r="FHV419" s="42"/>
      <c r="FHW419" s="42"/>
      <c r="FHX419" s="42"/>
      <c r="FHY419" s="42"/>
      <c r="FHZ419" s="42"/>
      <c r="FIA419" s="42"/>
      <c r="FIB419" s="42"/>
      <c r="FIC419" s="42"/>
      <c r="FID419" s="42"/>
      <c r="FIE419" s="42"/>
      <c r="FIF419" s="42"/>
      <c r="FIG419" s="42"/>
      <c r="FIH419" s="42"/>
      <c r="FII419" s="42"/>
      <c r="FIJ419" s="42"/>
      <c r="FIK419" s="42"/>
      <c r="FIL419" s="42"/>
      <c r="FIM419" s="42"/>
      <c r="FIN419" s="42"/>
      <c r="FIO419" s="42"/>
      <c r="FIP419" s="42"/>
      <c r="FIQ419" s="42"/>
      <c r="FIR419" s="42"/>
      <c r="FIS419" s="42"/>
      <c r="FIT419" s="42"/>
      <c r="FIU419" s="42"/>
      <c r="FIV419" s="42"/>
      <c r="FIW419" s="42"/>
      <c r="FIX419" s="42"/>
      <c r="FIY419" s="42"/>
      <c r="FIZ419" s="42"/>
      <c r="FJA419" s="42"/>
      <c r="FJB419" s="42"/>
      <c r="FJC419" s="42"/>
      <c r="FJD419" s="42"/>
      <c r="FJE419" s="42"/>
      <c r="FJF419" s="42"/>
      <c r="FJG419" s="42"/>
      <c r="FJH419" s="42"/>
      <c r="FJI419" s="42"/>
      <c r="FJJ419" s="42"/>
      <c r="FJK419" s="42"/>
      <c r="FJL419" s="42"/>
      <c r="FJM419" s="42"/>
      <c r="FJN419" s="42"/>
      <c r="FJO419" s="42"/>
      <c r="FJP419" s="42"/>
      <c r="FJQ419" s="42"/>
      <c r="FJR419" s="42"/>
      <c r="FJS419" s="42"/>
      <c r="FJT419" s="42"/>
      <c r="FJU419" s="42"/>
      <c r="FJV419" s="42"/>
      <c r="FJW419" s="42"/>
      <c r="FJX419" s="42"/>
      <c r="FJY419" s="42"/>
      <c r="FJZ419" s="42"/>
      <c r="FKA419" s="42"/>
      <c r="FKB419" s="42"/>
      <c r="FKC419" s="42"/>
      <c r="FKD419" s="42"/>
      <c r="FKE419" s="42"/>
      <c r="FKF419" s="42"/>
      <c r="FKG419" s="42"/>
      <c r="FKH419" s="42"/>
      <c r="FKI419" s="42"/>
      <c r="FKJ419" s="42"/>
      <c r="FKK419" s="42"/>
      <c r="FKL419" s="42"/>
      <c r="FKM419" s="42"/>
      <c r="FKN419" s="42"/>
      <c r="FKO419" s="42"/>
      <c r="FKP419" s="42"/>
      <c r="FKQ419" s="42"/>
      <c r="FKR419" s="42"/>
      <c r="FKS419" s="42"/>
      <c r="FKT419" s="42"/>
      <c r="FKU419" s="42"/>
      <c r="FKV419" s="42"/>
      <c r="FKW419" s="42"/>
      <c r="FKX419" s="42"/>
      <c r="FKY419" s="42"/>
      <c r="FKZ419" s="42"/>
      <c r="FLA419" s="42"/>
      <c r="FLB419" s="42"/>
      <c r="FLC419" s="42"/>
      <c r="FLD419" s="42"/>
      <c r="FLE419" s="42"/>
      <c r="FLF419" s="42"/>
      <c r="FLG419" s="42"/>
      <c r="FLH419" s="42"/>
      <c r="FLI419" s="42"/>
      <c r="FLJ419" s="42"/>
      <c r="FLK419" s="42"/>
      <c r="FLL419" s="42"/>
      <c r="FLM419" s="42"/>
      <c r="FLN419" s="42"/>
      <c r="FLO419" s="42"/>
      <c r="FLP419" s="42"/>
      <c r="FLQ419" s="42"/>
      <c r="FLR419" s="42"/>
      <c r="FLS419" s="42"/>
      <c r="FLT419" s="42"/>
      <c r="FLU419" s="42"/>
      <c r="FLV419" s="42"/>
      <c r="FLW419" s="42"/>
      <c r="FLX419" s="42"/>
      <c r="FLY419" s="42"/>
      <c r="FLZ419" s="42"/>
      <c r="FMA419" s="42"/>
      <c r="FMB419" s="42"/>
      <c r="FMC419" s="42"/>
      <c r="FMD419" s="42"/>
      <c r="FME419" s="42"/>
      <c r="FMF419" s="42"/>
      <c r="FMG419" s="42"/>
      <c r="FMH419" s="42"/>
      <c r="FMI419" s="42"/>
      <c r="FMJ419" s="42"/>
      <c r="FMK419" s="42"/>
      <c r="FML419" s="42"/>
      <c r="FMM419" s="42"/>
      <c r="FMN419" s="42"/>
      <c r="FMO419" s="42"/>
      <c r="FMP419" s="42"/>
      <c r="FMQ419" s="42"/>
      <c r="FMR419" s="42"/>
      <c r="FMS419" s="42"/>
      <c r="FMT419" s="42"/>
      <c r="FMU419" s="42"/>
      <c r="FMV419" s="42"/>
      <c r="FMW419" s="42"/>
      <c r="FMX419" s="42"/>
      <c r="FMY419" s="42"/>
      <c r="FMZ419" s="42"/>
      <c r="FNA419" s="42"/>
      <c r="FNB419" s="42"/>
      <c r="FNC419" s="42"/>
      <c r="FND419" s="42"/>
      <c r="FNE419" s="42"/>
      <c r="FNF419" s="42"/>
      <c r="FNG419" s="42"/>
      <c r="FNH419" s="42"/>
      <c r="FNI419" s="42"/>
      <c r="FNJ419" s="42"/>
      <c r="FNK419" s="42"/>
      <c r="FNL419" s="42"/>
      <c r="FNM419" s="42"/>
      <c r="FNN419" s="42"/>
      <c r="FNO419" s="42"/>
      <c r="FNP419" s="42"/>
      <c r="FNQ419" s="42"/>
      <c r="FNR419" s="42"/>
      <c r="FNS419" s="42"/>
      <c r="FNT419" s="42"/>
      <c r="FNU419" s="42"/>
      <c r="FNV419" s="42"/>
      <c r="FNW419" s="42"/>
      <c r="FNX419" s="42"/>
      <c r="FNY419" s="42"/>
      <c r="FNZ419" s="42"/>
      <c r="FOA419" s="42"/>
      <c r="FOB419" s="42"/>
      <c r="FOC419" s="42"/>
      <c r="FOD419" s="42"/>
      <c r="FOE419" s="42"/>
      <c r="FOF419" s="42"/>
      <c r="FOG419" s="42"/>
      <c r="FOH419" s="42"/>
      <c r="FOI419" s="42"/>
      <c r="FOJ419" s="42"/>
      <c r="FOK419" s="42"/>
      <c r="FOL419" s="42"/>
      <c r="FOM419" s="42"/>
      <c r="FON419" s="42"/>
      <c r="FOO419" s="42"/>
      <c r="FOP419" s="42"/>
      <c r="FOQ419" s="42"/>
      <c r="FOR419" s="42"/>
      <c r="FOS419" s="42"/>
      <c r="FOT419" s="42"/>
      <c r="FOU419" s="42"/>
      <c r="FOV419" s="42"/>
      <c r="FOW419" s="42"/>
      <c r="FOX419" s="42"/>
      <c r="FOY419" s="42"/>
      <c r="FOZ419" s="42"/>
      <c r="FPA419" s="42"/>
      <c r="FPB419" s="42"/>
      <c r="FPC419" s="42"/>
      <c r="FPD419" s="42"/>
      <c r="FPE419" s="42"/>
      <c r="FPF419" s="42"/>
      <c r="FPG419" s="42"/>
      <c r="FPH419" s="42"/>
      <c r="FPI419" s="42"/>
      <c r="FPJ419" s="42"/>
      <c r="FPK419" s="42"/>
      <c r="FPL419" s="42"/>
      <c r="FPM419" s="42"/>
      <c r="FPN419" s="42"/>
      <c r="FPO419" s="42"/>
      <c r="FPP419" s="42"/>
      <c r="FPQ419" s="42"/>
      <c r="FPR419" s="42"/>
      <c r="FPS419" s="42"/>
      <c r="FPT419" s="42"/>
      <c r="FPU419" s="42"/>
      <c r="FPV419" s="42"/>
      <c r="FPW419" s="42"/>
      <c r="FPX419" s="42"/>
      <c r="FPY419" s="42"/>
      <c r="FPZ419" s="42"/>
      <c r="FQA419" s="42"/>
      <c r="FQB419" s="42"/>
      <c r="FQC419" s="42"/>
      <c r="FQD419" s="42"/>
      <c r="FQE419" s="42"/>
      <c r="FQF419" s="42"/>
      <c r="FQG419" s="42"/>
      <c r="FQH419" s="42"/>
      <c r="FQI419" s="42"/>
      <c r="FQJ419" s="42"/>
      <c r="FQK419" s="42"/>
      <c r="FQL419" s="42"/>
      <c r="FQM419" s="42"/>
      <c r="FQN419" s="42"/>
      <c r="FQO419" s="42"/>
      <c r="FQP419" s="42"/>
      <c r="FQQ419" s="42"/>
      <c r="FQR419" s="42"/>
      <c r="FQS419" s="42"/>
      <c r="FQT419" s="42"/>
      <c r="FQU419" s="42"/>
      <c r="FQV419" s="42"/>
      <c r="FQW419" s="42"/>
      <c r="FQX419" s="42"/>
      <c r="FQY419" s="42"/>
      <c r="FQZ419" s="42"/>
      <c r="FRA419" s="42"/>
      <c r="FRB419" s="42"/>
      <c r="FRC419" s="42"/>
      <c r="FRD419" s="42"/>
      <c r="FRE419" s="42"/>
      <c r="FRF419" s="42"/>
      <c r="FRG419" s="42"/>
      <c r="FRH419" s="42"/>
      <c r="FRI419" s="42"/>
      <c r="FRJ419" s="42"/>
      <c r="FRK419" s="42"/>
      <c r="FRL419" s="42"/>
      <c r="FRM419" s="42"/>
      <c r="FRN419" s="42"/>
      <c r="FRO419" s="42"/>
      <c r="FRP419" s="42"/>
      <c r="FRQ419" s="42"/>
      <c r="FRR419" s="42"/>
      <c r="FRS419" s="42"/>
      <c r="FRT419" s="42"/>
      <c r="FRU419" s="42"/>
      <c r="FRV419" s="42"/>
      <c r="FRW419" s="42"/>
      <c r="FRX419" s="42"/>
      <c r="FRY419" s="42"/>
      <c r="FRZ419" s="42"/>
      <c r="FSA419" s="42"/>
      <c r="FSB419" s="42"/>
      <c r="FSC419" s="42"/>
      <c r="FSD419" s="42"/>
      <c r="FSE419" s="42"/>
      <c r="FSF419" s="42"/>
      <c r="FSG419" s="42"/>
      <c r="FSH419" s="42"/>
      <c r="FSI419" s="42"/>
      <c r="FSJ419" s="42"/>
      <c r="FSK419" s="42"/>
      <c r="FSL419" s="42"/>
      <c r="FSM419" s="42"/>
      <c r="FSN419" s="42"/>
      <c r="FSO419" s="42"/>
      <c r="FSP419" s="42"/>
      <c r="FSQ419" s="42"/>
      <c r="FSR419" s="42"/>
      <c r="FSS419" s="42"/>
      <c r="FST419" s="42"/>
      <c r="FSU419" s="42"/>
      <c r="FSV419" s="42"/>
      <c r="FSW419" s="42"/>
      <c r="FSX419" s="42"/>
      <c r="FSY419" s="42"/>
      <c r="FSZ419" s="42"/>
      <c r="FTA419" s="42"/>
      <c r="FTB419" s="42"/>
      <c r="FTC419" s="42"/>
      <c r="FTD419" s="42"/>
      <c r="FTE419" s="42"/>
      <c r="FTF419" s="42"/>
      <c r="FTG419" s="42"/>
      <c r="FTH419" s="42"/>
      <c r="FTI419" s="42"/>
      <c r="FTJ419" s="42"/>
      <c r="FTK419" s="42"/>
      <c r="FTL419" s="42"/>
      <c r="FTM419" s="42"/>
      <c r="FTN419" s="42"/>
      <c r="FTO419" s="42"/>
      <c r="FTP419" s="42"/>
      <c r="FTQ419" s="42"/>
      <c r="FTR419" s="42"/>
      <c r="FTS419" s="42"/>
      <c r="FTT419" s="42"/>
      <c r="FTU419" s="42"/>
      <c r="FTV419" s="42"/>
      <c r="FTW419" s="42"/>
      <c r="FTX419" s="42"/>
      <c r="FTY419" s="42"/>
      <c r="FTZ419" s="42"/>
      <c r="FUA419" s="42"/>
      <c r="FUB419" s="42"/>
      <c r="FUC419" s="42"/>
      <c r="FUD419" s="42"/>
      <c r="FUE419" s="42"/>
      <c r="FUF419" s="42"/>
      <c r="FUG419" s="42"/>
      <c r="FUH419" s="42"/>
      <c r="FUI419" s="42"/>
      <c r="FUJ419" s="42"/>
      <c r="FUK419" s="42"/>
      <c r="FUL419" s="42"/>
      <c r="FUM419" s="42"/>
      <c r="FUN419" s="42"/>
      <c r="FUO419" s="42"/>
      <c r="FUP419" s="42"/>
      <c r="FUQ419" s="42"/>
      <c r="FUR419" s="42"/>
      <c r="FUS419" s="42"/>
      <c r="FUT419" s="42"/>
      <c r="FUU419" s="42"/>
      <c r="FUV419" s="42"/>
      <c r="FUW419" s="42"/>
      <c r="FUX419" s="42"/>
      <c r="FUY419" s="42"/>
      <c r="FUZ419" s="42"/>
      <c r="FVA419" s="42"/>
      <c r="FVB419" s="42"/>
      <c r="FVC419" s="42"/>
      <c r="FVD419" s="42"/>
      <c r="FVE419" s="42"/>
      <c r="FVF419" s="42"/>
      <c r="FVG419" s="42"/>
      <c r="FVH419" s="42"/>
      <c r="FVI419" s="42"/>
      <c r="FVJ419" s="42"/>
      <c r="FVK419" s="42"/>
      <c r="FVL419" s="42"/>
      <c r="FVM419" s="42"/>
      <c r="FVN419" s="42"/>
      <c r="FVO419" s="42"/>
      <c r="FVP419" s="42"/>
      <c r="FVQ419" s="42"/>
      <c r="FVR419" s="42"/>
      <c r="FVS419" s="42"/>
      <c r="FVT419" s="42"/>
      <c r="FVU419" s="42"/>
      <c r="FVV419" s="42"/>
      <c r="FVW419" s="42"/>
      <c r="FVX419" s="42"/>
      <c r="FVY419" s="42"/>
      <c r="FVZ419" s="42"/>
      <c r="FWA419" s="42"/>
      <c r="FWB419" s="42"/>
      <c r="FWC419" s="42"/>
      <c r="FWD419" s="42"/>
      <c r="FWE419" s="42"/>
      <c r="FWF419" s="42"/>
      <c r="FWG419" s="42"/>
      <c r="FWH419" s="42"/>
      <c r="FWI419" s="42"/>
      <c r="FWJ419" s="42"/>
      <c r="FWK419" s="42"/>
      <c r="FWL419" s="42"/>
      <c r="FWM419" s="42"/>
      <c r="FWN419" s="42"/>
      <c r="FWO419" s="42"/>
      <c r="FWP419" s="42"/>
      <c r="FWQ419" s="42"/>
      <c r="FWR419" s="42"/>
      <c r="FWS419" s="42"/>
      <c r="FWT419" s="42"/>
      <c r="FWU419" s="42"/>
      <c r="FWV419" s="42"/>
      <c r="FWW419" s="42"/>
      <c r="FWX419" s="42"/>
      <c r="FWY419" s="42"/>
      <c r="FWZ419" s="42"/>
      <c r="FXA419" s="42"/>
      <c r="FXB419" s="42"/>
      <c r="FXC419" s="42"/>
      <c r="FXD419" s="42"/>
      <c r="FXE419" s="42"/>
      <c r="FXF419" s="42"/>
      <c r="FXG419" s="42"/>
      <c r="FXH419" s="42"/>
      <c r="FXI419" s="42"/>
      <c r="FXJ419" s="42"/>
      <c r="FXK419" s="42"/>
      <c r="FXL419" s="42"/>
      <c r="FXM419" s="42"/>
      <c r="FXN419" s="42"/>
      <c r="FXO419" s="42"/>
      <c r="FXP419" s="42"/>
      <c r="FXQ419" s="42"/>
      <c r="FXR419" s="42"/>
      <c r="FXS419" s="42"/>
      <c r="FXT419" s="42"/>
      <c r="FXU419" s="42"/>
      <c r="FXV419" s="42"/>
      <c r="FXW419" s="42"/>
      <c r="FXX419" s="42"/>
      <c r="FXY419" s="42"/>
      <c r="FXZ419" s="42"/>
      <c r="FYA419" s="42"/>
      <c r="FYB419" s="42"/>
      <c r="FYC419" s="42"/>
      <c r="FYD419" s="42"/>
      <c r="FYE419" s="42"/>
      <c r="FYF419" s="42"/>
      <c r="FYG419" s="42"/>
      <c r="FYH419" s="42"/>
      <c r="FYI419" s="42"/>
      <c r="FYJ419" s="42"/>
      <c r="FYK419" s="42"/>
      <c r="FYL419" s="42"/>
      <c r="FYM419" s="42"/>
      <c r="FYN419" s="42"/>
      <c r="FYO419" s="42"/>
      <c r="FYP419" s="42"/>
      <c r="FYQ419" s="42"/>
      <c r="FYR419" s="42"/>
      <c r="FYS419" s="42"/>
      <c r="FYT419" s="42"/>
      <c r="FYU419" s="42"/>
      <c r="FYV419" s="42"/>
      <c r="FYW419" s="42"/>
      <c r="FYX419" s="42"/>
      <c r="FYY419" s="42"/>
      <c r="FYZ419" s="42"/>
      <c r="FZA419" s="42"/>
      <c r="FZB419" s="42"/>
      <c r="FZC419" s="42"/>
      <c r="FZD419" s="42"/>
      <c r="FZE419" s="42"/>
      <c r="FZF419" s="42"/>
      <c r="FZG419" s="42"/>
      <c r="FZH419" s="42"/>
      <c r="FZI419" s="42"/>
      <c r="FZJ419" s="42"/>
      <c r="FZK419" s="42"/>
      <c r="FZL419" s="42"/>
      <c r="FZM419" s="42"/>
      <c r="FZN419" s="42"/>
      <c r="FZO419" s="42"/>
      <c r="FZP419" s="42"/>
      <c r="FZQ419" s="42"/>
      <c r="FZR419" s="42"/>
      <c r="FZS419" s="42"/>
      <c r="FZT419" s="42"/>
      <c r="FZU419" s="42"/>
      <c r="FZV419" s="42"/>
      <c r="FZW419" s="42"/>
      <c r="FZX419" s="42"/>
      <c r="FZY419" s="42"/>
      <c r="FZZ419" s="42"/>
      <c r="GAA419" s="42"/>
      <c r="GAB419" s="42"/>
      <c r="GAC419" s="42"/>
      <c r="GAD419" s="42"/>
      <c r="GAE419" s="42"/>
      <c r="GAF419" s="42"/>
      <c r="GAG419" s="42"/>
      <c r="GAH419" s="42"/>
      <c r="GAI419" s="42"/>
      <c r="GAJ419" s="42"/>
      <c r="GAK419" s="42"/>
      <c r="GAL419" s="42"/>
      <c r="GAM419" s="42"/>
      <c r="GAN419" s="42"/>
      <c r="GAO419" s="42"/>
      <c r="GAP419" s="42"/>
      <c r="GAQ419" s="42"/>
      <c r="GAR419" s="42"/>
      <c r="GAS419" s="42"/>
      <c r="GAT419" s="42"/>
      <c r="GAU419" s="42"/>
      <c r="GAV419" s="42"/>
      <c r="GAW419" s="42"/>
      <c r="GAX419" s="42"/>
      <c r="GAY419" s="42"/>
      <c r="GAZ419" s="42"/>
      <c r="GBA419" s="42"/>
      <c r="GBB419" s="42"/>
      <c r="GBC419" s="42"/>
      <c r="GBD419" s="42"/>
      <c r="GBE419" s="42"/>
      <c r="GBF419" s="42"/>
      <c r="GBG419" s="42"/>
      <c r="GBH419" s="42"/>
      <c r="GBI419" s="42"/>
      <c r="GBJ419" s="42"/>
      <c r="GBK419" s="42"/>
      <c r="GBL419" s="42"/>
      <c r="GBM419" s="42"/>
      <c r="GBN419" s="42"/>
      <c r="GBO419" s="42"/>
      <c r="GBP419" s="42"/>
      <c r="GBQ419" s="42"/>
      <c r="GBR419" s="42"/>
      <c r="GBS419" s="42"/>
      <c r="GBT419" s="42"/>
      <c r="GBU419" s="42"/>
      <c r="GBV419" s="42"/>
      <c r="GBW419" s="42"/>
      <c r="GBX419" s="42"/>
      <c r="GBY419" s="42"/>
      <c r="GBZ419" s="42"/>
      <c r="GCA419" s="42"/>
      <c r="GCB419" s="42"/>
      <c r="GCC419" s="42"/>
      <c r="GCD419" s="42"/>
      <c r="GCE419" s="42"/>
      <c r="GCF419" s="42"/>
      <c r="GCG419" s="42"/>
      <c r="GCH419" s="42"/>
      <c r="GCI419" s="42"/>
      <c r="GCJ419" s="42"/>
      <c r="GCK419" s="42"/>
      <c r="GCL419" s="42"/>
      <c r="GCM419" s="42"/>
      <c r="GCN419" s="42"/>
      <c r="GCO419" s="42"/>
      <c r="GCP419" s="42"/>
      <c r="GCQ419" s="42"/>
      <c r="GCR419" s="42"/>
      <c r="GCS419" s="42"/>
      <c r="GCT419" s="42"/>
      <c r="GCU419" s="42"/>
      <c r="GCV419" s="42"/>
      <c r="GCW419" s="42"/>
      <c r="GCX419" s="42"/>
      <c r="GCY419" s="42"/>
      <c r="GCZ419" s="42"/>
      <c r="GDA419" s="42"/>
      <c r="GDB419" s="42"/>
      <c r="GDC419" s="42"/>
      <c r="GDD419" s="42"/>
      <c r="GDE419" s="42"/>
      <c r="GDF419" s="42"/>
      <c r="GDG419" s="42"/>
      <c r="GDH419" s="42"/>
      <c r="GDI419" s="42"/>
      <c r="GDJ419" s="42"/>
      <c r="GDK419" s="42"/>
      <c r="GDL419" s="42"/>
      <c r="GDM419" s="42"/>
      <c r="GDN419" s="42"/>
      <c r="GDO419" s="42"/>
      <c r="GDP419" s="42"/>
      <c r="GDQ419" s="42"/>
      <c r="GDR419" s="42"/>
      <c r="GDS419" s="42"/>
      <c r="GDT419" s="42"/>
      <c r="GDU419" s="42"/>
      <c r="GDV419" s="42"/>
      <c r="GDW419" s="42"/>
      <c r="GDX419" s="42"/>
      <c r="GDY419" s="42"/>
      <c r="GDZ419" s="42"/>
      <c r="GEA419" s="42"/>
      <c r="GEB419" s="42"/>
      <c r="GEC419" s="42"/>
      <c r="GED419" s="42"/>
      <c r="GEE419" s="42"/>
      <c r="GEF419" s="42"/>
      <c r="GEG419" s="42"/>
      <c r="GEH419" s="42"/>
      <c r="GEI419" s="42"/>
      <c r="GEJ419" s="42"/>
      <c r="GEK419" s="42"/>
      <c r="GEL419" s="42"/>
      <c r="GEM419" s="42"/>
      <c r="GEN419" s="42"/>
      <c r="GEO419" s="42"/>
      <c r="GEP419" s="42"/>
      <c r="GEQ419" s="42"/>
      <c r="GER419" s="42"/>
      <c r="GES419" s="42"/>
      <c r="GET419" s="42"/>
      <c r="GEU419" s="42"/>
      <c r="GEV419" s="42"/>
      <c r="GEW419" s="42"/>
      <c r="GEX419" s="42"/>
      <c r="GEY419" s="42"/>
      <c r="GEZ419" s="42"/>
      <c r="GFA419" s="42"/>
      <c r="GFB419" s="42"/>
      <c r="GFC419" s="42"/>
      <c r="GFD419" s="42"/>
      <c r="GFE419" s="42"/>
      <c r="GFF419" s="42"/>
      <c r="GFG419" s="42"/>
      <c r="GFH419" s="42"/>
      <c r="GFI419" s="42"/>
      <c r="GFJ419" s="42"/>
      <c r="GFK419" s="42"/>
      <c r="GFL419" s="42"/>
      <c r="GFM419" s="42"/>
      <c r="GFN419" s="42"/>
      <c r="GFO419" s="42"/>
      <c r="GFP419" s="42"/>
      <c r="GFQ419" s="42"/>
      <c r="GFR419" s="42"/>
      <c r="GFS419" s="42"/>
      <c r="GFT419" s="42"/>
      <c r="GFU419" s="42"/>
      <c r="GFV419" s="42"/>
      <c r="GFW419" s="42"/>
      <c r="GFX419" s="42"/>
      <c r="GFY419" s="42"/>
      <c r="GFZ419" s="42"/>
      <c r="GGA419" s="42"/>
      <c r="GGB419" s="42"/>
      <c r="GGC419" s="42"/>
      <c r="GGD419" s="42"/>
      <c r="GGE419" s="42"/>
      <c r="GGF419" s="42"/>
      <c r="GGG419" s="42"/>
      <c r="GGH419" s="42"/>
      <c r="GGI419" s="42"/>
      <c r="GGJ419" s="42"/>
      <c r="GGK419" s="42"/>
      <c r="GGL419" s="42"/>
      <c r="GGM419" s="42"/>
      <c r="GGN419" s="42"/>
      <c r="GGO419" s="42"/>
      <c r="GGP419" s="42"/>
      <c r="GGQ419" s="42"/>
      <c r="GGR419" s="42"/>
      <c r="GGS419" s="42"/>
      <c r="GGT419" s="42"/>
      <c r="GGU419" s="42"/>
      <c r="GGV419" s="42"/>
      <c r="GGW419" s="42"/>
      <c r="GGX419" s="42"/>
      <c r="GGY419" s="42"/>
      <c r="GGZ419" s="42"/>
      <c r="GHA419" s="42"/>
      <c r="GHB419" s="42"/>
      <c r="GHC419" s="42"/>
      <c r="GHD419" s="42"/>
      <c r="GHE419" s="42"/>
      <c r="GHF419" s="42"/>
      <c r="GHG419" s="42"/>
      <c r="GHH419" s="42"/>
      <c r="GHI419" s="42"/>
      <c r="GHJ419" s="42"/>
      <c r="GHK419" s="42"/>
      <c r="GHL419" s="42"/>
      <c r="GHM419" s="42"/>
      <c r="GHN419" s="42"/>
      <c r="GHO419" s="42"/>
      <c r="GHP419" s="42"/>
      <c r="GHQ419" s="42"/>
      <c r="GHR419" s="42"/>
      <c r="GHS419" s="42"/>
      <c r="GHT419" s="42"/>
      <c r="GHU419" s="42"/>
      <c r="GHV419" s="42"/>
      <c r="GHW419" s="42"/>
      <c r="GHX419" s="42"/>
      <c r="GHY419" s="42"/>
      <c r="GHZ419" s="42"/>
      <c r="GIA419" s="42"/>
      <c r="GIB419" s="42"/>
      <c r="GIC419" s="42"/>
      <c r="GID419" s="42"/>
      <c r="GIE419" s="42"/>
      <c r="GIF419" s="42"/>
      <c r="GIG419" s="42"/>
      <c r="GIH419" s="42"/>
      <c r="GII419" s="42"/>
      <c r="GIJ419" s="42"/>
      <c r="GIK419" s="42"/>
      <c r="GIL419" s="42"/>
      <c r="GIM419" s="42"/>
      <c r="GIN419" s="42"/>
      <c r="GIO419" s="42"/>
      <c r="GIP419" s="42"/>
      <c r="GIQ419" s="42"/>
      <c r="GIR419" s="42"/>
      <c r="GIS419" s="42"/>
      <c r="GIT419" s="42"/>
      <c r="GIU419" s="42"/>
      <c r="GIV419" s="42"/>
      <c r="GIW419" s="42"/>
      <c r="GIX419" s="42"/>
      <c r="GIY419" s="42"/>
      <c r="GIZ419" s="42"/>
      <c r="GJA419" s="42"/>
      <c r="GJB419" s="42"/>
      <c r="GJC419" s="42"/>
      <c r="GJD419" s="42"/>
      <c r="GJE419" s="42"/>
      <c r="GJF419" s="42"/>
      <c r="GJG419" s="42"/>
      <c r="GJH419" s="42"/>
      <c r="GJI419" s="42"/>
      <c r="GJJ419" s="42"/>
      <c r="GJK419" s="42"/>
      <c r="GJL419" s="42"/>
      <c r="GJM419" s="42"/>
      <c r="GJN419" s="42"/>
      <c r="GJO419" s="42"/>
      <c r="GJP419" s="42"/>
      <c r="GJQ419" s="42"/>
      <c r="GJR419" s="42"/>
      <c r="GJS419" s="42"/>
      <c r="GJT419" s="42"/>
      <c r="GJU419" s="42"/>
      <c r="GJV419" s="42"/>
      <c r="GJW419" s="42"/>
      <c r="GJX419" s="42"/>
      <c r="GJY419" s="42"/>
      <c r="GJZ419" s="42"/>
      <c r="GKA419" s="42"/>
      <c r="GKB419" s="42"/>
      <c r="GKC419" s="42"/>
      <c r="GKD419" s="42"/>
      <c r="GKE419" s="42"/>
      <c r="GKF419" s="42"/>
      <c r="GKG419" s="42"/>
      <c r="GKH419" s="42"/>
      <c r="GKI419" s="42"/>
      <c r="GKJ419" s="42"/>
      <c r="GKK419" s="42"/>
      <c r="GKL419" s="42"/>
      <c r="GKM419" s="42"/>
      <c r="GKN419" s="42"/>
      <c r="GKO419" s="42"/>
      <c r="GKP419" s="42"/>
      <c r="GKQ419" s="42"/>
      <c r="GKR419" s="42"/>
      <c r="GKS419" s="42"/>
      <c r="GKT419" s="42"/>
      <c r="GKU419" s="42"/>
      <c r="GKV419" s="42"/>
      <c r="GKW419" s="42"/>
      <c r="GKX419" s="42"/>
      <c r="GKY419" s="42"/>
      <c r="GKZ419" s="42"/>
      <c r="GLA419" s="42"/>
      <c r="GLB419" s="42"/>
      <c r="GLC419" s="42"/>
      <c r="GLD419" s="42"/>
      <c r="GLE419" s="42"/>
      <c r="GLF419" s="42"/>
      <c r="GLG419" s="42"/>
      <c r="GLH419" s="42"/>
      <c r="GLI419" s="42"/>
      <c r="GLJ419" s="42"/>
      <c r="GLK419" s="42"/>
      <c r="GLL419" s="42"/>
      <c r="GLM419" s="42"/>
      <c r="GLN419" s="42"/>
      <c r="GLO419" s="42"/>
      <c r="GLP419" s="42"/>
      <c r="GLQ419" s="42"/>
      <c r="GLR419" s="42"/>
      <c r="GLS419" s="42"/>
      <c r="GLT419" s="42"/>
      <c r="GLU419" s="42"/>
      <c r="GLV419" s="42"/>
      <c r="GLW419" s="42"/>
      <c r="GLX419" s="42"/>
      <c r="GLY419" s="42"/>
      <c r="GLZ419" s="42"/>
      <c r="GMA419" s="42"/>
      <c r="GMB419" s="42"/>
      <c r="GMC419" s="42"/>
      <c r="GMD419" s="42"/>
      <c r="GME419" s="42"/>
      <c r="GMF419" s="42"/>
      <c r="GMG419" s="42"/>
      <c r="GMH419" s="42"/>
      <c r="GMI419" s="42"/>
      <c r="GMJ419" s="42"/>
      <c r="GMK419" s="42"/>
      <c r="GML419" s="42"/>
      <c r="GMM419" s="42"/>
      <c r="GMN419" s="42"/>
      <c r="GMO419" s="42"/>
      <c r="GMP419" s="42"/>
      <c r="GMQ419" s="42"/>
      <c r="GMR419" s="42"/>
      <c r="GMS419" s="42"/>
      <c r="GMT419" s="42"/>
      <c r="GMU419" s="42"/>
      <c r="GMV419" s="42"/>
      <c r="GMW419" s="42"/>
      <c r="GMX419" s="42"/>
      <c r="GMY419" s="42"/>
      <c r="GMZ419" s="42"/>
      <c r="GNA419" s="42"/>
      <c r="GNB419" s="42"/>
      <c r="GNC419" s="42"/>
      <c r="GND419" s="42"/>
      <c r="GNE419" s="42"/>
      <c r="GNF419" s="42"/>
      <c r="GNG419" s="42"/>
      <c r="GNH419" s="42"/>
      <c r="GNI419" s="42"/>
      <c r="GNJ419" s="42"/>
      <c r="GNK419" s="42"/>
      <c r="GNL419" s="42"/>
      <c r="GNM419" s="42"/>
      <c r="GNN419" s="42"/>
      <c r="GNO419" s="42"/>
      <c r="GNP419" s="42"/>
      <c r="GNQ419" s="42"/>
      <c r="GNR419" s="42"/>
      <c r="GNS419" s="42"/>
      <c r="GNT419" s="42"/>
      <c r="GNU419" s="42"/>
      <c r="GNV419" s="42"/>
      <c r="GNW419" s="42"/>
      <c r="GNX419" s="42"/>
      <c r="GNY419" s="42"/>
      <c r="GNZ419" s="42"/>
      <c r="GOA419" s="42"/>
      <c r="GOB419" s="42"/>
      <c r="GOC419" s="42"/>
      <c r="GOD419" s="42"/>
      <c r="GOE419" s="42"/>
      <c r="GOF419" s="42"/>
      <c r="GOG419" s="42"/>
      <c r="GOH419" s="42"/>
      <c r="GOI419" s="42"/>
      <c r="GOJ419" s="42"/>
      <c r="GOK419" s="42"/>
      <c r="GOL419" s="42"/>
      <c r="GOM419" s="42"/>
      <c r="GON419" s="42"/>
      <c r="GOO419" s="42"/>
      <c r="GOP419" s="42"/>
      <c r="GOQ419" s="42"/>
      <c r="GOR419" s="42"/>
      <c r="GOS419" s="42"/>
      <c r="GOT419" s="42"/>
      <c r="GOU419" s="42"/>
      <c r="GOV419" s="42"/>
      <c r="GOW419" s="42"/>
      <c r="GOX419" s="42"/>
      <c r="GOY419" s="42"/>
      <c r="GOZ419" s="42"/>
      <c r="GPA419" s="42"/>
      <c r="GPB419" s="42"/>
      <c r="GPC419" s="42"/>
      <c r="GPD419" s="42"/>
      <c r="GPE419" s="42"/>
      <c r="GPF419" s="42"/>
      <c r="GPG419" s="42"/>
      <c r="GPH419" s="42"/>
      <c r="GPI419" s="42"/>
      <c r="GPJ419" s="42"/>
      <c r="GPK419" s="42"/>
      <c r="GPL419" s="42"/>
      <c r="GPM419" s="42"/>
      <c r="GPN419" s="42"/>
      <c r="GPO419" s="42"/>
      <c r="GPP419" s="42"/>
      <c r="GPQ419" s="42"/>
      <c r="GPR419" s="42"/>
      <c r="GPS419" s="42"/>
      <c r="GPT419" s="42"/>
      <c r="GPU419" s="42"/>
      <c r="GPV419" s="42"/>
      <c r="GPW419" s="42"/>
      <c r="GPX419" s="42"/>
      <c r="GPY419" s="42"/>
      <c r="GPZ419" s="42"/>
      <c r="GQA419" s="42"/>
      <c r="GQB419" s="42"/>
      <c r="GQC419" s="42"/>
      <c r="GQD419" s="42"/>
      <c r="GQE419" s="42"/>
      <c r="GQF419" s="42"/>
      <c r="GQG419" s="42"/>
      <c r="GQH419" s="42"/>
      <c r="GQI419" s="42"/>
      <c r="GQJ419" s="42"/>
      <c r="GQK419" s="42"/>
      <c r="GQL419" s="42"/>
      <c r="GQM419" s="42"/>
      <c r="GQN419" s="42"/>
      <c r="GQO419" s="42"/>
      <c r="GQP419" s="42"/>
      <c r="GQQ419" s="42"/>
      <c r="GQR419" s="42"/>
      <c r="GQS419" s="42"/>
      <c r="GQT419" s="42"/>
      <c r="GQU419" s="42"/>
      <c r="GQV419" s="42"/>
      <c r="GQW419" s="42"/>
      <c r="GQX419" s="42"/>
      <c r="GQY419" s="42"/>
      <c r="GQZ419" s="42"/>
      <c r="GRA419" s="42"/>
      <c r="GRB419" s="42"/>
      <c r="GRC419" s="42"/>
      <c r="GRD419" s="42"/>
      <c r="GRE419" s="42"/>
      <c r="GRF419" s="42"/>
      <c r="GRG419" s="42"/>
      <c r="GRH419" s="42"/>
      <c r="GRI419" s="42"/>
      <c r="GRJ419" s="42"/>
      <c r="GRK419" s="42"/>
      <c r="GRL419" s="42"/>
      <c r="GRM419" s="42"/>
      <c r="GRN419" s="42"/>
      <c r="GRO419" s="42"/>
      <c r="GRP419" s="42"/>
      <c r="GRQ419" s="42"/>
      <c r="GRR419" s="42"/>
      <c r="GRS419" s="42"/>
      <c r="GRT419" s="42"/>
      <c r="GRU419" s="42"/>
      <c r="GRV419" s="42"/>
      <c r="GRW419" s="42"/>
      <c r="GRX419" s="42"/>
      <c r="GRY419" s="42"/>
      <c r="GRZ419" s="42"/>
      <c r="GSA419" s="42"/>
      <c r="GSB419" s="42"/>
      <c r="GSC419" s="42"/>
      <c r="GSD419" s="42"/>
      <c r="GSE419" s="42"/>
      <c r="GSF419" s="42"/>
      <c r="GSG419" s="42"/>
      <c r="GSH419" s="42"/>
      <c r="GSI419" s="42"/>
      <c r="GSJ419" s="42"/>
      <c r="GSK419" s="42"/>
      <c r="GSL419" s="42"/>
      <c r="GSM419" s="42"/>
      <c r="GSN419" s="42"/>
      <c r="GSO419" s="42"/>
      <c r="GSP419" s="42"/>
      <c r="GSQ419" s="42"/>
      <c r="GSR419" s="42"/>
      <c r="GSS419" s="42"/>
      <c r="GST419" s="42"/>
      <c r="GSU419" s="42"/>
      <c r="GSV419" s="42"/>
      <c r="GSW419" s="42"/>
      <c r="GSX419" s="42"/>
      <c r="GSY419" s="42"/>
      <c r="GSZ419" s="42"/>
      <c r="GTA419" s="42"/>
      <c r="GTB419" s="42"/>
      <c r="GTC419" s="42"/>
      <c r="GTD419" s="42"/>
      <c r="GTE419" s="42"/>
      <c r="GTF419" s="42"/>
      <c r="GTG419" s="42"/>
      <c r="GTH419" s="42"/>
      <c r="GTI419" s="42"/>
      <c r="GTJ419" s="42"/>
      <c r="GTK419" s="42"/>
      <c r="GTL419" s="42"/>
      <c r="GTM419" s="42"/>
      <c r="GTN419" s="42"/>
      <c r="GTO419" s="42"/>
      <c r="GTP419" s="42"/>
      <c r="GTQ419" s="42"/>
      <c r="GTR419" s="42"/>
      <c r="GTS419" s="42"/>
      <c r="GTT419" s="42"/>
      <c r="GTU419" s="42"/>
      <c r="GTV419" s="42"/>
      <c r="GTW419" s="42"/>
      <c r="GTX419" s="42"/>
      <c r="GTY419" s="42"/>
      <c r="GTZ419" s="42"/>
      <c r="GUA419" s="42"/>
      <c r="GUB419" s="42"/>
      <c r="GUC419" s="42"/>
      <c r="GUD419" s="42"/>
      <c r="GUE419" s="42"/>
      <c r="GUF419" s="42"/>
      <c r="GUG419" s="42"/>
      <c r="GUH419" s="42"/>
      <c r="GUI419" s="42"/>
      <c r="GUJ419" s="42"/>
      <c r="GUK419" s="42"/>
      <c r="GUL419" s="42"/>
      <c r="GUM419" s="42"/>
      <c r="GUN419" s="42"/>
      <c r="GUO419" s="42"/>
      <c r="GUP419" s="42"/>
      <c r="GUQ419" s="42"/>
      <c r="GUR419" s="42"/>
      <c r="GUS419" s="42"/>
      <c r="GUT419" s="42"/>
      <c r="GUU419" s="42"/>
      <c r="GUV419" s="42"/>
      <c r="GUW419" s="42"/>
      <c r="GUX419" s="42"/>
      <c r="GUY419" s="42"/>
      <c r="GUZ419" s="42"/>
      <c r="GVA419" s="42"/>
      <c r="GVB419" s="42"/>
      <c r="GVC419" s="42"/>
      <c r="GVD419" s="42"/>
      <c r="GVE419" s="42"/>
      <c r="GVF419" s="42"/>
      <c r="GVG419" s="42"/>
      <c r="GVH419" s="42"/>
      <c r="GVI419" s="42"/>
      <c r="GVJ419" s="42"/>
      <c r="GVK419" s="42"/>
      <c r="GVL419" s="42"/>
      <c r="GVM419" s="42"/>
      <c r="GVN419" s="42"/>
      <c r="GVO419" s="42"/>
      <c r="GVP419" s="42"/>
      <c r="GVQ419" s="42"/>
      <c r="GVR419" s="42"/>
      <c r="GVS419" s="42"/>
      <c r="GVT419" s="42"/>
      <c r="GVU419" s="42"/>
      <c r="GVV419" s="42"/>
      <c r="GVW419" s="42"/>
      <c r="GVX419" s="42"/>
      <c r="GVY419" s="42"/>
      <c r="GVZ419" s="42"/>
      <c r="GWA419" s="42"/>
      <c r="GWB419" s="42"/>
      <c r="GWC419" s="42"/>
      <c r="GWD419" s="42"/>
      <c r="GWE419" s="42"/>
      <c r="GWF419" s="42"/>
      <c r="GWG419" s="42"/>
      <c r="GWH419" s="42"/>
      <c r="GWI419" s="42"/>
      <c r="GWJ419" s="42"/>
      <c r="GWK419" s="42"/>
      <c r="GWL419" s="42"/>
      <c r="GWM419" s="42"/>
      <c r="GWN419" s="42"/>
      <c r="GWO419" s="42"/>
      <c r="GWP419" s="42"/>
      <c r="GWQ419" s="42"/>
      <c r="GWR419" s="42"/>
      <c r="GWS419" s="42"/>
      <c r="GWT419" s="42"/>
      <c r="GWU419" s="42"/>
      <c r="GWV419" s="42"/>
      <c r="GWW419" s="42"/>
      <c r="GWX419" s="42"/>
      <c r="GWY419" s="42"/>
      <c r="GWZ419" s="42"/>
      <c r="GXA419" s="42"/>
      <c r="GXB419" s="42"/>
      <c r="GXC419" s="42"/>
      <c r="GXD419" s="42"/>
      <c r="GXE419" s="42"/>
      <c r="GXF419" s="42"/>
      <c r="GXG419" s="42"/>
      <c r="GXH419" s="42"/>
      <c r="GXI419" s="42"/>
      <c r="GXJ419" s="42"/>
      <c r="GXK419" s="42"/>
      <c r="GXL419" s="42"/>
      <c r="GXM419" s="42"/>
      <c r="GXN419" s="42"/>
      <c r="GXO419" s="42"/>
      <c r="GXP419" s="42"/>
      <c r="GXQ419" s="42"/>
      <c r="GXR419" s="42"/>
      <c r="GXS419" s="42"/>
      <c r="GXT419" s="42"/>
      <c r="GXU419" s="42"/>
      <c r="GXV419" s="42"/>
      <c r="GXW419" s="42"/>
      <c r="GXX419" s="42"/>
      <c r="GXY419" s="42"/>
      <c r="GXZ419" s="42"/>
      <c r="GYA419" s="42"/>
      <c r="GYB419" s="42"/>
      <c r="GYC419" s="42"/>
      <c r="GYD419" s="42"/>
      <c r="GYE419" s="42"/>
      <c r="GYF419" s="42"/>
      <c r="GYG419" s="42"/>
      <c r="GYH419" s="42"/>
      <c r="GYI419" s="42"/>
      <c r="GYJ419" s="42"/>
      <c r="GYK419" s="42"/>
      <c r="GYL419" s="42"/>
      <c r="GYM419" s="42"/>
      <c r="GYN419" s="42"/>
      <c r="GYO419" s="42"/>
      <c r="GYP419" s="42"/>
      <c r="GYQ419" s="42"/>
      <c r="GYR419" s="42"/>
      <c r="GYS419" s="42"/>
      <c r="GYT419" s="42"/>
      <c r="GYU419" s="42"/>
      <c r="GYV419" s="42"/>
      <c r="GYW419" s="42"/>
      <c r="GYX419" s="42"/>
      <c r="GYY419" s="42"/>
      <c r="GYZ419" s="42"/>
      <c r="GZA419" s="42"/>
      <c r="GZB419" s="42"/>
      <c r="GZC419" s="42"/>
      <c r="GZD419" s="42"/>
      <c r="GZE419" s="42"/>
      <c r="GZF419" s="42"/>
      <c r="GZG419" s="42"/>
      <c r="GZH419" s="42"/>
      <c r="GZI419" s="42"/>
      <c r="GZJ419" s="42"/>
      <c r="GZK419" s="42"/>
      <c r="GZL419" s="42"/>
      <c r="GZM419" s="42"/>
      <c r="GZN419" s="42"/>
      <c r="GZO419" s="42"/>
      <c r="GZP419" s="42"/>
      <c r="GZQ419" s="42"/>
      <c r="GZR419" s="42"/>
      <c r="GZS419" s="42"/>
      <c r="GZT419" s="42"/>
      <c r="GZU419" s="42"/>
      <c r="GZV419" s="42"/>
      <c r="GZW419" s="42"/>
      <c r="GZX419" s="42"/>
      <c r="GZY419" s="42"/>
      <c r="GZZ419" s="42"/>
      <c r="HAA419" s="42"/>
      <c r="HAB419" s="42"/>
      <c r="HAC419" s="42"/>
      <c r="HAD419" s="42"/>
      <c r="HAE419" s="42"/>
      <c r="HAF419" s="42"/>
      <c r="HAG419" s="42"/>
      <c r="HAH419" s="42"/>
      <c r="HAI419" s="42"/>
      <c r="HAJ419" s="42"/>
      <c r="HAK419" s="42"/>
      <c r="HAL419" s="42"/>
      <c r="HAM419" s="42"/>
      <c r="HAN419" s="42"/>
      <c r="HAO419" s="42"/>
      <c r="HAP419" s="42"/>
      <c r="HAQ419" s="42"/>
      <c r="HAR419" s="42"/>
      <c r="HAS419" s="42"/>
      <c r="HAT419" s="42"/>
      <c r="HAU419" s="42"/>
      <c r="HAV419" s="42"/>
      <c r="HAW419" s="42"/>
      <c r="HAX419" s="42"/>
      <c r="HAY419" s="42"/>
      <c r="HAZ419" s="42"/>
      <c r="HBA419" s="42"/>
      <c r="HBB419" s="42"/>
      <c r="HBC419" s="42"/>
      <c r="HBD419" s="42"/>
      <c r="HBE419" s="42"/>
      <c r="HBF419" s="42"/>
      <c r="HBG419" s="42"/>
      <c r="HBH419" s="42"/>
      <c r="HBI419" s="42"/>
      <c r="HBJ419" s="42"/>
      <c r="HBK419" s="42"/>
      <c r="HBL419" s="42"/>
      <c r="HBM419" s="42"/>
      <c r="HBN419" s="42"/>
      <c r="HBO419" s="42"/>
      <c r="HBP419" s="42"/>
      <c r="HBQ419" s="42"/>
      <c r="HBR419" s="42"/>
      <c r="HBS419" s="42"/>
      <c r="HBT419" s="42"/>
      <c r="HBU419" s="42"/>
      <c r="HBV419" s="42"/>
      <c r="HBW419" s="42"/>
      <c r="HBX419" s="42"/>
      <c r="HBY419" s="42"/>
      <c r="HBZ419" s="42"/>
      <c r="HCA419" s="42"/>
      <c r="HCB419" s="42"/>
      <c r="HCC419" s="42"/>
      <c r="HCD419" s="42"/>
      <c r="HCE419" s="42"/>
      <c r="HCF419" s="42"/>
      <c r="HCG419" s="42"/>
      <c r="HCH419" s="42"/>
      <c r="HCI419" s="42"/>
      <c r="HCJ419" s="42"/>
      <c r="HCK419" s="42"/>
      <c r="HCL419" s="42"/>
      <c r="HCM419" s="42"/>
      <c r="HCN419" s="42"/>
      <c r="HCO419" s="42"/>
      <c r="HCP419" s="42"/>
      <c r="HCQ419" s="42"/>
      <c r="HCR419" s="42"/>
      <c r="HCS419" s="42"/>
      <c r="HCT419" s="42"/>
      <c r="HCU419" s="42"/>
      <c r="HCV419" s="42"/>
      <c r="HCW419" s="42"/>
      <c r="HCX419" s="42"/>
      <c r="HCY419" s="42"/>
      <c r="HCZ419" s="42"/>
      <c r="HDA419" s="42"/>
      <c r="HDB419" s="42"/>
      <c r="HDC419" s="42"/>
      <c r="HDD419" s="42"/>
      <c r="HDE419" s="42"/>
      <c r="HDF419" s="42"/>
      <c r="HDG419" s="42"/>
      <c r="HDH419" s="42"/>
      <c r="HDI419" s="42"/>
      <c r="HDJ419" s="42"/>
      <c r="HDK419" s="42"/>
      <c r="HDL419" s="42"/>
      <c r="HDM419" s="42"/>
      <c r="HDN419" s="42"/>
      <c r="HDO419" s="42"/>
      <c r="HDP419" s="42"/>
      <c r="HDQ419" s="42"/>
      <c r="HDR419" s="42"/>
      <c r="HDS419" s="42"/>
      <c r="HDT419" s="42"/>
      <c r="HDU419" s="42"/>
      <c r="HDV419" s="42"/>
      <c r="HDW419" s="42"/>
      <c r="HDX419" s="42"/>
      <c r="HDY419" s="42"/>
      <c r="HDZ419" s="42"/>
      <c r="HEA419" s="42"/>
      <c r="HEB419" s="42"/>
      <c r="HEC419" s="42"/>
      <c r="HED419" s="42"/>
      <c r="HEE419" s="42"/>
      <c r="HEF419" s="42"/>
      <c r="HEG419" s="42"/>
      <c r="HEH419" s="42"/>
      <c r="HEI419" s="42"/>
      <c r="HEJ419" s="42"/>
      <c r="HEK419" s="42"/>
      <c r="HEL419" s="42"/>
      <c r="HEM419" s="42"/>
      <c r="HEN419" s="42"/>
      <c r="HEO419" s="42"/>
      <c r="HEP419" s="42"/>
      <c r="HEQ419" s="42"/>
      <c r="HER419" s="42"/>
      <c r="HES419" s="42"/>
      <c r="HET419" s="42"/>
      <c r="HEU419" s="42"/>
      <c r="HEV419" s="42"/>
      <c r="HEW419" s="42"/>
      <c r="HEX419" s="42"/>
      <c r="HEY419" s="42"/>
      <c r="HEZ419" s="42"/>
      <c r="HFA419" s="42"/>
      <c r="HFB419" s="42"/>
      <c r="HFC419" s="42"/>
      <c r="HFD419" s="42"/>
      <c r="HFE419" s="42"/>
      <c r="HFF419" s="42"/>
      <c r="HFG419" s="42"/>
      <c r="HFH419" s="42"/>
      <c r="HFI419" s="42"/>
      <c r="HFJ419" s="42"/>
      <c r="HFK419" s="42"/>
      <c r="HFL419" s="42"/>
      <c r="HFM419" s="42"/>
      <c r="HFN419" s="42"/>
      <c r="HFO419" s="42"/>
      <c r="HFP419" s="42"/>
      <c r="HFQ419" s="42"/>
      <c r="HFR419" s="42"/>
      <c r="HFS419" s="42"/>
      <c r="HFT419" s="42"/>
      <c r="HFU419" s="42"/>
      <c r="HFV419" s="42"/>
      <c r="HFW419" s="42"/>
      <c r="HFX419" s="42"/>
      <c r="HFY419" s="42"/>
      <c r="HFZ419" s="42"/>
      <c r="HGA419" s="42"/>
      <c r="HGB419" s="42"/>
      <c r="HGC419" s="42"/>
      <c r="HGD419" s="42"/>
      <c r="HGE419" s="42"/>
      <c r="HGF419" s="42"/>
      <c r="HGG419" s="42"/>
      <c r="HGH419" s="42"/>
      <c r="HGI419" s="42"/>
      <c r="HGJ419" s="42"/>
      <c r="HGK419" s="42"/>
      <c r="HGL419" s="42"/>
      <c r="HGM419" s="42"/>
      <c r="HGN419" s="42"/>
      <c r="HGO419" s="42"/>
      <c r="HGP419" s="42"/>
      <c r="HGQ419" s="42"/>
      <c r="HGR419" s="42"/>
      <c r="HGS419" s="42"/>
      <c r="HGT419" s="42"/>
      <c r="HGU419" s="42"/>
      <c r="HGV419" s="42"/>
      <c r="HGW419" s="42"/>
      <c r="HGX419" s="42"/>
      <c r="HGY419" s="42"/>
      <c r="HGZ419" s="42"/>
      <c r="HHA419" s="42"/>
      <c r="HHB419" s="42"/>
      <c r="HHC419" s="42"/>
      <c r="HHD419" s="42"/>
      <c r="HHE419" s="42"/>
      <c r="HHF419" s="42"/>
      <c r="HHG419" s="42"/>
      <c r="HHH419" s="42"/>
      <c r="HHI419" s="42"/>
      <c r="HHJ419" s="42"/>
      <c r="HHK419" s="42"/>
      <c r="HHL419" s="42"/>
      <c r="HHM419" s="42"/>
      <c r="HHN419" s="42"/>
      <c r="HHO419" s="42"/>
      <c r="HHP419" s="42"/>
      <c r="HHQ419" s="42"/>
      <c r="HHR419" s="42"/>
      <c r="HHS419" s="42"/>
      <c r="HHT419" s="42"/>
      <c r="HHU419" s="42"/>
      <c r="HHV419" s="42"/>
      <c r="HHW419" s="42"/>
      <c r="HHX419" s="42"/>
      <c r="HHY419" s="42"/>
      <c r="HHZ419" s="42"/>
      <c r="HIA419" s="42"/>
      <c r="HIB419" s="42"/>
      <c r="HIC419" s="42"/>
      <c r="HID419" s="42"/>
      <c r="HIE419" s="42"/>
      <c r="HIF419" s="42"/>
      <c r="HIG419" s="42"/>
      <c r="HIH419" s="42"/>
      <c r="HII419" s="42"/>
      <c r="HIJ419" s="42"/>
      <c r="HIK419" s="42"/>
      <c r="HIL419" s="42"/>
      <c r="HIM419" s="42"/>
      <c r="HIN419" s="42"/>
      <c r="HIO419" s="42"/>
      <c r="HIP419" s="42"/>
      <c r="HIQ419" s="42"/>
      <c r="HIR419" s="42"/>
      <c r="HIS419" s="42"/>
      <c r="HIT419" s="42"/>
      <c r="HIU419" s="42"/>
      <c r="HIV419" s="42"/>
      <c r="HIW419" s="42"/>
      <c r="HIX419" s="42"/>
      <c r="HIY419" s="42"/>
      <c r="HIZ419" s="42"/>
      <c r="HJA419" s="42"/>
      <c r="HJB419" s="42"/>
      <c r="HJC419" s="42"/>
      <c r="HJD419" s="42"/>
      <c r="HJE419" s="42"/>
      <c r="HJF419" s="42"/>
      <c r="HJG419" s="42"/>
      <c r="HJH419" s="42"/>
      <c r="HJI419" s="42"/>
      <c r="HJJ419" s="42"/>
      <c r="HJK419" s="42"/>
      <c r="HJL419" s="42"/>
      <c r="HJM419" s="42"/>
      <c r="HJN419" s="42"/>
      <c r="HJO419" s="42"/>
      <c r="HJP419" s="42"/>
      <c r="HJQ419" s="42"/>
      <c r="HJR419" s="42"/>
      <c r="HJS419" s="42"/>
      <c r="HJT419" s="42"/>
      <c r="HJU419" s="42"/>
      <c r="HJV419" s="42"/>
      <c r="HJW419" s="42"/>
      <c r="HJX419" s="42"/>
      <c r="HJY419" s="42"/>
      <c r="HJZ419" s="42"/>
      <c r="HKA419" s="42"/>
      <c r="HKB419" s="42"/>
      <c r="HKC419" s="42"/>
      <c r="HKD419" s="42"/>
      <c r="HKE419" s="42"/>
      <c r="HKF419" s="42"/>
      <c r="HKG419" s="42"/>
      <c r="HKH419" s="42"/>
      <c r="HKI419" s="42"/>
      <c r="HKJ419" s="42"/>
      <c r="HKK419" s="42"/>
      <c r="HKL419" s="42"/>
      <c r="HKM419" s="42"/>
      <c r="HKN419" s="42"/>
      <c r="HKO419" s="42"/>
      <c r="HKP419" s="42"/>
      <c r="HKQ419" s="42"/>
      <c r="HKR419" s="42"/>
      <c r="HKS419" s="42"/>
      <c r="HKT419" s="42"/>
      <c r="HKU419" s="42"/>
      <c r="HKV419" s="42"/>
      <c r="HKW419" s="42"/>
      <c r="HKX419" s="42"/>
      <c r="HKY419" s="42"/>
      <c r="HKZ419" s="42"/>
      <c r="HLA419" s="42"/>
      <c r="HLB419" s="42"/>
      <c r="HLC419" s="42"/>
      <c r="HLD419" s="42"/>
      <c r="HLE419" s="42"/>
      <c r="HLF419" s="42"/>
      <c r="HLG419" s="42"/>
      <c r="HLH419" s="42"/>
      <c r="HLI419" s="42"/>
      <c r="HLJ419" s="42"/>
      <c r="HLK419" s="42"/>
      <c r="HLL419" s="42"/>
      <c r="HLM419" s="42"/>
      <c r="HLN419" s="42"/>
      <c r="HLO419" s="42"/>
      <c r="HLP419" s="42"/>
      <c r="HLQ419" s="42"/>
      <c r="HLR419" s="42"/>
      <c r="HLS419" s="42"/>
      <c r="HLT419" s="42"/>
      <c r="HLU419" s="42"/>
      <c r="HLV419" s="42"/>
      <c r="HLW419" s="42"/>
      <c r="HLX419" s="42"/>
      <c r="HLY419" s="42"/>
      <c r="HLZ419" s="42"/>
      <c r="HMA419" s="42"/>
      <c r="HMB419" s="42"/>
      <c r="HMC419" s="42"/>
      <c r="HMD419" s="42"/>
      <c r="HME419" s="42"/>
      <c r="HMF419" s="42"/>
      <c r="HMG419" s="42"/>
      <c r="HMH419" s="42"/>
      <c r="HMI419" s="42"/>
      <c r="HMJ419" s="42"/>
      <c r="HMK419" s="42"/>
      <c r="HML419" s="42"/>
      <c r="HMM419" s="42"/>
      <c r="HMN419" s="42"/>
      <c r="HMO419" s="42"/>
      <c r="HMP419" s="42"/>
      <c r="HMQ419" s="42"/>
      <c r="HMR419" s="42"/>
      <c r="HMS419" s="42"/>
      <c r="HMT419" s="42"/>
      <c r="HMU419" s="42"/>
      <c r="HMV419" s="42"/>
      <c r="HMW419" s="42"/>
      <c r="HMX419" s="42"/>
      <c r="HMY419" s="42"/>
      <c r="HMZ419" s="42"/>
      <c r="HNA419" s="42"/>
      <c r="HNB419" s="42"/>
      <c r="HNC419" s="42"/>
      <c r="HND419" s="42"/>
      <c r="HNE419" s="42"/>
      <c r="HNF419" s="42"/>
      <c r="HNG419" s="42"/>
      <c r="HNH419" s="42"/>
      <c r="HNI419" s="42"/>
      <c r="HNJ419" s="42"/>
      <c r="HNK419" s="42"/>
      <c r="HNL419" s="42"/>
      <c r="HNM419" s="42"/>
      <c r="HNN419" s="42"/>
      <c r="HNO419" s="42"/>
      <c r="HNP419" s="42"/>
      <c r="HNQ419" s="42"/>
      <c r="HNR419" s="42"/>
      <c r="HNS419" s="42"/>
      <c r="HNT419" s="42"/>
      <c r="HNU419" s="42"/>
      <c r="HNV419" s="42"/>
      <c r="HNW419" s="42"/>
      <c r="HNX419" s="42"/>
      <c r="HNY419" s="42"/>
      <c r="HNZ419" s="42"/>
      <c r="HOA419" s="42"/>
      <c r="HOB419" s="42"/>
      <c r="HOC419" s="42"/>
      <c r="HOD419" s="42"/>
      <c r="HOE419" s="42"/>
      <c r="HOF419" s="42"/>
      <c r="HOG419" s="42"/>
      <c r="HOH419" s="42"/>
      <c r="HOI419" s="42"/>
      <c r="HOJ419" s="42"/>
      <c r="HOK419" s="42"/>
      <c r="HOL419" s="42"/>
      <c r="HOM419" s="42"/>
      <c r="HON419" s="42"/>
      <c r="HOO419" s="42"/>
      <c r="HOP419" s="42"/>
      <c r="HOQ419" s="42"/>
      <c r="HOR419" s="42"/>
      <c r="HOS419" s="42"/>
      <c r="HOT419" s="42"/>
      <c r="HOU419" s="42"/>
      <c r="HOV419" s="42"/>
      <c r="HOW419" s="42"/>
      <c r="HOX419" s="42"/>
      <c r="HOY419" s="42"/>
      <c r="HOZ419" s="42"/>
      <c r="HPA419" s="42"/>
      <c r="HPB419" s="42"/>
      <c r="HPC419" s="42"/>
      <c r="HPD419" s="42"/>
      <c r="HPE419" s="42"/>
      <c r="HPF419" s="42"/>
      <c r="HPG419" s="42"/>
      <c r="HPH419" s="42"/>
      <c r="HPI419" s="42"/>
      <c r="HPJ419" s="42"/>
      <c r="HPK419" s="42"/>
      <c r="HPL419" s="42"/>
      <c r="HPM419" s="42"/>
      <c r="HPN419" s="42"/>
      <c r="HPO419" s="42"/>
      <c r="HPP419" s="42"/>
      <c r="HPQ419" s="42"/>
      <c r="HPR419" s="42"/>
      <c r="HPS419" s="42"/>
      <c r="HPT419" s="42"/>
      <c r="HPU419" s="42"/>
      <c r="HPV419" s="42"/>
      <c r="HPW419" s="42"/>
      <c r="HPX419" s="42"/>
      <c r="HPY419" s="42"/>
      <c r="HPZ419" s="42"/>
      <c r="HQA419" s="42"/>
      <c r="HQB419" s="42"/>
      <c r="HQC419" s="42"/>
      <c r="HQD419" s="42"/>
      <c r="HQE419" s="42"/>
      <c r="HQF419" s="42"/>
      <c r="HQG419" s="42"/>
      <c r="HQH419" s="42"/>
      <c r="HQI419" s="42"/>
      <c r="HQJ419" s="42"/>
      <c r="HQK419" s="42"/>
      <c r="HQL419" s="42"/>
      <c r="HQM419" s="42"/>
      <c r="HQN419" s="42"/>
      <c r="HQO419" s="42"/>
      <c r="HQP419" s="42"/>
      <c r="HQQ419" s="42"/>
      <c r="HQR419" s="42"/>
      <c r="HQS419" s="42"/>
      <c r="HQT419" s="42"/>
      <c r="HQU419" s="42"/>
      <c r="HQV419" s="42"/>
      <c r="HQW419" s="42"/>
      <c r="HQX419" s="42"/>
      <c r="HQY419" s="42"/>
      <c r="HQZ419" s="42"/>
      <c r="HRA419" s="42"/>
      <c r="HRB419" s="42"/>
      <c r="HRC419" s="42"/>
      <c r="HRD419" s="42"/>
      <c r="HRE419" s="42"/>
      <c r="HRF419" s="42"/>
      <c r="HRG419" s="42"/>
      <c r="HRH419" s="42"/>
      <c r="HRI419" s="42"/>
      <c r="HRJ419" s="42"/>
      <c r="HRK419" s="42"/>
      <c r="HRL419" s="42"/>
      <c r="HRM419" s="42"/>
      <c r="HRN419" s="42"/>
      <c r="HRO419" s="42"/>
      <c r="HRP419" s="42"/>
      <c r="HRQ419" s="42"/>
      <c r="HRR419" s="42"/>
      <c r="HRS419" s="42"/>
      <c r="HRT419" s="42"/>
      <c r="HRU419" s="42"/>
      <c r="HRV419" s="42"/>
      <c r="HRW419" s="42"/>
      <c r="HRX419" s="42"/>
      <c r="HRY419" s="42"/>
      <c r="HRZ419" s="42"/>
      <c r="HSA419" s="42"/>
      <c r="HSB419" s="42"/>
      <c r="HSC419" s="42"/>
      <c r="HSD419" s="42"/>
      <c r="HSE419" s="42"/>
      <c r="HSF419" s="42"/>
      <c r="HSG419" s="42"/>
      <c r="HSH419" s="42"/>
      <c r="HSI419" s="42"/>
      <c r="HSJ419" s="42"/>
      <c r="HSK419" s="42"/>
      <c r="HSL419" s="42"/>
      <c r="HSM419" s="42"/>
      <c r="HSN419" s="42"/>
      <c r="HSO419" s="42"/>
      <c r="HSP419" s="42"/>
      <c r="HSQ419" s="42"/>
      <c r="HSR419" s="42"/>
      <c r="HSS419" s="42"/>
      <c r="HST419" s="42"/>
      <c r="HSU419" s="42"/>
      <c r="HSV419" s="42"/>
      <c r="HSW419" s="42"/>
      <c r="HSX419" s="42"/>
      <c r="HSY419" s="42"/>
      <c r="HSZ419" s="42"/>
      <c r="HTA419" s="42"/>
      <c r="HTB419" s="42"/>
      <c r="HTC419" s="42"/>
      <c r="HTD419" s="42"/>
      <c r="HTE419" s="42"/>
      <c r="HTF419" s="42"/>
      <c r="HTG419" s="42"/>
      <c r="HTH419" s="42"/>
      <c r="HTI419" s="42"/>
      <c r="HTJ419" s="42"/>
      <c r="HTK419" s="42"/>
      <c r="HTL419" s="42"/>
      <c r="HTM419" s="42"/>
      <c r="HTN419" s="42"/>
      <c r="HTO419" s="42"/>
      <c r="HTP419" s="42"/>
      <c r="HTQ419" s="42"/>
      <c r="HTR419" s="42"/>
      <c r="HTS419" s="42"/>
      <c r="HTT419" s="42"/>
      <c r="HTU419" s="42"/>
      <c r="HTV419" s="42"/>
      <c r="HTW419" s="42"/>
      <c r="HTX419" s="42"/>
      <c r="HTY419" s="42"/>
      <c r="HTZ419" s="42"/>
      <c r="HUA419" s="42"/>
      <c r="HUB419" s="42"/>
      <c r="HUC419" s="42"/>
      <c r="HUD419" s="42"/>
      <c r="HUE419" s="42"/>
      <c r="HUF419" s="42"/>
      <c r="HUG419" s="42"/>
      <c r="HUH419" s="42"/>
      <c r="HUI419" s="42"/>
      <c r="HUJ419" s="42"/>
      <c r="HUK419" s="42"/>
      <c r="HUL419" s="42"/>
      <c r="HUM419" s="42"/>
      <c r="HUN419" s="42"/>
      <c r="HUO419" s="42"/>
      <c r="HUP419" s="42"/>
      <c r="HUQ419" s="42"/>
      <c r="HUR419" s="42"/>
      <c r="HUS419" s="42"/>
      <c r="HUT419" s="42"/>
      <c r="HUU419" s="42"/>
      <c r="HUV419" s="42"/>
      <c r="HUW419" s="42"/>
      <c r="HUX419" s="42"/>
      <c r="HUY419" s="42"/>
      <c r="HUZ419" s="42"/>
      <c r="HVA419" s="42"/>
      <c r="HVB419" s="42"/>
      <c r="HVC419" s="42"/>
      <c r="HVD419" s="42"/>
      <c r="HVE419" s="42"/>
      <c r="HVF419" s="42"/>
      <c r="HVG419" s="42"/>
      <c r="HVH419" s="42"/>
      <c r="HVI419" s="42"/>
      <c r="HVJ419" s="42"/>
      <c r="HVK419" s="42"/>
      <c r="HVL419" s="42"/>
      <c r="HVM419" s="42"/>
      <c r="HVN419" s="42"/>
      <c r="HVO419" s="42"/>
      <c r="HVP419" s="42"/>
      <c r="HVQ419" s="42"/>
      <c r="HVR419" s="42"/>
      <c r="HVS419" s="42"/>
      <c r="HVT419" s="42"/>
      <c r="HVU419" s="42"/>
      <c r="HVV419" s="42"/>
      <c r="HVW419" s="42"/>
      <c r="HVX419" s="42"/>
      <c r="HVY419" s="42"/>
      <c r="HVZ419" s="42"/>
      <c r="HWA419" s="42"/>
      <c r="HWB419" s="42"/>
      <c r="HWC419" s="42"/>
      <c r="HWD419" s="42"/>
      <c r="HWE419" s="42"/>
      <c r="HWF419" s="42"/>
      <c r="HWG419" s="42"/>
      <c r="HWH419" s="42"/>
      <c r="HWI419" s="42"/>
      <c r="HWJ419" s="42"/>
      <c r="HWK419" s="42"/>
      <c r="HWL419" s="42"/>
      <c r="HWM419" s="42"/>
      <c r="HWN419" s="42"/>
      <c r="HWO419" s="42"/>
      <c r="HWP419" s="42"/>
      <c r="HWQ419" s="42"/>
      <c r="HWR419" s="42"/>
      <c r="HWS419" s="42"/>
      <c r="HWT419" s="42"/>
      <c r="HWU419" s="42"/>
      <c r="HWV419" s="42"/>
      <c r="HWW419" s="42"/>
      <c r="HWX419" s="42"/>
      <c r="HWY419" s="42"/>
      <c r="HWZ419" s="42"/>
      <c r="HXA419" s="42"/>
      <c r="HXB419" s="42"/>
      <c r="HXC419" s="42"/>
      <c r="HXD419" s="42"/>
      <c r="HXE419" s="42"/>
      <c r="HXF419" s="42"/>
      <c r="HXG419" s="42"/>
      <c r="HXH419" s="42"/>
      <c r="HXI419" s="42"/>
      <c r="HXJ419" s="42"/>
      <c r="HXK419" s="42"/>
      <c r="HXL419" s="42"/>
      <c r="HXM419" s="42"/>
      <c r="HXN419" s="42"/>
      <c r="HXO419" s="42"/>
      <c r="HXP419" s="42"/>
      <c r="HXQ419" s="42"/>
      <c r="HXR419" s="42"/>
      <c r="HXS419" s="42"/>
      <c r="HXT419" s="42"/>
      <c r="HXU419" s="42"/>
      <c r="HXV419" s="42"/>
      <c r="HXW419" s="42"/>
      <c r="HXX419" s="42"/>
      <c r="HXY419" s="42"/>
      <c r="HXZ419" s="42"/>
      <c r="HYA419" s="42"/>
      <c r="HYB419" s="42"/>
      <c r="HYC419" s="42"/>
      <c r="HYD419" s="42"/>
      <c r="HYE419" s="42"/>
      <c r="HYF419" s="42"/>
      <c r="HYG419" s="42"/>
      <c r="HYH419" s="42"/>
      <c r="HYI419" s="42"/>
      <c r="HYJ419" s="42"/>
      <c r="HYK419" s="42"/>
      <c r="HYL419" s="42"/>
      <c r="HYM419" s="42"/>
      <c r="HYN419" s="42"/>
      <c r="HYO419" s="42"/>
      <c r="HYP419" s="42"/>
      <c r="HYQ419" s="42"/>
      <c r="HYR419" s="42"/>
      <c r="HYS419" s="42"/>
      <c r="HYT419" s="42"/>
      <c r="HYU419" s="42"/>
      <c r="HYV419" s="42"/>
      <c r="HYW419" s="42"/>
      <c r="HYX419" s="42"/>
      <c r="HYY419" s="42"/>
      <c r="HYZ419" s="42"/>
      <c r="HZA419" s="42"/>
      <c r="HZB419" s="42"/>
      <c r="HZC419" s="42"/>
      <c r="HZD419" s="42"/>
      <c r="HZE419" s="42"/>
      <c r="HZF419" s="42"/>
      <c r="HZG419" s="42"/>
      <c r="HZH419" s="42"/>
      <c r="HZI419" s="42"/>
      <c r="HZJ419" s="42"/>
      <c r="HZK419" s="42"/>
      <c r="HZL419" s="42"/>
      <c r="HZM419" s="42"/>
      <c r="HZN419" s="42"/>
      <c r="HZO419" s="42"/>
      <c r="HZP419" s="42"/>
      <c r="HZQ419" s="42"/>
      <c r="HZR419" s="42"/>
      <c r="HZS419" s="42"/>
      <c r="HZT419" s="42"/>
      <c r="HZU419" s="42"/>
      <c r="HZV419" s="42"/>
      <c r="HZW419" s="42"/>
      <c r="HZX419" s="42"/>
      <c r="HZY419" s="42"/>
      <c r="HZZ419" s="42"/>
      <c r="IAA419" s="42"/>
      <c r="IAB419" s="42"/>
      <c r="IAC419" s="42"/>
      <c r="IAD419" s="42"/>
      <c r="IAE419" s="42"/>
      <c r="IAF419" s="42"/>
      <c r="IAG419" s="42"/>
      <c r="IAH419" s="42"/>
      <c r="IAI419" s="42"/>
      <c r="IAJ419" s="42"/>
      <c r="IAK419" s="42"/>
      <c r="IAL419" s="42"/>
      <c r="IAM419" s="42"/>
      <c r="IAN419" s="42"/>
      <c r="IAO419" s="42"/>
      <c r="IAP419" s="42"/>
      <c r="IAQ419" s="42"/>
      <c r="IAR419" s="42"/>
      <c r="IAS419" s="42"/>
      <c r="IAT419" s="42"/>
      <c r="IAU419" s="42"/>
      <c r="IAV419" s="42"/>
      <c r="IAW419" s="42"/>
      <c r="IAX419" s="42"/>
      <c r="IAY419" s="42"/>
      <c r="IAZ419" s="42"/>
      <c r="IBA419" s="42"/>
      <c r="IBB419" s="42"/>
      <c r="IBC419" s="42"/>
      <c r="IBD419" s="42"/>
      <c r="IBE419" s="42"/>
      <c r="IBF419" s="42"/>
      <c r="IBG419" s="42"/>
      <c r="IBH419" s="42"/>
      <c r="IBI419" s="42"/>
      <c r="IBJ419" s="42"/>
      <c r="IBK419" s="42"/>
      <c r="IBL419" s="42"/>
      <c r="IBM419" s="42"/>
      <c r="IBN419" s="42"/>
      <c r="IBO419" s="42"/>
      <c r="IBP419" s="42"/>
      <c r="IBQ419" s="42"/>
      <c r="IBR419" s="42"/>
      <c r="IBS419" s="42"/>
      <c r="IBT419" s="42"/>
      <c r="IBU419" s="42"/>
      <c r="IBV419" s="42"/>
      <c r="IBW419" s="42"/>
      <c r="IBX419" s="42"/>
      <c r="IBY419" s="42"/>
      <c r="IBZ419" s="42"/>
      <c r="ICA419" s="42"/>
      <c r="ICB419" s="42"/>
      <c r="ICC419" s="42"/>
      <c r="ICD419" s="42"/>
      <c r="ICE419" s="42"/>
      <c r="ICF419" s="42"/>
      <c r="ICG419" s="42"/>
      <c r="ICH419" s="42"/>
      <c r="ICI419" s="42"/>
      <c r="ICJ419" s="42"/>
      <c r="ICK419" s="42"/>
      <c r="ICL419" s="42"/>
      <c r="ICM419" s="42"/>
      <c r="ICN419" s="42"/>
      <c r="ICO419" s="42"/>
      <c r="ICP419" s="42"/>
      <c r="ICQ419" s="42"/>
      <c r="ICR419" s="42"/>
      <c r="ICS419" s="42"/>
      <c r="ICT419" s="42"/>
      <c r="ICU419" s="42"/>
      <c r="ICV419" s="42"/>
      <c r="ICW419" s="42"/>
      <c r="ICX419" s="42"/>
      <c r="ICY419" s="42"/>
      <c r="ICZ419" s="42"/>
      <c r="IDA419" s="42"/>
      <c r="IDB419" s="42"/>
      <c r="IDC419" s="42"/>
      <c r="IDD419" s="42"/>
      <c r="IDE419" s="42"/>
      <c r="IDF419" s="42"/>
      <c r="IDG419" s="42"/>
      <c r="IDH419" s="42"/>
      <c r="IDI419" s="42"/>
      <c r="IDJ419" s="42"/>
      <c r="IDK419" s="42"/>
      <c r="IDL419" s="42"/>
      <c r="IDM419" s="42"/>
      <c r="IDN419" s="42"/>
      <c r="IDO419" s="42"/>
      <c r="IDP419" s="42"/>
      <c r="IDQ419" s="42"/>
      <c r="IDR419" s="42"/>
      <c r="IDS419" s="42"/>
      <c r="IDT419" s="42"/>
      <c r="IDU419" s="42"/>
      <c r="IDV419" s="42"/>
      <c r="IDW419" s="42"/>
      <c r="IDX419" s="42"/>
      <c r="IDY419" s="42"/>
      <c r="IDZ419" s="42"/>
      <c r="IEA419" s="42"/>
      <c r="IEB419" s="42"/>
      <c r="IEC419" s="42"/>
      <c r="IED419" s="42"/>
      <c r="IEE419" s="42"/>
      <c r="IEF419" s="42"/>
      <c r="IEG419" s="42"/>
      <c r="IEH419" s="42"/>
      <c r="IEI419" s="42"/>
      <c r="IEJ419" s="42"/>
      <c r="IEK419" s="42"/>
      <c r="IEL419" s="42"/>
      <c r="IEM419" s="42"/>
      <c r="IEN419" s="42"/>
      <c r="IEO419" s="42"/>
      <c r="IEP419" s="42"/>
      <c r="IEQ419" s="42"/>
      <c r="IER419" s="42"/>
      <c r="IES419" s="42"/>
      <c r="IET419" s="42"/>
      <c r="IEU419" s="42"/>
      <c r="IEV419" s="42"/>
      <c r="IEW419" s="42"/>
      <c r="IEX419" s="42"/>
      <c r="IEY419" s="42"/>
      <c r="IEZ419" s="42"/>
      <c r="IFA419" s="42"/>
      <c r="IFB419" s="42"/>
      <c r="IFC419" s="42"/>
      <c r="IFD419" s="42"/>
      <c r="IFE419" s="42"/>
      <c r="IFF419" s="42"/>
      <c r="IFG419" s="42"/>
      <c r="IFH419" s="42"/>
      <c r="IFI419" s="42"/>
      <c r="IFJ419" s="42"/>
      <c r="IFK419" s="42"/>
      <c r="IFL419" s="42"/>
      <c r="IFM419" s="42"/>
      <c r="IFN419" s="42"/>
      <c r="IFO419" s="42"/>
      <c r="IFP419" s="42"/>
      <c r="IFQ419" s="42"/>
      <c r="IFR419" s="42"/>
      <c r="IFS419" s="42"/>
      <c r="IFT419" s="42"/>
      <c r="IFU419" s="42"/>
      <c r="IFV419" s="42"/>
      <c r="IFW419" s="42"/>
      <c r="IFX419" s="42"/>
      <c r="IFY419" s="42"/>
      <c r="IFZ419" s="42"/>
      <c r="IGA419" s="42"/>
      <c r="IGB419" s="42"/>
      <c r="IGC419" s="42"/>
      <c r="IGD419" s="42"/>
      <c r="IGE419" s="42"/>
      <c r="IGF419" s="42"/>
      <c r="IGG419" s="42"/>
      <c r="IGH419" s="42"/>
      <c r="IGI419" s="42"/>
      <c r="IGJ419" s="42"/>
      <c r="IGK419" s="42"/>
      <c r="IGL419" s="42"/>
      <c r="IGM419" s="42"/>
      <c r="IGN419" s="42"/>
      <c r="IGO419" s="42"/>
      <c r="IGP419" s="42"/>
      <c r="IGQ419" s="42"/>
      <c r="IGR419" s="42"/>
      <c r="IGS419" s="42"/>
      <c r="IGT419" s="42"/>
      <c r="IGU419" s="42"/>
      <c r="IGV419" s="42"/>
      <c r="IGW419" s="42"/>
      <c r="IGX419" s="42"/>
      <c r="IGY419" s="42"/>
      <c r="IGZ419" s="42"/>
      <c r="IHA419" s="42"/>
      <c r="IHB419" s="42"/>
      <c r="IHC419" s="42"/>
      <c r="IHD419" s="42"/>
      <c r="IHE419" s="42"/>
      <c r="IHF419" s="42"/>
      <c r="IHG419" s="42"/>
      <c r="IHH419" s="42"/>
      <c r="IHI419" s="42"/>
      <c r="IHJ419" s="42"/>
      <c r="IHK419" s="42"/>
      <c r="IHL419" s="42"/>
      <c r="IHM419" s="42"/>
      <c r="IHN419" s="42"/>
      <c r="IHO419" s="42"/>
      <c r="IHP419" s="42"/>
      <c r="IHQ419" s="42"/>
      <c r="IHR419" s="42"/>
      <c r="IHS419" s="42"/>
      <c r="IHT419" s="42"/>
      <c r="IHU419" s="42"/>
      <c r="IHV419" s="42"/>
      <c r="IHW419" s="42"/>
      <c r="IHX419" s="42"/>
      <c r="IHY419" s="42"/>
      <c r="IHZ419" s="42"/>
      <c r="IIA419" s="42"/>
      <c r="IIB419" s="42"/>
      <c r="IIC419" s="42"/>
      <c r="IID419" s="42"/>
      <c r="IIE419" s="42"/>
      <c r="IIF419" s="42"/>
      <c r="IIG419" s="42"/>
      <c r="IIH419" s="42"/>
      <c r="III419" s="42"/>
      <c r="IIJ419" s="42"/>
      <c r="IIK419" s="42"/>
      <c r="IIL419" s="42"/>
      <c r="IIM419" s="42"/>
      <c r="IIN419" s="42"/>
      <c r="IIO419" s="42"/>
      <c r="IIP419" s="42"/>
      <c r="IIQ419" s="42"/>
      <c r="IIR419" s="42"/>
      <c r="IIS419" s="42"/>
      <c r="IIT419" s="42"/>
      <c r="IIU419" s="42"/>
      <c r="IIV419" s="42"/>
      <c r="IIW419" s="42"/>
      <c r="IIX419" s="42"/>
      <c r="IIY419" s="42"/>
      <c r="IIZ419" s="42"/>
      <c r="IJA419" s="42"/>
      <c r="IJB419" s="42"/>
      <c r="IJC419" s="42"/>
      <c r="IJD419" s="42"/>
      <c r="IJE419" s="42"/>
      <c r="IJF419" s="42"/>
      <c r="IJG419" s="42"/>
      <c r="IJH419" s="42"/>
      <c r="IJI419" s="42"/>
      <c r="IJJ419" s="42"/>
      <c r="IJK419" s="42"/>
      <c r="IJL419" s="42"/>
      <c r="IJM419" s="42"/>
      <c r="IJN419" s="42"/>
      <c r="IJO419" s="42"/>
      <c r="IJP419" s="42"/>
      <c r="IJQ419" s="42"/>
      <c r="IJR419" s="42"/>
      <c r="IJS419" s="42"/>
      <c r="IJT419" s="42"/>
      <c r="IJU419" s="42"/>
      <c r="IJV419" s="42"/>
      <c r="IJW419" s="42"/>
      <c r="IJX419" s="42"/>
      <c r="IJY419" s="42"/>
      <c r="IJZ419" s="42"/>
      <c r="IKA419" s="42"/>
      <c r="IKB419" s="42"/>
      <c r="IKC419" s="42"/>
      <c r="IKD419" s="42"/>
      <c r="IKE419" s="42"/>
      <c r="IKF419" s="42"/>
      <c r="IKG419" s="42"/>
      <c r="IKH419" s="42"/>
      <c r="IKI419" s="42"/>
      <c r="IKJ419" s="42"/>
      <c r="IKK419" s="42"/>
      <c r="IKL419" s="42"/>
      <c r="IKM419" s="42"/>
      <c r="IKN419" s="42"/>
      <c r="IKO419" s="42"/>
      <c r="IKP419" s="42"/>
      <c r="IKQ419" s="42"/>
      <c r="IKR419" s="42"/>
      <c r="IKS419" s="42"/>
      <c r="IKT419" s="42"/>
      <c r="IKU419" s="42"/>
      <c r="IKV419" s="42"/>
      <c r="IKW419" s="42"/>
      <c r="IKX419" s="42"/>
      <c r="IKY419" s="42"/>
      <c r="IKZ419" s="42"/>
      <c r="ILA419" s="42"/>
      <c r="ILB419" s="42"/>
      <c r="ILC419" s="42"/>
      <c r="ILD419" s="42"/>
      <c r="ILE419" s="42"/>
      <c r="ILF419" s="42"/>
      <c r="ILG419" s="42"/>
      <c r="ILH419" s="42"/>
      <c r="ILI419" s="42"/>
      <c r="ILJ419" s="42"/>
      <c r="ILK419" s="42"/>
      <c r="ILL419" s="42"/>
      <c r="ILM419" s="42"/>
      <c r="ILN419" s="42"/>
      <c r="ILO419" s="42"/>
      <c r="ILP419" s="42"/>
      <c r="ILQ419" s="42"/>
      <c r="ILR419" s="42"/>
      <c r="ILS419" s="42"/>
      <c r="ILT419" s="42"/>
      <c r="ILU419" s="42"/>
      <c r="ILV419" s="42"/>
      <c r="ILW419" s="42"/>
      <c r="ILX419" s="42"/>
      <c r="ILY419" s="42"/>
      <c r="ILZ419" s="42"/>
      <c r="IMA419" s="42"/>
      <c r="IMB419" s="42"/>
      <c r="IMC419" s="42"/>
      <c r="IMD419" s="42"/>
      <c r="IME419" s="42"/>
      <c r="IMF419" s="42"/>
      <c r="IMG419" s="42"/>
      <c r="IMH419" s="42"/>
      <c r="IMI419" s="42"/>
      <c r="IMJ419" s="42"/>
      <c r="IMK419" s="42"/>
      <c r="IML419" s="42"/>
      <c r="IMM419" s="42"/>
      <c r="IMN419" s="42"/>
      <c r="IMO419" s="42"/>
      <c r="IMP419" s="42"/>
      <c r="IMQ419" s="42"/>
      <c r="IMR419" s="42"/>
      <c r="IMS419" s="42"/>
      <c r="IMT419" s="42"/>
      <c r="IMU419" s="42"/>
      <c r="IMV419" s="42"/>
      <c r="IMW419" s="42"/>
      <c r="IMX419" s="42"/>
      <c r="IMY419" s="42"/>
      <c r="IMZ419" s="42"/>
      <c r="INA419" s="42"/>
      <c r="INB419" s="42"/>
      <c r="INC419" s="42"/>
      <c r="IND419" s="42"/>
      <c r="INE419" s="42"/>
      <c r="INF419" s="42"/>
      <c r="ING419" s="42"/>
      <c r="INH419" s="42"/>
      <c r="INI419" s="42"/>
      <c r="INJ419" s="42"/>
      <c r="INK419" s="42"/>
      <c r="INL419" s="42"/>
      <c r="INM419" s="42"/>
      <c r="INN419" s="42"/>
      <c r="INO419" s="42"/>
      <c r="INP419" s="42"/>
      <c r="INQ419" s="42"/>
      <c r="INR419" s="42"/>
      <c r="INS419" s="42"/>
      <c r="INT419" s="42"/>
      <c r="INU419" s="42"/>
      <c r="INV419" s="42"/>
      <c r="INW419" s="42"/>
      <c r="INX419" s="42"/>
      <c r="INY419" s="42"/>
      <c r="INZ419" s="42"/>
      <c r="IOA419" s="42"/>
      <c r="IOB419" s="42"/>
      <c r="IOC419" s="42"/>
      <c r="IOD419" s="42"/>
      <c r="IOE419" s="42"/>
      <c r="IOF419" s="42"/>
      <c r="IOG419" s="42"/>
      <c r="IOH419" s="42"/>
      <c r="IOI419" s="42"/>
      <c r="IOJ419" s="42"/>
      <c r="IOK419" s="42"/>
      <c r="IOL419" s="42"/>
      <c r="IOM419" s="42"/>
      <c r="ION419" s="42"/>
      <c r="IOO419" s="42"/>
      <c r="IOP419" s="42"/>
      <c r="IOQ419" s="42"/>
      <c r="IOR419" s="42"/>
      <c r="IOS419" s="42"/>
      <c r="IOT419" s="42"/>
      <c r="IOU419" s="42"/>
      <c r="IOV419" s="42"/>
      <c r="IOW419" s="42"/>
      <c r="IOX419" s="42"/>
      <c r="IOY419" s="42"/>
      <c r="IOZ419" s="42"/>
      <c r="IPA419" s="42"/>
      <c r="IPB419" s="42"/>
      <c r="IPC419" s="42"/>
      <c r="IPD419" s="42"/>
      <c r="IPE419" s="42"/>
      <c r="IPF419" s="42"/>
      <c r="IPG419" s="42"/>
      <c r="IPH419" s="42"/>
      <c r="IPI419" s="42"/>
      <c r="IPJ419" s="42"/>
      <c r="IPK419" s="42"/>
      <c r="IPL419" s="42"/>
      <c r="IPM419" s="42"/>
      <c r="IPN419" s="42"/>
      <c r="IPO419" s="42"/>
      <c r="IPP419" s="42"/>
      <c r="IPQ419" s="42"/>
      <c r="IPR419" s="42"/>
      <c r="IPS419" s="42"/>
      <c r="IPT419" s="42"/>
      <c r="IPU419" s="42"/>
      <c r="IPV419" s="42"/>
      <c r="IPW419" s="42"/>
      <c r="IPX419" s="42"/>
      <c r="IPY419" s="42"/>
      <c r="IPZ419" s="42"/>
      <c r="IQA419" s="42"/>
      <c r="IQB419" s="42"/>
      <c r="IQC419" s="42"/>
      <c r="IQD419" s="42"/>
      <c r="IQE419" s="42"/>
      <c r="IQF419" s="42"/>
      <c r="IQG419" s="42"/>
      <c r="IQH419" s="42"/>
      <c r="IQI419" s="42"/>
      <c r="IQJ419" s="42"/>
      <c r="IQK419" s="42"/>
      <c r="IQL419" s="42"/>
      <c r="IQM419" s="42"/>
      <c r="IQN419" s="42"/>
      <c r="IQO419" s="42"/>
      <c r="IQP419" s="42"/>
      <c r="IQQ419" s="42"/>
      <c r="IQR419" s="42"/>
      <c r="IQS419" s="42"/>
      <c r="IQT419" s="42"/>
      <c r="IQU419" s="42"/>
      <c r="IQV419" s="42"/>
      <c r="IQW419" s="42"/>
      <c r="IQX419" s="42"/>
      <c r="IQY419" s="42"/>
      <c r="IQZ419" s="42"/>
      <c r="IRA419" s="42"/>
      <c r="IRB419" s="42"/>
      <c r="IRC419" s="42"/>
      <c r="IRD419" s="42"/>
      <c r="IRE419" s="42"/>
      <c r="IRF419" s="42"/>
      <c r="IRG419" s="42"/>
      <c r="IRH419" s="42"/>
      <c r="IRI419" s="42"/>
      <c r="IRJ419" s="42"/>
      <c r="IRK419" s="42"/>
      <c r="IRL419" s="42"/>
      <c r="IRM419" s="42"/>
      <c r="IRN419" s="42"/>
      <c r="IRO419" s="42"/>
      <c r="IRP419" s="42"/>
      <c r="IRQ419" s="42"/>
      <c r="IRR419" s="42"/>
      <c r="IRS419" s="42"/>
      <c r="IRT419" s="42"/>
      <c r="IRU419" s="42"/>
      <c r="IRV419" s="42"/>
      <c r="IRW419" s="42"/>
      <c r="IRX419" s="42"/>
      <c r="IRY419" s="42"/>
      <c r="IRZ419" s="42"/>
      <c r="ISA419" s="42"/>
      <c r="ISB419" s="42"/>
      <c r="ISC419" s="42"/>
      <c r="ISD419" s="42"/>
      <c r="ISE419" s="42"/>
      <c r="ISF419" s="42"/>
      <c r="ISG419" s="42"/>
      <c r="ISH419" s="42"/>
      <c r="ISI419" s="42"/>
      <c r="ISJ419" s="42"/>
      <c r="ISK419" s="42"/>
      <c r="ISL419" s="42"/>
      <c r="ISM419" s="42"/>
      <c r="ISN419" s="42"/>
      <c r="ISO419" s="42"/>
      <c r="ISP419" s="42"/>
      <c r="ISQ419" s="42"/>
      <c r="ISR419" s="42"/>
      <c r="ISS419" s="42"/>
      <c r="IST419" s="42"/>
      <c r="ISU419" s="42"/>
      <c r="ISV419" s="42"/>
      <c r="ISW419" s="42"/>
      <c r="ISX419" s="42"/>
      <c r="ISY419" s="42"/>
      <c r="ISZ419" s="42"/>
      <c r="ITA419" s="42"/>
      <c r="ITB419" s="42"/>
      <c r="ITC419" s="42"/>
      <c r="ITD419" s="42"/>
      <c r="ITE419" s="42"/>
      <c r="ITF419" s="42"/>
      <c r="ITG419" s="42"/>
      <c r="ITH419" s="42"/>
      <c r="ITI419" s="42"/>
      <c r="ITJ419" s="42"/>
      <c r="ITK419" s="42"/>
      <c r="ITL419" s="42"/>
      <c r="ITM419" s="42"/>
      <c r="ITN419" s="42"/>
      <c r="ITO419" s="42"/>
      <c r="ITP419" s="42"/>
      <c r="ITQ419" s="42"/>
      <c r="ITR419" s="42"/>
      <c r="ITS419" s="42"/>
      <c r="ITT419" s="42"/>
      <c r="ITU419" s="42"/>
      <c r="ITV419" s="42"/>
      <c r="ITW419" s="42"/>
      <c r="ITX419" s="42"/>
      <c r="ITY419" s="42"/>
      <c r="ITZ419" s="42"/>
      <c r="IUA419" s="42"/>
      <c r="IUB419" s="42"/>
      <c r="IUC419" s="42"/>
      <c r="IUD419" s="42"/>
      <c r="IUE419" s="42"/>
      <c r="IUF419" s="42"/>
      <c r="IUG419" s="42"/>
      <c r="IUH419" s="42"/>
      <c r="IUI419" s="42"/>
      <c r="IUJ419" s="42"/>
      <c r="IUK419" s="42"/>
      <c r="IUL419" s="42"/>
      <c r="IUM419" s="42"/>
      <c r="IUN419" s="42"/>
      <c r="IUO419" s="42"/>
      <c r="IUP419" s="42"/>
      <c r="IUQ419" s="42"/>
      <c r="IUR419" s="42"/>
      <c r="IUS419" s="42"/>
      <c r="IUT419" s="42"/>
      <c r="IUU419" s="42"/>
      <c r="IUV419" s="42"/>
      <c r="IUW419" s="42"/>
      <c r="IUX419" s="42"/>
      <c r="IUY419" s="42"/>
      <c r="IUZ419" s="42"/>
      <c r="IVA419" s="42"/>
      <c r="IVB419" s="42"/>
      <c r="IVC419" s="42"/>
      <c r="IVD419" s="42"/>
      <c r="IVE419" s="42"/>
      <c r="IVF419" s="42"/>
      <c r="IVG419" s="42"/>
      <c r="IVH419" s="42"/>
      <c r="IVI419" s="42"/>
      <c r="IVJ419" s="42"/>
      <c r="IVK419" s="42"/>
      <c r="IVL419" s="42"/>
      <c r="IVM419" s="42"/>
      <c r="IVN419" s="42"/>
      <c r="IVO419" s="42"/>
      <c r="IVP419" s="42"/>
      <c r="IVQ419" s="42"/>
      <c r="IVR419" s="42"/>
      <c r="IVS419" s="42"/>
      <c r="IVT419" s="42"/>
      <c r="IVU419" s="42"/>
      <c r="IVV419" s="42"/>
      <c r="IVW419" s="42"/>
      <c r="IVX419" s="42"/>
      <c r="IVY419" s="42"/>
      <c r="IVZ419" s="42"/>
      <c r="IWA419" s="42"/>
      <c r="IWB419" s="42"/>
      <c r="IWC419" s="42"/>
      <c r="IWD419" s="42"/>
      <c r="IWE419" s="42"/>
      <c r="IWF419" s="42"/>
      <c r="IWG419" s="42"/>
      <c r="IWH419" s="42"/>
      <c r="IWI419" s="42"/>
      <c r="IWJ419" s="42"/>
      <c r="IWK419" s="42"/>
      <c r="IWL419" s="42"/>
      <c r="IWM419" s="42"/>
      <c r="IWN419" s="42"/>
      <c r="IWO419" s="42"/>
      <c r="IWP419" s="42"/>
      <c r="IWQ419" s="42"/>
      <c r="IWR419" s="42"/>
      <c r="IWS419" s="42"/>
      <c r="IWT419" s="42"/>
      <c r="IWU419" s="42"/>
      <c r="IWV419" s="42"/>
      <c r="IWW419" s="42"/>
      <c r="IWX419" s="42"/>
      <c r="IWY419" s="42"/>
      <c r="IWZ419" s="42"/>
      <c r="IXA419" s="42"/>
      <c r="IXB419" s="42"/>
      <c r="IXC419" s="42"/>
      <c r="IXD419" s="42"/>
      <c r="IXE419" s="42"/>
      <c r="IXF419" s="42"/>
      <c r="IXG419" s="42"/>
      <c r="IXH419" s="42"/>
      <c r="IXI419" s="42"/>
      <c r="IXJ419" s="42"/>
      <c r="IXK419" s="42"/>
      <c r="IXL419" s="42"/>
      <c r="IXM419" s="42"/>
      <c r="IXN419" s="42"/>
      <c r="IXO419" s="42"/>
      <c r="IXP419" s="42"/>
      <c r="IXQ419" s="42"/>
      <c r="IXR419" s="42"/>
      <c r="IXS419" s="42"/>
      <c r="IXT419" s="42"/>
      <c r="IXU419" s="42"/>
      <c r="IXV419" s="42"/>
      <c r="IXW419" s="42"/>
      <c r="IXX419" s="42"/>
      <c r="IXY419" s="42"/>
      <c r="IXZ419" s="42"/>
      <c r="IYA419" s="42"/>
      <c r="IYB419" s="42"/>
      <c r="IYC419" s="42"/>
      <c r="IYD419" s="42"/>
      <c r="IYE419" s="42"/>
      <c r="IYF419" s="42"/>
      <c r="IYG419" s="42"/>
      <c r="IYH419" s="42"/>
      <c r="IYI419" s="42"/>
      <c r="IYJ419" s="42"/>
      <c r="IYK419" s="42"/>
      <c r="IYL419" s="42"/>
      <c r="IYM419" s="42"/>
      <c r="IYN419" s="42"/>
      <c r="IYO419" s="42"/>
      <c r="IYP419" s="42"/>
      <c r="IYQ419" s="42"/>
      <c r="IYR419" s="42"/>
      <c r="IYS419" s="42"/>
      <c r="IYT419" s="42"/>
      <c r="IYU419" s="42"/>
      <c r="IYV419" s="42"/>
      <c r="IYW419" s="42"/>
      <c r="IYX419" s="42"/>
      <c r="IYY419" s="42"/>
      <c r="IYZ419" s="42"/>
      <c r="IZA419" s="42"/>
      <c r="IZB419" s="42"/>
      <c r="IZC419" s="42"/>
      <c r="IZD419" s="42"/>
      <c r="IZE419" s="42"/>
      <c r="IZF419" s="42"/>
      <c r="IZG419" s="42"/>
      <c r="IZH419" s="42"/>
      <c r="IZI419" s="42"/>
      <c r="IZJ419" s="42"/>
      <c r="IZK419" s="42"/>
      <c r="IZL419" s="42"/>
      <c r="IZM419" s="42"/>
      <c r="IZN419" s="42"/>
      <c r="IZO419" s="42"/>
      <c r="IZP419" s="42"/>
      <c r="IZQ419" s="42"/>
      <c r="IZR419" s="42"/>
      <c r="IZS419" s="42"/>
      <c r="IZT419" s="42"/>
      <c r="IZU419" s="42"/>
      <c r="IZV419" s="42"/>
      <c r="IZW419" s="42"/>
      <c r="IZX419" s="42"/>
      <c r="IZY419" s="42"/>
      <c r="IZZ419" s="42"/>
      <c r="JAA419" s="42"/>
      <c r="JAB419" s="42"/>
      <c r="JAC419" s="42"/>
      <c r="JAD419" s="42"/>
      <c r="JAE419" s="42"/>
      <c r="JAF419" s="42"/>
      <c r="JAG419" s="42"/>
      <c r="JAH419" s="42"/>
      <c r="JAI419" s="42"/>
      <c r="JAJ419" s="42"/>
      <c r="JAK419" s="42"/>
      <c r="JAL419" s="42"/>
      <c r="JAM419" s="42"/>
      <c r="JAN419" s="42"/>
      <c r="JAO419" s="42"/>
      <c r="JAP419" s="42"/>
      <c r="JAQ419" s="42"/>
      <c r="JAR419" s="42"/>
      <c r="JAS419" s="42"/>
      <c r="JAT419" s="42"/>
      <c r="JAU419" s="42"/>
      <c r="JAV419" s="42"/>
      <c r="JAW419" s="42"/>
      <c r="JAX419" s="42"/>
      <c r="JAY419" s="42"/>
      <c r="JAZ419" s="42"/>
      <c r="JBA419" s="42"/>
      <c r="JBB419" s="42"/>
      <c r="JBC419" s="42"/>
      <c r="JBD419" s="42"/>
      <c r="JBE419" s="42"/>
      <c r="JBF419" s="42"/>
      <c r="JBG419" s="42"/>
      <c r="JBH419" s="42"/>
      <c r="JBI419" s="42"/>
      <c r="JBJ419" s="42"/>
      <c r="JBK419" s="42"/>
      <c r="JBL419" s="42"/>
      <c r="JBM419" s="42"/>
      <c r="JBN419" s="42"/>
      <c r="JBO419" s="42"/>
      <c r="JBP419" s="42"/>
      <c r="JBQ419" s="42"/>
      <c r="JBR419" s="42"/>
      <c r="JBS419" s="42"/>
      <c r="JBT419" s="42"/>
      <c r="JBU419" s="42"/>
      <c r="JBV419" s="42"/>
      <c r="JBW419" s="42"/>
      <c r="JBX419" s="42"/>
      <c r="JBY419" s="42"/>
      <c r="JBZ419" s="42"/>
      <c r="JCA419" s="42"/>
      <c r="JCB419" s="42"/>
      <c r="JCC419" s="42"/>
      <c r="JCD419" s="42"/>
      <c r="JCE419" s="42"/>
      <c r="JCF419" s="42"/>
      <c r="JCG419" s="42"/>
      <c r="JCH419" s="42"/>
      <c r="JCI419" s="42"/>
      <c r="JCJ419" s="42"/>
      <c r="JCK419" s="42"/>
      <c r="JCL419" s="42"/>
      <c r="JCM419" s="42"/>
      <c r="JCN419" s="42"/>
      <c r="JCO419" s="42"/>
      <c r="JCP419" s="42"/>
      <c r="JCQ419" s="42"/>
      <c r="JCR419" s="42"/>
      <c r="JCS419" s="42"/>
      <c r="JCT419" s="42"/>
      <c r="JCU419" s="42"/>
      <c r="JCV419" s="42"/>
      <c r="JCW419" s="42"/>
      <c r="JCX419" s="42"/>
      <c r="JCY419" s="42"/>
      <c r="JCZ419" s="42"/>
      <c r="JDA419" s="42"/>
      <c r="JDB419" s="42"/>
      <c r="JDC419" s="42"/>
      <c r="JDD419" s="42"/>
      <c r="JDE419" s="42"/>
      <c r="JDF419" s="42"/>
      <c r="JDG419" s="42"/>
      <c r="JDH419" s="42"/>
      <c r="JDI419" s="42"/>
      <c r="JDJ419" s="42"/>
      <c r="JDK419" s="42"/>
      <c r="JDL419" s="42"/>
      <c r="JDM419" s="42"/>
      <c r="JDN419" s="42"/>
      <c r="JDO419" s="42"/>
      <c r="JDP419" s="42"/>
      <c r="JDQ419" s="42"/>
      <c r="JDR419" s="42"/>
      <c r="JDS419" s="42"/>
      <c r="JDT419" s="42"/>
      <c r="JDU419" s="42"/>
      <c r="JDV419" s="42"/>
      <c r="JDW419" s="42"/>
      <c r="JDX419" s="42"/>
      <c r="JDY419" s="42"/>
      <c r="JDZ419" s="42"/>
      <c r="JEA419" s="42"/>
      <c r="JEB419" s="42"/>
      <c r="JEC419" s="42"/>
      <c r="JED419" s="42"/>
      <c r="JEE419" s="42"/>
      <c r="JEF419" s="42"/>
      <c r="JEG419" s="42"/>
      <c r="JEH419" s="42"/>
      <c r="JEI419" s="42"/>
      <c r="JEJ419" s="42"/>
      <c r="JEK419" s="42"/>
      <c r="JEL419" s="42"/>
      <c r="JEM419" s="42"/>
      <c r="JEN419" s="42"/>
      <c r="JEO419" s="42"/>
      <c r="JEP419" s="42"/>
      <c r="JEQ419" s="42"/>
      <c r="JER419" s="42"/>
      <c r="JES419" s="42"/>
      <c r="JET419" s="42"/>
      <c r="JEU419" s="42"/>
      <c r="JEV419" s="42"/>
      <c r="JEW419" s="42"/>
      <c r="JEX419" s="42"/>
      <c r="JEY419" s="42"/>
      <c r="JEZ419" s="42"/>
      <c r="JFA419" s="42"/>
      <c r="JFB419" s="42"/>
      <c r="JFC419" s="42"/>
      <c r="JFD419" s="42"/>
      <c r="JFE419" s="42"/>
      <c r="JFF419" s="42"/>
      <c r="JFG419" s="42"/>
      <c r="JFH419" s="42"/>
      <c r="JFI419" s="42"/>
      <c r="JFJ419" s="42"/>
      <c r="JFK419" s="42"/>
      <c r="JFL419" s="42"/>
      <c r="JFM419" s="42"/>
      <c r="JFN419" s="42"/>
      <c r="JFO419" s="42"/>
      <c r="JFP419" s="42"/>
      <c r="JFQ419" s="42"/>
      <c r="JFR419" s="42"/>
      <c r="JFS419" s="42"/>
      <c r="JFT419" s="42"/>
      <c r="JFU419" s="42"/>
      <c r="JFV419" s="42"/>
      <c r="JFW419" s="42"/>
      <c r="JFX419" s="42"/>
      <c r="JFY419" s="42"/>
      <c r="JFZ419" s="42"/>
      <c r="JGA419" s="42"/>
      <c r="JGB419" s="42"/>
      <c r="JGC419" s="42"/>
      <c r="JGD419" s="42"/>
      <c r="JGE419" s="42"/>
      <c r="JGF419" s="42"/>
      <c r="JGG419" s="42"/>
      <c r="JGH419" s="42"/>
      <c r="JGI419" s="42"/>
      <c r="JGJ419" s="42"/>
      <c r="JGK419" s="42"/>
      <c r="JGL419" s="42"/>
      <c r="JGM419" s="42"/>
      <c r="JGN419" s="42"/>
      <c r="JGO419" s="42"/>
      <c r="JGP419" s="42"/>
      <c r="JGQ419" s="42"/>
      <c r="JGR419" s="42"/>
      <c r="JGS419" s="42"/>
      <c r="JGT419" s="42"/>
      <c r="JGU419" s="42"/>
      <c r="JGV419" s="42"/>
      <c r="JGW419" s="42"/>
      <c r="JGX419" s="42"/>
      <c r="JGY419" s="42"/>
      <c r="JGZ419" s="42"/>
      <c r="JHA419" s="42"/>
      <c r="JHB419" s="42"/>
      <c r="JHC419" s="42"/>
      <c r="JHD419" s="42"/>
      <c r="JHE419" s="42"/>
      <c r="JHF419" s="42"/>
      <c r="JHG419" s="42"/>
      <c r="JHH419" s="42"/>
      <c r="JHI419" s="42"/>
      <c r="JHJ419" s="42"/>
      <c r="JHK419" s="42"/>
      <c r="JHL419" s="42"/>
      <c r="JHM419" s="42"/>
      <c r="JHN419" s="42"/>
      <c r="JHO419" s="42"/>
      <c r="JHP419" s="42"/>
      <c r="JHQ419" s="42"/>
      <c r="JHR419" s="42"/>
      <c r="JHS419" s="42"/>
      <c r="JHT419" s="42"/>
      <c r="JHU419" s="42"/>
      <c r="JHV419" s="42"/>
      <c r="JHW419" s="42"/>
      <c r="JHX419" s="42"/>
      <c r="JHY419" s="42"/>
      <c r="JHZ419" s="42"/>
      <c r="JIA419" s="42"/>
      <c r="JIB419" s="42"/>
      <c r="JIC419" s="42"/>
      <c r="JID419" s="42"/>
      <c r="JIE419" s="42"/>
      <c r="JIF419" s="42"/>
      <c r="JIG419" s="42"/>
      <c r="JIH419" s="42"/>
      <c r="JII419" s="42"/>
      <c r="JIJ419" s="42"/>
      <c r="JIK419" s="42"/>
      <c r="JIL419" s="42"/>
      <c r="JIM419" s="42"/>
      <c r="JIN419" s="42"/>
      <c r="JIO419" s="42"/>
      <c r="JIP419" s="42"/>
      <c r="JIQ419" s="42"/>
      <c r="JIR419" s="42"/>
      <c r="JIS419" s="42"/>
      <c r="JIT419" s="42"/>
      <c r="JIU419" s="42"/>
      <c r="JIV419" s="42"/>
      <c r="JIW419" s="42"/>
      <c r="JIX419" s="42"/>
      <c r="JIY419" s="42"/>
      <c r="JIZ419" s="42"/>
      <c r="JJA419" s="42"/>
      <c r="JJB419" s="42"/>
      <c r="JJC419" s="42"/>
      <c r="JJD419" s="42"/>
      <c r="JJE419" s="42"/>
      <c r="JJF419" s="42"/>
      <c r="JJG419" s="42"/>
      <c r="JJH419" s="42"/>
      <c r="JJI419" s="42"/>
      <c r="JJJ419" s="42"/>
      <c r="JJK419" s="42"/>
      <c r="JJL419" s="42"/>
      <c r="JJM419" s="42"/>
      <c r="JJN419" s="42"/>
      <c r="JJO419" s="42"/>
      <c r="JJP419" s="42"/>
      <c r="JJQ419" s="42"/>
      <c r="JJR419" s="42"/>
      <c r="JJS419" s="42"/>
      <c r="JJT419" s="42"/>
      <c r="JJU419" s="42"/>
      <c r="JJV419" s="42"/>
      <c r="JJW419" s="42"/>
      <c r="JJX419" s="42"/>
      <c r="JJY419" s="42"/>
      <c r="JJZ419" s="42"/>
      <c r="JKA419" s="42"/>
      <c r="JKB419" s="42"/>
      <c r="JKC419" s="42"/>
      <c r="JKD419" s="42"/>
      <c r="JKE419" s="42"/>
      <c r="JKF419" s="42"/>
      <c r="JKG419" s="42"/>
      <c r="JKH419" s="42"/>
      <c r="JKI419" s="42"/>
      <c r="JKJ419" s="42"/>
      <c r="JKK419" s="42"/>
      <c r="JKL419" s="42"/>
      <c r="JKM419" s="42"/>
      <c r="JKN419" s="42"/>
      <c r="JKO419" s="42"/>
      <c r="JKP419" s="42"/>
      <c r="JKQ419" s="42"/>
      <c r="JKR419" s="42"/>
      <c r="JKS419" s="42"/>
      <c r="JKT419" s="42"/>
      <c r="JKU419" s="42"/>
      <c r="JKV419" s="42"/>
      <c r="JKW419" s="42"/>
      <c r="JKX419" s="42"/>
      <c r="JKY419" s="42"/>
      <c r="JKZ419" s="42"/>
      <c r="JLA419" s="42"/>
      <c r="JLB419" s="42"/>
      <c r="JLC419" s="42"/>
      <c r="JLD419" s="42"/>
      <c r="JLE419" s="42"/>
      <c r="JLF419" s="42"/>
      <c r="JLG419" s="42"/>
      <c r="JLH419" s="42"/>
      <c r="JLI419" s="42"/>
      <c r="JLJ419" s="42"/>
      <c r="JLK419" s="42"/>
      <c r="JLL419" s="42"/>
      <c r="JLM419" s="42"/>
      <c r="JLN419" s="42"/>
      <c r="JLO419" s="42"/>
      <c r="JLP419" s="42"/>
      <c r="JLQ419" s="42"/>
      <c r="JLR419" s="42"/>
      <c r="JLS419" s="42"/>
      <c r="JLT419" s="42"/>
      <c r="JLU419" s="42"/>
      <c r="JLV419" s="42"/>
      <c r="JLW419" s="42"/>
      <c r="JLX419" s="42"/>
      <c r="JLY419" s="42"/>
      <c r="JLZ419" s="42"/>
      <c r="JMA419" s="42"/>
      <c r="JMB419" s="42"/>
      <c r="JMC419" s="42"/>
      <c r="JMD419" s="42"/>
      <c r="JME419" s="42"/>
      <c r="JMF419" s="42"/>
      <c r="JMG419" s="42"/>
      <c r="JMH419" s="42"/>
      <c r="JMI419" s="42"/>
      <c r="JMJ419" s="42"/>
      <c r="JMK419" s="42"/>
      <c r="JML419" s="42"/>
      <c r="JMM419" s="42"/>
      <c r="JMN419" s="42"/>
      <c r="JMO419" s="42"/>
      <c r="JMP419" s="42"/>
      <c r="JMQ419" s="42"/>
      <c r="JMR419" s="42"/>
      <c r="JMS419" s="42"/>
      <c r="JMT419" s="42"/>
      <c r="JMU419" s="42"/>
      <c r="JMV419" s="42"/>
      <c r="JMW419" s="42"/>
      <c r="JMX419" s="42"/>
      <c r="JMY419" s="42"/>
      <c r="JMZ419" s="42"/>
      <c r="JNA419" s="42"/>
      <c r="JNB419" s="42"/>
      <c r="JNC419" s="42"/>
      <c r="JND419" s="42"/>
      <c r="JNE419" s="42"/>
      <c r="JNF419" s="42"/>
      <c r="JNG419" s="42"/>
      <c r="JNH419" s="42"/>
      <c r="JNI419" s="42"/>
      <c r="JNJ419" s="42"/>
      <c r="JNK419" s="42"/>
      <c r="JNL419" s="42"/>
      <c r="JNM419" s="42"/>
      <c r="JNN419" s="42"/>
      <c r="JNO419" s="42"/>
      <c r="JNP419" s="42"/>
      <c r="JNQ419" s="42"/>
      <c r="JNR419" s="42"/>
      <c r="JNS419" s="42"/>
      <c r="JNT419" s="42"/>
      <c r="JNU419" s="42"/>
      <c r="JNV419" s="42"/>
      <c r="JNW419" s="42"/>
      <c r="JNX419" s="42"/>
      <c r="JNY419" s="42"/>
      <c r="JNZ419" s="42"/>
      <c r="JOA419" s="42"/>
      <c r="JOB419" s="42"/>
      <c r="JOC419" s="42"/>
      <c r="JOD419" s="42"/>
      <c r="JOE419" s="42"/>
      <c r="JOF419" s="42"/>
      <c r="JOG419" s="42"/>
      <c r="JOH419" s="42"/>
      <c r="JOI419" s="42"/>
      <c r="JOJ419" s="42"/>
      <c r="JOK419" s="42"/>
      <c r="JOL419" s="42"/>
      <c r="JOM419" s="42"/>
      <c r="JON419" s="42"/>
      <c r="JOO419" s="42"/>
      <c r="JOP419" s="42"/>
      <c r="JOQ419" s="42"/>
      <c r="JOR419" s="42"/>
      <c r="JOS419" s="42"/>
      <c r="JOT419" s="42"/>
      <c r="JOU419" s="42"/>
      <c r="JOV419" s="42"/>
      <c r="JOW419" s="42"/>
      <c r="JOX419" s="42"/>
      <c r="JOY419" s="42"/>
      <c r="JOZ419" s="42"/>
      <c r="JPA419" s="42"/>
      <c r="JPB419" s="42"/>
      <c r="JPC419" s="42"/>
      <c r="JPD419" s="42"/>
      <c r="JPE419" s="42"/>
      <c r="JPF419" s="42"/>
      <c r="JPG419" s="42"/>
      <c r="JPH419" s="42"/>
      <c r="JPI419" s="42"/>
      <c r="JPJ419" s="42"/>
      <c r="JPK419" s="42"/>
      <c r="JPL419" s="42"/>
      <c r="JPM419" s="42"/>
      <c r="JPN419" s="42"/>
      <c r="JPO419" s="42"/>
      <c r="JPP419" s="42"/>
      <c r="JPQ419" s="42"/>
      <c r="JPR419" s="42"/>
      <c r="JPS419" s="42"/>
      <c r="JPT419" s="42"/>
      <c r="JPU419" s="42"/>
      <c r="JPV419" s="42"/>
      <c r="JPW419" s="42"/>
      <c r="JPX419" s="42"/>
      <c r="JPY419" s="42"/>
      <c r="JPZ419" s="42"/>
      <c r="JQA419" s="42"/>
      <c r="JQB419" s="42"/>
      <c r="JQC419" s="42"/>
      <c r="JQD419" s="42"/>
      <c r="JQE419" s="42"/>
      <c r="JQF419" s="42"/>
      <c r="JQG419" s="42"/>
      <c r="JQH419" s="42"/>
      <c r="JQI419" s="42"/>
      <c r="JQJ419" s="42"/>
      <c r="JQK419" s="42"/>
      <c r="JQL419" s="42"/>
      <c r="JQM419" s="42"/>
      <c r="JQN419" s="42"/>
      <c r="JQO419" s="42"/>
      <c r="JQP419" s="42"/>
      <c r="JQQ419" s="42"/>
      <c r="JQR419" s="42"/>
      <c r="JQS419" s="42"/>
      <c r="JQT419" s="42"/>
      <c r="JQU419" s="42"/>
      <c r="JQV419" s="42"/>
      <c r="JQW419" s="42"/>
      <c r="JQX419" s="42"/>
      <c r="JQY419" s="42"/>
      <c r="JQZ419" s="42"/>
      <c r="JRA419" s="42"/>
      <c r="JRB419" s="42"/>
      <c r="JRC419" s="42"/>
      <c r="JRD419" s="42"/>
      <c r="JRE419" s="42"/>
      <c r="JRF419" s="42"/>
      <c r="JRG419" s="42"/>
      <c r="JRH419" s="42"/>
      <c r="JRI419" s="42"/>
      <c r="JRJ419" s="42"/>
      <c r="JRK419" s="42"/>
      <c r="JRL419" s="42"/>
      <c r="JRM419" s="42"/>
      <c r="JRN419" s="42"/>
      <c r="JRO419" s="42"/>
      <c r="JRP419" s="42"/>
      <c r="JRQ419" s="42"/>
      <c r="JRR419" s="42"/>
      <c r="JRS419" s="42"/>
      <c r="JRT419" s="42"/>
      <c r="JRU419" s="42"/>
      <c r="JRV419" s="42"/>
      <c r="JRW419" s="42"/>
      <c r="JRX419" s="42"/>
      <c r="JRY419" s="42"/>
      <c r="JRZ419" s="42"/>
      <c r="JSA419" s="42"/>
      <c r="JSB419" s="42"/>
      <c r="JSC419" s="42"/>
      <c r="JSD419" s="42"/>
      <c r="JSE419" s="42"/>
      <c r="JSF419" s="42"/>
      <c r="JSG419" s="42"/>
      <c r="JSH419" s="42"/>
      <c r="JSI419" s="42"/>
      <c r="JSJ419" s="42"/>
      <c r="JSK419" s="42"/>
      <c r="JSL419" s="42"/>
      <c r="JSM419" s="42"/>
      <c r="JSN419" s="42"/>
      <c r="JSO419" s="42"/>
      <c r="JSP419" s="42"/>
      <c r="JSQ419" s="42"/>
      <c r="JSR419" s="42"/>
      <c r="JSS419" s="42"/>
      <c r="JST419" s="42"/>
      <c r="JSU419" s="42"/>
      <c r="JSV419" s="42"/>
      <c r="JSW419" s="42"/>
      <c r="JSX419" s="42"/>
      <c r="JSY419" s="42"/>
      <c r="JSZ419" s="42"/>
      <c r="JTA419" s="42"/>
      <c r="JTB419" s="42"/>
      <c r="JTC419" s="42"/>
      <c r="JTD419" s="42"/>
      <c r="JTE419" s="42"/>
      <c r="JTF419" s="42"/>
      <c r="JTG419" s="42"/>
      <c r="JTH419" s="42"/>
      <c r="JTI419" s="42"/>
      <c r="JTJ419" s="42"/>
      <c r="JTK419" s="42"/>
      <c r="JTL419" s="42"/>
      <c r="JTM419" s="42"/>
      <c r="JTN419" s="42"/>
      <c r="JTO419" s="42"/>
      <c r="JTP419" s="42"/>
      <c r="JTQ419" s="42"/>
      <c r="JTR419" s="42"/>
      <c r="JTS419" s="42"/>
      <c r="JTT419" s="42"/>
      <c r="JTU419" s="42"/>
      <c r="JTV419" s="42"/>
      <c r="JTW419" s="42"/>
      <c r="JTX419" s="42"/>
      <c r="JTY419" s="42"/>
      <c r="JTZ419" s="42"/>
      <c r="JUA419" s="42"/>
      <c r="JUB419" s="42"/>
      <c r="JUC419" s="42"/>
      <c r="JUD419" s="42"/>
      <c r="JUE419" s="42"/>
      <c r="JUF419" s="42"/>
      <c r="JUG419" s="42"/>
      <c r="JUH419" s="42"/>
      <c r="JUI419" s="42"/>
      <c r="JUJ419" s="42"/>
      <c r="JUK419" s="42"/>
      <c r="JUL419" s="42"/>
      <c r="JUM419" s="42"/>
      <c r="JUN419" s="42"/>
      <c r="JUO419" s="42"/>
      <c r="JUP419" s="42"/>
      <c r="JUQ419" s="42"/>
      <c r="JUR419" s="42"/>
      <c r="JUS419" s="42"/>
      <c r="JUT419" s="42"/>
      <c r="JUU419" s="42"/>
      <c r="JUV419" s="42"/>
      <c r="JUW419" s="42"/>
      <c r="JUX419" s="42"/>
      <c r="JUY419" s="42"/>
      <c r="JUZ419" s="42"/>
      <c r="JVA419" s="42"/>
      <c r="JVB419" s="42"/>
      <c r="JVC419" s="42"/>
      <c r="JVD419" s="42"/>
      <c r="JVE419" s="42"/>
      <c r="JVF419" s="42"/>
      <c r="JVG419" s="42"/>
      <c r="JVH419" s="42"/>
      <c r="JVI419" s="42"/>
      <c r="JVJ419" s="42"/>
      <c r="JVK419" s="42"/>
      <c r="JVL419" s="42"/>
      <c r="JVM419" s="42"/>
      <c r="JVN419" s="42"/>
      <c r="JVO419" s="42"/>
      <c r="JVP419" s="42"/>
      <c r="JVQ419" s="42"/>
      <c r="JVR419" s="42"/>
      <c r="JVS419" s="42"/>
      <c r="JVT419" s="42"/>
      <c r="JVU419" s="42"/>
      <c r="JVV419" s="42"/>
      <c r="JVW419" s="42"/>
      <c r="JVX419" s="42"/>
      <c r="JVY419" s="42"/>
      <c r="JVZ419" s="42"/>
      <c r="JWA419" s="42"/>
      <c r="JWB419" s="42"/>
      <c r="JWC419" s="42"/>
      <c r="JWD419" s="42"/>
      <c r="JWE419" s="42"/>
      <c r="JWF419" s="42"/>
      <c r="JWG419" s="42"/>
      <c r="JWH419" s="42"/>
      <c r="JWI419" s="42"/>
      <c r="JWJ419" s="42"/>
      <c r="JWK419" s="42"/>
      <c r="JWL419" s="42"/>
      <c r="JWM419" s="42"/>
      <c r="JWN419" s="42"/>
      <c r="JWO419" s="42"/>
      <c r="JWP419" s="42"/>
      <c r="JWQ419" s="42"/>
      <c r="JWR419" s="42"/>
      <c r="JWS419" s="42"/>
      <c r="JWT419" s="42"/>
      <c r="JWU419" s="42"/>
      <c r="JWV419" s="42"/>
      <c r="JWW419" s="42"/>
      <c r="JWX419" s="42"/>
      <c r="JWY419" s="42"/>
      <c r="JWZ419" s="42"/>
      <c r="JXA419" s="42"/>
      <c r="JXB419" s="42"/>
      <c r="JXC419" s="42"/>
      <c r="JXD419" s="42"/>
      <c r="JXE419" s="42"/>
      <c r="JXF419" s="42"/>
      <c r="JXG419" s="42"/>
      <c r="JXH419" s="42"/>
      <c r="JXI419" s="42"/>
      <c r="JXJ419" s="42"/>
      <c r="JXK419" s="42"/>
      <c r="JXL419" s="42"/>
      <c r="JXM419" s="42"/>
      <c r="JXN419" s="42"/>
      <c r="JXO419" s="42"/>
      <c r="JXP419" s="42"/>
      <c r="JXQ419" s="42"/>
      <c r="JXR419" s="42"/>
      <c r="JXS419" s="42"/>
      <c r="JXT419" s="42"/>
      <c r="JXU419" s="42"/>
      <c r="JXV419" s="42"/>
      <c r="JXW419" s="42"/>
      <c r="JXX419" s="42"/>
      <c r="JXY419" s="42"/>
      <c r="JXZ419" s="42"/>
      <c r="JYA419" s="42"/>
      <c r="JYB419" s="42"/>
      <c r="JYC419" s="42"/>
      <c r="JYD419" s="42"/>
      <c r="JYE419" s="42"/>
      <c r="JYF419" s="42"/>
      <c r="JYG419" s="42"/>
      <c r="JYH419" s="42"/>
      <c r="JYI419" s="42"/>
      <c r="JYJ419" s="42"/>
      <c r="JYK419" s="42"/>
      <c r="JYL419" s="42"/>
      <c r="JYM419" s="42"/>
      <c r="JYN419" s="42"/>
      <c r="JYO419" s="42"/>
      <c r="JYP419" s="42"/>
      <c r="JYQ419" s="42"/>
      <c r="JYR419" s="42"/>
      <c r="JYS419" s="42"/>
      <c r="JYT419" s="42"/>
      <c r="JYU419" s="42"/>
      <c r="JYV419" s="42"/>
      <c r="JYW419" s="42"/>
      <c r="JYX419" s="42"/>
      <c r="JYY419" s="42"/>
      <c r="JYZ419" s="42"/>
      <c r="JZA419" s="42"/>
      <c r="JZB419" s="42"/>
      <c r="JZC419" s="42"/>
      <c r="JZD419" s="42"/>
      <c r="JZE419" s="42"/>
      <c r="JZF419" s="42"/>
      <c r="JZG419" s="42"/>
      <c r="JZH419" s="42"/>
      <c r="JZI419" s="42"/>
      <c r="JZJ419" s="42"/>
      <c r="JZK419" s="42"/>
      <c r="JZL419" s="42"/>
      <c r="JZM419" s="42"/>
      <c r="JZN419" s="42"/>
      <c r="JZO419" s="42"/>
      <c r="JZP419" s="42"/>
      <c r="JZQ419" s="42"/>
      <c r="JZR419" s="42"/>
      <c r="JZS419" s="42"/>
      <c r="JZT419" s="42"/>
      <c r="JZU419" s="42"/>
      <c r="JZV419" s="42"/>
      <c r="JZW419" s="42"/>
      <c r="JZX419" s="42"/>
      <c r="JZY419" s="42"/>
      <c r="JZZ419" s="42"/>
      <c r="KAA419" s="42"/>
      <c r="KAB419" s="42"/>
      <c r="KAC419" s="42"/>
      <c r="KAD419" s="42"/>
      <c r="KAE419" s="42"/>
      <c r="KAF419" s="42"/>
      <c r="KAG419" s="42"/>
      <c r="KAH419" s="42"/>
      <c r="KAI419" s="42"/>
      <c r="KAJ419" s="42"/>
      <c r="KAK419" s="42"/>
      <c r="KAL419" s="42"/>
      <c r="KAM419" s="42"/>
      <c r="KAN419" s="42"/>
      <c r="KAO419" s="42"/>
      <c r="KAP419" s="42"/>
      <c r="KAQ419" s="42"/>
      <c r="KAR419" s="42"/>
      <c r="KAS419" s="42"/>
      <c r="KAT419" s="42"/>
      <c r="KAU419" s="42"/>
      <c r="KAV419" s="42"/>
      <c r="KAW419" s="42"/>
      <c r="KAX419" s="42"/>
      <c r="KAY419" s="42"/>
      <c r="KAZ419" s="42"/>
      <c r="KBA419" s="42"/>
      <c r="KBB419" s="42"/>
      <c r="KBC419" s="42"/>
      <c r="KBD419" s="42"/>
      <c r="KBE419" s="42"/>
      <c r="KBF419" s="42"/>
      <c r="KBG419" s="42"/>
      <c r="KBH419" s="42"/>
      <c r="KBI419" s="42"/>
      <c r="KBJ419" s="42"/>
      <c r="KBK419" s="42"/>
      <c r="KBL419" s="42"/>
      <c r="KBM419" s="42"/>
      <c r="KBN419" s="42"/>
      <c r="KBO419" s="42"/>
      <c r="KBP419" s="42"/>
      <c r="KBQ419" s="42"/>
      <c r="KBR419" s="42"/>
      <c r="KBS419" s="42"/>
      <c r="KBT419" s="42"/>
      <c r="KBU419" s="42"/>
      <c r="KBV419" s="42"/>
      <c r="KBW419" s="42"/>
      <c r="KBX419" s="42"/>
      <c r="KBY419" s="42"/>
      <c r="KBZ419" s="42"/>
      <c r="KCA419" s="42"/>
      <c r="KCB419" s="42"/>
      <c r="KCC419" s="42"/>
      <c r="KCD419" s="42"/>
      <c r="KCE419" s="42"/>
      <c r="KCF419" s="42"/>
      <c r="KCG419" s="42"/>
      <c r="KCH419" s="42"/>
      <c r="KCI419" s="42"/>
      <c r="KCJ419" s="42"/>
      <c r="KCK419" s="42"/>
      <c r="KCL419" s="42"/>
      <c r="KCM419" s="42"/>
      <c r="KCN419" s="42"/>
      <c r="KCO419" s="42"/>
      <c r="KCP419" s="42"/>
      <c r="KCQ419" s="42"/>
      <c r="KCR419" s="42"/>
      <c r="KCS419" s="42"/>
      <c r="KCT419" s="42"/>
      <c r="KCU419" s="42"/>
      <c r="KCV419" s="42"/>
      <c r="KCW419" s="42"/>
      <c r="KCX419" s="42"/>
      <c r="KCY419" s="42"/>
      <c r="KCZ419" s="42"/>
      <c r="KDA419" s="42"/>
      <c r="KDB419" s="42"/>
      <c r="KDC419" s="42"/>
      <c r="KDD419" s="42"/>
      <c r="KDE419" s="42"/>
      <c r="KDF419" s="42"/>
      <c r="KDG419" s="42"/>
      <c r="KDH419" s="42"/>
      <c r="KDI419" s="42"/>
      <c r="KDJ419" s="42"/>
      <c r="KDK419" s="42"/>
      <c r="KDL419" s="42"/>
      <c r="KDM419" s="42"/>
      <c r="KDN419" s="42"/>
      <c r="KDO419" s="42"/>
      <c r="KDP419" s="42"/>
      <c r="KDQ419" s="42"/>
      <c r="KDR419" s="42"/>
      <c r="KDS419" s="42"/>
      <c r="KDT419" s="42"/>
      <c r="KDU419" s="42"/>
      <c r="KDV419" s="42"/>
      <c r="KDW419" s="42"/>
      <c r="KDX419" s="42"/>
      <c r="KDY419" s="42"/>
      <c r="KDZ419" s="42"/>
      <c r="KEA419" s="42"/>
      <c r="KEB419" s="42"/>
      <c r="KEC419" s="42"/>
      <c r="KED419" s="42"/>
      <c r="KEE419" s="42"/>
      <c r="KEF419" s="42"/>
      <c r="KEG419" s="42"/>
      <c r="KEH419" s="42"/>
      <c r="KEI419" s="42"/>
      <c r="KEJ419" s="42"/>
      <c r="KEK419" s="42"/>
      <c r="KEL419" s="42"/>
      <c r="KEM419" s="42"/>
      <c r="KEN419" s="42"/>
      <c r="KEO419" s="42"/>
      <c r="KEP419" s="42"/>
      <c r="KEQ419" s="42"/>
      <c r="KER419" s="42"/>
      <c r="KES419" s="42"/>
      <c r="KET419" s="42"/>
      <c r="KEU419" s="42"/>
      <c r="KEV419" s="42"/>
      <c r="KEW419" s="42"/>
      <c r="KEX419" s="42"/>
      <c r="KEY419" s="42"/>
      <c r="KEZ419" s="42"/>
      <c r="KFA419" s="42"/>
      <c r="KFB419" s="42"/>
      <c r="KFC419" s="42"/>
      <c r="KFD419" s="42"/>
      <c r="KFE419" s="42"/>
      <c r="KFF419" s="42"/>
      <c r="KFG419" s="42"/>
      <c r="KFH419" s="42"/>
      <c r="KFI419" s="42"/>
      <c r="KFJ419" s="42"/>
      <c r="KFK419" s="42"/>
      <c r="KFL419" s="42"/>
      <c r="KFM419" s="42"/>
      <c r="KFN419" s="42"/>
      <c r="KFO419" s="42"/>
      <c r="KFP419" s="42"/>
      <c r="KFQ419" s="42"/>
      <c r="KFR419" s="42"/>
      <c r="KFS419" s="42"/>
      <c r="KFT419" s="42"/>
      <c r="KFU419" s="42"/>
      <c r="KFV419" s="42"/>
      <c r="KFW419" s="42"/>
      <c r="KFX419" s="42"/>
      <c r="KFY419" s="42"/>
      <c r="KFZ419" s="42"/>
      <c r="KGA419" s="42"/>
      <c r="KGB419" s="42"/>
      <c r="KGC419" s="42"/>
      <c r="KGD419" s="42"/>
      <c r="KGE419" s="42"/>
      <c r="KGF419" s="42"/>
      <c r="KGG419" s="42"/>
      <c r="KGH419" s="42"/>
      <c r="KGI419" s="42"/>
      <c r="KGJ419" s="42"/>
      <c r="KGK419" s="42"/>
      <c r="KGL419" s="42"/>
      <c r="KGM419" s="42"/>
      <c r="KGN419" s="42"/>
      <c r="KGO419" s="42"/>
      <c r="KGP419" s="42"/>
      <c r="KGQ419" s="42"/>
      <c r="KGR419" s="42"/>
      <c r="KGS419" s="42"/>
      <c r="KGT419" s="42"/>
      <c r="KGU419" s="42"/>
      <c r="KGV419" s="42"/>
      <c r="KGW419" s="42"/>
      <c r="KGX419" s="42"/>
      <c r="KGY419" s="42"/>
      <c r="KGZ419" s="42"/>
      <c r="KHA419" s="42"/>
      <c r="KHB419" s="42"/>
      <c r="KHC419" s="42"/>
      <c r="KHD419" s="42"/>
      <c r="KHE419" s="42"/>
      <c r="KHF419" s="42"/>
      <c r="KHG419" s="42"/>
      <c r="KHH419" s="42"/>
      <c r="KHI419" s="42"/>
      <c r="KHJ419" s="42"/>
      <c r="KHK419" s="42"/>
      <c r="KHL419" s="42"/>
      <c r="KHM419" s="42"/>
      <c r="KHN419" s="42"/>
      <c r="KHO419" s="42"/>
      <c r="KHP419" s="42"/>
      <c r="KHQ419" s="42"/>
      <c r="KHR419" s="42"/>
      <c r="KHS419" s="42"/>
      <c r="KHT419" s="42"/>
      <c r="KHU419" s="42"/>
      <c r="KHV419" s="42"/>
      <c r="KHW419" s="42"/>
      <c r="KHX419" s="42"/>
      <c r="KHY419" s="42"/>
      <c r="KHZ419" s="42"/>
      <c r="KIA419" s="42"/>
      <c r="KIB419" s="42"/>
      <c r="KIC419" s="42"/>
      <c r="KID419" s="42"/>
      <c r="KIE419" s="42"/>
      <c r="KIF419" s="42"/>
      <c r="KIG419" s="42"/>
      <c r="KIH419" s="42"/>
      <c r="KII419" s="42"/>
      <c r="KIJ419" s="42"/>
      <c r="KIK419" s="42"/>
      <c r="KIL419" s="42"/>
      <c r="KIM419" s="42"/>
      <c r="KIN419" s="42"/>
      <c r="KIO419" s="42"/>
      <c r="KIP419" s="42"/>
      <c r="KIQ419" s="42"/>
      <c r="KIR419" s="42"/>
      <c r="KIS419" s="42"/>
      <c r="KIT419" s="42"/>
      <c r="KIU419" s="42"/>
      <c r="KIV419" s="42"/>
      <c r="KIW419" s="42"/>
      <c r="KIX419" s="42"/>
      <c r="KIY419" s="42"/>
      <c r="KIZ419" s="42"/>
      <c r="KJA419" s="42"/>
      <c r="KJB419" s="42"/>
      <c r="KJC419" s="42"/>
      <c r="KJD419" s="42"/>
      <c r="KJE419" s="42"/>
      <c r="KJF419" s="42"/>
      <c r="KJG419" s="42"/>
      <c r="KJH419" s="42"/>
      <c r="KJI419" s="42"/>
      <c r="KJJ419" s="42"/>
      <c r="KJK419" s="42"/>
      <c r="KJL419" s="42"/>
      <c r="KJM419" s="42"/>
      <c r="KJN419" s="42"/>
      <c r="KJO419" s="42"/>
      <c r="KJP419" s="42"/>
      <c r="KJQ419" s="42"/>
      <c r="KJR419" s="42"/>
      <c r="KJS419" s="42"/>
      <c r="KJT419" s="42"/>
      <c r="KJU419" s="42"/>
      <c r="KJV419" s="42"/>
      <c r="KJW419" s="42"/>
      <c r="KJX419" s="42"/>
      <c r="KJY419" s="42"/>
      <c r="KJZ419" s="42"/>
      <c r="KKA419" s="42"/>
      <c r="KKB419" s="42"/>
      <c r="KKC419" s="42"/>
      <c r="KKD419" s="42"/>
      <c r="KKE419" s="42"/>
      <c r="KKF419" s="42"/>
      <c r="KKG419" s="42"/>
      <c r="KKH419" s="42"/>
      <c r="KKI419" s="42"/>
      <c r="KKJ419" s="42"/>
      <c r="KKK419" s="42"/>
      <c r="KKL419" s="42"/>
      <c r="KKM419" s="42"/>
      <c r="KKN419" s="42"/>
      <c r="KKO419" s="42"/>
      <c r="KKP419" s="42"/>
      <c r="KKQ419" s="42"/>
      <c r="KKR419" s="42"/>
      <c r="KKS419" s="42"/>
      <c r="KKT419" s="42"/>
      <c r="KKU419" s="42"/>
      <c r="KKV419" s="42"/>
      <c r="KKW419" s="42"/>
      <c r="KKX419" s="42"/>
      <c r="KKY419" s="42"/>
      <c r="KKZ419" s="42"/>
      <c r="KLA419" s="42"/>
      <c r="KLB419" s="42"/>
      <c r="KLC419" s="42"/>
      <c r="KLD419" s="42"/>
      <c r="KLE419" s="42"/>
      <c r="KLF419" s="42"/>
      <c r="KLG419" s="42"/>
      <c r="KLH419" s="42"/>
      <c r="KLI419" s="42"/>
      <c r="KLJ419" s="42"/>
      <c r="KLK419" s="42"/>
      <c r="KLL419" s="42"/>
      <c r="KLM419" s="42"/>
      <c r="KLN419" s="42"/>
      <c r="KLO419" s="42"/>
      <c r="KLP419" s="42"/>
      <c r="KLQ419" s="42"/>
      <c r="KLR419" s="42"/>
      <c r="KLS419" s="42"/>
      <c r="KLT419" s="42"/>
      <c r="KLU419" s="42"/>
      <c r="KLV419" s="42"/>
      <c r="KLW419" s="42"/>
      <c r="KLX419" s="42"/>
      <c r="KLY419" s="42"/>
      <c r="KLZ419" s="42"/>
      <c r="KMA419" s="42"/>
      <c r="KMB419" s="42"/>
      <c r="KMC419" s="42"/>
      <c r="KMD419" s="42"/>
      <c r="KME419" s="42"/>
      <c r="KMF419" s="42"/>
      <c r="KMG419" s="42"/>
      <c r="KMH419" s="42"/>
      <c r="KMI419" s="42"/>
      <c r="KMJ419" s="42"/>
      <c r="KMK419" s="42"/>
      <c r="KML419" s="42"/>
      <c r="KMM419" s="42"/>
      <c r="KMN419" s="42"/>
      <c r="KMO419" s="42"/>
      <c r="KMP419" s="42"/>
      <c r="KMQ419" s="42"/>
      <c r="KMR419" s="42"/>
      <c r="KMS419" s="42"/>
      <c r="KMT419" s="42"/>
      <c r="KMU419" s="42"/>
      <c r="KMV419" s="42"/>
      <c r="KMW419" s="42"/>
      <c r="KMX419" s="42"/>
      <c r="KMY419" s="42"/>
      <c r="KMZ419" s="42"/>
      <c r="KNA419" s="42"/>
      <c r="KNB419" s="42"/>
      <c r="KNC419" s="42"/>
      <c r="KND419" s="42"/>
      <c r="KNE419" s="42"/>
      <c r="KNF419" s="42"/>
      <c r="KNG419" s="42"/>
      <c r="KNH419" s="42"/>
      <c r="KNI419" s="42"/>
      <c r="KNJ419" s="42"/>
      <c r="KNK419" s="42"/>
      <c r="KNL419" s="42"/>
      <c r="KNM419" s="42"/>
      <c r="KNN419" s="42"/>
      <c r="KNO419" s="42"/>
      <c r="KNP419" s="42"/>
      <c r="KNQ419" s="42"/>
      <c r="KNR419" s="42"/>
      <c r="KNS419" s="42"/>
      <c r="KNT419" s="42"/>
      <c r="KNU419" s="42"/>
      <c r="KNV419" s="42"/>
      <c r="KNW419" s="42"/>
      <c r="KNX419" s="42"/>
      <c r="KNY419" s="42"/>
      <c r="KNZ419" s="42"/>
      <c r="KOA419" s="42"/>
      <c r="KOB419" s="42"/>
      <c r="KOC419" s="42"/>
      <c r="KOD419" s="42"/>
      <c r="KOE419" s="42"/>
      <c r="KOF419" s="42"/>
      <c r="KOG419" s="42"/>
      <c r="KOH419" s="42"/>
      <c r="KOI419" s="42"/>
      <c r="KOJ419" s="42"/>
      <c r="KOK419" s="42"/>
      <c r="KOL419" s="42"/>
      <c r="KOM419" s="42"/>
      <c r="KON419" s="42"/>
      <c r="KOO419" s="42"/>
      <c r="KOP419" s="42"/>
      <c r="KOQ419" s="42"/>
      <c r="KOR419" s="42"/>
      <c r="KOS419" s="42"/>
      <c r="KOT419" s="42"/>
      <c r="KOU419" s="42"/>
      <c r="KOV419" s="42"/>
      <c r="KOW419" s="42"/>
      <c r="KOX419" s="42"/>
      <c r="KOY419" s="42"/>
      <c r="KOZ419" s="42"/>
      <c r="KPA419" s="42"/>
      <c r="KPB419" s="42"/>
      <c r="KPC419" s="42"/>
      <c r="KPD419" s="42"/>
      <c r="KPE419" s="42"/>
      <c r="KPF419" s="42"/>
      <c r="KPG419" s="42"/>
      <c r="KPH419" s="42"/>
      <c r="KPI419" s="42"/>
      <c r="KPJ419" s="42"/>
      <c r="KPK419" s="42"/>
      <c r="KPL419" s="42"/>
      <c r="KPM419" s="42"/>
      <c r="KPN419" s="42"/>
      <c r="KPO419" s="42"/>
      <c r="KPP419" s="42"/>
      <c r="KPQ419" s="42"/>
      <c r="KPR419" s="42"/>
      <c r="KPS419" s="42"/>
      <c r="KPT419" s="42"/>
      <c r="KPU419" s="42"/>
      <c r="KPV419" s="42"/>
      <c r="KPW419" s="42"/>
      <c r="KPX419" s="42"/>
      <c r="KPY419" s="42"/>
      <c r="KPZ419" s="42"/>
      <c r="KQA419" s="42"/>
      <c r="KQB419" s="42"/>
      <c r="KQC419" s="42"/>
      <c r="KQD419" s="42"/>
      <c r="KQE419" s="42"/>
      <c r="KQF419" s="42"/>
      <c r="KQG419" s="42"/>
      <c r="KQH419" s="42"/>
      <c r="KQI419" s="42"/>
      <c r="KQJ419" s="42"/>
      <c r="KQK419" s="42"/>
      <c r="KQL419" s="42"/>
      <c r="KQM419" s="42"/>
      <c r="KQN419" s="42"/>
      <c r="KQO419" s="42"/>
      <c r="KQP419" s="42"/>
      <c r="KQQ419" s="42"/>
      <c r="KQR419" s="42"/>
      <c r="KQS419" s="42"/>
      <c r="KQT419" s="42"/>
      <c r="KQU419" s="42"/>
      <c r="KQV419" s="42"/>
      <c r="KQW419" s="42"/>
      <c r="KQX419" s="42"/>
      <c r="KQY419" s="42"/>
      <c r="KQZ419" s="42"/>
      <c r="KRA419" s="42"/>
      <c r="KRB419" s="42"/>
      <c r="KRC419" s="42"/>
      <c r="KRD419" s="42"/>
      <c r="KRE419" s="42"/>
      <c r="KRF419" s="42"/>
      <c r="KRG419" s="42"/>
      <c r="KRH419" s="42"/>
      <c r="KRI419" s="42"/>
      <c r="KRJ419" s="42"/>
      <c r="KRK419" s="42"/>
      <c r="KRL419" s="42"/>
      <c r="KRM419" s="42"/>
      <c r="KRN419" s="42"/>
      <c r="KRO419" s="42"/>
      <c r="KRP419" s="42"/>
      <c r="KRQ419" s="42"/>
      <c r="KRR419" s="42"/>
      <c r="KRS419" s="42"/>
      <c r="KRT419" s="42"/>
      <c r="KRU419" s="42"/>
      <c r="KRV419" s="42"/>
      <c r="KRW419" s="42"/>
      <c r="KRX419" s="42"/>
      <c r="KRY419" s="42"/>
      <c r="KRZ419" s="42"/>
      <c r="KSA419" s="42"/>
      <c r="KSB419" s="42"/>
      <c r="KSC419" s="42"/>
      <c r="KSD419" s="42"/>
      <c r="KSE419" s="42"/>
      <c r="KSF419" s="42"/>
      <c r="KSG419" s="42"/>
      <c r="KSH419" s="42"/>
      <c r="KSI419" s="42"/>
      <c r="KSJ419" s="42"/>
      <c r="KSK419" s="42"/>
      <c r="KSL419" s="42"/>
      <c r="KSM419" s="42"/>
      <c r="KSN419" s="42"/>
      <c r="KSO419" s="42"/>
      <c r="KSP419" s="42"/>
      <c r="KSQ419" s="42"/>
      <c r="KSR419" s="42"/>
      <c r="KSS419" s="42"/>
      <c r="KST419" s="42"/>
      <c r="KSU419" s="42"/>
      <c r="KSV419" s="42"/>
      <c r="KSW419" s="42"/>
      <c r="KSX419" s="42"/>
      <c r="KSY419" s="42"/>
      <c r="KSZ419" s="42"/>
      <c r="KTA419" s="42"/>
      <c r="KTB419" s="42"/>
      <c r="KTC419" s="42"/>
      <c r="KTD419" s="42"/>
      <c r="KTE419" s="42"/>
      <c r="KTF419" s="42"/>
      <c r="KTG419" s="42"/>
      <c r="KTH419" s="42"/>
      <c r="KTI419" s="42"/>
      <c r="KTJ419" s="42"/>
      <c r="KTK419" s="42"/>
      <c r="KTL419" s="42"/>
      <c r="KTM419" s="42"/>
      <c r="KTN419" s="42"/>
      <c r="KTO419" s="42"/>
      <c r="KTP419" s="42"/>
      <c r="KTQ419" s="42"/>
      <c r="KTR419" s="42"/>
      <c r="KTS419" s="42"/>
      <c r="KTT419" s="42"/>
      <c r="KTU419" s="42"/>
      <c r="KTV419" s="42"/>
      <c r="KTW419" s="42"/>
      <c r="KTX419" s="42"/>
      <c r="KTY419" s="42"/>
      <c r="KTZ419" s="42"/>
      <c r="KUA419" s="42"/>
      <c r="KUB419" s="42"/>
      <c r="KUC419" s="42"/>
      <c r="KUD419" s="42"/>
      <c r="KUE419" s="42"/>
      <c r="KUF419" s="42"/>
      <c r="KUG419" s="42"/>
      <c r="KUH419" s="42"/>
      <c r="KUI419" s="42"/>
      <c r="KUJ419" s="42"/>
      <c r="KUK419" s="42"/>
      <c r="KUL419" s="42"/>
      <c r="KUM419" s="42"/>
      <c r="KUN419" s="42"/>
      <c r="KUO419" s="42"/>
      <c r="KUP419" s="42"/>
      <c r="KUQ419" s="42"/>
      <c r="KUR419" s="42"/>
      <c r="KUS419" s="42"/>
      <c r="KUT419" s="42"/>
      <c r="KUU419" s="42"/>
      <c r="KUV419" s="42"/>
      <c r="KUW419" s="42"/>
      <c r="KUX419" s="42"/>
      <c r="KUY419" s="42"/>
      <c r="KUZ419" s="42"/>
      <c r="KVA419" s="42"/>
      <c r="KVB419" s="42"/>
      <c r="KVC419" s="42"/>
      <c r="KVD419" s="42"/>
      <c r="KVE419" s="42"/>
      <c r="KVF419" s="42"/>
      <c r="KVG419" s="42"/>
      <c r="KVH419" s="42"/>
      <c r="KVI419" s="42"/>
      <c r="KVJ419" s="42"/>
      <c r="KVK419" s="42"/>
      <c r="KVL419" s="42"/>
      <c r="KVM419" s="42"/>
      <c r="KVN419" s="42"/>
      <c r="KVO419" s="42"/>
      <c r="KVP419" s="42"/>
      <c r="KVQ419" s="42"/>
      <c r="KVR419" s="42"/>
      <c r="KVS419" s="42"/>
      <c r="KVT419" s="42"/>
      <c r="KVU419" s="42"/>
      <c r="KVV419" s="42"/>
      <c r="KVW419" s="42"/>
      <c r="KVX419" s="42"/>
      <c r="KVY419" s="42"/>
      <c r="KVZ419" s="42"/>
      <c r="KWA419" s="42"/>
      <c r="KWB419" s="42"/>
      <c r="KWC419" s="42"/>
      <c r="KWD419" s="42"/>
      <c r="KWE419" s="42"/>
      <c r="KWF419" s="42"/>
      <c r="KWG419" s="42"/>
      <c r="KWH419" s="42"/>
      <c r="KWI419" s="42"/>
      <c r="KWJ419" s="42"/>
      <c r="KWK419" s="42"/>
      <c r="KWL419" s="42"/>
      <c r="KWM419" s="42"/>
      <c r="KWN419" s="42"/>
      <c r="KWO419" s="42"/>
      <c r="KWP419" s="42"/>
      <c r="KWQ419" s="42"/>
      <c r="KWR419" s="42"/>
      <c r="KWS419" s="42"/>
      <c r="KWT419" s="42"/>
      <c r="KWU419" s="42"/>
      <c r="KWV419" s="42"/>
      <c r="KWW419" s="42"/>
      <c r="KWX419" s="42"/>
      <c r="KWY419" s="42"/>
      <c r="KWZ419" s="42"/>
      <c r="KXA419" s="42"/>
      <c r="KXB419" s="42"/>
      <c r="KXC419" s="42"/>
      <c r="KXD419" s="42"/>
      <c r="KXE419" s="42"/>
      <c r="KXF419" s="42"/>
      <c r="KXG419" s="42"/>
      <c r="KXH419" s="42"/>
      <c r="KXI419" s="42"/>
      <c r="KXJ419" s="42"/>
      <c r="KXK419" s="42"/>
      <c r="KXL419" s="42"/>
      <c r="KXM419" s="42"/>
      <c r="KXN419" s="42"/>
      <c r="KXO419" s="42"/>
      <c r="KXP419" s="42"/>
      <c r="KXQ419" s="42"/>
      <c r="KXR419" s="42"/>
      <c r="KXS419" s="42"/>
      <c r="KXT419" s="42"/>
      <c r="KXU419" s="42"/>
      <c r="KXV419" s="42"/>
      <c r="KXW419" s="42"/>
      <c r="KXX419" s="42"/>
      <c r="KXY419" s="42"/>
      <c r="KXZ419" s="42"/>
      <c r="KYA419" s="42"/>
      <c r="KYB419" s="42"/>
      <c r="KYC419" s="42"/>
      <c r="KYD419" s="42"/>
      <c r="KYE419" s="42"/>
      <c r="KYF419" s="42"/>
      <c r="KYG419" s="42"/>
      <c r="KYH419" s="42"/>
      <c r="KYI419" s="42"/>
      <c r="KYJ419" s="42"/>
      <c r="KYK419" s="42"/>
      <c r="KYL419" s="42"/>
      <c r="KYM419" s="42"/>
      <c r="KYN419" s="42"/>
      <c r="KYO419" s="42"/>
      <c r="KYP419" s="42"/>
      <c r="KYQ419" s="42"/>
      <c r="KYR419" s="42"/>
      <c r="KYS419" s="42"/>
      <c r="KYT419" s="42"/>
      <c r="KYU419" s="42"/>
      <c r="KYV419" s="42"/>
      <c r="KYW419" s="42"/>
      <c r="KYX419" s="42"/>
      <c r="KYY419" s="42"/>
      <c r="KYZ419" s="42"/>
      <c r="KZA419" s="42"/>
      <c r="KZB419" s="42"/>
      <c r="KZC419" s="42"/>
      <c r="KZD419" s="42"/>
      <c r="KZE419" s="42"/>
      <c r="KZF419" s="42"/>
      <c r="KZG419" s="42"/>
      <c r="KZH419" s="42"/>
      <c r="KZI419" s="42"/>
      <c r="KZJ419" s="42"/>
      <c r="KZK419" s="42"/>
      <c r="KZL419" s="42"/>
      <c r="KZM419" s="42"/>
      <c r="KZN419" s="42"/>
      <c r="KZO419" s="42"/>
      <c r="KZP419" s="42"/>
      <c r="KZQ419" s="42"/>
      <c r="KZR419" s="42"/>
      <c r="KZS419" s="42"/>
      <c r="KZT419" s="42"/>
      <c r="KZU419" s="42"/>
      <c r="KZV419" s="42"/>
      <c r="KZW419" s="42"/>
      <c r="KZX419" s="42"/>
      <c r="KZY419" s="42"/>
      <c r="KZZ419" s="42"/>
      <c r="LAA419" s="42"/>
      <c r="LAB419" s="42"/>
      <c r="LAC419" s="42"/>
      <c r="LAD419" s="42"/>
      <c r="LAE419" s="42"/>
      <c r="LAF419" s="42"/>
      <c r="LAG419" s="42"/>
      <c r="LAH419" s="42"/>
      <c r="LAI419" s="42"/>
      <c r="LAJ419" s="42"/>
      <c r="LAK419" s="42"/>
      <c r="LAL419" s="42"/>
      <c r="LAM419" s="42"/>
      <c r="LAN419" s="42"/>
      <c r="LAO419" s="42"/>
      <c r="LAP419" s="42"/>
      <c r="LAQ419" s="42"/>
      <c r="LAR419" s="42"/>
      <c r="LAS419" s="42"/>
      <c r="LAT419" s="42"/>
      <c r="LAU419" s="42"/>
      <c r="LAV419" s="42"/>
      <c r="LAW419" s="42"/>
      <c r="LAX419" s="42"/>
      <c r="LAY419" s="42"/>
      <c r="LAZ419" s="42"/>
      <c r="LBA419" s="42"/>
      <c r="LBB419" s="42"/>
      <c r="LBC419" s="42"/>
      <c r="LBD419" s="42"/>
      <c r="LBE419" s="42"/>
      <c r="LBF419" s="42"/>
      <c r="LBG419" s="42"/>
      <c r="LBH419" s="42"/>
      <c r="LBI419" s="42"/>
      <c r="LBJ419" s="42"/>
      <c r="LBK419" s="42"/>
      <c r="LBL419" s="42"/>
      <c r="LBM419" s="42"/>
      <c r="LBN419" s="42"/>
      <c r="LBO419" s="42"/>
      <c r="LBP419" s="42"/>
      <c r="LBQ419" s="42"/>
      <c r="LBR419" s="42"/>
      <c r="LBS419" s="42"/>
      <c r="LBT419" s="42"/>
      <c r="LBU419" s="42"/>
      <c r="LBV419" s="42"/>
      <c r="LBW419" s="42"/>
      <c r="LBX419" s="42"/>
      <c r="LBY419" s="42"/>
      <c r="LBZ419" s="42"/>
      <c r="LCA419" s="42"/>
      <c r="LCB419" s="42"/>
      <c r="LCC419" s="42"/>
      <c r="LCD419" s="42"/>
      <c r="LCE419" s="42"/>
      <c r="LCF419" s="42"/>
      <c r="LCG419" s="42"/>
      <c r="LCH419" s="42"/>
      <c r="LCI419" s="42"/>
      <c r="LCJ419" s="42"/>
      <c r="LCK419" s="42"/>
      <c r="LCL419" s="42"/>
      <c r="LCM419" s="42"/>
      <c r="LCN419" s="42"/>
      <c r="LCO419" s="42"/>
      <c r="LCP419" s="42"/>
      <c r="LCQ419" s="42"/>
      <c r="LCR419" s="42"/>
      <c r="LCS419" s="42"/>
      <c r="LCT419" s="42"/>
      <c r="LCU419" s="42"/>
      <c r="LCV419" s="42"/>
      <c r="LCW419" s="42"/>
      <c r="LCX419" s="42"/>
      <c r="LCY419" s="42"/>
      <c r="LCZ419" s="42"/>
      <c r="LDA419" s="42"/>
      <c r="LDB419" s="42"/>
      <c r="LDC419" s="42"/>
      <c r="LDD419" s="42"/>
      <c r="LDE419" s="42"/>
      <c r="LDF419" s="42"/>
      <c r="LDG419" s="42"/>
      <c r="LDH419" s="42"/>
      <c r="LDI419" s="42"/>
      <c r="LDJ419" s="42"/>
      <c r="LDK419" s="42"/>
      <c r="LDL419" s="42"/>
      <c r="LDM419" s="42"/>
      <c r="LDN419" s="42"/>
      <c r="LDO419" s="42"/>
      <c r="LDP419" s="42"/>
      <c r="LDQ419" s="42"/>
      <c r="LDR419" s="42"/>
      <c r="LDS419" s="42"/>
      <c r="LDT419" s="42"/>
      <c r="LDU419" s="42"/>
      <c r="LDV419" s="42"/>
      <c r="LDW419" s="42"/>
      <c r="LDX419" s="42"/>
      <c r="LDY419" s="42"/>
      <c r="LDZ419" s="42"/>
      <c r="LEA419" s="42"/>
      <c r="LEB419" s="42"/>
      <c r="LEC419" s="42"/>
      <c r="LED419" s="42"/>
      <c r="LEE419" s="42"/>
      <c r="LEF419" s="42"/>
      <c r="LEG419" s="42"/>
      <c r="LEH419" s="42"/>
      <c r="LEI419" s="42"/>
      <c r="LEJ419" s="42"/>
      <c r="LEK419" s="42"/>
      <c r="LEL419" s="42"/>
      <c r="LEM419" s="42"/>
      <c r="LEN419" s="42"/>
      <c r="LEO419" s="42"/>
      <c r="LEP419" s="42"/>
      <c r="LEQ419" s="42"/>
      <c r="LER419" s="42"/>
      <c r="LES419" s="42"/>
      <c r="LET419" s="42"/>
      <c r="LEU419" s="42"/>
      <c r="LEV419" s="42"/>
      <c r="LEW419" s="42"/>
      <c r="LEX419" s="42"/>
      <c r="LEY419" s="42"/>
      <c r="LEZ419" s="42"/>
      <c r="LFA419" s="42"/>
      <c r="LFB419" s="42"/>
      <c r="LFC419" s="42"/>
      <c r="LFD419" s="42"/>
      <c r="LFE419" s="42"/>
      <c r="LFF419" s="42"/>
      <c r="LFG419" s="42"/>
      <c r="LFH419" s="42"/>
      <c r="LFI419" s="42"/>
      <c r="LFJ419" s="42"/>
      <c r="LFK419" s="42"/>
      <c r="LFL419" s="42"/>
      <c r="LFM419" s="42"/>
      <c r="LFN419" s="42"/>
      <c r="LFO419" s="42"/>
      <c r="LFP419" s="42"/>
      <c r="LFQ419" s="42"/>
      <c r="LFR419" s="42"/>
      <c r="LFS419" s="42"/>
      <c r="LFT419" s="42"/>
      <c r="LFU419" s="42"/>
      <c r="LFV419" s="42"/>
      <c r="LFW419" s="42"/>
      <c r="LFX419" s="42"/>
      <c r="LFY419" s="42"/>
      <c r="LFZ419" s="42"/>
      <c r="LGA419" s="42"/>
      <c r="LGB419" s="42"/>
      <c r="LGC419" s="42"/>
      <c r="LGD419" s="42"/>
      <c r="LGE419" s="42"/>
      <c r="LGF419" s="42"/>
      <c r="LGG419" s="42"/>
      <c r="LGH419" s="42"/>
      <c r="LGI419" s="42"/>
      <c r="LGJ419" s="42"/>
      <c r="LGK419" s="42"/>
      <c r="LGL419" s="42"/>
      <c r="LGM419" s="42"/>
      <c r="LGN419" s="42"/>
      <c r="LGO419" s="42"/>
      <c r="LGP419" s="42"/>
      <c r="LGQ419" s="42"/>
      <c r="LGR419" s="42"/>
      <c r="LGS419" s="42"/>
      <c r="LGT419" s="42"/>
      <c r="LGU419" s="42"/>
      <c r="LGV419" s="42"/>
      <c r="LGW419" s="42"/>
      <c r="LGX419" s="42"/>
      <c r="LGY419" s="42"/>
      <c r="LGZ419" s="42"/>
      <c r="LHA419" s="42"/>
      <c r="LHB419" s="42"/>
      <c r="LHC419" s="42"/>
      <c r="LHD419" s="42"/>
      <c r="LHE419" s="42"/>
      <c r="LHF419" s="42"/>
      <c r="LHG419" s="42"/>
      <c r="LHH419" s="42"/>
      <c r="LHI419" s="42"/>
      <c r="LHJ419" s="42"/>
      <c r="LHK419" s="42"/>
      <c r="LHL419" s="42"/>
      <c r="LHM419" s="42"/>
      <c r="LHN419" s="42"/>
      <c r="LHO419" s="42"/>
      <c r="LHP419" s="42"/>
      <c r="LHQ419" s="42"/>
      <c r="LHR419" s="42"/>
      <c r="LHS419" s="42"/>
      <c r="LHT419" s="42"/>
      <c r="LHU419" s="42"/>
      <c r="LHV419" s="42"/>
      <c r="LHW419" s="42"/>
      <c r="LHX419" s="42"/>
      <c r="LHY419" s="42"/>
      <c r="LHZ419" s="42"/>
      <c r="LIA419" s="42"/>
      <c r="LIB419" s="42"/>
      <c r="LIC419" s="42"/>
      <c r="LID419" s="42"/>
      <c r="LIE419" s="42"/>
      <c r="LIF419" s="42"/>
      <c r="LIG419" s="42"/>
      <c r="LIH419" s="42"/>
      <c r="LII419" s="42"/>
      <c r="LIJ419" s="42"/>
      <c r="LIK419" s="42"/>
      <c r="LIL419" s="42"/>
      <c r="LIM419" s="42"/>
      <c r="LIN419" s="42"/>
      <c r="LIO419" s="42"/>
      <c r="LIP419" s="42"/>
      <c r="LIQ419" s="42"/>
      <c r="LIR419" s="42"/>
      <c r="LIS419" s="42"/>
      <c r="LIT419" s="42"/>
      <c r="LIU419" s="42"/>
      <c r="LIV419" s="42"/>
      <c r="LIW419" s="42"/>
      <c r="LIX419" s="42"/>
      <c r="LIY419" s="42"/>
      <c r="LIZ419" s="42"/>
      <c r="LJA419" s="42"/>
      <c r="LJB419" s="42"/>
      <c r="LJC419" s="42"/>
      <c r="LJD419" s="42"/>
      <c r="LJE419" s="42"/>
      <c r="LJF419" s="42"/>
      <c r="LJG419" s="42"/>
      <c r="LJH419" s="42"/>
      <c r="LJI419" s="42"/>
      <c r="LJJ419" s="42"/>
      <c r="LJK419" s="42"/>
      <c r="LJL419" s="42"/>
      <c r="LJM419" s="42"/>
      <c r="LJN419" s="42"/>
      <c r="LJO419" s="42"/>
      <c r="LJP419" s="42"/>
      <c r="LJQ419" s="42"/>
      <c r="LJR419" s="42"/>
      <c r="LJS419" s="42"/>
      <c r="LJT419" s="42"/>
      <c r="LJU419" s="42"/>
      <c r="LJV419" s="42"/>
      <c r="LJW419" s="42"/>
      <c r="LJX419" s="42"/>
      <c r="LJY419" s="42"/>
      <c r="LJZ419" s="42"/>
      <c r="LKA419" s="42"/>
      <c r="LKB419" s="42"/>
      <c r="LKC419" s="42"/>
      <c r="LKD419" s="42"/>
      <c r="LKE419" s="42"/>
      <c r="LKF419" s="42"/>
      <c r="LKG419" s="42"/>
      <c r="LKH419" s="42"/>
      <c r="LKI419" s="42"/>
      <c r="LKJ419" s="42"/>
      <c r="LKK419" s="42"/>
      <c r="LKL419" s="42"/>
      <c r="LKM419" s="42"/>
      <c r="LKN419" s="42"/>
      <c r="LKO419" s="42"/>
      <c r="LKP419" s="42"/>
      <c r="LKQ419" s="42"/>
      <c r="LKR419" s="42"/>
      <c r="LKS419" s="42"/>
      <c r="LKT419" s="42"/>
      <c r="LKU419" s="42"/>
      <c r="LKV419" s="42"/>
      <c r="LKW419" s="42"/>
      <c r="LKX419" s="42"/>
      <c r="LKY419" s="42"/>
      <c r="LKZ419" s="42"/>
      <c r="LLA419" s="42"/>
      <c r="LLB419" s="42"/>
      <c r="LLC419" s="42"/>
      <c r="LLD419" s="42"/>
      <c r="LLE419" s="42"/>
      <c r="LLF419" s="42"/>
      <c r="LLG419" s="42"/>
      <c r="LLH419" s="42"/>
      <c r="LLI419" s="42"/>
      <c r="LLJ419" s="42"/>
      <c r="LLK419" s="42"/>
      <c r="LLL419" s="42"/>
      <c r="LLM419" s="42"/>
      <c r="LLN419" s="42"/>
      <c r="LLO419" s="42"/>
      <c r="LLP419" s="42"/>
      <c r="LLQ419" s="42"/>
      <c r="LLR419" s="42"/>
      <c r="LLS419" s="42"/>
      <c r="LLT419" s="42"/>
      <c r="LLU419" s="42"/>
      <c r="LLV419" s="42"/>
      <c r="LLW419" s="42"/>
      <c r="LLX419" s="42"/>
      <c r="LLY419" s="42"/>
      <c r="LLZ419" s="42"/>
      <c r="LMA419" s="42"/>
      <c r="LMB419" s="42"/>
      <c r="LMC419" s="42"/>
      <c r="LMD419" s="42"/>
      <c r="LME419" s="42"/>
      <c r="LMF419" s="42"/>
      <c r="LMG419" s="42"/>
      <c r="LMH419" s="42"/>
      <c r="LMI419" s="42"/>
      <c r="LMJ419" s="42"/>
      <c r="LMK419" s="42"/>
      <c r="LML419" s="42"/>
      <c r="LMM419" s="42"/>
      <c r="LMN419" s="42"/>
      <c r="LMO419" s="42"/>
      <c r="LMP419" s="42"/>
      <c r="LMQ419" s="42"/>
      <c r="LMR419" s="42"/>
      <c r="LMS419" s="42"/>
      <c r="LMT419" s="42"/>
      <c r="LMU419" s="42"/>
      <c r="LMV419" s="42"/>
      <c r="LMW419" s="42"/>
      <c r="LMX419" s="42"/>
      <c r="LMY419" s="42"/>
      <c r="LMZ419" s="42"/>
      <c r="LNA419" s="42"/>
      <c r="LNB419" s="42"/>
      <c r="LNC419" s="42"/>
      <c r="LND419" s="42"/>
      <c r="LNE419" s="42"/>
      <c r="LNF419" s="42"/>
      <c r="LNG419" s="42"/>
      <c r="LNH419" s="42"/>
      <c r="LNI419" s="42"/>
      <c r="LNJ419" s="42"/>
      <c r="LNK419" s="42"/>
      <c r="LNL419" s="42"/>
      <c r="LNM419" s="42"/>
      <c r="LNN419" s="42"/>
      <c r="LNO419" s="42"/>
      <c r="LNP419" s="42"/>
      <c r="LNQ419" s="42"/>
      <c r="LNR419" s="42"/>
      <c r="LNS419" s="42"/>
      <c r="LNT419" s="42"/>
      <c r="LNU419" s="42"/>
      <c r="LNV419" s="42"/>
      <c r="LNW419" s="42"/>
      <c r="LNX419" s="42"/>
      <c r="LNY419" s="42"/>
      <c r="LNZ419" s="42"/>
      <c r="LOA419" s="42"/>
      <c r="LOB419" s="42"/>
      <c r="LOC419" s="42"/>
      <c r="LOD419" s="42"/>
      <c r="LOE419" s="42"/>
      <c r="LOF419" s="42"/>
      <c r="LOG419" s="42"/>
      <c r="LOH419" s="42"/>
      <c r="LOI419" s="42"/>
      <c r="LOJ419" s="42"/>
      <c r="LOK419" s="42"/>
      <c r="LOL419" s="42"/>
      <c r="LOM419" s="42"/>
      <c r="LON419" s="42"/>
      <c r="LOO419" s="42"/>
      <c r="LOP419" s="42"/>
      <c r="LOQ419" s="42"/>
      <c r="LOR419" s="42"/>
      <c r="LOS419" s="42"/>
      <c r="LOT419" s="42"/>
      <c r="LOU419" s="42"/>
      <c r="LOV419" s="42"/>
      <c r="LOW419" s="42"/>
      <c r="LOX419" s="42"/>
      <c r="LOY419" s="42"/>
      <c r="LOZ419" s="42"/>
      <c r="LPA419" s="42"/>
      <c r="LPB419" s="42"/>
      <c r="LPC419" s="42"/>
      <c r="LPD419" s="42"/>
      <c r="LPE419" s="42"/>
      <c r="LPF419" s="42"/>
      <c r="LPG419" s="42"/>
      <c r="LPH419" s="42"/>
      <c r="LPI419" s="42"/>
      <c r="LPJ419" s="42"/>
      <c r="LPK419" s="42"/>
      <c r="LPL419" s="42"/>
      <c r="LPM419" s="42"/>
      <c r="LPN419" s="42"/>
      <c r="LPO419" s="42"/>
      <c r="LPP419" s="42"/>
      <c r="LPQ419" s="42"/>
      <c r="LPR419" s="42"/>
      <c r="LPS419" s="42"/>
      <c r="LPT419" s="42"/>
      <c r="LPU419" s="42"/>
      <c r="LPV419" s="42"/>
      <c r="LPW419" s="42"/>
      <c r="LPX419" s="42"/>
      <c r="LPY419" s="42"/>
      <c r="LPZ419" s="42"/>
      <c r="LQA419" s="42"/>
      <c r="LQB419" s="42"/>
      <c r="LQC419" s="42"/>
      <c r="LQD419" s="42"/>
      <c r="LQE419" s="42"/>
      <c r="LQF419" s="42"/>
      <c r="LQG419" s="42"/>
      <c r="LQH419" s="42"/>
      <c r="LQI419" s="42"/>
      <c r="LQJ419" s="42"/>
      <c r="LQK419" s="42"/>
      <c r="LQL419" s="42"/>
      <c r="LQM419" s="42"/>
      <c r="LQN419" s="42"/>
      <c r="LQO419" s="42"/>
      <c r="LQP419" s="42"/>
      <c r="LQQ419" s="42"/>
      <c r="LQR419" s="42"/>
      <c r="LQS419" s="42"/>
      <c r="LQT419" s="42"/>
      <c r="LQU419" s="42"/>
      <c r="LQV419" s="42"/>
      <c r="LQW419" s="42"/>
      <c r="LQX419" s="42"/>
      <c r="LQY419" s="42"/>
      <c r="LQZ419" s="42"/>
      <c r="LRA419" s="42"/>
      <c r="LRB419" s="42"/>
      <c r="LRC419" s="42"/>
      <c r="LRD419" s="42"/>
      <c r="LRE419" s="42"/>
      <c r="LRF419" s="42"/>
      <c r="LRG419" s="42"/>
      <c r="LRH419" s="42"/>
      <c r="LRI419" s="42"/>
      <c r="LRJ419" s="42"/>
      <c r="LRK419" s="42"/>
      <c r="LRL419" s="42"/>
      <c r="LRM419" s="42"/>
      <c r="LRN419" s="42"/>
      <c r="LRO419" s="42"/>
      <c r="LRP419" s="42"/>
      <c r="LRQ419" s="42"/>
      <c r="LRR419" s="42"/>
      <c r="LRS419" s="42"/>
      <c r="LRT419" s="42"/>
      <c r="LRU419" s="42"/>
      <c r="LRV419" s="42"/>
      <c r="LRW419" s="42"/>
      <c r="LRX419" s="42"/>
      <c r="LRY419" s="42"/>
      <c r="LRZ419" s="42"/>
      <c r="LSA419" s="42"/>
      <c r="LSB419" s="42"/>
      <c r="LSC419" s="42"/>
      <c r="LSD419" s="42"/>
      <c r="LSE419" s="42"/>
      <c r="LSF419" s="42"/>
      <c r="LSG419" s="42"/>
      <c r="LSH419" s="42"/>
      <c r="LSI419" s="42"/>
      <c r="LSJ419" s="42"/>
      <c r="LSK419" s="42"/>
      <c r="LSL419" s="42"/>
      <c r="LSM419" s="42"/>
      <c r="LSN419" s="42"/>
      <c r="LSO419" s="42"/>
      <c r="LSP419" s="42"/>
      <c r="LSQ419" s="42"/>
      <c r="LSR419" s="42"/>
      <c r="LSS419" s="42"/>
      <c r="LST419" s="42"/>
      <c r="LSU419" s="42"/>
      <c r="LSV419" s="42"/>
      <c r="LSW419" s="42"/>
      <c r="LSX419" s="42"/>
      <c r="LSY419" s="42"/>
      <c r="LSZ419" s="42"/>
      <c r="LTA419" s="42"/>
      <c r="LTB419" s="42"/>
      <c r="LTC419" s="42"/>
      <c r="LTD419" s="42"/>
      <c r="LTE419" s="42"/>
      <c r="LTF419" s="42"/>
      <c r="LTG419" s="42"/>
      <c r="LTH419" s="42"/>
      <c r="LTI419" s="42"/>
      <c r="LTJ419" s="42"/>
      <c r="LTK419" s="42"/>
      <c r="LTL419" s="42"/>
      <c r="LTM419" s="42"/>
      <c r="LTN419" s="42"/>
      <c r="LTO419" s="42"/>
      <c r="LTP419" s="42"/>
      <c r="LTQ419" s="42"/>
      <c r="LTR419" s="42"/>
      <c r="LTS419" s="42"/>
      <c r="LTT419" s="42"/>
      <c r="LTU419" s="42"/>
      <c r="LTV419" s="42"/>
      <c r="LTW419" s="42"/>
      <c r="LTX419" s="42"/>
      <c r="LTY419" s="42"/>
      <c r="LTZ419" s="42"/>
      <c r="LUA419" s="42"/>
      <c r="LUB419" s="42"/>
      <c r="LUC419" s="42"/>
      <c r="LUD419" s="42"/>
      <c r="LUE419" s="42"/>
      <c r="LUF419" s="42"/>
      <c r="LUG419" s="42"/>
      <c r="LUH419" s="42"/>
      <c r="LUI419" s="42"/>
      <c r="LUJ419" s="42"/>
      <c r="LUK419" s="42"/>
      <c r="LUL419" s="42"/>
      <c r="LUM419" s="42"/>
      <c r="LUN419" s="42"/>
      <c r="LUO419" s="42"/>
      <c r="LUP419" s="42"/>
      <c r="LUQ419" s="42"/>
      <c r="LUR419" s="42"/>
      <c r="LUS419" s="42"/>
      <c r="LUT419" s="42"/>
      <c r="LUU419" s="42"/>
      <c r="LUV419" s="42"/>
      <c r="LUW419" s="42"/>
      <c r="LUX419" s="42"/>
      <c r="LUY419" s="42"/>
      <c r="LUZ419" s="42"/>
      <c r="LVA419" s="42"/>
      <c r="LVB419" s="42"/>
      <c r="LVC419" s="42"/>
      <c r="LVD419" s="42"/>
      <c r="LVE419" s="42"/>
      <c r="LVF419" s="42"/>
      <c r="LVG419" s="42"/>
      <c r="LVH419" s="42"/>
      <c r="LVI419" s="42"/>
      <c r="LVJ419" s="42"/>
      <c r="LVK419" s="42"/>
      <c r="LVL419" s="42"/>
      <c r="LVM419" s="42"/>
      <c r="LVN419" s="42"/>
      <c r="LVO419" s="42"/>
      <c r="LVP419" s="42"/>
      <c r="LVQ419" s="42"/>
      <c r="LVR419" s="42"/>
      <c r="LVS419" s="42"/>
      <c r="LVT419" s="42"/>
      <c r="LVU419" s="42"/>
      <c r="LVV419" s="42"/>
      <c r="LVW419" s="42"/>
      <c r="LVX419" s="42"/>
      <c r="LVY419" s="42"/>
      <c r="LVZ419" s="42"/>
      <c r="LWA419" s="42"/>
      <c r="LWB419" s="42"/>
      <c r="LWC419" s="42"/>
      <c r="LWD419" s="42"/>
      <c r="LWE419" s="42"/>
      <c r="LWF419" s="42"/>
      <c r="LWG419" s="42"/>
      <c r="LWH419" s="42"/>
      <c r="LWI419" s="42"/>
      <c r="LWJ419" s="42"/>
      <c r="LWK419" s="42"/>
      <c r="LWL419" s="42"/>
      <c r="LWM419" s="42"/>
      <c r="LWN419" s="42"/>
      <c r="LWO419" s="42"/>
      <c r="LWP419" s="42"/>
      <c r="LWQ419" s="42"/>
      <c r="LWR419" s="42"/>
      <c r="LWS419" s="42"/>
      <c r="LWT419" s="42"/>
      <c r="LWU419" s="42"/>
      <c r="LWV419" s="42"/>
      <c r="LWW419" s="42"/>
      <c r="LWX419" s="42"/>
      <c r="LWY419" s="42"/>
      <c r="LWZ419" s="42"/>
      <c r="LXA419" s="42"/>
      <c r="LXB419" s="42"/>
      <c r="LXC419" s="42"/>
      <c r="LXD419" s="42"/>
      <c r="LXE419" s="42"/>
      <c r="LXF419" s="42"/>
      <c r="LXG419" s="42"/>
      <c r="LXH419" s="42"/>
      <c r="LXI419" s="42"/>
      <c r="LXJ419" s="42"/>
      <c r="LXK419" s="42"/>
      <c r="LXL419" s="42"/>
      <c r="LXM419" s="42"/>
      <c r="LXN419" s="42"/>
      <c r="LXO419" s="42"/>
      <c r="LXP419" s="42"/>
      <c r="LXQ419" s="42"/>
      <c r="LXR419" s="42"/>
      <c r="LXS419" s="42"/>
      <c r="LXT419" s="42"/>
      <c r="LXU419" s="42"/>
      <c r="LXV419" s="42"/>
      <c r="LXW419" s="42"/>
      <c r="LXX419" s="42"/>
      <c r="LXY419" s="42"/>
      <c r="LXZ419" s="42"/>
      <c r="LYA419" s="42"/>
      <c r="LYB419" s="42"/>
      <c r="LYC419" s="42"/>
      <c r="LYD419" s="42"/>
      <c r="LYE419" s="42"/>
      <c r="LYF419" s="42"/>
      <c r="LYG419" s="42"/>
      <c r="LYH419" s="42"/>
      <c r="LYI419" s="42"/>
      <c r="LYJ419" s="42"/>
      <c r="LYK419" s="42"/>
      <c r="LYL419" s="42"/>
      <c r="LYM419" s="42"/>
      <c r="LYN419" s="42"/>
      <c r="LYO419" s="42"/>
      <c r="LYP419" s="42"/>
      <c r="LYQ419" s="42"/>
      <c r="LYR419" s="42"/>
      <c r="LYS419" s="42"/>
      <c r="LYT419" s="42"/>
      <c r="LYU419" s="42"/>
      <c r="LYV419" s="42"/>
      <c r="LYW419" s="42"/>
      <c r="LYX419" s="42"/>
      <c r="LYY419" s="42"/>
      <c r="LYZ419" s="42"/>
      <c r="LZA419" s="42"/>
      <c r="LZB419" s="42"/>
      <c r="LZC419" s="42"/>
      <c r="LZD419" s="42"/>
      <c r="LZE419" s="42"/>
      <c r="LZF419" s="42"/>
      <c r="LZG419" s="42"/>
      <c r="LZH419" s="42"/>
      <c r="LZI419" s="42"/>
      <c r="LZJ419" s="42"/>
      <c r="LZK419" s="42"/>
      <c r="LZL419" s="42"/>
      <c r="LZM419" s="42"/>
      <c r="LZN419" s="42"/>
      <c r="LZO419" s="42"/>
      <c r="LZP419" s="42"/>
      <c r="LZQ419" s="42"/>
      <c r="LZR419" s="42"/>
      <c r="LZS419" s="42"/>
      <c r="LZT419" s="42"/>
      <c r="LZU419" s="42"/>
      <c r="LZV419" s="42"/>
      <c r="LZW419" s="42"/>
      <c r="LZX419" s="42"/>
      <c r="LZY419" s="42"/>
      <c r="LZZ419" s="42"/>
      <c r="MAA419" s="42"/>
      <c r="MAB419" s="42"/>
      <c r="MAC419" s="42"/>
      <c r="MAD419" s="42"/>
      <c r="MAE419" s="42"/>
      <c r="MAF419" s="42"/>
      <c r="MAG419" s="42"/>
      <c r="MAH419" s="42"/>
      <c r="MAI419" s="42"/>
      <c r="MAJ419" s="42"/>
      <c r="MAK419" s="42"/>
      <c r="MAL419" s="42"/>
      <c r="MAM419" s="42"/>
      <c r="MAN419" s="42"/>
      <c r="MAO419" s="42"/>
      <c r="MAP419" s="42"/>
      <c r="MAQ419" s="42"/>
      <c r="MAR419" s="42"/>
      <c r="MAS419" s="42"/>
      <c r="MAT419" s="42"/>
      <c r="MAU419" s="42"/>
      <c r="MAV419" s="42"/>
      <c r="MAW419" s="42"/>
      <c r="MAX419" s="42"/>
      <c r="MAY419" s="42"/>
      <c r="MAZ419" s="42"/>
      <c r="MBA419" s="42"/>
      <c r="MBB419" s="42"/>
      <c r="MBC419" s="42"/>
      <c r="MBD419" s="42"/>
      <c r="MBE419" s="42"/>
      <c r="MBF419" s="42"/>
      <c r="MBG419" s="42"/>
      <c r="MBH419" s="42"/>
      <c r="MBI419" s="42"/>
      <c r="MBJ419" s="42"/>
      <c r="MBK419" s="42"/>
      <c r="MBL419" s="42"/>
      <c r="MBM419" s="42"/>
      <c r="MBN419" s="42"/>
      <c r="MBO419" s="42"/>
      <c r="MBP419" s="42"/>
      <c r="MBQ419" s="42"/>
      <c r="MBR419" s="42"/>
      <c r="MBS419" s="42"/>
      <c r="MBT419" s="42"/>
      <c r="MBU419" s="42"/>
      <c r="MBV419" s="42"/>
      <c r="MBW419" s="42"/>
      <c r="MBX419" s="42"/>
      <c r="MBY419" s="42"/>
      <c r="MBZ419" s="42"/>
      <c r="MCA419" s="42"/>
      <c r="MCB419" s="42"/>
      <c r="MCC419" s="42"/>
      <c r="MCD419" s="42"/>
      <c r="MCE419" s="42"/>
      <c r="MCF419" s="42"/>
      <c r="MCG419" s="42"/>
      <c r="MCH419" s="42"/>
      <c r="MCI419" s="42"/>
      <c r="MCJ419" s="42"/>
      <c r="MCK419" s="42"/>
      <c r="MCL419" s="42"/>
      <c r="MCM419" s="42"/>
      <c r="MCN419" s="42"/>
      <c r="MCO419" s="42"/>
      <c r="MCP419" s="42"/>
      <c r="MCQ419" s="42"/>
      <c r="MCR419" s="42"/>
      <c r="MCS419" s="42"/>
      <c r="MCT419" s="42"/>
      <c r="MCU419" s="42"/>
      <c r="MCV419" s="42"/>
      <c r="MCW419" s="42"/>
      <c r="MCX419" s="42"/>
      <c r="MCY419" s="42"/>
      <c r="MCZ419" s="42"/>
      <c r="MDA419" s="42"/>
      <c r="MDB419" s="42"/>
      <c r="MDC419" s="42"/>
      <c r="MDD419" s="42"/>
      <c r="MDE419" s="42"/>
      <c r="MDF419" s="42"/>
      <c r="MDG419" s="42"/>
      <c r="MDH419" s="42"/>
      <c r="MDI419" s="42"/>
      <c r="MDJ419" s="42"/>
      <c r="MDK419" s="42"/>
      <c r="MDL419" s="42"/>
      <c r="MDM419" s="42"/>
      <c r="MDN419" s="42"/>
      <c r="MDO419" s="42"/>
      <c r="MDP419" s="42"/>
      <c r="MDQ419" s="42"/>
      <c r="MDR419" s="42"/>
      <c r="MDS419" s="42"/>
      <c r="MDT419" s="42"/>
      <c r="MDU419" s="42"/>
      <c r="MDV419" s="42"/>
      <c r="MDW419" s="42"/>
      <c r="MDX419" s="42"/>
      <c r="MDY419" s="42"/>
      <c r="MDZ419" s="42"/>
      <c r="MEA419" s="42"/>
      <c r="MEB419" s="42"/>
      <c r="MEC419" s="42"/>
      <c r="MED419" s="42"/>
      <c r="MEE419" s="42"/>
      <c r="MEF419" s="42"/>
      <c r="MEG419" s="42"/>
      <c r="MEH419" s="42"/>
      <c r="MEI419" s="42"/>
      <c r="MEJ419" s="42"/>
      <c r="MEK419" s="42"/>
      <c r="MEL419" s="42"/>
      <c r="MEM419" s="42"/>
      <c r="MEN419" s="42"/>
      <c r="MEO419" s="42"/>
      <c r="MEP419" s="42"/>
      <c r="MEQ419" s="42"/>
      <c r="MER419" s="42"/>
      <c r="MES419" s="42"/>
      <c r="MET419" s="42"/>
      <c r="MEU419" s="42"/>
      <c r="MEV419" s="42"/>
      <c r="MEW419" s="42"/>
      <c r="MEX419" s="42"/>
      <c r="MEY419" s="42"/>
      <c r="MEZ419" s="42"/>
      <c r="MFA419" s="42"/>
      <c r="MFB419" s="42"/>
      <c r="MFC419" s="42"/>
      <c r="MFD419" s="42"/>
      <c r="MFE419" s="42"/>
      <c r="MFF419" s="42"/>
      <c r="MFG419" s="42"/>
      <c r="MFH419" s="42"/>
      <c r="MFI419" s="42"/>
      <c r="MFJ419" s="42"/>
      <c r="MFK419" s="42"/>
      <c r="MFL419" s="42"/>
      <c r="MFM419" s="42"/>
      <c r="MFN419" s="42"/>
      <c r="MFO419" s="42"/>
      <c r="MFP419" s="42"/>
      <c r="MFQ419" s="42"/>
      <c r="MFR419" s="42"/>
      <c r="MFS419" s="42"/>
      <c r="MFT419" s="42"/>
      <c r="MFU419" s="42"/>
      <c r="MFV419" s="42"/>
      <c r="MFW419" s="42"/>
      <c r="MFX419" s="42"/>
      <c r="MFY419" s="42"/>
      <c r="MFZ419" s="42"/>
      <c r="MGA419" s="42"/>
      <c r="MGB419" s="42"/>
      <c r="MGC419" s="42"/>
      <c r="MGD419" s="42"/>
      <c r="MGE419" s="42"/>
      <c r="MGF419" s="42"/>
      <c r="MGG419" s="42"/>
      <c r="MGH419" s="42"/>
      <c r="MGI419" s="42"/>
      <c r="MGJ419" s="42"/>
      <c r="MGK419" s="42"/>
      <c r="MGL419" s="42"/>
      <c r="MGM419" s="42"/>
      <c r="MGN419" s="42"/>
      <c r="MGO419" s="42"/>
      <c r="MGP419" s="42"/>
      <c r="MGQ419" s="42"/>
      <c r="MGR419" s="42"/>
      <c r="MGS419" s="42"/>
      <c r="MGT419" s="42"/>
      <c r="MGU419" s="42"/>
      <c r="MGV419" s="42"/>
      <c r="MGW419" s="42"/>
      <c r="MGX419" s="42"/>
      <c r="MGY419" s="42"/>
      <c r="MGZ419" s="42"/>
      <c r="MHA419" s="42"/>
      <c r="MHB419" s="42"/>
      <c r="MHC419" s="42"/>
      <c r="MHD419" s="42"/>
      <c r="MHE419" s="42"/>
      <c r="MHF419" s="42"/>
      <c r="MHG419" s="42"/>
      <c r="MHH419" s="42"/>
      <c r="MHI419" s="42"/>
      <c r="MHJ419" s="42"/>
      <c r="MHK419" s="42"/>
      <c r="MHL419" s="42"/>
      <c r="MHM419" s="42"/>
      <c r="MHN419" s="42"/>
      <c r="MHO419" s="42"/>
      <c r="MHP419" s="42"/>
      <c r="MHQ419" s="42"/>
      <c r="MHR419" s="42"/>
      <c r="MHS419" s="42"/>
      <c r="MHT419" s="42"/>
      <c r="MHU419" s="42"/>
      <c r="MHV419" s="42"/>
      <c r="MHW419" s="42"/>
      <c r="MHX419" s="42"/>
      <c r="MHY419" s="42"/>
      <c r="MHZ419" s="42"/>
      <c r="MIA419" s="42"/>
      <c r="MIB419" s="42"/>
      <c r="MIC419" s="42"/>
      <c r="MID419" s="42"/>
      <c r="MIE419" s="42"/>
      <c r="MIF419" s="42"/>
      <c r="MIG419" s="42"/>
      <c r="MIH419" s="42"/>
      <c r="MII419" s="42"/>
      <c r="MIJ419" s="42"/>
      <c r="MIK419" s="42"/>
      <c r="MIL419" s="42"/>
      <c r="MIM419" s="42"/>
      <c r="MIN419" s="42"/>
      <c r="MIO419" s="42"/>
      <c r="MIP419" s="42"/>
      <c r="MIQ419" s="42"/>
      <c r="MIR419" s="42"/>
      <c r="MIS419" s="42"/>
      <c r="MIT419" s="42"/>
      <c r="MIU419" s="42"/>
      <c r="MIV419" s="42"/>
      <c r="MIW419" s="42"/>
      <c r="MIX419" s="42"/>
      <c r="MIY419" s="42"/>
      <c r="MIZ419" s="42"/>
      <c r="MJA419" s="42"/>
      <c r="MJB419" s="42"/>
      <c r="MJC419" s="42"/>
      <c r="MJD419" s="42"/>
      <c r="MJE419" s="42"/>
      <c r="MJF419" s="42"/>
      <c r="MJG419" s="42"/>
      <c r="MJH419" s="42"/>
      <c r="MJI419" s="42"/>
      <c r="MJJ419" s="42"/>
      <c r="MJK419" s="42"/>
      <c r="MJL419" s="42"/>
      <c r="MJM419" s="42"/>
      <c r="MJN419" s="42"/>
      <c r="MJO419" s="42"/>
      <c r="MJP419" s="42"/>
      <c r="MJQ419" s="42"/>
      <c r="MJR419" s="42"/>
      <c r="MJS419" s="42"/>
      <c r="MJT419" s="42"/>
      <c r="MJU419" s="42"/>
      <c r="MJV419" s="42"/>
      <c r="MJW419" s="42"/>
      <c r="MJX419" s="42"/>
      <c r="MJY419" s="42"/>
      <c r="MJZ419" s="42"/>
      <c r="MKA419" s="42"/>
      <c r="MKB419" s="42"/>
      <c r="MKC419" s="42"/>
      <c r="MKD419" s="42"/>
      <c r="MKE419" s="42"/>
      <c r="MKF419" s="42"/>
      <c r="MKG419" s="42"/>
      <c r="MKH419" s="42"/>
      <c r="MKI419" s="42"/>
      <c r="MKJ419" s="42"/>
      <c r="MKK419" s="42"/>
      <c r="MKL419" s="42"/>
      <c r="MKM419" s="42"/>
      <c r="MKN419" s="42"/>
      <c r="MKO419" s="42"/>
      <c r="MKP419" s="42"/>
      <c r="MKQ419" s="42"/>
      <c r="MKR419" s="42"/>
      <c r="MKS419" s="42"/>
      <c r="MKT419" s="42"/>
      <c r="MKU419" s="42"/>
      <c r="MKV419" s="42"/>
      <c r="MKW419" s="42"/>
      <c r="MKX419" s="42"/>
      <c r="MKY419" s="42"/>
      <c r="MKZ419" s="42"/>
      <c r="MLA419" s="42"/>
      <c r="MLB419" s="42"/>
      <c r="MLC419" s="42"/>
      <c r="MLD419" s="42"/>
      <c r="MLE419" s="42"/>
      <c r="MLF419" s="42"/>
      <c r="MLG419" s="42"/>
      <c r="MLH419" s="42"/>
      <c r="MLI419" s="42"/>
      <c r="MLJ419" s="42"/>
      <c r="MLK419" s="42"/>
      <c r="MLL419" s="42"/>
      <c r="MLM419" s="42"/>
      <c r="MLN419" s="42"/>
      <c r="MLO419" s="42"/>
      <c r="MLP419" s="42"/>
      <c r="MLQ419" s="42"/>
      <c r="MLR419" s="42"/>
      <c r="MLS419" s="42"/>
      <c r="MLT419" s="42"/>
      <c r="MLU419" s="42"/>
      <c r="MLV419" s="42"/>
      <c r="MLW419" s="42"/>
      <c r="MLX419" s="42"/>
      <c r="MLY419" s="42"/>
      <c r="MLZ419" s="42"/>
      <c r="MMA419" s="42"/>
      <c r="MMB419" s="42"/>
      <c r="MMC419" s="42"/>
      <c r="MMD419" s="42"/>
      <c r="MME419" s="42"/>
      <c r="MMF419" s="42"/>
      <c r="MMG419" s="42"/>
      <c r="MMH419" s="42"/>
      <c r="MMI419" s="42"/>
      <c r="MMJ419" s="42"/>
      <c r="MMK419" s="42"/>
      <c r="MML419" s="42"/>
      <c r="MMM419" s="42"/>
      <c r="MMN419" s="42"/>
      <c r="MMO419" s="42"/>
      <c r="MMP419" s="42"/>
      <c r="MMQ419" s="42"/>
      <c r="MMR419" s="42"/>
      <c r="MMS419" s="42"/>
      <c r="MMT419" s="42"/>
      <c r="MMU419" s="42"/>
      <c r="MMV419" s="42"/>
      <c r="MMW419" s="42"/>
      <c r="MMX419" s="42"/>
      <c r="MMY419" s="42"/>
      <c r="MMZ419" s="42"/>
      <c r="MNA419" s="42"/>
      <c r="MNB419" s="42"/>
      <c r="MNC419" s="42"/>
      <c r="MND419" s="42"/>
      <c r="MNE419" s="42"/>
      <c r="MNF419" s="42"/>
      <c r="MNG419" s="42"/>
      <c r="MNH419" s="42"/>
      <c r="MNI419" s="42"/>
      <c r="MNJ419" s="42"/>
      <c r="MNK419" s="42"/>
      <c r="MNL419" s="42"/>
      <c r="MNM419" s="42"/>
      <c r="MNN419" s="42"/>
      <c r="MNO419" s="42"/>
      <c r="MNP419" s="42"/>
      <c r="MNQ419" s="42"/>
      <c r="MNR419" s="42"/>
      <c r="MNS419" s="42"/>
      <c r="MNT419" s="42"/>
      <c r="MNU419" s="42"/>
      <c r="MNV419" s="42"/>
      <c r="MNW419" s="42"/>
      <c r="MNX419" s="42"/>
      <c r="MNY419" s="42"/>
      <c r="MNZ419" s="42"/>
      <c r="MOA419" s="42"/>
      <c r="MOB419" s="42"/>
      <c r="MOC419" s="42"/>
      <c r="MOD419" s="42"/>
      <c r="MOE419" s="42"/>
      <c r="MOF419" s="42"/>
      <c r="MOG419" s="42"/>
      <c r="MOH419" s="42"/>
      <c r="MOI419" s="42"/>
      <c r="MOJ419" s="42"/>
      <c r="MOK419" s="42"/>
      <c r="MOL419" s="42"/>
      <c r="MOM419" s="42"/>
      <c r="MON419" s="42"/>
      <c r="MOO419" s="42"/>
      <c r="MOP419" s="42"/>
      <c r="MOQ419" s="42"/>
      <c r="MOR419" s="42"/>
      <c r="MOS419" s="42"/>
      <c r="MOT419" s="42"/>
      <c r="MOU419" s="42"/>
      <c r="MOV419" s="42"/>
      <c r="MOW419" s="42"/>
      <c r="MOX419" s="42"/>
      <c r="MOY419" s="42"/>
      <c r="MOZ419" s="42"/>
      <c r="MPA419" s="42"/>
      <c r="MPB419" s="42"/>
      <c r="MPC419" s="42"/>
      <c r="MPD419" s="42"/>
      <c r="MPE419" s="42"/>
      <c r="MPF419" s="42"/>
      <c r="MPG419" s="42"/>
      <c r="MPH419" s="42"/>
      <c r="MPI419" s="42"/>
      <c r="MPJ419" s="42"/>
      <c r="MPK419" s="42"/>
      <c r="MPL419" s="42"/>
      <c r="MPM419" s="42"/>
      <c r="MPN419" s="42"/>
      <c r="MPO419" s="42"/>
      <c r="MPP419" s="42"/>
      <c r="MPQ419" s="42"/>
      <c r="MPR419" s="42"/>
      <c r="MPS419" s="42"/>
      <c r="MPT419" s="42"/>
      <c r="MPU419" s="42"/>
      <c r="MPV419" s="42"/>
      <c r="MPW419" s="42"/>
      <c r="MPX419" s="42"/>
      <c r="MPY419" s="42"/>
      <c r="MPZ419" s="42"/>
      <c r="MQA419" s="42"/>
      <c r="MQB419" s="42"/>
      <c r="MQC419" s="42"/>
      <c r="MQD419" s="42"/>
      <c r="MQE419" s="42"/>
      <c r="MQF419" s="42"/>
      <c r="MQG419" s="42"/>
      <c r="MQH419" s="42"/>
      <c r="MQI419" s="42"/>
      <c r="MQJ419" s="42"/>
      <c r="MQK419" s="42"/>
      <c r="MQL419" s="42"/>
      <c r="MQM419" s="42"/>
      <c r="MQN419" s="42"/>
      <c r="MQO419" s="42"/>
      <c r="MQP419" s="42"/>
      <c r="MQQ419" s="42"/>
      <c r="MQR419" s="42"/>
      <c r="MQS419" s="42"/>
      <c r="MQT419" s="42"/>
      <c r="MQU419" s="42"/>
      <c r="MQV419" s="42"/>
      <c r="MQW419" s="42"/>
      <c r="MQX419" s="42"/>
      <c r="MQY419" s="42"/>
      <c r="MQZ419" s="42"/>
      <c r="MRA419" s="42"/>
      <c r="MRB419" s="42"/>
      <c r="MRC419" s="42"/>
      <c r="MRD419" s="42"/>
      <c r="MRE419" s="42"/>
      <c r="MRF419" s="42"/>
      <c r="MRG419" s="42"/>
      <c r="MRH419" s="42"/>
      <c r="MRI419" s="42"/>
      <c r="MRJ419" s="42"/>
      <c r="MRK419" s="42"/>
      <c r="MRL419" s="42"/>
      <c r="MRM419" s="42"/>
      <c r="MRN419" s="42"/>
      <c r="MRO419" s="42"/>
      <c r="MRP419" s="42"/>
      <c r="MRQ419" s="42"/>
      <c r="MRR419" s="42"/>
      <c r="MRS419" s="42"/>
      <c r="MRT419" s="42"/>
      <c r="MRU419" s="42"/>
      <c r="MRV419" s="42"/>
      <c r="MRW419" s="42"/>
      <c r="MRX419" s="42"/>
      <c r="MRY419" s="42"/>
      <c r="MRZ419" s="42"/>
      <c r="MSA419" s="42"/>
      <c r="MSB419" s="42"/>
      <c r="MSC419" s="42"/>
      <c r="MSD419" s="42"/>
      <c r="MSE419" s="42"/>
      <c r="MSF419" s="42"/>
      <c r="MSG419" s="42"/>
      <c r="MSH419" s="42"/>
      <c r="MSI419" s="42"/>
      <c r="MSJ419" s="42"/>
      <c r="MSK419" s="42"/>
      <c r="MSL419" s="42"/>
      <c r="MSM419" s="42"/>
      <c r="MSN419" s="42"/>
      <c r="MSO419" s="42"/>
      <c r="MSP419" s="42"/>
      <c r="MSQ419" s="42"/>
      <c r="MSR419" s="42"/>
      <c r="MSS419" s="42"/>
      <c r="MST419" s="42"/>
      <c r="MSU419" s="42"/>
      <c r="MSV419" s="42"/>
      <c r="MSW419" s="42"/>
      <c r="MSX419" s="42"/>
      <c r="MSY419" s="42"/>
      <c r="MSZ419" s="42"/>
      <c r="MTA419" s="42"/>
      <c r="MTB419" s="42"/>
      <c r="MTC419" s="42"/>
      <c r="MTD419" s="42"/>
      <c r="MTE419" s="42"/>
      <c r="MTF419" s="42"/>
      <c r="MTG419" s="42"/>
      <c r="MTH419" s="42"/>
      <c r="MTI419" s="42"/>
      <c r="MTJ419" s="42"/>
      <c r="MTK419" s="42"/>
      <c r="MTL419" s="42"/>
      <c r="MTM419" s="42"/>
      <c r="MTN419" s="42"/>
      <c r="MTO419" s="42"/>
      <c r="MTP419" s="42"/>
      <c r="MTQ419" s="42"/>
      <c r="MTR419" s="42"/>
      <c r="MTS419" s="42"/>
      <c r="MTT419" s="42"/>
      <c r="MTU419" s="42"/>
      <c r="MTV419" s="42"/>
      <c r="MTW419" s="42"/>
      <c r="MTX419" s="42"/>
      <c r="MTY419" s="42"/>
      <c r="MTZ419" s="42"/>
      <c r="MUA419" s="42"/>
      <c r="MUB419" s="42"/>
      <c r="MUC419" s="42"/>
      <c r="MUD419" s="42"/>
      <c r="MUE419" s="42"/>
      <c r="MUF419" s="42"/>
      <c r="MUG419" s="42"/>
      <c r="MUH419" s="42"/>
      <c r="MUI419" s="42"/>
      <c r="MUJ419" s="42"/>
      <c r="MUK419" s="42"/>
      <c r="MUL419" s="42"/>
      <c r="MUM419" s="42"/>
      <c r="MUN419" s="42"/>
      <c r="MUO419" s="42"/>
      <c r="MUP419" s="42"/>
      <c r="MUQ419" s="42"/>
      <c r="MUR419" s="42"/>
      <c r="MUS419" s="42"/>
      <c r="MUT419" s="42"/>
      <c r="MUU419" s="42"/>
      <c r="MUV419" s="42"/>
      <c r="MUW419" s="42"/>
      <c r="MUX419" s="42"/>
      <c r="MUY419" s="42"/>
      <c r="MUZ419" s="42"/>
      <c r="MVA419" s="42"/>
      <c r="MVB419" s="42"/>
      <c r="MVC419" s="42"/>
      <c r="MVD419" s="42"/>
      <c r="MVE419" s="42"/>
      <c r="MVF419" s="42"/>
      <c r="MVG419" s="42"/>
      <c r="MVH419" s="42"/>
      <c r="MVI419" s="42"/>
      <c r="MVJ419" s="42"/>
      <c r="MVK419" s="42"/>
      <c r="MVL419" s="42"/>
      <c r="MVM419" s="42"/>
      <c r="MVN419" s="42"/>
      <c r="MVO419" s="42"/>
      <c r="MVP419" s="42"/>
      <c r="MVQ419" s="42"/>
      <c r="MVR419" s="42"/>
      <c r="MVS419" s="42"/>
      <c r="MVT419" s="42"/>
      <c r="MVU419" s="42"/>
      <c r="MVV419" s="42"/>
      <c r="MVW419" s="42"/>
      <c r="MVX419" s="42"/>
      <c r="MVY419" s="42"/>
      <c r="MVZ419" s="42"/>
      <c r="MWA419" s="42"/>
      <c r="MWB419" s="42"/>
      <c r="MWC419" s="42"/>
      <c r="MWD419" s="42"/>
      <c r="MWE419" s="42"/>
      <c r="MWF419" s="42"/>
      <c r="MWG419" s="42"/>
      <c r="MWH419" s="42"/>
      <c r="MWI419" s="42"/>
      <c r="MWJ419" s="42"/>
      <c r="MWK419" s="42"/>
      <c r="MWL419" s="42"/>
      <c r="MWM419" s="42"/>
      <c r="MWN419" s="42"/>
      <c r="MWO419" s="42"/>
      <c r="MWP419" s="42"/>
      <c r="MWQ419" s="42"/>
      <c r="MWR419" s="42"/>
      <c r="MWS419" s="42"/>
      <c r="MWT419" s="42"/>
      <c r="MWU419" s="42"/>
      <c r="MWV419" s="42"/>
      <c r="MWW419" s="42"/>
      <c r="MWX419" s="42"/>
      <c r="MWY419" s="42"/>
      <c r="MWZ419" s="42"/>
      <c r="MXA419" s="42"/>
      <c r="MXB419" s="42"/>
      <c r="MXC419" s="42"/>
      <c r="MXD419" s="42"/>
      <c r="MXE419" s="42"/>
      <c r="MXF419" s="42"/>
      <c r="MXG419" s="42"/>
      <c r="MXH419" s="42"/>
      <c r="MXI419" s="42"/>
      <c r="MXJ419" s="42"/>
      <c r="MXK419" s="42"/>
      <c r="MXL419" s="42"/>
      <c r="MXM419" s="42"/>
      <c r="MXN419" s="42"/>
      <c r="MXO419" s="42"/>
      <c r="MXP419" s="42"/>
      <c r="MXQ419" s="42"/>
      <c r="MXR419" s="42"/>
      <c r="MXS419" s="42"/>
      <c r="MXT419" s="42"/>
      <c r="MXU419" s="42"/>
      <c r="MXV419" s="42"/>
      <c r="MXW419" s="42"/>
      <c r="MXX419" s="42"/>
      <c r="MXY419" s="42"/>
      <c r="MXZ419" s="42"/>
      <c r="MYA419" s="42"/>
      <c r="MYB419" s="42"/>
      <c r="MYC419" s="42"/>
      <c r="MYD419" s="42"/>
      <c r="MYE419" s="42"/>
      <c r="MYF419" s="42"/>
      <c r="MYG419" s="42"/>
      <c r="MYH419" s="42"/>
      <c r="MYI419" s="42"/>
      <c r="MYJ419" s="42"/>
      <c r="MYK419" s="42"/>
      <c r="MYL419" s="42"/>
      <c r="MYM419" s="42"/>
      <c r="MYN419" s="42"/>
      <c r="MYO419" s="42"/>
      <c r="MYP419" s="42"/>
      <c r="MYQ419" s="42"/>
      <c r="MYR419" s="42"/>
      <c r="MYS419" s="42"/>
      <c r="MYT419" s="42"/>
      <c r="MYU419" s="42"/>
      <c r="MYV419" s="42"/>
      <c r="MYW419" s="42"/>
      <c r="MYX419" s="42"/>
      <c r="MYY419" s="42"/>
      <c r="MYZ419" s="42"/>
      <c r="MZA419" s="42"/>
      <c r="MZB419" s="42"/>
      <c r="MZC419" s="42"/>
      <c r="MZD419" s="42"/>
      <c r="MZE419" s="42"/>
      <c r="MZF419" s="42"/>
      <c r="MZG419" s="42"/>
      <c r="MZH419" s="42"/>
      <c r="MZI419" s="42"/>
      <c r="MZJ419" s="42"/>
      <c r="MZK419" s="42"/>
      <c r="MZL419" s="42"/>
      <c r="MZM419" s="42"/>
      <c r="MZN419" s="42"/>
      <c r="MZO419" s="42"/>
      <c r="MZP419" s="42"/>
      <c r="MZQ419" s="42"/>
      <c r="MZR419" s="42"/>
      <c r="MZS419" s="42"/>
      <c r="MZT419" s="42"/>
      <c r="MZU419" s="42"/>
      <c r="MZV419" s="42"/>
      <c r="MZW419" s="42"/>
      <c r="MZX419" s="42"/>
      <c r="MZY419" s="42"/>
      <c r="MZZ419" s="42"/>
      <c r="NAA419" s="42"/>
      <c r="NAB419" s="42"/>
      <c r="NAC419" s="42"/>
      <c r="NAD419" s="42"/>
      <c r="NAE419" s="42"/>
      <c r="NAF419" s="42"/>
      <c r="NAG419" s="42"/>
      <c r="NAH419" s="42"/>
      <c r="NAI419" s="42"/>
      <c r="NAJ419" s="42"/>
      <c r="NAK419" s="42"/>
      <c r="NAL419" s="42"/>
      <c r="NAM419" s="42"/>
      <c r="NAN419" s="42"/>
      <c r="NAO419" s="42"/>
      <c r="NAP419" s="42"/>
      <c r="NAQ419" s="42"/>
      <c r="NAR419" s="42"/>
      <c r="NAS419" s="42"/>
      <c r="NAT419" s="42"/>
      <c r="NAU419" s="42"/>
      <c r="NAV419" s="42"/>
      <c r="NAW419" s="42"/>
      <c r="NAX419" s="42"/>
      <c r="NAY419" s="42"/>
      <c r="NAZ419" s="42"/>
      <c r="NBA419" s="42"/>
      <c r="NBB419" s="42"/>
      <c r="NBC419" s="42"/>
      <c r="NBD419" s="42"/>
      <c r="NBE419" s="42"/>
      <c r="NBF419" s="42"/>
      <c r="NBG419" s="42"/>
      <c r="NBH419" s="42"/>
      <c r="NBI419" s="42"/>
      <c r="NBJ419" s="42"/>
      <c r="NBK419" s="42"/>
      <c r="NBL419" s="42"/>
      <c r="NBM419" s="42"/>
      <c r="NBN419" s="42"/>
      <c r="NBO419" s="42"/>
      <c r="NBP419" s="42"/>
      <c r="NBQ419" s="42"/>
      <c r="NBR419" s="42"/>
      <c r="NBS419" s="42"/>
      <c r="NBT419" s="42"/>
      <c r="NBU419" s="42"/>
      <c r="NBV419" s="42"/>
      <c r="NBW419" s="42"/>
      <c r="NBX419" s="42"/>
      <c r="NBY419" s="42"/>
      <c r="NBZ419" s="42"/>
      <c r="NCA419" s="42"/>
      <c r="NCB419" s="42"/>
      <c r="NCC419" s="42"/>
      <c r="NCD419" s="42"/>
      <c r="NCE419" s="42"/>
      <c r="NCF419" s="42"/>
      <c r="NCG419" s="42"/>
      <c r="NCH419" s="42"/>
      <c r="NCI419" s="42"/>
      <c r="NCJ419" s="42"/>
      <c r="NCK419" s="42"/>
      <c r="NCL419" s="42"/>
      <c r="NCM419" s="42"/>
      <c r="NCN419" s="42"/>
      <c r="NCO419" s="42"/>
      <c r="NCP419" s="42"/>
      <c r="NCQ419" s="42"/>
      <c r="NCR419" s="42"/>
      <c r="NCS419" s="42"/>
      <c r="NCT419" s="42"/>
      <c r="NCU419" s="42"/>
      <c r="NCV419" s="42"/>
      <c r="NCW419" s="42"/>
      <c r="NCX419" s="42"/>
      <c r="NCY419" s="42"/>
      <c r="NCZ419" s="42"/>
      <c r="NDA419" s="42"/>
      <c r="NDB419" s="42"/>
      <c r="NDC419" s="42"/>
      <c r="NDD419" s="42"/>
      <c r="NDE419" s="42"/>
      <c r="NDF419" s="42"/>
      <c r="NDG419" s="42"/>
      <c r="NDH419" s="42"/>
      <c r="NDI419" s="42"/>
      <c r="NDJ419" s="42"/>
      <c r="NDK419" s="42"/>
      <c r="NDL419" s="42"/>
      <c r="NDM419" s="42"/>
      <c r="NDN419" s="42"/>
      <c r="NDO419" s="42"/>
      <c r="NDP419" s="42"/>
      <c r="NDQ419" s="42"/>
      <c r="NDR419" s="42"/>
      <c r="NDS419" s="42"/>
      <c r="NDT419" s="42"/>
      <c r="NDU419" s="42"/>
      <c r="NDV419" s="42"/>
      <c r="NDW419" s="42"/>
      <c r="NDX419" s="42"/>
      <c r="NDY419" s="42"/>
      <c r="NDZ419" s="42"/>
      <c r="NEA419" s="42"/>
      <c r="NEB419" s="42"/>
      <c r="NEC419" s="42"/>
      <c r="NED419" s="42"/>
      <c r="NEE419" s="42"/>
      <c r="NEF419" s="42"/>
      <c r="NEG419" s="42"/>
      <c r="NEH419" s="42"/>
      <c r="NEI419" s="42"/>
      <c r="NEJ419" s="42"/>
      <c r="NEK419" s="42"/>
      <c r="NEL419" s="42"/>
      <c r="NEM419" s="42"/>
      <c r="NEN419" s="42"/>
      <c r="NEO419" s="42"/>
      <c r="NEP419" s="42"/>
      <c r="NEQ419" s="42"/>
      <c r="NER419" s="42"/>
      <c r="NES419" s="42"/>
      <c r="NET419" s="42"/>
      <c r="NEU419" s="42"/>
      <c r="NEV419" s="42"/>
      <c r="NEW419" s="42"/>
      <c r="NEX419" s="42"/>
      <c r="NEY419" s="42"/>
      <c r="NEZ419" s="42"/>
      <c r="NFA419" s="42"/>
      <c r="NFB419" s="42"/>
      <c r="NFC419" s="42"/>
      <c r="NFD419" s="42"/>
      <c r="NFE419" s="42"/>
      <c r="NFF419" s="42"/>
      <c r="NFG419" s="42"/>
      <c r="NFH419" s="42"/>
      <c r="NFI419" s="42"/>
      <c r="NFJ419" s="42"/>
      <c r="NFK419" s="42"/>
      <c r="NFL419" s="42"/>
      <c r="NFM419" s="42"/>
      <c r="NFN419" s="42"/>
      <c r="NFO419" s="42"/>
      <c r="NFP419" s="42"/>
      <c r="NFQ419" s="42"/>
      <c r="NFR419" s="42"/>
      <c r="NFS419" s="42"/>
      <c r="NFT419" s="42"/>
      <c r="NFU419" s="42"/>
      <c r="NFV419" s="42"/>
      <c r="NFW419" s="42"/>
      <c r="NFX419" s="42"/>
      <c r="NFY419" s="42"/>
      <c r="NFZ419" s="42"/>
      <c r="NGA419" s="42"/>
      <c r="NGB419" s="42"/>
      <c r="NGC419" s="42"/>
      <c r="NGD419" s="42"/>
      <c r="NGE419" s="42"/>
      <c r="NGF419" s="42"/>
      <c r="NGG419" s="42"/>
      <c r="NGH419" s="42"/>
      <c r="NGI419" s="42"/>
      <c r="NGJ419" s="42"/>
      <c r="NGK419" s="42"/>
      <c r="NGL419" s="42"/>
      <c r="NGM419" s="42"/>
      <c r="NGN419" s="42"/>
      <c r="NGO419" s="42"/>
      <c r="NGP419" s="42"/>
      <c r="NGQ419" s="42"/>
      <c r="NGR419" s="42"/>
      <c r="NGS419" s="42"/>
      <c r="NGT419" s="42"/>
      <c r="NGU419" s="42"/>
      <c r="NGV419" s="42"/>
      <c r="NGW419" s="42"/>
      <c r="NGX419" s="42"/>
      <c r="NGY419" s="42"/>
      <c r="NGZ419" s="42"/>
      <c r="NHA419" s="42"/>
      <c r="NHB419" s="42"/>
      <c r="NHC419" s="42"/>
      <c r="NHD419" s="42"/>
      <c r="NHE419" s="42"/>
      <c r="NHF419" s="42"/>
      <c r="NHG419" s="42"/>
      <c r="NHH419" s="42"/>
      <c r="NHI419" s="42"/>
      <c r="NHJ419" s="42"/>
      <c r="NHK419" s="42"/>
      <c r="NHL419" s="42"/>
      <c r="NHM419" s="42"/>
      <c r="NHN419" s="42"/>
      <c r="NHO419" s="42"/>
      <c r="NHP419" s="42"/>
      <c r="NHQ419" s="42"/>
      <c r="NHR419" s="42"/>
      <c r="NHS419" s="42"/>
      <c r="NHT419" s="42"/>
      <c r="NHU419" s="42"/>
      <c r="NHV419" s="42"/>
      <c r="NHW419" s="42"/>
      <c r="NHX419" s="42"/>
      <c r="NHY419" s="42"/>
      <c r="NHZ419" s="42"/>
      <c r="NIA419" s="42"/>
      <c r="NIB419" s="42"/>
      <c r="NIC419" s="42"/>
      <c r="NID419" s="42"/>
      <c r="NIE419" s="42"/>
      <c r="NIF419" s="42"/>
      <c r="NIG419" s="42"/>
      <c r="NIH419" s="42"/>
      <c r="NII419" s="42"/>
      <c r="NIJ419" s="42"/>
      <c r="NIK419" s="42"/>
      <c r="NIL419" s="42"/>
      <c r="NIM419" s="42"/>
      <c r="NIN419" s="42"/>
      <c r="NIO419" s="42"/>
      <c r="NIP419" s="42"/>
      <c r="NIQ419" s="42"/>
      <c r="NIR419" s="42"/>
      <c r="NIS419" s="42"/>
      <c r="NIT419" s="42"/>
      <c r="NIU419" s="42"/>
      <c r="NIV419" s="42"/>
      <c r="NIW419" s="42"/>
      <c r="NIX419" s="42"/>
      <c r="NIY419" s="42"/>
      <c r="NIZ419" s="42"/>
      <c r="NJA419" s="42"/>
      <c r="NJB419" s="42"/>
      <c r="NJC419" s="42"/>
      <c r="NJD419" s="42"/>
      <c r="NJE419" s="42"/>
      <c r="NJF419" s="42"/>
      <c r="NJG419" s="42"/>
      <c r="NJH419" s="42"/>
      <c r="NJI419" s="42"/>
      <c r="NJJ419" s="42"/>
      <c r="NJK419" s="42"/>
      <c r="NJL419" s="42"/>
      <c r="NJM419" s="42"/>
      <c r="NJN419" s="42"/>
      <c r="NJO419" s="42"/>
      <c r="NJP419" s="42"/>
      <c r="NJQ419" s="42"/>
      <c r="NJR419" s="42"/>
      <c r="NJS419" s="42"/>
      <c r="NJT419" s="42"/>
      <c r="NJU419" s="42"/>
      <c r="NJV419" s="42"/>
      <c r="NJW419" s="42"/>
      <c r="NJX419" s="42"/>
      <c r="NJY419" s="42"/>
      <c r="NJZ419" s="42"/>
      <c r="NKA419" s="42"/>
      <c r="NKB419" s="42"/>
      <c r="NKC419" s="42"/>
      <c r="NKD419" s="42"/>
      <c r="NKE419" s="42"/>
      <c r="NKF419" s="42"/>
      <c r="NKG419" s="42"/>
      <c r="NKH419" s="42"/>
      <c r="NKI419" s="42"/>
      <c r="NKJ419" s="42"/>
      <c r="NKK419" s="42"/>
      <c r="NKL419" s="42"/>
      <c r="NKM419" s="42"/>
      <c r="NKN419" s="42"/>
      <c r="NKO419" s="42"/>
      <c r="NKP419" s="42"/>
      <c r="NKQ419" s="42"/>
      <c r="NKR419" s="42"/>
      <c r="NKS419" s="42"/>
      <c r="NKT419" s="42"/>
      <c r="NKU419" s="42"/>
      <c r="NKV419" s="42"/>
      <c r="NKW419" s="42"/>
      <c r="NKX419" s="42"/>
      <c r="NKY419" s="42"/>
      <c r="NKZ419" s="42"/>
      <c r="NLA419" s="42"/>
      <c r="NLB419" s="42"/>
      <c r="NLC419" s="42"/>
      <c r="NLD419" s="42"/>
      <c r="NLE419" s="42"/>
      <c r="NLF419" s="42"/>
      <c r="NLG419" s="42"/>
      <c r="NLH419" s="42"/>
      <c r="NLI419" s="42"/>
      <c r="NLJ419" s="42"/>
      <c r="NLK419" s="42"/>
      <c r="NLL419" s="42"/>
      <c r="NLM419" s="42"/>
      <c r="NLN419" s="42"/>
      <c r="NLO419" s="42"/>
      <c r="NLP419" s="42"/>
      <c r="NLQ419" s="42"/>
      <c r="NLR419" s="42"/>
      <c r="NLS419" s="42"/>
      <c r="NLT419" s="42"/>
      <c r="NLU419" s="42"/>
      <c r="NLV419" s="42"/>
      <c r="NLW419" s="42"/>
      <c r="NLX419" s="42"/>
      <c r="NLY419" s="42"/>
      <c r="NLZ419" s="42"/>
      <c r="NMA419" s="42"/>
      <c r="NMB419" s="42"/>
      <c r="NMC419" s="42"/>
      <c r="NMD419" s="42"/>
      <c r="NME419" s="42"/>
      <c r="NMF419" s="42"/>
      <c r="NMG419" s="42"/>
      <c r="NMH419" s="42"/>
      <c r="NMI419" s="42"/>
      <c r="NMJ419" s="42"/>
      <c r="NMK419" s="42"/>
      <c r="NML419" s="42"/>
      <c r="NMM419" s="42"/>
      <c r="NMN419" s="42"/>
      <c r="NMO419" s="42"/>
      <c r="NMP419" s="42"/>
      <c r="NMQ419" s="42"/>
      <c r="NMR419" s="42"/>
      <c r="NMS419" s="42"/>
      <c r="NMT419" s="42"/>
      <c r="NMU419" s="42"/>
      <c r="NMV419" s="42"/>
      <c r="NMW419" s="42"/>
      <c r="NMX419" s="42"/>
      <c r="NMY419" s="42"/>
      <c r="NMZ419" s="42"/>
      <c r="NNA419" s="42"/>
      <c r="NNB419" s="42"/>
      <c r="NNC419" s="42"/>
      <c r="NND419" s="42"/>
      <c r="NNE419" s="42"/>
      <c r="NNF419" s="42"/>
      <c r="NNG419" s="42"/>
      <c r="NNH419" s="42"/>
      <c r="NNI419" s="42"/>
      <c r="NNJ419" s="42"/>
      <c r="NNK419" s="42"/>
      <c r="NNL419" s="42"/>
      <c r="NNM419" s="42"/>
      <c r="NNN419" s="42"/>
      <c r="NNO419" s="42"/>
      <c r="NNP419" s="42"/>
      <c r="NNQ419" s="42"/>
      <c r="NNR419" s="42"/>
      <c r="NNS419" s="42"/>
      <c r="NNT419" s="42"/>
      <c r="NNU419" s="42"/>
      <c r="NNV419" s="42"/>
      <c r="NNW419" s="42"/>
      <c r="NNX419" s="42"/>
      <c r="NNY419" s="42"/>
      <c r="NNZ419" s="42"/>
      <c r="NOA419" s="42"/>
      <c r="NOB419" s="42"/>
      <c r="NOC419" s="42"/>
      <c r="NOD419" s="42"/>
      <c r="NOE419" s="42"/>
      <c r="NOF419" s="42"/>
      <c r="NOG419" s="42"/>
      <c r="NOH419" s="42"/>
      <c r="NOI419" s="42"/>
      <c r="NOJ419" s="42"/>
      <c r="NOK419" s="42"/>
      <c r="NOL419" s="42"/>
      <c r="NOM419" s="42"/>
      <c r="NON419" s="42"/>
      <c r="NOO419" s="42"/>
      <c r="NOP419" s="42"/>
      <c r="NOQ419" s="42"/>
      <c r="NOR419" s="42"/>
      <c r="NOS419" s="42"/>
      <c r="NOT419" s="42"/>
      <c r="NOU419" s="42"/>
      <c r="NOV419" s="42"/>
      <c r="NOW419" s="42"/>
      <c r="NOX419" s="42"/>
      <c r="NOY419" s="42"/>
      <c r="NOZ419" s="42"/>
      <c r="NPA419" s="42"/>
      <c r="NPB419" s="42"/>
      <c r="NPC419" s="42"/>
      <c r="NPD419" s="42"/>
      <c r="NPE419" s="42"/>
      <c r="NPF419" s="42"/>
      <c r="NPG419" s="42"/>
      <c r="NPH419" s="42"/>
      <c r="NPI419" s="42"/>
      <c r="NPJ419" s="42"/>
      <c r="NPK419" s="42"/>
      <c r="NPL419" s="42"/>
      <c r="NPM419" s="42"/>
      <c r="NPN419" s="42"/>
      <c r="NPO419" s="42"/>
      <c r="NPP419" s="42"/>
      <c r="NPQ419" s="42"/>
      <c r="NPR419" s="42"/>
      <c r="NPS419" s="42"/>
      <c r="NPT419" s="42"/>
      <c r="NPU419" s="42"/>
      <c r="NPV419" s="42"/>
      <c r="NPW419" s="42"/>
      <c r="NPX419" s="42"/>
      <c r="NPY419" s="42"/>
      <c r="NPZ419" s="42"/>
      <c r="NQA419" s="42"/>
      <c r="NQB419" s="42"/>
      <c r="NQC419" s="42"/>
      <c r="NQD419" s="42"/>
      <c r="NQE419" s="42"/>
      <c r="NQF419" s="42"/>
      <c r="NQG419" s="42"/>
      <c r="NQH419" s="42"/>
      <c r="NQI419" s="42"/>
      <c r="NQJ419" s="42"/>
      <c r="NQK419" s="42"/>
      <c r="NQL419" s="42"/>
      <c r="NQM419" s="42"/>
      <c r="NQN419" s="42"/>
      <c r="NQO419" s="42"/>
      <c r="NQP419" s="42"/>
      <c r="NQQ419" s="42"/>
      <c r="NQR419" s="42"/>
      <c r="NQS419" s="42"/>
      <c r="NQT419" s="42"/>
      <c r="NQU419" s="42"/>
      <c r="NQV419" s="42"/>
      <c r="NQW419" s="42"/>
      <c r="NQX419" s="42"/>
      <c r="NQY419" s="42"/>
      <c r="NQZ419" s="42"/>
      <c r="NRA419" s="42"/>
      <c r="NRB419" s="42"/>
      <c r="NRC419" s="42"/>
      <c r="NRD419" s="42"/>
      <c r="NRE419" s="42"/>
      <c r="NRF419" s="42"/>
      <c r="NRG419" s="42"/>
      <c r="NRH419" s="42"/>
      <c r="NRI419" s="42"/>
      <c r="NRJ419" s="42"/>
      <c r="NRK419" s="42"/>
      <c r="NRL419" s="42"/>
      <c r="NRM419" s="42"/>
      <c r="NRN419" s="42"/>
      <c r="NRO419" s="42"/>
      <c r="NRP419" s="42"/>
      <c r="NRQ419" s="42"/>
      <c r="NRR419" s="42"/>
      <c r="NRS419" s="42"/>
      <c r="NRT419" s="42"/>
      <c r="NRU419" s="42"/>
      <c r="NRV419" s="42"/>
      <c r="NRW419" s="42"/>
      <c r="NRX419" s="42"/>
      <c r="NRY419" s="42"/>
      <c r="NRZ419" s="42"/>
      <c r="NSA419" s="42"/>
      <c r="NSB419" s="42"/>
      <c r="NSC419" s="42"/>
      <c r="NSD419" s="42"/>
      <c r="NSE419" s="42"/>
      <c r="NSF419" s="42"/>
      <c r="NSG419" s="42"/>
      <c r="NSH419" s="42"/>
      <c r="NSI419" s="42"/>
      <c r="NSJ419" s="42"/>
      <c r="NSK419" s="42"/>
      <c r="NSL419" s="42"/>
      <c r="NSM419" s="42"/>
      <c r="NSN419" s="42"/>
      <c r="NSO419" s="42"/>
      <c r="NSP419" s="42"/>
      <c r="NSQ419" s="42"/>
      <c r="NSR419" s="42"/>
      <c r="NSS419" s="42"/>
      <c r="NST419" s="42"/>
      <c r="NSU419" s="42"/>
      <c r="NSV419" s="42"/>
      <c r="NSW419" s="42"/>
      <c r="NSX419" s="42"/>
      <c r="NSY419" s="42"/>
      <c r="NSZ419" s="42"/>
      <c r="NTA419" s="42"/>
      <c r="NTB419" s="42"/>
      <c r="NTC419" s="42"/>
      <c r="NTD419" s="42"/>
      <c r="NTE419" s="42"/>
      <c r="NTF419" s="42"/>
      <c r="NTG419" s="42"/>
      <c r="NTH419" s="42"/>
      <c r="NTI419" s="42"/>
      <c r="NTJ419" s="42"/>
      <c r="NTK419" s="42"/>
      <c r="NTL419" s="42"/>
      <c r="NTM419" s="42"/>
      <c r="NTN419" s="42"/>
      <c r="NTO419" s="42"/>
      <c r="NTP419" s="42"/>
      <c r="NTQ419" s="42"/>
      <c r="NTR419" s="42"/>
      <c r="NTS419" s="42"/>
      <c r="NTT419" s="42"/>
      <c r="NTU419" s="42"/>
      <c r="NTV419" s="42"/>
      <c r="NTW419" s="42"/>
      <c r="NTX419" s="42"/>
      <c r="NTY419" s="42"/>
      <c r="NTZ419" s="42"/>
      <c r="NUA419" s="42"/>
      <c r="NUB419" s="42"/>
      <c r="NUC419" s="42"/>
      <c r="NUD419" s="42"/>
      <c r="NUE419" s="42"/>
      <c r="NUF419" s="42"/>
      <c r="NUG419" s="42"/>
      <c r="NUH419" s="42"/>
      <c r="NUI419" s="42"/>
      <c r="NUJ419" s="42"/>
      <c r="NUK419" s="42"/>
      <c r="NUL419" s="42"/>
      <c r="NUM419" s="42"/>
      <c r="NUN419" s="42"/>
      <c r="NUO419" s="42"/>
      <c r="NUP419" s="42"/>
      <c r="NUQ419" s="42"/>
      <c r="NUR419" s="42"/>
      <c r="NUS419" s="42"/>
      <c r="NUT419" s="42"/>
      <c r="NUU419" s="42"/>
      <c r="NUV419" s="42"/>
      <c r="NUW419" s="42"/>
      <c r="NUX419" s="42"/>
      <c r="NUY419" s="42"/>
      <c r="NUZ419" s="42"/>
      <c r="NVA419" s="42"/>
      <c r="NVB419" s="42"/>
      <c r="NVC419" s="42"/>
      <c r="NVD419" s="42"/>
      <c r="NVE419" s="42"/>
      <c r="NVF419" s="42"/>
      <c r="NVG419" s="42"/>
      <c r="NVH419" s="42"/>
      <c r="NVI419" s="42"/>
      <c r="NVJ419" s="42"/>
      <c r="NVK419" s="42"/>
      <c r="NVL419" s="42"/>
      <c r="NVM419" s="42"/>
      <c r="NVN419" s="42"/>
      <c r="NVO419" s="42"/>
      <c r="NVP419" s="42"/>
      <c r="NVQ419" s="42"/>
      <c r="NVR419" s="42"/>
      <c r="NVS419" s="42"/>
      <c r="NVT419" s="42"/>
      <c r="NVU419" s="42"/>
      <c r="NVV419" s="42"/>
      <c r="NVW419" s="42"/>
      <c r="NVX419" s="42"/>
      <c r="NVY419" s="42"/>
      <c r="NVZ419" s="42"/>
      <c r="NWA419" s="42"/>
      <c r="NWB419" s="42"/>
      <c r="NWC419" s="42"/>
      <c r="NWD419" s="42"/>
      <c r="NWE419" s="42"/>
      <c r="NWF419" s="42"/>
      <c r="NWG419" s="42"/>
      <c r="NWH419" s="42"/>
      <c r="NWI419" s="42"/>
      <c r="NWJ419" s="42"/>
      <c r="NWK419" s="42"/>
      <c r="NWL419" s="42"/>
      <c r="NWM419" s="42"/>
      <c r="NWN419" s="42"/>
      <c r="NWO419" s="42"/>
      <c r="NWP419" s="42"/>
      <c r="NWQ419" s="42"/>
      <c r="NWR419" s="42"/>
      <c r="NWS419" s="42"/>
      <c r="NWT419" s="42"/>
      <c r="NWU419" s="42"/>
      <c r="NWV419" s="42"/>
      <c r="NWW419" s="42"/>
      <c r="NWX419" s="42"/>
      <c r="NWY419" s="42"/>
      <c r="NWZ419" s="42"/>
      <c r="NXA419" s="42"/>
      <c r="NXB419" s="42"/>
      <c r="NXC419" s="42"/>
      <c r="NXD419" s="42"/>
      <c r="NXE419" s="42"/>
      <c r="NXF419" s="42"/>
      <c r="NXG419" s="42"/>
      <c r="NXH419" s="42"/>
      <c r="NXI419" s="42"/>
      <c r="NXJ419" s="42"/>
      <c r="NXK419" s="42"/>
      <c r="NXL419" s="42"/>
      <c r="NXM419" s="42"/>
      <c r="NXN419" s="42"/>
      <c r="NXO419" s="42"/>
      <c r="NXP419" s="42"/>
      <c r="NXQ419" s="42"/>
      <c r="NXR419" s="42"/>
      <c r="NXS419" s="42"/>
      <c r="NXT419" s="42"/>
      <c r="NXU419" s="42"/>
      <c r="NXV419" s="42"/>
      <c r="NXW419" s="42"/>
      <c r="NXX419" s="42"/>
      <c r="NXY419" s="42"/>
      <c r="NXZ419" s="42"/>
      <c r="NYA419" s="42"/>
      <c r="NYB419" s="42"/>
      <c r="NYC419" s="42"/>
      <c r="NYD419" s="42"/>
      <c r="NYE419" s="42"/>
      <c r="NYF419" s="42"/>
      <c r="NYG419" s="42"/>
      <c r="NYH419" s="42"/>
      <c r="NYI419" s="42"/>
      <c r="NYJ419" s="42"/>
      <c r="NYK419" s="42"/>
      <c r="NYL419" s="42"/>
      <c r="NYM419" s="42"/>
      <c r="NYN419" s="42"/>
      <c r="NYO419" s="42"/>
      <c r="NYP419" s="42"/>
      <c r="NYQ419" s="42"/>
      <c r="NYR419" s="42"/>
      <c r="NYS419" s="42"/>
      <c r="NYT419" s="42"/>
      <c r="NYU419" s="42"/>
      <c r="NYV419" s="42"/>
      <c r="NYW419" s="42"/>
      <c r="NYX419" s="42"/>
      <c r="NYY419" s="42"/>
      <c r="NYZ419" s="42"/>
      <c r="NZA419" s="42"/>
      <c r="NZB419" s="42"/>
      <c r="NZC419" s="42"/>
      <c r="NZD419" s="42"/>
      <c r="NZE419" s="42"/>
      <c r="NZF419" s="42"/>
      <c r="NZG419" s="42"/>
      <c r="NZH419" s="42"/>
      <c r="NZI419" s="42"/>
      <c r="NZJ419" s="42"/>
      <c r="NZK419" s="42"/>
      <c r="NZL419" s="42"/>
      <c r="NZM419" s="42"/>
      <c r="NZN419" s="42"/>
      <c r="NZO419" s="42"/>
      <c r="NZP419" s="42"/>
      <c r="NZQ419" s="42"/>
      <c r="NZR419" s="42"/>
      <c r="NZS419" s="42"/>
      <c r="NZT419" s="42"/>
      <c r="NZU419" s="42"/>
      <c r="NZV419" s="42"/>
      <c r="NZW419" s="42"/>
      <c r="NZX419" s="42"/>
      <c r="NZY419" s="42"/>
      <c r="NZZ419" s="42"/>
      <c r="OAA419" s="42"/>
      <c r="OAB419" s="42"/>
      <c r="OAC419" s="42"/>
      <c r="OAD419" s="42"/>
      <c r="OAE419" s="42"/>
      <c r="OAF419" s="42"/>
      <c r="OAG419" s="42"/>
      <c r="OAH419" s="42"/>
      <c r="OAI419" s="42"/>
      <c r="OAJ419" s="42"/>
      <c r="OAK419" s="42"/>
      <c r="OAL419" s="42"/>
      <c r="OAM419" s="42"/>
      <c r="OAN419" s="42"/>
      <c r="OAO419" s="42"/>
      <c r="OAP419" s="42"/>
      <c r="OAQ419" s="42"/>
      <c r="OAR419" s="42"/>
      <c r="OAS419" s="42"/>
      <c r="OAT419" s="42"/>
      <c r="OAU419" s="42"/>
      <c r="OAV419" s="42"/>
      <c r="OAW419" s="42"/>
      <c r="OAX419" s="42"/>
      <c r="OAY419" s="42"/>
      <c r="OAZ419" s="42"/>
      <c r="OBA419" s="42"/>
      <c r="OBB419" s="42"/>
      <c r="OBC419" s="42"/>
      <c r="OBD419" s="42"/>
      <c r="OBE419" s="42"/>
      <c r="OBF419" s="42"/>
      <c r="OBG419" s="42"/>
      <c r="OBH419" s="42"/>
      <c r="OBI419" s="42"/>
      <c r="OBJ419" s="42"/>
      <c r="OBK419" s="42"/>
      <c r="OBL419" s="42"/>
      <c r="OBM419" s="42"/>
      <c r="OBN419" s="42"/>
      <c r="OBO419" s="42"/>
      <c r="OBP419" s="42"/>
      <c r="OBQ419" s="42"/>
      <c r="OBR419" s="42"/>
      <c r="OBS419" s="42"/>
      <c r="OBT419" s="42"/>
      <c r="OBU419" s="42"/>
      <c r="OBV419" s="42"/>
      <c r="OBW419" s="42"/>
      <c r="OBX419" s="42"/>
      <c r="OBY419" s="42"/>
      <c r="OBZ419" s="42"/>
      <c r="OCA419" s="42"/>
      <c r="OCB419" s="42"/>
      <c r="OCC419" s="42"/>
      <c r="OCD419" s="42"/>
      <c r="OCE419" s="42"/>
      <c r="OCF419" s="42"/>
      <c r="OCG419" s="42"/>
      <c r="OCH419" s="42"/>
      <c r="OCI419" s="42"/>
      <c r="OCJ419" s="42"/>
      <c r="OCK419" s="42"/>
      <c r="OCL419" s="42"/>
      <c r="OCM419" s="42"/>
      <c r="OCN419" s="42"/>
      <c r="OCO419" s="42"/>
      <c r="OCP419" s="42"/>
      <c r="OCQ419" s="42"/>
      <c r="OCR419" s="42"/>
      <c r="OCS419" s="42"/>
      <c r="OCT419" s="42"/>
      <c r="OCU419" s="42"/>
      <c r="OCV419" s="42"/>
      <c r="OCW419" s="42"/>
      <c r="OCX419" s="42"/>
      <c r="OCY419" s="42"/>
      <c r="OCZ419" s="42"/>
      <c r="ODA419" s="42"/>
      <c r="ODB419" s="42"/>
      <c r="ODC419" s="42"/>
      <c r="ODD419" s="42"/>
      <c r="ODE419" s="42"/>
      <c r="ODF419" s="42"/>
      <c r="ODG419" s="42"/>
      <c r="ODH419" s="42"/>
      <c r="ODI419" s="42"/>
      <c r="ODJ419" s="42"/>
      <c r="ODK419" s="42"/>
      <c r="ODL419" s="42"/>
      <c r="ODM419" s="42"/>
      <c r="ODN419" s="42"/>
      <c r="ODO419" s="42"/>
      <c r="ODP419" s="42"/>
      <c r="ODQ419" s="42"/>
      <c r="ODR419" s="42"/>
      <c r="ODS419" s="42"/>
      <c r="ODT419" s="42"/>
      <c r="ODU419" s="42"/>
      <c r="ODV419" s="42"/>
      <c r="ODW419" s="42"/>
      <c r="ODX419" s="42"/>
      <c r="ODY419" s="42"/>
      <c r="ODZ419" s="42"/>
      <c r="OEA419" s="42"/>
      <c r="OEB419" s="42"/>
      <c r="OEC419" s="42"/>
      <c r="OED419" s="42"/>
      <c r="OEE419" s="42"/>
      <c r="OEF419" s="42"/>
      <c r="OEG419" s="42"/>
      <c r="OEH419" s="42"/>
      <c r="OEI419" s="42"/>
      <c r="OEJ419" s="42"/>
      <c r="OEK419" s="42"/>
      <c r="OEL419" s="42"/>
      <c r="OEM419" s="42"/>
      <c r="OEN419" s="42"/>
      <c r="OEO419" s="42"/>
      <c r="OEP419" s="42"/>
      <c r="OEQ419" s="42"/>
      <c r="OER419" s="42"/>
      <c r="OES419" s="42"/>
      <c r="OET419" s="42"/>
      <c r="OEU419" s="42"/>
      <c r="OEV419" s="42"/>
      <c r="OEW419" s="42"/>
      <c r="OEX419" s="42"/>
      <c r="OEY419" s="42"/>
      <c r="OEZ419" s="42"/>
      <c r="OFA419" s="42"/>
      <c r="OFB419" s="42"/>
      <c r="OFC419" s="42"/>
      <c r="OFD419" s="42"/>
      <c r="OFE419" s="42"/>
      <c r="OFF419" s="42"/>
      <c r="OFG419" s="42"/>
      <c r="OFH419" s="42"/>
      <c r="OFI419" s="42"/>
      <c r="OFJ419" s="42"/>
      <c r="OFK419" s="42"/>
      <c r="OFL419" s="42"/>
      <c r="OFM419" s="42"/>
      <c r="OFN419" s="42"/>
      <c r="OFO419" s="42"/>
      <c r="OFP419" s="42"/>
      <c r="OFQ419" s="42"/>
      <c r="OFR419" s="42"/>
      <c r="OFS419" s="42"/>
      <c r="OFT419" s="42"/>
      <c r="OFU419" s="42"/>
      <c r="OFV419" s="42"/>
      <c r="OFW419" s="42"/>
      <c r="OFX419" s="42"/>
      <c r="OFY419" s="42"/>
      <c r="OFZ419" s="42"/>
      <c r="OGA419" s="42"/>
      <c r="OGB419" s="42"/>
      <c r="OGC419" s="42"/>
      <c r="OGD419" s="42"/>
      <c r="OGE419" s="42"/>
      <c r="OGF419" s="42"/>
      <c r="OGG419" s="42"/>
      <c r="OGH419" s="42"/>
      <c r="OGI419" s="42"/>
      <c r="OGJ419" s="42"/>
      <c r="OGK419" s="42"/>
      <c r="OGL419" s="42"/>
      <c r="OGM419" s="42"/>
      <c r="OGN419" s="42"/>
      <c r="OGO419" s="42"/>
      <c r="OGP419" s="42"/>
      <c r="OGQ419" s="42"/>
      <c r="OGR419" s="42"/>
      <c r="OGS419" s="42"/>
      <c r="OGT419" s="42"/>
      <c r="OGU419" s="42"/>
      <c r="OGV419" s="42"/>
      <c r="OGW419" s="42"/>
      <c r="OGX419" s="42"/>
      <c r="OGY419" s="42"/>
      <c r="OGZ419" s="42"/>
      <c r="OHA419" s="42"/>
      <c r="OHB419" s="42"/>
      <c r="OHC419" s="42"/>
      <c r="OHD419" s="42"/>
      <c r="OHE419" s="42"/>
      <c r="OHF419" s="42"/>
      <c r="OHG419" s="42"/>
      <c r="OHH419" s="42"/>
      <c r="OHI419" s="42"/>
      <c r="OHJ419" s="42"/>
      <c r="OHK419" s="42"/>
      <c r="OHL419" s="42"/>
      <c r="OHM419" s="42"/>
      <c r="OHN419" s="42"/>
      <c r="OHO419" s="42"/>
      <c r="OHP419" s="42"/>
      <c r="OHQ419" s="42"/>
      <c r="OHR419" s="42"/>
      <c r="OHS419" s="42"/>
      <c r="OHT419" s="42"/>
      <c r="OHU419" s="42"/>
      <c r="OHV419" s="42"/>
      <c r="OHW419" s="42"/>
      <c r="OHX419" s="42"/>
      <c r="OHY419" s="42"/>
      <c r="OHZ419" s="42"/>
      <c r="OIA419" s="42"/>
      <c r="OIB419" s="42"/>
      <c r="OIC419" s="42"/>
      <c r="OID419" s="42"/>
      <c r="OIE419" s="42"/>
      <c r="OIF419" s="42"/>
      <c r="OIG419" s="42"/>
      <c r="OIH419" s="42"/>
      <c r="OII419" s="42"/>
      <c r="OIJ419" s="42"/>
      <c r="OIK419" s="42"/>
      <c r="OIL419" s="42"/>
      <c r="OIM419" s="42"/>
      <c r="OIN419" s="42"/>
      <c r="OIO419" s="42"/>
      <c r="OIP419" s="42"/>
      <c r="OIQ419" s="42"/>
      <c r="OIR419" s="42"/>
      <c r="OIS419" s="42"/>
      <c r="OIT419" s="42"/>
      <c r="OIU419" s="42"/>
      <c r="OIV419" s="42"/>
      <c r="OIW419" s="42"/>
      <c r="OIX419" s="42"/>
      <c r="OIY419" s="42"/>
      <c r="OIZ419" s="42"/>
      <c r="OJA419" s="42"/>
      <c r="OJB419" s="42"/>
      <c r="OJC419" s="42"/>
      <c r="OJD419" s="42"/>
      <c r="OJE419" s="42"/>
      <c r="OJF419" s="42"/>
      <c r="OJG419" s="42"/>
      <c r="OJH419" s="42"/>
      <c r="OJI419" s="42"/>
      <c r="OJJ419" s="42"/>
      <c r="OJK419" s="42"/>
      <c r="OJL419" s="42"/>
      <c r="OJM419" s="42"/>
      <c r="OJN419" s="42"/>
      <c r="OJO419" s="42"/>
      <c r="OJP419" s="42"/>
      <c r="OJQ419" s="42"/>
      <c r="OJR419" s="42"/>
      <c r="OJS419" s="42"/>
      <c r="OJT419" s="42"/>
      <c r="OJU419" s="42"/>
      <c r="OJV419" s="42"/>
      <c r="OJW419" s="42"/>
      <c r="OJX419" s="42"/>
      <c r="OJY419" s="42"/>
      <c r="OJZ419" s="42"/>
      <c r="OKA419" s="42"/>
      <c r="OKB419" s="42"/>
      <c r="OKC419" s="42"/>
      <c r="OKD419" s="42"/>
      <c r="OKE419" s="42"/>
      <c r="OKF419" s="42"/>
      <c r="OKG419" s="42"/>
      <c r="OKH419" s="42"/>
      <c r="OKI419" s="42"/>
      <c r="OKJ419" s="42"/>
      <c r="OKK419" s="42"/>
      <c r="OKL419" s="42"/>
      <c r="OKM419" s="42"/>
      <c r="OKN419" s="42"/>
      <c r="OKO419" s="42"/>
      <c r="OKP419" s="42"/>
      <c r="OKQ419" s="42"/>
      <c r="OKR419" s="42"/>
      <c r="OKS419" s="42"/>
      <c r="OKT419" s="42"/>
      <c r="OKU419" s="42"/>
      <c r="OKV419" s="42"/>
      <c r="OKW419" s="42"/>
      <c r="OKX419" s="42"/>
      <c r="OKY419" s="42"/>
      <c r="OKZ419" s="42"/>
      <c r="OLA419" s="42"/>
      <c r="OLB419" s="42"/>
      <c r="OLC419" s="42"/>
      <c r="OLD419" s="42"/>
      <c r="OLE419" s="42"/>
      <c r="OLF419" s="42"/>
      <c r="OLG419" s="42"/>
      <c r="OLH419" s="42"/>
      <c r="OLI419" s="42"/>
      <c r="OLJ419" s="42"/>
      <c r="OLK419" s="42"/>
      <c r="OLL419" s="42"/>
      <c r="OLM419" s="42"/>
      <c r="OLN419" s="42"/>
      <c r="OLO419" s="42"/>
      <c r="OLP419" s="42"/>
      <c r="OLQ419" s="42"/>
      <c r="OLR419" s="42"/>
      <c r="OLS419" s="42"/>
      <c r="OLT419" s="42"/>
      <c r="OLU419" s="42"/>
      <c r="OLV419" s="42"/>
      <c r="OLW419" s="42"/>
      <c r="OLX419" s="42"/>
      <c r="OLY419" s="42"/>
      <c r="OLZ419" s="42"/>
      <c r="OMA419" s="42"/>
      <c r="OMB419" s="42"/>
      <c r="OMC419" s="42"/>
      <c r="OMD419" s="42"/>
      <c r="OME419" s="42"/>
      <c r="OMF419" s="42"/>
      <c r="OMG419" s="42"/>
      <c r="OMH419" s="42"/>
      <c r="OMI419" s="42"/>
      <c r="OMJ419" s="42"/>
      <c r="OMK419" s="42"/>
      <c r="OML419" s="42"/>
      <c r="OMM419" s="42"/>
      <c r="OMN419" s="42"/>
      <c r="OMO419" s="42"/>
      <c r="OMP419" s="42"/>
      <c r="OMQ419" s="42"/>
      <c r="OMR419" s="42"/>
      <c r="OMS419" s="42"/>
      <c r="OMT419" s="42"/>
      <c r="OMU419" s="42"/>
      <c r="OMV419" s="42"/>
      <c r="OMW419" s="42"/>
      <c r="OMX419" s="42"/>
      <c r="OMY419" s="42"/>
      <c r="OMZ419" s="42"/>
      <c r="ONA419" s="42"/>
      <c r="ONB419" s="42"/>
      <c r="ONC419" s="42"/>
      <c r="OND419" s="42"/>
      <c r="ONE419" s="42"/>
      <c r="ONF419" s="42"/>
      <c r="ONG419" s="42"/>
      <c r="ONH419" s="42"/>
      <c r="ONI419" s="42"/>
      <c r="ONJ419" s="42"/>
      <c r="ONK419" s="42"/>
      <c r="ONL419" s="42"/>
      <c r="ONM419" s="42"/>
      <c r="ONN419" s="42"/>
      <c r="ONO419" s="42"/>
      <c r="ONP419" s="42"/>
      <c r="ONQ419" s="42"/>
      <c r="ONR419" s="42"/>
      <c r="ONS419" s="42"/>
      <c r="ONT419" s="42"/>
      <c r="ONU419" s="42"/>
      <c r="ONV419" s="42"/>
      <c r="ONW419" s="42"/>
      <c r="ONX419" s="42"/>
      <c r="ONY419" s="42"/>
      <c r="ONZ419" s="42"/>
      <c r="OOA419" s="42"/>
      <c r="OOB419" s="42"/>
      <c r="OOC419" s="42"/>
      <c r="OOD419" s="42"/>
      <c r="OOE419" s="42"/>
      <c r="OOF419" s="42"/>
      <c r="OOG419" s="42"/>
      <c r="OOH419" s="42"/>
      <c r="OOI419" s="42"/>
      <c r="OOJ419" s="42"/>
      <c r="OOK419" s="42"/>
      <c r="OOL419" s="42"/>
      <c r="OOM419" s="42"/>
      <c r="OON419" s="42"/>
      <c r="OOO419" s="42"/>
      <c r="OOP419" s="42"/>
      <c r="OOQ419" s="42"/>
      <c r="OOR419" s="42"/>
      <c r="OOS419" s="42"/>
      <c r="OOT419" s="42"/>
      <c r="OOU419" s="42"/>
      <c r="OOV419" s="42"/>
      <c r="OOW419" s="42"/>
      <c r="OOX419" s="42"/>
      <c r="OOY419" s="42"/>
      <c r="OOZ419" s="42"/>
      <c r="OPA419" s="42"/>
      <c r="OPB419" s="42"/>
      <c r="OPC419" s="42"/>
      <c r="OPD419" s="42"/>
      <c r="OPE419" s="42"/>
      <c r="OPF419" s="42"/>
      <c r="OPG419" s="42"/>
      <c r="OPH419" s="42"/>
      <c r="OPI419" s="42"/>
      <c r="OPJ419" s="42"/>
      <c r="OPK419" s="42"/>
      <c r="OPL419" s="42"/>
      <c r="OPM419" s="42"/>
      <c r="OPN419" s="42"/>
      <c r="OPO419" s="42"/>
      <c r="OPP419" s="42"/>
      <c r="OPQ419" s="42"/>
      <c r="OPR419" s="42"/>
      <c r="OPS419" s="42"/>
      <c r="OPT419" s="42"/>
      <c r="OPU419" s="42"/>
      <c r="OPV419" s="42"/>
      <c r="OPW419" s="42"/>
      <c r="OPX419" s="42"/>
      <c r="OPY419" s="42"/>
      <c r="OPZ419" s="42"/>
      <c r="OQA419" s="42"/>
      <c r="OQB419" s="42"/>
      <c r="OQC419" s="42"/>
      <c r="OQD419" s="42"/>
      <c r="OQE419" s="42"/>
      <c r="OQF419" s="42"/>
      <c r="OQG419" s="42"/>
      <c r="OQH419" s="42"/>
      <c r="OQI419" s="42"/>
      <c r="OQJ419" s="42"/>
      <c r="OQK419" s="42"/>
      <c r="OQL419" s="42"/>
      <c r="OQM419" s="42"/>
      <c r="OQN419" s="42"/>
      <c r="OQO419" s="42"/>
      <c r="OQP419" s="42"/>
      <c r="OQQ419" s="42"/>
      <c r="OQR419" s="42"/>
      <c r="OQS419" s="42"/>
      <c r="OQT419" s="42"/>
      <c r="OQU419" s="42"/>
      <c r="OQV419" s="42"/>
      <c r="OQW419" s="42"/>
      <c r="OQX419" s="42"/>
      <c r="OQY419" s="42"/>
      <c r="OQZ419" s="42"/>
      <c r="ORA419" s="42"/>
      <c r="ORB419" s="42"/>
      <c r="ORC419" s="42"/>
      <c r="ORD419" s="42"/>
      <c r="ORE419" s="42"/>
      <c r="ORF419" s="42"/>
      <c r="ORG419" s="42"/>
      <c r="ORH419" s="42"/>
      <c r="ORI419" s="42"/>
      <c r="ORJ419" s="42"/>
      <c r="ORK419" s="42"/>
      <c r="ORL419" s="42"/>
      <c r="ORM419" s="42"/>
      <c r="ORN419" s="42"/>
      <c r="ORO419" s="42"/>
      <c r="ORP419" s="42"/>
      <c r="ORQ419" s="42"/>
      <c r="ORR419" s="42"/>
      <c r="ORS419" s="42"/>
      <c r="ORT419" s="42"/>
      <c r="ORU419" s="42"/>
      <c r="ORV419" s="42"/>
      <c r="ORW419" s="42"/>
      <c r="ORX419" s="42"/>
      <c r="ORY419" s="42"/>
      <c r="ORZ419" s="42"/>
      <c r="OSA419" s="42"/>
      <c r="OSB419" s="42"/>
      <c r="OSC419" s="42"/>
      <c r="OSD419" s="42"/>
      <c r="OSE419" s="42"/>
      <c r="OSF419" s="42"/>
      <c r="OSG419" s="42"/>
      <c r="OSH419" s="42"/>
      <c r="OSI419" s="42"/>
      <c r="OSJ419" s="42"/>
      <c r="OSK419" s="42"/>
      <c r="OSL419" s="42"/>
      <c r="OSM419" s="42"/>
      <c r="OSN419" s="42"/>
      <c r="OSO419" s="42"/>
      <c r="OSP419" s="42"/>
      <c r="OSQ419" s="42"/>
      <c r="OSR419" s="42"/>
      <c r="OSS419" s="42"/>
      <c r="OST419" s="42"/>
      <c r="OSU419" s="42"/>
      <c r="OSV419" s="42"/>
      <c r="OSW419" s="42"/>
      <c r="OSX419" s="42"/>
      <c r="OSY419" s="42"/>
      <c r="OSZ419" s="42"/>
      <c r="OTA419" s="42"/>
      <c r="OTB419" s="42"/>
      <c r="OTC419" s="42"/>
      <c r="OTD419" s="42"/>
      <c r="OTE419" s="42"/>
      <c r="OTF419" s="42"/>
      <c r="OTG419" s="42"/>
      <c r="OTH419" s="42"/>
      <c r="OTI419" s="42"/>
      <c r="OTJ419" s="42"/>
      <c r="OTK419" s="42"/>
      <c r="OTL419" s="42"/>
      <c r="OTM419" s="42"/>
      <c r="OTN419" s="42"/>
      <c r="OTO419" s="42"/>
      <c r="OTP419" s="42"/>
      <c r="OTQ419" s="42"/>
      <c r="OTR419" s="42"/>
      <c r="OTS419" s="42"/>
      <c r="OTT419" s="42"/>
      <c r="OTU419" s="42"/>
      <c r="OTV419" s="42"/>
      <c r="OTW419" s="42"/>
      <c r="OTX419" s="42"/>
      <c r="OTY419" s="42"/>
      <c r="OTZ419" s="42"/>
      <c r="OUA419" s="42"/>
      <c r="OUB419" s="42"/>
      <c r="OUC419" s="42"/>
      <c r="OUD419" s="42"/>
      <c r="OUE419" s="42"/>
      <c r="OUF419" s="42"/>
      <c r="OUG419" s="42"/>
      <c r="OUH419" s="42"/>
      <c r="OUI419" s="42"/>
      <c r="OUJ419" s="42"/>
      <c r="OUK419" s="42"/>
      <c r="OUL419" s="42"/>
      <c r="OUM419" s="42"/>
      <c r="OUN419" s="42"/>
      <c r="OUO419" s="42"/>
      <c r="OUP419" s="42"/>
      <c r="OUQ419" s="42"/>
      <c r="OUR419" s="42"/>
      <c r="OUS419" s="42"/>
      <c r="OUT419" s="42"/>
      <c r="OUU419" s="42"/>
      <c r="OUV419" s="42"/>
      <c r="OUW419" s="42"/>
      <c r="OUX419" s="42"/>
      <c r="OUY419" s="42"/>
      <c r="OUZ419" s="42"/>
      <c r="OVA419" s="42"/>
      <c r="OVB419" s="42"/>
      <c r="OVC419" s="42"/>
      <c r="OVD419" s="42"/>
      <c r="OVE419" s="42"/>
      <c r="OVF419" s="42"/>
      <c r="OVG419" s="42"/>
      <c r="OVH419" s="42"/>
      <c r="OVI419" s="42"/>
      <c r="OVJ419" s="42"/>
      <c r="OVK419" s="42"/>
      <c r="OVL419" s="42"/>
      <c r="OVM419" s="42"/>
      <c r="OVN419" s="42"/>
      <c r="OVO419" s="42"/>
      <c r="OVP419" s="42"/>
      <c r="OVQ419" s="42"/>
      <c r="OVR419" s="42"/>
      <c r="OVS419" s="42"/>
      <c r="OVT419" s="42"/>
      <c r="OVU419" s="42"/>
      <c r="OVV419" s="42"/>
      <c r="OVW419" s="42"/>
      <c r="OVX419" s="42"/>
      <c r="OVY419" s="42"/>
      <c r="OVZ419" s="42"/>
      <c r="OWA419" s="42"/>
      <c r="OWB419" s="42"/>
      <c r="OWC419" s="42"/>
      <c r="OWD419" s="42"/>
      <c r="OWE419" s="42"/>
      <c r="OWF419" s="42"/>
      <c r="OWG419" s="42"/>
      <c r="OWH419" s="42"/>
      <c r="OWI419" s="42"/>
      <c r="OWJ419" s="42"/>
      <c r="OWK419" s="42"/>
      <c r="OWL419" s="42"/>
      <c r="OWM419" s="42"/>
      <c r="OWN419" s="42"/>
      <c r="OWO419" s="42"/>
      <c r="OWP419" s="42"/>
      <c r="OWQ419" s="42"/>
      <c r="OWR419" s="42"/>
      <c r="OWS419" s="42"/>
      <c r="OWT419" s="42"/>
      <c r="OWU419" s="42"/>
      <c r="OWV419" s="42"/>
      <c r="OWW419" s="42"/>
      <c r="OWX419" s="42"/>
      <c r="OWY419" s="42"/>
      <c r="OWZ419" s="42"/>
      <c r="OXA419" s="42"/>
      <c r="OXB419" s="42"/>
      <c r="OXC419" s="42"/>
      <c r="OXD419" s="42"/>
      <c r="OXE419" s="42"/>
      <c r="OXF419" s="42"/>
      <c r="OXG419" s="42"/>
      <c r="OXH419" s="42"/>
      <c r="OXI419" s="42"/>
      <c r="OXJ419" s="42"/>
      <c r="OXK419" s="42"/>
      <c r="OXL419" s="42"/>
      <c r="OXM419" s="42"/>
      <c r="OXN419" s="42"/>
      <c r="OXO419" s="42"/>
      <c r="OXP419" s="42"/>
      <c r="OXQ419" s="42"/>
      <c r="OXR419" s="42"/>
      <c r="OXS419" s="42"/>
      <c r="OXT419" s="42"/>
      <c r="OXU419" s="42"/>
      <c r="OXV419" s="42"/>
      <c r="OXW419" s="42"/>
      <c r="OXX419" s="42"/>
      <c r="OXY419" s="42"/>
      <c r="OXZ419" s="42"/>
      <c r="OYA419" s="42"/>
      <c r="OYB419" s="42"/>
      <c r="OYC419" s="42"/>
      <c r="OYD419" s="42"/>
      <c r="OYE419" s="42"/>
      <c r="OYF419" s="42"/>
      <c r="OYG419" s="42"/>
      <c r="OYH419" s="42"/>
      <c r="OYI419" s="42"/>
      <c r="OYJ419" s="42"/>
      <c r="OYK419" s="42"/>
      <c r="OYL419" s="42"/>
      <c r="OYM419" s="42"/>
      <c r="OYN419" s="42"/>
      <c r="OYO419" s="42"/>
      <c r="OYP419" s="42"/>
      <c r="OYQ419" s="42"/>
      <c r="OYR419" s="42"/>
      <c r="OYS419" s="42"/>
      <c r="OYT419" s="42"/>
      <c r="OYU419" s="42"/>
      <c r="OYV419" s="42"/>
      <c r="OYW419" s="42"/>
      <c r="OYX419" s="42"/>
      <c r="OYY419" s="42"/>
      <c r="OYZ419" s="42"/>
      <c r="OZA419" s="42"/>
      <c r="OZB419" s="42"/>
      <c r="OZC419" s="42"/>
      <c r="OZD419" s="42"/>
      <c r="OZE419" s="42"/>
      <c r="OZF419" s="42"/>
      <c r="OZG419" s="42"/>
      <c r="OZH419" s="42"/>
      <c r="OZI419" s="42"/>
      <c r="OZJ419" s="42"/>
      <c r="OZK419" s="42"/>
      <c r="OZL419" s="42"/>
      <c r="OZM419" s="42"/>
      <c r="OZN419" s="42"/>
      <c r="OZO419" s="42"/>
      <c r="OZP419" s="42"/>
      <c r="OZQ419" s="42"/>
      <c r="OZR419" s="42"/>
      <c r="OZS419" s="42"/>
      <c r="OZT419" s="42"/>
      <c r="OZU419" s="42"/>
      <c r="OZV419" s="42"/>
      <c r="OZW419" s="42"/>
      <c r="OZX419" s="42"/>
      <c r="OZY419" s="42"/>
      <c r="OZZ419" s="42"/>
      <c r="PAA419" s="42"/>
      <c r="PAB419" s="42"/>
      <c r="PAC419" s="42"/>
      <c r="PAD419" s="42"/>
      <c r="PAE419" s="42"/>
      <c r="PAF419" s="42"/>
      <c r="PAG419" s="42"/>
      <c r="PAH419" s="42"/>
      <c r="PAI419" s="42"/>
      <c r="PAJ419" s="42"/>
      <c r="PAK419" s="42"/>
      <c r="PAL419" s="42"/>
      <c r="PAM419" s="42"/>
      <c r="PAN419" s="42"/>
      <c r="PAO419" s="42"/>
      <c r="PAP419" s="42"/>
      <c r="PAQ419" s="42"/>
      <c r="PAR419" s="42"/>
      <c r="PAS419" s="42"/>
      <c r="PAT419" s="42"/>
      <c r="PAU419" s="42"/>
      <c r="PAV419" s="42"/>
      <c r="PAW419" s="42"/>
      <c r="PAX419" s="42"/>
      <c r="PAY419" s="42"/>
      <c r="PAZ419" s="42"/>
      <c r="PBA419" s="42"/>
      <c r="PBB419" s="42"/>
      <c r="PBC419" s="42"/>
      <c r="PBD419" s="42"/>
      <c r="PBE419" s="42"/>
      <c r="PBF419" s="42"/>
      <c r="PBG419" s="42"/>
      <c r="PBH419" s="42"/>
      <c r="PBI419" s="42"/>
      <c r="PBJ419" s="42"/>
      <c r="PBK419" s="42"/>
      <c r="PBL419" s="42"/>
      <c r="PBM419" s="42"/>
      <c r="PBN419" s="42"/>
      <c r="PBO419" s="42"/>
      <c r="PBP419" s="42"/>
      <c r="PBQ419" s="42"/>
      <c r="PBR419" s="42"/>
      <c r="PBS419" s="42"/>
      <c r="PBT419" s="42"/>
      <c r="PBU419" s="42"/>
      <c r="PBV419" s="42"/>
      <c r="PBW419" s="42"/>
      <c r="PBX419" s="42"/>
      <c r="PBY419" s="42"/>
      <c r="PBZ419" s="42"/>
      <c r="PCA419" s="42"/>
      <c r="PCB419" s="42"/>
      <c r="PCC419" s="42"/>
      <c r="PCD419" s="42"/>
      <c r="PCE419" s="42"/>
      <c r="PCF419" s="42"/>
      <c r="PCG419" s="42"/>
      <c r="PCH419" s="42"/>
      <c r="PCI419" s="42"/>
      <c r="PCJ419" s="42"/>
      <c r="PCK419" s="42"/>
      <c r="PCL419" s="42"/>
      <c r="PCM419" s="42"/>
      <c r="PCN419" s="42"/>
      <c r="PCO419" s="42"/>
      <c r="PCP419" s="42"/>
      <c r="PCQ419" s="42"/>
      <c r="PCR419" s="42"/>
      <c r="PCS419" s="42"/>
      <c r="PCT419" s="42"/>
      <c r="PCU419" s="42"/>
      <c r="PCV419" s="42"/>
      <c r="PCW419" s="42"/>
      <c r="PCX419" s="42"/>
      <c r="PCY419" s="42"/>
      <c r="PCZ419" s="42"/>
      <c r="PDA419" s="42"/>
      <c r="PDB419" s="42"/>
      <c r="PDC419" s="42"/>
      <c r="PDD419" s="42"/>
      <c r="PDE419" s="42"/>
      <c r="PDF419" s="42"/>
      <c r="PDG419" s="42"/>
      <c r="PDH419" s="42"/>
      <c r="PDI419" s="42"/>
      <c r="PDJ419" s="42"/>
      <c r="PDK419" s="42"/>
      <c r="PDL419" s="42"/>
      <c r="PDM419" s="42"/>
      <c r="PDN419" s="42"/>
      <c r="PDO419" s="42"/>
      <c r="PDP419" s="42"/>
      <c r="PDQ419" s="42"/>
      <c r="PDR419" s="42"/>
      <c r="PDS419" s="42"/>
      <c r="PDT419" s="42"/>
      <c r="PDU419" s="42"/>
      <c r="PDV419" s="42"/>
      <c r="PDW419" s="42"/>
      <c r="PDX419" s="42"/>
      <c r="PDY419" s="42"/>
      <c r="PDZ419" s="42"/>
      <c r="PEA419" s="42"/>
      <c r="PEB419" s="42"/>
      <c r="PEC419" s="42"/>
      <c r="PED419" s="42"/>
      <c r="PEE419" s="42"/>
      <c r="PEF419" s="42"/>
      <c r="PEG419" s="42"/>
      <c r="PEH419" s="42"/>
      <c r="PEI419" s="42"/>
      <c r="PEJ419" s="42"/>
      <c r="PEK419" s="42"/>
      <c r="PEL419" s="42"/>
      <c r="PEM419" s="42"/>
      <c r="PEN419" s="42"/>
      <c r="PEO419" s="42"/>
      <c r="PEP419" s="42"/>
      <c r="PEQ419" s="42"/>
      <c r="PER419" s="42"/>
      <c r="PES419" s="42"/>
      <c r="PET419" s="42"/>
      <c r="PEU419" s="42"/>
      <c r="PEV419" s="42"/>
      <c r="PEW419" s="42"/>
      <c r="PEX419" s="42"/>
      <c r="PEY419" s="42"/>
      <c r="PEZ419" s="42"/>
      <c r="PFA419" s="42"/>
      <c r="PFB419" s="42"/>
      <c r="PFC419" s="42"/>
      <c r="PFD419" s="42"/>
      <c r="PFE419" s="42"/>
      <c r="PFF419" s="42"/>
      <c r="PFG419" s="42"/>
      <c r="PFH419" s="42"/>
      <c r="PFI419" s="42"/>
      <c r="PFJ419" s="42"/>
      <c r="PFK419" s="42"/>
      <c r="PFL419" s="42"/>
      <c r="PFM419" s="42"/>
      <c r="PFN419" s="42"/>
      <c r="PFO419" s="42"/>
      <c r="PFP419" s="42"/>
      <c r="PFQ419" s="42"/>
      <c r="PFR419" s="42"/>
      <c r="PFS419" s="42"/>
      <c r="PFT419" s="42"/>
      <c r="PFU419" s="42"/>
      <c r="PFV419" s="42"/>
      <c r="PFW419" s="42"/>
      <c r="PFX419" s="42"/>
      <c r="PFY419" s="42"/>
      <c r="PFZ419" s="42"/>
      <c r="PGA419" s="42"/>
      <c r="PGB419" s="42"/>
      <c r="PGC419" s="42"/>
      <c r="PGD419" s="42"/>
      <c r="PGE419" s="42"/>
      <c r="PGF419" s="42"/>
      <c r="PGG419" s="42"/>
      <c r="PGH419" s="42"/>
      <c r="PGI419" s="42"/>
      <c r="PGJ419" s="42"/>
      <c r="PGK419" s="42"/>
      <c r="PGL419" s="42"/>
      <c r="PGM419" s="42"/>
      <c r="PGN419" s="42"/>
      <c r="PGO419" s="42"/>
      <c r="PGP419" s="42"/>
      <c r="PGQ419" s="42"/>
      <c r="PGR419" s="42"/>
      <c r="PGS419" s="42"/>
      <c r="PGT419" s="42"/>
      <c r="PGU419" s="42"/>
      <c r="PGV419" s="42"/>
      <c r="PGW419" s="42"/>
      <c r="PGX419" s="42"/>
      <c r="PGY419" s="42"/>
      <c r="PGZ419" s="42"/>
      <c r="PHA419" s="42"/>
      <c r="PHB419" s="42"/>
      <c r="PHC419" s="42"/>
      <c r="PHD419" s="42"/>
      <c r="PHE419" s="42"/>
      <c r="PHF419" s="42"/>
      <c r="PHG419" s="42"/>
      <c r="PHH419" s="42"/>
      <c r="PHI419" s="42"/>
      <c r="PHJ419" s="42"/>
      <c r="PHK419" s="42"/>
      <c r="PHL419" s="42"/>
      <c r="PHM419" s="42"/>
      <c r="PHN419" s="42"/>
      <c r="PHO419" s="42"/>
      <c r="PHP419" s="42"/>
      <c r="PHQ419" s="42"/>
      <c r="PHR419" s="42"/>
      <c r="PHS419" s="42"/>
      <c r="PHT419" s="42"/>
      <c r="PHU419" s="42"/>
      <c r="PHV419" s="42"/>
      <c r="PHW419" s="42"/>
      <c r="PHX419" s="42"/>
      <c r="PHY419" s="42"/>
      <c r="PHZ419" s="42"/>
      <c r="PIA419" s="42"/>
      <c r="PIB419" s="42"/>
      <c r="PIC419" s="42"/>
      <c r="PID419" s="42"/>
      <c r="PIE419" s="42"/>
      <c r="PIF419" s="42"/>
      <c r="PIG419" s="42"/>
      <c r="PIH419" s="42"/>
      <c r="PII419" s="42"/>
      <c r="PIJ419" s="42"/>
      <c r="PIK419" s="42"/>
      <c r="PIL419" s="42"/>
      <c r="PIM419" s="42"/>
      <c r="PIN419" s="42"/>
      <c r="PIO419" s="42"/>
      <c r="PIP419" s="42"/>
      <c r="PIQ419" s="42"/>
      <c r="PIR419" s="42"/>
      <c r="PIS419" s="42"/>
      <c r="PIT419" s="42"/>
      <c r="PIU419" s="42"/>
      <c r="PIV419" s="42"/>
      <c r="PIW419" s="42"/>
      <c r="PIX419" s="42"/>
      <c r="PIY419" s="42"/>
      <c r="PIZ419" s="42"/>
      <c r="PJA419" s="42"/>
      <c r="PJB419" s="42"/>
      <c r="PJC419" s="42"/>
      <c r="PJD419" s="42"/>
      <c r="PJE419" s="42"/>
      <c r="PJF419" s="42"/>
      <c r="PJG419" s="42"/>
      <c r="PJH419" s="42"/>
      <c r="PJI419" s="42"/>
      <c r="PJJ419" s="42"/>
      <c r="PJK419" s="42"/>
      <c r="PJL419" s="42"/>
      <c r="PJM419" s="42"/>
      <c r="PJN419" s="42"/>
      <c r="PJO419" s="42"/>
      <c r="PJP419" s="42"/>
      <c r="PJQ419" s="42"/>
      <c r="PJR419" s="42"/>
      <c r="PJS419" s="42"/>
      <c r="PJT419" s="42"/>
      <c r="PJU419" s="42"/>
      <c r="PJV419" s="42"/>
      <c r="PJW419" s="42"/>
      <c r="PJX419" s="42"/>
      <c r="PJY419" s="42"/>
      <c r="PJZ419" s="42"/>
      <c r="PKA419" s="42"/>
      <c r="PKB419" s="42"/>
      <c r="PKC419" s="42"/>
      <c r="PKD419" s="42"/>
      <c r="PKE419" s="42"/>
      <c r="PKF419" s="42"/>
      <c r="PKG419" s="42"/>
      <c r="PKH419" s="42"/>
      <c r="PKI419" s="42"/>
      <c r="PKJ419" s="42"/>
      <c r="PKK419" s="42"/>
      <c r="PKL419" s="42"/>
      <c r="PKM419" s="42"/>
      <c r="PKN419" s="42"/>
      <c r="PKO419" s="42"/>
      <c r="PKP419" s="42"/>
      <c r="PKQ419" s="42"/>
      <c r="PKR419" s="42"/>
      <c r="PKS419" s="42"/>
      <c r="PKT419" s="42"/>
      <c r="PKU419" s="42"/>
      <c r="PKV419" s="42"/>
      <c r="PKW419" s="42"/>
      <c r="PKX419" s="42"/>
      <c r="PKY419" s="42"/>
      <c r="PKZ419" s="42"/>
      <c r="PLA419" s="42"/>
      <c r="PLB419" s="42"/>
      <c r="PLC419" s="42"/>
      <c r="PLD419" s="42"/>
      <c r="PLE419" s="42"/>
      <c r="PLF419" s="42"/>
      <c r="PLG419" s="42"/>
      <c r="PLH419" s="42"/>
      <c r="PLI419" s="42"/>
      <c r="PLJ419" s="42"/>
      <c r="PLK419" s="42"/>
      <c r="PLL419" s="42"/>
      <c r="PLM419" s="42"/>
      <c r="PLN419" s="42"/>
      <c r="PLO419" s="42"/>
      <c r="PLP419" s="42"/>
      <c r="PLQ419" s="42"/>
      <c r="PLR419" s="42"/>
      <c r="PLS419" s="42"/>
      <c r="PLT419" s="42"/>
      <c r="PLU419" s="42"/>
      <c r="PLV419" s="42"/>
      <c r="PLW419" s="42"/>
      <c r="PLX419" s="42"/>
      <c r="PLY419" s="42"/>
      <c r="PLZ419" s="42"/>
      <c r="PMA419" s="42"/>
      <c r="PMB419" s="42"/>
      <c r="PMC419" s="42"/>
      <c r="PMD419" s="42"/>
      <c r="PME419" s="42"/>
      <c r="PMF419" s="42"/>
      <c r="PMG419" s="42"/>
      <c r="PMH419" s="42"/>
      <c r="PMI419" s="42"/>
      <c r="PMJ419" s="42"/>
      <c r="PMK419" s="42"/>
      <c r="PML419" s="42"/>
      <c r="PMM419" s="42"/>
      <c r="PMN419" s="42"/>
      <c r="PMO419" s="42"/>
      <c r="PMP419" s="42"/>
      <c r="PMQ419" s="42"/>
      <c r="PMR419" s="42"/>
      <c r="PMS419" s="42"/>
      <c r="PMT419" s="42"/>
      <c r="PMU419" s="42"/>
      <c r="PMV419" s="42"/>
      <c r="PMW419" s="42"/>
      <c r="PMX419" s="42"/>
      <c r="PMY419" s="42"/>
      <c r="PMZ419" s="42"/>
      <c r="PNA419" s="42"/>
      <c r="PNB419" s="42"/>
      <c r="PNC419" s="42"/>
      <c r="PND419" s="42"/>
      <c r="PNE419" s="42"/>
      <c r="PNF419" s="42"/>
      <c r="PNG419" s="42"/>
      <c r="PNH419" s="42"/>
      <c r="PNI419" s="42"/>
      <c r="PNJ419" s="42"/>
      <c r="PNK419" s="42"/>
      <c r="PNL419" s="42"/>
      <c r="PNM419" s="42"/>
      <c r="PNN419" s="42"/>
      <c r="PNO419" s="42"/>
      <c r="PNP419" s="42"/>
      <c r="PNQ419" s="42"/>
      <c r="PNR419" s="42"/>
      <c r="PNS419" s="42"/>
      <c r="PNT419" s="42"/>
      <c r="PNU419" s="42"/>
      <c r="PNV419" s="42"/>
      <c r="PNW419" s="42"/>
      <c r="PNX419" s="42"/>
      <c r="PNY419" s="42"/>
      <c r="PNZ419" s="42"/>
      <c r="POA419" s="42"/>
      <c r="POB419" s="42"/>
      <c r="POC419" s="42"/>
      <c r="POD419" s="42"/>
      <c r="POE419" s="42"/>
      <c r="POF419" s="42"/>
      <c r="POG419" s="42"/>
      <c r="POH419" s="42"/>
      <c r="POI419" s="42"/>
      <c r="POJ419" s="42"/>
      <c r="POK419" s="42"/>
      <c r="POL419" s="42"/>
      <c r="POM419" s="42"/>
      <c r="PON419" s="42"/>
      <c r="POO419" s="42"/>
      <c r="POP419" s="42"/>
      <c r="POQ419" s="42"/>
      <c r="POR419" s="42"/>
      <c r="POS419" s="42"/>
      <c r="POT419" s="42"/>
      <c r="POU419" s="42"/>
      <c r="POV419" s="42"/>
      <c r="POW419" s="42"/>
      <c r="POX419" s="42"/>
      <c r="POY419" s="42"/>
      <c r="POZ419" s="42"/>
      <c r="PPA419" s="42"/>
      <c r="PPB419" s="42"/>
      <c r="PPC419" s="42"/>
      <c r="PPD419" s="42"/>
      <c r="PPE419" s="42"/>
      <c r="PPF419" s="42"/>
      <c r="PPG419" s="42"/>
      <c r="PPH419" s="42"/>
      <c r="PPI419" s="42"/>
      <c r="PPJ419" s="42"/>
      <c r="PPK419" s="42"/>
      <c r="PPL419" s="42"/>
      <c r="PPM419" s="42"/>
      <c r="PPN419" s="42"/>
      <c r="PPO419" s="42"/>
      <c r="PPP419" s="42"/>
      <c r="PPQ419" s="42"/>
      <c r="PPR419" s="42"/>
      <c r="PPS419" s="42"/>
      <c r="PPT419" s="42"/>
      <c r="PPU419" s="42"/>
      <c r="PPV419" s="42"/>
      <c r="PPW419" s="42"/>
      <c r="PPX419" s="42"/>
      <c r="PPY419" s="42"/>
      <c r="PPZ419" s="42"/>
      <c r="PQA419" s="42"/>
      <c r="PQB419" s="42"/>
      <c r="PQC419" s="42"/>
      <c r="PQD419" s="42"/>
      <c r="PQE419" s="42"/>
      <c r="PQF419" s="42"/>
      <c r="PQG419" s="42"/>
      <c r="PQH419" s="42"/>
      <c r="PQI419" s="42"/>
      <c r="PQJ419" s="42"/>
      <c r="PQK419" s="42"/>
      <c r="PQL419" s="42"/>
      <c r="PQM419" s="42"/>
      <c r="PQN419" s="42"/>
      <c r="PQO419" s="42"/>
      <c r="PQP419" s="42"/>
      <c r="PQQ419" s="42"/>
      <c r="PQR419" s="42"/>
      <c r="PQS419" s="42"/>
      <c r="PQT419" s="42"/>
      <c r="PQU419" s="42"/>
      <c r="PQV419" s="42"/>
      <c r="PQW419" s="42"/>
      <c r="PQX419" s="42"/>
      <c r="PQY419" s="42"/>
      <c r="PQZ419" s="42"/>
      <c r="PRA419" s="42"/>
      <c r="PRB419" s="42"/>
      <c r="PRC419" s="42"/>
      <c r="PRD419" s="42"/>
      <c r="PRE419" s="42"/>
      <c r="PRF419" s="42"/>
      <c r="PRG419" s="42"/>
      <c r="PRH419" s="42"/>
      <c r="PRI419" s="42"/>
      <c r="PRJ419" s="42"/>
      <c r="PRK419" s="42"/>
      <c r="PRL419" s="42"/>
      <c r="PRM419" s="42"/>
      <c r="PRN419" s="42"/>
      <c r="PRO419" s="42"/>
      <c r="PRP419" s="42"/>
      <c r="PRQ419" s="42"/>
      <c r="PRR419" s="42"/>
      <c r="PRS419" s="42"/>
      <c r="PRT419" s="42"/>
      <c r="PRU419" s="42"/>
      <c r="PRV419" s="42"/>
      <c r="PRW419" s="42"/>
      <c r="PRX419" s="42"/>
      <c r="PRY419" s="42"/>
      <c r="PRZ419" s="42"/>
      <c r="PSA419" s="42"/>
      <c r="PSB419" s="42"/>
      <c r="PSC419" s="42"/>
      <c r="PSD419" s="42"/>
      <c r="PSE419" s="42"/>
      <c r="PSF419" s="42"/>
      <c r="PSG419" s="42"/>
      <c r="PSH419" s="42"/>
      <c r="PSI419" s="42"/>
      <c r="PSJ419" s="42"/>
      <c r="PSK419" s="42"/>
      <c r="PSL419" s="42"/>
      <c r="PSM419" s="42"/>
      <c r="PSN419" s="42"/>
      <c r="PSO419" s="42"/>
      <c r="PSP419" s="42"/>
      <c r="PSQ419" s="42"/>
      <c r="PSR419" s="42"/>
      <c r="PSS419" s="42"/>
      <c r="PST419" s="42"/>
      <c r="PSU419" s="42"/>
      <c r="PSV419" s="42"/>
      <c r="PSW419" s="42"/>
      <c r="PSX419" s="42"/>
      <c r="PSY419" s="42"/>
      <c r="PSZ419" s="42"/>
      <c r="PTA419" s="42"/>
      <c r="PTB419" s="42"/>
      <c r="PTC419" s="42"/>
      <c r="PTD419" s="42"/>
      <c r="PTE419" s="42"/>
      <c r="PTF419" s="42"/>
      <c r="PTG419" s="42"/>
      <c r="PTH419" s="42"/>
      <c r="PTI419" s="42"/>
      <c r="PTJ419" s="42"/>
      <c r="PTK419" s="42"/>
      <c r="PTL419" s="42"/>
      <c r="PTM419" s="42"/>
      <c r="PTN419" s="42"/>
      <c r="PTO419" s="42"/>
      <c r="PTP419" s="42"/>
      <c r="PTQ419" s="42"/>
      <c r="PTR419" s="42"/>
      <c r="PTS419" s="42"/>
      <c r="PTT419" s="42"/>
      <c r="PTU419" s="42"/>
      <c r="PTV419" s="42"/>
      <c r="PTW419" s="42"/>
      <c r="PTX419" s="42"/>
      <c r="PTY419" s="42"/>
      <c r="PTZ419" s="42"/>
      <c r="PUA419" s="42"/>
      <c r="PUB419" s="42"/>
      <c r="PUC419" s="42"/>
      <c r="PUD419" s="42"/>
      <c r="PUE419" s="42"/>
      <c r="PUF419" s="42"/>
      <c r="PUG419" s="42"/>
      <c r="PUH419" s="42"/>
      <c r="PUI419" s="42"/>
      <c r="PUJ419" s="42"/>
      <c r="PUK419" s="42"/>
      <c r="PUL419" s="42"/>
      <c r="PUM419" s="42"/>
      <c r="PUN419" s="42"/>
      <c r="PUO419" s="42"/>
      <c r="PUP419" s="42"/>
      <c r="PUQ419" s="42"/>
      <c r="PUR419" s="42"/>
      <c r="PUS419" s="42"/>
      <c r="PUT419" s="42"/>
      <c r="PUU419" s="42"/>
      <c r="PUV419" s="42"/>
      <c r="PUW419" s="42"/>
      <c r="PUX419" s="42"/>
      <c r="PUY419" s="42"/>
      <c r="PUZ419" s="42"/>
      <c r="PVA419" s="42"/>
      <c r="PVB419" s="42"/>
      <c r="PVC419" s="42"/>
      <c r="PVD419" s="42"/>
      <c r="PVE419" s="42"/>
      <c r="PVF419" s="42"/>
      <c r="PVG419" s="42"/>
      <c r="PVH419" s="42"/>
      <c r="PVI419" s="42"/>
      <c r="PVJ419" s="42"/>
      <c r="PVK419" s="42"/>
      <c r="PVL419" s="42"/>
      <c r="PVM419" s="42"/>
      <c r="PVN419" s="42"/>
      <c r="PVO419" s="42"/>
      <c r="PVP419" s="42"/>
      <c r="PVQ419" s="42"/>
      <c r="PVR419" s="42"/>
      <c r="PVS419" s="42"/>
      <c r="PVT419" s="42"/>
      <c r="PVU419" s="42"/>
      <c r="PVV419" s="42"/>
      <c r="PVW419" s="42"/>
      <c r="PVX419" s="42"/>
      <c r="PVY419" s="42"/>
      <c r="PVZ419" s="42"/>
      <c r="PWA419" s="42"/>
      <c r="PWB419" s="42"/>
      <c r="PWC419" s="42"/>
      <c r="PWD419" s="42"/>
      <c r="PWE419" s="42"/>
      <c r="PWF419" s="42"/>
      <c r="PWG419" s="42"/>
      <c r="PWH419" s="42"/>
      <c r="PWI419" s="42"/>
      <c r="PWJ419" s="42"/>
      <c r="PWK419" s="42"/>
      <c r="PWL419" s="42"/>
      <c r="PWM419" s="42"/>
      <c r="PWN419" s="42"/>
      <c r="PWO419" s="42"/>
      <c r="PWP419" s="42"/>
      <c r="PWQ419" s="42"/>
      <c r="PWR419" s="42"/>
      <c r="PWS419" s="42"/>
      <c r="PWT419" s="42"/>
      <c r="PWU419" s="42"/>
      <c r="PWV419" s="42"/>
      <c r="PWW419" s="42"/>
      <c r="PWX419" s="42"/>
      <c r="PWY419" s="42"/>
      <c r="PWZ419" s="42"/>
      <c r="PXA419" s="42"/>
      <c r="PXB419" s="42"/>
      <c r="PXC419" s="42"/>
      <c r="PXD419" s="42"/>
      <c r="PXE419" s="42"/>
      <c r="PXF419" s="42"/>
      <c r="PXG419" s="42"/>
      <c r="PXH419" s="42"/>
      <c r="PXI419" s="42"/>
      <c r="PXJ419" s="42"/>
      <c r="PXK419" s="42"/>
      <c r="PXL419" s="42"/>
      <c r="PXM419" s="42"/>
      <c r="PXN419" s="42"/>
      <c r="PXO419" s="42"/>
      <c r="PXP419" s="42"/>
      <c r="PXQ419" s="42"/>
      <c r="PXR419" s="42"/>
      <c r="PXS419" s="42"/>
      <c r="PXT419" s="42"/>
      <c r="PXU419" s="42"/>
      <c r="PXV419" s="42"/>
      <c r="PXW419" s="42"/>
      <c r="PXX419" s="42"/>
      <c r="PXY419" s="42"/>
      <c r="PXZ419" s="42"/>
      <c r="PYA419" s="42"/>
      <c r="PYB419" s="42"/>
      <c r="PYC419" s="42"/>
      <c r="PYD419" s="42"/>
      <c r="PYE419" s="42"/>
      <c r="PYF419" s="42"/>
      <c r="PYG419" s="42"/>
      <c r="PYH419" s="42"/>
      <c r="PYI419" s="42"/>
      <c r="PYJ419" s="42"/>
      <c r="PYK419" s="42"/>
      <c r="PYL419" s="42"/>
      <c r="PYM419" s="42"/>
      <c r="PYN419" s="42"/>
      <c r="PYO419" s="42"/>
      <c r="PYP419" s="42"/>
      <c r="PYQ419" s="42"/>
      <c r="PYR419" s="42"/>
      <c r="PYS419" s="42"/>
      <c r="PYT419" s="42"/>
      <c r="PYU419" s="42"/>
      <c r="PYV419" s="42"/>
      <c r="PYW419" s="42"/>
      <c r="PYX419" s="42"/>
      <c r="PYY419" s="42"/>
      <c r="PYZ419" s="42"/>
      <c r="PZA419" s="42"/>
      <c r="PZB419" s="42"/>
      <c r="PZC419" s="42"/>
      <c r="PZD419" s="42"/>
      <c r="PZE419" s="42"/>
      <c r="PZF419" s="42"/>
      <c r="PZG419" s="42"/>
      <c r="PZH419" s="42"/>
      <c r="PZI419" s="42"/>
      <c r="PZJ419" s="42"/>
      <c r="PZK419" s="42"/>
      <c r="PZL419" s="42"/>
      <c r="PZM419" s="42"/>
      <c r="PZN419" s="42"/>
      <c r="PZO419" s="42"/>
      <c r="PZP419" s="42"/>
      <c r="PZQ419" s="42"/>
      <c r="PZR419" s="42"/>
      <c r="PZS419" s="42"/>
      <c r="PZT419" s="42"/>
      <c r="PZU419" s="42"/>
      <c r="PZV419" s="42"/>
      <c r="PZW419" s="42"/>
      <c r="PZX419" s="42"/>
      <c r="PZY419" s="42"/>
      <c r="PZZ419" s="42"/>
      <c r="QAA419" s="42"/>
      <c r="QAB419" s="42"/>
      <c r="QAC419" s="42"/>
      <c r="QAD419" s="42"/>
      <c r="QAE419" s="42"/>
      <c r="QAF419" s="42"/>
      <c r="QAG419" s="42"/>
      <c r="QAH419" s="42"/>
      <c r="QAI419" s="42"/>
      <c r="QAJ419" s="42"/>
      <c r="QAK419" s="42"/>
      <c r="QAL419" s="42"/>
      <c r="QAM419" s="42"/>
      <c r="QAN419" s="42"/>
      <c r="QAO419" s="42"/>
      <c r="QAP419" s="42"/>
      <c r="QAQ419" s="42"/>
      <c r="QAR419" s="42"/>
      <c r="QAS419" s="42"/>
      <c r="QAT419" s="42"/>
      <c r="QAU419" s="42"/>
      <c r="QAV419" s="42"/>
      <c r="QAW419" s="42"/>
      <c r="QAX419" s="42"/>
      <c r="QAY419" s="42"/>
      <c r="QAZ419" s="42"/>
      <c r="QBA419" s="42"/>
      <c r="QBB419" s="42"/>
      <c r="QBC419" s="42"/>
      <c r="QBD419" s="42"/>
      <c r="QBE419" s="42"/>
      <c r="QBF419" s="42"/>
      <c r="QBG419" s="42"/>
      <c r="QBH419" s="42"/>
      <c r="QBI419" s="42"/>
      <c r="QBJ419" s="42"/>
      <c r="QBK419" s="42"/>
      <c r="QBL419" s="42"/>
      <c r="QBM419" s="42"/>
      <c r="QBN419" s="42"/>
      <c r="QBO419" s="42"/>
      <c r="QBP419" s="42"/>
      <c r="QBQ419" s="42"/>
      <c r="QBR419" s="42"/>
      <c r="QBS419" s="42"/>
      <c r="QBT419" s="42"/>
      <c r="QBU419" s="42"/>
      <c r="QBV419" s="42"/>
      <c r="QBW419" s="42"/>
      <c r="QBX419" s="42"/>
      <c r="QBY419" s="42"/>
      <c r="QBZ419" s="42"/>
      <c r="QCA419" s="42"/>
      <c r="QCB419" s="42"/>
      <c r="QCC419" s="42"/>
      <c r="QCD419" s="42"/>
      <c r="QCE419" s="42"/>
      <c r="QCF419" s="42"/>
      <c r="QCG419" s="42"/>
      <c r="QCH419" s="42"/>
      <c r="QCI419" s="42"/>
      <c r="QCJ419" s="42"/>
      <c r="QCK419" s="42"/>
      <c r="QCL419" s="42"/>
      <c r="QCM419" s="42"/>
      <c r="QCN419" s="42"/>
      <c r="QCO419" s="42"/>
      <c r="QCP419" s="42"/>
      <c r="QCQ419" s="42"/>
      <c r="QCR419" s="42"/>
      <c r="QCS419" s="42"/>
      <c r="QCT419" s="42"/>
      <c r="QCU419" s="42"/>
      <c r="QCV419" s="42"/>
      <c r="QCW419" s="42"/>
      <c r="QCX419" s="42"/>
      <c r="QCY419" s="42"/>
      <c r="QCZ419" s="42"/>
      <c r="QDA419" s="42"/>
      <c r="QDB419" s="42"/>
      <c r="QDC419" s="42"/>
      <c r="QDD419" s="42"/>
      <c r="QDE419" s="42"/>
      <c r="QDF419" s="42"/>
      <c r="QDG419" s="42"/>
      <c r="QDH419" s="42"/>
      <c r="QDI419" s="42"/>
      <c r="QDJ419" s="42"/>
      <c r="QDK419" s="42"/>
      <c r="QDL419" s="42"/>
      <c r="QDM419" s="42"/>
      <c r="QDN419" s="42"/>
      <c r="QDO419" s="42"/>
      <c r="QDP419" s="42"/>
      <c r="QDQ419" s="42"/>
      <c r="QDR419" s="42"/>
      <c r="QDS419" s="42"/>
      <c r="QDT419" s="42"/>
      <c r="QDU419" s="42"/>
      <c r="QDV419" s="42"/>
      <c r="QDW419" s="42"/>
      <c r="QDX419" s="42"/>
      <c r="QDY419" s="42"/>
      <c r="QDZ419" s="42"/>
      <c r="QEA419" s="42"/>
      <c r="QEB419" s="42"/>
      <c r="QEC419" s="42"/>
      <c r="QED419" s="42"/>
      <c r="QEE419" s="42"/>
      <c r="QEF419" s="42"/>
      <c r="QEG419" s="42"/>
      <c r="QEH419" s="42"/>
      <c r="QEI419" s="42"/>
      <c r="QEJ419" s="42"/>
      <c r="QEK419" s="42"/>
      <c r="QEL419" s="42"/>
      <c r="QEM419" s="42"/>
      <c r="QEN419" s="42"/>
      <c r="QEO419" s="42"/>
      <c r="QEP419" s="42"/>
      <c r="QEQ419" s="42"/>
      <c r="QER419" s="42"/>
      <c r="QES419" s="42"/>
      <c r="QET419" s="42"/>
      <c r="QEU419" s="42"/>
      <c r="QEV419" s="42"/>
      <c r="QEW419" s="42"/>
      <c r="QEX419" s="42"/>
      <c r="QEY419" s="42"/>
      <c r="QEZ419" s="42"/>
      <c r="QFA419" s="42"/>
      <c r="QFB419" s="42"/>
      <c r="QFC419" s="42"/>
      <c r="QFD419" s="42"/>
      <c r="QFE419" s="42"/>
      <c r="QFF419" s="42"/>
      <c r="QFG419" s="42"/>
      <c r="QFH419" s="42"/>
      <c r="QFI419" s="42"/>
      <c r="QFJ419" s="42"/>
      <c r="QFK419" s="42"/>
      <c r="QFL419" s="42"/>
      <c r="QFM419" s="42"/>
      <c r="QFN419" s="42"/>
      <c r="QFO419" s="42"/>
      <c r="QFP419" s="42"/>
      <c r="QFQ419" s="42"/>
      <c r="QFR419" s="42"/>
      <c r="QFS419" s="42"/>
      <c r="QFT419" s="42"/>
      <c r="QFU419" s="42"/>
      <c r="QFV419" s="42"/>
      <c r="QFW419" s="42"/>
      <c r="QFX419" s="42"/>
      <c r="QFY419" s="42"/>
      <c r="QFZ419" s="42"/>
      <c r="QGA419" s="42"/>
      <c r="QGB419" s="42"/>
      <c r="QGC419" s="42"/>
      <c r="QGD419" s="42"/>
      <c r="QGE419" s="42"/>
      <c r="QGF419" s="42"/>
      <c r="QGG419" s="42"/>
      <c r="QGH419" s="42"/>
      <c r="QGI419" s="42"/>
      <c r="QGJ419" s="42"/>
      <c r="QGK419" s="42"/>
      <c r="QGL419" s="42"/>
      <c r="QGM419" s="42"/>
      <c r="QGN419" s="42"/>
      <c r="QGO419" s="42"/>
      <c r="QGP419" s="42"/>
      <c r="QGQ419" s="42"/>
      <c r="QGR419" s="42"/>
      <c r="QGS419" s="42"/>
      <c r="QGT419" s="42"/>
      <c r="QGU419" s="42"/>
      <c r="QGV419" s="42"/>
      <c r="QGW419" s="42"/>
      <c r="QGX419" s="42"/>
      <c r="QGY419" s="42"/>
      <c r="QGZ419" s="42"/>
      <c r="QHA419" s="42"/>
      <c r="QHB419" s="42"/>
      <c r="QHC419" s="42"/>
      <c r="QHD419" s="42"/>
      <c r="QHE419" s="42"/>
      <c r="QHF419" s="42"/>
      <c r="QHG419" s="42"/>
      <c r="QHH419" s="42"/>
      <c r="QHI419" s="42"/>
      <c r="QHJ419" s="42"/>
      <c r="QHK419" s="42"/>
      <c r="QHL419" s="42"/>
      <c r="QHM419" s="42"/>
      <c r="QHN419" s="42"/>
      <c r="QHO419" s="42"/>
      <c r="QHP419" s="42"/>
      <c r="QHQ419" s="42"/>
      <c r="QHR419" s="42"/>
      <c r="QHS419" s="42"/>
      <c r="QHT419" s="42"/>
      <c r="QHU419" s="42"/>
      <c r="QHV419" s="42"/>
      <c r="QHW419" s="42"/>
      <c r="QHX419" s="42"/>
      <c r="QHY419" s="42"/>
      <c r="QHZ419" s="42"/>
      <c r="QIA419" s="42"/>
      <c r="QIB419" s="42"/>
      <c r="QIC419" s="42"/>
      <c r="QID419" s="42"/>
      <c r="QIE419" s="42"/>
      <c r="QIF419" s="42"/>
      <c r="QIG419" s="42"/>
      <c r="QIH419" s="42"/>
      <c r="QII419" s="42"/>
      <c r="QIJ419" s="42"/>
      <c r="QIK419" s="42"/>
      <c r="QIL419" s="42"/>
      <c r="QIM419" s="42"/>
      <c r="QIN419" s="42"/>
      <c r="QIO419" s="42"/>
      <c r="QIP419" s="42"/>
      <c r="QIQ419" s="42"/>
      <c r="QIR419" s="42"/>
      <c r="QIS419" s="42"/>
      <c r="QIT419" s="42"/>
      <c r="QIU419" s="42"/>
      <c r="QIV419" s="42"/>
      <c r="QIW419" s="42"/>
      <c r="QIX419" s="42"/>
      <c r="QIY419" s="42"/>
      <c r="QIZ419" s="42"/>
      <c r="QJA419" s="42"/>
      <c r="QJB419" s="42"/>
      <c r="QJC419" s="42"/>
      <c r="QJD419" s="42"/>
      <c r="QJE419" s="42"/>
      <c r="QJF419" s="42"/>
      <c r="QJG419" s="42"/>
      <c r="QJH419" s="42"/>
      <c r="QJI419" s="42"/>
      <c r="QJJ419" s="42"/>
      <c r="QJK419" s="42"/>
      <c r="QJL419" s="42"/>
      <c r="QJM419" s="42"/>
      <c r="QJN419" s="42"/>
      <c r="QJO419" s="42"/>
      <c r="QJP419" s="42"/>
      <c r="QJQ419" s="42"/>
      <c r="QJR419" s="42"/>
      <c r="QJS419" s="42"/>
      <c r="QJT419" s="42"/>
      <c r="QJU419" s="42"/>
      <c r="QJV419" s="42"/>
      <c r="QJW419" s="42"/>
      <c r="QJX419" s="42"/>
      <c r="QJY419" s="42"/>
      <c r="QJZ419" s="42"/>
      <c r="QKA419" s="42"/>
      <c r="QKB419" s="42"/>
      <c r="QKC419" s="42"/>
      <c r="QKD419" s="42"/>
      <c r="QKE419" s="42"/>
      <c r="QKF419" s="42"/>
      <c r="QKG419" s="42"/>
      <c r="QKH419" s="42"/>
      <c r="QKI419" s="42"/>
      <c r="QKJ419" s="42"/>
      <c r="QKK419" s="42"/>
      <c r="QKL419" s="42"/>
      <c r="QKM419" s="42"/>
      <c r="QKN419" s="42"/>
      <c r="QKO419" s="42"/>
      <c r="QKP419" s="42"/>
      <c r="QKQ419" s="42"/>
      <c r="QKR419" s="42"/>
      <c r="QKS419" s="42"/>
      <c r="QKT419" s="42"/>
      <c r="QKU419" s="42"/>
      <c r="QKV419" s="42"/>
      <c r="QKW419" s="42"/>
      <c r="QKX419" s="42"/>
      <c r="QKY419" s="42"/>
      <c r="QKZ419" s="42"/>
      <c r="QLA419" s="42"/>
      <c r="QLB419" s="42"/>
      <c r="QLC419" s="42"/>
      <c r="QLD419" s="42"/>
      <c r="QLE419" s="42"/>
      <c r="QLF419" s="42"/>
      <c r="QLG419" s="42"/>
      <c r="QLH419" s="42"/>
      <c r="QLI419" s="42"/>
      <c r="QLJ419" s="42"/>
      <c r="QLK419" s="42"/>
      <c r="QLL419" s="42"/>
      <c r="QLM419" s="42"/>
      <c r="QLN419" s="42"/>
      <c r="QLO419" s="42"/>
      <c r="QLP419" s="42"/>
      <c r="QLQ419" s="42"/>
      <c r="QLR419" s="42"/>
      <c r="QLS419" s="42"/>
      <c r="QLT419" s="42"/>
      <c r="QLU419" s="42"/>
      <c r="QLV419" s="42"/>
      <c r="QLW419" s="42"/>
      <c r="QLX419" s="42"/>
      <c r="QLY419" s="42"/>
      <c r="QLZ419" s="42"/>
      <c r="QMA419" s="42"/>
      <c r="QMB419" s="42"/>
      <c r="QMC419" s="42"/>
      <c r="QMD419" s="42"/>
      <c r="QME419" s="42"/>
      <c r="QMF419" s="42"/>
      <c r="QMG419" s="42"/>
      <c r="QMH419" s="42"/>
      <c r="QMI419" s="42"/>
      <c r="QMJ419" s="42"/>
      <c r="QMK419" s="42"/>
      <c r="QML419" s="42"/>
      <c r="QMM419" s="42"/>
      <c r="QMN419" s="42"/>
      <c r="QMO419" s="42"/>
      <c r="QMP419" s="42"/>
      <c r="QMQ419" s="42"/>
      <c r="QMR419" s="42"/>
      <c r="QMS419" s="42"/>
      <c r="QMT419" s="42"/>
      <c r="QMU419" s="42"/>
      <c r="QMV419" s="42"/>
      <c r="QMW419" s="42"/>
      <c r="QMX419" s="42"/>
      <c r="QMY419" s="42"/>
      <c r="QMZ419" s="42"/>
      <c r="QNA419" s="42"/>
      <c r="QNB419" s="42"/>
      <c r="QNC419" s="42"/>
      <c r="QND419" s="42"/>
      <c r="QNE419" s="42"/>
      <c r="QNF419" s="42"/>
      <c r="QNG419" s="42"/>
      <c r="QNH419" s="42"/>
      <c r="QNI419" s="42"/>
      <c r="QNJ419" s="42"/>
      <c r="QNK419" s="42"/>
      <c r="QNL419" s="42"/>
      <c r="QNM419" s="42"/>
      <c r="QNN419" s="42"/>
      <c r="QNO419" s="42"/>
      <c r="QNP419" s="42"/>
      <c r="QNQ419" s="42"/>
      <c r="QNR419" s="42"/>
      <c r="QNS419" s="42"/>
      <c r="QNT419" s="42"/>
      <c r="QNU419" s="42"/>
      <c r="QNV419" s="42"/>
      <c r="QNW419" s="42"/>
      <c r="QNX419" s="42"/>
      <c r="QNY419" s="42"/>
      <c r="QNZ419" s="42"/>
      <c r="QOA419" s="42"/>
      <c r="QOB419" s="42"/>
      <c r="QOC419" s="42"/>
      <c r="QOD419" s="42"/>
      <c r="QOE419" s="42"/>
      <c r="QOF419" s="42"/>
      <c r="QOG419" s="42"/>
      <c r="QOH419" s="42"/>
      <c r="QOI419" s="42"/>
      <c r="QOJ419" s="42"/>
      <c r="QOK419" s="42"/>
      <c r="QOL419" s="42"/>
      <c r="QOM419" s="42"/>
      <c r="QON419" s="42"/>
      <c r="QOO419" s="42"/>
      <c r="QOP419" s="42"/>
      <c r="QOQ419" s="42"/>
      <c r="QOR419" s="42"/>
      <c r="QOS419" s="42"/>
      <c r="QOT419" s="42"/>
      <c r="QOU419" s="42"/>
      <c r="QOV419" s="42"/>
      <c r="QOW419" s="42"/>
      <c r="QOX419" s="42"/>
      <c r="QOY419" s="42"/>
      <c r="QOZ419" s="42"/>
      <c r="QPA419" s="42"/>
      <c r="QPB419" s="42"/>
      <c r="QPC419" s="42"/>
      <c r="QPD419" s="42"/>
      <c r="QPE419" s="42"/>
      <c r="QPF419" s="42"/>
      <c r="QPG419" s="42"/>
      <c r="QPH419" s="42"/>
      <c r="QPI419" s="42"/>
      <c r="QPJ419" s="42"/>
      <c r="QPK419" s="42"/>
      <c r="QPL419" s="42"/>
      <c r="QPM419" s="42"/>
      <c r="QPN419" s="42"/>
      <c r="QPO419" s="42"/>
      <c r="QPP419" s="42"/>
      <c r="QPQ419" s="42"/>
      <c r="QPR419" s="42"/>
      <c r="QPS419" s="42"/>
      <c r="QPT419" s="42"/>
      <c r="QPU419" s="42"/>
      <c r="QPV419" s="42"/>
      <c r="QPW419" s="42"/>
      <c r="QPX419" s="42"/>
      <c r="QPY419" s="42"/>
      <c r="QPZ419" s="42"/>
      <c r="QQA419" s="42"/>
      <c r="QQB419" s="42"/>
      <c r="QQC419" s="42"/>
      <c r="QQD419" s="42"/>
      <c r="QQE419" s="42"/>
      <c r="QQF419" s="42"/>
      <c r="QQG419" s="42"/>
      <c r="QQH419" s="42"/>
      <c r="QQI419" s="42"/>
      <c r="QQJ419" s="42"/>
      <c r="QQK419" s="42"/>
      <c r="QQL419" s="42"/>
      <c r="QQM419" s="42"/>
      <c r="QQN419" s="42"/>
      <c r="QQO419" s="42"/>
      <c r="QQP419" s="42"/>
      <c r="QQQ419" s="42"/>
      <c r="QQR419" s="42"/>
      <c r="QQS419" s="42"/>
      <c r="QQT419" s="42"/>
      <c r="QQU419" s="42"/>
      <c r="QQV419" s="42"/>
      <c r="QQW419" s="42"/>
      <c r="QQX419" s="42"/>
      <c r="QQY419" s="42"/>
      <c r="QQZ419" s="42"/>
      <c r="QRA419" s="42"/>
      <c r="QRB419" s="42"/>
      <c r="QRC419" s="42"/>
      <c r="QRD419" s="42"/>
      <c r="QRE419" s="42"/>
      <c r="QRF419" s="42"/>
      <c r="QRG419" s="42"/>
      <c r="QRH419" s="42"/>
      <c r="QRI419" s="42"/>
      <c r="QRJ419" s="42"/>
      <c r="QRK419" s="42"/>
      <c r="QRL419" s="42"/>
      <c r="QRM419" s="42"/>
      <c r="QRN419" s="42"/>
      <c r="QRO419" s="42"/>
      <c r="QRP419" s="42"/>
      <c r="QRQ419" s="42"/>
      <c r="QRR419" s="42"/>
      <c r="QRS419" s="42"/>
      <c r="QRT419" s="42"/>
      <c r="QRU419" s="42"/>
      <c r="QRV419" s="42"/>
      <c r="QRW419" s="42"/>
      <c r="QRX419" s="42"/>
      <c r="QRY419" s="42"/>
      <c r="QRZ419" s="42"/>
      <c r="QSA419" s="42"/>
      <c r="QSB419" s="42"/>
      <c r="QSC419" s="42"/>
      <c r="QSD419" s="42"/>
      <c r="QSE419" s="42"/>
      <c r="QSF419" s="42"/>
      <c r="QSG419" s="42"/>
      <c r="QSH419" s="42"/>
      <c r="QSI419" s="42"/>
      <c r="QSJ419" s="42"/>
      <c r="QSK419" s="42"/>
      <c r="QSL419" s="42"/>
      <c r="QSM419" s="42"/>
      <c r="QSN419" s="42"/>
      <c r="QSO419" s="42"/>
      <c r="QSP419" s="42"/>
      <c r="QSQ419" s="42"/>
      <c r="QSR419" s="42"/>
      <c r="QSS419" s="42"/>
      <c r="QST419" s="42"/>
      <c r="QSU419" s="42"/>
      <c r="QSV419" s="42"/>
      <c r="QSW419" s="42"/>
      <c r="QSX419" s="42"/>
      <c r="QSY419" s="42"/>
      <c r="QSZ419" s="42"/>
      <c r="QTA419" s="42"/>
      <c r="QTB419" s="42"/>
      <c r="QTC419" s="42"/>
      <c r="QTD419" s="42"/>
      <c r="QTE419" s="42"/>
      <c r="QTF419" s="42"/>
      <c r="QTG419" s="42"/>
      <c r="QTH419" s="42"/>
      <c r="QTI419" s="42"/>
      <c r="QTJ419" s="42"/>
      <c r="QTK419" s="42"/>
      <c r="QTL419" s="42"/>
      <c r="QTM419" s="42"/>
      <c r="QTN419" s="42"/>
      <c r="QTO419" s="42"/>
      <c r="QTP419" s="42"/>
      <c r="QTQ419" s="42"/>
      <c r="QTR419" s="42"/>
      <c r="QTS419" s="42"/>
      <c r="QTT419" s="42"/>
      <c r="QTU419" s="42"/>
      <c r="QTV419" s="42"/>
      <c r="QTW419" s="42"/>
      <c r="QTX419" s="42"/>
      <c r="QTY419" s="42"/>
      <c r="QTZ419" s="42"/>
      <c r="QUA419" s="42"/>
      <c r="QUB419" s="42"/>
      <c r="QUC419" s="42"/>
      <c r="QUD419" s="42"/>
      <c r="QUE419" s="42"/>
      <c r="QUF419" s="42"/>
      <c r="QUG419" s="42"/>
      <c r="QUH419" s="42"/>
      <c r="QUI419" s="42"/>
      <c r="QUJ419" s="42"/>
      <c r="QUK419" s="42"/>
      <c r="QUL419" s="42"/>
      <c r="QUM419" s="42"/>
      <c r="QUN419" s="42"/>
      <c r="QUO419" s="42"/>
      <c r="QUP419" s="42"/>
      <c r="QUQ419" s="42"/>
      <c r="QUR419" s="42"/>
      <c r="QUS419" s="42"/>
      <c r="QUT419" s="42"/>
      <c r="QUU419" s="42"/>
      <c r="QUV419" s="42"/>
      <c r="QUW419" s="42"/>
      <c r="QUX419" s="42"/>
      <c r="QUY419" s="42"/>
      <c r="QUZ419" s="42"/>
      <c r="QVA419" s="42"/>
      <c r="QVB419" s="42"/>
      <c r="QVC419" s="42"/>
      <c r="QVD419" s="42"/>
      <c r="QVE419" s="42"/>
      <c r="QVF419" s="42"/>
      <c r="QVG419" s="42"/>
      <c r="QVH419" s="42"/>
      <c r="QVI419" s="42"/>
      <c r="QVJ419" s="42"/>
      <c r="QVK419" s="42"/>
      <c r="QVL419" s="42"/>
      <c r="QVM419" s="42"/>
      <c r="QVN419" s="42"/>
      <c r="QVO419" s="42"/>
      <c r="QVP419" s="42"/>
      <c r="QVQ419" s="42"/>
      <c r="QVR419" s="42"/>
      <c r="QVS419" s="42"/>
      <c r="QVT419" s="42"/>
      <c r="QVU419" s="42"/>
      <c r="QVV419" s="42"/>
      <c r="QVW419" s="42"/>
      <c r="QVX419" s="42"/>
      <c r="QVY419" s="42"/>
      <c r="QVZ419" s="42"/>
      <c r="QWA419" s="42"/>
      <c r="QWB419" s="42"/>
      <c r="QWC419" s="42"/>
      <c r="QWD419" s="42"/>
      <c r="QWE419" s="42"/>
      <c r="QWF419" s="42"/>
      <c r="QWG419" s="42"/>
      <c r="QWH419" s="42"/>
      <c r="QWI419" s="42"/>
      <c r="QWJ419" s="42"/>
      <c r="QWK419" s="42"/>
      <c r="QWL419" s="42"/>
      <c r="QWM419" s="42"/>
      <c r="QWN419" s="42"/>
      <c r="QWO419" s="42"/>
      <c r="QWP419" s="42"/>
      <c r="QWQ419" s="42"/>
      <c r="QWR419" s="42"/>
      <c r="QWS419" s="42"/>
      <c r="QWT419" s="42"/>
      <c r="QWU419" s="42"/>
      <c r="QWV419" s="42"/>
      <c r="QWW419" s="42"/>
      <c r="QWX419" s="42"/>
      <c r="QWY419" s="42"/>
      <c r="QWZ419" s="42"/>
      <c r="QXA419" s="42"/>
      <c r="QXB419" s="42"/>
      <c r="QXC419" s="42"/>
      <c r="QXD419" s="42"/>
      <c r="QXE419" s="42"/>
      <c r="QXF419" s="42"/>
      <c r="QXG419" s="42"/>
      <c r="QXH419" s="42"/>
      <c r="QXI419" s="42"/>
      <c r="QXJ419" s="42"/>
      <c r="QXK419" s="42"/>
      <c r="QXL419" s="42"/>
      <c r="QXM419" s="42"/>
      <c r="QXN419" s="42"/>
      <c r="QXO419" s="42"/>
      <c r="QXP419" s="42"/>
      <c r="QXQ419" s="42"/>
      <c r="QXR419" s="42"/>
      <c r="QXS419" s="42"/>
      <c r="QXT419" s="42"/>
      <c r="QXU419" s="42"/>
      <c r="QXV419" s="42"/>
      <c r="QXW419" s="42"/>
      <c r="QXX419" s="42"/>
      <c r="QXY419" s="42"/>
      <c r="QXZ419" s="42"/>
      <c r="QYA419" s="42"/>
      <c r="QYB419" s="42"/>
      <c r="QYC419" s="42"/>
      <c r="QYD419" s="42"/>
      <c r="QYE419" s="42"/>
      <c r="QYF419" s="42"/>
      <c r="QYG419" s="42"/>
      <c r="QYH419" s="42"/>
      <c r="QYI419" s="42"/>
      <c r="QYJ419" s="42"/>
      <c r="QYK419" s="42"/>
      <c r="QYL419" s="42"/>
      <c r="QYM419" s="42"/>
      <c r="QYN419" s="42"/>
      <c r="QYO419" s="42"/>
      <c r="QYP419" s="42"/>
      <c r="QYQ419" s="42"/>
      <c r="QYR419" s="42"/>
      <c r="QYS419" s="42"/>
      <c r="QYT419" s="42"/>
      <c r="QYU419" s="42"/>
      <c r="QYV419" s="42"/>
      <c r="QYW419" s="42"/>
      <c r="QYX419" s="42"/>
      <c r="QYY419" s="42"/>
      <c r="QYZ419" s="42"/>
      <c r="QZA419" s="42"/>
      <c r="QZB419" s="42"/>
      <c r="QZC419" s="42"/>
      <c r="QZD419" s="42"/>
      <c r="QZE419" s="42"/>
      <c r="QZF419" s="42"/>
      <c r="QZG419" s="42"/>
      <c r="QZH419" s="42"/>
      <c r="QZI419" s="42"/>
      <c r="QZJ419" s="42"/>
      <c r="QZK419" s="42"/>
      <c r="QZL419" s="42"/>
      <c r="QZM419" s="42"/>
      <c r="QZN419" s="42"/>
      <c r="QZO419" s="42"/>
      <c r="QZP419" s="42"/>
      <c r="QZQ419" s="42"/>
      <c r="QZR419" s="42"/>
      <c r="QZS419" s="42"/>
      <c r="QZT419" s="42"/>
      <c r="QZU419" s="42"/>
      <c r="QZV419" s="42"/>
      <c r="QZW419" s="42"/>
      <c r="QZX419" s="42"/>
      <c r="QZY419" s="42"/>
      <c r="QZZ419" s="42"/>
      <c r="RAA419" s="42"/>
      <c r="RAB419" s="42"/>
      <c r="RAC419" s="42"/>
      <c r="RAD419" s="42"/>
      <c r="RAE419" s="42"/>
      <c r="RAF419" s="42"/>
      <c r="RAG419" s="42"/>
      <c r="RAH419" s="42"/>
      <c r="RAI419" s="42"/>
      <c r="RAJ419" s="42"/>
      <c r="RAK419" s="42"/>
      <c r="RAL419" s="42"/>
      <c r="RAM419" s="42"/>
      <c r="RAN419" s="42"/>
      <c r="RAO419" s="42"/>
      <c r="RAP419" s="42"/>
      <c r="RAQ419" s="42"/>
      <c r="RAR419" s="42"/>
      <c r="RAS419" s="42"/>
      <c r="RAT419" s="42"/>
      <c r="RAU419" s="42"/>
      <c r="RAV419" s="42"/>
      <c r="RAW419" s="42"/>
      <c r="RAX419" s="42"/>
      <c r="RAY419" s="42"/>
      <c r="RAZ419" s="42"/>
      <c r="RBA419" s="42"/>
      <c r="RBB419" s="42"/>
      <c r="RBC419" s="42"/>
      <c r="RBD419" s="42"/>
      <c r="RBE419" s="42"/>
      <c r="RBF419" s="42"/>
      <c r="RBG419" s="42"/>
      <c r="RBH419" s="42"/>
      <c r="RBI419" s="42"/>
      <c r="RBJ419" s="42"/>
      <c r="RBK419" s="42"/>
      <c r="RBL419" s="42"/>
      <c r="RBM419" s="42"/>
      <c r="RBN419" s="42"/>
      <c r="RBO419" s="42"/>
      <c r="RBP419" s="42"/>
      <c r="RBQ419" s="42"/>
      <c r="RBR419" s="42"/>
      <c r="RBS419" s="42"/>
      <c r="RBT419" s="42"/>
      <c r="RBU419" s="42"/>
      <c r="RBV419" s="42"/>
      <c r="RBW419" s="42"/>
      <c r="RBX419" s="42"/>
      <c r="RBY419" s="42"/>
      <c r="RBZ419" s="42"/>
      <c r="RCA419" s="42"/>
      <c r="RCB419" s="42"/>
      <c r="RCC419" s="42"/>
      <c r="RCD419" s="42"/>
      <c r="RCE419" s="42"/>
      <c r="RCF419" s="42"/>
      <c r="RCG419" s="42"/>
      <c r="RCH419" s="42"/>
      <c r="RCI419" s="42"/>
      <c r="RCJ419" s="42"/>
      <c r="RCK419" s="42"/>
      <c r="RCL419" s="42"/>
      <c r="RCM419" s="42"/>
      <c r="RCN419" s="42"/>
      <c r="RCO419" s="42"/>
      <c r="RCP419" s="42"/>
      <c r="RCQ419" s="42"/>
      <c r="RCR419" s="42"/>
      <c r="RCS419" s="42"/>
      <c r="RCT419" s="42"/>
      <c r="RCU419" s="42"/>
      <c r="RCV419" s="42"/>
      <c r="RCW419" s="42"/>
      <c r="RCX419" s="42"/>
      <c r="RCY419" s="42"/>
      <c r="RCZ419" s="42"/>
      <c r="RDA419" s="42"/>
      <c r="RDB419" s="42"/>
      <c r="RDC419" s="42"/>
      <c r="RDD419" s="42"/>
      <c r="RDE419" s="42"/>
      <c r="RDF419" s="42"/>
      <c r="RDG419" s="42"/>
      <c r="RDH419" s="42"/>
      <c r="RDI419" s="42"/>
      <c r="RDJ419" s="42"/>
      <c r="RDK419" s="42"/>
      <c r="RDL419" s="42"/>
      <c r="RDM419" s="42"/>
      <c r="RDN419" s="42"/>
      <c r="RDO419" s="42"/>
      <c r="RDP419" s="42"/>
      <c r="RDQ419" s="42"/>
      <c r="RDR419" s="42"/>
      <c r="RDS419" s="42"/>
      <c r="RDT419" s="42"/>
      <c r="RDU419" s="42"/>
      <c r="RDV419" s="42"/>
      <c r="RDW419" s="42"/>
      <c r="RDX419" s="42"/>
      <c r="RDY419" s="42"/>
      <c r="RDZ419" s="42"/>
      <c r="REA419" s="42"/>
      <c r="REB419" s="42"/>
      <c r="REC419" s="42"/>
      <c r="RED419" s="42"/>
      <c r="REE419" s="42"/>
      <c r="REF419" s="42"/>
      <c r="REG419" s="42"/>
      <c r="REH419" s="42"/>
      <c r="REI419" s="42"/>
      <c r="REJ419" s="42"/>
      <c r="REK419" s="42"/>
      <c r="REL419" s="42"/>
      <c r="REM419" s="42"/>
      <c r="REN419" s="42"/>
      <c r="REO419" s="42"/>
      <c r="REP419" s="42"/>
      <c r="REQ419" s="42"/>
      <c r="RER419" s="42"/>
      <c r="RES419" s="42"/>
      <c r="RET419" s="42"/>
      <c r="REU419" s="42"/>
      <c r="REV419" s="42"/>
      <c r="REW419" s="42"/>
      <c r="REX419" s="42"/>
      <c r="REY419" s="42"/>
      <c r="REZ419" s="42"/>
      <c r="RFA419" s="42"/>
      <c r="RFB419" s="42"/>
      <c r="RFC419" s="42"/>
      <c r="RFD419" s="42"/>
      <c r="RFE419" s="42"/>
      <c r="RFF419" s="42"/>
      <c r="RFG419" s="42"/>
      <c r="RFH419" s="42"/>
      <c r="RFI419" s="42"/>
      <c r="RFJ419" s="42"/>
      <c r="RFK419" s="42"/>
      <c r="RFL419" s="42"/>
      <c r="RFM419" s="42"/>
      <c r="RFN419" s="42"/>
      <c r="RFO419" s="42"/>
      <c r="RFP419" s="42"/>
      <c r="RFQ419" s="42"/>
      <c r="RFR419" s="42"/>
      <c r="RFS419" s="42"/>
      <c r="RFT419" s="42"/>
      <c r="RFU419" s="42"/>
      <c r="RFV419" s="42"/>
      <c r="RFW419" s="42"/>
      <c r="RFX419" s="42"/>
      <c r="RFY419" s="42"/>
      <c r="RFZ419" s="42"/>
      <c r="RGA419" s="42"/>
      <c r="RGB419" s="42"/>
      <c r="RGC419" s="42"/>
      <c r="RGD419" s="42"/>
      <c r="RGE419" s="42"/>
      <c r="RGF419" s="42"/>
      <c r="RGG419" s="42"/>
      <c r="RGH419" s="42"/>
      <c r="RGI419" s="42"/>
      <c r="RGJ419" s="42"/>
      <c r="RGK419" s="42"/>
      <c r="RGL419" s="42"/>
      <c r="RGM419" s="42"/>
      <c r="RGN419" s="42"/>
      <c r="RGO419" s="42"/>
      <c r="RGP419" s="42"/>
      <c r="RGQ419" s="42"/>
      <c r="RGR419" s="42"/>
      <c r="RGS419" s="42"/>
      <c r="RGT419" s="42"/>
      <c r="RGU419" s="42"/>
      <c r="RGV419" s="42"/>
      <c r="RGW419" s="42"/>
      <c r="RGX419" s="42"/>
      <c r="RGY419" s="42"/>
      <c r="RGZ419" s="42"/>
      <c r="RHA419" s="42"/>
      <c r="RHB419" s="42"/>
      <c r="RHC419" s="42"/>
      <c r="RHD419" s="42"/>
      <c r="RHE419" s="42"/>
      <c r="RHF419" s="42"/>
      <c r="RHG419" s="42"/>
      <c r="RHH419" s="42"/>
      <c r="RHI419" s="42"/>
      <c r="RHJ419" s="42"/>
      <c r="RHK419" s="42"/>
      <c r="RHL419" s="42"/>
      <c r="RHM419" s="42"/>
      <c r="RHN419" s="42"/>
      <c r="RHO419" s="42"/>
      <c r="RHP419" s="42"/>
      <c r="RHQ419" s="42"/>
      <c r="RHR419" s="42"/>
      <c r="RHS419" s="42"/>
      <c r="RHT419" s="42"/>
      <c r="RHU419" s="42"/>
      <c r="RHV419" s="42"/>
      <c r="RHW419" s="42"/>
      <c r="RHX419" s="42"/>
      <c r="RHY419" s="42"/>
      <c r="RHZ419" s="42"/>
      <c r="RIA419" s="42"/>
      <c r="RIB419" s="42"/>
      <c r="RIC419" s="42"/>
      <c r="RID419" s="42"/>
      <c r="RIE419" s="42"/>
      <c r="RIF419" s="42"/>
      <c r="RIG419" s="42"/>
      <c r="RIH419" s="42"/>
      <c r="RII419" s="42"/>
      <c r="RIJ419" s="42"/>
      <c r="RIK419" s="42"/>
      <c r="RIL419" s="42"/>
      <c r="RIM419" s="42"/>
      <c r="RIN419" s="42"/>
      <c r="RIO419" s="42"/>
      <c r="RIP419" s="42"/>
      <c r="RIQ419" s="42"/>
      <c r="RIR419" s="42"/>
      <c r="RIS419" s="42"/>
      <c r="RIT419" s="42"/>
      <c r="RIU419" s="42"/>
      <c r="RIV419" s="42"/>
      <c r="RIW419" s="42"/>
      <c r="RIX419" s="42"/>
      <c r="RIY419" s="42"/>
      <c r="RIZ419" s="42"/>
      <c r="RJA419" s="42"/>
      <c r="RJB419" s="42"/>
      <c r="RJC419" s="42"/>
      <c r="RJD419" s="42"/>
      <c r="RJE419" s="42"/>
      <c r="RJF419" s="42"/>
      <c r="RJG419" s="42"/>
      <c r="RJH419" s="42"/>
      <c r="RJI419" s="42"/>
      <c r="RJJ419" s="42"/>
      <c r="RJK419" s="42"/>
      <c r="RJL419" s="42"/>
      <c r="RJM419" s="42"/>
      <c r="RJN419" s="42"/>
      <c r="RJO419" s="42"/>
      <c r="RJP419" s="42"/>
      <c r="RJQ419" s="42"/>
      <c r="RJR419" s="42"/>
      <c r="RJS419" s="42"/>
      <c r="RJT419" s="42"/>
      <c r="RJU419" s="42"/>
      <c r="RJV419" s="42"/>
      <c r="RJW419" s="42"/>
      <c r="RJX419" s="42"/>
      <c r="RJY419" s="42"/>
      <c r="RJZ419" s="42"/>
      <c r="RKA419" s="42"/>
      <c r="RKB419" s="42"/>
      <c r="RKC419" s="42"/>
      <c r="RKD419" s="42"/>
      <c r="RKE419" s="42"/>
      <c r="RKF419" s="42"/>
      <c r="RKG419" s="42"/>
      <c r="RKH419" s="42"/>
      <c r="RKI419" s="42"/>
      <c r="RKJ419" s="42"/>
      <c r="RKK419" s="42"/>
      <c r="RKL419" s="42"/>
      <c r="RKM419" s="42"/>
      <c r="RKN419" s="42"/>
      <c r="RKO419" s="42"/>
      <c r="RKP419" s="42"/>
      <c r="RKQ419" s="42"/>
      <c r="RKR419" s="42"/>
      <c r="RKS419" s="42"/>
      <c r="RKT419" s="42"/>
      <c r="RKU419" s="42"/>
      <c r="RKV419" s="42"/>
      <c r="RKW419" s="42"/>
      <c r="RKX419" s="42"/>
      <c r="RKY419" s="42"/>
      <c r="RKZ419" s="42"/>
      <c r="RLA419" s="42"/>
      <c r="RLB419" s="42"/>
      <c r="RLC419" s="42"/>
      <c r="RLD419" s="42"/>
      <c r="RLE419" s="42"/>
      <c r="RLF419" s="42"/>
      <c r="RLG419" s="42"/>
      <c r="RLH419" s="42"/>
      <c r="RLI419" s="42"/>
      <c r="RLJ419" s="42"/>
      <c r="RLK419" s="42"/>
      <c r="RLL419" s="42"/>
      <c r="RLM419" s="42"/>
      <c r="RLN419" s="42"/>
      <c r="RLO419" s="42"/>
      <c r="RLP419" s="42"/>
      <c r="RLQ419" s="42"/>
      <c r="RLR419" s="42"/>
      <c r="RLS419" s="42"/>
      <c r="RLT419" s="42"/>
      <c r="RLU419" s="42"/>
      <c r="RLV419" s="42"/>
      <c r="RLW419" s="42"/>
      <c r="RLX419" s="42"/>
      <c r="RLY419" s="42"/>
      <c r="RLZ419" s="42"/>
      <c r="RMA419" s="42"/>
      <c r="RMB419" s="42"/>
      <c r="RMC419" s="42"/>
      <c r="RMD419" s="42"/>
      <c r="RME419" s="42"/>
      <c r="RMF419" s="42"/>
      <c r="RMG419" s="42"/>
      <c r="RMH419" s="42"/>
      <c r="RMI419" s="42"/>
      <c r="RMJ419" s="42"/>
      <c r="RMK419" s="42"/>
      <c r="RML419" s="42"/>
      <c r="RMM419" s="42"/>
      <c r="RMN419" s="42"/>
      <c r="RMO419" s="42"/>
      <c r="RMP419" s="42"/>
      <c r="RMQ419" s="42"/>
      <c r="RMR419" s="42"/>
      <c r="RMS419" s="42"/>
      <c r="RMT419" s="42"/>
      <c r="RMU419" s="42"/>
      <c r="RMV419" s="42"/>
      <c r="RMW419" s="42"/>
      <c r="RMX419" s="42"/>
      <c r="RMY419" s="42"/>
      <c r="RMZ419" s="42"/>
      <c r="RNA419" s="42"/>
      <c r="RNB419" s="42"/>
      <c r="RNC419" s="42"/>
      <c r="RND419" s="42"/>
      <c r="RNE419" s="42"/>
      <c r="RNF419" s="42"/>
      <c r="RNG419" s="42"/>
      <c r="RNH419" s="42"/>
      <c r="RNI419" s="42"/>
      <c r="RNJ419" s="42"/>
      <c r="RNK419" s="42"/>
      <c r="RNL419" s="42"/>
      <c r="RNM419" s="42"/>
      <c r="RNN419" s="42"/>
      <c r="RNO419" s="42"/>
      <c r="RNP419" s="42"/>
      <c r="RNQ419" s="42"/>
      <c r="RNR419" s="42"/>
      <c r="RNS419" s="42"/>
      <c r="RNT419" s="42"/>
      <c r="RNU419" s="42"/>
      <c r="RNV419" s="42"/>
      <c r="RNW419" s="42"/>
      <c r="RNX419" s="42"/>
      <c r="RNY419" s="42"/>
      <c r="RNZ419" s="42"/>
      <c r="ROA419" s="42"/>
      <c r="ROB419" s="42"/>
      <c r="ROC419" s="42"/>
      <c r="ROD419" s="42"/>
      <c r="ROE419" s="42"/>
      <c r="ROF419" s="42"/>
      <c r="ROG419" s="42"/>
      <c r="ROH419" s="42"/>
      <c r="ROI419" s="42"/>
      <c r="ROJ419" s="42"/>
      <c r="ROK419" s="42"/>
      <c r="ROL419" s="42"/>
      <c r="ROM419" s="42"/>
      <c r="RON419" s="42"/>
      <c r="ROO419" s="42"/>
      <c r="ROP419" s="42"/>
      <c r="ROQ419" s="42"/>
      <c r="ROR419" s="42"/>
      <c r="ROS419" s="42"/>
      <c r="ROT419" s="42"/>
      <c r="ROU419" s="42"/>
      <c r="ROV419" s="42"/>
      <c r="ROW419" s="42"/>
      <c r="ROX419" s="42"/>
      <c r="ROY419" s="42"/>
      <c r="ROZ419" s="42"/>
      <c r="RPA419" s="42"/>
      <c r="RPB419" s="42"/>
      <c r="RPC419" s="42"/>
      <c r="RPD419" s="42"/>
      <c r="RPE419" s="42"/>
      <c r="RPF419" s="42"/>
      <c r="RPG419" s="42"/>
      <c r="RPH419" s="42"/>
      <c r="RPI419" s="42"/>
      <c r="RPJ419" s="42"/>
      <c r="RPK419" s="42"/>
      <c r="RPL419" s="42"/>
      <c r="RPM419" s="42"/>
      <c r="RPN419" s="42"/>
      <c r="RPO419" s="42"/>
      <c r="RPP419" s="42"/>
      <c r="RPQ419" s="42"/>
      <c r="RPR419" s="42"/>
      <c r="RPS419" s="42"/>
      <c r="RPT419" s="42"/>
      <c r="RPU419" s="42"/>
      <c r="RPV419" s="42"/>
      <c r="RPW419" s="42"/>
      <c r="RPX419" s="42"/>
      <c r="RPY419" s="42"/>
      <c r="RPZ419" s="42"/>
      <c r="RQA419" s="42"/>
      <c r="RQB419" s="42"/>
      <c r="RQC419" s="42"/>
      <c r="RQD419" s="42"/>
      <c r="RQE419" s="42"/>
      <c r="RQF419" s="42"/>
      <c r="RQG419" s="42"/>
      <c r="RQH419" s="42"/>
      <c r="RQI419" s="42"/>
      <c r="RQJ419" s="42"/>
      <c r="RQK419" s="42"/>
      <c r="RQL419" s="42"/>
      <c r="RQM419" s="42"/>
      <c r="RQN419" s="42"/>
      <c r="RQO419" s="42"/>
      <c r="RQP419" s="42"/>
      <c r="RQQ419" s="42"/>
      <c r="RQR419" s="42"/>
      <c r="RQS419" s="42"/>
      <c r="RQT419" s="42"/>
      <c r="RQU419" s="42"/>
      <c r="RQV419" s="42"/>
      <c r="RQW419" s="42"/>
      <c r="RQX419" s="42"/>
      <c r="RQY419" s="42"/>
      <c r="RQZ419" s="42"/>
      <c r="RRA419" s="42"/>
      <c r="RRB419" s="42"/>
      <c r="RRC419" s="42"/>
      <c r="RRD419" s="42"/>
      <c r="RRE419" s="42"/>
      <c r="RRF419" s="42"/>
      <c r="RRG419" s="42"/>
      <c r="RRH419" s="42"/>
      <c r="RRI419" s="42"/>
      <c r="RRJ419" s="42"/>
      <c r="RRK419" s="42"/>
      <c r="RRL419" s="42"/>
      <c r="RRM419" s="42"/>
      <c r="RRN419" s="42"/>
      <c r="RRO419" s="42"/>
      <c r="RRP419" s="42"/>
      <c r="RRQ419" s="42"/>
      <c r="RRR419" s="42"/>
      <c r="RRS419" s="42"/>
      <c r="RRT419" s="42"/>
      <c r="RRU419" s="42"/>
      <c r="RRV419" s="42"/>
      <c r="RRW419" s="42"/>
      <c r="RRX419" s="42"/>
      <c r="RRY419" s="42"/>
      <c r="RRZ419" s="42"/>
      <c r="RSA419" s="42"/>
      <c r="RSB419" s="42"/>
      <c r="RSC419" s="42"/>
      <c r="RSD419" s="42"/>
      <c r="RSE419" s="42"/>
      <c r="RSF419" s="42"/>
      <c r="RSG419" s="42"/>
      <c r="RSH419" s="42"/>
      <c r="RSI419" s="42"/>
      <c r="RSJ419" s="42"/>
      <c r="RSK419" s="42"/>
      <c r="RSL419" s="42"/>
      <c r="RSM419" s="42"/>
      <c r="RSN419" s="42"/>
      <c r="RSO419" s="42"/>
      <c r="RSP419" s="42"/>
      <c r="RSQ419" s="42"/>
      <c r="RSR419" s="42"/>
      <c r="RSS419" s="42"/>
      <c r="RST419" s="42"/>
      <c r="RSU419" s="42"/>
      <c r="RSV419" s="42"/>
      <c r="RSW419" s="42"/>
      <c r="RSX419" s="42"/>
      <c r="RSY419" s="42"/>
      <c r="RSZ419" s="42"/>
      <c r="RTA419" s="42"/>
      <c r="RTB419" s="42"/>
      <c r="RTC419" s="42"/>
      <c r="RTD419" s="42"/>
      <c r="RTE419" s="42"/>
      <c r="RTF419" s="42"/>
      <c r="RTG419" s="42"/>
      <c r="RTH419" s="42"/>
      <c r="RTI419" s="42"/>
      <c r="RTJ419" s="42"/>
      <c r="RTK419" s="42"/>
      <c r="RTL419" s="42"/>
      <c r="RTM419" s="42"/>
      <c r="RTN419" s="42"/>
      <c r="RTO419" s="42"/>
      <c r="RTP419" s="42"/>
      <c r="RTQ419" s="42"/>
      <c r="RTR419" s="42"/>
      <c r="RTS419" s="42"/>
      <c r="RTT419" s="42"/>
      <c r="RTU419" s="42"/>
      <c r="RTV419" s="42"/>
      <c r="RTW419" s="42"/>
      <c r="RTX419" s="42"/>
      <c r="RTY419" s="42"/>
      <c r="RTZ419" s="42"/>
      <c r="RUA419" s="42"/>
      <c r="RUB419" s="42"/>
      <c r="RUC419" s="42"/>
      <c r="RUD419" s="42"/>
      <c r="RUE419" s="42"/>
      <c r="RUF419" s="42"/>
      <c r="RUG419" s="42"/>
      <c r="RUH419" s="42"/>
      <c r="RUI419" s="42"/>
      <c r="RUJ419" s="42"/>
      <c r="RUK419" s="42"/>
      <c r="RUL419" s="42"/>
      <c r="RUM419" s="42"/>
      <c r="RUN419" s="42"/>
      <c r="RUO419" s="42"/>
      <c r="RUP419" s="42"/>
      <c r="RUQ419" s="42"/>
      <c r="RUR419" s="42"/>
      <c r="RUS419" s="42"/>
      <c r="RUT419" s="42"/>
      <c r="RUU419" s="42"/>
      <c r="RUV419" s="42"/>
      <c r="RUW419" s="42"/>
      <c r="RUX419" s="42"/>
      <c r="RUY419" s="42"/>
      <c r="RUZ419" s="42"/>
      <c r="RVA419" s="42"/>
      <c r="RVB419" s="42"/>
      <c r="RVC419" s="42"/>
      <c r="RVD419" s="42"/>
      <c r="RVE419" s="42"/>
      <c r="RVF419" s="42"/>
      <c r="RVG419" s="42"/>
      <c r="RVH419" s="42"/>
      <c r="RVI419" s="42"/>
      <c r="RVJ419" s="42"/>
      <c r="RVK419" s="42"/>
      <c r="RVL419" s="42"/>
      <c r="RVM419" s="42"/>
      <c r="RVN419" s="42"/>
      <c r="RVO419" s="42"/>
      <c r="RVP419" s="42"/>
      <c r="RVQ419" s="42"/>
      <c r="RVR419" s="42"/>
      <c r="RVS419" s="42"/>
      <c r="RVT419" s="42"/>
      <c r="RVU419" s="42"/>
      <c r="RVV419" s="42"/>
      <c r="RVW419" s="42"/>
      <c r="RVX419" s="42"/>
      <c r="RVY419" s="42"/>
      <c r="RVZ419" s="42"/>
      <c r="RWA419" s="42"/>
      <c r="RWB419" s="42"/>
      <c r="RWC419" s="42"/>
      <c r="RWD419" s="42"/>
      <c r="RWE419" s="42"/>
      <c r="RWF419" s="42"/>
      <c r="RWG419" s="42"/>
      <c r="RWH419" s="42"/>
      <c r="RWI419" s="42"/>
      <c r="RWJ419" s="42"/>
      <c r="RWK419" s="42"/>
      <c r="RWL419" s="42"/>
      <c r="RWM419" s="42"/>
      <c r="RWN419" s="42"/>
      <c r="RWO419" s="42"/>
      <c r="RWP419" s="42"/>
      <c r="RWQ419" s="42"/>
      <c r="RWR419" s="42"/>
      <c r="RWS419" s="42"/>
      <c r="RWT419" s="42"/>
      <c r="RWU419" s="42"/>
      <c r="RWV419" s="42"/>
      <c r="RWW419" s="42"/>
      <c r="RWX419" s="42"/>
      <c r="RWY419" s="42"/>
      <c r="RWZ419" s="42"/>
      <c r="RXA419" s="42"/>
      <c r="RXB419" s="42"/>
      <c r="RXC419" s="42"/>
      <c r="RXD419" s="42"/>
      <c r="RXE419" s="42"/>
      <c r="RXF419" s="42"/>
      <c r="RXG419" s="42"/>
      <c r="RXH419" s="42"/>
      <c r="RXI419" s="42"/>
      <c r="RXJ419" s="42"/>
      <c r="RXK419" s="42"/>
      <c r="RXL419" s="42"/>
      <c r="RXM419" s="42"/>
      <c r="RXN419" s="42"/>
      <c r="RXO419" s="42"/>
      <c r="RXP419" s="42"/>
      <c r="RXQ419" s="42"/>
      <c r="RXR419" s="42"/>
      <c r="RXS419" s="42"/>
      <c r="RXT419" s="42"/>
      <c r="RXU419" s="42"/>
      <c r="RXV419" s="42"/>
      <c r="RXW419" s="42"/>
      <c r="RXX419" s="42"/>
      <c r="RXY419" s="42"/>
      <c r="RXZ419" s="42"/>
      <c r="RYA419" s="42"/>
      <c r="RYB419" s="42"/>
      <c r="RYC419" s="42"/>
      <c r="RYD419" s="42"/>
      <c r="RYE419" s="42"/>
      <c r="RYF419" s="42"/>
      <c r="RYG419" s="42"/>
      <c r="RYH419" s="42"/>
      <c r="RYI419" s="42"/>
      <c r="RYJ419" s="42"/>
      <c r="RYK419" s="42"/>
      <c r="RYL419" s="42"/>
      <c r="RYM419" s="42"/>
      <c r="RYN419" s="42"/>
      <c r="RYO419" s="42"/>
      <c r="RYP419" s="42"/>
      <c r="RYQ419" s="42"/>
      <c r="RYR419" s="42"/>
      <c r="RYS419" s="42"/>
      <c r="RYT419" s="42"/>
      <c r="RYU419" s="42"/>
      <c r="RYV419" s="42"/>
      <c r="RYW419" s="42"/>
      <c r="RYX419" s="42"/>
      <c r="RYY419" s="42"/>
      <c r="RYZ419" s="42"/>
      <c r="RZA419" s="42"/>
    </row>
    <row r="420" spans="1:12845" x14ac:dyDescent="0.25">
      <c r="A420" s="10" t="s">
        <v>1878</v>
      </c>
      <c r="B420" s="16">
        <v>43843</v>
      </c>
      <c r="C420" s="10" t="s">
        <v>1900</v>
      </c>
      <c r="D420" s="10" t="s">
        <v>68</v>
      </c>
      <c r="E420" s="10" t="s">
        <v>69</v>
      </c>
      <c r="F420" s="11" t="s">
        <v>25</v>
      </c>
      <c r="G420" s="10" t="s">
        <v>1906</v>
      </c>
      <c r="H420" s="10" t="s">
        <v>1901</v>
      </c>
      <c r="I420" s="92">
        <v>4300000</v>
      </c>
      <c r="J420" s="61">
        <v>15</v>
      </c>
      <c r="L420" s="61">
        <v>45917</v>
      </c>
      <c r="M420" s="10" t="s">
        <v>67</v>
      </c>
      <c r="N420" s="10" t="s">
        <v>33</v>
      </c>
      <c r="O420" s="10" t="s">
        <v>1902</v>
      </c>
      <c r="P420" s="10" t="s">
        <v>1903</v>
      </c>
      <c r="Q420" s="10" t="s">
        <v>1904</v>
      </c>
      <c r="R420" s="10">
        <v>56308</v>
      </c>
      <c r="S420" s="10">
        <v>45.859214999999999</v>
      </c>
      <c r="T420" s="10">
        <v>-95.401961</v>
      </c>
      <c r="U420" s="10" t="s">
        <v>303</v>
      </c>
      <c r="V420" s="10" t="s">
        <v>1905</v>
      </c>
      <c r="W420" s="10">
        <v>492000</v>
      </c>
      <c r="X420" s="46" t="s">
        <v>71</v>
      </c>
      <c r="Y420" s="10">
        <f t="shared" si="6"/>
        <v>2020</v>
      </c>
    </row>
    <row r="421" spans="1:12845" x14ac:dyDescent="0.25">
      <c r="A421" s="10" t="s">
        <v>1878</v>
      </c>
      <c r="B421" s="16">
        <v>43844</v>
      </c>
      <c r="C421" s="10" t="s">
        <v>1911</v>
      </c>
      <c r="D421" s="10" t="s">
        <v>314</v>
      </c>
      <c r="E421" s="10" t="s">
        <v>131</v>
      </c>
      <c r="F421" s="11" t="s">
        <v>25</v>
      </c>
      <c r="G421" s="10" t="s">
        <v>1915</v>
      </c>
      <c r="H421" s="10" t="s">
        <v>1912</v>
      </c>
      <c r="I421" s="92">
        <v>70000000</v>
      </c>
      <c r="J421" s="61">
        <v>48</v>
      </c>
      <c r="K421" s="49"/>
      <c r="L421" s="61">
        <v>120000</v>
      </c>
      <c r="M421" s="46" t="s">
        <v>2535</v>
      </c>
      <c r="N421" s="10" t="s">
        <v>37</v>
      </c>
      <c r="O421" s="10" t="s">
        <v>1913</v>
      </c>
      <c r="P421" s="10" t="s">
        <v>1285</v>
      </c>
      <c r="Q421" s="10" t="s">
        <v>1914</v>
      </c>
      <c r="R421" s="10">
        <v>56482</v>
      </c>
      <c r="S421" s="10">
        <v>46.451236999999999</v>
      </c>
      <c r="T421" s="10">
        <v>-95.157936000000007</v>
      </c>
      <c r="X421" s="46" t="s">
        <v>71</v>
      </c>
      <c r="Y421" s="10">
        <f t="shared" si="6"/>
        <v>2020</v>
      </c>
    </row>
    <row r="422" spans="1:12845" x14ac:dyDescent="0.25">
      <c r="A422" s="10" t="s">
        <v>1878</v>
      </c>
      <c r="B422" s="16">
        <v>43846</v>
      </c>
      <c r="C422" s="10" t="s">
        <v>1916</v>
      </c>
      <c r="D422" s="10" t="s">
        <v>155</v>
      </c>
      <c r="E422" s="10" t="s">
        <v>84</v>
      </c>
      <c r="F422" s="11" t="s">
        <v>25</v>
      </c>
      <c r="G422" s="10" t="s">
        <v>1917</v>
      </c>
      <c r="H422" s="10" t="s">
        <v>1880</v>
      </c>
      <c r="I422" s="96"/>
      <c r="K422" s="49"/>
      <c r="L422" s="61">
        <v>9500</v>
      </c>
      <c r="M422" s="10" t="s">
        <v>1918</v>
      </c>
      <c r="N422" s="10" t="s">
        <v>3436</v>
      </c>
      <c r="O422" s="10" t="s">
        <v>1919</v>
      </c>
      <c r="P422" s="10" t="s">
        <v>1272</v>
      </c>
      <c r="Q422" s="10" t="s">
        <v>1920</v>
      </c>
      <c r="R422" s="10">
        <v>55102</v>
      </c>
      <c r="S422" s="10">
        <v>44.946241999999998</v>
      </c>
      <c r="T422" s="10">
        <v>-93.117941999999999</v>
      </c>
      <c r="X422" s="46" t="s">
        <v>29</v>
      </c>
      <c r="Y422" s="10">
        <f t="shared" si="6"/>
        <v>2020</v>
      </c>
    </row>
    <row r="423" spans="1:12845" x14ac:dyDescent="0.25">
      <c r="A423" s="10" t="s">
        <v>1878</v>
      </c>
      <c r="B423" s="16">
        <v>43847</v>
      </c>
      <c r="C423" s="10" t="s">
        <v>1742</v>
      </c>
      <c r="D423" s="10" t="s">
        <v>38</v>
      </c>
      <c r="E423" s="10" t="s">
        <v>24</v>
      </c>
      <c r="F423" s="11" t="s">
        <v>25</v>
      </c>
      <c r="G423" s="10" t="s">
        <v>1921</v>
      </c>
      <c r="H423" s="10" t="s">
        <v>1890</v>
      </c>
      <c r="I423" s="92">
        <v>611800</v>
      </c>
      <c r="M423" s="10" t="s">
        <v>1990</v>
      </c>
      <c r="N423" s="10" t="s">
        <v>33</v>
      </c>
      <c r="O423" s="10" t="s">
        <v>1891</v>
      </c>
      <c r="P423" s="10" t="s">
        <v>1892</v>
      </c>
      <c r="Q423" s="10" t="s">
        <v>1922</v>
      </c>
      <c r="R423" s="10">
        <v>55431</v>
      </c>
      <c r="S423" s="10">
        <v>44.855772999999999</v>
      </c>
      <c r="T423" s="10">
        <v>-93.301001999999997</v>
      </c>
      <c r="X423" s="46" t="s">
        <v>29</v>
      </c>
      <c r="Y423" s="10">
        <f t="shared" si="6"/>
        <v>2020</v>
      </c>
    </row>
    <row r="424" spans="1:12845" x14ac:dyDescent="0.25">
      <c r="A424" s="10" t="s">
        <v>1878</v>
      </c>
      <c r="B424" s="16">
        <v>43853</v>
      </c>
      <c r="C424" s="10" t="s">
        <v>1923</v>
      </c>
      <c r="D424" s="10" t="s">
        <v>23</v>
      </c>
      <c r="E424" s="10" t="s">
        <v>24</v>
      </c>
      <c r="F424" s="11" t="s">
        <v>25</v>
      </c>
      <c r="G424" s="10" t="s">
        <v>1925</v>
      </c>
      <c r="H424" s="10" t="s">
        <v>1880</v>
      </c>
      <c r="J424" s="61">
        <v>10</v>
      </c>
      <c r="N424" s="10" t="s">
        <v>52</v>
      </c>
      <c r="O424" s="10" t="s">
        <v>1924</v>
      </c>
      <c r="P424" s="10" t="s">
        <v>1331</v>
      </c>
      <c r="R424" s="10">
        <v>55402</v>
      </c>
      <c r="S424" s="10">
        <v>44.975915000000001</v>
      </c>
      <c r="T424" s="10">
        <v>-93.271825000000007</v>
      </c>
      <c r="X424" s="46" t="s">
        <v>29</v>
      </c>
      <c r="Y424" s="10">
        <f t="shared" si="6"/>
        <v>2020</v>
      </c>
    </row>
    <row r="425" spans="1:12845" x14ac:dyDescent="0.25">
      <c r="A425" s="538" t="s">
        <v>1878</v>
      </c>
      <c r="B425" s="41">
        <v>43858</v>
      </c>
      <c r="C425" s="42" t="s">
        <v>2044</v>
      </c>
      <c r="D425" s="42" t="s">
        <v>94</v>
      </c>
      <c r="E425" s="42" t="s">
        <v>95</v>
      </c>
      <c r="F425" s="11" t="s">
        <v>25</v>
      </c>
      <c r="G425" s="43" t="s">
        <v>2048</v>
      </c>
      <c r="H425" s="42"/>
      <c r="I425" s="44">
        <v>404800</v>
      </c>
      <c r="J425" s="47">
        <v>18</v>
      </c>
      <c r="K425" s="42"/>
      <c r="L425" s="47">
        <v>7800</v>
      </c>
      <c r="M425" s="42" t="s">
        <v>1896</v>
      </c>
      <c r="N425" s="42" t="s">
        <v>33</v>
      </c>
      <c r="O425" s="60" t="s">
        <v>2045</v>
      </c>
      <c r="P425" s="42" t="s">
        <v>2046</v>
      </c>
      <c r="Q425" s="42"/>
      <c r="R425" s="42">
        <v>56001</v>
      </c>
      <c r="S425" s="42">
        <v>44.128324999999997</v>
      </c>
      <c r="T425" s="42">
        <v>-93.978863000000004</v>
      </c>
      <c r="U425" s="42" t="s">
        <v>303</v>
      </c>
      <c r="V425" s="42" t="s">
        <v>2047</v>
      </c>
      <c r="W425" s="42">
        <v>202394</v>
      </c>
      <c r="X425" s="46" t="s">
        <v>58</v>
      </c>
      <c r="Y425" s="10">
        <f t="shared" si="6"/>
        <v>2020</v>
      </c>
    </row>
    <row r="426" spans="1:12845" x14ac:dyDescent="0.25">
      <c r="A426" s="10" t="s">
        <v>1878</v>
      </c>
      <c r="B426" s="16">
        <v>43859</v>
      </c>
      <c r="C426" s="10" t="s">
        <v>1926</v>
      </c>
      <c r="D426" s="10" t="s">
        <v>233</v>
      </c>
      <c r="E426" s="10" t="s">
        <v>233</v>
      </c>
      <c r="F426" s="11" t="s">
        <v>25</v>
      </c>
      <c r="G426" s="10" t="s">
        <v>1932</v>
      </c>
      <c r="H426" s="10" t="s">
        <v>1927</v>
      </c>
      <c r="J426" s="61">
        <v>15</v>
      </c>
      <c r="L426" s="61">
        <v>12000</v>
      </c>
      <c r="M426" s="10" t="s">
        <v>1928</v>
      </c>
      <c r="N426" s="10" t="s">
        <v>33</v>
      </c>
      <c r="O426" s="10" t="s">
        <v>1929</v>
      </c>
      <c r="P426" s="10" t="s">
        <v>2648</v>
      </c>
      <c r="Q426" s="10" t="s">
        <v>1930</v>
      </c>
      <c r="R426" s="10">
        <v>55987</v>
      </c>
      <c r="S426" s="10">
        <v>44.055689999999998</v>
      </c>
      <c r="T426" s="10">
        <v>-91.668739000000002</v>
      </c>
      <c r="U426" s="10" t="s">
        <v>303</v>
      </c>
      <c r="V426" s="10" t="s">
        <v>1931</v>
      </c>
      <c r="W426" s="10">
        <v>250000</v>
      </c>
      <c r="X426" s="46" t="s">
        <v>58</v>
      </c>
      <c r="Y426" s="10">
        <f t="shared" si="6"/>
        <v>2020</v>
      </c>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c r="EV426" s="42"/>
      <c r="EW426" s="42"/>
      <c r="EX426" s="42"/>
      <c r="EY426" s="42"/>
      <c r="EZ426" s="42"/>
      <c r="FA426" s="42"/>
      <c r="FB426" s="42"/>
      <c r="FC426" s="42"/>
      <c r="FD426" s="42"/>
      <c r="FE426" s="42"/>
      <c r="FF426" s="42"/>
      <c r="FG426" s="42"/>
      <c r="FH426" s="42"/>
      <c r="FI426" s="42"/>
      <c r="FJ426" s="42"/>
      <c r="FK426" s="42"/>
      <c r="FL426" s="42"/>
      <c r="FM426" s="42"/>
      <c r="FN426" s="42"/>
      <c r="FO426" s="42"/>
      <c r="FP426" s="42"/>
      <c r="FQ426" s="42"/>
      <c r="FR426" s="42"/>
      <c r="FS426" s="42"/>
      <c r="FT426" s="42"/>
      <c r="FU426" s="42"/>
      <c r="FV426" s="42"/>
      <c r="FW426" s="42"/>
      <c r="FX426" s="42"/>
      <c r="FY426" s="42"/>
      <c r="FZ426" s="42"/>
      <c r="GA426" s="42"/>
      <c r="GB426" s="42"/>
      <c r="GC426" s="42"/>
      <c r="GD426" s="42"/>
      <c r="GE426" s="42"/>
      <c r="GF426" s="42"/>
      <c r="GG426" s="42"/>
      <c r="GH426" s="42"/>
      <c r="GI426" s="42"/>
      <c r="GJ426" s="42"/>
      <c r="GK426" s="42"/>
      <c r="GL426" s="42"/>
      <c r="GM426" s="42"/>
      <c r="GN426" s="42"/>
      <c r="GO426" s="42"/>
      <c r="GP426" s="42"/>
      <c r="GQ426" s="42"/>
      <c r="GR426" s="42"/>
      <c r="GS426" s="42"/>
      <c r="GT426" s="42"/>
      <c r="GU426" s="42"/>
      <c r="GV426" s="42"/>
      <c r="GW426" s="42"/>
      <c r="GX426" s="42"/>
      <c r="GY426" s="42"/>
      <c r="GZ426" s="42"/>
      <c r="HA426" s="42"/>
      <c r="HB426" s="42"/>
      <c r="HC426" s="42"/>
      <c r="HD426" s="42"/>
      <c r="HE426" s="42"/>
      <c r="HF426" s="42"/>
      <c r="HG426" s="42"/>
      <c r="HH426" s="42"/>
      <c r="HI426" s="42"/>
      <c r="HJ426" s="42"/>
      <c r="HK426" s="42"/>
      <c r="HL426" s="42"/>
      <c r="HM426" s="42"/>
      <c r="HN426" s="42"/>
      <c r="HO426" s="42"/>
      <c r="HP426" s="42"/>
      <c r="HQ426" s="42"/>
      <c r="HR426" s="42"/>
      <c r="HS426" s="42"/>
      <c r="HT426" s="42"/>
      <c r="HU426" s="42"/>
      <c r="HV426" s="42"/>
      <c r="HW426" s="42"/>
      <c r="HX426" s="42"/>
      <c r="HY426" s="42"/>
      <c r="HZ426" s="42"/>
      <c r="IA426" s="42"/>
      <c r="IB426" s="42"/>
      <c r="IC426" s="42"/>
      <c r="ID426" s="42"/>
      <c r="IE426" s="42"/>
      <c r="IF426" s="42"/>
      <c r="IG426" s="42"/>
      <c r="IH426" s="42"/>
      <c r="II426" s="42"/>
      <c r="IJ426" s="42"/>
      <c r="IK426" s="42"/>
      <c r="IL426" s="42"/>
      <c r="IM426" s="42"/>
      <c r="IN426" s="42"/>
      <c r="IO426" s="42"/>
      <c r="IP426" s="42"/>
      <c r="IQ426" s="42"/>
      <c r="IR426" s="42"/>
      <c r="IS426" s="42"/>
      <c r="IT426" s="42"/>
      <c r="IU426" s="42"/>
      <c r="IV426" s="42"/>
      <c r="IW426" s="42"/>
      <c r="IX426" s="42"/>
      <c r="IY426" s="42"/>
      <c r="IZ426" s="42"/>
      <c r="JA426" s="42"/>
      <c r="JB426" s="42"/>
      <c r="JC426" s="42"/>
      <c r="JD426" s="42"/>
      <c r="JE426" s="42"/>
      <c r="JF426" s="42"/>
      <c r="JG426" s="42"/>
      <c r="JH426" s="42"/>
      <c r="JI426" s="42"/>
      <c r="JJ426" s="42"/>
      <c r="JK426" s="42"/>
      <c r="JL426" s="42"/>
      <c r="JM426" s="42"/>
      <c r="JN426" s="42"/>
      <c r="JO426" s="42"/>
      <c r="JP426" s="42"/>
      <c r="JQ426" s="42"/>
      <c r="JR426" s="42"/>
      <c r="JS426" s="42"/>
      <c r="JT426" s="42"/>
      <c r="JU426" s="42"/>
      <c r="JV426" s="42"/>
      <c r="JW426" s="42"/>
      <c r="JX426" s="42"/>
      <c r="JY426" s="42"/>
      <c r="JZ426" s="42"/>
      <c r="KA426" s="42"/>
      <c r="KB426" s="42"/>
      <c r="KC426" s="42"/>
      <c r="KD426" s="42"/>
      <c r="KE426" s="42"/>
      <c r="KF426" s="42"/>
      <c r="KG426" s="42"/>
      <c r="KH426" s="42"/>
      <c r="KI426" s="42"/>
      <c r="KJ426" s="42"/>
      <c r="KK426" s="42"/>
      <c r="KL426" s="42"/>
      <c r="KM426" s="42"/>
      <c r="KN426" s="42"/>
      <c r="KO426" s="42"/>
      <c r="KP426" s="42"/>
      <c r="KQ426" s="42"/>
      <c r="KR426" s="42"/>
      <c r="KS426" s="42"/>
      <c r="KT426" s="42"/>
      <c r="KU426" s="42"/>
      <c r="KV426" s="42"/>
      <c r="KW426" s="42"/>
      <c r="KX426" s="42"/>
      <c r="KY426" s="42"/>
      <c r="KZ426" s="42"/>
      <c r="LA426" s="42"/>
      <c r="LB426" s="42"/>
      <c r="LC426" s="42"/>
      <c r="LD426" s="42"/>
      <c r="LE426" s="42"/>
      <c r="LF426" s="42"/>
      <c r="LG426" s="42"/>
      <c r="LH426" s="42"/>
      <c r="LI426" s="42"/>
      <c r="LJ426" s="42"/>
      <c r="LK426" s="42"/>
      <c r="LL426" s="42"/>
      <c r="LM426" s="42"/>
      <c r="LN426" s="42"/>
      <c r="LO426" s="42"/>
      <c r="LP426" s="42"/>
      <c r="LQ426" s="42"/>
      <c r="LR426" s="42"/>
      <c r="LS426" s="42"/>
      <c r="LT426" s="42"/>
      <c r="LU426" s="42"/>
      <c r="LV426" s="42"/>
      <c r="LW426" s="42"/>
      <c r="LX426" s="42"/>
      <c r="LY426" s="42"/>
      <c r="LZ426" s="42"/>
      <c r="MA426" s="42"/>
      <c r="MB426" s="42"/>
      <c r="MC426" s="42"/>
      <c r="MD426" s="42"/>
      <c r="ME426" s="42"/>
      <c r="MF426" s="42"/>
      <c r="MG426" s="42"/>
      <c r="MH426" s="42"/>
      <c r="MI426" s="42"/>
      <c r="MJ426" s="42"/>
      <c r="MK426" s="42"/>
      <c r="ML426" s="42"/>
      <c r="MM426" s="42"/>
      <c r="MN426" s="42"/>
      <c r="MO426" s="42"/>
      <c r="MP426" s="42"/>
      <c r="MQ426" s="42"/>
      <c r="MR426" s="42"/>
      <c r="MS426" s="42"/>
      <c r="MT426" s="42"/>
      <c r="MU426" s="42"/>
      <c r="MV426" s="42"/>
      <c r="MW426" s="42"/>
      <c r="MX426" s="42"/>
      <c r="MY426" s="42"/>
      <c r="MZ426" s="42"/>
      <c r="NA426" s="42"/>
      <c r="NB426" s="42"/>
      <c r="NC426" s="42"/>
      <c r="ND426" s="42"/>
      <c r="NE426" s="42"/>
      <c r="NF426" s="42"/>
      <c r="NG426" s="42"/>
      <c r="NH426" s="42"/>
      <c r="NI426" s="42"/>
      <c r="NJ426" s="42"/>
      <c r="NK426" s="42"/>
      <c r="NL426" s="42"/>
      <c r="NM426" s="42"/>
      <c r="NN426" s="42"/>
      <c r="NO426" s="42"/>
      <c r="NP426" s="42"/>
      <c r="NQ426" s="42"/>
      <c r="NR426" s="42"/>
      <c r="NS426" s="42"/>
      <c r="NT426" s="42"/>
      <c r="NU426" s="42"/>
      <c r="NV426" s="42"/>
      <c r="NW426" s="42"/>
      <c r="NX426" s="42"/>
      <c r="NY426" s="42"/>
      <c r="NZ426" s="42"/>
      <c r="OA426" s="42"/>
      <c r="OB426" s="42"/>
      <c r="OC426" s="42"/>
      <c r="OD426" s="42"/>
      <c r="OE426" s="42"/>
      <c r="OF426" s="42"/>
      <c r="OG426" s="42"/>
      <c r="OH426" s="42"/>
      <c r="OI426" s="42"/>
      <c r="OJ426" s="42"/>
      <c r="OK426" s="42"/>
      <c r="OL426" s="42"/>
      <c r="OM426" s="42"/>
      <c r="ON426" s="42"/>
      <c r="OO426" s="42"/>
      <c r="OP426" s="42"/>
      <c r="OQ426" s="42"/>
      <c r="OR426" s="42"/>
      <c r="OS426" s="42"/>
      <c r="OT426" s="42"/>
      <c r="OU426" s="42"/>
      <c r="OV426" s="42"/>
      <c r="OW426" s="42"/>
      <c r="OX426" s="42"/>
      <c r="OY426" s="42"/>
      <c r="OZ426" s="42"/>
      <c r="PA426" s="42"/>
      <c r="PB426" s="42"/>
      <c r="PC426" s="42"/>
      <c r="PD426" s="42"/>
      <c r="PE426" s="42"/>
      <c r="PF426" s="42"/>
      <c r="PG426" s="42"/>
      <c r="PH426" s="42"/>
      <c r="PI426" s="42"/>
      <c r="PJ426" s="42"/>
      <c r="PK426" s="42"/>
      <c r="PL426" s="42"/>
      <c r="PM426" s="42"/>
      <c r="PN426" s="42"/>
      <c r="PO426" s="42"/>
      <c r="PP426" s="42"/>
      <c r="PQ426" s="42"/>
      <c r="PR426" s="42"/>
      <c r="PS426" s="42"/>
      <c r="PT426" s="42"/>
      <c r="PU426" s="42"/>
      <c r="PV426" s="42"/>
      <c r="PW426" s="42"/>
      <c r="PX426" s="42"/>
      <c r="PY426" s="42"/>
      <c r="PZ426" s="42"/>
      <c r="QA426" s="42"/>
      <c r="QB426" s="42"/>
      <c r="QC426" s="42"/>
      <c r="QD426" s="42"/>
      <c r="QE426" s="42"/>
      <c r="QF426" s="42"/>
      <c r="QG426" s="42"/>
      <c r="QH426" s="42"/>
      <c r="QI426" s="42"/>
      <c r="QJ426" s="42"/>
      <c r="QK426" s="42"/>
      <c r="QL426" s="42"/>
      <c r="QM426" s="42"/>
      <c r="QN426" s="42"/>
      <c r="QO426" s="42"/>
      <c r="QP426" s="42"/>
      <c r="QQ426" s="42"/>
      <c r="QR426" s="42"/>
      <c r="QS426" s="42"/>
      <c r="QT426" s="42"/>
      <c r="QU426" s="42"/>
      <c r="QV426" s="42"/>
      <c r="QW426" s="42"/>
      <c r="QX426" s="42"/>
      <c r="QY426" s="42"/>
      <c r="QZ426" s="42"/>
      <c r="RA426" s="42"/>
      <c r="RB426" s="42"/>
      <c r="RC426" s="42"/>
      <c r="RD426" s="42"/>
      <c r="RE426" s="42"/>
      <c r="RF426" s="42"/>
      <c r="RG426" s="42"/>
      <c r="RH426" s="42"/>
      <c r="RI426" s="42"/>
      <c r="RJ426" s="42"/>
      <c r="RK426" s="42"/>
      <c r="RL426" s="42"/>
      <c r="RM426" s="42"/>
      <c r="RN426" s="42"/>
      <c r="RO426" s="42"/>
      <c r="RP426" s="42"/>
      <c r="RQ426" s="42"/>
      <c r="RR426" s="42"/>
      <c r="RS426" s="42"/>
      <c r="RT426" s="42"/>
      <c r="RU426" s="42"/>
      <c r="RV426" s="42"/>
      <c r="RW426" s="42"/>
      <c r="RX426" s="42"/>
      <c r="RY426" s="42"/>
      <c r="RZ426" s="42"/>
      <c r="SA426" s="42"/>
      <c r="SB426" s="42"/>
      <c r="SC426" s="42"/>
      <c r="SD426" s="42"/>
      <c r="SE426" s="42"/>
      <c r="SF426" s="42"/>
      <c r="SG426" s="42"/>
      <c r="SH426" s="42"/>
      <c r="SI426" s="42"/>
      <c r="SJ426" s="42"/>
      <c r="SK426" s="42"/>
      <c r="SL426" s="42"/>
      <c r="SM426" s="42"/>
      <c r="SN426" s="42"/>
      <c r="SO426" s="42"/>
      <c r="SP426" s="42"/>
      <c r="SQ426" s="42"/>
      <c r="SR426" s="42"/>
      <c r="SS426" s="42"/>
      <c r="ST426" s="42"/>
      <c r="SU426" s="42"/>
      <c r="SV426" s="42"/>
      <c r="SW426" s="42"/>
      <c r="SX426" s="42"/>
      <c r="SY426" s="42"/>
      <c r="SZ426" s="42"/>
      <c r="TA426" s="42"/>
      <c r="TB426" s="42"/>
      <c r="TC426" s="42"/>
      <c r="TD426" s="42"/>
      <c r="TE426" s="42"/>
      <c r="TF426" s="42"/>
      <c r="TG426" s="42"/>
      <c r="TH426" s="42"/>
      <c r="TI426" s="42"/>
      <c r="TJ426" s="42"/>
      <c r="TK426" s="42"/>
      <c r="TL426" s="42"/>
      <c r="TM426" s="42"/>
      <c r="TN426" s="42"/>
      <c r="TO426" s="42"/>
      <c r="TP426" s="42"/>
      <c r="TQ426" s="42"/>
      <c r="TR426" s="42"/>
      <c r="TS426" s="42"/>
      <c r="TT426" s="42"/>
      <c r="TU426" s="42"/>
      <c r="TV426" s="42"/>
      <c r="TW426" s="42"/>
      <c r="TX426" s="42"/>
      <c r="TY426" s="42"/>
      <c r="TZ426" s="42"/>
      <c r="UA426" s="42"/>
      <c r="UB426" s="42"/>
      <c r="UC426" s="42"/>
      <c r="UD426" s="42"/>
      <c r="UE426" s="42"/>
      <c r="UF426" s="42"/>
      <c r="UG426" s="42"/>
      <c r="UH426" s="42"/>
      <c r="UI426" s="42"/>
      <c r="UJ426" s="42"/>
      <c r="UK426" s="42"/>
      <c r="UL426" s="42"/>
      <c r="UM426" s="42"/>
      <c r="UN426" s="42"/>
      <c r="UO426" s="42"/>
      <c r="UP426" s="42"/>
      <c r="UQ426" s="42"/>
      <c r="UR426" s="42"/>
      <c r="US426" s="42"/>
      <c r="UT426" s="42"/>
      <c r="UU426" s="42"/>
      <c r="UV426" s="42"/>
      <c r="UW426" s="42"/>
      <c r="UX426" s="42"/>
      <c r="UY426" s="42"/>
      <c r="UZ426" s="42"/>
      <c r="VA426" s="42"/>
      <c r="VB426" s="42"/>
      <c r="VC426" s="42"/>
      <c r="VD426" s="42"/>
      <c r="VE426" s="42"/>
      <c r="VF426" s="42"/>
      <c r="VG426" s="42"/>
      <c r="VH426" s="42"/>
      <c r="VI426" s="42"/>
      <c r="VJ426" s="42"/>
      <c r="VK426" s="42"/>
      <c r="VL426" s="42"/>
      <c r="VM426" s="42"/>
      <c r="VN426" s="42"/>
      <c r="VO426" s="42"/>
      <c r="VP426" s="42"/>
      <c r="VQ426" s="42"/>
      <c r="VR426" s="42"/>
      <c r="VS426" s="42"/>
      <c r="VT426" s="42"/>
      <c r="VU426" s="42"/>
      <c r="VV426" s="42"/>
      <c r="VW426" s="42"/>
      <c r="VX426" s="42"/>
      <c r="VY426" s="42"/>
      <c r="VZ426" s="42"/>
      <c r="WA426" s="42"/>
      <c r="WB426" s="42"/>
      <c r="WC426" s="42"/>
      <c r="WD426" s="42"/>
      <c r="WE426" s="42"/>
      <c r="WF426" s="42"/>
      <c r="WG426" s="42"/>
      <c r="WH426" s="42"/>
      <c r="WI426" s="42"/>
      <c r="WJ426" s="42"/>
      <c r="WK426" s="42"/>
      <c r="WL426" s="42"/>
      <c r="WM426" s="42"/>
      <c r="WN426" s="42"/>
      <c r="WO426" s="42"/>
      <c r="WP426" s="42"/>
      <c r="WQ426" s="42"/>
      <c r="WR426" s="42"/>
      <c r="WS426" s="42"/>
      <c r="WT426" s="42"/>
      <c r="WU426" s="42"/>
      <c r="WV426" s="42"/>
      <c r="WW426" s="42"/>
      <c r="WX426" s="42"/>
      <c r="WY426" s="42"/>
      <c r="WZ426" s="42"/>
      <c r="XA426" s="42"/>
      <c r="XB426" s="42"/>
      <c r="XC426" s="42"/>
      <c r="XD426" s="42"/>
      <c r="XE426" s="42"/>
      <c r="XF426" s="42"/>
      <c r="XG426" s="42"/>
      <c r="XH426" s="42"/>
      <c r="XI426" s="42"/>
      <c r="XJ426" s="42"/>
      <c r="XK426" s="42"/>
      <c r="XL426" s="42"/>
      <c r="XM426" s="42"/>
      <c r="XN426" s="42"/>
      <c r="XO426" s="42"/>
      <c r="XP426" s="42"/>
      <c r="XQ426" s="42"/>
      <c r="XR426" s="42"/>
      <c r="XS426" s="42"/>
      <c r="XT426" s="42"/>
      <c r="XU426" s="42"/>
      <c r="XV426" s="42"/>
      <c r="XW426" s="42"/>
      <c r="XX426" s="42"/>
      <c r="XY426" s="42"/>
      <c r="XZ426" s="42"/>
      <c r="YA426" s="42"/>
      <c r="YB426" s="42"/>
      <c r="YC426" s="42"/>
      <c r="YD426" s="42"/>
      <c r="YE426" s="42"/>
      <c r="YF426" s="42"/>
      <c r="YG426" s="42"/>
      <c r="YH426" s="42"/>
      <c r="YI426" s="42"/>
      <c r="YJ426" s="42"/>
      <c r="YK426" s="42"/>
      <c r="YL426" s="42"/>
      <c r="YM426" s="42"/>
      <c r="YN426" s="42"/>
      <c r="YO426" s="42"/>
      <c r="YP426" s="42"/>
      <c r="YQ426" s="42"/>
      <c r="YR426" s="42"/>
      <c r="YS426" s="42"/>
      <c r="YT426" s="42"/>
      <c r="YU426" s="42"/>
      <c r="YV426" s="42"/>
      <c r="YW426" s="42"/>
      <c r="YX426" s="42"/>
      <c r="YY426" s="42"/>
      <c r="YZ426" s="42"/>
      <c r="ZA426" s="42"/>
      <c r="ZB426" s="42"/>
      <c r="ZC426" s="42"/>
      <c r="ZD426" s="42"/>
      <c r="ZE426" s="42"/>
      <c r="ZF426" s="42"/>
      <c r="ZG426" s="42"/>
      <c r="ZH426" s="42"/>
      <c r="ZI426" s="42"/>
      <c r="ZJ426" s="42"/>
      <c r="ZK426" s="42"/>
      <c r="ZL426" s="42"/>
      <c r="ZM426" s="42"/>
      <c r="ZN426" s="42"/>
      <c r="ZO426" s="42"/>
      <c r="ZP426" s="42"/>
      <c r="ZQ426" s="42"/>
      <c r="ZR426" s="42"/>
      <c r="ZS426" s="42"/>
      <c r="ZT426" s="42"/>
      <c r="ZU426" s="42"/>
      <c r="ZV426" s="42"/>
      <c r="ZW426" s="42"/>
      <c r="ZX426" s="42"/>
      <c r="ZY426" s="42"/>
      <c r="ZZ426" s="42"/>
      <c r="AAA426" s="42"/>
      <c r="AAB426" s="42"/>
      <c r="AAC426" s="42"/>
      <c r="AAD426" s="42"/>
      <c r="AAE426" s="42"/>
      <c r="AAF426" s="42"/>
      <c r="AAG426" s="42"/>
      <c r="AAH426" s="42"/>
      <c r="AAI426" s="42"/>
      <c r="AAJ426" s="42"/>
      <c r="AAK426" s="42"/>
      <c r="AAL426" s="42"/>
      <c r="AAM426" s="42"/>
      <c r="AAN426" s="42"/>
      <c r="AAO426" s="42"/>
      <c r="AAP426" s="42"/>
      <c r="AAQ426" s="42"/>
      <c r="AAR426" s="42"/>
      <c r="AAS426" s="42"/>
      <c r="AAT426" s="42"/>
      <c r="AAU426" s="42"/>
      <c r="AAV426" s="42"/>
      <c r="AAW426" s="42"/>
      <c r="AAX426" s="42"/>
      <c r="AAY426" s="42"/>
      <c r="AAZ426" s="42"/>
      <c r="ABA426" s="42"/>
      <c r="ABB426" s="42"/>
      <c r="ABC426" s="42"/>
      <c r="ABD426" s="42"/>
      <c r="ABE426" s="42"/>
      <c r="ABF426" s="42"/>
      <c r="ABG426" s="42"/>
      <c r="ABH426" s="42"/>
      <c r="ABI426" s="42"/>
      <c r="ABJ426" s="42"/>
      <c r="ABK426" s="42"/>
      <c r="ABL426" s="42"/>
      <c r="ABM426" s="42"/>
      <c r="ABN426" s="42"/>
      <c r="ABO426" s="42"/>
      <c r="ABP426" s="42"/>
      <c r="ABQ426" s="42"/>
      <c r="ABR426" s="42"/>
      <c r="ABS426" s="42"/>
      <c r="ABT426" s="42"/>
      <c r="ABU426" s="42"/>
      <c r="ABV426" s="42"/>
      <c r="ABW426" s="42"/>
      <c r="ABX426" s="42"/>
      <c r="ABY426" s="42"/>
      <c r="ABZ426" s="42"/>
      <c r="ACA426" s="42"/>
      <c r="ACB426" s="42"/>
      <c r="ACC426" s="42"/>
      <c r="ACD426" s="42"/>
      <c r="ACE426" s="42"/>
      <c r="ACF426" s="42"/>
      <c r="ACG426" s="42"/>
      <c r="ACH426" s="42"/>
      <c r="ACI426" s="42"/>
      <c r="ACJ426" s="42"/>
      <c r="ACK426" s="42"/>
      <c r="ACL426" s="42"/>
      <c r="ACM426" s="42"/>
      <c r="ACN426" s="42"/>
      <c r="ACO426" s="42"/>
      <c r="ACP426" s="42"/>
      <c r="ACQ426" s="42"/>
      <c r="ACR426" s="42"/>
      <c r="ACS426" s="42"/>
      <c r="ACT426" s="42"/>
      <c r="ACU426" s="42"/>
      <c r="ACV426" s="42"/>
      <c r="ACW426" s="42"/>
      <c r="ACX426" s="42"/>
      <c r="ACY426" s="42"/>
      <c r="ACZ426" s="42"/>
      <c r="ADA426" s="42"/>
      <c r="ADB426" s="42"/>
      <c r="ADC426" s="42"/>
      <c r="ADD426" s="42"/>
      <c r="ADE426" s="42"/>
      <c r="ADF426" s="42"/>
      <c r="ADG426" s="42"/>
      <c r="ADH426" s="42"/>
      <c r="ADI426" s="42"/>
      <c r="ADJ426" s="42"/>
      <c r="ADK426" s="42"/>
      <c r="ADL426" s="42"/>
      <c r="ADM426" s="42"/>
      <c r="ADN426" s="42"/>
      <c r="ADO426" s="42"/>
      <c r="ADP426" s="42"/>
      <c r="ADQ426" s="42"/>
      <c r="ADR426" s="42"/>
      <c r="ADS426" s="42"/>
      <c r="ADT426" s="42"/>
      <c r="ADU426" s="42"/>
      <c r="ADV426" s="42"/>
      <c r="ADW426" s="42"/>
      <c r="ADX426" s="42"/>
      <c r="ADY426" s="42"/>
      <c r="ADZ426" s="42"/>
      <c r="AEA426" s="42"/>
      <c r="AEB426" s="42"/>
      <c r="AEC426" s="42"/>
      <c r="AED426" s="42"/>
      <c r="AEE426" s="42"/>
      <c r="AEF426" s="42"/>
      <c r="AEG426" s="42"/>
      <c r="AEH426" s="42"/>
      <c r="AEI426" s="42"/>
      <c r="AEJ426" s="42"/>
      <c r="AEK426" s="42"/>
      <c r="AEL426" s="42"/>
      <c r="AEM426" s="42"/>
      <c r="AEN426" s="42"/>
      <c r="AEO426" s="42"/>
      <c r="AEP426" s="42"/>
      <c r="AEQ426" s="42"/>
      <c r="AER426" s="42"/>
      <c r="AES426" s="42"/>
      <c r="AET426" s="42"/>
      <c r="AEU426" s="42"/>
      <c r="AEV426" s="42"/>
      <c r="AEW426" s="42"/>
      <c r="AEX426" s="42"/>
      <c r="AEY426" s="42"/>
      <c r="AEZ426" s="42"/>
      <c r="AFA426" s="42"/>
      <c r="AFB426" s="42"/>
      <c r="AFC426" s="42"/>
      <c r="AFD426" s="42"/>
      <c r="AFE426" s="42"/>
      <c r="AFF426" s="42"/>
      <c r="AFG426" s="42"/>
      <c r="AFH426" s="42"/>
      <c r="AFI426" s="42"/>
      <c r="AFJ426" s="42"/>
      <c r="AFK426" s="42"/>
      <c r="AFL426" s="42"/>
      <c r="AFM426" s="42"/>
      <c r="AFN426" s="42"/>
      <c r="AFO426" s="42"/>
      <c r="AFP426" s="42"/>
      <c r="AFQ426" s="42"/>
      <c r="AFR426" s="42"/>
      <c r="AFS426" s="42"/>
      <c r="AFT426" s="42"/>
      <c r="AFU426" s="42"/>
      <c r="AFV426" s="42"/>
      <c r="AFW426" s="42"/>
      <c r="AFX426" s="42"/>
      <c r="AFY426" s="42"/>
      <c r="AFZ426" s="42"/>
      <c r="AGA426" s="42"/>
      <c r="AGB426" s="42"/>
      <c r="AGC426" s="42"/>
      <c r="AGD426" s="42"/>
      <c r="AGE426" s="42"/>
      <c r="AGF426" s="42"/>
      <c r="AGG426" s="42"/>
      <c r="AGH426" s="42"/>
      <c r="AGI426" s="42"/>
      <c r="AGJ426" s="42"/>
      <c r="AGK426" s="42"/>
      <c r="AGL426" s="42"/>
      <c r="AGM426" s="42"/>
      <c r="AGN426" s="42"/>
      <c r="AGO426" s="42"/>
      <c r="AGP426" s="42"/>
      <c r="AGQ426" s="42"/>
      <c r="AGR426" s="42"/>
      <c r="AGS426" s="42"/>
      <c r="AGT426" s="42"/>
      <c r="AGU426" s="42"/>
      <c r="AGV426" s="42"/>
      <c r="AGW426" s="42"/>
      <c r="AGX426" s="42"/>
      <c r="AGY426" s="42"/>
      <c r="AGZ426" s="42"/>
      <c r="AHA426" s="42"/>
      <c r="AHB426" s="42"/>
      <c r="AHC426" s="42"/>
      <c r="AHD426" s="42"/>
      <c r="AHE426" s="42"/>
      <c r="AHF426" s="42"/>
      <c r="AHG426" s="42"/>
      <c r="AHH426" s="42"/>
      <c r="AHI426" s="42"/>
      <c r="AHJ426" s="42"/>
      <c r="AHK426" s="42"/>
      <c r="AHL426" s="42"/>
      <c r="AHM426" s="42"/>
      <c r="AHN426" s="42"/>
      <c r="AHO426" s="42"/>
      <c r="AHP426" s="42"/>
      <c r="AHQ426" s="42"/>
      <c r="AHR426" s="42"/>
      <c r="AHS426" s="42"/>
      <c r="AHT426" s="42"/>
      <c r="AHU426" s="42"/>
      <c r="AHV426" s="42"/>
      <c r="AHW426" s="42"/>
      <c r="AHX426" s="42"/>
      <c r="AHY426" s="42"/>
      <c r="AHZ426" s="42"/>
      <c r="AIA426" s="42"/>
      <c r="AIB426" s="42"/>
      <c r="AIC426" s="42"/>
      <c r="AID426" s="42"/>
      <c r="AIE426" s="42"/>
      <c r="AIF426" s="42"/>
      <c r="AIG426" s="42"/>
      <c r="AIH426" s="42"/>
      <c r="AII426" s="42"/>
      <c r="AIJ426" s="42"/>
      <c r="AIK426" s="42"/>
      <c r="AIL426" s="42"/>
      <c r="AIM426" s="42"/>
      <c r="AIN426" s="42"/>
      <c r="AIO426" s="42"/>
      <c r="AIP426" s="42"/>
      <c r="AIQ426" s="42"/>
      <c r="AIR426" s="42"/>
      <c r="AIS426" s="42"/>
      <c r="AIT426" s="42"/>
      <c r="AIU426" s="42"/>
      <c r="AIV426" s="42"/>
      <c r="AIW426" s="42"/>
      <c r="AIX426" s="42"/>
      <c r="AIY426" s="42"/>
      <c r="AIZ426" s="42"/>
      <c r="AJA426" s="42"/>
      <c r="AJB426" s="42"/>
      <c r="AJC426" s="42"/>
      <c r="AJD426" s="42"/>
      <c r="AJE426" s="42"/>
      <c r="AJF426" s="42"/>
      <c r="AJG426" s="42"/>
      <c r="AJH426" s="42"/>
      <c r="AJI426" s="42"/>
      <c r="AJJ426" s="42"/>
      <c r="AJK426" s="42"/>
      <c r="AJL426" s="42"/>
      <c r="AJM426" s="42"/>
      <c r="AJN426" s="42"/>
      <c r="AJO426" s="42"/>
      <c r="AJP426" s="42"/>
      <c r="AJQ426" s="42"/>
      <c r="AJR426" s="42"/>
      <c r="AJS426" s="42"/>
      <c r="AJT426" s="42"/>
      <c r="AJU426" s="42"/>
      <c r="AJV426" s="42"/>
      <c r="AJW426" s="42"/>
      <c r="AJX426" s="42"/>
      <c r="AJY426" s="42"/>
      <c r="AJZ426" s="42"/>
      <c r="AKA426" s="42"/>
      <c r="AKB426" s="42"/>
      <c r="AKC426" s="42"/>
      <c r="AKD426" s="42"/>
      <c r="AKE426" s="42"/>
      <c r="AKF426" s="42"/>
      <c r="AKG426" s="42"/>
      <c r="AKH426" s="42"/>
      <c r="AKI426" s="42"/>
      <c r="AKJ426" s="42"/>
      <c r="AKK426" s="42"/>
      <c r="AKL426" s="42"/>
      <c r="AKM426" s="42"/>
      <c r="AKN426" s="42"/>
      <c r="AKO426" s="42"/>
      <c r="AKP426" s="42"/>
      <c r="AKQ426" s="42"/>
      <c r="AKR426" s="42"/>
      <c r="AKS426" s="42"/>
      <c r="AKT426" s="42"/>
      <c r="AKU426" s="42"/>
      <c r="AKV426" s="42"/>
      <c r="AKW426" s="42"/>
      <c r="AKX426" s="42"/>
      <c r="AKY426" s="42"/>
      <c r="AKZ426" s="42"/>
      <c r="ALA426" s="42"/>
      <c r="ALB426" s="42"/>
      <c r="ALC426" s="42"/>
      <c r="ALD426" s="42"/>
      <c r="ALE426" s="42"/>
      <c r="ALF426" s="42"/>
      <c r="ALG426" s="42"/>
      <c r="ALH426" s="42"/>
      <c r="ALI426" s="42"/>
      <c r="ALJ426" s="42"/>
      <c r="ALK426" s="42"/>
      <c r="ALL426" s="42"/>
      <c r="ALM426" s="42"/>
      <c r="ALN426" s="42"/>
      <c r="ALO426" s="42"/>
      <c r="ALP426" s="42"/>
      <c r="ALQ426" s="42"/>
      <c r="ALR426" s="42"/>
      <c r="ALS426" s="42"/>
      <c r="ALT426" s="42"/>
      <c r="ALU426" s="42"/>
      <c r="ALV426" s="42"/>
      <c r="ALW426" s="42"/>
      <c r="ALX426" s="42"/>
      <c r="ALY426" s="42"/>
      <c r="ALZ426" s="42"/>
      <c r="AMA426" s="42"/>
      <c r="AMB426" s="42"/>
      <c r="AMC426" s="42"/>
      <c r="AMD426" s="42"/>
      <c r="AME426" s="42"/>
      <c r="AMF426" s="42"/>
      <c r="AMG426" s="42"/>
      <c r="AMH426" s="42"/>
      <c r="AMI426" s="42"/>
      <c r="AMJ426" s="42"/>
      <c r="AMK426" s="42"/>
      <c r="AML426" s="42"/>
      <c r="AMM426" s="42"/>
      <c r="AMN426" s="42"/>
      <c r="AMO426" s="42"/>
      <c r="AMP426" s="42"/>
      <c r="AMQ426" s="42"/>
      <c r="AMR426" s="42"/>
      <c r="AMS426" s="42"/>
      <c r="AMT426" s="42"/>
      <c r="AMU426" s="42"/>
      <c r="AMV426" s="42"/>
      <c r="AMW426" s="42"/>
      <c r="AMX426" s="42"/>
      <c r="AMY426" s="42"/>
      <c r="AMZ426" s="42"/>
      <c r="ANA426" s="42"/>
      <c r="ANB426" s="42"/>
      <c r="ANC426" s="42"/>
      <c r="AND426" s="42"/>
      <c r="ANE426" s="42"/>
      <c r="ANF426" s="42"/>
      <c r="ANG426" s="42"/>
      <c r="ANH426" s="42"/>
      <c r="ANI426" s="42"/>
      <c r="ANJ426" s="42"/>
      <c r="ANK426" s="42"/>
      <c r="ANL426" s="42"/>
      <c r="ANM426" s="42"/>
      <c r="ANN426" s="42"/>
      <c r="ANO426" s="42"/>
      <c r="ANP426" s="42"/>
      <c r="ANQ426" s="42"/>
      <c r="ANR426" s="42"/>
      <c r="ANS426" s="42"/>
      <c r="ANT426" s="42"/>
      <c r="ANU426" s="42"/>
      <c r="ANV426" s="42"/>
      <c r="ANW426" s="42"/>
      <c r="ANX426" s="42"/>
      <c r="ANY426" s="42"/>
      <c r="ANZ426" s="42"/>
      <c r="AOA426" s="42"/>
      <c r="AOB426" s="42"/>
      <c r="AOC426" s="42"/>
      <c r="AOD426" s="42"/>
      <c r="AOE426" s="42"/>
      <c r="AOF426" s="42"/>
      <c r="AOG426" s="42"/>
      <c r="AOH426" s="42"/>
      <c r="AOI426" s="42"/>
      <c r="AOJ426" s="42"/>
      <c r="AOK426" s="42"/>
      <c r="AOL426" s="42"/>
      <c r="AOM426" s="42"/>
      <c r="AON426" s="42"/>
      <c r="AOO426" s="42"/>
      <c r="AOP426" s="42"/>
      <c r="AOQ426" s="42"/>
      <c r="AOR426" s="42"/>
      <c r="AOS426" s="42"/>
      <c r="AOT426" s="42"/>
      <c r="AOU426" s="42"/>
      <c r="AOV426" s="42"/>
      <c r="AOW426" s="42"/>
      <c r="AOX426" s="42"/>
      <c r="AOY426" s="42"/>
      <c r="AOZ426" s="42"/>
      <c r="APA426" s="42"/>
      <c r="APB426" s="42"/>
      <c r="APC426" s="42"/>
      <c r="APD426" s="42"/>
      <c r="APE426" s="42"/>
      <c r="APF426" s="42"/>
      <c r="APG426" s="42"/>
      <c r="APH426" s="42"/>
      <c r="API426" s="42"/>
      <c r="APJ426" s="42"/>
      <c r="APK426" s="42"/>
      <c r="APL426" s="42"/>
      <c r="APM426" s="42"/>
      <c r="APN426" s="42"/>
      <c r="APO426" s="42"/>
      <c r="APP426" s="42"/>
      <c r="APQ426" s="42"/>
      <c r="APR426" s="42"/>
      <c r="APS426" s="42"/>
      <c r="APT426" s="42"/>
      <c r="APU426" s="42"/>
      <c r="APV426" s="42"/>
      <c r="APW426" s="42"/>
      <c r="APX426" s="42"/>
      <c r="APY426" s="42"/>
      <c r="APZ426" s="42"/>
      <c r="AQA426" s="42"/>
      <c r="AQB426" s="42"/>
      <c r="AQC426" s="42"/>
      <c r="AQD426" s="42"/>
      <c r="AQE426" s="42"/>
      <c r="AQF426" s="42"/>
      <c r="AQG426" s="42"/>
      <c r="AQH426" s="42"/>
      <c r="AQI426" s="42"/>
      <c r="AQJ426" s="42"/>
      <c r="AQK426" s="42"/>
      <c r="AQL426" s="42"/>
      <c r="AQM426" s="42"/>
      <c r="AQN426" s="42"/>
      <c r="AQO426" s="42"/>
      <c r="AQP426" s="42"/>
      <c r="AQQ426" s="42"/>
      <c r="AQR426" s="42"/>
      <c r="AQS426" s="42"/>
      <c r="AQT426" s="42"/>
      <c r="AQU426" s="42"/>
      <c r="AQV426" s="42"/>
      <c r="AQW426" s="42"/>
      <c r="AQX426" s="42"/>
      <c r="AQY426" s="42"/>
      <c r="AQZ426" s="42"/>
      <c r="ARA426" s="42"/>
      <c r="ARB426" s="42"/>
      <c r="ARC426" s="42"/>
      <c r="ARD426" s="42"/>
      <c r="ARE426" s="42"/>
      <c r="ARF426" s="42"/>
      <c r="ARG426" s="42"/>
      <c r="ARH426" s="42"/>
      <c r="ARI426" s="42"/>
      <c r="ARJ426" s="42"/>
      <c r="ARK426" s="42"/>
      <c r="ARL426" s="42"/>
      <c r="ARM426" s="42"/>
      <c r="ARN426" s="42"/>
      <c r="ARO426" s="42"/>
      <c r="ARP426" s="42"/>
      <c r="ARQ426" s="42"/>
      <c r="ARR426" s="42"/>
      <c r="ARS426" s="42"/>
      <c r="ART426" s="42"/>
      <c r="ARU426" s="42"/>
      <c r="ARV426" s="42"/>
      <c r="ARW426" s="42"/>
      <c r="ARX426" s="42"/>
      <c r="ARY426" s="42"/>
      <c r="ARZ426" s="42"/>
      <c r="ASA426" s="42"/>
      <c r="ASB426" s="42"/>
      <c r="ASC426" s="42"/>
      <c r="ASD426" s="42"/>
      <c r="ASE426" s="42"/>
      <c r="ASF426" s="42"/>
      <c r="ASG426" s="42"/>
      <c r="ASH426" s="42"/>
      <c r="ASI426" s="42"/>
      <c r="ASJ426" s="42"/>
      <c r="ASK426" s="42"/>
      <c r="ASL426" s="42"/>
      <c r="ASM426" s="42"/>
      <c r="ASN426" s="42"/>
      <c r="ASO426" s="42"/>
      <c r="ASP426" s="42"/>
      <c r="ASQ426" s="42"/>
      <c r="ASR426" s="42"/>
      <c r="ASS426" s="42"/>
      <c r="AST426" s="42"/>
      <c r="ASU426" s="42"/>
      <c r="ASV426" s="42"/>
      <c r="ASW426" s="42"/>
      <c r="ASX426" s="42"/>
      <c r="ASY426" s="42"/>
      <c r="ASZ426" s="42"/>
      <c r="ATA426" s="42"/>
      <c r="ATB426" s="42"/>
      <c r="ATC426" s="42"/>
      <c r="ATD426" s="42"/>
      <c r="ATE426" s="42"/>
      <c r="ATF426" s="42"/>
      <c r="ATG426" s="42"/>
      <c r="ATH426" s="42"/>
      <c r="ATI426" s="42"/>
      <c r="ATJ426" s="42"/>
      <c r="ATK426" s="42"/>
      <c r="ATL426" s="42"/>
      <c r="ATM426" s="42"/>
      <c r="ATN426" s="42"/>
      <c r="ATO426" s="42"/>
      <c r="ATP426" s="42"/>
      <c r="ATQ426" s="42"/>
      <c r="ATR426" s="42"/>
      <c r="ATS426" s="42"/>
      <c r="ATT426" s="42"/>
      <c r="ATU426" s="42"/>
      <c r="ATV426" s="42"/>
      <c r="ATW426" s="42"/>
      <c r="ATX426" s="42"/>
      <c r="ATY426" s="42"/>
      <c r="ATZ426" s="42"/>
      <c r="AUA426" s="42"/>
      <c r="AUB426" s="42"/>
      <c r="AUC426" s="42"/>
      <c r="AUD426" s="42"/>
      <c r="AUE426" s="42"/>
      <c r="AUF426" s="42"/>
      <c r="AUG426" s="42"/>
      <c r="AUH426" s="42"/>
      <c r="AUI426" s="42"/>
      <c r="AUJ426" s="42"/>
      <c r="AUK426" s="42"/>
      <c r="AUL426" s="42"/>
      <c r="AUM426" s="42"/>
      <c r="AUN426" s="42"/>
      <c r="AUO426" s="42"/>
      <c r="AUP426" s="42"/>
      <c r="AUQ426" s="42"/>
      <c r="AUR426" s="42"/>
      <c r="AUS426" s="42"/>
      <c r="AUT426" s="42"/>
      <c r="AUU426" s="42"/>
      <c r="AUV426" s="42"/>
      <c r="AUW426" s="42"/>
      <c r="AUX426" s="42"/>
      <c r="AUY426" s="42"/>
      <c r="AUZ426" s="42"/>
      <c r="AVA426" s="42"/>
      <c r="AVB426" s="42"/>
      <c r="AVC426" s="42"/>
      <c r="AVD426" s="42"/>
      <c r="AVE426" s="42"/>
      <c r="AVF426" s="42"/>
      <c r="AVG426" s="42"/>
      <c r="AVH426" s="42"/>
      <c r="AVI426" s="42"/>
      <c r="AVJ426" s="42"/>
      <c r="AVK426" s="42"/>
      <c r="AVL426" s="42"/>
      <c r="AVM426" s="42"/>
      <c r="AVN426" s="42"/>
      <c r="AVO426" s="42"/>
      <c r="AVP426" s="42"/>
      <c r="AVQ426" s="42"/>
      <c r="AVR426" s="42"/>
      <c r="AVS426" s="42"/>
      <c r="AVT426" s="42"/>
      <c r="AVU426" s="42"/>
      <c r="AVV426" s="42"/>
      <c r="AVW426" s="42"/>
      <c r="AVX426" s="42"/>
      <c r="AVY426" s="42"/>
      <c r="AVZ426" s="42"/>
      <c r="AWA426" s="42"/>
      <c r="AWB426" s="42"/>
      <c r="AWC426" s="42"/>
      <c r="AWD426" s="42"/>
      <c r="AWE426" s="42"/>
      <c r="AWF426" s="42"/>
      <c r="AWG426" s="42"/>
      <c r="AWH426" s="42"/>
      <c r="AWI426" s="42"/>
      <c r="AWJ426" s="42"/>
      <c r="AWK426" s="42"/>
      <c r="AWL426" s="42"/>
      <c r="AWM426" s="42"/>
      <c r="AWN426" s="42"/>
      <c r="AWO426" s="42"/>
      <c r="AWP426" s="42"/>
      <c r="AWQ426" s="42"/>
      <c r="AWR426" s="42"/>
      <c r="AWS426" s="42"/>
      <c r="AWT426" s="42"/>
      <c r="AWU426" s="42"/>
      <c r="AWV426" s="42"/>
      <c r="AWW426" s="42"/>
      <c r="AWX426" s="42"/>
      <c r="AWY426" s="42"/>
      <c r="AWZ426" s="42"/>
      <c r="AXA426" s="42"/>
      <c r="AXB426" s="42"/>
      <c r="AXC426" s="42"/>
      <c r="AXD426" s="42"/>
      <c r="AXE426" s="42"/>
      <c r="AXF426" s="42"/>
      <c r="AXG426" s="42"/>
      <c r="AXH426" s="42"/>
      <c r="AXI426" s="42"/>
      <c r="AXJ426" s="42"/>
      <c r="AXK426" s="42"/>
      <c r="AXL426" s="42"/>
      <c r="AXM426" s="42"/>
      <c r="AXN426" s="42"/>
      <c r="AXO426" s="42"/>
      <c r="AXP426" s="42"/>
      <c r="AXQ426" s="42"/>
      <c r="AXR426" s="42"/>
      <c r="AXS426" s="42"/>
      <c r="AXT426" s="42"/>
      <c r="AXU426" s="42"/>
      <c r="AXV426" s="42"/>
      <c r="AXW426" s="42"/>
      <c r="AXX426" s="42"/>
      <c r="AXY426" s="42"/>
      <c r="AXZ426" s="42"/>
      <c r="AYA426" s="42"/>
      <c r="AYB426" s="42"/>
      <c r="AYC426" s="42"/>
      <c r="AYD426" s="42"/>
      <c r="AYE426" s="42"/>
      <c r="AYF426" s="42"/>
      <c r="AYG426" s="42"/>
      <c r="AYH426" s="42"/>
      <c r="AYI426" s="42"/>
      <c r="AYJ426" s="42"/>
      <c r="AYK426" s="42"/>
      <c r="AYL426" s="42"/>
      <c r="AYM426" s="42"/>
      <c r="AYN426" s="42"/>
      <c r="AYO426" s="42"/>
      <c r="AYP426" s="42"/>
      <c r="AYQ426" s="42"/>
      <c r="AYR426" s="42"/>
      <c r="AYS426" s="42"/>
      <c r="AYT426" s="42"/>
      <c r="AYU426" s="42"/>
      <c r="AYV426" s="42"/>
      <c r="AYW426" s="42"/>
      <c r="AYX426" s="42"/>
      <c r="AYY426" s="42"/>
      <c r="AYZ426" s="42"/>
      <c r="AZA426" s="42"/>
      <c r="AZB426" s="42"/>
      <c r="AZC426" s="42"/>
      <c r="AZD426" s="42"/>
      <c r="AZE426" s="42"/>
      <c r="AZF426" s="42"/>
      <c r="AZG426" s="42"/>
      <c r="AZH426" s="42"/>
      <c r="AZI426" s="42"/>
      <c r="AZJ426" s="42"/>
      <c r="AZK426" s="42"/>
      <c r="AZL426" s="42"/>
      <c r="AZM426" s="42"/>
      <c r="AZN426" s="42"/>
      <c r="AZO426" s="42"/>
      <c r="AZP426" s="42"/>
      <c r="AZQ426" s="42"/>
      <c r="AZR426" s="42"/>
      <c r="AZS426" s="42"/>
      <c r="AZT426" s="42"/>
      <c r="AZU426" s="42"/>
      <c r="AZV426" s="42"/>
      <c r="AZW426" s="42"/>
      <c r="AZX426" s="42"/>
      <c r="AZY426" s="42"/>
      <c r="AZZ426" s="42"/>
      <c r="BAA426" s="42"/>
      <c r="BAB426" s="42"/>
      <c r="BAC426" s="42"/>
      <c r="BAD426" s="42"/>
      <c r="BAE426" s="42"/>
      <c r="BAF426" s="42"/>
      <c r="BAG426" s="42"/>
      <c r="BAH426" s="42"/>
      <c r="BAI426" s="42"/>
      <c r="BAJ426" s="42"/>
      <c r="BAK426" s="42"/>
      <c r="BAL426" s="42"/>
      <c r="BAM426" s="42"/>
      <c r="BAN426" s="42"/>
      <c r="BAO426" s="42"/>
      <c r="BAP426" s="42"/>
      <c r="BAQ426" s="42"/>
      <c r="BAR426" s="42"/>
      <c r="BAS426" s="42"/>
      <c r="BAT426" s="42"/>
      <c r="BAU426" s="42"/>
      <c r="BAV426" s="42"/>
      <c r="BAW426" s="42"/>
      <c r="BAX426" s="42"/>
      <c r="BAY426" s="42"/>
      <c r="BAZ426" s="42"/>
      <c r="BBA426" s="42"/>
      <c r="BBB426" s="42"/>
      <c r="BBC426" s="42"/>
      <c r="BBD426" s="42"/>
      <c r="BBE426" s="42"/>
      <c r="BBF426" s="42"/>
      <c r="BBG426" s="42"/>
      <c r="BBH426" s="42"/>
      <c r="BBI426" s="42"/>
      <c r="BBJ426" s="42"/>
      <c r="BBK426" s="42"/>
      <c r="BBL426" s="42"/>
      <c r="BBM426" s="42"/>
      <c r="BBN426" s="42"/>
      <c r="BBO426" s="42"/>
      <c r="BBP426" s="42"/>
      <c r="BBQ426" s="42"/>
      <c r="BBR426" s="42"/>
      <c r="BBS426" s="42"/>
      <c r="BBT426" s="42"/>
      <c r="BBU426" s="42"/>
      <c r="BBV426" s="42"/>
      <c r="BBW426" s="42"/>
      <c r="BBX426" s="42"/>
      <c r="BBY426" s="42"/>
      <c r="BBZ426" s="42"/>
      <c r="BCA426" s="42"/>
      <c r="BCB426" s="42"/>
      <c r="BCC426" s="42"/>
      <c r="BCD426" s="42"/>
      <c r="BCE426" s="42"/>
      <c r="BCF426" s="42"/>
      <c r="BCG426" s="42"/>
      <c r="BCH426" s="42"/>
      <c r="BCI426" s="42"/>
      <c r="BCJ426" s="42"/>
      <c r="BCK426" s="42"/>
      <c r="BCL426" s="42"/>
      <c r="BCM426" s="42"/>
      <c r="BCN426" s="42"/>
      <c r="BCO426" s="42"/>
      <c r="BCP426" s="42"/>
      <c r="BCQ426" s="42"/>
      <c r="BCR426" s="42"/>
      <c r="BCS426" s="42"/>
      <c r="BCT426" s="42"/>
      <c r="BCU426" s="42"/>
      <c r="BCV426" s="42"/>
      <c r="BCW426" s="42"/>
      <c r="BCX426" s="42"/>
      <c r="BCY426" s="42"/>
      <c r="BCZ426" s="42"/>
      <c r="BDA426" s="42"/>
      <c r="BDB426" s="42"/>
      <c r="BDC426" s="42"/>
      <c r="BDD426" s="42"/>
      <c r="BDE426" s="42"/>
      <c r="BDF426" s="42"/>
      <c r="BDG426" s="42"/>
      <c r="BDH426" s="42"/>
      <c r="BDI426" s="42"/>
      <c r="BDJ426" s="42"/>
      <c r="BDK426" s="42"/>
      <c r="BDL426" s="42"/>
      <c r="BDM426" s="42"/>
      <c r="BDN426" s="42"/>
      <c r="BDO426" s="42"/>
      <c r="BDP426" s="42"/>
      <c r="BDQ426" s="42"/>
      <c r="BDR426" s="42"/>
      <c r="BDS426" s="42"/>
      <c r="BDT426" s="42"/>
      <c r="BDU426" s="42"/>
      <c r="BDV426" s="42"/>
      <c r="BDW426" s="42"/>
      <c r="BDX426" s="42"/>
      <c r="BDY426" s="42"/>
      <c r="BDZ426" s="42"/>
      <c r="BEA426" s="42"/>
      <c r="BEB426" s="42"/>
      <c r="BEC426" s="42"/>
      <c r="BED426" s="42"/>
      <c r="BEE426" s="42"/>
      <c r="BEF426" s="42"/>
      <c r="BEG426" s="42"/>
      <c r="BEH426" s="42"/>
      <c r="BEI426" s="42"/>
      <c r="BEJ426" s="42"/>
      <c r="BEK426" s="42"/>
      <c r="BEL426" s="42"/>
      <c r="BEM426" s="42"/>
      <c r="BEN426" s="42"/>
      <c r="BEO426" s="42"/>
      <c r="BEP426" s="42"/>
      <c r="BEQ426" s="42"/>
      <c r="BER426" s="42"/>
      <c r="BES426" s="42"/>
      <c r="BET426" s="42"/>
      <c r="BEU426" s="42"/>
      <c r="BEV426" s="42"/>
      <c r="BEW426" s="42"/>
      <c r="BEX426" s="42"/>
      <c r="BEY426" s="42"/>
      <c r="BEZ426" s="42"/>
      <c r="BFA426" s="42"/>
      <c r="BFB426" s="42"/>
      <c r="BFC426" s="42"/>
      <c r="BFD426" s="42"/>
      <c r="BFE426" s="42"/>
      <c r="BFF426" s="42"/>
      <c r="BFG426" s="42"/>
      <c r="BFH426" s="42"/>
      <c r="BFI426" s="42"/>
      <c r="BFJ426" s="42"/>
      <c r="BFK426" s="42"/>
      <c r="BFL426" s="42"/>
      <c r="BFM426" s="42"/>
      <c r="BFN426" s="42"/>
      <c r="BFO426" s="42"/>
      <c r="BFP426" s="42"/>
      <c r="BFQ426" s="42"/>
      <c r="BFR426" s="42"/>
      <c r="BFS426" s="42"/>
      <c r="BFT426" s="42"/>
      <c r="BFU426" s="42"/>
      <c r="BFV426" s="42"/>
      <c r="BFW426" s="42"/>
      <c r="BFX426" s="42"/>
      <c r="BFY426" s="42"/>
      <c r="BFZ426" s="42"/>
      <c r="BGA426" s="42"/>
      <c r="BGB426" s="42"/>
      <c r="BGC426" s="42"/>
      <c r="BGD426" s="42"/>
      <c r="BGE426" s="42"/>
      <c r="BGF426" s="42"/>
      <c r="BGG426" s="42"/>
      <c r="BGH426" s="42"/>
      <c r="BGI426" s="42"/>
      <c r="BGJ426" s="42"/>
      <c r="BGK426" s="42"/>
      <c r="BGL426" s="42"/>
      <c r="BGM426" s="42"/>
      <c r="BGN426" s="42"/>
      <c r="BGO426" s="42"/>
      <c r="BGP426" s="42"/>
      <c r="BGQ426" s="42"/>
      <c r="BGR426" s="42"/>
      <c r="BGS426" s="42"/>
      <c r="BGT426" s="42"/>
      <c r="BGU426" s="42"/>
      <c r="BGV426" s="42"/>
      <c r="BGW426" s="42"/>
      <c r="BGX426" s="42"/>
      <c r="BGY426" s="42"/>
      <c r="BGZ426" s="42"/>
      <c r="BHA426" s="42"/>
      <c r="BHB426" s="42"/>
      <c r="BHC426" s="42"/>
      <c r="BHD426" s="42"/>
      <c r="BHE426" s="42"/>
      <c r="BHF426" s="42"/>
      <c r="BHG426" s="42"/>
      <c r="BHH426" s="42"/>
      <c r="BHI426" s="42"/>
      <c r="BHJ426" s="42"/>
      <c r="BHK426" s="42"/>
      <c r="BHL426" s="42"/>
      <c r="BHM426" s="42"/>
      <c r="BHN426" s="42"/>
      <c r="BHO426" s="42"/>
      <c r="BHP426" s="42"/>
      <c r="BHQ426" s="42"/>
      <c r="BHR426" s="42"/>
      <c r="BHS426" s="42"/>
      <c r="BHT426" s="42"/>
      <c r="BHU426" s="42"/>
      <c r="BHV426" s="42"/>
      <c r="BHW426" s="42"/>
      <c r="BHX426" s="42"/>
      <c r="BHY426" s="42"/>
      <c r="BHZ426" s="42"/>
      <c r="BIA426" s="42"/>
      <c r="BIB426" s="42"/>
      <c r="BIC426" s="42"/>
      <c r="BID426" s="42"/>
      <c r="BIE426" s="42"/>
      <c r="BIF426" s="42"/>
      <c r="BIG426" s="42"/>
      <c r="BIH426" s="42"/>
      <c r="BII426" s="42"/>
      <c r="BIJ426" s="42"/>
      <c r="BIK426" s="42"/>
      <c r="BIL426" s="42"/>
      <c r="BIM426" s="42"/>
      <c r="BIN426" s="42"/>
      <c r="BIO426" s="42"/>
      <c r="BIP426" s="42"/>
      <c r="BIQ426" s="42"/>
      <c r="BIR426" s="42"/>
      <c r="BIS426" s="42"/>
      <c r="BIT426" s="42"/>
      <c r="BIU426" s="42"/>
      <c r="BIV426" s="42"/>
      <c r="BIW426" s="42"/>
      <c r="BIX426" s="42"/>
      <c r="BIY426" s="42"/>
      <c r="BIZ426" s="42"/>
      <c r="BJA426" s="42"/>
      <c r="BJB426" s="42"/>
      <c r="BJC426" s="42"/>
      <c r="BJD426" s="42"/>
      <c r="BJE426" s="42"/>
      <c r="BJF426" s="42"/>
      <c r="BJG426" s="42"/>
      <c r="BJH426" s="42"/>
      <c r="BJI426" s="42"/>
      <c r="BJJ426" s="42"/>
      <c r="BJK426" s="42"/>
      <c r="BJL426" s="42"/>
      <c r="BJM426" s="42"/>
      <c r="BJN426" s="42"/>
      <c r="BJO426" s="42"/>
      <c r="BJP426" s="42"/>
      <c r="BJQ426" s="42"/>
      <c r="BJR426" s="42"/>
      <c r="BJS426" s="42"/>
      <c r="BJT426" s="42"/>
      <c r="BJU426" s="42"/>
      <c r="BJV426" s="42"/>
      <c r="BJW426" s="42"/>
      <c r="BJX426" s="42"/>
      <c r="BJY426" s="42"/>
      <c r="BJZ426" s="42"/>
      <c r="BKA426" s="42"/>
      <c r="BKB426" s="42"/>
      <c r="BKC426" s="42"/>
      <c r="BKD426" s="42"/>
      <c r="BKE426" s="42"/>
      <c r="BKF426" s="42"/>
      <c r="BKG426" s="42"/>
      <c r="BKH426" s="42"/>
      <c r="BKI426" s="42"/>
      <c r="BKJ426" s="42"/>
      <c r="BKK426" s="42"/>
      <c r="BKL426" s="42"/>
      <c r="BKM426" s="42"/>
      <c r="BKN426" s="42"/>
      <c r="BKO426" s="42"/>
      <c r="BKP426" s="42"/>
      <c r="BKQ426" s="42"/>
      <c r="BKR426" s="42"/>
      <c r="BKS426" s="42"/>
      <c r="BKT426" s="42"/>
      <c r="BKU426" s="42"/>
      <c r="BKV426" s="42"/>
      <c r="BKW426" s="42"/>
      <c r="BKX426" s="42"/>
      <c r="BKY426" s="42"/>
      <c r="BKZ426" s="42"/>
      <c r="BLA426" s="42"/>
      <c r="BLB426" s="42"/>
      <c r="BLC426" s="42"/>
      <c r="BLD426" s="42"/>
      <c r="BLE426" s="42"/>
      <c r="BLF426" s="42"/>
      <c r="BLG426" s="42"/>
      <c r="BLH426" s="42"/>
      <c r="BLI426" s="42"/>
      <c r="BLJ426" s="42"/>
      <c r="BLK426" s="42"/>
      <c r="BLL426" s="42"/>
      <c r="BLM426" s="42"/>
      <c r="BLN426" s="42"/>
      <c r="BLO426" s="42"/>
      <c r="BLP426" s="42"/>
      <c r="BLQ426" s="42"/>
      <c r="BLR426" s="42"/>
      <c r="BLS426" s="42"/>
      <c r="BLT426" s="42"/>
      <c r="BLU426" s="42"/>
      <c r="BLV426" s="42"/>
      <c r="BLW426" s="42"/>
      <c r="BLX426" s="42"/>
      <c r="BLY426" s="42"/>
      <c r="BLZ426" s="42"/>
      <c r="BMA426" s="42"/>
      <c r="BMB426" s="42"/>
      <c r="BMC426" s="42"/>
      <c r="BMD426" s="42"/>
      <c r="BME426" s="42"/>
      <c r="BMF426" s="42"/>
      <c r="BMG426" s="42"/>
      <c r="BMH426" s="42"/>
      <c r="BMI426" s="42"/>
      <c r="BMJ426" s="42"/>
      <c r="BMK426" s="42"/>
      <c r="BML426" s="42"/>
      <c r="BMM426" s="42"/>
      <c r="BMN426" s="42"/>
      <c r="BMO426" s="42"/>
      <c r="BMP426" s="42"/>
      <c r="BMQ426" s="42"/>
      <c r="BMR426" s="42"/>
      <c r="BMS426" s="42"/>
      <c r="BMT426" s="42"/>
      <c r="BMU426" s="42"/>
      <c r="BMV426" s="42"/>
      <c r="BMW426" s="42"/>
      <c r="BMX426" s="42"/>
      <c r="BMY426" s="42"/>
      <c r="BMZ426" s="42"/>
      <c r="BNA426" s="42"/>
      <c r="BNB426" s="42"/>
      <c r="BNC426" s="42"/>
      <c r="BND426" s="42"/>
      <c r="BNE426" s="42"/>
      <c r="BNF426" s="42"/>
      <c r="BNG426" s="42"/>
      <c r="BNH426" s="42"/>
      <c r="BNI426" s="42"/>
      <c r="BNJ426" s="42"/>
      <c r="BNK426" s="42"/>
      <c r="BNL426" s="42"/>
      <c r="BNM426" s="42"/>
      <c r="BNN426" s="42"/>
      <c r="BNO426" s="42"/>
      <c r="BNP426" s="42"/>
      <c r="BNQ426" s="42"/>
      <c r="BNR426" s="42"/>
      <c r="BNS426" s="42"/>
      <c r="BNT426" s="42"/>
      <c r="BNU426" s="42"/>
      <c r="BNV426" s="42"/>
      <c r="BNW426" s="42"/>
      <c r="BNX426" s="42"/>
      <c r="BNY426" s="42"/>
      <c r="BNZ426" s="42"/>
      <c r="BOA426" s="42"/>
      <c r="BOB426" s="42"/>
      <c r="BOC426" s="42"/>
      <c r="BOD426" s="42"/>
      <c r="BOE426" s="42"/>
      <c r="BOF426" s="42"/>
      <c r="BOG426" s="42"/>
      <c r="BOH426" s="42"/>
      <c r="BOI426" s="42"/>
      <c r="BOJ426" s="42"/>
      <c r="BOK426" s="42"/>
      <c r="BOL426" s="42"/>
      <c r="BOM426" s="42"/>
      <c r="BON426" s="42"/>
      <c r="BOO426" s="42"/>
      <c r="BOP426" s="42"/>
      <c r="BOQ426" s="42"/>
      <c r="BOR426" s="42"/>
      <c r="BOS426" s="42"/>
      <c r="BOT426" s="42"/>
      <c r="BOU426" s="42"/>
      <c r="BOV426" s="42"/>
      <c r="BOW426" s="42"/>
      <c r="BOX426" s="42"/>
      <c r="BOY426" s="42"/>
      <c r="BOZ426" s="42"/>
      <c r="BPA426" s="42"/>
      <c r="BPB426" s="42"/>
      <c r="BPC426" s="42"/>
      <c r="BPD426" s="42"/>
      <c r="BPE426" s="42"/>
      <c r="BPF426" s="42"/>
      <c r="BPG426" s="42"/>
      <c r="BPH426" s="42"/>
      <c r="BPI426" s="42"/>
      <c r="BPJ426" s="42"/>
      <c r="BPK426" s="42"/>
      <c r="BPL426" s="42"/>
      <c r="BPM426" s="42"/>
      <c r="BPN426" s="42"/>
      <c r="BPO426" s="42"/>
      <c r="BPP426" s="42"/>
      <c r="BPQ426" s="42"/>
      <c r="BPR426" s="42"/>
      <c r="BPS426" s="42"/>
      <c r="BPT426" s="42"/>
      <c r="BPU426" s="42"/>
      <c r="BPV426" s="42"/>
      <c r="BPW426" s="42"/>
      <c r="BPX426" s="42"/>
      <c r="BPY426" s="42"/>
      <c r="BPZ426" s="42"/>
      <c r="BQA426" s="42"/>
      <c r="BQB426" s="42"/>
      <c r="BQC426" s="42"/>
      <c r="BQD426" s="42"/>
      <c r="BQE426" s="42"/>
      <c r="BQF426" s="42"/>
      <c r="BQG426" s="42"/>
      <c r="BQH426" s="42"/>
      <c r="BQI426" s="42"/>
      <c r="BQJ426" s="42"/>
      <c r="BQK426" s="42"/>
      <c r="BQL426" s="42"/>
      <c r="BQM426" s="42"/>
      <c r="BQN426" s="42"/>
      <c r="BQO426" s="42"/>
      <c r="BQP426" s="42"/>
      <c r="BQQ426" s="42"/>
      <c r="BQR426" s="42"/>
      <c r="BQS426" s="42"/>
      <c r="BQT426" s="42"/>
      <c r="BQU426" s="42"/>
      <c r="BQV426" s="42"/>
      <c r="BQW426" s="42"/>
      <c r="BQX426" s="42"/>
      <c r="BQY426" s="42"/>
      <c r="BQZ426" s="42"/>
      <c r="BRA426" s="42"/>
      <c r="BRB426" s="42"/>
      <c r="BRC426" s="42"/>
      <c r="BRD426" s="42"/>
      <c r="BRE426" s="42"/>
      <c r="BRF426" s="42"/>
      <c r="BRG426" s="42"/>
      <c r="BRH426" s="42"/>
      <c r="BRI426" s="42"/>
      <c r="BRJ426" s="42"/>
      <c r="BRK426" s="42"/>
      <c r="BRL426" s="42"/>
      <c r="BRM426" s="42"/>
      <c r="BRN426" s="42"/>
      <c r="BRO426" s="42"/>
      <c r="BRP426" s="42"/>
      <c r="BRQ426" s="42"/>
      <c r="BRR426" s="42"/>
      <c r="BRS426" s="42"/>
      <c r="BRT426" s="42"/>
      <c r="BRU426" s="42"/>
      <c r="BRV426" s="42"/>
      <c r="BRW426" s="42"/>
      <c r="BRX426" s="42"/>
      <c r="BRY426" s="42"/>
      <c r="BRZ426" s="42"/>
      <c r="BSA426" s="42"/>
      <c r="BSB426" s="42"/>
      <c r="BSC426" s="42"/>
      <c r="BSD426" s="42"/>
      <c r="BSE426" s="42"/>
      <c r="BSF426" s="42"/>
      <c r="BSG426" s="42"/>
      <c r="BSH426" s="42"/>
      <c r="BSI426" s="42"/>
      <c r="BSJ426" s="42"/>
      <c r="BSK426" s="42"/>
      <c r="BSL426" s="42"/>
      <c r="BSM426" s="42"/>
      <c r="BSN426" s="42"/>
      <c r="BSO426" s="42"/>
      <c r="BSP426" s="42"/>
      <c r="BSQ426" s="42"/>
      <c r="BSR426" s="42"/>
      <c r="BSS426" s="42"/>
      <c r="BST426" s="42"/>
      <c r="BSU426" s="42"/>
      <c r="BSV426" s="42"/>
      <c r="BSW426" s="42"/>
      <c r="BSX426" s="42"/>
      <c r="BSY426" s="42"/>
      <c r="BSZ426" s="42"/>
      <c r="BTA426" s="42"/>
      <c r="BTB426" s="42"/>
      <c r="BTC426" s="42"/>
      <c r="BTD426" s="42"/>
      <c r="BTE426" s="42"/>
      <c r="BTF426" s="42"/>
      <c r="BTG426" s="42"/>
      <c r="BTH426" s="42"/>
      <c r="BTI426" s="42"/>
      <c r="BTJ426" s="42"/>
      <c r="BTK426" s="42"/>
      <c r="BTL426" s="42"/>
      <c r="BTM426" s="42"/>
      <c r="BTN426" s="42"/>
      <c r="BTO426" s="42"/>
      <c r="BTP426" s="42"/>
      <c r="BTQ426" s="42"/>
      <c r="BTR426" s="42"/>
      <c r="BTS426" s="42"/>
      <c r="BTT426" s="42"/>
      <c r="BTU426" s="42"/>
      <c r="BTV426" s="42"/>
      <c r="BTW426" s="42"/>
      <c r="BTX426" s="42"/>
      <c r="BTY426" s="42"/>
      <c r="BTZ426" s="42"/>
      <c r="BUA426" s="42"/>
      <c r="BUB426" s="42"/>
      <c r="BUC426" s="42"/>
      <c r="BUD426" s="42"/>
      <c r="BUE426" s="42"/>
      <c r="BUF426" s="42"/>
      <c r="BUG426" s="42"/>
      <c r="BUH426" s="42"/>
      <c r="BUI426" s="42"/>
      <c r="BUJ426" s="42"/>
      <c r="BUK426" s="42"/>
      <c r="BUL426" s="42"/>
      <c r="BUM426" s="42"/>
      <c r="BUN426" s="42"/>
      <c r="BUO426" s="42"/>
      <c r="BUP426" s="42"/>
      <c r="BUQ426" s="42"/>
      <c r="BUR426" s="42"/>
      <c r="BUS426" s="42"/>
      <c r="BUT426" s="42"/>
      <c r="BUU426" s="42"/>
      <c r="BUV426" s="42"/>
      <c r="BUW426" s="42"/>
      <c r="BUX426" s="42"/>
      <c r="BUY426" s="42"/>
      <c r="BUZ426" s="42"/>
      <c r="BVA426" s="42"/>
      <c r="BVB426" s="42"/>
      <c r="BVC426" s="42"/>
      <c r="BVD426" s="42"/>
      <c r="BVE426" s="42"/>
      <c r="BVF426" s="42"/>
      <c r="BVG426" s="42"/>
      <c r="BVH426" s="42"/>
      <c r="BVI426" s="42"/>
      <c r="BVJ426" s="42"/>
      <c r="BVK426" s="42"/>
      <c r="BVL426" s="42"/>
      <c r="BVM426" s="42"/>
      <c r="BVN426" s="42"/>
      <c r="BVO426" s="42"/>
      <c r="BVP426" s="42"/>
      <c r="BVQ426" s="42"/>
      <c r="BVR426" s="42"/>
      <c r="BVS426" s="42"/>
      <c r="BVT426" s="42"/>
      <c r="BVU426" s="42"/>
      <c r="BVV426" s="42"/>
      <c r="BVW426" s="42"/>
      <c r="BVX426" s="42"/>
      <c r="BVY426" s="42"/>
      <c r="BVZ426" s="42"/>
      <c r="BWA426" s="42"/>
      <c r="BWB426" s="42"/>
      <c r="BWC426" s="42"/>
      <c r="BWD426" s="42"/>
      <c r="BWE426" s="42"/>
      <c r="BWF426" s="42"/>
      <c r="BWG426" s="42"/>
      <c r="BWH426" s="42"/>
      <c r="BWI426" s="42"/>
      <c r="BWJ426" s="42"/>
      <c r="BWK426" s="42"/>
      <c r="BWL426" s="42"/>
      <c r="BWM426" s="42"/>
      <c r="BWN426" s="42"/>
      <c r="BWO426" s="42"/>
      <c r="BWP426" s="42"/>
      <c r="BWQ426" s="42"/>
      <c r="BWR426" s="42"/>
      <c r="BWS426" s="42"/>
      <c r="BWT426" s="42"/>
      <c r="BWU426" s="42"/>
      <c r="BWV426" s="42"/>
      <c r="BWW426" s="42"/>
      <c r="BWX426" s="42"/>
      <c r="BWY426" s="42"/>
      <c r="BWZ426" s="42"/>
      <c r="BXA426" s="42"/>
      <c r="BXB426" s="42"/>
      <c r="BXC426" s="42"/>
      <c r="BXD426" s="42"/>
      <c r="BXE426" s="42"/>
      <c r="BXF426" s="42"/>
      <c r="BXG426" s="42"/>
      <c r="BXH426" s="42"/>
      <c r="BXI426" s="42"/>
      <c r="BXJ426" s="42"/>
      <c r="BXK426" s="42"/>
      <c r="BXL426" s="42"/>
      <c r="BXM426" s="42"/>
      <c r="BXN426" s="42"/>
      <c r="BXO426" s="42"/>
      <c r="BXP426" s="42"/>
      <c r="BXQ426" s="42"/>
      <c r="BXR426" s="42"/>
      <c r="BXS426" s="42"/>
      <c r="BXT426" s="42"/>
      <c r="BXU426" s="42"/>
      <c r="BXV426" s="42"/>
      <c r="BXW426" s="42"/>
      <c r="BXX426" s="42"/>
      <c r="BXY426" s="42"/>
      <c r="BXZ426" s="42"/>
      <c r="BYA426" s="42"/>
      <c r="BYB426" s="42"/>
      <c r="BYC426" s="42"/>
      <c r="BYD426" s="42"/>
      <c r="BYE426" s="42"/>
      <c r="BYF426" s="42"/>
      <c r="BYG426" s="42"/>
      <c r="BYH426" s="42"/>
      <c r="BYI426" s="42"/>
      <c r="BYJ426" s="42"/>
      <c r="BYK426" s="42"/>
      <c r="BYL426" s="42"/>
      <c r="BYM426" s="42"/>
      <c r="BYN426" s="42"/>
      <c r="BYO426" s="42"/>
      <c r="BYP426" s="42"/>
      <c r="BYQ426" s="42"/>
      <c r="BYR426" s="42"/>
      <c r="BYS426" s="42"/>
      <c r="BYT426" s="42"/>
      <c r="BYU426" s="42"/>
      <c r="BYV426" s="42"/>
      <c r="BYW426" s="42"/>
      <c r="BYX426" s="42"/>
      <c r="BYY426" s="42"/>
      <c r="BYZ426" s="42"/>
      <c r="BZA426" s="42"/>
      <c r="BZB426" s="42"/>
      <c r="BZC426" s="42"/>
      <c r="BZD426" s="42"/>
      <c r="BZE426" s="42"/>
      <c r="BZF426" s="42"/>
      <c r="BZG426" s="42"/>
      <c r="BZH426" s="42"/>
      <c r="BZI426" s="42"/>
      <c r="BZJ426" s="42"/>
      <c r="BZK426" s="42"/>
      <c r="BZL426" s="42"/>
      <c r="BZM426" s="42"/>
      <c r="BZN426" s="42"/>
      <c r="BZO426" s="42"/>
      <c r="BZP426" s="42"/>
      <c r="BZQ426" s="42"/>
      <c r="BZR426" s="42"/>
      <c r="BZS426" s="42"/>
      <c r="BZT426" s="42"/>
      <c r="BZU426" s="42"/>
      <c r="BZV426" s="42"/>
      <c r="BZW426" s="42"/>
      <c r="BZX426" s="42"/>
      <c r="BZY426" s="42"/>
      <c r="BZZ426" s="42"/>
      <c r="CAA426" s="42"/>
      <c r="CAB426" s="42"/>
      <c r="CAC426" s="42"/>
      <c r="CAD426" s="42"/>
      <c r="CAE426" s="42"/>
      <c r="CAF426" s="42"/>
      <c r="CAG426" s="42"/>
      <c r="CAH426" s="42"/>
      <c r="CAI426" s="42"/>
      <c r="CAJ426" s="42"/>
      <c r="CAK426" s="42"/>
      <c r="CAL426" s="42"/>
      <c r="CAM426" s="42"/>
      <c r="CAN426" s="42"/>
      <c r="CAO426" s="42"/>
      <c r="CAP426" s="42"/>
      <c r="CAQ426" s="42"/>
      <c r="CAR426" s="42"/>
      <c r="CAS426" s="42"/>
      <c r="CAT426" s="42"/>
      <c r="CAU426" s="42"/>
      <c r="CAV426" s="42"/>
      <c r="CAW426" s="42"/>
      <c r="CAX426" s="42"/>
      <c r="CAY426" s="42"/>
      <c r="CAZ426" s="42"/>
      <c r="CBA426" s="42"/>
      <c r="CBB426" s="42"/>
      <c r="CBC426" s="42"/>
      <c r="CBD426" s="42"/>
      <c r="CBE426" s="42"/>
      <c r="CBF426" s="42"/>
      <c r="CBG426" s="42"/>
      <c r="CBH426" s="42"/>
      <c r="CBI426" s="42"/>
      <c r="CBJ426" s="42"/>
      <c r="CBK426" s="42"/>
      <c r="CBL426" s="42"/>
      <c r="CBM426" s="42"/>
      <c r="CBN426" s="42"/>
      <c r="CBO426" s="42"/>
      <c r="CBP426" s="42"/>
      <c r="CBQ426" s="42"/>
      <c r="CBR426" s="42"/>
      <c r="CBS426" s="42"/>
      <c r="CBT426" s="42"/>
      <c r="CBU426" s="42"/>
      <c r="CBV426" s="42"/>
      <c r="CBW426" s="42"/>
      <c r="CBX426" s="42"/>
      <c r="CBY426" s="42"/>
      <c r="CBZ426" s="42"/>
      <c r="CCA426" s="42"/>
      <c r="CCB426" s="42"/>
      <c r="CCC426" s="42"/>
      <c r="CCD426" s="42"/>
      <c r="CCE426" s="42"/>
      <c r="CCF426" s="42"/>
      <c r="CCG426" s="42"/>
      <c r="CCH426" s="42"/>
      <c r="CCI426" s="42"/>
      <c r="CCJ426" s="42"/>
      <c r="CCK426" s="42"/>
      <c r="CCL426" s="42"/>
      <c r="CCM426" s="42"/>
      <c r="CCN426" s="42"/>
      <c r="CCO426" s="42"/>
      <c r="CCP426" s="42"/>
      <c r="CCQ426" s="42"/>
      <c r="CCR426" s="42"/>
      <c r="CCS426" s="42"/>
      <c r="CCT426" s="42"/>
      <c r="CCU426" s="42"/>
      <c r="CCV426" s="42"/>
      <c r="CCW426" s="42"/>
      <c r="CCX426" s="42"/>
      <c r="CCY426" s="42"/>
      <c r="CCZ426" s="42"/>
      <c r="CDA426" s="42"/>
      <c r="CDB426" s="42"/>
      <c r="CDC426" s="42"/>
      <c r="CDD426" s="42"/>
      <c r="CDE426" s="42"/>
      <c r="CDF426" s="42"/>
      <c r="CDG426" s="42"/>
      <c r="CDH426" s="42"/>
      <c r="CDI426" s="42"/>
      <c r="CDJ426" s="42"/>
      <c r="CDK426" s="42"/>
      <c r="CDL426" s="42"/>
      <c r="CDM426" s="42"/>
      <c r="CDN426" s="42"/>
      <c r="CDO426" s="42"/>
      <c r="CDP426" s="42"/>
      <c r="CDQ426" s="42"/>
      <c r="CDR426" s="42"/>
      <c r="CDS426" s="42"/>
      <c r="CDT426" s="42"/>
      <c r="CDU426" s="42"/>
      <c r="CDV426" s="42"/>
      <c r="CDW426" s="42"/>
      <c r="CDX426" s="42"/>
      <c r="CDY426" s="42"/>
      <c r="CDZ426" s="42"/>
      <c r="CEA426" s="42"/>
      <c r="CEB426" s="42"/>
      <c r="CEC426" s="42"/>
      <c r="CED426" s="42"/>
      <c r="CEE426" s="42"/>
      <c r="CEF426" s="42"/>
      <c r="CEG426" s="42"/>
      <c r="CEH426" s="42"/>
      <c r="CEI426" s="42"/>
      <c r="CEJ426" s="42"/>
      <c r="CEK426" s="42"/>
      <c r="CEL426" s="42"/>
      <c r="CEM426" s="42"/>
      <c r="CEN426" s="42"/>
      <c r="CEO426" s="42"/>
      <c r="CEP426" s="42"/>
      <c r="CEQ426" s="42"/>
      <c r="CER426" s="42"/>
      <c r="CES426" s="42"/>
      <c r="CET426" s="42"/>
      <c r="CEU426" s="42"/>
      <c r="CEV426" s="42"/>
      <c r="CEW426" s="42"/>
      <c r="CEX426" s="42"/>
      <c r="CEY426" s="42"/>
      <c r="CEZ426" s="42"/>
      <c r="CFA426" s="42"/>
      <c r="CFB426" s="42"/>
      <c r="CFC426" s="42"/>
      <c r="CFD426" s="42"/>
      <c r="CFE426" s="42"/>
      <c r="CFF426" s="42"/>
      <c r="CFG426" s="42"/>
      <c r="CFH426" s="42"/>
      <c r="CFI426" s="42"/>
      <c r="CFJ426" s="42"/>
      <c r="CFK426" s="42"/>
      <c r="CFL426" s="42"/>
      <c r="CFM426" s="42"/>
      <c r="CFN426" s="42"/>
      <c r="CFO426" s="42"/>
      <c r="CFP426" s="42"/>
      <c r="CFQ426" s="42"/>
      <c r="CFR426" s="42"/>
      <c r="CFS426" s="42"/>
      <c r="CFT426" s="42"/>
      <c r="CFU426" s="42"/>
      <c r="CFV426" s="42"/>
      <c r="CFW426" s="42"/>
      <c r="CFX426" s="42"/>
      <c r="CFY426" s="42"/>
      <c r="CFZ426" s="42"/>
      <c r="CGA426" s="42"/>
      <c r="CGB426" s="42"/>
      <c r="CGC426" s="42"/>
      <c r="CGD426" s="42"/>
      <c r="CGE426" s="42"/>
      <c r="CGF426" s="42"/>
      <c r="CGG426" s="42"/>
      <c r="CGH426" s="42"/>
      <c r="CGI426" s="42"/>
      <c r="CGJ426" s="42"/>
      <c r="CGK426" s="42"/>
      <c r="CGL426" s="42"/>
      <c r="CGM426" s="42"/>
      <c r="CGN426" s="42"/>
      <c r="CGO426" s="42"/>
      <c r="CGP426" s="42"/>
      <c r="CGQ426" s="42"/>
      <c r="CGR426" s="42"/>
      <c r="CGS426" s="42"/>
      <c r="CGT426" s="42"/>
      <c r="CGU426" s="42"/>
      <c r="CGV426" s="42"/>
      <c r="CGW426" s="42"/>
      <c r="CGX426" s="42"/>
      <c r="CGY426" s="42"/>
      <c r="CGZ426" s="42"/>
      <c r="CHA426" s="42"/>
      <c r="CHB426" s="42"/>
      <c r="CHC426" s="42"/>
      <c r="CHD426" s="42"/>
      <c r="CHE426" s="42"/>
      <c r="CHF426" s="42"/>
      <c r="CHG426" s="42"/>
      <c r="CHH426" s="42"/>
      <c r="CHI426" s="42"/>
      <c r="CHJ426" s="42"/>
      <c r="CHK426" s="42"/>
      <c r="CHL426" s="42"/>
      <c r="CHM426" s="42"/>
      <c r="CHN426" s="42"/>
      <c r="CHO426" s="42"/>
      <c r="CHP426" s="42"/>
      <c r="CHQ426" s="42"/>
      <c r="CHR426" s="42"/>
      <c r="CHS426" s="42"/>
      <c r="CHT426" s="42"/>
      <c r="CHU426" s="42"/>
      <c r="CHV426" s="42"/>
      <c r="CHW426" s="42"/>
      <c r="CHX426" s="42"/>
      <c r="CHY426" s="42"/>
      <c r="CHZ426" s="42"/>
      <c r="CIA426" s="42"/>
      <c r="CIB426" s="42"/>
      <c r="CIC426" s="42"/>
      <c r="CID426" s="42"/>
      <c r="CIE426" s="42"/>
      <c r="CIF426" s="42"/>
      <c r="CIG426" s="42"/>
      <c r="CIH426" s="42"/>
      <c r="CII426" s="42"/>
      <c r="CIJ426" s="42"/>
      <c r="CIK426" s="42"/>
      <c r="CIL426" s="42"/>
      <c r="CIM426" s="42"/>
      <c r="CIN426" s="42"/>
      <c r="CIO426" s="42"/>
      <c r="CIP426" s="42"/>
      <c r="CIQ426" s="42"/>
      <c r="CIR426" s="42"/>
      <c r="CIS426" s="42"/>
      <c r="CIT426" s="42"/>
      <c r="CIU426" s="42"/>
      <c r="CIV426" s="42"/>
      <c r="CIW426" s="42"/>
      <c r="CIX426" s="42"/>
      <c r="CIY426" s="42"/>
      <c r="CIZ426" s="42"/>
      <c r="CJA426" s="42"/>
      <c r="CJB426" s="42"/>
      <c r="CJC426" s="42"/>
      <c r="CJD426" s="42"/>
      <c r="CJE426" s="42"/>
      <c r="CJF426" s="42"/>
      <c r="CJG426" s="42"/>
      <c r="CJH426" s="42"/>
      <c r="CJI426" s="42"/>
      <c r="CJJ426" s="42"/>
      <c r="CJK426" s="42"/>
      <c r="CJL426" s="42"/>
      <c r="CJM426" s="42"/>
      <c r="CJN426" s="42"/>
      <c r="CJO426" s="42"/>
      <c r="CJP426" s="42"/>
      <c r="CJQ426" s="42"/>
      <c r="CJR426" s="42"/>
      <c r="CJS426" s="42"/>
      <c r="CJT426" s="42"/>
      <c r="CJU426" s="42"/>
      <c r="CJV426" s="42"/>
      <c r="CJW426" s="42"/>
      <c r="CJX426" s="42"/>
      <c r="CJY426" s="42"/>
      <c r="CJZ426" s="42"/>
      <c r="CKA426" s="42"/>
      <c r="CKB426" s="42"/>
      <c r="CKC426" s="42"/>
      <c r="CKD426" s="42"/>
      <c r="CKE426" s="42"/>
      <c r="CKF426" s="42"/>
      <c r="CKG426" s="42"/>
      <c r="CKH426" s="42"/>
      <c r="CKI426" s="42"/>
      <c r="CKJ426" s="42"/>
      <c r="CKK426" s="42"/>
      <c r="CKL426" s="42"/>
      <c r="CKM426" s="42"/>
      <c r="CKN426" s="42"/>
      <c r="CKO426" s="42"/>
      <c r="CKP426" s="42"/>
      <c r="CKQ426" s="42"/>
      <c r="CKR426" s="42"/>
      <c r="CKS426" s="42"/>
      <c r="CKT426" s="42"/>
      <c r="CKU426" s="42"/>
      <c r="CKV426" s="42"/>
      <c r="CKW426" s="42"/>
      <c r="CKX426" s="42"/>
      <c r="CKY426" s="42"/>
      <c r="CKZ426" s="42"/>
      <c r="CLA426" s="42"/>
      <c r="CLB426" s="42"/>
      <c r="CLC426" s="42"/>
      <c r="CLD426" s="42"/>
      <c r="CLE426" s="42"/>
      <c r="CLF426" s="42"/>
      <c r="CLG426" s="42"/>
      <c r="CLH426" s="42"/>
      <c r="CLI426" s="42"/>
      <c r="CLJ426" s="42"/>
      <c r="CLK426" s="42"/>
      <c r="CLL426" s="42"/>
      <c r="CLM426" s="42"/>
      <c r="CLN426" s="42"/>
      <c r="CLO426" s="42"/>
      <c r="CLP426" s="42"/>
      <c r="CLQ426" s="42"/>
      <c r="CLR426" s="42"/>
      <c r="CLS426" s="42"/>
      <c r="CLT426" s="42"/>
      <c r="CLU426" s="42"/>
      <c r="CLV426" s="42"/>
      <c r="CLW426" s="42"/>
      <c r="CLX426" s="42"/>
      <c r="CLY426" s="42"/>
      <c r="CLZ426" s="42"/>
      <c r="CMA426" s="42"/>
      <c r="CMB426" s="42"/>
      <c r="CMC426" s="42"/>
      <c r="CMD426" s="42"/>
      <c r="CME426" s="42"/>
      <c r="CMF426" s="42"/>
      <c r="CMG426" s="42"/>
      <c r="CMH426" s="42"/>
      <c r="CMI426" s="42"/>
      <c r="CMJ426" s="42"/>
      <c r="CMK426" s="42"/>
      <c r="CML426" s="42"/>
      <c r="CMM426" s="42"/>
      <c r="CMN426" s="42"/>
      <c r="CMO426" s="42"/>
      <c r="CMP426" s="42"/>
      <c r="CMQ426" s="42"/>
      <c r="CMR426" s="42"/>
      <c r="CMS426" s="42"/>
      <c r="CMT426" s="42"/>
      <c r="CMU426" s="42"/>
      <c r="CMV426" s="42"/>
      <c r="CMW426" s="42"/>
      <c r="CMX426" s="42"/>
      <c r="CMY426" s="42"/>
      <c r="CMZ426" s="42"/>
      <c r="CNA426" s="42"/>
      <c r="CNB426" s="42"/>
      <c r="CNC426" s="42"/>
      <c r="CND426" s="42"/>
      <c r="CNE426" s="42"/>
      <c r="CNF426" s="42"/>
      <c r="CNG426" s="42"/>
      <c r="CNH426" s="42"/>
      <c r="CNI426" s="42"/>
      <c r="CNJ426" s="42"/>
      <c r="CNK426" s="42"/>
      <c r="CNL426" s="42"/>
      <c r="CNM426" s="42"/>
      <c r="CNN426" s="42"/>
      <c r="CNO426" s="42"/>
      <c r="CNP426" s="42"/>
      <c r="CNQ426" s="42"/>
      <c r="CNR426" s="42"/>
      <c r="CNS426" s="42"/>
      <c r="CNT426" s="42"/>
      <c r="CNU426" s="42"/>
      <c r="CNV426" s="42"/>
      <c r="CNW426" s="42"/>
      <c r="CNX426" s="42"/>
      <c r="CNY426" s="42"/>
      <c r="CNZ426" s="42"/>
      <c r="COA426" s="42"/>
      <c r="COB426" s="42"/>
      <c r="COC426" s="42"/>
      <c r="COD426" s="42"/>
      <c r="COE426" s="42"/>
      <c r="COF426" s="42"/>
      <c r="COG426" s="42"/>
      <c r="COH426" s="42"/>
      <c r="COI426" s="42"/>
      <c r="COJ426" s="42"/>
      <c r="COK426" s="42"/>
      <c r="COL426" s="42"/>
      <c r="COM426" s="42"/>
      <c r="CON426" s="42"/>
      <c r="COO426" s="42"/>
      <c r="COP426" s="42"/>
      <c r="COQ426" s="42"/>
      <c r="COR426" s="42"/>
      <c r="COS426" s="42"/>
      <c r="COT426" s="42"/>
      <c r="COU426" s="42"/>
      <c r="COV426" s="42"/>
      <c r="COW426" s="42"/>
      <c r="COX426" s="42"/>
      <c r="COY426" s="42"/>
      <c r="COZ426" s="42"/>
      <c r="CPA426" s="42"/>
      <c r="CPB426" s="42"/>
      <c r="CPC426" s="42"/>
      <c r="CPD426" s="42"/>
      <c r="CPE426" s="42"/>
      <c r="CPF426" s="42"/>
      <c r="CPG426" s="42"/>
      <c r="CPH426" s="42"/>
      <c r="CPI426" s="42"/>
      <c r="CPJ426" s="42"/>
      <c r="CPK426" s="42"/>
      <c r="CPL426" s="42"/>
      <c r="CPM426" s="42"/>
      <c r="CPN426" s="42"/>
      <c r="CPO426" s="42"/>
      <c r="CPP426" s="42"/>
      <c r="CPQ426" s="42"/>
      <c r="CPR426" s="42"/>
      <c r="CPS426" s="42"/>
      <c r="CPT426" s="42"/>
      <c r="CPU426" s="42"/>
      <c r="CPV426" s="42"/>
      <c r="CPW426" s="42"/>
      <c r="CPX426" s="42"/>
      <c r="CPY426" s="42"/>
      <c r="CPZ426" s="42"/>
      <c r="CQA426" s="42"/>
      <c r="CQB426" s="42"/>
      <c r="CQC426" s="42"/>
      <c r="CQD426" s="42"/>
      <c r="CQE426" s="42"/>
      <c r="CQF426" s="42"/>
      <c r="CQG426" s="42"/>
      <c r="CQH426" s="42"/>
      <c r="CQI426" s="42"/>
      <c r="CQJ426" s="42"/>
      <c r="CQK426" s="42"/>
      <c r="CQL426" s="42"/>
      <c r="CQM426" s="42"/>
      <c r="CQN426" s="42"/>
      <c r="CQO426" s="42"/>
      <c r="CQP426" s="42"/>
      <c r="CQQ426" s="42"/>
      <c r="CQR426" s="42"/>
      <c r="CQS426" s="42"/>
      <c r="CQT426" s="42"/>
      <c r="CQU426" s="42"/>
      <c r="CQV426" s="42"/>
      <c r="CQW426" s="42"/>
      <c r="CQX426" s="42"/>
      <c r="CQY426" s="42"/>
      <c r="CQZ426" s="42"/>
      <c r="CRA426" s="42"/>
      <c r="CRB426" s="42"/>
      <c r="CRC426" s="42"/>
      <c r="CRD426" s="42"/>
      <c r="CRE426" s="42"/>
      <c r="CRF426" s="42"/>
      <c r="CRG426" s="42"/>
      <c r="CRH426" s="42"/>
      <c r="CRI426" s="42"/>
      <c r="CRJ426" s="42"/>
      <c r="CRK426" s="42"/>
      <c r="CRL426" s="42"/>
      <c r="CRM426" s="42"/>
      <c r="CRN426" s="42"/>
      <c r="CRO426" s="42"/>
      <c r="CRP426" s="42"/>
      <c r="CRQ426" s="42"/>
      <c r="CRR426" s="42"/>
      <c r="CRS426" s="42"/>
      <c r="CRT426" s="42"/>
      <c r="CRU426" s="42"/>
      <c r="CRV426" s="42"/>
      <c r="CRW426" s="42"/>
      <c r="CRX426" s="42"/>
      <c r="CRY426" s="42"/>
      <c r="CRZ426" s="42"/>
      <c r="CSA426" s="42"/>
      <c r="CSB426" s="42"/>
      <c r="CSC426" s="42"/>
      <c r="CSD426" s="42"/>
      <c r="CSE426" s="42"/>
      <c r="CSF426" s="42"/>
      <c r="CSG426" s="42"/>
      <c r="CSH426" s="42"/>
      <c r="CSI426" s="42"/>
      <c r="CSJ426" s="42"/>
      <c r="CSK426" s="42"/>
      <c r="CSL426" s="42"/>
      <c r="CSM426" s="42"/>
      <c r="CSN426" s="42"/>
      <c r="CSO426" s="42"/>
      <c r="CSP426" s="42"/>
      <c r="CSQ426" s="42"/>
      <c r="CSR426" s="42"/>
      <c r="CSS426" s="42"/>
      <c r="CST426" s="42"/>
      <c r="CSU426" s="42"/>
      <c r="CSV426" s="42"/>
      <c r="CSW426" s="42"/>
      <c r="CSX426" s="42"/>
      <c r="CSY426" s="42"/>
      <c r="CSZ426" s="42"/>
      <c r="CTA426" s="42"/>
      <c r="CTB426" s="42"/>
      <c r="CTC426" s="42"/>
      <c r="CTD426" s="42"/>
      <c r="CTE426" s="42"/>
      <c r="CTF426" s="42"/>
      <c r="CTG426" s="42"/>
      <c r="CTH426" s="42"/>
      <c r="CTI426" s="42"/>
      <c r="CTJ426" s="42"/>
      <c r="CTK426" s="42"/>
      <c r="CTL426" s="42"/>
      <c r="CTM426" s="42"/>
      <c r="CTN426" s="42"/>
      <c r="CTO426" s="42"/>
      <c r="CTP426" s="42"/>
      <c r="CTQ426" s="42"/>
      <c r="CTR426" s="42"/>
      <c r="CTS426" s="42"/>
      <c r="CTT426" s="42"/>
      <c r="CTU426" s="42"/>
      <c r="CTV426" s="42"/>
      <c r="CTW426" s="42"/>
      <c r="CTX426" s="42"/>
      <c r="CTY426" s="42"/>
      <c r="CTZ426" s="42"/>
      <c r="CUA426" s="42"/>
      <c r="CUB426" s="42"/>
      <c r="CUC426" s="42"/>
      <c r="CUD426" s="42"/>
      <c r="CUE426" s="42"/>
      <c r="CUF426" s="42"/>
      <c r="CUG426" s="42"/>
      <c r="CUH426" s="42"/>
      <c r="CUI426" s="42"/>
      <c r="CUJ426" s="42"/>
      <c r="CUK426" s="42"/>
      <c r="CUL426" s="42"/>
      <c r="CUM426" s="42"/>
      <c r="CUN426" s="42"/>
      <c r="CUO426" s="42"/>
      <c r="CUP426" s="42"/>
      <c r="CUQ426" s="42"/>
      <c r="CUR426" s="42"/>
      <c r="CUS426" s="42"/>
      <c r="CUT426" s="42"/>
      <c r="CUU426" s="42"/>
      <c r="CUV426" s="42"/>
      <c r="CUW426" s="42"/>
      <c r="CUX426" s="42"/>
      <c r="CUY426" s="42"/>
      <c r="CUZ426" s="42"/>
      <c r="CVA426" s="42"/>
      <c r="CVB426" s="42"/>
      <c r="CVC426" s="42"/>
      <c r="CVD426" s="42"/>
      <c r="CVE426" s="42"/>
      <c r="CVF426" s="42"/>
      <c r="CVG426" s="42"/>
      <c r="CVH426" s="42"/>
      <c r="CVI426" s="42"/>
      <c r="CVJ426" s="42"/>
      <c r="CVK426" s="42"/>
      <c r="CVL426" s="42"/>
      <c r="CVM426" s="42"/>
      <c r="CVN426" s="42"/>
      <c r="CVO426" s="42"/>
      <c r="CVP426" s="42"/>
      <c r="CVQ426" s="42"/>
      <c r="CVR426" s="42"/>
      <c r="CVS426" s="42"/>
      <c r="CVT426" s="42"/>
      <c r="CVU426" s="42"/>
      <c r="CVV426" s="42"/>
      <c r="CVW426" s="42"/>
      <c r="CVX426" s="42"/>
      <c r="CVY426" s="42"/>
      <c r="CVZ426" s="42"/>
      <c r="CWA426" s="42"/>
      <c r="CWB426" s="42"/>
      <c r="CWC426" s="42"/>
      <c r="CWD426" s="42"/>
      <c r="CWE426" s="42"/>
      <c r="CWF426" s="42"/>
      <c r="CWG426" s="42"/>
      <c r="CWH426" s="42"/>
      <c r="CWI426" s="42"/>
      <c r="CWJ426" s="42"/>
      <c r="CWK426" s="42"/>
      <c r="CWL426" s="42"/>
      <c r="CWM426" s="42"/>
      <c r="CWN426" s="42"/>
      <c r="CWO426" s="42"/>
      <c r="CWP426" s="42"/>
      <c r="CWQ426" s="42"/>
      <c r="CWR426" s="42"/>
      <c r="CWS426" s="42"/>
      <c r="CWT426" s="42"/>
      <c r="CWU426" s="42"/>
      <c r="CWV426" s="42"/>
      <c r="CWW426" s="42"/>
      <c r="CWX426" s="42"/>
      <c r="CWY426" s="42"/>
      <c r="CWZ426" s="42"/>
      <c r="CXA426" s="42"/>
      <c r="CXB426" s="42"/>
      <c r="CXC426" s="42"/>
      <c r="CXD426" s="42"/>
      <c r="CXE426" s="42"/>
      <c r="CXF426" s="42"/>
      <c r="CXG426" s="42"/>
      <c r="CXH426" s="42"/>
      <c r="CXI426" s="42"/>
      <c r="CXJ426" s="42"/>
      <c r="CXK426" s="42"/>
      <c r="CXL426" s="42"/>
      <c r="CXM426" s="42"/>
      <c r="CXN426" s="42"/>
      <c r="CXO426" s="42"/>
      <c r="CXP426" s="42"/>
      <c r="CXQ426" s="42"/>
      <c r="CXR426" s="42"/>
      <c r="CXS426" s="42"/>
      <c r="CXT426" s="42"/>
      <c r="CXU426" s="42"/>
      <c r="CXV426" s="42"/>
      <c r="CXW426" s="42"/>
      <c r="CXX426" s="42"/>
      <c r="CXY426" s="42"/>
      <c r="CXZ426" s="42"/>
      <c r="CYA426" s="42"/>
      <c r="CYB426" s="42"/>
      <c r="CYC426" s="42"/>
      <c r="CYD426" s="42"/>
      <c r="CYE426" s="42"/>
      <c r="CYF426" s="42"/>
      <c r="CYG426" s="42"/>
      <c r="CYH426" s="42"/>
      <c r="CYI426" s="42"/>
      <c r="CYJ426" s="42"/>
      <c r="CYK426" s="42"/>
      <c r="CYL426" s="42"/>
      <c r="CYM426" s="42"/>
      <c r="CYN426" s="42"/>
      <c r="CYO426" s="42"/>
      <c r="CYP426" s="42"/>
      <c r="CYQ426" s="42"/>
      <c r="CYR426" s="42"/>
      <c r="CYS426" s="42"/>
      <c r="CYT426" s="42"/>
      <c r="CYU426" s="42"/>
      <c r="CYV426" s="42"/>
      <c r="CYW426" s="42"/>
      <c r="CYX426" s="42"/>
      <c r="CYY426" s="42"/>
      <c r="CYZ426" s="42"/>
      <c r="CZA426" s="42"/>
      <c r="CZB426" s="42"/>
      <c r="CZC426" s="42"/>
      <c r="CZD426" s="42"/>
      <c r="CZE426" s="42"/>
      <c r="CZF426" s="42"/>
      <c r="CZG426" s="42"/>
      <c r="CZH426" s="42"/>
      <c r="CZI426" s="42"/>
      <c r="CZJ426" s="42"/>
      <c r="CZK426" s="42"/>
      <c r="CZL426" s="42"/>
      <c r="CZM426" s="42"/>
      <c r="CZN426" s="42"/>
      <c r="CZO426" s="42"/>
      <c r="CZP426" s="42"/>
      <c r="CZQ426" s="42"/>
      <c r="CZR426" s="42"/>
      <c r="CZS426" s="42"/>
      <c r="CZT426" s="42"/>
      <c r="CZU426" s="42"/>
      <c r="CZV426" s="42"/>
      <c r="CZW426" s="42"/>
      <c r="CZX426" s="42"/>
      <c r="CZY426" s="42"/>
      <c r="CZZ426" s="42"/>
      <c r="DAA426" s="42"/>
      <c r="DAB426" s="42"/>
      <c r="DAC426" s="42"/>
      <c r="DAD426" s="42"/>
      <c r="DAE426" s="42"/>
      <c r="DAF426" s="42"/>
      <c r="DAG426" s="42"/>
      <c r="DAH426" s="42"/>
      <c r="DAI426" s="42"/>
      <c r="DAJ426" s="42"/>
      <c r="DAK426" s="42"/>
      <c r="DAL426" s="42"/>
      <c r="DAM426" s="42"/>
      <c r="DAN426" s="42"/>
      <c r="DAO426" s="42"/>
      <c r="DAP426" s="42"/>
      <c r="DAQ426" s="42"/>
      <c r="DAR426" s="42"/>
      <c r="DAS426" s="42"/>
      <c r="DAT426" s="42"/>
      <c r="DAU426" s="42"/>
      <c r="DAV426" s="42"/>
      <c r="DAW426" s="42"/>
      <c r="DAX426" s="42"/>
      <c r="DAY426" s="42"/>
      <c r="DAZ426" s="42"/>
      <c r="DBA426" s="42"/>
      <c r="DBB426" s="42"/>
      <c r="DBC426" s="42"/>
      <c r="DBD426" s="42"/>
      <c r="DBE426" s="42"/>
      <c r="DBF426" s="42"/>
      <c r="DBG426" s="42"/>
      <c r="DBH426" s="42"/>
      <c r="DBI426" s="42"/>
      <c r="DBJ426" s="42"/>
      <c r="DBK426" s="42"/>
      <c r="DBL426" s="42"/>
      <c r="DBM426" s="42"/>
      <c r="DBN426" s="42"/>
      <c r="DBO426" s="42"/>
      <c r="DBP426" s="42"/>
      <c r="DBQ426" s="42"/>
      <c r="DBR426" s="42"/>
      <c r="DBS426" s="42"/>
      <c r="DBT426" s="42"/>
      <c r="DBU426" s="42"/>
      <c r="DBV426" s="42"/>
      <c r="DBW426" s="42"/>
      <c r="DBX426" s="42"/>
      <c r="DBY426" s="42"/>
      <c r="DBZ426" s="42"/>
      <c r="DCA426" s="42"/>
      <c r="DCB426" s="42"/>
      <c r="DCC426" s="42"/>
      <c r="DCD426" s="42"/>
      <c r="DCE426" s="42"/>
      <c r="DCF426" s="42"/>
      <c r="DCG426" s="42"/>
      <c r="DCH426" s="42"/>
      <c r="DCI426" s="42"/>
      <c r="DCJ426" s="42"/>
      <c r="DCK426" s="42"/>
      <c r="DCL426" s="42"/>
      <c r="DCM426" s="42"/>
      <c r="DCN426" s="42"/>
      <c r="DCO426" s="42"/>
      <c r="DCP426" s="42"/>
      <c r="DCQ426" s="42"/>
      <c r="DCR426" s="42"/>
      <c r="DCS426" s="42"/>
      <c r="DCT426" s="42"/>
      <c r="DCU426" s="42"/>
      <c r="DCV426" s="42"/>
      <c r="DCW426" s="42"/>
      <c r="DCX426" s="42"/>
      <c r="DCY426" s="42"/>
      <c r="DCZ426" s="42"/>
      <c r="DDA426" s="42"/>
      <c r="DDB426" s="42"/>
      <c r="DDC426" s="42"/>
      <c r="DDD426" s="42"/>
      <c r="DDE426" s="42"/>
      <c r="DDF426" s="42"/>
      <c r="DDG426" s="42"/>
      <c r="DDH426" s="42"/>
      <c r="DDI426" s="42"/>
      <c r="DDJ426" s="42"/>
      <c r="DDK426" s="42"/>
      <c r="DDL426" s="42"/>
      <c r="DDM426" s="42"/>
      <c r="DDN426" s="42"/>
      <c r="DDO426" s="42"/>
      <c r="DDP426" s="42"/>
      <c r="DDQ426" s="42"/>
      <c r="DDR426" s="42"/>
      <c r="DDS426" s="42"/>
      <c r="DDT426" s="42"/>
      <c r="DDU426" s="42"/>
      <c r="DDV426" s="42"/>
      <c r="DDW426" s="42"/>
      <c r="DDX426" s="42"/>
      <c r="DDY426" s="42"/>
      <c r="DDZ426" s="42"/>
      <c r="DEA426" s="42"/>
      <c r="DEB426" s="42"/>
      <c r="DEC426" s="42"/>
      <c r="DED426" s="42"/>
      <c r="DEE426" s="42"/>
      <c r="DEF426" s="42"/>
      <c r="DEG426" s="42"/>
      <c r="DEH426" s="42"/>
      <c r="DEI426" s="42"/>
      <c r="DEJ426" s="42"/>
      <c r="DEK426" s="42"/>
      <c r="DEL426" s="42"/>
      <c r="DEM426" s="42"/>
      <c r="DEN426" s="42"/>
      <c r="DEO426" s="42"/>
      <c r="DEP426" s="42"/>
      <c r="DEQ426" s="42"/>
      <c r="DER426" s="42"/>
      <c r="DES426" s="42"/>
      <c r="DET426" s="42"/>
      <c r="DEU426" s="42"/>
      <c r="DEV426" s="42"/>
      <c r="DEW426" s="42"/>
      <c r="DEX426" s="42"/>
      <c r="DEY426" s="42"/>
      <c r="DEZ426" s="42"/>
      <c r="DFA426" s="42"/>
      <c r="DFB426" s="42"/>
      <c r="DFC426" s="42"/>
      <c r="DFD426" s="42"/>
      <c r="DFE426" s="42"/>
      <c r="DFF426" s="42"/>
      <c r="DFG426" s="42"/>
      <c r="DFH426" s="42"/>
      <c r="DFI426" s="42"/>
      <c r="DFJ426" s="42"/>
      <c r="DFK426" s="42"/>
      <c r="DFL426" s="42"/>
      <c r="DFM426" s="42"/>
      <c r="DFN426" s="42"/>
      <c r="DFO426" s="42"/>
      <c r="DFP426" s="42"/>
      <c r="DFQ426" s="42"/>
      <c r="DFR426" s="42"/>
      <c r="DFS426" s="42"/>
      <c r="DFT426" s="42"/>
      <c r="DFU426" s="42"/>
      <c r="DFV426" s="42"/>
      <c r="DFW426" s="42"/>
      <c r="DFX426" s="42"/>
      <c r="DFY426" s="42"/>
      <c r="DFZ426" s="42"/>
      <c r="DGA426" s="42"/>
      <c r="DGB426" s="42"/>
      <c r="DGC426" s="42"/>
      <c r="DGD426" s="42"/>
      <c r="DGE426" s="42"/>
      <c r="DGF426" s="42"/>
      <c r="DGG426" s="42"/>
      <c r="DGH426" s="42"/>
      <c r="DGI426" s="42"/>
      <c r="DGJ426" s="42"/>
      <c r="DGK426" s="42"/>
      <c r="DGL426" s="42"/>
      <c r="DGM426" s="42"/>
      <c r="DGN426" s="42"/>
      <c r="DGO426" s="42"/>
      <c r="DGP426" s="42"/>
      <c r="DGQ426" s="42"/>
      <c r="DGR426" s="42"/>
      <c r="DGS426" s="42"/>
      <c r="DGT426" s="42"/>
      <c r="DGU426" s="42"/>
      <c r="DGV426" s="42"/>
      <c r="DGW426" s="42"/>
      <c r="DGX426" s="42"/>
      <c r="DGY426" s="42"/>
      <c r="DGZ426" s="42"/>
      <c r="DHA426" s="42"/>
      <c r="DHB426" s="42"/>
      <c r="DHC426" s="42"/>
      <c r="DHD426" s="42"/>
      <c r="DHE426" s="42"/>
      <c r="DHF426" s="42"/>
      <c r="DHG426" s="42"/>
      <c r="DHH426" s="42"/>
      <c r="DHI426" s="42"/>
      <c r="DHJ426" s="42"/>
      <c r="DHK426" s="42"/>
      <c r="DHL426" s="42"/>
      <c r="DHM426" s="42"/>
      <c r="DHN426" s="42"/>
      <c r="DHO426" s="42"/>
      <c r="DHP426" s="42"/>
      <c r="DHQ426" s="42"/>
      <c r="DHR426" s="42"/>
      <c r="DHS426" s="42"/>
      <c r="DHT426" s="42"/>
      <c r="DHU426" s="42"/>
      <c r="DHV426" s="42"/>
      <c r="DHW426" s="42"/>
      <c r="DHX426" s="42"/>
      <c r="DHY426" s="42"/>
      <c r="DHZ426" s="42"/>
      <c r="DIA426" s="42"/>
      <c r="DIB426" s="42"/>
      <c r="DIC426" s="42"/>
      <c r="DID426" s="42"/>
      <c r="DIE426" s="42"/>
      <c r="DIF426" s="42"/>
      <c r="DIG426" s="42"/>
      <c r="DIH426" s="42"/>
      <c r="DII426" s="42"/>
      <c r="DIJ426" s="42"/>
      <c r="DIK426" s="42"/>
      <c r="DIL426" s="42"/>
      <c r="DIM426" s="42"/>
      <c r="DIN426" s="42"/>
      <c r="DIO426" s="42"/>
      <c r="DIP426" s="42"/>
      <c r="DIQ426" s="42"/>
      <c r="DIR426" s="42"/>
      <c r="DIS426" s="42"/>
      <c r="DIT426" s="42"/>
      <c r="DIU426" s="42"/>
      <c r="DIV426" s="42"/>
      <c r="DIW426" s="42"/>
      <c r="DIX426" s="42"/>
      <c r="DIY426" s="42"/>
      <c r="DIZ426" s="42"/>
      <c r="DJA426" s="42"/>
      <c r="DJB426" s="42"/>
      <c r="DJC426" s="42"/>
      <c r="DJD426" s="42"/>
      <c r="DJE426" s="42"/>
      <c r="DJF426" s="42"/>
      <c r="DJG426" s="42"/>
      <c r="DJH426" s="42"/>
      <c r="DJI426" s="42"/>
      <c r="DJJ426" s="42"/>
      <c r="DJK426" s="42"/>
      <c r="DJL426" s="42"/>
      <c r="DJM426" s="42"/>
      <c r="DJN426" s="42"/>
      <c r="DJO426" s="42"/>
      <c r="DJP426" s="42"/>
      <c r="DJQ426" s="42"/>
      <c r="DJR426" s="42"/>
      <c r="DJS426" s="42"/>
      <c r="DJT426" s="42"/>
      <c r="DJU426" s="42"/>
      <c r="DJV426" s="42"/>
      <c r="DJW426" s="42"/>
      <c r="DJX426" s="42"/>
      <c r="DJY426" s="42"/>
      <c r="DJZ426" s="42"/>
      <c r="DKA426" s="42"/>
      <c r="DKB426" s="42"/>
      <c r="DKC426" s="42"/>
      <c r="DKD426" s="42"/>
      <c r="DKE426" s="42"/>
      <c r="DKF426" s="42"/>
      <c r="DKG426" s="42"/>
      <c r="DKH426" s="42"/>
      <c r="DKI426" s="42"/>
      <c r="DKJ426" s="42"/>
      <c r="DKK426" s="42"/>
      <c r="DKL426" s="42"/>
      <c r="DKM426" s="42"/>
      <c r="DKN426" s="42"/>
      <c r="DKO426" s="42"/>
      <c r="DKP426" s="42"/>
      <c r="DKQ426" s="42"/>
      <c r="DKR426" s="42"/>
      <c r="DKS426" s="42"/>
      <c r="DKT426" s="42"/>
      <c r="DKU426" s="42"/>
      <c r="DKV426" s="42"/>
      <c r="DKW426" s="42"/>
      <c r="DKX426" s="42"/>
      <c r="DKY426" s="42"/>
      <c r="DKZ426" s="42"/>
      <c r="DLA426" s="42"/>
      <c r="DLB426" s="42"/>
      <c r="DLC426" s="42"/>
      <c r="DLD426" s="42"/>
      <c r="DLE426" s="42"/>
      <c r="DLF426" s="42"/>
      <c r="DLG426" s="42"/>
      <c r="DLH426" s="42"/>
      <c r="DLI426" s="42"/>
      <c r="DLJ426" s="42"/>
      <c r="DLK426" s="42"/>
      <c r="DLL426" s="42"/>
      <c r="DLM426" s="42"/>
      <c r="DLN426" s="42"/>
      <c r="DLO426" s="42"/>
      <c r="DLP426" s="42"/>
      <c r="DLQ426" s="42"/>
      <c r="DLR426" s="42"/>
      <c r="DLS426" s="42"/>
      <c r="DLT426" s="42"/>
      <c r="DLU426" s="42"/>
      <c r="DLV426" s="42"/>
      <c r="DLW426" s="42"/>
      <c r="DLX426" s="42"/>
      <c r="DLY426" s="42"/>
      <c r="DLZ426" s="42"/>
      <c r="DMA426" s="42"/>
      <c r="DMB426" s="42"/>
      <c r="DMC426" s="42"/>
      <c r="DMD426" s="42"/>
      <c r="DME426" s="42"/>
      <c r="DMF426" s="42"/>
      <c r="DMG426" s="42"/>
      <c r="DMH426" s="42"/>
      <c r="DMI426" s="42"/>
      <c r="DMJ426" s="42"/>
      <c r="DMK426" s="42"/>
      <c r="DML426" s="42"/>
      <c r="DMM426" s="42"/>
      <c r="DMN426" s="42"/>
      <c r="DMO426" s="42"/>
      <c r="DMP426" s="42"/>
      <c r="DMQ426" s="42"/>
      <c r="DMR426" s="42"/>
      <c r="DMS426" s="42"/>
      <c r="DMT426" s="42"/>
      <c r="DMU426" s="42"/>
      <c r="DMV426" s="42"/>
      <c r="DMW426" s="42"/>
      <c r="DMX426" s="42"/>
      <c r="DMY426" s="42"/>
      <c r="DMZ426" s="42"/>
      <c r="DNA426" s="42"/>
      <c r="DNB426" s="42"/>
      <c r="DNC426" s="42"/>
      <c r="DND426" s="42"/>
      <c r="DNE426" s="42"/>
      <c r="DNF426" s="42"/>
      <c r="DNG426" s="42"/>
      <c r="DNH426" s="42"/>
      <c r="DNI426" s="42"/>
      <c r="DNJ426" s="42"/>
      <c r="DNK426" s="42"/>
      <c r="DNL426" s="42"/>
      <c r="DNM426" s="42"/>
      <c r="DNN426" s="42"/>
      <c r="DNO426" s="42"/>
      <c r="DNP426" s="42"/>
      <c r="DNQ426" s="42"/>
      <c r="DNR426" s="42"/>
      <c r="DNS426" s="42"/>
      <c r="DNT426" s="42"/>
      <c r="DNU426" s="42"/>
      <c r="DNV426" s="42"/>
      <c r="DNW426" s="42"/>
      <c r="DNX426" s="42"/>
      <c r="DNY426" s="42"/>
      <c r="DNZ426" s="42"/>
      <c r="DOA426" s="42"/>
      <c r="DOB426" s="42"/>
      <c r="DOC426" s="42"/>
      <c r="DOD426" s="42"/>
      <c r="DOE426" s="42"/>
      <c r="DOF426" s="42"/>
      <c r="DOG426" s="42"/>
      <c r="DOH426" s="42"/>
      <c r="DOI426" s="42"/>
      <c r="DOJ426" s="42"/>
      <c r="DOK426" s="42"/>
      <c r="DOL426" s="42"/>
      <c r="DOM426" s="42"/>
      <c r="DON426" s="42"/>
      <c r="DOO426" s="42"/>
      <c r="DOP426" s="42"/>
      <c r="DOQ426" s="42"/>
      <c r="DOR426" s="42"/>
      <c r="DOS426" s="42"/>
      <c r="DOT426" s="42"/>
      <c r="DOU426" s="42"/>
      <c r="DOV426" s="42"/>
      <c r="DOW426" s="42"/>
      <c r="DOX426" s="42"/>
      <c r="DOY426" s="42"/>
      <c r="DOZ426" s="42"/>
      <c r="DPA426" s="42"/>
      <c r="DPB426" s="42"/>
      <c r="DPC426" s="42"/>
      <c r="DPD426" s="42"/>
      <c r="DPE426" s="42"/>
      <c r="DPF426" s="42"/>
      <c r="DPG426" s="42"/>
      <c r="DPH426" s="42"/>
      <c r="DPI426" s="42"/>
      <c r="DPJ426" s="42"/>
      <c r="DPK426" s="42"/>
      <c r="DPL426" s="42"/>
      <c r="DPM426" s="42"/>
      <c r="DPN426" s="42"/>
      <c r="DPO426" s="42"/>
      <c r="DPP426" s="42"/>
      <c r="DPQ426" s="42"/>
      <c r="DPR426" s="42"/>
      <c r="DPS426" s="42"/>
      <c r="DPT426" s="42"/>
      <c r="DPU426" s="42"/>
      <c r="DPV426" s="42"/>
      <c r="DPW426" s="42"/>
      <c r="DPX426" s="42"/>
      <c r="DPY426" s="42"/>
      <c r="DPZ426" s="42"/>
      <c r="DQA426" s="42"/>
      <c r="DQB426" s="42"/>
      <c r="DQC426" s="42"/>
      <c r="DQD426" s="42"/>
      <c r="DQE426" s="42"/>
      <c r="DQF426" s="42"/>
      <c r="DQG426" s="42"/>
      <c r="DQH426" s="42"/>
      <c r="DQI426" s="42"/>
      <c r="DQJ426" s="42"/>
      <c r="DQK426" s="42"/>
      <c r="DQL426" s="42"/>
      <c r="DQM426" s="42"/>
      <c r="DQN426" s="42"/>
      <c r="DQO426" s="42"/>
      <c r="DQP426" s="42"/>
      <c r="DQQ426" s="42"/>
      <c r="DQR426" s="42"/>
      <c r="DQS426" s="42"/>
      <c r="DQT426" s="42"/>
      <c r="DQU426" s="42"/>
      <c r="DQV426" s="42"/>
      <c r="DQW426" s="42"/>
      <c r="DQX426" s="42"/>
      <c r="DQY426" s="42"/>
      <c r="DQZ426" s="42"/>
      <c r="DRA426" s="42"/>
      <c r="DRB426" s="42"/>
      <c r="DRC426" s="42"/>
      <c r="DRD426" s="42"/>
      <c r="DRE426" s="42"/>
      <c r="DRF426" s="42"/>
      <c r="DRG426" s="42"/>
      <c r="DRH426" s="42"/>
      <c r="DRI426" s="42"/>
      <c r="DRJ426" s="42"/>
      <c r="DRK426" s="42"/>
      <c r="DRL426" s="42"/>
      <c r="DRM426" s="42"/>
      <c r="DRN426" s="42"/>
      <c r="DRO426" s="42"/>
      <c r="DRP426" s="42"/>
      <c r="DRQ426" s="42"/>
      <c r="DRR426" s="42"/>
      <c r="DRS426" s="42"/>
      <c r="DRT426" s="42"/>
      <c r="DRU426" s="42"/>
      <c r="DRV426" s="42"/>
      <c r="DRW426" s="42"/>
      <c r="DRX426" s="42"/>
      <c r="DRY426" s="42"/>
      <c r="DRZ426" s="42"/>
      <c r="DSA426" s="42"/>
      <c r="DSB426" s="42"/>
      <c r="DSC426" s="42"/>
      <c r="DSD426" s="42"/>
      <c r="DSE426" s="42"/>
      <c r="DSF426" s="42"/>
      <c r="DSG426" s="42"/>
      <c r="DSH426" s="42"/>
      <c r="DSI426" s="42"/>
      <c r="DSJ426" s="42"/>
      <c r="DSK426" s="42"/>
      <c r="DSL426" s="42"/>
      <c r="DSM426" s="42"/>
      <c r="DSN426" s="42"/>
      <c r="DSO426" s="42"/>
      <c r="DSP426" s="42"/>
      <c r="DSQ426" s="42"/>
      <c r="DSR426" s="42"/>
      <c r="DSS426" s="42"/>
      <c r="DST426" s="42"/>
      <c r="DSU426" s="42"/>
      <c r="DSV426" s="42"/>
      <c r="DSW426" s="42"/>
      <c r="DSX426" s="42"/>
      <c r="DSY426" s="42"/>
      <c r="DSZ426" s="42"/>
      <c r="DTA426" s="42"/>
      <c r="DTB426" s="42"/>
      <c r="DTC426" s="42"/>
      <c r="DTD426" s="42"/>
      <c r="DTE426" s="42"/>
      <c r="DTF426" s="42"/>
      <c r="DTG426" s="42"/>
      <c r="DTH426" s="42"/>
      <c r="DTI426" s="42"/>
      <c r="DTJ426" s="42"/>
      <c r="DTK426" s="42"/>
      <c r="DTL426" s="42"/>
      <c r="DTM426" s="42"/>
      <c r="DTN426" s="42"/>
      <c r="DTO426" s="42"/>
      <c r="DTP426" s="42"/>
      <c r="DTQ426" s="42"/>
      <c r="DTR426" s="42"/>
      <c r="DTS426" s="42"/>
      <c r="DTT426" s="42"/>
      <c r="DTU426" s="42"/>
      <c r="DTV426" s="42"/>
      <c r="DTW426" s="42"/>
      <c r="DTX426" s="42"/>
      <c r="DTY426" s="42"/>
      <c r="DTZ426" s="42"/>
      <c r="DUA426" s="42"/>
      <c r="DUB426" s="42"/>
      <c r="DUC426" s="42"/>
      <c r="DUD426" s="42"/>
      <c r="DUE426" s="42"/>
      <c r="DUF426" s="42"/>
      <c r="DUG426" s="42"/>
      <c r="DUH426" s="42"/>
      <c r="DUI426" s="42"/>
      <c r="DUJ426" s="42"/>
      <c r="DUK426" s="42"/>
      <c r="DUL426" s="42"/>
      <c r="DUM426" s="42"/>
      <c r="DUN426" s="42"/>
      <c r="DUO426" s="42"/>
      <c r="DUP426" s="42"/>
      <c r="DUQ426" s="42"/>
      <c r="DUR426" s="42"/>
      <c r="DUS426" s="42"/>
      <c r="DUT426" s="42"/>
      <c r="DUU426" s="42"/>
      <c r="DUV426" s="42"/>
      <c r="DUW426" s="42"/>
      <c r="DUX426" s="42"/>
      <c r="DUY426" s="42"/>
      <c r="DUZ426" s="42"/>
      <c r="DVA426" s="42"/>
      <c r="DVB426" s="42"/>
      <c r="DVC426" s="42"/>
      <c r="DVD426" s="42"/>
      <c r="DVE426" s="42"/>
      <c r="DVF426" s="42"/>
      <c r="DVG426" s="42"/>
      <c r="DVH426" s="42"/>
      <c r="DVI426" s="42"/>
      <c r="DVJ426" s="42"/>
      <c r="DVK426" s="42"/>
      <c r="DVL426" s="42"/>
      <c r="DVM426" s="42"/>
      <c r="DVN426" s="42"/>
      <c r="DVO426" s="42"/>
      <c r="DVP426" s="42"/>
      <c r="DVQ426" s="42"/>
      <c r="DVR426" s="42"/>
      <c r="DVS426" s="42"/>
      <c r="DVT426" s="42"/>
      <c r="DVU426" s="42"/>
      <c r="DVV426" s="42"/>
      <c r="DVW426" s="42"/>
      <c r="DVX426" s="42"/>
      <c r="DVY426" s="42"/>
      <c r="DVZ426" s="42"/>
      <c r="DWA426" s="42"/>
      <c r="DWB426" s="42"/>
      <c r="DWC426" s="42"/>
      <c r="DWD426" s="42"/>
      <c r="DWE426" s="42"/>
      <c r="DWF426" s="42"/>
      <c r="DWG426" s="42"/>
      <c r="DWH426" s="42"/>
      <c r="DWI426" s="42"/>
      <c r="DWJ426" s="42"/>
      <c r="DWK426" s="42"/>
      <c r="DWL426" s="42"/>
      <c r="DWM426" s="42"/>
      <c r="DWN426" s="42"/>
      <c r="DWO426" s="42"/>
      <c r="DWP426" s="42"/>
      <c r="DWQ426" s="42"/>
      <c r="DWR426" s="42"/>
      <c r="DWS426" s="42"/>
      <c r="DWT426" s="42"/>
      <c r="DWU426" s="42"/>
      <c r="DWV426" s="42"/>
      <c r="DWW426" s="42"/>
      <c r="DWX426" s="42"/>
      <c r="DWY426" s="42"/>
      <c r="DWZ426" s="42"/>
      <c r="DXA426" s="42"/>
      <c r="DXB426" s="42"/>
      <c r="DXC426" s="42"/>
      <c r="DXD426" s="42"/>
      <c r="DXE426" s="42"/>
      <c r="DXF426" s="42"/>
      <c r="DXG426" s="42"/>
      <c r="DXH426" s="42"/>
      <c r="DXI426" s="42"/>
      <c r="DXJ426" s="42"/>
      <c r="DXK426" s="42"/>
      <c r="DXL426" s="42"/>
      <c r="DXM426" s="42"/>
      <c r="DXN426" s="42"/>
      <c r="DXO426" s="42"/>
      <c r="DXP426" s="42"/>
      <c r="DXQ426" s="42"/>
      <c r="DXR426" s="42"/>
      <c r="DXS426" s="42"/>
      <c r="DXT426" s="42"/>
      <c r="DXU426" s="42"/>
      <c r="DXV426" s="42"/>
      <c r="DXW426" s="42"/>
      <c r="DXX426" s="42"/>
      <c r="DXY426" s="42"/>
      <c r="DXZ426" s="42"/>
      <c r="DYA426" s="42"/>
      <c r="DYB426" s="42"/>
      <c r="DYC426" s="42"/>
      <c r="DYD426" s="42"/>
      <c r="DYE426" s="42"/>
      <c r="DYF426" s="42"/>
      <c r="DYG426" s="42"/>
      <c r="DYH426" s="42"/>
      <c r="DYI426" s="42"/>
      <c r="DYJ426" s="42"/>
      <c r="DYK426" s="42"/>
      <c r="DYL426" s="42"/>
      <c r="DYM426" s="42"/>
      <c r="DYN426" s="42"/>
      <c r="DYO426" s="42"/>
      <c r="DYP426" s="42"/>
      <c r="DYQ426" s="42"/>
      <c r="DYR426" s="42"/>
      <c r="DYS426" s="42"/>
      <c r="DYT426" s="42"/>
      <c r="DYU426" s="42"/>
      <c r="DYV426" s="42"/>
      <c r="DYW426" s="42"/>
      <c r="DYX426" s="42"/>
      <c r="DYY426" s="42"/>
      <c r="DYZ426" s="42"/>
      <c r="DZA426" s="42"/>
      <c r="DZB426" s="42"/>
      <c r="DZC426" s="42"/>
      <c r="DZD426" s="42"/>
      <c r="DZE426" s="42"/>
      <c r="DZF426" s="42"/>
      <c r="DZG426" s="42"/>
      <c r="DZH426" s="42"/>
      <c r="DZI426" s="42"/>
      <c r="DZJ426" s="42"/>
      <c r="DZK426" s="42"/>
      <c r="DZL426" s="42"/>
      <c r="DZM426" s="42"/>
      <c r="DZN426" s="42"/>
      <c r="DZO426" s="42"/>
      <c r="DZP426" s="42"/>
      <c r="DZQ426" s="42"/>
      <c r="DZR426" s="42"/>
      <c r="DZS426" s="42"/>
      <c r="DZT426" s="42"/>
      <c r="DZU426" s="42"/>
      <c r="DZV426" s="42"/>
      <c r="DZW426" s="42"/>
      <c r="DZX426" s="42"/>
      <c r="DZY426" s="42"/>
      <c r="DZZ426" s="42"/>
      <c r="EAA426" s="42"/>
      <c r="EAB426" s="42"/>
      <c r="EAC426" s="42"/>
      <c r="EAD426" s="42"/>
      <c r="EAE426" s="42"/>
      <c r="EAF426" s="42"/>
      <c r="EAG426" s="42"/>
      <c r="EAH426" s="42"/>
      <c r="EAI426" s="42"/>
      <c r="EAJ426" s="42"/>
      <c r="EAK426" s="42"/>
      <c r="EAL426" s="42"/>
      <c r="EAM426" s="42"/>
      <c r="EAN426" s="42"/>
      <c r="EAO426" s="42"/>
      <c r="EAP426" s="42"/>
      <c r="EAQ426" s="42"/>
      <c r="EAR426" s="42"/>
      <c r="EAS426" s="42"/>
      <c r="EAT426" s="42"/>
      <c r="EAU426" s="42"/>
      <c r="EAV426" s="42"/>
      <c r="EAW426" s="42"/>
      <c r="EAX426" s="42"/>
      <c r="EAY426" s="42"/>
      <c r="EAZ426" s="42"/>
      <c r="EBA426" s="42"/>
      <c r="EBB426" s="42"/>
      <c r="EBC426" s="42"/>
      <c r="EBD426" s="42"/>
      <c r="EBE426" s="42"/>
      <c r="EBF426" s="42"/>
      <c r="EBG426" s="42"/>
      <c r="EBH426" s="42"/>
      <c r="EBI426" s="42"/>
      <c r="EBJ426" s="42"/>
      <c r="EBK426" s="42"/>
      <c r="EBL426" s="42"/>
      <c r="EBM426" s="42"/>
      <c r="EBN426" s="42"/>
      <c r="EBO426" s="42"/>
      <c r="EBP426" s="42"/>
      <c r="EBQ426" s="42"/>
      <c r="EBR426" s="42"/>
      <c r="EBS426" s="42"/>
      <c r="EBT426" s="42"/>
      <c r="EBU426" s="42"/>
      <c r="EBV426" s="42"/>
      <c r="EBW426" s="42"/>
      <c r="EBX426" s="42"/>
      <c r="EBY426" s="42"/>
      <c r="EBZ426" s="42"/>
      <c r="ECA426" s="42"/>
      <c r="ECB426" s="42"/>
      <c r="ECC426" s="42"/>
      <c r="ECD426" s="42"/>
      <c r="ECE426" s="42"/>
      <c r="ECF426" s="42"/>
      <c r="ECG426" s="42"/>
      <c r="ECH426" s="42"/>
      <c r="ECI426" s="42"/>
      <c r="ECJ426" s="42"/>
      <c r="ECK426" s="42"/>
      <c r="ECL426" s="42"/>
      <c r="ECM426" s="42"/>
      <c r="ECN426" s="42"/>
      <c r="ECO426" s="42"/>
      <c r="ECP426" s="42"/>
      <c r="ECQ426" s="42"/>
      <c r="ECR426" s="42"/>
      <c r="ECS426" s="42"/>
      <c r="ECT426" s="42"/>
      <c r="ECU426" s="42"/>
      <c r="ECV426" s="42"/>
      <c r="ECW426" s="42"/>
      <c r="ECX426" s="42"/>
      <c r="ECY426" s="42"/>
      <c r="ECZ426" s="42"/>
      <c r="EDA426" s="42"/>
      <c r="EDB426" s="42"/>
      <c r="EDC426" s="42"/>
      <c r="EDD426" s="42"/>
      <c r="EDE426" s="42"/>
      <c r="EDF426" s="42"/>
      <c r="EDG426" s="42"/>
      <c r="EDH426" s="42"/>
      <c r="EDI426" s="42"/>
      <c r="EDJ426" s="42"/>
      <c r="EDK426" s="42"/>
      <c r="EDL426" s="42"/>
      <c r="EDM426" s="42"/>
      <c r="EDN426" s="42"/>
      <c r="EDO426" s="42"/>
      <c r="EDP426" s="42"/>
      <c r="EDQ426" s="42"/>
      <c r="EDR426" s="42"/>
      <c r="EDS426" s="42"/>
      <c r="EDT426" s="42"/>
      <c r="EDU426" s="42"/>
      <c r="EDV426" s="42"/>
      <c r="EDW426" s="42"/>
      <c r="EDX426" s="42"/>
      <c r="EDY426" s="42"/>
      <c r="EDZ426" s="42"/>
      <c r="EEA426" s="42"/>
      <c r="EEB426" s="42"/>
      <c r="EEC426" s="42"/>
      <c r="EED426" s="42"/>
      <c r="EEE426" s="42"/>
      <c r="EEF426" s="42"/>
      <c r="EEG426" s="42"/>
      <c r="EEH426" s="42"/>
      <c r="EEI426" s="42"/>
      <c r="EEJ426" s="42"/>
      <c r="EEK426" s="42"/>
      <c r="EEL426" s="42"/>
      <c r="EEM426" s="42"/>
      <c r="EEN426" s="42"/>
      <c r="EEO426" s="42"/>
      <c r="EEP426" s="42"/>
      <c r="EEQ426" s="42"/>
      <c r="EER426" s="42"/>
      <c r="EES426" s="42"/>
      <c r="EET426" s="42"/>
      <c r="EEU426" s="42"/>
      <c r="EEV426" s="42"/>
      <c r="EEW426" s="42"/>
      <c r="EEX426" s="42"/>
      <c r="EEY426" s="42"/>
      <c r="EEZ426" s="42"/>
      <c r="EFA426" s="42"/>
      <c r="EFB426" s="42"/>
      <c r="EFC426" s="42"/>
      <c r="EFD426" s="42"/>
      <c r="EFE426" s="42"/>
      <c r="EFF426" s="42"/>
      <c r="EFG426" s="42"/>
      <c r="EFH426" s="42"/>
      <c r="EFI426" s="42"/>
      <c r="EFJ426" s="42"/>
      <c r="EFK426" s="42"/>
      <c r="EFL426" s="42"/>
      <c r="EFM426" s="42"/>
      <c r="EFN426" s="42"/>
      <c r="EFO426" s="42"/>
      <c r="EFP426" s="42"/>
      <c r="EFQ426" s="42"/>
      <c r="EFR426" s="42"/>
      <c r="EFS426" s="42"/>
      <c r="EFT426" s="42"/>
      <c r="EFU426" s="42"/>
      <c r="EFV426" s="42"/>
      <c r="EFW426" s="42"/>
      <c r="EFX426" s="42"/>
      <c r="EFY426" s="42"/>
      <c r="EFZ426" s="42"/>
      <c r="EGA426" s="42"/>
      <c r="EGB426" s="42"/>
      <c r="EGC426" s="42"/>
      <c r="EGD426" s="42"/>
      <c r="EGE426" s="42"/>
      <c r="EGF426" s="42"/>
      <c r="EGG426" s="42"/>
      <c r="EGH426" s="42"/>
      <c r="EGI426" s="42"/>
      <c r="EGJ426" s="42"/>
      <c r="EGK426" s="42"/>
      <c r="EGL426" s="42"/>
      <c r="EGM426" s="42"/>
      <c r="EGN426" s="42"/>
      <c r="EGO426" s="42"/>
      <c r="EGP426" s="42"/>
      <c r="EGQ426" s="42"/>
      <c r="EGR426" s="42"/>
      <c r="EGS426" s="42"/>
      <c r="EGT426" s="42"/>
      <c r="EGU426" s="42"/>
      <c r="EGV426" s="42"/>
      <c r="EGW426" s="42"/>
      <c r="EGX426" s="42"/>
      <c r="EGY426" s="42"/>
      <c r="EGZ426" s="42"/>
      <c r="EHA426" s="42"/>
      <c r="EHB426" s="42"/>
      <c r="EHC426" s="42"/>
      <c r="EHD426" s="42"/>
      <c r="EHE426" s="42"/>
      <c r="EHF426" s="42"/>
      <c r="EHG426" s="42"/>
      <c r="EHH426" s="42"/>
      <c r="EHI426" s="42"/>
      <c r="EHJ426" s="42"/>
      <c r="EHK426" s="42"/>
      <c r="EHL426" s="42"/>
      <c r="EHM426" s="42"/>
      <c r="EHN426" s="42"/>
      <c r="EHO426" s="42"/>
      <c r="EHP426" s="42"/>
      <c r="EHQ426" s="42"/>
      <c r="EHR426" s="42"/>
      <c r="EHS426" s="42"/>
      <c r="EHT426" s="42"/>
      <c r="EHU426" s="42"/>
      <c r="EHV426" s="42"/>
      <c r="EHW426" s="42"/>
      <c r="EHX426" s="42"/>
      <c r="EHY426" s="42"/>
      <c r="EHZ426" s="42"/>
      <c r="EIA426" s="42"/>
      <c r="EIB426" s="42"/>
      <c r="EIC426" s="42"/>
      <c r="EID426" s="42"/>
      <c r="EIE426" s="42"/>
      <c r="EIF426" s="42"/>
      <c r="EIG426" s="42"/>
      <c r="EIH426" s="42"/>
      <c r="EII426" s="42"/>
      <c r="EIJ426" s="42"/>
      <c r="EIK426" s="42"/>
      <c r="EIL426" s="42"/>
      <c r="EIM426" s="42"/>
      <c r="EIN426" s="42"/>
      <c r="EIO426" s="42"/>
      <c r="EIP426" s="42"/>
      <c r="EIQ426" s="42"/>
      <c r="EIR426" s="42"/>
      <c r="EIS426" s="42"/>
      <c r="EIT426" s="42"/>
      <c r="EIU426" s="42"/>
      <c r="EIV426" s="42"/>
      <c r="EIW426" s="42"/>
      <c r="EIX426" s="42"/>
      <c r="EIY426" s="42"/>
      <c r="EIZ426" s="42"/>
      <c r="EJA426" s="42"/>
      <c r="EJB426" s="42"/>
      <c r="EJC426" s="42"/>
      <c r="EJD426" s="42"/>
      <c r="EJE426" s="42"/>
      <c r="EJF426" s="42"/>
      <c r="EJG426" s="42"/>
      <c r="EJH426" s="42"/>
      <c r="EJI426" s="42"/>
      <c r="EJJ426" s="42"/>
      <c r="EJK426" s="42"/>
      <c r="EJL426" s="42"/>
      <c r="EJM426" s="42"/>
      <c r="EJN426" s="42"/>
      <c r="EJO426" s="42"/>
      <c r="EJP426" s="42"/>
      <c r="EJQ426" s="42"/>
      <c r="EJR426" s="42"/>
      <c r="EJS426" s="42"/>
      <c r="EJT426" s="42"/>
      <c r="EJU426" s="42"/>
      <c r="EJV426" s="42"/>
      <c r="EJW426" s="42"/>
      <c r="EJX426" s="42"/>
      <c r="EJY426" s="42"/>
      <c r="EJZ426" s="42"/>
      <c r="EKA426" s="42"/>
      <c r="EKB426" s="42"/>
      <c r="EKC426" s="42"/>
      <c r="EKD426" s="42"/>
      <c r="EKE426" s="42"/>
      <c r="EKF426" s="42"/>
      <c r="EKG426" s="42"/>
      <c r="EKH426" s="42"/>
      <c r="EKI426" s="42"/>
      <c r="EKJ426" s="42"/>
      <c r="EKK426" s="42"/>
      <c r="EKL426" s="42"/>
      <c r="EKM426" s="42"/>
      <c r="EKN426" s="42"/>
      <c r="EKO426" s="42"/>
      <c r="EKP426" s="42"/>
      <c r="EKQ426" s="42"/>
      <c r="EKR426" s="42"/>
      <c r="EKS426" s="42"/>
      <c r="EKT426" s="42"/>
      <c r="EKU426" s="42"/>
      <c r="EKV426" s="42"/>
      <c r="EKW426" s="42"/>
      <c r="EKX426" s="42"/>
      <c r="EKY426" s="42"/>
      <c r="EKZ426" s="42"/>
      <c r="ELA426" s="42"/>
      <c r="ELB426" s="42"/>
      <c r="ELC426" s="42"/>
      <c r="ELD426" s="42"/>
      <c r="ELE426" s="42"/>
      <c r="ELF426" s="42"/>
      <c r="ELG426" s="42"/>
      <c r="ELH426" s="42"/>
      <c r="ELI426" s="42"/>
      <c r="ELJ426" s="42"/>
      <c r="ELK426" s="42"/>
      <c r="ELL426" s="42"/>
      <c r="ELM426" s="42"/>
      <c r="ELN426" s="42"/>
      <c r="ELO426" s="42"/>
      <c r="ELP426" s="42"/>
      <c r="ELQ426" s="42"/>
      <c r="ELR426" s="42"/>
      <c r="ELS426" s="42"/>
      <c r="ELT426" s="42"/>
      <c r="ELU426" s="42"/>
      <c r="ELV426" s="42"/>
      <c r="ELW426" s="42"/>
      <c r="ELX426" s="42"/>
      <c r="ELY426" s="42"/>
      <c r="ELZ426" s="42"/>
      <c r="EMA426" s="42"/>
      <c r="EMB426" s="42"/>
      <c r="EMC426" s="42"/>
      <c r="EMD426" s="42"/>
      <c r="EME426" s="42"/>
      <c r="EMF426" s="42"/>
      <c r="EMG426" s="42"/>
      <c r="EMH426" s="42"/>
      <c r="EMI426" s="42"/>
      <c r="EMJ426" s="42"/>
      <c r="EMK426" s="42"/>
      <c r="EML426" s="42"/>
      <c r="EMM426" s="42"/>
      <c r="EMN426" s="42"/>
      <c r="EMO426" s="42"/>
      <c r="EMP426" s="42"/>
      <c r="EMQ426" s="42"/>
      <c r="EMR426" s="42"/>
      <c r="EMS426" s="42"/>
      <c r="EMT426" s="42"/>
      <c r="EMU426" s="42"/>
      <c r="EMV426" s="42"/>
      <c r="EMW426" s="42"/>
      <c r="EMX426" s="42"/>
      <c r="EMY426" s="42"/>
      <c r="EMZ426" s="42"/>
      <c r="ENA426" s="42"/>
      <c r="ENB426" s="42"/>
      <c r="ENC426" s="42"/>
      <c r="END426" s="42"/>
      <c r="ENE426" s="42"/>
      <c r="ENF426" s="42"/>
      <c r="ENG426" s="42"/>
      <c r="ENH426" s="42"/>
      <c r="ENI426" s="42"/>
      <c r="ENJ426" s="42"/>
      <c r="ENK426" s="42"/>
      <c r="ENL426" s="42"/>
      <c r="ENM426" s="42"/>
      <c r="ENN426" s="42"/>
      <c r="ENO426" s="42"/>
      <c r="ENP426" s="42"/>
      <c r="ENQ426" s="42"/>
      <c r="ENR426" s="42"/>
      <c r="ENS426" s="42"/>
      <c r="ENT426" s="42"/>
      <c r="ENU426" s="42"/>
      <c r="ENV426" s="42"/>
      <c r="ENW426" s="42"/>
      <c r="ENX426" s="42"/>
      <c r="ENY426" s="42"/>
      <c r="ENZ426" s="42"/>
      <c r="EOA426" s="42"/>
      <c r="EOB426" s="42"/>
      <c r="EOC426" s="42"/>
      <c r="EOD426" s="42"/>
      <c r="EOE426" s="42"/>
      <c r="EOF426" s="42"/>
      <c r="EOG426" s="42"/>
      <c r="EOH426" s="42"/>
      <c r="EOI426" s="42"/>
      <c r="EOJ426" s="42"/>
      <c r="EOK426" s="42"/>
      <c r="EOL426" s="42"/>
      <c r="EOM426" s="42"/>
      <c r="EON426" s="42"/>
      <c r="EOO426" s="42"/>
      <c r="EOP426" s="42"/>
      <c r="EOQ426" s="42"/>
      <c r="EOR426" s="42"/>
      <c r="EOS426" s="42"/>
      <c r="EOT426" s="42"/>
      <c r="EOU426" s="42"/>
      <c r="EOV426" s="42"/>
      <c r="EOW426" s="42"/>
      <c r="EOX426" s="42"/>
      <c r="EOY426" s="42"/>
      <c r="EOZ426" s="42"/>
      <c r="EPA426" s="42"/>
      <c r="EPB426" s="42"/>
      <c r="EPC426" s="42"/>
      <c r="EPD426" s="42"/>
      <c r="EPE426" s="42"/>
      <c r="EPF426" s="42"/>
      <c r="EPG426" s="42"/>
      <c r="EPH426" s="42"/>
      <c r="EPI426" s="42"/>
      <c r="EPJ426" s="42"/>
      <c r="EPK426" s="42"/>
      <c r="EPL426" s="42"/>
      <c r="EPM426" s="42"/>
      <c r="EPN426" s="42"/>
      <c r="EPO426" s="42"/>
      <c r="EPP426" s="42"/>
      <c r="EPQ426" s="42"/>
      <c r="EPR426" s="42"/>
      <c r="EPS426" s="42"/>
      <c r="EPT426" s="42"/>
      <c r="EPU426" s="42"/>
      <c r="EPV426" s="42"/>
      <c r="EPW426" s="42"/>
      <c r="EPX426" s="42"/>
      <c r="EPY426" s="42"/>
      <c r="EPZ426" s="42"/>
      <c r="EQA426" s="42"/>
      <c r="EQB426" s="42"/>
      <c r="EQC426" s="42"/>
      <c r="EQD426" s="42"/>
      <c r="EQE426" s="42"/>
      <c r="EQF426" s="42"/>
      <c r="EQG426" s="42"/>
      <c r="EQH426" s="42"/>
      <c r="EQI426" s="42"/>
      <c r="EQJ426" s="42"/>
      <c r="EQK426" s="42"/>
      <c r="EQL426" s="42"/>
      <c r="EQM426" s="42"/>
      <c r="EQN426" s="42"/>
      <c r="EQO426" s="42"/>
      <c r="EQP426" s="42"/>
      <c r="EQQ426" s="42"/>
      <c r="EQR426" s="42"/>
      <c r="EQS426" s="42"/>
      <c r="EQT426" s="42"/>
      <c r="EQU426" s="42"/>
      <c r="EQV426" s="42"/>
      <c r="EQW426" s="42"/>
      <c r="EQX426" s="42"/>
      <c r="EQY426" s="42"/>
      <c r="EQZ426" s="42"/>
      <c r="ERA426" s="42"/>
      <c r="ERB426" s="42"/>
      <c r="ERC426" s="42"/>
      <c r="ERD426" s="42"/>
      <c r="ERE426" s="42"/>
      <c r="ERF426" s="42"/>
      <c r="ERG426" s="42"/>
      <c r="ERH426" s="42"/>
      <c r="ERI426" s="42"/>
      <c r="ERJ426" s="42"/>
      <c r="ERK426" s="42"/>
      <c r="ERL426" s="42"/>
      <c r="ERM426" s="42"/>
      <c r="ERN426" s="42"/>
      <c r="ERO426" s="42"/>
      <c r="ERP426" s="42"/>
      <c r="ERQ426" s="42"/>
      <c r="ERR426" s="42"/>
      <c r="ERS426" s="42"/>
      <c r="ERT426" s="42"/>
      <c r="ERU426" s="42"/>
      <c r="ERV426" s="42"/>
      <c r="ERW426" s="42"/>
      <c r="ERX426" s="42"/>
      <c r="ERY426" s="42"/>
      <c r="ERZ426" s="42"/>
      <c r="ESA426" s="42"/>
      <c r="ESB426" s="42"/>
      <c r="ESC426" s="42"/>
      <c r="ESD426" s="42"/>
      <c r="ESE426" s="42"/>
      <c r="ESF426" s="42"/>
      <c r="ESG426" s="42"/>
      <c r="ESH426" s="42"/>
      <c r="ESI426" s="42"/>
      <c r="ESJ426" s="42"/>
      <c r="ESK426" s="42"/>
      <c r="ESL426" s="42"/>
      <c r="ESM426" s="42"/>
      <c r="ESN426" s="42"/>
      <c r="ESO426" s="42"/>
      <c r="ESP426" s="42"/>
      <c r="ESQ426" s="42"/>
      <c r="ESR426" s="42"/>
      <c r="ESS426" s="42"/>
      <c r="EST426" s="42"/>
      <c r="ESU426" s="42"/>
      <c r="ESV426" s="42"/>
      <c r="ESW426" s="42"/>
      <c r="ESX426" s="42"/>
      <c r="ESY426" s="42"/>
      <c r="ESZ426" s="42"/>
      <c r="ETA426" s="42"/>
      <c r="ETB426" s="42"/>
      <c r="ETC426" s="42"/>
      <c r="ETD426" s="42"/>
      <c r="ETE426" s="42"/>
      <c r="ETF426" s="42"/>
      <c r="ETG426" s="42"/>
      <c r="ETH426" s="42"/>
      <c r="ETI426" s="42"/>
      <c r="ETJ426" s="42"/>
      <c r="ETK426" s="42"/>
      <c r="ETL426" s="42"/>
      <c r="ETM426" s="42"/>
      <c r="ETN426" s="42"/>
      <c r="ETO426" s="42"/>
      <c r="ETP426" s="42"/>
      <c r="ETQ426" s="42"/>
      <c r="ETR426" s="42"/>
      <c r="ETS426" s="42"/>
      <c r="ETT426" s="42"/>
      <c r="ETU426" s="42"/>
      <c r="ETV426" s="42"/>
      <c r="ETW426" s="42"/>
      <c r="ETX426" s="42"/>
      <c r="ETY426" s="42"/>
      <c r="ETZ426" s="42"/>
      <c r="EUA426" s="42"/>
      <c r="EUB426" s="42"/>
      <c r="EUC426" s="42"/>
      <c r="EUD426" s="42"/>
      <c r="EUE426" s="42"/>
      <c r="EUF426" s="42"/>
      <c r="EUG426" s="42"/>
      <c r="EUH426" s="42"/>
      <c r="EUI426" s="42"/>
      <c r="EUJ426" s="42"/>
      <c r="EUK426" s="42"/>
      <c r="EUL426" s="42"/>
      <c r="EUM426" s="42"/>
      <c r="EUN426" s="42"/>
      <c r="EUO426" s="42"/>
      <c r="EUP426" s="42"/>
      <c r="EUQ426" s="42"/>
      <c r="EUR426" s="42"/>
      <c r="EUS426" s="42"/>
      <c r="EUT426" s="42"/>
      <c r="EUU426" s="42"/>
      <c r="EUV426" s="42"/>
      <c r="EUW426" s="42"/>
      <c r="EUX426" s="42"/>
      <c r="EUY426" s="42"/>
      <c r="EUZ426" s="42"/>
      <c r="EVA426" s="42"/>
      <c r="EVB426" s="42"/>
      <c r="EVC426" s="42"/>
      <c r="EVD426" s="42"/>
      <c r="EVE426" s="42"/>
      <c r="EVF426" s="42"/>
      <c r="EVG426" s="42"/>
      <c r="EVH426" s="42"/>
      <c r="EVI426" s="42"/>
      <c r="EVJ426" s="42"/>
      <c r="EVK426" s="42"/>
      <c r="EVL426" s="42"/>
      <c r="EVM426" s="42"/>
      <c r="EVN426" s="42"/>
      <c r="EVO426" s="42"/>
      <c r="EVP426" s="42"/>
      <c r="EVQ426" s="42"/>
      <c r="EVR426" s="42"/>
      <c r="EVS426" s="42"/>
      <c r="EVT426" s="42"/>
      <c r="EVU426" s="42"/>
      <c r="EVV426" s="42"/>
      <c r="EVW426" s="42"/>
      <c r="EVX426" s="42"/>
      <c r="EVY426" s="42"/>
      <c r="EVZ426" s="42"/>
      <c r="EWA426" s="42"/>
      <c r="EWB426" s="42"/>
      <c r="EWC426" s="42"/>
      <c r="EWD426" s="42"/>
      <c r="EWE426" s="42"/>
      <c r="EWF426" s="42"/>
      <c r="EWG426" s="42"/>
      <c r="EWH426" s="42"/>
      <c r="EWI426" s="42"/>
      <c r="EWJ426" s="42"/>
      <c r="EWK426" s="42"/>
      <c r="EWL426" s="42"/>
      <c r="EWM426" s="42"/>
      <c r="EWN426" s="42"/>
      <c r="EWO426" s="42"/>
      <c r="EWP426" s="42"/>
      <c r="EWQ426" s="42"/>
      <c r="EWR426" s="42"/>
      <c r="EWS426" s="42"/>
      <c r="EWT426" s="42"/>
      <c r="EWU426" s="42"/>
      <c r="EWV426" s="42"/>
      <c r="EWW426" s="42"/>
      <c r="EWX426" s="42"/>
      <c r="EWY426" s="42"/>
      <c r="EWZ426" s="42"/>
      <c r="EXA426" s="42"/>
      <c r="EXB426" s="42"/>
      <c r="EXC426" s="42"/>
      <c r="EXD426" s="42"/>
      <c r="EXE426" s="42"/>
      <c r="EXF426" s="42"/>
      <c r="EXG426" s="42"/>
      <c r="EXH426" s="42"/>
      <c r="EXI426" s="42"/>
      <c r="EXJ426" s="42"/>
      <c r="EXK426" s="42"/>
      <c r="EXL426" s="42"/>
      <c r="EXM426" s="42"/>
      <c r="EXN426" s="42"/>
      <c r="EXO426" s="42"/>
      <c r="EXP426" s="42"/>
      <c r="EXQ426" s="42"/>
      <c r="EXR426" s="42"/>
      <c r="EXS426" s="42"/>
      <c r="EXT426" s="42"/>
      <c r="EXU426" s="42"/>
      <c r="EXV426" s="42"/>
      <c r="EXW426" s="42"/>
      <c r="EXX426" s="42"/>
      <c r="EXY426" s="42"/>
      <c r="EXZ426" s="42"/>
      <c r="EYA426" s="42"/>
      <c r="EYB426" s="42"/>
      <c r="EYC426" s="42"/>
      <c r="EYD426" s="42"/>
      <c r="EYE426" s="42"/>
      <c r="EYF426" s="42"/>
      <c r="EYG426" s="42"/>
      <c r="EYH426" s="42"/>
      <c r="EYI426" s="42"/>
      <c r="EYJ426" s="42"/>
      <c r="EYK426" s="42"/>
      <c r="EYL426" s="42"/>
      <c r="EYM426" s="42"/>
      <c r="EYN426" s="42"/>
      <c r="EYO426" s="42"/>
      <c r="EYP426" s="42"/>
      <c r="EYQ426" s="42"/>
      <c r="EYR426" s="42"/>
      <c r="EYS426" s="42"/>
      <c r="EYT426" s="42"/>
      <c r="EYU426" s="42"/>
      <c r="EYV426" s="42"/>
      <c r="EYW426" s="42"/>
      <c r="EYX426" s="42"/>
      <c r="EYY426" s="42"/>
      <c r="EYZ426" s="42"/>
      <c r="EZA426" s="42"/>
      <c r="EZB426" s="42"/>
      <c r="EZC426" s="42"/>
      <c r="EZD426" s="42"/>
      <c r="EZE426" s="42"/>
      <c r="EZF426" s="42"/>
      <c r="EZG426" s="42"/>
      <c r="EZH426" s="42"/>
      <c r="EZI426" s="42"/>
      <c r="EZJ426" s="42"/>
      <c r="EZK426" s="42"/>
      <c r="EZL426" s="42"/>
      <c r="EZM426" s="42"/>
      <c r="EZN426" s="42"/>
      <c r="EZO426" s="42"/>
      <c r="EZP426" s="42"/>
      <c r="EZQ426" s="42"/>
      <c r="EZR426" s="42"/>
      <c r="EZS426" s="42"/>
      <c r="EZT426" s="42"/>
      <c r="EZU426" s="42"/>
      <c r="EZV426" s="42"/>
      <c r="EZW426" s="42"/>
      <c r="EZX426" s="42"/>
      <c r="EZY426" s="42"/>
      <c r="EZZ426" s="42"/>
      <c r="FAA426" s="42"/>
      <c r="FAB426" s="42"/>
      <c r="FAC426" s="42"/>
      <c r="FAD426" s="42"/>
      <c r="FAE426" s="42"/>
      <c r="FAF426" s="42"/>
      <c r="FAG426" s="42"/>
      <c r="FAH426" s="42"/>
      <c r="FAI426" s="42"/>
      <c r="FAJ426" s="42"/>
      <c r="FAK426" s="42"/>
      <c r="FAL426" s="42"/>
      <c r="FAM426" s="42"/>
      <c r="FAN426" s="42"/>
      <c r="FAO426" s="42"/>
      <c r="FAP426" s="42"/>
      <c r="FAQ426" s="42"/>
      <c r="FAR426" s="42"/>
      <c r="FAS426" s="42"/>
      <c r="FAT426" s="42"/>
      <c r="FAU426" s="42"/>
      <c r="FAV426" s="42"/>
      <c r="FAW426" s="42"/>
      <c r="FAX426" s="42"/>
      <c r="FAY426" s="42"/>
      <c r="FAZ426" s="42"/>
      <c r="FBA426" s="42"/>
      <c r="FBB426" s="42"/>
      <c r="FBC426" s="42"/>
      <c r="FBD426" s="42"/>
      <c r="FBE426" s="42"/>
      <c r="FBF426" s="42"/>
      <c r="FBG426" s="42"/>
      <c r="FBH426" s="42"/>
      <c r="FBI426" s="42"/>
      <c r="FBJ426" s="42"/>
      <c r="FBK426" s="42"/>
      <c r="FBL426" s="42"/>
      <c r="FBM426" s="42"/>
      <c r="FBN426" s="42"/>
      <c r="FBO426" s="42"/>
      <c r="FBP426" s="42"/>
      <c r="FBQ426" s="42"/>
      <c r="FBR426" s="42"/>
      <c r="FBS426" s="42"/>
      <c r="FBT426" s="42"/>
      <c r="FBU426" s="42"/>
      <c r="FBV426" s="42"/>
      <c r="FBW426" s="42"/>
      <c r="FBX426" s="42"/>
      <c r="FBY426" s="42"/>
      <c r="FBZ426" s="42"/>
      <c r="FCA426" s="42"/>
      <c r="FCB426" s="42"/>
      <c r="FCC426" s="42"/>
      <c r="FCD426" s="42"/>
      <c r="FCE426" s="42"/>
      <c r="FCF426" s="42"/>
      <c r="FCG426" s="42"/>
      <c r="FCH426" s="42"/>
      <c r="FCI426" s="42"/>
      <c r="FCJ426" s="42"/>
      <c r="FCK426" s="42"/>
      <c r="FCL426" s="42"/>
      <c r="FCM426" s="42"/>
      <c r="FCN426" s="42"/>
      <c r="FCO426" s="42"/>
      <c r="FCP426" s="42"/>
      <c r="FCQ426" s="42"/>
      <c r="FCR426" s="42"/>
      <c r="FCS426" s="42"/>
      <c r="FCT426" s="42"/>
      <c r="FCU426" s="42"/>
      <c r="FCV426" s="42"/>
      <c r="FCW426" s="42"/>
      <c r="FCX426" s="42"/>
      <c r="FCY426" s="42"/>
      <c r="FCZ426" s="42"/>
      <c r="FDA426" s="42"/>
      <c r="FDB426" s="42"/>
      <c r="FDC426" s="42"/>
      <c r="FDD426" s="42"/>
      <c r="FDE426" s="42"/>
      <c r="FDF426" s="42"/>
      <c r="FDG426" s="42"/>
      <c r="FDH426" s="42"/>
      <c r="FDI426" s="42"/>
      <c r="FDJ426" s="42"/>
      <c r="FDK426" s="42"/>
      <c r="FDL426" s="42"/>
      <c r="FDM426" s="42"/>
      <c r="FDN426" s="42"/>
      <c r="FDO426" s="42"/>
      <c r="FDP426" s="42"/>
      <c r="FDQ426" s="42"/>
      <c r="FDR426" s="42"/>
      <c r="FDS426" s="42"/>
      <c r="FDT426" s="42"/>
      <c r="FDU426" s="42"/>
      <c r="FDV426" s="42"/>
      <c r="FDW426" s="42"/>
      <c r="FDX426" s="42"/>
      <c r="FDY426" s="42"/>
      <c r="FDZ426" s="42"/>
      <c r="FEA426" s="42"/>
      <c r="FEB426" s="42"/>
      <c r="FEC426" s="42"/>
      <c r="FED426" s="42"/>
      <c r="FEE426" s="42"/>
      <c r="FEF426" s="42"/>
      <c r="FEG426" s="42"/>
      <c r="FEH426" s="42"/>
      <c r="FEI426" s="42"/>
      <c r="FEJ426" s="42"/>
      <c r="FEK426" s="42"/>
      <c r="FEL426" s="42"/>
      <c r="FEM426" s="42"/>
      <c r="FEN426" s="42"/>
      <c r="FEO426" s="42"/>
      <c r="FEP426" s="42"/>
      <c r="FEQ426" s="42"/>
      <c r="FER426" s="42"/>
      <c r="FES426" s="42"/>
      <c r="FET426" s="42"/>
      <c r="FEU426" s="42"/>
      <c r="FEV426" s="42"/>
      <c r="FEW426" s="42"/>
      <c r="FEX426" s="42"/>
      <c r="FEY426" s="42"/>
      <c r="FEZ426" s="42"/>
      <c r="FFA426" s="42"/>
      <c r="FFB426" s="42"/>
      <c r="FFC426" s="42"/>
      <c r="FFD426" s="42"/>
      <c r="FFE426" s="42"/>
      <c r="FFF426" s="42"/>
      <c r="FFG426" s="42"/>
      <c r="FFH426" s="42"/>
      <c r="FFI426" s="42"/>
      <c r="FFJ426" s="42"/>
      <c r="FFK426" s="42"/>
      <c r="FFL426" s="42"/>
      <c r="FFM426" s="42"/>
      <c r="FFN426" s="42"/>
      <c r="FFO426" s="42"/>
      <c r="FFP426" s="42"/>
      <c r="FFQ426" s="42"/>
      <c r="FFR426" s="42"/>
      <c r="FFS426" s="42"/>
      <c r="FFT426" s="42"/>
      <c r="FFU426" s="42"/>
      <c r="FFV426" s="42"/>
      <c r="FFW426" s="42"/>
      <c r="FFX426" s="42"/>
      <c r="FFY426" s="42"/>
      <c r="FFZ426" s="42"/>
      <c r="FGA426" s="42"/>
      <c r="FGB426" s="42"/>
      <c r="FGC426" s="42"/>
      <c r="FGD426" s="42"/>
      <c r="FGE426" s="42"/>
      <c r="FGF426" s="42"/>
      <c r="FGG426" s="42"/>
      <c r="FGH426" s="42"/>
      <c r="FGI426" s="42"/>
      <c r="FGJ426" s="42"/>
      <c r="FGK426" s="42"/>
      <c r="FGL426" s="42"/>
      <c r="FGM426" s="42"/>
      <c r="FGN426" s="42"/>
      <c r="FGO426" s="42"/>
      <c r="FGP426" s="42"/>
      <c r="FGQ426" s="42"/>
      <c r="FGR426" s="42"/>
      <c r="FGS426" s="42"/>
      <c r="FGT426" s="42"/>
      <c r="FGU426" s="42"/>
      <c r="FGV426" s="42"/>
      <c r="FGW426" s="42"/>
      <c r="FGX426" s="42"/>
      <c r="FGY426" s="42"/>
      <c r="FGZ426" s="42"/>
      <c r="FHA426" s="42"/>
      <c r="FHB426" s="42"/>
      <c r="FHC426" s="42"/>
      <c r="FHD426" s="42"/>
      <c r="FHE426" s="42"/>
      <c r="FHF426" s="42"/>
      <c r="FHG426" s="42"/>
      <c r="FHH426" s="42"/>
      <c r="FHI426" s="42"/>
      <c r="FHJ426" s="42"/>
      <c r="FHK426" s="42"/>
      <c r="FHL426" s="42"/>
      <c r="FHM426" s="42"/>
      <c r="FHN426" s="42"/>
      <c r="FHO426" s="42"/>
      <c r="FHP426" s="42"/>
      <c r="FHQ426" s="42"/>
      <c r="FHR426" s="42"/>
      <c r="FHS426" s="42"/>
      <c r="FHT426" s="42"/>
      <c r="FHU426" s="42"/>
      <c r="FHV426" s="42"/>
      <c r="FHW426" s="42"/>
      <c r="FHX426" s="42"/>
      <c r="FHY426" s="42"/>
      <c r="FHZ426" s="42"/>
      <c r="FIA426" s="42"/>
      <c r="FIB426" s="42"/>
      <c r="FIC426" s="42"/>
      <c r="FID426" s="42"/>
      <c r="FIE426" s="42"/>
      <c r="FIF426" s="42"/>
      <c r="FIG426" s="42"/>
      <c r="FIH426" s="42"/>
      <c r="FII426" s="42"/>
      <c r="FIJ426" s="42"/>
      <c r="FIK426" s="42"/>
      <c r="FIL426" s="42"/>
      <c r="FIM426" s="42"/>
      <c r="FIN426" s="42"/>
      <c r="FIO426" s="42"/>
      <c r="FIP426" s="42"/>
      <c r="FIQ426" s="42"/>
      <c r="FIR426" s="42"/>
      <c r="FIS426" s="42"/>
      <c r="FIT426" s="42"/>
      <c r="FIU426" s="42"/>
      <c r="FIV426" s="42"/>
      <c r="FIW426" s="42"/>
      <c r="FIX426" s="42"/>
      <c r="FIY426" s="42"/>
      <c r="FIZ426" s="42"/>
      <c r="FJA426" s="42"/>
      <c r="FJB426" s="42"/>
      <c r="FJC426" s="42"/>
      <c r="FJD426" s="42"/>
      <c r="FJE426" s="42"/>
      <c r="FJF426" s="42"/>
      <c r="FJG426" s="42"/>
      <c r="FJH426" s="42"/>
      <c r="FJI426" s="42"/>
      <c r="FJJ426" s="42"/>
      <c r="FJK426" s="42"/>
      <c r="FJL426" s="42"/>
      <c r="FJM426" s="42"/>
      <c r="FJN426" s="42"/>
      <c r="FJO426" s="42"/>
      <c r="FJP426" s="42"/>
      <c r="FJQ426" s="42"/>
      <c r="FJR426" s="42"/>
      <c r="FJS426" s="42"/>
      <c r="FJT426" s="42"/>
      <c r="FJU426" s="42"/>
      <c r="FJV426" s="42"/>
      <c r="FJW426" s="42"/>
      <c r="FJX426" s="42"/>
      <c r="FJY426" s="42"/>
      <c r="FJZ426" s="42"/>
      <c r="FKA426" s="42"/>
      <c r="FKB426" s="42"/>
      <c r="FKC426" s="42"/>
      <c r="FKD426" s="42"/>
      <c r="FKE426" s="42"/>
      <c r="FKF426" s="42"/>
      <c r="FKG426" s="42"/>
      <c r="FKH426" s="42"/>
      <c r="FKI426" s="42"/>
      <c r="FKJ426" s="42"/>
      <c r="FKK426" s="42"/>
      <c r="FKL426" s="42"/>
      <c r="FKM426" s="42"/>
      <c r="FKN426" s="42"/>
      <c r="FKO426" s="42"/>
      <c r="FKP426" s="42"/>
      <c r="FKQ426" s="42"/>
      <c r="FKR426" s="42"/>
      <c r="FKS426" s="42"/>
      <c r="FKT426" s="42"/>
      <c r="FKU426" s="42"/>
      <c r="FKV426" s="42"/>
      <c r="FKW426" s="42"/>
      <c r="FKX426" s="42"/>
      <c r="FKY426" s="42"/>
      <c r="FKZ426" s="42"/>
      <c r="FLA426" s="42"/>
      <c r="FLB426" s="42"/>
      <c r="FLC426" s="42"/>
      <c r="FLD426" s="42"/>
      <c r="FLE426" s="42"/>
      <c r="FLF426" s="42"/>
      <c r="FLG426" s="42"/>
      <c r="FLH426" s="42"/>
      <c r="FLI426" s="42"/>
      <c r="FLJ426" s="42"/>
      <c r="FLK426" s="42"/>
      <c r="FLL426" s="42"/>
      <c r="FLM426" s="42"/>
      <c r="FLN426" s="42"/>
      <c r="FLO426" s="42"/>
      <c r="FLP426" s="42"/>
      <c r="FLQ426" s="42"/>
      <c r="FLR426" s="42"/>
      <c r="FLS426" s="42"/>
      <c r="FLT426" s="42"/>
      <c r="FLU426" s="42"/>
      <c r="FLV426" s="42"/>
      <c r="FLW426" s="42"/>
      <c r="FLX426" s="42"/>
      <c r="FLY426" s="42"/>
      <c r="FLZ426" s="42"/>
      <c r="FMA426" s="42"/>
      <c r="FMB426" s="42"/>
      <c r="FMC426" s="42"/>
      <c r="FMD426" s="42"/>
      <c r="FME426" s="42"/>
      <c r="FMF426" s="42"/>
      <c r="FMG426" s="42"/>
      <c r="FMH426" s="42"/>
      <c r="FMI426" s="42"/>
      <c r="FMJ426" s="42"/>
      <c r="FMK426" s="42"/>
      <c r="FML426" s="42"/>
      <c r="FMM426" s="42"/>
      <c r="FMN426" s="42"/>
      <c r="FMO426" s="42"/>
      <c r="FMP426" s="42"/>
      <c r="FMQ426" s="42"/>
      <c r="FMR426" s="42"/>
      <c r="FMS426" s="42"/>
      <c r="FMT426" s="42"/>
      <c r="FMU426" s="42"/>
      <c r="FMV426" s="42"/>
      <c r="FMW426" s="42"/>
      <c r="FMX426" s="42"/>
      <c r="FMY426" s="42"/>
      <c r="FMZ426" s="42"/>
      <c r="FNA426" s="42"/>
      <c r="FNB426" s="42"/>
      <c r="FNC426" s="42"/>
      <c r="FND426" s="42"/>
      <c r="FNE426" s="42"/>
      <c r="FNF426" s="42"/>
      <c r="FNG426" s="42"/>
      <c r="FNH426" s="42"/>
      <c r="FNI426" s="42"/>
      <c r="FNJ426" s="42"/>
      <c r="FNK426" s="42"/>
      <c r="FNL426" s="42"/>
      <c r="FNM426" s="42"/>
      <c r="FNN426" s="42"/>
      <c r="FNO426" s="42"/>
      <c r="FNP426" s="42"/>
      <c r="FNQ426" s="42"/>
      <c r="FNR426" s="42"/>
      <c r="FNS426" s="42"/>
      <c r="FNT426" s="42"/>
      <c r="FNU426" s="42"/>
      <c r="FNV426" s="42"/>
      <c r="FNW426" s="42"/>
      <c r="FNX426" s="42"/>
      <c r="FNY426" s="42"/>
      <c r="FNZ426" s="42"/>
      <c r="FOA426" s="42"/>
      <c r="FOB426" s="42"/>
      <c r="FOC426" s="42"/>
      <c r="FOD426" s="42"/>
      <c r="FOE426" s="42"/>
      <c r="FOF426" s="42"/>
      <c r="FOG426" s="42"/>
      <c r="FOH426" s="42"/>
      <c r="FOI426" s="42"/>
      <c r="FOJ426" s="42"/>
      <c r="FOK426" s="42"/>
      <c r="FOL426" s="42"/>
      <c r="FOM426" s="42"/>
      <c r="FON426" s="42"/>
      <c r="FOO426" s="42"/>
      <c r="FOP426" s="42"/>
      <c r="FOQ426" s="42"/>
      <c r="FOR426" s="42"/>
      <c r="FOS426" s="42"/>
      <c r="FOT426" s="42"/>
      <c r="FOU426" s="42"/>
      <c r="FOV426" s="42"/>
      <c r="FOW426" s="42"/>
      <c r="FOX426" s="42"/>
      <c r="FOY426" s="42"/>
      <c r="FOZ426" s="42"/>
      <c r="FPA426" s="42"/>
      <c r="FPB426" s="42"/>
      <c r="FPC426" s="42"/>
      <c r="FPD426" s="42"/>
      <c r="FPE426" s="42"/>
      <c r="FPF426" s="42"/>
      <c r="FPG426" s="42"/>
      <c r="FPH426" s="42"/>
      <c r="FPI426" s="42"/>
      <c r="FPJ426" s="42"/>
      <c r="FPK426" s="42"/>
      <c r="FPL426" s="42"/>
      <c r="FPM426" s="42"/>
      <c r="FPN426" s="42"/>
      <c r="FPO426" s="42"/>
      <c r="FPP426" s="42"/>
      <c r="FPQ426" s="42"/>
      <c r="FPR426" s="42"/>
      <c r="FPS426" s="42"/>
      <c r="FPT426" s="42"/>
      <c r="FPU426" s="42"/>
      <c r="FPV426" s="42"/>
      <c r="FPW426" s="42"/>
      <c r="FPX426" s="42"/>
      <c r="FPY426" s="42"/>
      <c r="FPZ426" s="42"/>
      <c r="FQA426" s="42"/>
      <c r="FQB426" s="42"/>
      <c r="FQC426" s="42"/>
      <c r="FQD426" s="42"/>
      <c r="FQE426" s="42"/>
      <c r="FQF426" s="42"/>
      <c r="FQG426" s="42"/>
      <c r="FQH426" s="42"/>
      <c r="FQI426" s="42"/>
      <c r="FQJ426" s="42"/>
      <c r="FQK426" s="42"/>
      <c r="FQL426" s="42"/>
      <c r="FQM426" s="42"/>
      <c r="FQN426" s="42"/>
      <c r="FQO426" s="42"/>
      <c r="FQP426" s="42"/>
      <c r="FQQ426" s="42"/>
      <c r="FQR426" s="42"/>
      <c r="FQS426" s="42"/>
      <c r="FQT426" s="42"/>
      <c r="FQU426" s="42"/>
      <c r="FQV426" s="42"/>
      <c r="FQW426" s="42"/>
      <c r="FQX426" s="42"/>
      <c r="FQY426" s="42"/>
      <c r="FQZ426" s="42"/>
      <c r="FRA426" s="42"/>
      <c r="FRB426" s="42"/>
      <c r="FRC426" s="42"/>
      <c r="FRD426" s="42"/>
      <c r="FRE426" s="42"/>
      <c r="FRF426" s="42"/>
      <c r="FRG426" s="42"/>
      <c r="FRH426" s="42"/>
      <c r="FRI426" s="42"/>
      <c r="FRJ426" s="42"/>
      <c r="FRK426" s="42"/>
      <c r="FRL426" s="42"/>
      <c r="FRM426" s="42"/>
      <c r="FRN426" s="42"/>
      <c r="FRO426" s="42"/>
      <c r="FRP426" s="42"/>
      <c r="FRQ426" s="42"/>
      <c r="FRR426" s="42"/>
      <c r="FRS426" s="42"/>
      <c r="FRT426" s="42"/>
      <c r="FRU426" s="42"/>
      <c r="FRV426" s="42"/>
      <c r="FRW426" s="42"/>
      <c r="FRX426" s="42"/>
      <c r="FRY426" s="42"/>
      <c r="FRZ426" s="42"/>
      <c r="FSA426" s="42"/>
      <c r="FSB426" s="42"/>
      <c r="FSC426" s="42"/>
      <c r="FSD426" s="42"/>
      <c r="FSE426" s="42"/>
      <c r="FSF426" s="42"/>
      <c r="FSG426" s="42"/>
      <c r="FSH426" s="42"/>
      <c r="FSI426" s="42"/>
      <c r="FSJ426" s="42"/>
      <c r="FSK426" s="42"/>
      <c r="FSL426" s="42"/>
      <c r="FSM426" s="42"/>
      <c r="FSN426" s="42"/>
      <c r="FSO426" s="42"/>
      <c r="FSP426" s="42"/>
      <c r="FSQ426" s="42"/>
      <c r="FSR426" s="42"/>
      <c r="FSS426" s="42"/>
      <c r="FST426" s="42"/>
      <c r="FSU426" s="42"/>
      <c r="FSV426" s="42"/>
      <c r="FSW426" s="42"/>
      <c r="FSX426" s="42"/>
      <c r="FSY426" s="42"/>
      <c r="FSZ426" s="42"/>
      <c r="FTA426" s="42"/>
      <c r="FTB426" s="42"/>
      <c r="FTC426" s="42"/>
      <c r="FTD426" s="42"/>
      <c r="FTE426" s="42"/>
      <c r="FTF426" s="42"/>
      <c r="FTG426" s="42"/>
      <c r="FTH426" s="42"/>
      <c r="FTI426" s="42"/>
      <c r="FTJ426" s="42"/>
      <c r="FTK426" s="42"/>
      <c r="FTL426" s="42"/>
      <c r="FTM426" s="42"/>
      <c r="FTN426" s="42"/>
      <c r="FTO426" s="42"/>
      <c r="FTP426" s="42"/>
      <c r="FTQ426" s="42"/>
      <c r="FTR426" s="42"/>
      <c r="FTS426" s="42"/>
      <c r="FTT426" s="42"/>
      <c r="FTU426" s="42"/>
      <c r="FTV426" s="42"/>
      <c r="FTW426" s="42"/>
      <c r="FTX426" s="42"/>
      <c r="FTY426" s="42"/>
      <c r="FTZ426" s="42"/>
      <c r="FUA426" s="42"/>
      <c r="FUB426" s="42"/>
      <c r="FUC426" s="42"/>
      <c r="FUD426" s="42"/>
      <c r="FUE426" s="42"/>
      <c r="FUF426" s="42"/>
      <c r="FUG426" s="42"/>
      <c r="FUH426" s="42"/>
      <c r="FUI426" s="42"/>
      <c r="FUJ426" s="42"/>
      <c r="FUK426" s="42"/>
      <c r="FUL426" s="42"/>
      <c r="FUM426" s="42"/>
      <c r="FUN426" s="42"/>
      <c r="FUO426" s="42"/>
      <c r="FUP426" s="42"/>
      <c r="FUQ426" s="42"/>
      <c r="FUR426" s="42"/>
      <c r="FUS426" s="42"/>
      <c r="FUT426" s="42"/>
      <c r="FUU426" s="42"/>
      <c r="FUV426" s="42"/>
      <c r="FUW426" s="42"/>
      <c r="FUX426" s="42"/>
      <c r="FUY426" s="42"/>
      <c r="FUZ426" s="42"/>
      <c r="FVA426" s="42"/>
      <c r="FVB426" s="42"/>
      <c r="FVC426" s="42"/>
      <c r="FVD426" s="42"/>
      <c r="FVE426" s="42"/>
      <c r="FVF426" s="42"/>
      <c r="FVG426" s="42"/>
      <c r="FVH426" s="42"/>
      <c r="FVI426" s="42"/>
      <c r="FVJ426" s="42"/>
      <c r="FVK426" s="42"/>
      <c r="FVL426" s="42"/>
      <c r="FVM426" s="42"/>
      <c r="FVN426" s="42"/>
      <c r="FVO426" s="42"/>
      <c r="FVP426" s="42"/>
      <c r="FVQ426" s="42"/>
      <c r="FVR426" s="42"/>
      <c r="FVS426" s="42"/>
      <c r="FVT426" s="42"/>
      <c r="FVU426" s="42"/>
      <c r="FVV426" s="42"/>
      <c r="FVW426" s="42"/>
      <c r="FVX426" s="42"/>
      <c r="FVY426" s="42"/>
      <c r="FVZ426" s="42"/>
      <c r="FWA426" s="42"/>
      <c r="FWB426" s="42"/>
      <c r="FWC426" s="42"/>
      <c r="FWD426" s="42"/>
      <c r="FWE426" s="42"/>
      <c r="FWF426" s="42"/>
      <c r="FWG426" s="42"/>
      <c r="FWH426" s="42"/>
      <c r="FWI426" s="42"/>
      <c r="FWJ426" s="42"/>
      <c r="FWK426" s="42"/>
      <c r="FWL426" s="42"/>
      <c r="FWM426" s="42"/>
      <c r="FWN426" s="42"/>
      <c r="FWO426" s="42"/>
      <c r="FWP426" s="42"/>
      <c r="FWQ426" s="42"/>
      <c r="FWR426" s="42"/>
      <c r="FWS426" s="42"/>
      <c r="FWT426" s="42"/>
      <c r="FWU426" s="42"/>
      <c r="FWV426" s="42"/>
      <c r="FWW426" s="42"/>
      <c r="FWX426" s="42"/>
      <c r="FWY426" s="42"/>
      <c r="FWZ426" s="42"/>
      <c r="FXA426" s="42"/>
      <c r="FXB426" s="42"/>
      <c r="FXC426" s="42"/>
      <c r="FXD426" s="42"/>
      <c r="FXE426" s="42"/>
      <c r="FXF426" s="42"/>
      <c r="FXG426" s="42"/>
      <c r="FXH426" s="42"/>
      <c r="FXI426" s="42"/>
      <c r="FXJ426" s="42"/>
      <c r="FXK426" s="42"/>
      <c r="FXL426" s="42"/>
      <c r="FXM426" s="42"/>
      <c r="FXN426" s="42"/>
      <c r="FXO426" s="42"/>
      <c r="FXP426" s="42"/>
      <c r="FXQ426" s="42"/>
      <c r="FXR426" s="42"/>
      <c r="FXS426" s="42"/>
      <c r="FXT426" s="42"/>
      <c r="FXU426" s="42"/>
      <c r="FXV426" s="42"/>
      <c r="FXW426" s="42"/>
      <c r="FXX426" s="42"/>
      <c r="FXY426" s="42"/>
      <c r="FXZ426" s="42"/>
      <c r="FYA426" s="42"/>
      <c r="FYB426" s="42"/>
      <c r="FYC426" s="42"/>
      <c r="FYD426" s="42"/>
      <c r="FYE426" s="42"/>
      <c r="FYF426" s="42"/>
      <c r="FYG426" s="42"/>
      <c r="FYH426" s="42"/>
      <c r="FYI426" s="42"/>
      <c r="FYJ426" s="42"/>
      <c r="FYK426" s="42"/>
      <c r="FYL426" s="42"/>
      <c r="FYM426" s="42"/>
      <c r="FYN426" s="42"/>
      <c r="FYO426" s="42"/>
      <c r="FYP426" s="42"/>
      <c r="FYQ426" s="42"/>
      <c r="FYR426" s="42"/>
      <c r="FYS426" s="42"/>
      <c r="FYT426" s="42"/>
      <c r="FYU426" s="42"/>
      <c r="FYV426" s="42"/>
      <c r="FYW426" s="42"/>
      <c r="FYX426" s="42"/>
      <c r="FYY426" s="42"/>
      <c r="FYZ426" s="42"/>
      <c r="FZA426" s="42"/>
      <c r="FZB426" s="42"/>
      <c r="FZC426" s="42"/>
      <c r="FZD426" s="42"/>
      <c r="FZE426" s="42"/>
      <c r="FZF426" s="42"/>
      <c r="FZG426" s="42"/>
      <c r="FZH426" s="42"/>
      <c r="FZI426" s="42"/>
      <c r="FZJ426" s="42"/>
      <c r="FZK426" s="42"/>
      <c r="FZL426" s="42"/>
      <c r="FZM426" s="42"/>
      <c r="FZN426" s="42"/>
      <c r="FZO426" s="42"/>
      <c r="FZP426" s="42"/>
      <c r="FZQ426" s="42"/>
      <c r="FZR426" s="42"/>
      <c r="FZS426" s="42"/>
      <c r="FZT426" s="42"/>
      <c r="FZU426" s="42"/>
      <c r="FZV426" s="42"/>
      <c r="FZW426" s="42"/>
      <c r="FZX426" s="42"/>
      <c r="FZY426" s="42"/>
      <c r="FZZ426" s="42"/>
      <c r="GAA426" s="42"/>
      <c r="GAB426" s="42"/>
      <c r="GAC426" s="42"/>
      <c r="GAD426" s="42"/>
      <c r="GAE426" s="42"/>
      <c r="GAF426" s="42"/>
      <c r="GAG426" s="42"/>
      <c r="GAH426" s="42"/>
      <c r="GAI426" s="42"/>
      <c r="GAJ426" s="42"/>
      <c r="GAK426" s="42"/>
      <c r="GAL426" s="42"/>
      <c r="GAM426" s="42"/>
      <c r="GAN426" s="42"/>
      <c r="GAO426" s="42"/>
      <c r="GAP426" s="42"/>
      <c r="GAQ426" s="42"/>
      <c r="GAR426" s="42"/>
      <c r="GAS426" s="42"/>
      <c r="GAT426" s="42"/>
      <c r="GAU426" s="42"/>
      <c r="GAV426" s="42"/>
      <c r="GAW426" s="42"/>
      <c r="GAX426" s="42"/>
      <c r="GAY426" s="42"/>
      <c r="GAZ426" s="42"/>
      <c r="GBA426" s="42"/>
      <c r="GBB426" s="42"/>
      <c r="GBC426" s="42"/>
      <c r="GBD426" s="42"/>
      <c r="GBE426" s="42"/>
      <c r="GBF426" s="42"/>
      <c r="GBG426" s="42"/>
      <c r="GBH426" s="42"/>
      <c r="GBI426" s="42"/>
      <c r="GBJ426" s="42"/>
      <c r="GBK426" s="42"/>
      <c r="GBL426" s="42"/>
      <c r="GBM426" s="42"/>
      <c r="GBN426" s="42"/>
      <c r="GBO426" s="42"/>
      <c r="GBP426" s="42"/>
      <c r="GBQ426" s="42"/>
      <c r="GBR426" s="42"/>
      <c r="GBS426" s="42"/>
      <c r="GBT426" s="42"/>
      <c r="GBU426" s="42"/>
      <c r="GBV426" s="42"/>
      <c r="GBW426" s="42"/>
      <c r="GBX426" s="42"/>
      <c r="GBY426" s="42"/>
      <c r="GBZ426" s="42"/>
      <c r="GCA426" s="42"/>
      <c r="GCB426" s="42"/>
      <c r="GCC426" s="42"/>
      <c r="GCD426" s="42"/>
      <c r="GCE426" s="42"/>
      <c r="GCF426" s="42"/>
      <c r="GCG426" s="42"/>
      <c r="GCH426" s="42"/>
      <c r="GCI426" s="42"/>
      <c r="GCJ426" s="42"/>
      <c r="GCK426" s="42"/>
      <c r="GCL426" s="42"/>
      <c r="GCM426" s="42"/>
      <c r="GCN426" s="42"/>
      <c r="GCO426" s="42"/>
      <c r="GCP426" s="42"/>
      <c r="GCQ426" s="42"/>
      <c r="GCR426" s="42"/>
      <c r="GCS426" s="42"/>
      <c r="GCT426" s="42"/>
      <c r="GCU426" s="42"/>
      <c r="GCV426" s="42"/>
      <c r="GCW426" s="42"/>
      <c r="GCX426" s="42"/>
      <c r="GCY426" s="42"/>
      <c r="GCZ426" s="42"/>
      <c r="GDA426" s="42"/>
      <c r="GDB426" s="42"/>
      <c r="GDC426" s="42"/>
      <c r="GDD426" s="42"/>
      <c r="GDE426" s="42"/>
      <c r="GDF426" s="42"/>
      <c r="GDG426" s="42"/>
      <c r="GDH426" s="42"/>
      <c r="GDI426" s="42"/>
      <c r="GDJ426" s="42"/>
      <c r="GDK426" s="42"/>
      <c r="GDL426" s="42"/>
      <c r="GDM426" s="42"/>
      <c r="GDN426" s="42"/>
      <c r="GDO426" s="42"/>
      <c r="GDP426" s="42"/>
      <c r="GDQ426" s="42"/>
      <c r="GDR426" s="42"/>
      <c r="GDS426" s="42"/>
      <c r="GDT426" s="42"/>
      <c r="GDU426" s="42"/>
      <c r="GDV426" s="42"/>
      <c r="GDW426" s="42"/>
      <c r="GDX426" s="42"/>
      <c r="GDY426" s="42"/>
      <c r="GDZ426" s="42"/>
      <c r="GEA426" s="42"/>
      <c r="GEB426" s="42"/>
      <c r="GEC426" s="42"/>
      <c r="GED426" s="42"/>
      <c r="GEE426" s="42"/>
      <c r="GEF426" s="42"/>
      <c r="GEG426" s="42"/>
      <c r="GEH426" s="42"/>
      <c r="GEI426" s="42"/>
      <c r="GEJ426" s="42"/>
      <c r="GEK426" s="42"/>
      <c r="GEL426" s="42"/>
      <c r="GEM426" s="42"/>
      <c r="GEN426" s="42"/>
      <c r="GEO426" s="42"/>
      <c r="GEP426" s="42"/>
      <c r="GEQ426" s="42"/>
      <c r="GER426" s="42"/>
      <c r="GES426" s="42"/>
      <c r="GET426" s="42"/>
      <c r="GEU426" s="42"/>
      <c r="GEV426" s="42"/>
      <c r="GEW426" s="42"/>
      <c r="GEX426" s="42"/>
      <c r="GEY426" s="42"/>
      <c r="GEZ426" s="42"/>
      <c r="GFA426" s="42"/>
      <c r="GFB426" s="42"/>
      <c r="GFC426" s="42"/>
      <c r="GFD426" s="42"/>
      <c r="GFE426" s="42"/>
      <c r="GFF426" s="42"/>
      <c r="GFG426" s="42"/>
      <c r="GFH426" s="42"/>
      <c r="GFI426" s="42"/>
      <c r="GFJ426" s="42"/>
      <c r="GFK426" s="42"/>
      <c r="GFL426" s="42"/>
      <c r="GFM426" s="42"/>
      <c r="GFN426" s="42"/>
      <c r="GFO426" s="42"/>
      <c r="GFP426" s="42"/>
      <c r="GFQ426" s="42"/>
      <c r="GFR426" s="42"/>
      <c r="GFS426" s="42"/>
      <c r="GFT426" s="42"/>
      <c r="GFU426" s="42"/>
      <c r="GFV426" s="42"/>
      <c r="GFW426" s="42"/>
      <c r="GFX426" s="42"/>
      <c r="GFY426" s="42"/>
      <c r="GFZ426" s="42"/>
      <c r="GGA426" s="42"/>
      <c r="GGB426" s="42"/>
      <c r="GGC426" s="42"/>
      <c r="GGD426" s="42"/>
      <c r="GGE426" s="42"/>
      <c r="GGF426" s="42"/>
      <c r="GGG426" s="42"/>
      <c r="GGH426" s="42"/>
      <c r="GGI426" s="42"/>
      <c r="GGJ426" s="42"/>
      <c r="GGK426" s="42"/>
      <c r="GGL426" s="42"/>
      <c r="GGM426" s="42"/>
      <c r="GGN426" s="42"/>
      <c r="GGO426" s="42"/>
      <c r="GGP426" s="42"/>
      <c r="GGQ426" s="42"/>
      <c r="GGR426" s="42"/>
      <c r="GGS426" s="42"/>
      <c r="GGT426" s="42"/>
      <c r="GGU426" s="42"/>
      <c r="GGV426" s="42"/>
      <c r="GGW426" s="42"/>
      <c r="GGX426" s="42"/>
      <c r="GGY426" s="42"/>
      <c r="GGZ426" s="42"/>
      <c r="GHA426" s="42"/>
      <c r="GHB426" s="42"/>
      <c r="GHC426" s="42"/>
      <c r="GHD426" s="42"/>
      <c r="GHE426" s="42"/>
      <c r="GHF426" s="42"/>
      <c r="GHG426" s="42"/>
      <c r="GHH426" s="42"/>
      <c r="GHI426" s="42"/>
      <c r="GHJ426" s="42"/>
      <c r="GHK426" s="42"/>
      <c r="GHL426" s="42"/>
      <c r="GHM426" s="42"/>
      <c r="GHN426" s="42"/>
      <c r="GHO426" s="42"/>
      <c r="GHP426" s="42"/>
      <c r="GHQ426" s="42"/>
      <c r="GHR426" s="42"/>
      <c r="GHS426" s="42"/>
      <c r="GHT426" s="42"/>
      <c r="GHU426" s="42"/>
      <c r="GHV426" s="42"/>
      <c r="GHW426" s="42"/>
      <c r="GHX426" s="42"/>
      <c r="GHY426" s="42"/>
      <c r="GHZ426" s="42"/>
      <c r="GIA426" s="42"/>
      <c r="GIB426" s="42"/>
      <c r="GIC426" s="42"/>
      <c r="GID426" s="42"/>
      <c r="GIE426" s="42"/>
      <c r="GIF426" s="42"/>
      <c r="GIG426" s="42"/>
      <c r="GIH426" s="42"/>
      <c r="GII426" s="42"/>
      <c r="GIJ426" s="42"/>
      <c r="GIK426" s="42"/>
      <c r="GIL426" s="42"/>
      <c r="GIM426" s="42"/>
      <c r="GIN426" s="42"/>
      <c r="GIO426" s="42"/>
      <c r="GIP426" s="42"/>
      <c r="GIQ426" s="42"/>
      <c r="GIR426" s="42"/>
      <c r="GIS426" s="42"/>
      <c r="GIT426" s="42"/>
      <c r="GIU426" s="42"/>
      <c r="GIV426" s="42"/>
      <c r="GIW426" s="42"/>
      <c r="GIX426" s="42"/>
      <c r="GIY426" s="42"/>
      <c r="GIZ426" s="42"/>
      <c r="GJA426" s="42"/>
      <c r="GJB426" s="42"/>
      <c r="GJC426" s="42"/>
      <c r="GJD426" s="42"/>
      <c r="GJE426" s="42"/>
      <c r="GJF426" s="42"/>
      <c r="GJG426" s="42"/>
      <c r="GJH426" s="42"/>
      <c r="GJI426" s="42"/>
      <c r="GJJ426" s="42"/>
      <c r="GJK426" s="42"/>
      <c r="GJL426" s="42"/>
      <c r="GJM426" s="42"/>
      <c r="GJN426" s="42"/>
      <c r="GJO426" s="42"/>
      <c r="GJP426" s="42"/>
      <c r="GJQ426" s="42"/>
      <c r="GJR426" s="42"/>
      <c r="GJS426" s="42"/>
      <c r="GJT426" s="42"/>
      <c r="GJU426" s="42"/>
      <c r="GJV426" s="42"/>
      <c r="GJW426" s="42"/>
      <c r="GJX426" s="42"/>
      <c r="GJY426" s="42"/>
      <c r="GJZ426" s="42"/>
      <c r="GKA426" s="42"/>
      <c r="GKB426" s="42"/>
      <c r="GKC426" s="42"/>
      <c r="GKD426" s="42"/>
      <c r="GKE426" s="42"/>
      <c r="GKF426" s="42"/>
      <c r="GKG426" s="42"/>
      <c r="GKH426" s="42"/>
      <c r="GKI426" s="42"/>
      <c r="GKJ426" s="42"/>
      <c r="GKK426" s="42"/>
      <c r="GKL426" s="42"/>
      <c r="GKM426" s="42"/>
      <c r="GKN426" s="42"/>
      <c r="GKO426" s="42"/>
      <c r="GKP426" s="42"/>
      <c r="GKQ426" s="42"/>
      <c r="GKR426" s="42"/>
      <c r="GKS426" s="42"/>
      <c r="GKT426" s="42"/>
      <c r="GKU426" s="42"/>
      <c r="GKV426" s="42"/>
      <c r="GKW426" s="42"/>
      <c r="GKX426" s="42"/>
      <c r="GKY426" s="42"/>
      <c r="GKZ426" s="42"/>
      <c r="GLA426" s="42"/>
      <c r="GLB426" s="42"/>
      <c r="GLC426" s="42"/>
      <c r="GLD426" s="42"/>
      <c r="GLE426" s="42"/>
      <c r="GLF426" s="42"/>
      <c r="GLG426" s="42"/>
      <c r="GLH426" s="42"/>
      <c r="GLI426" s="42"/>
      <c r="GLJ426" s="42"/>
      <c r="GLK426" s="42"/>
      <c r="GLL426" s="42"/>
      <c r="GLM426" s="42"/>
      <c r="GLN426" s="42"/>
      <c r="GLO426" s="42"/>
      <c r="GLP426" s="42"/>
      <c r="GLQ426" s="42"/>
      <c r="GLR426" s="42"/>
      <c r="GLS426" s="42"/>
      <c r="GLT426" s="42"/>
      <c r="GLU426" s="42"/>
      <c r="GLV426" s="42"/>
      <c r="GLW426" s="42"/>
      <c r="GLX426" s="42"/>
      <c r="GLY426" s="42"/>
      <c r="GLZ426" s="42"/>
      <c r="GMA426" s="42"/>
      <c r="GMB426" s="42"/>
      <c r="GMC426" s="42"/>
      <c r="GMD426" s="42"/>
      <c r="GME426" s="42"/>
      <c r="GMF426" s="42"/>
      <c r="GMG426" s="42"/>
      <c r="GMH426" s="42"/>
      <c r="GMI426" s="42"/>
      <c r="GMJ426" s="42"/>
      <c r="GMK426" s="42"/>
      <c r="GML426" s="42"/>
      <c r="GMM426" s="42"/>
      <c r="GMN426" s="42"/>
      <c r="GMO426" s="42"/>
      <c r="GMP426" s="42"/>
      <c r="GMQ426" s="42"/>
      <c r="GMR426" s="42"/>
      <c r="GMS426" s="42"/>
      <c r="GMT426" s="42"/>
      <c r="GMU426" s="42"/>
      <c r="GMV426" s="42"/>
      <c r="GMW426" s="42"/>
      <c r="GMX426" s="42"/>
      <c r="GMY426" s="42"/>
      <c r="GMZ426" s="42"/>
      <c r="GNA426" s="42"/>
      <c r="GNB426" s="42"/>
      <c r="GNC426" s="42"/>
      <c r="GND426" s="42"/>
      <c r="GNE426" s="42"/>
      <c r="GNF426" s="42"/>
      <c r="GNG426" s="42"/>
      <c r="GNH426" s="42"/>
      <c r="GNI426" s="42"/>
      <c r="GNJ426" s="42"/>
      <c r="GNK426" s="42"/>
      <c r="GNL426" s="42"/>
      <c r="GNM426" s="42"/>
      <c r="GNN426" s="42"/>
      <c r="GNO426" s="42"/>
      <c r="GNP426" s="42"/>
      <c r="GNQ426" s="42"/>
      <c r="GNR426" s="42"/>
      <c r="GNS426" s="42"/>
      <c r="GNT426" s="42"/>
      <c r="GNU426" s="42"/>
      <c r="GNV426" s="42"/>
      <c r="GNW426" s="42"/>
      <c r="GNX426" s="42"/>
      <c r="GNY426" s="42"/>
      <c r="GNZ426" s="42"/>
      <c r="GOA426" s="42"/>
      <c r="GOB426" s="42"/>
      <c r="GOC426" s="42"/>
      <c r="GOD426" s="42"/>
      <c r="GOE426" s="42"/>
      <c r="GOF426" s="42"/>
      <c r="GOG426" s="42"/>
      <c r="GOH426" s="42"/>
      <c r="GOI426" s="42"/>
      <c r="GOJ426" s="42"/>
      <c r="GOK426" s="42"/>
      <c r="GOL426" s="42"/>
      <c r="GOM426" s="42"/>
      <c r="GON426" s="42"/>
      <c r="GOO426" s="42"/>
      <c r="GOP426" s="42"/>
      <c r="GOQ426" s="42"/>
      <c r="GOR426" s="42"/>
      <c r="GOS426" s="42"/>
      <c r="GOT426" s="42"/>
      <c r="GOU426" s="42"/>
      <c r="GOV426" s="42"/>
      <c r="GOW426" s="42"/>
      <c r="GOX426" s="42"/>
      <c r="GOY426" s="42"/>
      <c r="GOZ426" s="42"/>
      <c r="GPA426" s="42"/>
      <c r="GPB426" s="42"/>
      <c r="GPC426" s="42"/>
      <c r="GPD426" s="42"/>
      <c r="GPE426" s="42"/>
      <c r="GPF426" s="42"/>
      <c r="GPG426" s="42"/>
      <c r="GPH426" s="42"/>
      <c r="GPI426" s="42"/>
      <c r="GPJ426" s="42"/>
      <c r="GPK426" s="42"/>
      <c r="GPL426" s="42"/>
      <c r="GPM426" s="42"/>
      <c r="GPN426" s="42"/>
      <c r="GPO426" s="42"/>
      <c r="GPP426" s="42"/>
      <c r="GPQ426" s="42"/>
      <c r="GPR426" s="42"/>
      <c r="GPS426" s="42"/>
      <c r="GPT426" s="42"/>
      <c r="GPU426" s="42"/>
      <c r="GPV426" s="42"/>
      <c r="GPW426" s="42"/>
      <c r="GPX426" s="42"/>
      <c r="GPY426" s="42"/>
      <c r="GPZ426" s="42"/>
      <c r="GQA426" s="42"/>
      <c r="GQB426" s="42"/>
      <c r="GQC426" s="42"/>
      <c r="GQD426" s="42"/>
      <c r="GQE426" s="42"/>
      <c r="GQF426" s="42"/>
      <c r="GQG426" s="42"/>
      <c r="GQH426" s="42"/>
      <c r="GQI426" s="42"/>
      <c r="GQJ426" s="42"/>
      <c r="GQK426" s="42"/>
      <c r="GQL426" s="42"/>
      <c r="GQM426" s="42"/>
      <c r="GQN426" s="42"/>
      <c r="GQO426" s="42"/>
      <c r="GQP426" s="42"/>
      <c r="GQQ426" s="42"/>
      <c r="GQR426" s="42"/>
      <c r="GQS426" s="42"/>
      <c r="GQT426" s="42"/>
      <c r="GQU426" s="42"/>
      <c r="GQV426" s="42"/>
      <c r="GQW426" s="42"/>
      <c r="GQX426" s="42"/>
      <c r="GQY426" s="42"/>
      <c r="GQZ426" s="42"/>
      <c r="GRA426" s="42"/>
      <c r="GRB426" s="42"/>
      <c r="GRC426" s="42"/>
      <c r="GRD426" s="42"/>
      <c r="GRE426" s="42"/>
      <c r="GRF426" s="42"/>
      <c r="GRG426" s="42"/>
      <c r="GRH426" s="42"/>
      <c r="GRI426" s="42"/>
      <c r="GRJ426" s="42"/>
      <c r="GRK426" s="42"/>
      <c r="GRL426" s="42"/>
      <c r="GRM426" s="42"/>
      <c r="GRN426" s="42"/>
      <c r="GRO426" s="42"/>
      <c r="GRP426" s="42"/>
      <c r="GRQ426" s="42"/>
      <c r="GRR426" s="42"/>
      <c r="GRS426" s="42"/>
      <c r="GRT426" s="42"/>
      <c r="GRU426" s="42"/>
      <c r="GRV426" s="42"/>
      <c r="GRW426" s="42"/>
      <c r="GRX426" s="42"/>
      <c r="GRY426" s="42"/>
      <c r="GRZ426" s="42"/>
      <c r="GSA426" s="42"/>
      <c r="GSB426" s="42"/>
      <c r="GSC426" s="42"/>
      <c r="GSD426" s="42"/>
      <c r="GSE426" s="42"/>
      <c r="GSF426" s="42"/>
      <c r="GSG426" s="42"/>
      <c r="GSH426" s="42"/>
      <c r="GSI426" s="42"/>
      <c r="GSJ426" s="42"/>
      <c r="GSK426" s="42"/>
      <c r="GSL426" s="42"/>
      <c r="GSM426" s="42"/>
      <c r="GSN426" s="42"/>
      <c r="GSO426" s="42"/>
      <c r="GSP426" s="42"/>
      <c r="GSQ426" s="42"/>
      <c r="GSR426" s="42"/>
      <c r="GSS426" s="42"/>
      <c r="GST426" s="42"/>
      <c r="GSU426" s="42"/>
      <c r="GSV426" s="42"/>
      <c r="GSW426" s="42"/>
      <c r="GSX426" s="42"/>
      <c r="GSY426" s="42"/>
      <c r="GSZ426" s="42"/>
      <c r="GTA426" s="42"/>
      <c r="GTB426" s="42"/>
      <c r="GTC426" s="42"/>
      <c r="GTD426" s="42"/>
      <c r="GTE426" s="42"/>
      <c r="GTF426" s="42"/>
      <c r="GTG426" s="42"/>
      <c r="GTH426" s="42"/>
      <c r="GTI426" s="42"/>
      <c r="GTJ426" s="42"/>
      <c r="GTK426" s="42"/>
      <c r="GTL426" s="42"/>
      <c r="GTM426" s="42"/>
      <c r="GTN426" s="42"/>
      <c r="GTO426" s="42"/>
      <c r="GTP426" s="42"/>
      <c r="GTQ426" s="42"/>
      <c r="GTR426" s="42"/>
      <c r="GTS426" s="42"/>
      <c r="GTT426" s="42"/>
      <c r="GTU426" s="42"/>
      <c r="GTV426" s="42"/>
      <c r="GTW426" s="42"/>
      <c r="GTX426" s="42"/>
      <c r="GTY426" s="42"/>
      <c r="GTZ426" s="42"/>
      <c r="GUA426" s="42"/>
      <c r="GUB426" s="42"/>
      <c r="GUC426" s="42"/>
      <c r="GUD426" s="42"/>
      <c r="GUE426" s="42"/>
      <c r="GUF426" s="42"/>
      <c r="GUG426" s="42"/>
      <c r="GUH426" s="42"/>
      <c r="GUI426" s="42"/>
      <c r="GUJ426" s="42"/>
      <c r="GUK426" s="42"/>
      <c r="GUL426" s="42"/>
      <c r="GUM426" s="42"/>
      <c r="GUN426" s="42"/>
      <c r="GUO426" s="42"/>
      <c r="GUP426" s="42"/>
      <c r="GUQ426" s="42"/>
      <c r="GUR426" s="42"/>
      <c r="GUS426" s="42"/>
      <c r="GUT426" s="42"/>
      <c r="GUU426" s="42"/>
      <c r="GUV426" s="42"/>
      <c r="GUW426" s="42"/>
      <c r="GUX426" s="42"/>
      <c r="GUY426" s="42"/>
      <c r="GUZ426" s="42"/>
      <c r="GVA426" s="42"/>
      <c r="GVB426" s="42"/>
      <c r="GVC426" s="42"/>
      <c r="GVD426" s="42"/>
      <c r="GVE426" s="42"/>
      <c r="GVF426" s="42"/>
      <c r="GVG426" s="42"/>
      <c r="GVH426" s="42"/>
      <c r="GVI426" s="42"/>
      <c r="GVJ426" s="42"/>
      <c r="GVK426" s="42"/>
      <c r="GVL426" s="42"/>
      <c r="GVM426" s="42"/>
      <c r="GVN426" s="42"/>
      <c r="GVO426" s="42"/>
      <c r="GVP426" s="42"/>
      <c r="GVQ426" s="42"/>
      <c r="GVR426" s="42"/>
      <c r="GVS426" s="42"/>
      <c r="GVT426" s="42"/>
      <c r="GVU426" s="42"/>
      <c r="GVV426" s="42"/>
      <c r="GVW426" s="42"/>
      <c r="GVX426" s="42"/>
      <c r="GVY426" s="42"/>
      <c r="GVZ426" s="42"/>
      <c r="GWA426" s="42"/>
      <c r="GWB426" s="42"/>
      <c r="GWC426" s="42"/>
      <c r="GWD426" s="42"/>
      <c r="GWE426" s="42"/>
      <c r="GWF426" s="42"/>
      <c r="GWG426" s="42"/>
      <c r="GWH426" s="42"/>
      <c r="GWI426" s="42"/>
      <c r="GWJ426" s="42"/>
      <c r="GWK426" s="42"/>
      <c r="GWL426" s="42"/>
      <c r="GWM426" s="42"/>
      <c r="GWN426" s="42"/>
      <c r="GWO426" s="42"/>
      <c r="GWP426" s="42"/>
      <c r="GWQ426" s="42"/>
      <c r="GWR426" s="42"/>
      <c r="GWS426" s="42"/>
      <c r="GWT426" s="42"/>
      <c r="GWU426" s="42"/>
      <c r="GWV426" s="42"/>
      <c r="GWW426" s="42"/>
      <c r="GWX426" s="42"/>
      <c r="GWY426" s="42"/>
      <c r="GWZ426" s="42"/>
      <c r="GXA426" s="42"/>
      <c r="GXB426" s="42"/>
      <c r="GXC426" s="42"/>
      <c r="GXD426" s="42"/>
      <c r="GXE426" s="42"/>
      <c r="GXF426" s="42"/>
      <c r="GXG426" s="42"/>
      <c r="GXH426" s="42"/>
      <c r="GXI426" s="42"/>
      <c r="GXJ426" s="42"/>
      <c r="GXK426" s="42"/>
      <c r="GXL426" s="42"/>
      <c r="GXM426" s="42"/>
      <c r="GXN426" s="42"/>
      <c r="GXO426" s="42"/>
      <c r="GXP426" s="42"/>
      <c r="GXQ426" s="42"/>
      <c r="GXR426" s="42"/>
      <c r="GXS426" s="42"/>
      <c r="GXT426" s="42"/>
      <c r="GXU426" s="42"/>
      <c r="GXV426" s="42"/>
      <c r="GXW426" s="42"/>
      <c r="GXX426" s="42"/>
      <c r="GXY426" s="42"/>
      <c r="GXZ426" s="42"/>
      <c r="GYA426" s="42"/>
      <c r="GYB426" s="42"/>
      <c r="GYC426" s="42"/>
      <c r="GYD426" s="42"/>
      <c r="GYE426" s="42"/>
      <c r="GYF426" s="42"/>
      <c r="GYG426" s="42"/>
      <c r="GYH426" s="42"/>
      <c r="GYI426" s="42"/>
      <c r="GYJ426" s="42"/>
      <c r="GYK426" s="42"/>
      <c r="GYL426" s="42"/>
      <c r="GYM426" s="42"/>
      <c r="GYN426" s="42"/>
      <c r="GYO426" s="42"/>
      <c r="GYP426" s="42"/>
      <c r="GYQ426" s="42"/>
      <c r="GYR426" s="42"/>
      <c r="GYS426" s="42"/>
      <c r="GYT426" s="42"/>
      <c r="GYU426" s="42"/>
      <c r="GYV426" s="42"/>
      <c r="GYW426" s="42"/>
      <c r="GYX426" s="42"/>
      <c r="GYY426" s="42"/>
      <c r="GYZ426" s="42"/>
      <c r="GZA426" s="42"/>
      <c r="GZB426" s="42"/>
      <c r="GZC426" s="42"/>
      <c r="GZD426" s="42"/>
      <c r="GZE426" s="42"/>
      <c r="GZF426" s="42"/>
      <c r="GZG426" s="42"/>
      <c r="GZH426" s="42"/>
      <c r="GZI426" s="42"/>
      <c r="GZJ426" s="42"/>
      <c r="GZK426" s="42"/>
      <c r="GZL426" s="42"/>
      <c r="GZM426" s="42"/>
      <c r="GZN426" s="42"/>
      <c r="GZO426" s="42"/>
      <c r="GZP426" s="42"/>
      <c r="GZQ426" s="42"/>
      <c r="GZR426" s="42"/>
      <c r="GZS426" s="42"/>
      <c r="GZT426" s="42"/>
      <c r="GZU426" s="42"/>
      <c r="GZV426" s="42"/>
      <c r="GZW426" s="42"/>
      <c r="GZX426" s="42"/>
      <c r="GZY426" s="42"/>
      <c r="GZZ426" s="42"/>
      <c r="HAA426" s="42"/>
      <c r="HAB426" s="42"/>
      <c r="HAC426" s="42"/>
      <c r="HAD426" s="42"/>
      <c r="HAE426" s="42"/>
      <c r="HAF426" s="42"/>
      <c r="HAG426" s="42"/>
      <c r="HAH426" s="42"/>
      <c r="HAI426" s="42"/>
      <c r="HAJ426" s="42"/>
      <c r="HAK426" s="42"/>
      <c r="HAL426" s="42"/>
      <c r="HAM426" s="42"/>
      <c r="HAN426" s="42"/>
      <c r="HAO426" s="42"/>
      <c r="HAP426" s="42"/>
      <c r="HAQ426" s="42"/>
      <c r="HAR426" s="42"/>
      <c r="HAS426" s="42"/>
      <c r="HAT426" s="42"/>
      <c r="HAU426" s="42"/>
      <c r="HAV426" s="42"/>
      <c r="HAW426" s="42"/>
      <c r="HAX426" s="42"/>
      <c r="HAY426" s="42"/>
      <c r="HAZ426" s="42"/>
      <c r="HBA426" s="42"/>
      <c r="HBB426" s="42"/>
      <c r="HBC426" s="42"/>
      <c r="HBD426" s="42"/>
      <c r="HBE426" s="42"/>
      <c r="HBF426" s="42"/>
      <c r="HBG426" s="42"/>
      <c r="HBH426" s="42"/>
      <c r="HBI426" s="42"/>
      <c r="HBJ426" s="42"/>
      <c r="HBK426" s="42"/>
      <c r="HBL426" s="42"/>
      <c r="HBM426" s="42"/>
      <c r="HBN426" s="42"/>
      <c r="HBO426" s="42"/>
      <c r="HBP426" s="42"/>
      <c r="HBQ426" s="42"/>
      <c r="HBR426" s="42"/>
      <c r="HBS426" s="42"/>
      <c r="HBT426" s="42"/>
      <c r="HBU426" s="42"/>
      <c r="HBV426" s="42"/>
      <c r="HBW426" s="42"/>
      <c r="HBX426" s="42"/>
      <c r="HBY426" s="42"/>
      <c r="HBZ426" s="42"/>
      <c r="HCA426" s="42"/>
      <c r="HCB426" s="42"/>
      <c r="HCC426" s="42"/>
      <c r="HCD426" s="42"/>
      <c r="HCE426" s="42"/>
      <c r="HCF426" s="42"/>
      <c r="HCG426" s="42"/>
      <c r="HCH426" s="42"/>
      <c r="HCI426" s="42"/>
      <c r="HCJ426" s="42"/>
      <c r="HCK426" s="42"/>
      <c r="HCL426" s="42"/>
      <c r="HCM426" s="42"/>
      <c r="HCN426" s="42"/>
      <c r="HCO426" s="42"/>
      <c r="HCP426" s="42"/>
      <c r="HCQ426" s="42"/>
      <c r="HCR426" s="42"/>
      <c r="HCS426" s="42"/>
      <c r="HCT426" s="42"/>
      <c r="HCU426" s="42"/>
      <c r="HCV426" s="42"/>
      <c r="HCW426" s="42"/>
      <c r="HCX426" s="42"/>
      <c r="HCY426" s="42"/>
      <c r="HCZ426" s="42"/>
      <c r="HDA426" s="42"/>
      <c r="HDB426" s="42"/>
      <c r="HDC426" s="42"/>
      <c r="HDD426" s="42"/>
      <c r="HDE426" s="42"/>
      <c r="HDF426" s="42"/>
      <c r="HDG426" s="42"/>
      <c r="HDH426" s="42"/>
      <c r="HDI426" s="42"/>
      <c r="HDJ426" s="42"/>
      <c r="HDK426" s="42"/>
      <c r="HDL426" s="42"/>
      <c r="HDM426" s="42"/>
      <c r="HDN426" s="42"/>
      <c r="HDO426" s="42"/>
      <c r="HDP426" s="42"/>
      <c r="HDQ426" s="42"/>
      <c r="HDR426" s="42"/>
      <c r="HDS426" s="42"/>
      <c r="HDT426" s="42"/>
      <c r="HDU426" s="42"/>
      <c r="HDV426" s="42"/>
      <c r="HDW426" s="42"/>
      <c r="HDX426" s="42"/>
      <c r="HDY426" s="42"/>
      <c r="HDZ426" s="42"/>
      <c r="HEA426" s="42"/>
      <c r="HEB426" s="42"/>
      <c r="HEC426" s="42"/>
      <c r="HED426" s="42"/>
      <c r="HEE426" s="42"/>
      <c r="HEF426" s="42"/>
      <c r="HEG426" s="42"/>
      <c r="HEH426" s="42"/>
      <c r="HEI426" s="42"/>
      <c r="HEJ426" s="42"/>
      <c r="HEK426" s="42"/>
      <c r="HEL426" s="42"/>
      <c r="HEM426" s="42"/>
      <c r="HEN426" s="42"/>
      <c r="HEO426" s="42"/>
      <c r="HEP426" s="42"/>
      <c r="HEQ426" s="42"/>
      <c r="HER426" s="42"/>
      <c r="HES426" s="42"/>
      <c r="HET426" s="42"/>
      <c r="HEU426" s="42"/>
      <c r="HEV426" s="42"/>
      <c r="HEW426" s="42"/>
      <c r="HEX426" s="42"/>
      <c r="HEY426" s="42"/>
      <c r="HEZ426" s="42"/>
      <c r="HFA426" s="42"/>
      <c r="HFB426" s="42"/>
      <c r="HFC426" s="42"/>
      <c r="HFD426" s="42"/>
      <c r="HFE426" s="42"/>
      <c r="HFF426" s="42"/>
      <c r="HFG426" s="42"/>
      <c r="HFH426" s="42"/>
      <c r="HFI426" s="42"/>
      <c r="HFJ426" s="42"/>
      <c r="HFK426" s="42"/>
      <c r="HFL426" s="42"/>
      <c r="HFM426" s="42"/>
      <c r="HFN426" s="42"/>
      <c r="HFO426" s="42"/>
      <c r="HFP426" s="42"/>
      <c r="HFQ426" s="42"/>
      <c r="HFR426" s="42"/>
      <c r="HFS426" s="42"/>
      <c r="HFT426" s="42"/>
      <c r="HFU426" s="42"/>
      <c r="HFV426" s="42"/>
      <c r="HFW426" s="42"/>
      <c r="HFX426" s="42"/>
      <c r="HFY426" s="42"/>
      <c r="HFZ426" s="42"/>
      <c r="HGA426" s="42"/>
      <c r="HGB426" s="42"/>
      <c r="HGC426" s="42"/>
      <c r="HGD426" s="42"/>
      <c r="HGE426" s="42"/>
      <c r="HGF426" s="42"/>
      <c r="HGG426" s="42"/>
      <c r="HGH426" s="42"/>
      <c r="HGI426" s="42"/>
      <c r="HGJ426" s="42"/>
      <c r="HGK426" s="42"/>
      <c r="HGL426" s="42"/>
      <c r="HGM426" s="42"/>
      <c r="HGN426" s="42"/>
      <c r="HGO426" s="42"/>
      <c r="HGP426" s="42"/>
      <c r="HGQ426" s="42"/>
      <c r="HGR426" s="42"/>
      <c r="HGS426" s="42"/>
      <c r="HGT426" s="42"/>
      <c r="HGU426" s="42"/>
      <c r="HGV426" s="42"/>
      <c r="HGW426" s="42"/>
      <c r="HGX426" s="42"/>
      <c r="HGY426" s="42"/>
      <c r="HGZ426" s="42"/>
      <c r="HHA426" s="42"/>
      <c r="HHB426" s="42"/>
      <c r="HHC426" s="42"/>
      <c r="HHD426" s="42"/>
      <c r="HHE426" s="42"/>
      <c r="HHF426" s="42"/>
      <c r="HHG426" s="42"/>
      <c r="HHH426" s="42"/>
      <c r="HHI426" s="42"/>
      <c r="HHJ426" s="42"/>
      <c r="HHK426" s="42"/>
      <c r="HHL426" s="42"/>
      <c r="HHM426" s="42"/>
      <c r="HHN426" s="42"/>
      <c r="HHO426" s="42"/>
      <c r="HHP426" s="42"/>
      <c r="HHQ426" s="42"/>
      <c r="HHR426" s="42"/>
      <c r="HHS426" s="42"/>
      <c r="HHT426" s="42"/>
      <c r="HHU426" s="42"/>
      <c r="HHV426" s="42"/>
      <c r="HHW426" s="42"/>
      <c r="HHX426" s="42"/>
      <c r="HHY426" s="42"/>
      <c r="HHZ426" s="42"/>
      <c r="HIA426" s="42"/>
      <c r="HIB426" s="42"/>
      <c r="HIC426" s="42"/>
      <c r="HID426" s="42"/>
      <c r="HIE426" s="42"/>
      <c r="HIF426" s="42"/>
      <c r="HIG426" s="42"/>
      <c r="HIH426" s="42"/>
      <c r="HII426" s="42"/>
      <c r="HIJ426" s="42"/>
      <c r="HIK426" s="42"/>
      <c r="HIL426" s="42"/>
      <c r="HIM426" s="42"/>
      <c r="HIN426" s="42"/>
      <c r="HIO426" s="42"/>
      <c r="HIP426" s="42"/>
      <c r="HIQ426" s="42"/>
      <c r="HIR426" s="42"/>
      <c r="HIS426" s="42"/>
      <c r="HIT426" s="42"/>
      <c r="HIU426" s="42"/>
      <c r="HIV426" s="42"/>
      <c r="HIW426" s="42"/>
      <c r="HIX426" s="42"/>
      <c r="HIY426" s="42"/>
      <c r="HIZ426" s="42"/>
      <c r="HJA426" s="42"/>
      <c r="HJB426" s="42"/>
      <c r="HJC426" s="42"/>
      <c r="HJD426" s="42"/>
      <c r="HJE426" s="42"/>
      <c r="HJF426" s="42"/>
      <c r="HJG426" s="42"/>
      <c r="HJH426" s="42"/>
      <c r="HJI426" s="42"/>
      <c r="HJJ426" s="42"/>
      <c r="HJK426" s="42"/>
      <c r="HJL426" s="42"/>
      <c r="HJM426" s="42"/>
      <c r="HJN426" s="42"/>
      <c r="HJO426" s="42"/>
      <c r="HJP426" s="42"/>
      <c r="HJQ426" s="42"/>
      <c r="HJR426" s="42"/>
      <c r="HJS426" s="42"/>
      <c r="HJT426" s="42"/>
      <c r="HJU426" s="42"/>
      <c r="HJV426" s="42"/>
      <c r="HJW426" s="42"/>
      <c r="HJX426" s="42"/>
      <c r="HJY426" s="42"/>
      <c r="HJZ426" s="42"/>
      <c r="HKA426" s="42"/>
      <c r="HKB426" s="42"/>
      <c r="HKC426" s="42"/>
      <c r="HKD426" s="42"/>
      <c r="HKE426" s="42"/>
      <c r="HKF426" s="42"/>
      <c r="HKG426" s="42"/>
      <c r="HKH426" s="42"/>
      <c r="HKI426" s="42"/>
      <c r="HKJ426" s="42"/>
      <c r="HKK426" s="42"/>
      <c r="HKL426" s="42"/>
      <c r="HKM426" s="42"/>
      <c r="HKN426" s="42"/>
      <c r="HKO426" s="42"/>
      <c r="HKP426" s="42"/>
      <c r="HKQ426" s="42"/>
      <c r="HKR426" s="42"/>
      <c r="HKS426" s="42"/>
      <c r="HKT426" s="42"/>
      <c r="HKU426" s="42"/>
      <c r="HKV426" s="42"/>
      <c r="HKW426" s="42"/>
      <c r="HKX426" s="42"/>
      <c r="HKY426" s="42"/>
      <c r="HKZ426" s="42"/>
      <c r="HLA426" s="42"/>
      <c r="HLB426" s="42"/>
      <c r="HLC426" s="42"/>
      <c r="HLD426" s="42"/>
      <c r="HLE426" s="42"/>
      <c r="HLF426" s="42"/>
      <c r="HLG426" s="42"/>
      <c r="HLH426" s="42"/>
      <c r="HLI426" s="42"/>
      <c r="HLJ426" s="42"/>
      <c r="HLK426" s="42"/>
      <c r="HLL426" s="42"/>
      <c r="HLM426" s="42"/>
      <c r="HLN426" s="42"/>
      <c r="HLO426" s="42"/>
      <c r="HLP426" s="42"/>
      <c r="HLQ426" s="42"/>
      <c r="HLR426" s="42"/>
      <c r="HLS426" s="42"/>
      <c r="HLT426" s="42"/>
      <c r="HLU426" s="42"/>
      <c r="HLV426" s="42"/>
      <c r="HLW426" s="42"/>
      <c r="HLX426" s="42"/>
      <c r="HLY426" s="42"/>
      <c r="HLZ426" s="42"/>
      <c r="HMA426" s="42"/>
      <c r="HMB426" s="42"/>
      <c r="HMC426" s="42"/>
      <c r="HMD426" s="42"/>
      <c r="HME426" s="42"/>
      <c r="HMF426" s="42"/>
      <c r="HMG426" s="42"/>
      <c r="HMH426" s="42"/>
      <c r="HMI426" s="42"/>
      <c r="HMJ426" s="42"/>
      <c r="HMK426" s="42"/>
      <c r="HML426" s="42"/>
      <c r="HMM426" s="42"/>
      <c r="HMN426" s="42"/>
      <c r="HMO426" s="42"/>
      <c r="HMP426" s="42"/>
      <c r="HMQ426" s="42"/>
      <c r="HMR426" s="42"/>
      <c r="HMS426" s="42"/>
      <c r="HMT426" s="42"/>
      <c r="HMU426" s="42"/>
      <c r="HMV426" s="42"/>
      <c r="HMW426" s="42"/>
      <c r="HMX426" s="42"/>
      <c r="HMY426" s="42"/>
      <c r="HMZ426" s="42"/>
      <c r="HNA426" s="42"/>
      <c r="HNB426" s="42"/>
      <c r="HNC426" s="42"/>
      <c r="HND426" s="42"/>
      <c r="HNE426" s="42"/>
      <c r="HNF426" s="42"/>
      <c r="HNG426" s="42"/>
      <c r="HNH426" s="42"/>
      <c r="HNI426" s="42"/>
      <c r="HNJ426" s="42"/>
      <c r="HNK426" s="42"/>
      <c r="HNL426" s="42"/>
      <c r="HNM426" s="42"/>
      <c r="HNN426" s="42"/>
      <c r="HNO426" s="42"/>
      <c r="HNP426" s="42"/>
      <c r="HNQ426" s="42"/>
      <c r="HNR426" s="42"/>
      <c r="HNS426" s="42"/>
      <c r="HNT426" s="42"/>
      <c r="HNU426" s="42"/>
      <c r="HNV426" s="42"/>
      <c r="HNW426" s="42"/>
      <c r="HNX426" s="42"/>
      <c r="HNY426" s="42"/>
      <c r="HNZ426" s="42"/>
      <c r="HOA426" s="42"/>
      <c r="HOB426" s="42"/>
      <c r="HOC426" s="42"/>
      <c r="HOD426" s="42"/>
      <c r="HOE426" s="42"/>
      <c r="HOF426" s="42"/>
      <c r="HOG426" s="42"/>
      <c r="HOH426" s="42"/>
      <c r="HOI426" s="42"/>
      <c r="HOJ426" s="42"/>
      <c r="HOK426" s="42"/>
      <c r="HOL426" s="42"/>
      <c r="HOM426" s="42"/>
      <c r="HON426" s="42"/>
      <c r="HOO426" s="42"/>
      <c r="HOP426" s="42"/>
      <c r="HOQ426" s="42"/>
      <c r="HOR426" s="42"/>
      <c r="HOS426" s="42"/>
      <c r="HOT426" s="42"/>
      <c r="HOU426" s="42"/>
      <c r="HOV426" s="42"/>
      <c r="HOW426" s="42"/>
      <c r="HOX426" s="42"/>
      <c r="HOY426" s="42"/>
      <c r="HOZ426" s="42"/>
      <c r="HPA426" s="42"/>
      <c r="HPB426" s="42"/>
      <c r="HPC426" s="42"/>
      <c r="HPD426" s="42"/>
      <c r="HPE426" s="42"/>
      <c r="HPF426" s="42"/>
      <c r="HPG426" s="42"/>
      <c r="HPH426" s="42"/>
      <c r="HPI426" s="42"/>
      <c r="HPJ426" s="42"/>
      <c r="HPK426" s="42"/>
      <c r="HPL426" s="42"/>
      <c r="HPM426" s="42"/>
      <c r="HPN426" s="42"/>
      <c r="HPO426" s="42"/>
      <c r="HPP426" s="42"/>
      <c r="HPQ426" s="42"/>
      <c r="HPR426" s="42"/>
      <c r="HPS426" s="42"/>
      <c r="HPT426" s="42"/>
      <c r="HPU426" s="42"/>
      <c r="HPV426" s="42"/>
      <c r="HPW426" s="42"/>
      <c r="HPX426" s="42"/>
      <c r="HPY426" s="42"/>
      <c r="HPZ426" s="42"/>
      <c r="HQA426" s="42"/>
      <c r="HQB426" s="42"/>
      <c r="HQC426" s="42"/>
      <c r="HQD426" s="42"/>
      <c r="HQE426" s="42"/>
      <c r="HQF426" s="42"/>
      <c r="HQG426" s="42"/>
      <c r="HQH426" s="42"/>
      <c r="HQI426" s="42"/>
      <c r="HQJ426" s="42"/>
      <c r="HQK426" s="42"/>
      <c r="HQL426" s="42"/>
      <c r="HQM426" s="42"/>
      <c r="HQN426" s="42"/>
      <c r="HQO426" s="42"/>
      <c r="HQP426" s="42"/>
      <c r="HQQ426" s="42"/>
      <c r="HQR426" s="42"/>
      <c r="HQS426" s="42"/>
      <c r="HQT426" s="42"/>
      <c r="HQU426" s="42"/>
      <c r="HQV426" s="42"/>
      <c r="HQW426" s="42"/>
      <c r="HQX426" s="42"/>
      <c r="HQY426" s="42"/>
      <c r="HQZ426" s="42"/>
      <c r="HRA426" s="42"/>
      <c r="HRB426" s="42"/>
      <c r="HRC426" s="42"/>
      <c r="HRD426" s="42"/>
      <c r="HRE426" s="42"/>
      <c r="HRF426" s="42"/>
      <c r="HRG426" s="42"/>
      <c r="HRH426" s="42"/>
      <c r="HRI426" s="42"/>
      <c r="HRJ426" s="42"/>
      <c r="HRK426" s="42"/>
      <c r="HRL426" s="42"/>
      <c r="HRM426" s="42"/>
      <c r="HRN426" s="42"/>
      <c r="HRO426" s="42"/>
      <c r="HRP426" s="42"/>
      <c r="HRQ426" s="42"/>
      <c r="HRR426" s="42"/>
      <c r="HRS426" s="42"/>
      <c r="HRT426" s="42"/>
      <c r="HRU426" s="42"/>
      <c r="HRV426" s="42"/>
      <c r="HRW426" s="42"/>
      <c r="HRX426" s="42"/>
      <c r="HRY426" s="42"/>
      <c r="HRZ426" s="42"/>
      <c r="HSA426" s="42"/>
      <c r="HSB426" s="42"/>
      <c r="HSC426" s="42"/>
      <c r="HSD426" s="42"/>
      <c r="HSE426" s="42"/>
      <c r="HSF426" s="42"/>
      <c r="HSG426" s="42"/>
      <c r="HSH426" s="42"/>
      <c r="HSI426" s="42"/>
      <c r="HSJ426" s="42"/>
      <c r="HSK426" s="42"/>
      <c r="HSL426" s="42"/>
      <c r="HSM426" s="42"/>
      <c r="HSN426" s="42"/>
      <c r="HSO426" s="42"/>
      <c r="HSP426" s="42"/>
      <c r="HSQ426" s="42"/>
      <c r="HSR426" s="42"/>
      <c r="HSS426" s="42"/>
      <c r="HST426" s="42"/>
      <c r="HSU426" s="42"/>
      <c r="HSV426" s="42"/>
      <c r="HSW426" s="42"/>
      <c r="HSX426" s="42"/>
      <c r="HSY426" s="42"/>
      <c r="HSZ426" s="42"/>
      <c r="HTA426" s="42"/>
      <c r="HTB426" s="42"/>
      <c r="HTC426" s="42"/>
      <c r="HTD426" s="42"/>
      <c r="HTE426" s="42"/>
      <c r="HTF426" s="42"/>
      <c r="HTG426" s="42"/>
      <c r="HTH426" s="42"/>
      <c r="HTI426" s="42"/>
      <c r="HTJ426" s="42"/>
      <c r="HTK426" s="42"/>
      <c r="HTL426" s="42"/>
      <c r="HTM426" s="42"/>
      <c r="HTN426" s="42"/>
      <c r="HTO426" s="42"/>
      <c r="HTP426" s="42"/>
      <c r="HTQ426" s="42"/>
      <c r="HTR426" s="42"/>
      <c r="HTS426" s="42"/>
      <c r="HTT426" s="42"/>
      <c r="HTU426" s="42"/>
      <c r="HTV426" s="42"/>
      <c r="HTW426" s="42"/>
      <c r="HTX426" s="42"/>
      <c r="HTY426" s="42"/>
      <c r="HTZ426" s="42"/>
      <c r="HUA426" s="42"/>
      <c r="HUB426" s="42"/>
      <c r="HUC426" s="42"/>
      <c r="HUD426" s="42"/>
      <c r="HUE426" s="42"/>
      <c r="HUF426" s="42"/>
      <c r="HUG426" s="42"/>
      <c r="HUH426" s="42"/>
      <c r="HUI426" s="42"/>
      <c r="HUJ426" s="42"/>
      <c r="HUK426" s="42"/>
      <c r="HUL426" s="42"/>
      <c r="HUM426" s="42"/>
      <c r="HUN426" s="42"/>
      <c r="HUO426" s="42"/>
      <c r="HUP426" s="42"/>
      <c r="HUQ426" s="42"/>
      <c r="HUR426" s="42"/>
      <c r="HUS426" s="42"/>
      <c r="HUT426" s="42"/>
      <c r="HUU426" s="42"/>
      <c r="HUV426" s="42"/>
      <c r="HUW426" s="42"/>
      <c r="HUX426" s="42"/>
      <c r="HUY426" s="42"/>
      <c r="HUZ426" s="42"/>
      <c r="HVA426" s="42"/>
      <c r="HVB426" s="42"/>
      <c r="HVC426" s="42"/>
      <c r="HVD426" s="42"/>
      <c r="HVE426" s="42"/>
      <c r="HVF426" s="42"/>
      <c r="HVG426" s="42"/>
      <c r="HVH426" s="42"/>
      <c r="HVI426" s="42"/>
      <c r="HVJ426" s="42"/>
      <c r="HVK426" s="42"/>
      <c r="HVL426" s="42"/>
      <c r="HVM426" s="42"/>
      <c r="HVN426" s="42"/>
      <c r="HVO426" s="42"/>
      <c r="HVP426" s="42"/>
      <c r="HVQ426" s="42"/>
      <c r="HVR426" s="42"/>
      <c r="HVS426" s="42"/>
      <c r="HVT426" s="42"/>
      <c r="HVU426" s="42"/>
      <c r="HVV426" s="42"/>
      <c r="HVW426" s="42"/>
      <c r="HVX426" s="42"/>
      <c r="HVY426" s="42"/>
      <c r="HVZ426" s="42"/>
      <c r="HWA426" s="42"/>
      <c r="HWB426" s="42"/>
      <c r="HWC426" s="42"/>
      <c r="HWD426" s="42"/>
      <c r="HWE426" s="42"/>
      <c r="HWF426" s="42"/>
      <c r="HWG426" s="42"/>
      <c r="HWH426" s="42"/>
      <c r="HWI426" s="42"/>
      <c r="HWJ426" s="42"/>
      <c r="HWK426" s="42"/>
      <c r="HWL426" s="42"/>
      <c r="HWM426" s="42"/>
      <c r="HWN426" s="42"/>
      <c r="HWO426" s="42"/>
      <c r="HWP426" s="42"/>
      <c r="HWQ426" s="42"/>
      <c r="HWR426" s="42"/>
      <c r="HWS426" s="42"/>
      <c r="HWT426" s="42"/>
      <c r="HWU426" s="42"/>
      <c r="HWV426" s="42"/>
      <c r="HWW426" s="42"/>
      <c r="HWX426" s="42"/>
      <c r="HWY426" s="42"/>
      <c r="HWZ426" s="42"/>
      <c r="HXA426" s="42"/>
      <c r="HXB426" s="42"/>
      <c r="HXC426" s="42"/>
      <c r="HXD426" s="42"/>
      <c r="HXE426" s="42"/>
      <c r="HXF426" s="42"/>
      <c r="HXG426" s="42"/>
      <c r="HXH426" s="42"/>
      <c r="HXI426" s="42"/>
      <c r="HXJ426" s="42"/>
      <c r="HXK426" s="42"/>
      <c r="HXL426" s="42"/>
      <c r="HXM426" s="42"/>
      <c r="HXN426" s="42"/>
      <c r="HXO426" s="42"/>
      <c r="HXP426" s="42"/>
      <c r="HXQ426" s="42"/>
      <c r="HXR426" s="42"/>
      <c r="HXS426" s="42"/>
      <c r="HXT426" s="42"/>
      <c r="HXU426" s="42"/>
      <c r="HXV426" s="42"/>
      <c r="HXW426" s="42"/>
      <c r="HXX426" s="42"/>
      <c r="HXY426" s="42"/>
      <c r="HXZ426" s="42"/>
      <c r="HYA426" s="42"/>
      <c r="HYB426" s="42"/>
      <c r="HYC426" s="42"/>
      <c r="HYD426" s="42"/>
      <c r="HYE426" s="42"/>
      <c r="HYF426" s="42"/>
      <c r="HYG426" s="42"/>
      <c r="HYH426" s="42"/>
      <c r="HYI426" s="42"/>
      <c r="HYJ426" s="42"/>
      <c r="HYK426" s="42"/>
      <c r="HYL426" s="42"/>
      <c r="HYM426" s="42"/>
      <c r="HYN426" s="42"/>
      <c r="HYO426" s="42"/>
      <c r="HYP426" s="42"/>
      <c r="HYQ426" s="42"/>
      <c r="HYR426" s="42"/>
      <c r="HYS426" s="42"/>
      <c r="HYT426" s="42"/>
      <c r="HYU426" s="42"/>
      <c r="HYV426" s="42"/>
      <c r="HYW426" s="42"/>
      <c r="HYX426" s="42"/>
      <c r="HYY426" s="42"/>
      <c r="HYZ426" s="42"/>
      <c r="HZA426" s="42"/>
      <c r="HZB426" s="42"/>
      <c r="HZC426" s="42"/>
      <c r="HZD426" s="42"/>
      <c r="HZE426" s="42"/>
      <c r="HZF426" s="42"/>
      <c r="HZG426" s="42"/>
      <c r="HZH426" s="42"/>
      <c r="HZI426" s="42"/>
      <c r="HZJ426" s="42"/>
      <c r="HZK426" s="42"/>
      <c r="HZL426" s="42"/>
      <c r="HZM426" s="42"/>
      <c r="HZN426" s="42"/>
      <c r="HZO426" s="42"/>
      <c r="HZP426" s="42"/>
      <c r="HZQ426" s="42"/>
      <c r="HZR426" s="42"/>
      <c r="HZS426" s="42"/>
      <c r="HZT426" s="42"/>
      <c r="HZU426" s="42"/>
      <c r="HZV426" s="42"/>
      <c r="HZW426" s="42"/>
      <c r="HZX426" s="42"/>
      <c r="HZY426" s="42"/>
      <c r="HZZ426" s="42"/>
      <c r="IAA426" s="42"/>
      <c r="IAB426" s="42"/>
      <c r="IAC426" s="42"/>
      <c r="IAD426" s="42"/>
      <c r="IAE426" s="42"/>
      <c r="IAF426" s="42"/>
      <c r="IAG426" s="42"/>
      <c r="IAH426" s="42"/>
      <c r="IAI426" s="42"/>
      <c r="IAJ426" s="42"/>
      <c r="IAK426" s="42"/>
      <c r="IAL426" s="42"/>
      <c r="IAM426" s="42"/>
      <c r="IAN426" s="42"/>
      <c r="IAO426" s="42"/>
      <c r="IAP426" s="42"/>
      <c r="IAQ426" s="42"/>
      <c r="IAR426" s="42"/>
      <c r="IAS426" s="42"/>
      <c r="IAT426" s="42"/>
      <c r="IAU426" s="42"/>
      <c r="IAV426" s="42"/>
      <c r="IAW426" s="42"/>
      <c r="IAX426" s="42"/>
      <c r="IAY426" s="42"/>
      <c r="IAZ426" s="42"/>
      <c r="IBA426" s="42"/>
      <c r="IBB426" s="42"/>
      <c r="IBC426" s="42"/>
      <c r="IBD426" s="42"/>
      <c r="IBE426" s="42"/>
      <c r="IBF426" s="42"/>
      <c r="IBG426" s="42"/>
      <c r="IBH426" s="42"/>
      <c r="IBI426" s="42"/>
      <c r="IBJ426" s="42"/>
      <c r="IBK426" s="42"/>
      <c r="IBL426" s="42"/>
      <c r="IBM426" s="42"/>
      <c r="IBN426" s="42"/>
      <c r="IBO426" s="42"/>
      <c r="IBP426" s="42"/>
      <c r="IBQ426" s="42"/>
      <c r="IBR426" s="42"/>
      <c r="IBS426" s="42"/>
      <c r="IBT426" s="42"/>
      <c r="IBU426" s="42"/>
      <c r="IBV426" s="42"/>
      <c r="IBW426" s="42"/>
      <c r="IBX426" s="42"/>
      <c r="IBY426" s="42"/>
      <c r="IBZ426" s="42"/>
      <c r="ICA426" s="42"/>
      <c r="ICB426" s="42"/>
      <c r="ICC426" s="42"/>
      <c r="ICD426" s="42"/>
      <c r="ICE426" s="42"/>
      <c r="ICF426" s="42"/>
      <c r="ICG426" s="42"/>
      <c r="ICH426" s="42"/>
      <c r="ICI426" s="42"/>
      <c r="ICJ426" s="42"/>
      <c r="ICK426" s="42"/>
      <c r="ICL426" s="42"/>
      <c r="ICM426" s="42"/>
      <c r="ICN426" s="42"/>
      <c r="ICO426" s="42"/>
      <c r="ICP426" s="42"/>
      <c r="ICQ426" s="42"/>
      <c r="ICR426" s="42"/>
      <c r="ICS426" s="42"/>
      <c r="ICT426" s="42"/>
      <c r="ICU426" s="42"/>
      <c r="ICV426" s="42"/>
      <c r="ICW426" s="42"/>
      <c r="ICX426" s="42"/>
      <c r="ICY426" s="42"/>
      <c r="ICZ426" s="42"/>
      <c r="IDA426" s="42"/>
      <c r="IDB426" s="42"/>
      <c r="IDC426" s="42"/>
      <c r="IDD426" s="42"/>
      <c r="IDE426" s="42"/>
      <c r="IDF426" s="42"/>
      <c r="IDG426" s="42"/>
      <c r="IDH426" s="42"/>
      <c r="IDI426" s="42"/>
      <c r="IDJ426" s="42"/>
      <c r="IDK426" s="42"/>
      <c r="IDL426" s="42"/>
      <c r="IDM426" s="42"/>
      <c r="IDN426" s="42"/>
      <c r="IDO426" s="42"/>
      <c r="IDP426" s="42"/>
      <c r="IDQ426" s="42"/>
      <c r="IDR426" s="42"/>
      <c r="IDS426" s="42"/>
      <c r="IDT426" s="42"/>
      <c r="IDU426" s="42"/>
      <c r="IDV426" s="42"/>
      <c r="IDW426" s="42"/>
      <c r="IDX426" s="42"/>
      <c r="IDY426" s="42"/>
      <c r="IDZ426" s="42"/>
      <c r="IEA426" s="42"/>
      <c r="IEB426" s="42"/>
      <c r="IEC426" s="42"/>
      <c r="IED426" s="42"/>
      <c r="IEE426" s="42"/>
      <c r="IEF426" s="42"/>
      <c r="IEG426" s="42"/>
      <c r="IEH426" s="42"/>
      <c r="IEI426" s="42"/>
      <c r="IEJ426" s="42"/>
      <c r="IEK426" s="42"/>
      <c r="IEL426" s="42"/>
      <c r="IEM426" s="42"/>
      <c r="IEN426" s="42"/>
      <c r="IEO426" s="42"/>
      <c r="IEP426" s="42"/>
      <c r="IEQ426" s="42"/>
      <c r="IER426" s="42"/>
      <c r="IES426" s="42"/>
      <c r="IET426" s="42"/>
      <c r="IEU426" s="42"/>
      <c r="IEV426" s="42"/>
      <c r="IEW426" s="42"/>
      <c r="IEX426" s="42"/>
      <c r="IEY426" s="42"/>
      <c r="IEZ426" s="42"/>
      <c r="IFA426" s="42"/>
      <c r="IFB426" s="42"/>
      <c r="IFC426" s="42"/>
      <c r="IFD426" s="42"/>
      <c r="IFE426" s="42"/>
      <c r="IFF426" s="42"/>
      <c r="IFG426" s="42"/>
      <c r="IFH426" s="42"/>
      <c r="IFI426" s="42"/>
      <c r="IFJ426" s="42"/>
      <c r="IFK426" s="42"/>
      <c r="IFL426" s="42"/>
      <c r="IFM426" s="42"/>
      <c r="IFN426" s="42"/>
      <c r="IFO426" s="42"/>
      <c r="IFP426" s="42"/>
      <c r="IFQ426" s="42"/>
      <c r="IFR426" s="42"/>
      <c r="IFS426" s="42"/>
      <c r="IFT426" s="42"/>
      <c r="IFU426" s="42"/>
      <c r="IFV426" s="42"/>
      <c r="IFW426" s="42"/>
      <c r="IFX426" s="42"/>
      <c r="IFY426" s="42"/>
      <c r="IFZ426" s="42"/>
      <c r="IGA426" s="42"/>
      <c r="IGB426" s="42"/>
      <c r="IGC426" s="42"/>
      <c r="IGD426" s="42"/>
      <c r="IGE426" s="42"/>
      <c r="IGF426" s="42"/>
      <c r="IGG426" s="42"/>
      <c r="IGH426" s="42"/>
      <c r="IGI426" s="42"/>
      <c r="IGJ426" s="42"/>
      <c r="IGK426" s="42"/>
      <c r="IGL426" s="42"/>
      <c r="IGM426" s="42"/>
      <c r="IGN426" s="42"/>
      <c r="IGO426" s="42"/>
      <c r="IGP426" s="42"/>
      <c r="IGQ426" s="42"/>
      <c r="IGR426" s="42"/>
      <c r="IGS426" s="42"/>
      <c r="IGT426" s="42"/>
      <c r="IGU426" s="42"/>
      <c r="IGV426" s="42"/>
      <c r="IGW426" s="42"/>
      <c r="IGX426" s="42"/>
      <c r="IGY426" s="42"/>
      <c r="IGZ426" s="42"/>
      <c r="IHA426" s="42"/>
      <c r="IHB426" s="42"/>
      <c r="IHC426" s="42"/>
      <c r="IHD426" s="42"/>
      <c r="IHE426" s="42"/>
      <c r="IHF426" s="42"/>
      <c r="IHG426" s="42"/>
      <c r="IHH426" s="42"/>
      <c r="IHI426" s="42"/>
      <c r="IHJ426" s="42"/>
      <c r="IHK426" s="42"/>
      <c r="IHL426" s="42"/>
      <c r="IHM426" s="42"/>
      <c r="IHN426" s="42"/>
      <c r="IHO426" s="42"/>
      <c r="IHP426" s="42"/>
      <c r="IHQ426" s="42"/>
      <c r="IHR426" s="42"/>
      <c r="IHS426" s="42"/>
      <c r="IHT426" s="42"/>
      <c r="IHU426" s="42"/>
      <c r="IHV426" s="42"/>
      <c r="IHW426" s="42"/>
      <c r="IHX426" s="42"/>
      <c r="IHY426" s="42"/>
      <c r="IHZ426" s="42"/>
      <c r="IIA426" s="42"/>
      <c r="IIB426" s="42"/>
      <c r="IIC426" s="42"/>
      <c r="IID426" s="42"/>
      <c r="IIE426" s="42"/>
      <c r="IIF426" s="42"/>
      <c r="IIG426" s="42"/>
      <c r="IIH426" s="42"/>
      <c r="III426" s="42"/>
      <c r="IIJ426" s="42"/>
      <c r="IIK426" s="42"/>
      <c r="IIL426" s="42"/>
      <c r="IIM426" s="42"/>
      <c r="IIN426" s="42"/>
      <c r="IIO426" s="42"/>
      <c r="IIP426" s="42"/>
      <c r="IIQ426" s="42"/>
      <c r="IIR426" s="42"/>
      <c r="IIS426" s="42"/>
      <c r="IIT426" s="42"/>
      <c r="IIU426" s="42"/>
      <c r="IIV426" s="42"/>
      <c r="IIW426" s="42"/>
      <c r="IIX426" s="42"/>
      <c r="IIY426" s="42"/>
      <c r="IIZ426" s="42"/>
      <c r="IJA426" s="42"/>
      <c r="IJB426" s="42"/>
      <c r="IJC426" s="42"/>
      <c r="IJD426" s="42"/>
      <c r="IJE426" s="42"/>
      <c r="IJF426" s="42"/>
      <c r="IJG426" s="42"/>
      <c r="IJH426" s="42"/>
      <c r="IJI426" s="42"/>
      <c r="IJJ426" s="42"/>
      <c r="IJK426" s="42"/>
      <c r="IJL426" s="42"/>
      <c r="IJM426" s="42"/>
      <c r="IJN426" s="42"/>
      <c r="IJO426" s="42"/>
      <c r="IJP426" s="42"/>
      <c r="IJQ426" s="42"/>
      <c r="IJR426" s="42"/>
      <c r="IJS426" s="42"/>
      <c r="IJT426" s="42"/>
      <c r="IJU426" s="42"/>
      <c r="IJV426" s="42"/>
      <c r="IJW426" s="42"/>
      <c r="IJX426" s="42"/>
      <c r="IJY426" s="42"/>
      <c r="IJZ426" s="42"/>
      <c r="IKA426" s="42"/>
      <c r="IKB426" s="42"/>
      <c r="IKC426" s="42"/>
      <c r="IKD426" s="42"/>
      <c r="IKE426" s="42"/>
      <c r="IKF426" s="42"/>
      <c r="IKG426" s="42"/>
      <c r="IKH426" s="42"/>
      <c r="IKI426" s="42"/>
      <c r="IKJ426" s="42"/>
      <c r="IKK426" s="42"/>
      <c r="IKL426" s="42"/>
      <c r="IKM426" s="42"/>
      <c r="IKN426" s="42"/>
      <c r="IKO426" s="42"/>
      <c r="IKP426" s="42"/>
      <c r="IKQ426" s="42"/>
      <c r="IKR426" s="42"/>
      <c r="IKS426" s="42"/>
      <c r="IKT426" s="42"/>
      <c r="IKU426" s="42"/>
      <c r="IKV426" s="42"/>
      <c r="IKW426" s="42"/>
      <c r="IKX426" s="42"/>
      <c r="IKY426" s="42"/>
      <c r="IKZ426" s="42"/>
      <c r="ILA426" s="42"/>
      <c r="ILB426" s="42"/>
      <c r="ILC426" s="42"/>
      <c r="ILD426" s="42"/>
      <c r="ILE426" s="42"/>
      <c r="ILF426" s="42"/>
      <c r="ILG426" s="42"/>
      <c r="ILH426" s="42"/>
      <c r="ILI426" s="42"/>
      <c r="ILJ426" s="42"/>
      <c r="ILK426" s="42"/>
      <c r="ILL426" s="42"/>
      <c r="ILM426" s="42"/>
      <c r="ILN426" s="42"/>
      <c r="ILO426" s="42"/>
      <c r="ILP426" s="42"/>
      <c r="ILQ426" s="42"/>
      <c r="ILR426" s="42"/>
      <c r="ILS426" s="42"/>
      <c r="ILT426" s="42"/>
      <c r="ILU426" s="42"/>
      <c r="ILV426" s="42"/>
      <c r="ILW426" s="42"/>
      <c r="ILX426" s="42"/>
      <c r="ILY426" s="42"/>
      <c r="ILZ426" s="42"/>
      <c r="IMA426" s="42"/>
      <c r="IMB426" s="42"/>
      <c r="IMC426" s="42"/>
      <c r="IMD426" s="42"/>
      <c r="IME426" s="42"/>
      <c r="IMF426" s="42"/>
      <c r="IMG426" s="42"/>
      <c r="IMH426" s="42"/>
      <c r="IMI426" s="42"/>
      <c r="IMJ426" s="42"/>
      <c r="IMK426" s="42"/>
      <c r="IML426" s="42"/>
      <c r="IMM426" s="42"/>
      <c r="IMN426" s="42"/>
      <c r="IMO426" s="42"/>
      <c r="IMP426" s="42"/>
      <c r="IMQ426" s="42"/>
      <c r="IMR426" s="42"/>
      <c r="IMS426" s="42"/>
      <c r="IMT426" s="42"/>
      <c r="IMU426" s="42"/>
      <c r="IMV426" s="42"/>
      <c r="IMW426" s="42"/>
      <c r="IMX426" s="42"/>
      <c r="IMY426" s="42"/>
      <c r="IMZ426" s="42"/>
      <c r="INA426" s="42"/>
      <c r="INB426" s="42"/>
      <c r="INC426" s="42"/>
      <c r="IND426" s="42"/>
      <c r="INE426" s="42"/>
      <c r="INF426" s="42"/>
      <c r="ING426" s="42"/>
      <c r="INH426" s="42"/>
      <c r="INI426" s="42"/>
      <c r="INJ426" s="42"/>
      <c r="INK426" s="42"/>
      <c r="INL426" s="42"/>
      <c r="INM426" s="42"/>
      <c r="INN426" s="42"/>
      <c r="INO426" s="42"/>
      <c r="INP426" s="42"/>
      <c r="INQ426" s="42"/>
      <c r="INR426" s="42"/>
      <c r="INS426" s="42"/>
      <c r="INT426" s="42"/>
      <c r="INU426" s="42"/>
      <c r="INV426" s="42"/>
      <c r="INW426" s="42"/>
      <c r="INX426" s="42"/>
      <c r="INY426" s="42"/>
      <c r="INZ426" s="42"/>
      <c r="IOA426" s="42"/>
      <c r="IOB426" s="42"/>
      <c r="IOC426" s="42"/>
      <c r="IOD426" s="42"/>
      <c r="IOE426" s="42"/>
      <c r="IOF426" s="42"/>
      <c r="IOG426" s="42"/>
      <c r="IOH426" s="42"/>
      <c r="IOI426" s="42"/>
      <c r="IOJ426" s="42"/>
      <c r="IOK426" s="42"/>
      <c r="IOL426" s="42"/>
      <c r="IOM426" s="42"/>
      <c r="ION426" s="42"/>
      <c r="IOO426" s="42"/>
      <c r="IOP426" s="42"/>
      <c r="IOQ426" s="42"/>
      <c r="IOR426" s="42"/>
      <c r="IOS426" s="42"/>
      <c r="IOT426" s="42"/>
      <c r="IOU426" s="42"/>
      <c r="IOV426" s="42"/>
      <c r="IOW426" s="42"/>
      <c r="IOX426" s="42"/>
      <c r="IOY426" s="42"/>
      <c r="IOZ426" s="42"/>
      <c r="IPA426" s="42"/>
      <c r="IPB426" s="42"/>
      <c r="IPC426" s="42"/>
      <c r="IPD426" s="42"/>
      <c r="IPE426" s="42"/>
      <c r="IPF426" s="42"/>
      <c r="IPG426" s="42"/>
      <c r="IPH426" s="42"/>
      <c r="IPI426" s="42"/>
      <c r="IPJ426" s="42"/>
      <c r="IPK426" s="42"/>
      <c r="IPL426" s="42"/>
      <c r="IPM426" s="42"/>
      <c r="IPN426" s="42"/>
      <c r="IPO426" s="42"/>
      <c r="IPP426" s="42"/>
      <c r="IPQ426" s="42"/>
      <c r="IPR426" s="42"/>
      <c r="IPS426" s="42"/>
      <c r="IPT426" s="42"/>
      <c r="IPU426" s="42"/>
      <c r="IPV426" s="42"/>
      <c r="IPW426" s="42"/>
      <c r="IPX426" s="42"/>
      <c r="IPY426" s="42"/>
      <c r="IPZ426" s="42"/>
      <c r="IQA426" s="42"/>
      <c r="IQB426" s="42"/>
      <c r="IQC426" s="42"/>
      <c r="IQD426" s="42"/>
      <c r="IQE426" s="42"/>
      <c r="IQF426" s="42"/>
      <c r="IQG426" s="42"/>
      <c r="IQH426" s="42"/>
      <c r="IQI426" s="42"/>
      <c r="IQJ426" s="42"/>
      <c r="IQK426" s="42"/>
      <c r="IQL426" s="42"/>
      <c r="IQM426" s="42"/>
      <c r="IQN426" s="42"/>
      <c r="IQO426" s="42"/>
      <c r="IQP426" s="42"/>
      <c r="IQQ426" s="42"/>
      <c r="IQR426" s="42"/>
      <c r="IQS426" s="42"/>
      <c r="IQT426" s="42"/>
      <c r="IQU426" s="42"/>
      <c r="IQV426" s="42"/>
      <c r="IQW426" s="42"/>
      <c r="IQX426" s="42"/>
      <c r="IQY426" s="42"/>
      <c r="IQZ426" s="42"/>
      <c r="IRA426" s="42"/>
      <c r="IRB426" s="42"/>
      <c r="IRC426" s="42"/>
      <c r="IRD426" s="42"/>
      <c r="IRE426" s="42"/>
      <c r="IRF426" s="42"/>
      <c r="IRG426" s="42"/>
      <c r="IRH426" s="42"/>
      <c r="IRI426" s="42"/>
      <c r="IRJ426" s="42"/>
      <c r="IRK426" s="42"/>
      <c r="IRL426" s="42"/>
      <c r="IRM426" s="42"/>
      <c r="IRN426" s="42"/>
      <c r="IRO426" s="42"/>
      <c r="IRP426" s="42"/>
      <c r="IRQ426" s="42"/>
      <c r="IRR426" s="42"/>
      <c r="IRS426" s="42"/>
      <c r="IRT426" s="42"/>
      <c r="IRU426" s="42"/>
      <c r="IRV426" s="42"/>
      <c r="IRW426" s="42"/>
      <c r="IRX426" s="42"/>
      <c r="IRY426" s="42"/>
      <c r="IRZ426" s="42"/>
      <c r="ISA426" s="42"/>
      <c r="ISB426" s="42"/>
      <c r="ISC426" s="42"/>
      <c r="ISD426" s="42"/>
      <c r="ISE426" s="42"/>
      <c r="ISF426" s="42"/>
      <c r="ISG426" s="42"/>
      <c r="ISH426" s="42"/>
      <c r="ISI426" s="42"/>
      <c r="ISJ426" s="42"/>
      <c r="ISK426" s="42"/>
      <c r="ISL426" s="42"/>
      <c r="ISM426" s="42"/>
      <c r="ISN426" s="42"/>
      <c r="ISO426" s="42"/>
      <c r="ISP426" s="42"/>
      <c r="ISQ426" s="42"/>
      <c r="ISR426" s="42"/>
      <c r="ISS426" s="42"/>
      <c r="IST426" s="42"/>
      <c r="ISU426" s="42"/>
      <c r="ISV426" s="42"/>
      <c r="ISW426" s="42"/>
      <c r="ISX426" s="42"/>
      <c r="ISY426" s="42"/>
      <c r="ISZ426" s="42"/>
      <c r="ITA426" s="42"/>
      <c r="ITB426" s="42"/>
      <c r="ITC426" s="42"/>
      <c r="ITD426" s="42"/>
      <c r="ITE426" s="42"/>
      <c r="ITF426" s="42"/>
      <c r="ITG426" s="42"/>
      <c r="ITH426" s="42"/>
      <c r="ITI426" s="42"/>
      <c r="ITJ426" s="42"/>
      <c r="ITK426" s="42"/>
      <c r="ITL426" s="42"/>
      <c r="ITM426" s="42"/>
      <c r="ITN426" s="42"/>
      <c r="ITO426" s="42"/>
      <c r="ITP426" s="42"/>
      <c r="ITQ426" s="42"/>
      <c r="ITR426" s="42"/>
      <c r="ITS426" s="42"/>
      <c r="ITT426" s="42"/>
      <c r="ITU426" s="42"/>
      <c r="ITV426" s="42"/>
      <c r="ITW426" s="42"/>
      <c r="ITX426" s="42"/>
      <c r="ITY426" s="42"/>
      <c r="ITZ426" s="42"/>
      <c r="IUA426" s="42"/>
      <c r="IUB426" s="42"/>
      <c r="IUC426" s="42"/>
      <c r="IUD426" s="42"/>
      <c r="IUE426" s="42"/>
      <c r="IUF426" s="42"/>
      <c r="IUG426" s="42"/>
      <c r="IUH426" s="42"/>
      <c r="IUI426" s="42"/>
      <c r="IUJ426" s="42"/>
      <c r="IUK426" s="42"/>
      <c r="IUL426" s="42"/>
      <c r="IUM426" s="42"/>
      <c r="IUN426" s="42"/>
      <c r="IUO426" s="42"/>
      <c r="IUP426" s="42"/>
      <c r="IUQ426" s="42"/>
      <c r="IUR426" s="42"/>
      <c r="IUS426" s="42"/>
      <c r="IUT426" s="42"/>
      <c r="IUU426" s="42"/>
      <c r="IUV426" s="42"/>
      <c r="IUW426" s="42"/>
      <c r="IUX426" s="42"/>
      <c r="IUY426" s="42"/>
      <c r="IUZ426" s="42"/>
      <c r="IVA426" s="42"/>
      <c r="IVB426" s="42"/>
      <c r="IVC426" s="42"/>
      <c r="IVD426" s="42"/>
      <c r="IVE426" s="42"/>
      <c r="IVF426" s="42"/>
      <c r="IVG426" s="42"/>
      <c r="IVH426" s="42"/>
      <c r="IVI426" s="42"/>
      <c r="IVJ426" s="42"/>
      <c r="IVK426" s="42"/>
      <c r="IVL426" s="42"/>
      <c r="IVM426" s="42"/>
      <c r="IVN426" s="42"/>
      <c r="IVO426" s="42"/>
      <c r="IVP426" s="42"/>
      <c r="IVQ426" s="42"/>
      <c r="IVR426" s="42"/>
      <c r="IVS426" s="42"/>
      <c r="IVT426" s="42"/>
      <c r="IVU426" s="42"/>
      <c r="IVV426" s="42"/>
      <c r="IVW426" s="42"/>
      <c r="IVX426" s="42"/>
      <c r="IVY426" s="42"/>
      <c r="IVZ426" s="42"/>
      <c r="IWA426" s="42"/>
      <c r="IWB426" s="42"/>
      <c r="IWC426" s="42"/>
      <c r="IWD426" s="42"/>
      <c r="IWE426" s="42"/>
      <c r="IWF426" s="42"/>
      <c r="IWG426" s="42"/>
      <c r="IWH426" s="42"/>
      <c r="IWI426" s="42"/>
      <c r="IWJ426" s="42"/>
      <c r="IWK426" s="42"/>
      <c r="IWL426" s="42"/>
      <c r="IWM426" s="42"/>
      <c r="IWN426" s="42"/>
      <c r="IWO426" s="42"/>
      <c r="IWP426" s="42"/>
      <c r="IWQ426" s="42"/>
      <c r="IWR426" s="42"/>
      <c r="IWS426" s="42"/>
      <c r="IWT426" s="42"/>
      <c r="IWU426" s="42"/>
      <c r="IWV426" s="42"/>
      <c r="IWW426" s="42"/>
      <c r="IWX426" s="42"/>
      <c r="IWY426" s="42"/>
      <c r="IWZ426" s="42"/>
      <c r="IXA426" s="42"/>
      <c r="IXB426" s="42"/>
      <c r="IXC426" s="42"/>
      <c r="IXD426" s="42"/>
      <c r="IXE426" s="42"/>
      <c r="IXF426" s="42"/>
      <c r="IXG426" s="42"/>
      <c r="IXH426" s="42"/>
      <c r="IXI426" s="42"/>
      <c r="IXJ426" s="42"/>
      <c r="IXK426" s="42"/>
      <c r="IXL426" s="42"/>
      <c r="IXM426" s="42"/>
      <c r="IXN426" s="42"/>
      <c r="IXO426" s="42"/>
      <c r="IXP426" s="42"/>
      <c r="IXQ426" s="42"/>
      <c r="IXR426" s="42"/>
      <c r="IXS426" s="42"/>
      <c r="IXT426" s="42"/>
      <c r="IXU426" s="42"/>
      <c r="IXV426" s="42"/>
      <c r="IXW426" s="42"/>
      <c r="IXX426" s="42"/>
      <c r="IXY426" s="42"/>
      <c r="IXZ426" s="42"/>
      <c r="IYA426" s="42"/>
      <c r="IYB426" s="42"/>
      <c r="IYC426" s="42"/>
      <c r="IYD426" s="42"/>
      <c r="IYE426" s="42"/>
      <c r="IYF426" s="42"/>
      <c r="IYG426" s="42"/>
      <c r="IYH426" s="42"/>
      <c r="IYI426" s="42"/>
      <c r="IYJ426" s="42"/>
      <c r="IYK426" s="42"/>
      <c r="IYL426" s="42"/>
      <c r="IYM426" s="42"/>
      <c r="IYN426" s="42"/>
      <c r="IYO426" s="42"/>
      <c r="IYP426" s="42"/>
      <c r="IYQ426" s="42"/>
      <c r="IYR426" s="42"/>
      <c r="IYS426" s="42"/>
      <c r="IYT426" s="42"/>
      <c r="IYU426" s="42"/>
      <c r="IYV426" s="42"/>
      <c r="IYW426" s="42"/>
      <c r="IYX426" s="42"/>
      <c r="IYY426" s="42"/>
      <c r="IYZ426" s="42"/>
      <c r="IZA426" s="42"/>
      <c r="IZB426" s="42"/>
      <c r="IZC426" s="42"/>
      <c r="IZD426" s="42"/>
      <c r="IZE426" s="42"/>
      <c r="IZF426" s="42"/>
      <c r="IZG426" s="42"/>
      <c r="IZH426" s="42"/>
      <c r="IZI426" s="42"/>
      <c r="IZJ426" s="42"/>
      <c r="IZK426" s="42"/>
      <c r="IZL426" s="42"/>
      <c r="IZM426" s="42"/>
      <c r="IZN426" s="42"/>
      <c r="IZO426" s="42"/>
      <c r="IZP426" s="42"/>
      <c r="IZQ426" s="42"/>
      <c r="IZR426" s="42"/>
      <c r="IZS426" s="42"/>
      <c r="IZT426" s="42"/>
      <c r="IZU426" s="42"/>
      <c r="IZV426" s="42"/>
      <c r="IZW426" s="42"/>
      <c r="IZX426" s="42"/>
      <c r="IZY426" s="42"/>
      <c r="IZZ426" s="42"/>
      <c r="JAA426" s="42"/>
      <c r="JAB426" s="42"/>
      <c r="JAC426" s="42"/>
      <c r="JAD426" s="42"/>
      <c r="JAE426" s="42"/>
      <c r="JAF426" s="42"/>
      <c r="JAG426" s="42"/>
      <c r="JAH426" s="42"/>
      <c r="JAI426" s="42"/>
      <c r="JAJ426" s="42"/>
      <c r="JAK426" s="42"/>
      <c r="JAL426" s="42"/>
      <c r="JAM426" s="42"/>
      <c r="JAN426" s="42"/>
      <c r="JAO426" s="42"/>
      <c r="JAP426" s="42"/>
      <c r="JAQ426" s="42"/>
      <c r="JAR426" s="42"/>
      <c r="JAS426" s="42"/>
      <c r="JAT426" s="42"/>
      <c r="JAU426" s="42"/>
      <c r="JAV426" s="42"/>
      <c r="JAW426" s="42"/>
      <c r="JAX426" s="42"/>
      <c r="JAY426" s="42"/>
      <c r="JAZ426" s="42"/>
      <c r="JBA426" s="42"/>
      <c r="JBB426" s="42"/>
      <c r="JBC426" s="42"/>
      <c r="JBD426" s="42"/>
      <c r="JBE426" s="42"/>
      <c r="JBF426" s="42"/>
      <c r="JBG426" s="42"/>
      <c r="JBH426" s="42"/>
      <c r="JBI426" s="42"/>
      <c r="JBJ426" s="42"/>
      <c r="JBK426" s="42"/>
      <c r="JBL426" s="42"/>
      <c r="JBM426" s="42"/>
      <c r="JBN426" s="42"/>
      <c r="JBO426" s="42"/>
      <c r="JBP426" s="42"/>
      <c r="JBQ426" s="42"/>
      <c r="JBR426" s="42"/>
      <c r="JBS426" s="42"/>
      <c r="JBT426" s="42"/>
      <c r="JBU426" s="42"/>
      <c r="JBV426" s="42"/>
      <c r="JBW426" s="42"/>
      <c r="JBX426" s="42"/>
      <c r="JBY426" s="42"/>
      <c r="JBZ426" s="42"/>
      <c r="JCA426" s="42"/>
      <c r="JCB426" s="42"/>
      <c r="JCC426" s="42"/>
      <c r="JCD426" s="42"/>
      <c r="JCE426" s="42"/>
      <c r="JCF426" s="42"/>
      <c r="JCG426" s="42"/>
      <c r="JCH426" s="42"/>
      <c r="JCI426" s="42"/>
      <c r="JCJ426" s="42"/>
      <c r="JCK426" s="42"/>
      <c r="JCL426" s="42"/>
      <c r="JCM426" s="42"/>
      <c r="JCN426" s="42"/>
      <c r="JCO426" s="42"/>
      <c r="JCP426" s="42"/>
      <c r="JCQ426" s="42"/>
      <c r="JCR426" s="42"/>
      <c r="JCS426" s="42"/>
      <c r="JCT426" s="42"/>
      <c r="JCU426" s="42"/>
      <c r="JCV426" s="42"/>
      <c r="JCW426" s="42"/>
      <c r="JCX426" s="42"/>
      <c r="JCY426" s="42"/>
      <c r="JCZ426" s="42"/>
      <c r="JDA426" s="42"/>
      <c r="JDB426" s="42"/>
      <c r="JDC426" s="42"/>
      <c r="JDD426" s="42"/>
      <c r="JDE426" s="42"/>
      <c r="JDF426" s="42"/>
      <c r="JDG426" s="42"/>
      <c r="JDH426" s="42"/>
      <c r="JDI426" s="42"/>
      <c r="JDJ426" s="42"/>
      <c r="JDK426" s="42"/>
      <c r="JDL426" s="42"/>
      <c r="JDM426" s="42"/>
      <c r="JDN426" s="42"/>
      <c r="JDO426" s="42"/>
      <c r="JDP426" s="42"/>
      <c r="JDQ426" s="42"/>
      <c r="JDR426" s="42"/>
      <c r="JDS426" s="42"/>
      <c r="JDT426" s="42"/>
      <c r="JDU426" s="42"/>
      <c r="JDV426" s="42"/>
      <c r="JDW426" s="42"/>
      <c r="JDX426" s="42"/>
      <c r="JDY426" s="42"/>
      <c r="JDZ426" s="42"/>
      <c r="JEA426" s="42"/>
      <c r="JEB426" s="42"/>
      <c r="JEC426" s="42"/>
      <c r="JED426" s="42"/>
      <c r="JEE426" s="42"/>
      <c r="JEF426" s="42"/>
      <c r="JEG426" s="42"/>
      <c r="JEH426" s="42"/>
      <c r="JEI426" s="42"/>
      <c r="JEJ426" s="42"/>
      <c r="JEK426" s="42"/>
      <c r="JEL426" s="42"/>
      <c r="JEM426" s="42"/>
      <c r="JEN426" s="42"/>
      <c r="JEO426" s="42"/>
      <c r="JEP426" s="42"/>
      <c r="JEQ426" s="42"/>
      <c r="JER426" s="42"/>
      <c r="JES426" s="42"/>
      <c r="JET426" s="42"/>
      <c r="JEU426" s="42"/>
      <c r="JEV426" s="42"/>
      <c r="JEW426" s="42"/>
      <c r="JEX426" s="42"/>
      <c r="JEY426" s="42"/>
      <c r="JEZ426" s="42"/>
      <c r="JFA426" s="42"/>
      <c r="JFB426" s="42"/>
      <c r="JFC426" s="42"/>
      <c r="JFD426" s="42"/>
      <c r="JFE426" s="42"/>
      <c r="JFF426" s="42"/>
      <c r="JFG426" s="42"/>
      <c r="JFH426" s="42"/>
      <c r="JFI426" s="42"/>
      <c r="JFJ426" s="42"/>
      <c r="JFK426" s="42"/>
      <c r="JFL426" s="42"/>
      <c r="JFM426" s="42"/>
      <c r="JFN426" s="42"/>
      <c r="JFO426" s="42"/>
      <c r="JFP426" s="42"/>
      <c r="JFQ426" s="42"/>
      <c r="JFR426" s="42"/>
      <c r="JFS426" s="42"/>
      <c r="JFT426" s="42"/>
      <c r="JFU426" s="42"/>
      <c r="JFV426" s="42"/>
      <c r="JFW426" s="42"/>
      <c r="JFX426" s="42"/>
      <c r="JFY426" s="42"/>
      <c r="JFZ426" s="42"/>
      <c r="JGA426" s="42"/>
      <c r="JGB426" s="42"/>
      <c r="JGC426" s="42"/>
      <c r="JGD426" s="42"/>
      <c r="JGE426" s="42"/>
      <c r="JGF426" s="42"/>
      <c r="JGG426" s="42"/>
      <c r="JGH426" s="42"/>
      <c r="JGI426" s="42"/>
      <c r="JGJ426" s="42"/>
      <c r="JGK426" s="42"/>
      <c r="JGL426" s="42"/>
      <c r="JGM426" s="42"/>
      <c r="JGN426" s="42"/>
      <c r="JGO426" s="42"/>
      <c r="JGP426" s="42"/>
      <c r="JGQ426" s="42"/>
      <c r="JGR426" s="42"/>
      <c r="JGS426" s="42"/>
      <c r="JGT426" s="42"/>
      <c r="JGU426" s="42"/>
      <c r="JGV426" s="42"/>
      <c r="JGW426" s="42"/>
      <c r="JGX426" s="42"/>
      <c r="JGY426" s="42"/>
      <c r="JGZ426" s="42"/>
      <c r="JHA426" s="42"/>
      <c r="JHB426" s="42"/>
      <c r="JHC426" s="42"/>
      <c r="JHD426" s="42"/>
      <c r="JHE426" s="42"/>
      <c r="JHF426" s="42"/>
      <c r="JHG426" s="42"/>
      <c r="JHH426" s="42"/>
      <c r="JHI426" s="42"/>
      <c r="JHJ426" s="42"/>
      <c r="JHK426" s="42"/>
      <c r="JHL426" s="42"/>
      <c r="JHM426" s="42"/>
      <c r="JHN426" s="42"/>
      <c r="JHO426" s="42"/>
      <c r="JHP426" s="42"/>
      <c r="JHQ426" s="42"/>
      <c r="JHR426" s="42"/>
      <c r="JHS426" s="42"/>
      <c r="JHT426" s="42"/>
      <c r="JHU426" s="42"/>
      <c r="JHV426" s="42"/>
      <c r="JHW426" s="42"/>
      <c r="JHX426" s="42"/>
      <c r="JHY426" s="42"/>
      <c r="JHZ426" s="42"/>
      <c r="JIA426" s="42"/>
      <c r="JIB426" s="42"/>
      <c r="JIC426" s="42"/>
      <c r="JID426" s="42"/>
      <c r="JIE426" s="42"/>
      <c r="JIF426" s="42"/>
      <c r="JIG426" s="42"/>
      <c r="JIH426" s="42"/>
      <c r="JII426" s="42"/>
      <c r="JIJ426" s="42"/>
      <c r="JIK426" s="42"/>
      <c r="JIL426" s="42"/>
      <c r="JIM426" s="42"/>
      <c r="JIN426" s="42"/>
      <c r="JIO426" s="42"/>
      <c r="JIP426" s="42"/>
      <c r="JIQ426" s="42"/>
      <c r="JIR426" s="42"/>
      <c r="JIS426" s="42"/>
      <c r="JIT426" s="42"/>
      <c r="JIU426" s="42"/>
      <c r="JIV426" s="42"/>
      <c r="JIW426" s="42"/>
      <c r="JIX426" s="42"/>
      <c r="JIY426" s="42"/>
      <c r="JIZ426" s="42"/>
      <c r="JJA426" s="42"/>
      <c r="JJB426" s="42"/>
      <c r="JJC426" s="42"/>
      <c r="JJD426" s="42"/>
      <c r="JJE426" s="42"/>
      <c r="JJF426" s="42"/>
      <c r="JJG426" s="42"/>
      <c r="JJH426" s="42"/>
      <c r="JJI426" s="42"/>
      <c r="JJJ426" s="42"/>
      <c r="JJK426" s="42"/>
      <c r="JJL426" s="42"/>
      <c r="JJM426" s="42"/>
      <c r="JJN426" s="42"/>
      <c r="JJO426" s="42"/>
      <c r="JJP426" s="42"/>
      <c r="JJQ426" s="42"/>
      <c r="JJR426" s="42"/>
      <c r="JJS426" s="42"/>
      <c r="JJT426" s="42"/>
      <c r="JJU426" s="42"/>
      <c r="JJV426" s="42"/>
      <c r="JJW426" s="42"/>
      <c r="JJX426" s="42"/>
      <c r="JJY426" s="42"/>
      <c r="JJZ426" s="42"/>
      <c r="JKA426" s="42"/>
      <c r="JKB426" s="42"/>
      <c r="JKC426" s="42"/>
      <c r="JKD426" s="42"/>
      <c r="JKE426" s="42"/>
      <c r="JKF426" s="42"/>
      <c r="JKG426" s="42"/>
      <c r="JKH426" s="42"/>
      <c r="JKI426" s="42"/>
      <c r="JKJ426" s="42"/>
      <c r="JKK426" s="42"/>
      <c r="JKL426" s="42"/>
      <c r="JKM426" s="42"/>
      <c r="JKN426" s="42"/>
      <c r="JKO426" s="42"/>
      <c r="JKP426" s="42"/>
      <c r="JKQ426" s="42"/>
      <c r="JKR426" s="42"/>
      <c r="JKS426" s="42"/>
      <c r="JKT426" s="42"/>
      <c r="JKU426" s="42"/>
      <c r="JKV426" s="42"/>
      <c r="JKW426" s="42"/>
      <c r="JKX426" s="42"/>
      <c r="JKY426" s="42"/>
      <c r="JKZ426" s="42"/>
      <c r="JLA426" s="42"/>
      <c r="JLB426" s="42"/>
      <c r="JLC426" s="42"/>
      <c r="JLD426" s="42"/>
      <c r="JLE426" s="42"/>
      <c r="JLF426" s="42"/>
      <c r="JLG426" s="42"/>
      <c r="JLH426" s="42"/>
      <c r="JLI426" s="42"/>
      <c r="JLJ426" s="42"/>
      <c r="JLK426" s="42"/>
      <c r="JLL426" s="42"/>
      <c r="JLM426" s="42"/>
      <c r="JLN426" s="42"/>
      <c r="JLO426" s="42"/>
      <c r="JLP426" s="42"/>
      <c r="JLQ426" s="42"/>
      <c r="JLR426" s="42"/>
      <c r="JLS426" s="42"/>
      <c r="JLT426" s="42"/>
      <c r="JLU426" s="42"/>
      <c r="JLV426" s="42"/>
      <c r="JLW426" s="42"/>
      <c r="JLX426" s="42"/>
      <c r="JLY426" s="42"/>
      <c r="JLZ426" s="42"/>
      <c r="JMA426" s="42"/>
      <c r="JMB426" s="42"/>
      <c r="JMC426" s="42"/>
      <c r="JMD426" s="42"/>
      <c r="JME426" s="42"/>
      <c r="JMF426" s="42"/>
      <c r="JMG426" s="42"/>
      <c r="JMH426" s="42"/>
      <c r="JMI426" s="42"/>
      <c r="JMJ426" s="42"/>
      <c r="JMK426" s="42"/>
      <c r="JML426" s="42"/>
      <c r="JMM426" s="42"/>
      <c r="JMN426" s="42"/>
      <c r="JMO426" s="42"/>
      <c r="JMP426" s="42"/>
      <c r="JMQ426" s="42"/>
      <c r="JMR426" s="42"/>
      <c r="JMS426" s="42"/>
      <c r="JMT426" s="42"/>
      <c r="JMU426" s="42"/>
      <c r="JMV426" s="42"/>
      <c r="JMW426" s="42"/>
      <c r="JMX426" s="42"/>
      <c r="JMY426" s="42"/>
      <c r="JMZ426" s="42"/>
      <c r="JNA426" s="42"/>
      <c r="JNB426" s="42"/>
      <c r="JNC426" s="42"/>
      <c r="JND426" s="42"/>
      <c r="JNE426" s="42"/>
      <c r="JNF426" s="42"/>
      <c r="JNG426" s="42"/>
      <c r="JNH426" s="42"/>
      <c r="JNI426" s="42"/>
      <c r="JNJ426" s="42"/>
      <c r="JNK426" s="42"/>
      <c r="JNL426" s="42"/>
      <c r="JNM426" s="42"/>
      <c r="JNN426" s="42"/>
      <c r="JNO426" s="42"/>
      <c r="JNP426" s="42"/>
      <c r="JNQ426" s="42"/>
      <c r="JNR426" s="42"/>
      <c r="JNS426" s="42"/>
      <c r="JNT426" s="42"/>
      <c r="JNU426" s="42"/>
      <c r="JNV426" s="42"/>
      <c r="JNW426" s="42"/>
      <c r="JNX426" s="42"/>
      <c r="JNY426" s="42"/>
      <c r="JNZ426" s="42"/>
      <c r="JOA426" s="42"/>
      <c r="JOB426" s="42"/>
      <c r="JOC426" s="42"/>
      <c r="JOD426" s="42"/>
      <c r="JOE426" s="42"/>
      <c r="JOF426" s="42"/>
      <c r="JOG426" s="42"/>
      <c r="JOH426" s="42"/>
      <c r="JOI426" s="42"/>
      <c r="JOJ426" s="42"/>
      <c r="JOK426" s="42"/>
      <c r="JOL426" s="42"/>
      <c r="JOM426" s="42"/>
      <c r="JON426" s="42"/>
      <c r="JOO426" s="42"/>
      <c r="JOP426" s="42"/>
      <c r="JOQ426" s="42"/>
      <c r="JOR426" s="42"/>
      <c r="JOS426" s="42"/>
      <c r="JOT426" s="42"/>
      <c r="JOU426" s="42"/>
      <c r="JOV426" s="42"/>
      <c r="JOW426" s="42"/>
      <c r="JOX426" s="42"/>
      <c r="JOY426" s="42"/>
      <c r="JOZ426" s="42"/>
      <c r="JPA426" s="42"/>
      <c r="JPB426" s="42"/>
      <c r="JPC426" s="42"/>
      <c r="JPD426" s="42"/>
      <c r="JPE426" s="42"/>
      <c r="JPF426" s="42"/>
      <c r="JPG426" s="42"/>
      <c r="JPH426" s="42"/>
      <c r="JPI426" s="42"/>
      <c r="JPJ426" s="42"/>
      <c r="JPK426" s="42"/>
      <c r="JPL426" s="42"/>
      <c r="JPM426" s="42"/>
      <c r="JPN426" s="42"/>
      <c r="JPO426" s="42"/>
      <c r="JPP426" s="42"/>
      <c r="JPQ426" s="42"/>
      <c r="JPR426" s="42"/>
      <c r="JPS426" s="42"/>
      <c r="JPT426" s="42"/>
      <c r="JPU426" s="42"/>
      <c r="JPV426" s="42"/>
      <c r="JPW426" s="42"/>
      <c r="JPX426" s="42"/>
      <c r="JPY426" s="42"/>
      <c r="JPZ426" s="42"/>
      <c r="JQA426" s="42"/>
      <c r="JQB426" s="42"/>
      <c r="JQC426" s="42"/>
      <c r="JQD426" s="42"/>
      <c r="JQE426" s="42"/>
      <c r="JQF426" s="42"/>
      <c r="JQG426" s="42"/>
      <c r="JQH426" s="42"/>
      <c r="JQI426" s="42"/>
      <c r="JQJ426" s="42"/>
      <c r="JQK426" s="42"/>
      <c r="JQL426" s="42"/>
      <c r="JQM426" s="42"/>
      <c r="JQN426" s="42"/>
      <c r="JQO426" s="42"/>
      <c r="JQP426" s="42"/>
      <c r="JQQ426" s="42"/>
      <c r="JQR426" s="42"/>
      <c r="JQS426" s="42"/>
      <c r="JQT426" s="42"/>
      <c r="JQU426" s="42"/>
      <c r="JQV426" s="42"/>
      <c r="JQW426" s="42"/>
      <c r="JQX426" s="42"/>
      <c r="JQY426" s="42"/>
      <c r="JQZ426" s="42"/>
      <c r="JRA426" s="42"/>
      <c r="JRB426" s="42"/>
      <c r="JRC426" s="42"/>
      <c r="JRD426" s="42"/>
      <c r="JRE426" s="42"/>
      <c r="JRF426" s="42"/>
      <c r="JRG426" s="42"/>
      <c r="JRH426" s="42"/>
      <c r="JRI426" s="42"/>
      <c r="JRJ426" s="42"/>
      <c r="JRK426" s="42"/>
      <c r="JRL426" s="42"/>
      <c r="JRM426" s="42"/>
      <c r="JRN426" s="42"/>
      <c r="JRO426" s="42"/>
      <c r="JRP426" s="42"/>
      <c r="JRQ426" s="42"/>
      <c r="JRR426" s="42"/>
      <c r="JRS426" s="42"/>
      <c r="JRT426" s="42"/>
      <c r="JRU426" s="42"/>
      <c r="JRV426" s="42"/>
      <c r="JRW426" s="42"/>
      <c r="JRX426" s="42"/>
      <c r="JRY426" s="42"/>
      <c r="JRZ426" s="42"/>
      <c r="JSA426" s="42"/>
      <c r="JSB426" s="42"/>
      <c r="JSC426" s="42"/>
      <c r="JSD426" s="42"/>
      <c r="JSE426" s="42"/>
      <c r="JSF426" s="42"/>
      <c r="JSG426" s="42"/>
      <c r="JSH426" s="42"/>
      <c r="JSI426" s="42"/>
      <c r="JSJ426" s="42"/>
      <c r="JSK426" s="42"/>
      <c r="JSL426" s="42"/>
      <c r="JSM426" s="42"/>
      <c r="JSN426" s="42"/>
      <c r="JSO426" s="42"/>
      <c r="JSP426" s="42"/>
      <c r="JSQ426" s="42"/>
      <c r="JSR426" s="42"/>
      <c r="JSS426" s="42"/>
      <c r="JST426" s="42"/>
      <c r="JSU426" s="42"/>
      <c r="JSV426" s="42"/>
      <c r="JSW426" s="42"/>
      <c r="JSX426" s="42"/>
      <c r="JSY426" s="42"/>
      <c r="JSZ426" s="42"/>
      <c r="JTA426" s="42"/>
      <c r="JTB426" s="42"/>
      <c r="JTC426" s="42"/>
      <c r="JTD426" s="42"/>
      <c r="JTE426" s="42"/>
      <c r="JTF426" s="42"/>
      <c r="JTG426" s="42"/>
      <c r="JTH426" s="42"/>
      <c r="JTI426" s="42"/>
      <c r="JTJ426" s="42"/>
      <c r="JTK426" s="42"/>
      <c r="JTL426" s="42"/>
      <c r="JTM426" s="42"/>
      <c r="JTN426" s="42"/>
      <c r="JTO426" s="42"/>
      <c r="JTP426" s="42"/>
      <c r="JTQ426" s="42"/>
      <c r="JTR426" s="42"/>
      <c r="JTS426" s="42"/>
      <c r="JTT426" s="42"/>
      <c r="JTU426" s="42"/>
      <c r="JTV426" s="42"/>
      <c r="JTW426" s="42"/>
      <c r="JTX426" s="42"/>
      <c r="JTY426" s="42"/>
      <c r="JTZ426" s="42"/>
      <c r="JUA426" s="42"/>
      <c r="JUB426" s="42"/>
      <c r="JUC426" s="42"/>
      <c r="JUD426" s="42"/>
      <c r="JUE426" s="42"/>
      <c r="JUF426" s="42"/>
      <c r="JUG426" s="42"/>
      <c r="JUH426" s="42"/>
      <c r="JUI426" s="42"/>
      <c r="JUJ426" s="42"/>
      <c r="JUK426" s="42"/>
      <c r="JUL426" s="42"/>
      <c r="JUM426" s="42"/>
      <c r="JUN426" s="42"/>
      <c r="JUO426" s="42"/>
      <c r="JUP426" s="42"/>
      <c r="JUQ426" s="42"/>
      <c r="JUR426" s="42"/>
      <c r="JUS426" s="42"/>
      <c r="JUT426" s="42"/>
      <c r="JUU426" s="42"/>
      <c r="JUV426" s="42"/>
      <c r="JUW426" s="42"/>
      <c r="JUX426" s="42"/>
      <c r="JUY426" s="42"/>
      <c r="JUZ426" s="42"/>
      <c r="JVA426" s="42"/>
      <c r="JVB426" s="42"/>
      <c r="JVC426" s="42"/>
      <c r="JVD426" s="42"/>
      <c r="JVE426" s="42"/>
      <c r="JVF426" s="42"/>
      <c r="JVG426" s="42"/>
      <c r="JVH426" s="42"/>
      <c r="JVI426" s="42"/>
      <c r="JVJ426" s="42"/>
      <c r="JVK426" s="42"/>
      <c r="JVL426" s="42"/>
      <c r="JVM426" s="42"/>
      <c r="JVN426" s="42"/>
      <c r="JVO426" s="42"/>
      <c r="JVP426" s="42"/>
      <c r="JVQ426" s="42"/>
      <c r="JVR426" s="42"/>
      <c r="JVS426" s="42"/>
      <c r="JVT426" s="42"/>
      <c r="JVU426" s="42"/>
      <c r="JVV426" s="42"/>
      <c r="JVW426" s="42"/>
      <c r="JVX426" s="42"/>
      <c r="JVY426" s="42"/>
      <c r="JVZ426" s="42"/>
      <c r="JWA426" s="42"/>
      <c r="JWB426" s="42"/>
      <c r="JWC426" s="42"/>
      <c r="JWD426" s="42"/>
      <c r="JWE426" s="42"/>
      <c r="JWF426" s="42"/>
      <c r="JWG426" s="42"/>
      <c r="JWH426" s="42"/>
      <c r="JWI426" s="42"/>
      <c r="JWJ426" s="42"/>
      <c r="JWK426" s="42"/>
      <c r="JWL426" s="42"/>
      <c r="JWM426" s="42"/>
      <c r="JWN426" s="42"/>
      <c r="JWO426" s="42"/>
      <c r="JWP426" s="42"/>
      <c r="JWQ426" s="42"/>
      <c r="JWR426" s="42"/>
      <c r="JWS426" s="42"/>
      <c r="JWT426" s="42"/>
      <c r="JWU426" s="42"/>
      <c r="JWV426" s="42"/>
      <c r="JWW426" s="42"/>
      <c r="JWX426" s="42"/>
      <c r="JWY426" s="42"/>
      <c r="JWZ426" s="42"/>
      <c r="JXA426" s="42"/>
      <c r="JXB426" s="42"/>
      <c r="JXC426" s="42"/>
      <c r="JXD426" s="42"/>
      <c r="JXE426" s="42"/>
      <c r="JXF426" s="42"/>
      <c r="JXG426" s="42"/>
      <c r="JXH426" s="42"/>
      <c r="JXI426" s="42"/>
      <c r="JXJ426" s="42"/>
      <c r="JXK426" s="42"/>
      <c r="JXL426" s="42"/>
      <c r="JXM426" s="42"/>
      <c r="JXN426" s="42"/>
      <c r="JXO426" s="42"/>
      <c r="JXP426" s="42"/>
      <c r="JXQ426" s="42"/>
      <c r="JXR426" s="42"/>
      <c r="JXS426" s="42"/>
      <c r="JXT426" s="42"/>
      <c r="JXU426" s="42"/>
      <c r="JXV426" s="42"/>
      <c r="JXW426" s="42"/>
      <c r="JXX426" s="42"/>
      <c r="JXY426" s="42"/>
      <c r="JXZ426" s="42"/>
      <c r="JYA426" s="42"/>
      <c r="JYB426" s="42"/>
      <c r="JYC426" s="42"/>
      <c r="JYD426" s="42"/>
      <c r="JYE426" s="42"/>
      <c r="JYF426" s="42"/>
      <c r="JYG426" s="42"/>
      <c r="JYH426" s="42"/>
      <c r="JYI426" s="42"/>
      <c r="JYJ426" s="42"/>
      <c r="JYK426" s="42"/>
      <c r="JYL426" s="42"/>
      <c r="JYM426" s="42"/>
      <c r="JYN426" s="42"/>
      <c r="JYO426" s="42"/>
      <c r="JYP426" s="42"/>
      <c r="JYQ426" s="42"/>
      <c r="JYR426" s="42"/>
      <c r="JYS426" s="42"/>
      <c r="JYT426" s="42"/>
      <c r="JYU426" s="42"/>
      <c r="JYV426" s="42"/>
      <c r="JYW426" s="42"/>
      <c r="JYX426" s="42"/>
      <c r="JYY426" s="42"/>
      <c r="JYZ426" s="42"/>
      <c r="JZA426" s="42"/>
      <c r="JZB426" s="42"/>
      <c r="JZC426" s="42"/>
      <c r="JZD426" s="42"/>
      <c r="JZE426" s="42"/>
      <c r="JZF426" s="42"/>
      <c r="JZG426" s="42"/>
      <c r="JZH426" s="42"/>
      <c r="JZI426" s="42"/>
      <c r="JZJ426" s="42"/>
      <c r="JZK426" s="42"/>
      <c r="JZL426" s="42"/>
      <c r="JZM426" s="42"/>
      <c r="JZN426" s="42"/>
      <c r="JZO426" s="42"/>
      <c r="JZP426" s="42"/>
      <c r="JZQ426" s="42"/>
      <c r="JZR426" s="42"/>
      <c r="JZS426" s="42"/>
      <c r="JZT426" s="42"/>
      <c r="JZU426" s="42"/>
      <c r="JZV426" s="42"/>
      <c r="JZW426" s="42"/>
      <c r="JZX426" s="42"/>
      <c r="JZY426" s="42"/>
      <c r="JZZ426" s="42"/>
      <c r="KAA426" s="42"/>
      <c r="KAB426" s="42"/>
      <c r="KAC426" s="42"/>
      <c r="KAD426" s="42"/>
      <c r="KAE426" s="42"/>
      <c r="KAF426" s="42"/>
      <c r="KAG426" s="42"/>
      <c r="KAH426" s="42"/>
      <c r="KAI426" s="42"/>
      <c r="KAJ426" s="42"/>
      <c r="KAK426" s="42"/>
      <c r="KAL426" s="42"/>
      <c r="KAM426" s="42"/>
      <c r="KAN426" s="42"/>
      <c r="KAO426" s="42"/>
      <c r="KAP426" s="42"/>
      <c r="KAQ426" s="42"/>
      <c r="KAR426" s="42"/>
      <c r="KAS426" s="42"/>
      <c r="KAT426" s="42"/>
      <c r="KAU426" s="42"/>
      <c r="KAV426" s="42"/>
      <c r="KAW426" s="42"/>
      <c r="KAX426" s="42"/>
      <c r="KAY426" s="42"/>
      <c r="KAZ426" s="42"/>
      <c r="KBA426" s="42"/>
      <c r="KBB426" s="42"/>
      <c r="KBC426" s="42"/>
      <c r="KBD426" s="42"/>
      <c r="KBE426" s="42"/>
      <c r="KBF426" s="42"/>
      <c r="KBG426" s="42"/>
      <c r="KBH426" s="42"/>
      <c r="KBI426" s="42"/>
      <c r="KBJ426" s="42"/>
      <c r="KBK426" s="42"/>
      <c r="KBL426" s="42"/>
      <c r="KBM426" s="42"/>
      <c r="KBN426" s="42"/>
      <c r="KBO426" s="42"/>
      <c r="KBP426" s="42"/>
      <c r="KBQ426" s="42"/>
      <c r="KBR426" s="42"/>
      <c r="KBS426" s="42"/>
      <c r="KBT426" s="42"/>
      <c r="KBU426" s="42"/>
      <c r="KBV426" s="42"/>
      <c r="KBW426" s="42"/>
      <c r="KBX426" s="42"/>
      <c r="KBY426" s="42"/>
      <c r="KBZ426" s="42"/>
      <c r="KCA426" s="42"/>
      <c r="KCB426" s="42"/>
      <c r="KCC426" s="42"/>
      <c r="KCD426" s="42"/>
      <c r="KCE426" s="42"/>
      <c r="KCF426" s="42"/>
      <c r="KCG426" s="42"/>
      <c r="KCH426" s="42"/>
      <c r="KCI426" s="42"/>
      <c r="KCJ426" s="42"/>
      <c r="KCK426" s="42"/>
      <c r="KCL426" s="42"/>
      <c r="KCM426" s="42"/>
      <c r="KCN426" s="42"/>
      <c r="KCO426" s="42"/>
      <c r="KCP426" s="42"/>
      <c r="KCQ426" s="42"/>
      <c r="KCR426" s="42"/>
      <c r="KCS426" s="42"/>
      <c r="KCT426" s="42"/>
      <c r="KCU426" s="42"/>
      <c r="KCV426" s="42"/>
      <c r="KCW426" s="42"/>
      <c r="KCX426" s="42"/>
      <c r="KCY426" s="42"/>
      <c r="KCZ426" s="42"/>
      <c r="KDA426" s="42"/>
      <c r="KDB426" s="42"/>
      <c r="KDC426" s="42"/>
      <c r="KDD426" s="42"/>
      <c r="KDE426" s="42"/>
      <c r="KDF426" s="42"/>
      <c r="KDG426" s="42"/>
      <c r="KDH426" s="42"/>
      <c r="KDI426" s="42"/>
      <c r="KDJ426" s="42"/>
      <c r="KDK426" s="42"/>
      <c r="KDL426" s="42"/>
      <c r="KDM426" s="42"/>
      <c r="KDN426" s="42"/>
      <c r="KDO426" s="42"/>
      <c r="KDP426" s="42"/>
      <c r="KDQ426" s="42"/>
      <c r="KDR426" s="42"/>
      <c r="KDS426" s="42"/>
      <c r="KDT426" s="42"/>
      <c r="KDU426" s="42"/>
      <c r="KDV426" s="42"/>
      <c r="KDW426" s="42"/>
      <c r="KDX426" s="42"/>
      <c r="KDY426" s="42"/>
      <c r="KDZ426" s="42"/>
      <c r="KEA426" s="42"/>
      <c r="KEB426" s="42"/>
      <c r="KEC426" s="42"/>
      <c r="KED426" s="42"/>
      <c r="KEE426" s="42"/>
      <c r="KEF426" s="42"/>
      <c r="KEG426" s="42"/>
      <c r="KEH426" s="42"/>
      <c r="KEI426" s="42"/>
      <c r="KEJ426" s="42"/>
      <c r="KEK426" s="42"/>
      <c r="KEL426" s="42"/>
      <c r="KEM426" s="42"/>
      <c r="KEN426" s="42"/>
      <c r="KEO426" s="42"/>
      <c r="KEP426" s="42"/>
      <c r="KEQ426" s="42"/>
      <c r="KER426" s="42"/>
      <c r="KES426" s="42"/>
      <c r="KET426" s="42"/>
      <c r="KEU426" s="42"/>
      <c r="KEV426" s="42"/>
      <c r="KEW426" s="42"/>
      <c r="KEX426" s="42"/>
      <c r="KEY426" s="42"/>
      <c r="KEZ426" s="42"/>
      <c r="KFA426" s="42"/>
      <c r="KFB426" s="42"/>
      <c r="KFC426" s="42"/>
      <c r="KFD426" s="42"/>
      <c r="KFE426" s="42"/>
      <c r="KFF426" s="42"/>
      <c r="KFG426" s="42"/>
      <c r="KFH426" s="42"/>
      <c r="KFI426" s="42"/>
      <c r="KFJ426" s="42"/>
      <c r="KFK426" s="42"/>
      <c r="KFL426" s="42"/>
      <c r="KFM426" s="42"/>
      <c r="KFN426" s="42"/>
      <c r="KFO426" s="42"/>
      <c r="KFP426" s="42"/>
      <c r="KFQ426" s="42"/>
      <c r="KFR426" s="42"/>
      <c r="KFS426" s="42"/>
      <c r="KFT426" s="42"/>
      <c r="KFU426" s="42"/>
      <c r="KFV426" s="42"/>
      <c r="KFW426" s="42"/>
      <c r="KFX426" s="42"/>
      <c r="KFY426" s="42"/>
      <c r="KFZ426" s="42"/>
      <c r="KGA426" s="42"/>
      <c r="KGB426" s="42"/>
      <c r="KGC426" s="42"/>
      <c r="KGD426" s="42"/>
      <c r="KGE426" s="42"/>
      <c r="KGF426" s="42"/>
      <c r="KGG426" s="42"/>
      <c r="KGH426" s="42"/>
      <c r="KGI426" s="42"/>
      <c r="KGJ426" s="42"/>
      <c r="KGK426" s="42"/>
      <c r="KGL426" s="42"/>
      <c r="KGM426" s="42"/>
      <c r="KGN426" s="42"/>
      <c r="KGO426" s="42"/>
      <c r="KGP426" s="42"/>
      <c r="KGQ426" s="42"/>
      <c r="KGR426" s="42"/>
      <c r="KGS426" s="42"/>
      <c r="KGT426" s="42"/>
      <c r="KGU426" s="42"/>
      <c r="KGV426" s="42"/>
      <c r="KGW426" s="42"/>
      <c r="KGX426" s="42"/>
      <c r="KGY426" s="42"/>
      <c r="KGZ426" s="42"/>
      <c r="KHA426" s="42"/>
      <c r="KHB426" s="42"/>
      <c r="KHC426" s="42"/>
      <c r="KHD426" s="42"/>
      <c r="KHE426" s="42"/>
      <c r="KHF426" s="42"/>
      <c r="KHG426" s="42"/>
      <c r="KHH426" s="42"/>
      <c r="KHI426" s="42"/>
      <c r="KHJ426" s="42"/>
      <c r="KHK426" s="42"/>
      <c r="KHL426" s="42"/>
      <c r="KHM426" s="42"/>
      <c r="KHN426" s="42"/>
      <c r="KHO426" s="42"/>
      <c r="KHP426" s="42"/>
      <c r="KHQ426" s="42"/>
      <c r="KHR426" s="42"/>
      <c r="KHS426" s="42"/>
      <c r="KHT426" s="42"/>
      <c r="KHU426" s="42"/>
      <c r="KHV426" s="42"/>
      <c r="KHW426" s="42"/>
      <c r="KHX426" s="42"/>
      <c r="KHY426" s="42"/>
      <c r="KHZ426" s="42"/>
      <c r="KIA426" s="42"/>
      <c r="KIB426" s="42"/>
      <c r="KIC426" s="42"/>
      <c r="KID426" s="42"/>
      <c r="KIE426" s="42"/>
      <c r="KIF426" s="42"/>
      <c r="KIG426" s="42"/>
      <c r="KIH426" s="42"/>
      <c r="KII426" s="42"/>
      <c r="KIJ426" s="42"/>
      <c r="KIK426" s="42"/>
      <c r="KIL426" s="42"/>
      <c r="KIM426" s="42"/>
      <c r="KIN426" s="42"/>
      <c r="KIO426" s="42"/>
      <c r="KIP426" s="42"/>
      <c r="KIQ426" s="42"/>
      <c r="KIR426" s="42"/>
      <c r="KIS426" s="42"/>
      <c r="KIT426" s="42"/>
      <c r="KIU426" s="42"/>
      <c r="KIV426" s="42"/>
      <c r="KIW426" s="42"/>
      <c r="KIX426" s="42"/>
      <c r="KIY426" s="42"/>
      <c r="KIZ426" s="42"/>
      <c r="KJA426" s="42"/>
      <c r="KJB426" s="42"/>
      <c r="KJC426" s="42"/>
      <c r="KJD426" s="42"/>
      <c r="KJE426" s="42"/>
      <c r="KJF426" s="42"/>
      <c r="KJG426" s="42"/>
      <c r="KJH426" s="42"/>
      <c r="KJI426" s="42"/>
      <c r="KJJ426" s="42"/>
      <c r="KJK426" s="42"/>
      <c r="KJL426" s="42"/>
      <c r="KJM426" s="42"/>
      <c r="KJN426" s="42"/>
      <c r="KJO426" s="42"/>
      <c r="KJP426" s="42"/>
      <c r="KJQ426" s="42"/>
      <c r="KJR426" s="42"/>
      <c r="KJS426" s="42"/>
      <c r="KJT426" s="42"/>
      <c r="KJU426" s="42"/>
      <c r="KJV426" s="42"/>
      <c r="KJW426" s="42"/>
      <c r="KJX426" s="42"/>
      <c r="KJY426" s="42"/>
      <c r="KJZ426" s="42"/>
      <c r="KKA426" s="42"/>
      <c r="KKB426" s="42"/>
      <c r="KKC426" s="42"/>
      <c r="KKD426" s="42"/>
      <c r="KKE426" s="42"/>
      <c r="KKF426" s="42"/>
      <c r="KKG426" s="42"/>
      <c r="KKH426" s="42"/>
      <c r="KKI426" s="42"/>
      <c r="KKJ426" s="42"/>
      <c r="KKK426" s="42"/>
      <c r="KKL426" s="42"/>
      <c r="KKM426" s="42"/>
      <c r="KKN426" s="42"/>
      <c r="KKO426" s="42"/>
      <c r="KKP426" s="42"/>
      <c r="KKQ426" s="42"/>
      <c r="KKR426" s="42"/>
      <c r="KKS426" s="42"/>
      <c r="KKT426" s="42"/>
      <c r="KKU426" s="42"/>
      <c r="KKV426" s="42"/>
      <c r="KKW426" s="42"/>
      <c r="KKX426" s="42"/>
      <c r="KKY426" s="42"/>
      <c r="KKZ426" s="42"/>
      <c r="KLA426" s="42"/>
      <c r="KLB426" s="42"/>
      <c r="KLC426" s="42"/>
      <c r="KLD426" s="42"/>
      <c r="KLE426" s="42"/>
      <c r="KLF426" s="42"/>
      <c r="KLG426" s="42"/>
      <c r="KLH426" s="42"/>
      <c r="KLI426" s="42"/>
      <c r="KLJ426" s="42"/>
      <c r="KLK426" s="42"/>
      <c r="KLL426" s="42"/>
      <c r="KLM426" s="42"/>
      <c r="KLN426" s="42"/>
      <c r="KLO426" s="42"/>
      <c r="KLP426" s="42"/>
      <c r="KLQ426" s="42"/>
      <c r="KLR426" s="42"/>
      <c r="KLS426" s="42"/>
      <c r="KLT426" s="42"/>
      <c r="KLU426" s="42"/>
      <c r="KLV426" s="42"/>
      <c r="KLW426" s="42"/>
      <c r="KLX426" s="42"/>
      <c r="KLY426" s="42"/>
      <c r="KLZ426" s="42"/>
      <c r="KMA426" s="42"/>
      <c r="KMB426" s="42"/>
      <c r="KMC426" s="42"/>
      <c r="KMD426" s="42"/>
      <c r="KME426" s="42"/>
      <c r="KMF426" s="42"/>
      <c r="KMG426" s="42"/>
      <c r="KMH426" s="42"/>
      <c r="KMI426" s="42"/>
      <c r="KMJ426" s="42"/>
      <c r="KMK426" s="42"/>
      <c r="KML426" s="42"/>
      <c r="KMM426" s="42"/>
      <c r="KMN426" s="42"/>
      <c r="KMO426" s="42"/>
      <c r="KMP426" s="42"/>
      <c r="KMQ426" s="42"/>
      <c r="KMR426" s="42"/>
      <c r="KMS426" s="42"/>
      <c r="KMT426" s="42"/>
      <c r="KMU426" s="42"/>
      <c r="KMV426" s="42"/>
      <c r="KMW426" s="42"/>
      <c r="KMX426" s="42"/>
      <c r="KMY426" s="42"/>
      <c r="KMZ426" s="42"/>
      <c r="KNA426" s="42"/>
      <c r="KNB426" s="42"/>
      <c r="KNC426" s="42"/>
      <c r="KND426" s="42"/>
      <c r="KNE426" s="42"/>
      <c r="KNF426" s="42"/>
      <c r="KNG426" s="42"/>
      <c r="KNH426" s="42"/>
      <c r="KNI426" s="42"/>
      <c r="KNJ426" s="42"/>
      <c r="KNK426" s="42"/>
      <c r="KNL426" s="42"/>
      <c r="KNM426" s="42"/>
      <c r="KNN426" s="42"/>
      <c r="KNO426" s="42"/>
      <c r="KNP426" s="42"/>
      <c r="KNQ426" s="42"/>
      <c r="KNR426" s="42"/>
      <c r="KNS426" s="42"/>
      <c r="KNT426" s="42"/>
      <c r="KNU426" s="42"/>
      <c r="KNV426" s="42"/>
      <c r="KNW426" s="42"/>
      <c r="KNX426" s="42"/>
      <c r="KNY426" s="42"/>
      <c r="KNZ426" s="42"/>
      <c r="KOA426" s="42"/>
      <c r="KOB426" s="42"/>
      <c r="KOC426" s="42"/>
      <c r="KOD426" s="42"/>
      <c r="KOE426" s="42"/>
      <c r="KOF426" s="42"/>
      <c r="KOG426" s="42"/>
      <c r="KOH426" s="42"/>
      <c r="KOI426" s="42"/>
      <c r="KOJ426" s="42"/>
      <c r="KOK426" s="42"/>
      <c r="KOL426" s="42"/>
      <c r="KOM426" s="42"/>
      <c r="KON426" s="42"/>
      <c r="KOO426" s="42"/>
      <c r="KOP426" s="42"/>
      <c r="KOQ426" s="42"/>
      <c r="KOR426" s="42"/>
      <c r="KOS426" s="42"/>
      <c r="KOT426" s="42"/>
      <c r="KOU426" s="42"/>
      <c r="KOV426" s="42"/>
      <c r="KOW426" s="42"/>
      <c r="KOX426" s="42"/>
      <c r="KOY426" s="42"/>
      <c r="KOZ426" s="42"/>
      <c r="KPA426" s="42"/>
      <c r="KPB426" s="42"/>
      <c r="KPC426" s="42"/>
      <c r="KPD426" s="42"/>
      <c r="KPE426" s="42"/>
      <c r="KPF426" s="42"/>
      <c r="KPG426" s="42"/>
      <c r="KPH426" s="42"/>
      <c r="KPI426" s="42"/>
      <c r="KPJ426" s="42"/>
      <c r="KPK426" s="42"/>
      <c r="KPL426" s="42"/>
      <c r="KPM426" s="42"/>
      <c r="KPN426" s="42"/>
      <c r="KPO426" s="42"/>
      <c r="KPP426" s="42"/>
      <c r="KPQ426" s="42"/>
      <c r="KPR426" s="42"/>
      <c r="KPS426" s="42"/>
      <c r="KPT426" s="42"/>
      <c r="KPU426" s="42"/>
      <c r="KPV426" s="42"/>
      <c r="KPW426" s="42"/>
      <c r="KPX426" s="42"/>
      <c r="KPY426" s="42"/>
      <c r="KPZ426" s="42"/>
      <c r="KQA426" s="42"/>
      <c r="KQB426" s="42"/>
      <c r="KQC426" s="42"/>
      <c r="KQD426" s="42"/>
      <c r="KQE426" s="42"/>
      <c r="KQF426" s="42"/>
      <c r="KQG426" s="42"/>
      <c r="KQH426" s="42"/>
      <c r="KQI426" s="42"/>
      <c r="KQJ426" s="42"/>
      <c r="KQK426" s="42"/>
      <c r="KQL426" s="42"/>
      <c r="KQM426" s="42"/>
      <c r="KQN426" s="42"/>
      <c r="KQO426" s="42"/>
      <c r="KQP426" s="42"/>
      <c r="KQQ426" s="42"/>
      <c r="KQR426" s="42"/>
      <c r="KQS426" s="42"/>
      <c r="KQT426" s="42"/>
      <c r="KQU426" s="42"/>
      <c r="KQV426" s="42"/>
      <c r="KQW426" s="42"/>
      <c r="KQX426" s="42"/>
      <c r="KQY426" s="42"/>
      <c r="KQZ426" s="42"/>
      <c r="KRA426" s="42"/>
      <c r="KRB426" s="42"/>
      <c r="KRC426" s="42"/>
      <c r="KRD426" s="42"/>
      <c r="KRE426" s="42"/>
      <c r="KRF426" s="42"/>
      <c r="KRG426" s="42"/>
      <c r="KRH426" s="42"/>
      <c r="KRI426" s="42"/>
      <c r="KRJ426" s="42"/>
      <c r="KRK426" s="42"/>
      <c r="KRL426" s="42"/>
      <c r="KRM426" s="42"/>
      <c r="KRN426" s="42"/>
      <c r="KRO426" s="42"/>
      <c r="KRP426" s="42"/>
      <c r="KRQ426" s="42"/>
      <c r="KRR426" s="42"/>
      <c r="KRS426" s="42"/>
      <c r="KRT426" s="42"/>
      <c r="KRU426" s="42"/>
      <c r="KRV426" s="42"/>
      <c r="KRW426" s="42"/>
      <c r="KRX426" s="42"/>
      <c r="KRY426" s="42"/>
      <c r="KRZ426" s="42"/>
      <c r="KSA426" s="42"/>
      <c r="KSB426" s="42"/>
      <c r="KSC426" s="42"/>
      <c r="KSD426" s="42"/>
      <c r="KSE426" s="42"/>
      <c r="KSF426" s="42"/>
      <c r="KSG426" s="42"/>
      <c r="KSH426" s="42"/>
      <c r="KSI426" s="42"/>
      <c r="KSJ426" s="42"/>
      <c r="KSK426" s="42"/>
      <c r="KSL426" s="42"/>
      <c r="KSM426" s="42"/>
      <c r="KSN426" s="42"/>
      <c r="KSO426" s="42"/>
      <c r="KSP426" s="42"/>
      <c r="KSQ426" s="42"/>
      <c r="KSR426" s="42"/>
      <c r="KSS426" s="42"/>
      <c r="KST426" s="42"/>
      <c r="KSU426" s="42"/>
      <c r="KSV426" s="42"/>
      <c r="KSW426" s="42"/>
      <c r="KSX426" s="42"/>
      <c r="KSY426" s="42"/>
      <c r="KSZ426" s="42"/>
      <c r="KTA426" s="42"/>
      <c r="KTB426" s="42"/>
      <c r="KTC426" s="42"/>
      <c r="KTD426" s="42"/>
      <c r="KTE426" s="42"/>
      <c r="KTF426" s="42"/>
      <c r="KTG426" s="42"/>
      <c r="KTH426" s="42"/>
      <c r="KTI426" s="42"/>
      <c r="KTJ426" s="42"/>
      <c r="KTK426" s="42"/>
      <c r="KTL426" s="42"/>
      <c r="KTM426" s="42"/>
      <c r="KTN426" s="42"/>
      <c r="KTO426" s="42"/>
      <c r="KTP426" s="42"/>
      <c r="KTQ426" s="42"/>
      <c r="KTR426" s="42"/>
      <c r="KTS426" s="42"/>
      <c r="KTT426" s="42"/>
      <c r="KTU426" s="42"/>
      <c r="KTV426" s="42"/>
      <c r="KTW426" s="42"/>
      <c r="KTX426" s="42"/>
      <c r="KTY426" s="42"/>
      <c r="KTZ426" s="42"/>
      <c r="KUA426" s="42"/>
      <c r="KUB426" s="42"/>
      <c r="KUC426" s="42"/>
      <c r="KUD426" s="42"/>
      <c r="KUE426" s="42"/>
      <c r="KUF426" s="42"/>
      <c r="KUG426" s="42"/>
      <c r="KUH426" s="42"/>
      <c r="KUI426" s="42"/>
      <c r="KUJ426" s="42"/>
      <c r="KUK426" s="42"/>
      <c r="KUL426" s="42"/>
      <c r="KUM426" s="42"/>
      <c r="KUN426" s="42"/>
      <c r="KUO426" s="42"/>
      <c r="KUP426" s="42"/>
      <c r="KUQ426" s="42"/>
      <c r="KUR426" s="42"/>
      <c r="KUS426" s="42"/>
      <c r="KUT426" s="42"/>
      <c r="KUU426" s="42"/>
      <c r="KUV426" s="42"/>
      <c r="KUW426" s="42"/>
      <c r="KUX426" s="42"/>
      <c r="KUY426" s="42"/>
      <c r="KUZ426" s="42"/>
      <c r="KVA426" s="42"/>
      <c r="KVB426" s="42"/>
      <c r="KVC426" s="42"/>
      <c r="KVD426" s="42"/>
      <c r="KVE426" s="42"/>
      <c r="KVF426" s="42"/>
      <c r="KVG426" s="42"/>
      <c r="KVH426" s="42"/>
      <c r="KVI426" s="42"/>
      <c r="KVJ426" s="42"/>
      <c r="KVK426" s="42"/>
      <c r="KVL426" s="42"/>
      <c r="KVM426" s="42"/>
      <c r="KVN426" s="42"/>
      <c r="KVO426" s="42"/>
      <c r="KVP426" s="42"/>
      <c r="KVQ426" s="42"/>
      <c r="KVR426" s="42"/>
      <c r="KVS426" s="42"/>
      <c r="KVT426" s="42"/>
      <c r="KVU426" s="42"/>
      <c r="KVV426" s="42"/>
      <c r="KVW426" s="42"/>
      <c r="KVX426" s="42"/>
      <c r="KVY426" s="42"/>
      <c r="KVZ426" s="42"/>
      <c r="KWA426" s="42"/>
      <c r="KWB426" s="42"/>
      <c r="KWC426" s="42"/>
      <c r="KWD426" s="42"/>
      <c r="KWE426" s="42"/>
      <c r="KWF426" s="42"/>
      <c r="KWG426" s="42"/>
      <c r="KWH426" s="42"/>
      <c r="KWI426" s="42"/>
      <c r="KWJ426" s="42"/>
      <c r="KWK426" s="42"/>
      <c r="KWL426" s="42"/>
      <c r="KWM426" s="42"/>
      <c r="KWN426" s="42"/>
      <c r="KWO426" s="42"/>
      <c r="KWP426" s="42"/>
      <c r="KWQ426" s="42"/>
      <c r="KWR426" s="42"/>
      <c r="KWS426" s="42"/>
      <c r="KWT426" s="42"/>
      <c r="KWU426" s="42"/>
      <c r="KWV426" s="42"/>
      <c r="KWW426" s="42"/>
      <c r="KWX426" s="42"/>
      <c r="KWY426" s="42"/>
      <c r="KWZ426" s="42"/>
      <c r="KXA426" s="42"/>
      <c r="KXB426" s="42"/>
      <c r="KXC426" s="42"/>
      <c r="KXD426" s="42"/>
      <c r="KXE426" s="42"/>
      <c r="KXF426" s="42"/>
      <c r="KXG426" s="42"/>
      <c r="KXH426" s="42"/>
      <c r="KXI426" s="42"/>
      <c r="KXJ426" s="42"/>
      <c r="KXK426" s="42"/>
      <c r="KXL426" s="42"/>
      <c r="KXM426" s="42"/>
      <c r="KXN426" s="42"/>
      <c r="KXO426" s="42"/>
      <c r="KXP426" s="42"/>
      <c r="KXQ426" s="42"/>
      <c r="KXR426" s="42"/>
      <c r="KXS426" s="42"/>
      <c r="KXT426" s="42"/>
      <c r="KXU426" s="42"/>
      <c r="KXV426" s="42"/>
      <c r="KXW426" s="42"/>
      <c r="KXX426" s="42"/>
      <c r="KXY426" s="42"/>
      <c r="KXZ426" s="42"/>
      <c r="KYA426" s="42"/>
      <c r="KYB426" s="42"/>
      <c r="KYC426" s="42"/>
      <c r="KYD426" s="42"/>
      <c r="KYE426" s="42"/>
      <c r="KYF426" s="42"/>
      <c r="KYG426" s="42"/>
      <c r="KYH426" s="42"/>
      <c r="KYI426" s="42"/>
      <c r="KYJ426" s="42"/>
      <c r="KYK426" s="42"/>
      <c r="KYL426" s="42"/>
      <c r="KYM426" s="42"/>
      <c r="KYN426" s="42"/>
      <c r="KYO426" s="42"/>
      <c r="KYP426" s="42"/>
      <c r="KYQ426" s="42"/>
      <c r="KYR426" s="42"/>
      <c r="KYS426" s="42"/>
      <c r="KYT426" s="42"/>
      <c r="KYU426" s="42"/>
      <c r="KYV426" s="42"/>
      <c r="KYW426" s="42"/>
      <c r="KYX426" s="42"/>
      <c r="KYY426" s="42"/>
      <c r="KYZ426" s="42"/>
      <c r="KZA426" s="42"/>
      <c r="KZB426" s="42"/>
      <c r="KZC426" s="42"/>
      <c r="KZD426" s="42"/>
      <c r="KZE426" s="42"/>
      <c r="KZF426" s="42"/>
      <c r="KZG426" s="42"/>
      <c r="KZH426" s="42"/>
      <c r="KZI426" s="42"/>
      <c r="KZJ426" s="42"/>
      <c r="KZK426" s="42"/>
      <c r="KZL426" s="42"/>
      <c r="KZM426" s="42"/>
      <c r="KZN426" s="42"/>
      <c r="KZO426" s="42"/>
      <c r="KZP426" s="42"/>
      <c r="KZQ426" s="42"/>
      <c r="KZR426" s="42"/>
      <c r="KZS426" s="42"/>
      <c r="KZT426" s="42"/>
      <c r="KZU426" s="42"/>
      <c r="KZV426" s="42"/>
      <c r="KZW426" s="42"/>
      <c r="KZX426" s="42"/>
      <c r="KZY426" s="42"/>
      <c r="KZZ426" s="42"/>
      <c r="LAA426" s="42"/>
      <c r="LAB426" s="42"/>
      <c r="LAC426" s="42"/>
      <c r="LAD426" s="42"/>
      <c r="LAE426" s="42"/>
      <c r="LAF426" s="42"/>
      <c r="LAG426" s="42"/>
      <c r="LAH426" s="42"/>
      <c r="LAI426" s="42"/>
      <c r="LAJ426" s="42"/>
      <c r="LAK426" s="42"/>
      <c r="LAL426" s="42"/>
      <c r="LAM426" s="42"/>
      <c r="LAN426" s="42"/>
      <c r="LAO426" s="42"/>
      <c r="LAP426" s="42"/>
      <c r="LAQ426" s="42"/>
      <c r="LAR426" s="42"/>
      <c r="LAS426" s="42"/>
      <c r="LAT426" s="42"/>
      <c r="LAU426" s="42"/>
      <c r="LAV426" s="42"/>
      <c r="LAW426" s="42"/>
      <c r="LAX426" s="42"/>
      <c r="LAY426" s="42"/>
      <c r="LAZ426" s="42"/>
      <c r="LBA426" s="42"/>
      <c r="LBB426" s="42"/>
      <c r="LBC426" s="42"/>
      <c r="LBD426" s="42"/>
      <c r="LBE426" s="42"/>
      <c r="LBF426" s="42"/>
      <c r="LBG426" s="42"/>
      <c r="LBH426" s="42"/>
      <c r="LBI426" s="42"/>
      <c r="LBJ426" s="42"/>
      <c r="LBK426" s="42"/>
      <c r="LBL426" s="42"/>
      <c r="LBM426" s="42"/>
      <c r="LBN426" s="42"/>
      <c r="LBO426" s="42"/>
      <c r="LBP426" s="42"/>
      <c r="LBQ426" s="42"/>
      <c r="LBR426" s="42"/>
      <c r="LBS426" s="42"/>
      <c r="LBT426" s="42"/>
      <c r="LBU426" s="42"/>
      <c r="LBV426" s="42"/>
      <c r="LBW426" s="42"/>
      <c r="LBX426" s="42"/>
      <c r="LBY426" s="42"/>
      <c r="LBZ426" s="42"/>
      <c r="LCA426" s="42"/>
      <c r="LCB426" s="42"/>
      <c r="LCC426" s="42"/>
      <c r="LCD426" s="42"/>
      <c r="LCE426" s="42"/>
      <c r="LCF426" s="42"/>
      <c r="LCG426" s="42"/>
      <c r="LCH426" s="42"/>
      <c r="LCI426" s="42"/>
      <c r="LCJ426" s="42"/>
      <c r="LCK426" s="42"/>
      <c r="LCL426" s="42"/>
      <c r="LCM426" s="42"/>
      <c r="LCN426" s="42"/>
      <c r="LCO426" s="42"/>
      <c r="LCP426" s="42"/>
      <c r="LCQ426" s="42"/>
      <c r="LCR426" s="42"/>
      <c r="LCS426" s="42"/>
      <c r="LCT426" s="42"/>
      <c r="LCU426" s="42"/>
      <c r="LCV426" s="42"/>
      <c r="LCW426" s="42"/>
      <c r="LCX426" s="42"/>
      <c r="LCY426" s="42"/>
      <c r="LCZ426" s="42"/>
      <c r="LDA426" s="42"/>
      <c r="LDB426" s="42"/>
      <c r="LDC426" s="42"/>
      <c r="LDD426" s="42"/>
      <c r="LDE426" s="42"/>
      <c r="LDF426" s="42"/>
      <c r="LDG426" s="42"/>
      <c r="LDH426" s="42"/>
      <c r="LDI426" s="42"/>
      <c r="LDJ426" s="42"/>
      <c r="LDK426" s="42"/>
      <c r="LDL426" s="42"/>
      <c r="LDM426" s="42"/>
      <c r="LDN426" s="42"/>
      <c r="LDO426" s="42"/>
      <c r="LDP426" s="42"/>
      <c r="LDQ426" s="42"/>
      <c r="LDR426" s="42"/>
      <c r="LDS426" s="42"/>
      <c r="LDT426" s="42"/>
      <c r="LDU426" s="42"/>
      <c r="LDV426" s="42"/>
      <c r="LDW426" s="42"/>
      <c r="LDX426" s="42"/>
      <c r="LDY426" s="42"/>
      <c r="LDZ426" s="42"/>
      <c r="LEA426" s="42"/>
      <c r="LEB426" s="42"/>
      <c r="LEC426" s="42"/>
      <c r="LED426" s="42"/>
      <c r="LEE426" s="42"/>
      <c r="LEF426" s="42"/>
      <c r="LEG426" s="42"/>
      <c r="LEH426" s="42"/>
      <c r="LEI426" s="42"/>
      <c r="LEJ426" s="42"/>
      <c r="LEK426" s="42"/>
      <c r="LEL426" s="42"/>
      <c r="LEM426" s="42"/>
      <c r="LEN426" s="42"/>
      <c r="LEO426" s="42"/>
      <c r="LEP426" s="42"/>
      <c r="LEQ426" s="42"/>
      <c r="LER426" s="42"/>
      <c r="LES426" s="42"/>
      <c r="LET426" s="42"/>
      <c r="LEU426" s="42"/>
      <c r="LEV426" s="42"/>
      <c r="LEW426" s="42"/>
      <c r="LEX426" s="42"/>
      <c r="LEY426" s="42"/>
      <c r="LEZ426" s="42"/>
      <c r="LFA426" s="42"/>
      <c r="LFB426" s="42"/>
      <c r="LFC426" s="42"/>
      <c r="LFD426" s="42"/>
      <c r="LFE426" s="42"/>
      <c r="LFF426" s="42"/>
      <c r="LFG426" s="42"/>
      <c r="LFH426" s="42"/>
      <c r="LFI426" s="42"/>
      <c r="LFJ426" s="42"/>
      <c r="LFK426" s="42"/>
      <c r="LFL426" s="42"/>
      <c r="LFM426" s="42"/>
      <c r="LFN426" s="42"/>
      <c r="LFO426" s="42"/>
      <c r="LFP426" s="42"/>
      <c r="LFQ426" s="42"/>
      <c r="LFR426" s="42"/>
      <c r="LFS426" s="42"/>
      <c r="LFT426" s="42"/>
      <c r="LFU426" s="42"/>
      <c r="LFV426" s="42"/>
      <c r="LFW426" s="42"/>
      <c r="LFX426" s="42"/>
      <c r="LFY426" s="42"/>
      <c r="LFZ426" s="42"/>
      <c r="LGA426" s="42"/>
      <c r="LGB426" s="42"/>
      <c r="LGC426" s="42"/>
      <c r="LGD426" s="42"/>
      <c r="LGE426" s="42"/>
      <c r="LGF426" s="42"/>
      <c r="LGG426" s="42"/>
      <c r="LGH426" s="42"/>
      <c r="LGI426" s="42"/>
      <c r="LGJ426" s="42"/>
      <c r="LGK426" s="42"/>
      <c r="LGL426" s="42"/>
      <c r="LGM426" s="42"/>
      <c r="LGN426" s="42"/>
      <c r="LGO426" s="42"/>
      <c r="LGP426" s="42"/>
      <c r="LGQ426" s="42"/>
      <c r="LGR426" s="42"/>
      <c r="LGS426" s="42"/>
      <c r="LGT426" s="42"/>
      <c r="LGU426" s="42"/>
      <c r="LGV426" s="42"/>
      <c r="LGW426" s="42"/>
      <c r="LGX426" s="42"/>
      <c r="LGY426" s="42"/>
      <c r="LGZ426" s="42"/>
      <c r="LHA426" s="42"/>
      <c r="LHB426" s="42"/>
      <c r="LHC426" s="42"/>
      <c r="LHD426" s="42"/>
      <c r="LHE426" s="42"/>
      <c r="LHF426" s="42"/>
      <c r="LHG426" s="42"/>
      <c r="LHH426" s="42"/>
      <c r="LHI426" s="42"/>
      <c r="LHJ426" s="42"/>
      <c r="LHK426" s="42"/>
      <c r="LHL426" s="42"/>
      <c r="LHM426" s="42"/>
      <c r="LHN426" s="42"/>
      <c r="LHO426" s="42"/>
      <c r="LHP426" s="42"/>
      <c r="LHQ426" s="42"/>
      <c r="LHR426" s="42"/>
      <c r="LHS426" s="42"/>
      <c r="LHT426" s="42"/>
      <c r="LHU426" s="42"/>
      <c r="LHV426" s="42"/>
      <c r="LHW426" s="42"/>
      <c r="LHX426" s="42"/>
      <c r="LHY426" s="42"/>
      <c r="LHZ426" s="42"/>
      <c r="LIA426" s="42"/>
      <c r="LIB426" s="42"/>
      <c r="LIC426" s="42"/>
      <c r="LID426" s="42"/>
      <c r="LIE426" s="42"/>
      <c r="LIF426" s="42"/>
      <c r="LIG426" s="42"/>
      <c r="LIH426" s="42"/>
      <c r="LII426" s="42"/>
      <c r="LIJ426" s="42"/>
      <c r="LIK426" s="42"/>
      <c r="LIL426" s="42"/>
      <c r="LIM426" s="42"/>
      <c r="LIN426" s="42"/>
      <c r="LIO426" s="42"/>
      <c r="LIP426" s="42"/>
      <c r="LIQ426" s="42"/>
      <c r="LIR426" s="42"/>
      <c r="LIS426" s="42"/>
      <c r="LIT426" s="42"/>
      <c r="LIU426" s="42"/>
      <c r="LIV426" s="42"/>
      <c r="LIW426" s="42"/>
      <c r="LIX426" s="42"/>
      <c r="LIY426" s="42"/>
      <c r="LIZ426" s="42"/>
      <c r="LJA426" s="42"/>
      <c r="LJB426" s="42"/>
      <c r="LJC426" s="42"/>
      <c r="LJD426" s="42"/>
      <c r="LJE426" s="42"/>
      <c r="LJF426" s="42"/>
      <c r="LJG426" s="42"/>
      <c r="LJH426" s="42"/>
      <c r="LJI426" s="42"/>
      <c r="LJJ426" s="42"/>
      <c r="LJK426" s="42"/>
      <c r="LJL426" s="42"/>
      <c r="LJM426" s="42"/>
      <c r="LJN426" s="42"/>
      <c r="LJO426" s="42"/>
      <c r="LJP426" s="42"/>
      <c r="LJQ426" s="42"/>
      <c r="LJR426" s="42"/>
      <c r="LJS426" s="42"/>
      <c r="LJT426" s="42"/>
      <c r="LJU426" s="42"/>
      <c r="LJV426" s="42"/>
      <c r="LJW426" s="42"/>
      <c r="LJX426" s="42"/>
      <c r="LJY426" s="42"/>
      <c r="LJZ426" s="42"/>
      <c r="LKA426" s="42"/>
      <c r="LKB426" s="42"/>
      <c r="LKC426" s="42"/>
      <c r="LKD426" s="42"/>
      <c r="LKE426" s="42"/>
      <c r="LKF426" s="42"/>
      <c r="LKG426" s="42"/>
      <c r="LKH426" s="42"/>
      <c r="LKI426" s="42"/>
      <c r="LKJ426" s="42"/>
      <c r="LKK426" s="42"/>
      <c r="LKL426" s="42"/>
      <c r="LKM426" s="42"/>
      <c r="LKN426" s="42"/>
      <c r="LKO426" s="42"/>
      <c r="LKP426" s="42"/>
      <c r="LKQ426" s="42"/>
      <c r="LKR426" s="42"/>
      <c r="LKS426" s="42"/>
      <c r="LKT426" s="42"/>
      <c r="LKU426" s="42"/>
      <c r="LKV426" s="42"/>
      <c r="LKW426" s="42"/>
      <c r="LKX426" s="42"/>
      <c r="LKY426" s="42"/>
      <c r="LKZ426" s="42"/>
      <c r="LLA426" s="42"/>
      <c r="LLB426" s="42"/>
      <c r="LLC426" s="42"/>
      <c r="LLD426" s="42"/>
      <c r="LLE426" s="42"/>
      <c r="LLF426" s="42"/>
      <c r="LLG426" s="42"/>
      <c r="LLH426" s="42"/>
      <c r="LLI426" s="42"/>
      <c r="LLJ426" s="42"/>
      <c r="LLK426" s="42"/>
      <c r="LLL426" s="42"/>
      <c r="LLM426" s="42"/>
      <c r="LLN426" s="42"/>
      <c r="LLO426" s="42"/>
      <c r="LLP426" s="42"/>
      <c r="LLQ426" s="42"/>
      <c r="LLR426" s="42"/>
      <c r="LLS426" s="42"/>
      <c r="LLT426" s="42"/>
      <c r="LLU426" s="42"/>
      <c r="LLV426" s="42"/>
      <c r="LLW426" s="42"/>
      <c r="LLX426" s="42"/>
      <c r="LLY426" s="42"/>
      <c r="LLZ426" s="42"/>
      <c r="LMA426" s="42"/>
      <c r="LMB426" s="42"/>
      <c r="LMC426" s="42"/>
      <c r="LMD426" s="42"/>
      <c r="LME426" s="42"/>
      <c r="LMF426" s="42"/>
      <c r="LMG426" s="42"/>
      <c r="LMH426" s="42"/>
      <c r="LMI426" s="42"/>
      <c r="LMJ426" s="42"/>
      <c r="LMK426" s="42"/>
      <c r="LML426" s="42"/>
      <c r="LMM426" s="42"/>
      <c r="LMN426" s="42"/>
      <c r="LMO426" s="42"/>
      <c r="LMP426" s="42"/>
      <c r="LMQ426" s="42"/>
      <c r="LMR426" s="42"/>
      <c r="LMS426" s="42"/>
      <c r="LMT426" s="42"/>
      <c r="LMU426" s="42"/>
      <c r="LMV426" s="42"/>
      <c r="LMW426" s="42"/>
      <c r="LMX426" s="42"/>
      <c r="LMY426" s="42"/>
      <c r="LMZ426" s="42"/>
      <c r="LNA426" s="42"/>
      <c r="LNB426" s="42"/>
      <c r="LNC426" s="42"/>
      <c r="LND426" s="42"/>
      <c r="LNE426" s="42"/>
      <c r="LNF426" s="42"/>
      <c r="LNG426" s="42"/>
      <c r="LNH426" s="42"/>
      <c r="LNI426" s="42"/>
      <c r="LNJ426" s="42"/>
      <c r="LNK426" s="42"/>
      <c r="LNL426" s="42"/>
      <c r="LNM426" s="42"/>
      <c r="LNN426" s="42"/>
      <c r="LNO426" s="42"/>
      <c r="LNP426" s="42"/>
      <c r="LNQ426" s="42"/>
      <c r="LNR426" s="42"/>
      <c r="LNS426" s="42"/>
      <c r="LNT426" s="42"/>
      <c r="LNU426" s="42"/>
      <c r="LNV426" s="42"/>
      <c r="LNW426" s="42"/>
      <c r="LNX426" s="42"/>
      <c r="LNY426" s="42"/>
      <c r="LNZ426" s="42"/>
      <c r="LOA426" s="42"/>
      <c r="LOB426" s="42"/>
      <c r="LOC426" s="42"/>
      <c r="LOD426" s="42"/>
      <c r="LOE426" s="42"/>
      <c r="LOF426" s="42"/>
      <c r="LOG426" s="42"/>
      <c r="LOH426" s="42"/>
      <c r="LOI426" s="42"/>
      <c r="LOJ426" s="42"/>
      <c r="LOK426" s="42"/>
      <c r="LOL426" s="42"/>
      <c r="LOM426" s="42"/>
      <c r="LON426" s="42"/>
      <c r="LOO426" s="42"/>
      <c r="LOP426" s="42"/>
      <c r="LOQ426" s="42"/>
      <c r="LOR426" s="42"/>
      <c r="LOS426" s="42"/>
      <c r="LOT426" s="42"/>
      <c r="LOU426" s="42"/>
      <c r="LOV426" s="42"/>
      <c r="LOW426" s="42"/>
      <c r="LOX426" s="42"/>
      <c r="LOY426" s="42"/>
      <c r="LOZ426" s="42"/>
      <c r="LPA426" s="42"/>
      <c r="LPB426" s="42"/>
      <c r="LPC426" s="42"/>
      <c r="LPD426" s="42"/>
      <c r="LPE426" s="42"/>
      <c r="LPF426" s="42"/>
      <c r="LPG426" s="42"/>
      <c r="LPH426" s="42"/>
      <c r="LPI426" s="42"/>
      <c r="LPJ426" s="42"/>
      <c r="LPK426" s="42"/>
      <c r="LPL426" s="42"/>
      <c r="LPM426" s="42"/>
      <c r="LPN426" s="42"/>
      <c r="LPO426" s="42"/>
      <c r="LPP426" s="42"/>
      <c r="LPQ426" s="42"/>
      <c r="LPR426" s="42"/>
      <c r="LPS426" s="42"/>
      <c r="LPT426" s="42"/>
      <c r="LPU426" s="42"/>
      <c r="LPV426" s="42"/>
      <c r="LPW426" s="42"/>
      <c r="LPX426" s="42"/>
      <c r="LPY426" s="42"/>
      <c r="LPZ426" s="42"/>
      <c r="LQA426" s="42"/>
      <c r="LQB426" s="42"/>
      <c r="LQC426" s="42"/>
      <c r="LQD426" s="42"/>
      <c r="LQE426" s="42"/>
      <c r="LQF426" s="42"/>
      <c r="LQG426" s="42"/>
      <c r="LQH426" s="42"/>
      <c r="LQI426" s="42"/>
      <c r="LQJ426" s="42"/>
      <c r="LQK426" s="42"/>
      <c r="LQL426" s="42"/>
      <c r="LQM426" s="42"/>
      <c r="LQN426" s="42"/>
      <c r="LQO426" s="42"/>
      <c r="LQP426" s="42"/>
      <c r="LQQ426" s="42"/>
      <c r="LQR426" s="42"/>
      <c r="LQS426" s="42"/>
      <c r="LQT426" s="42"/>
      <c r="LQU426" s="42"/>
      <c r="LQV426" s="42"/>
      <c r="LQW426" s="42"/>
      <c r="LQX426" s="42"/>
      <c r="LQY426" s="42"/>
      <c r="LQZ426" s="42"/>
      <c r="LRA426" s="42"/>
      <c r="LRB426" s="42"/>
      <c r="LRC426" s="42"/>
      <c r="LRD426" s="42"/>
      <c r="LRE426" s="42"/>
      <c r="LRF426" s="42"/>
      <c r="LRG426" s="42"/>
      <c r="LRH426" s="42"/>
      <c r="LRI426" s="42"/>
      <c r="LRJ426" s="42"/>
      <c r="LRK426" s="42"/>
      <c r="LRL426" s="42"/>
      <c r="LRM426" s="42"/>
      <c r="LRN426" s="42"/>
      <c r="LRO426" s="42"/>
      <c r="LRP426" s="42"/>
      <c r="LRQ426" s="42"/>
      <c r="LRR426" s="42"/>
      <c r="LRS426" s="42"/>
      <c r="LRT426" s="42"/>
      <c r="LRU426" s="42"/>
      <c r="LRV426" s="42"/>
      <c r="LRW426" s="42"/>
      <c r="LRX426" s="42"/>
      <c r="LRY426" s="42"/>
      <c r="LRZ426" s="42"/>
      <c r="LSA426" s="42"/>
      <c r="LSB426" s="42"/>
      <c r="LSC426" s="42"/>
      <c r="LSD426" s="42"/>
      <c r="LSE426" s="42"/>
      <c r="LSF426" s="42"/>
      <c r="LSG426" s="42"/>
      <c r="LSH426" s="42"/>
      <c r="LSI426" s="42"/>
      <c r="LSJ426" s="42"/>
      <c r="LSK426" s="42"/>
      <c r="LSL426" s="42"/>
      <c r="LSM426" s="42"/>
      <c r="LSN426" s="42"/>
      <c r="LSO426" s="42"/>
      <c r="LSP426" s="42"/>
      <c r="LSQ426" s="42"/>
      <c r="LSR426" s="42"/>
      <c r="LSS426" s="42"/>
      <c r="LST426" s="42"/>
      <c r="LSU426" s="42"/>
      <c r="LSV426" s="42"/>
      <c r="LSW426" s="42"/>
      <c r="LSX426" s="42"/>
      <c r="LSY426" s="42"/>
      <c r="LSZ426" s="42"/>
      <c r="LTA426" s="42"/>
      <c r="LTB426" s="42"/>
      <c r="LTC426" s="42"/>
      <c r="LTD426" s="42"/>
      <c r="LTE426" s="42"/>
      <c r="LTF426" s="42"/>
      <c r="LTG426" s="42"/>
      <c r="LTH426" s="42"/>
      <c r="LTI426" s="42"/>
      <c r="LTJ426" s="42"/>
      <c r="LTK426" s="42"/>
      <c r="LTL426" s="42"/>
      <c r="LTM426" s="42"/>
      <c r="LTN426" s="42"/>
      <c r="LTO426" s="42"/>
      <c r="LTP426" s="42"/>
      <c r="LTQ426" s="42"/>
      <c r="LTR426" s="42"/>
      <c r="LTS426" s="42"/>
      <c r="LTT426" s="42"/>
      <c r="LTU426" s="42"/>
      <c r="LTV426" s="42"/>
      <c r="LTW426" s="42"/>
      <c r="LTX426" s="42"/>
      <c r="LTY426" s="42"/>
      <c r="LTZ426" s="42"/>
      <c r="LUA426" s="42"/>
      <c r="LUB426" s="42"/>
      <c r="LUC426" s="42"/>
      <c r="LUD426" s="42"/>
      <c r="LUE426" s="42"/>
      <c r="LUF426" s="42"/>
      <c r="LUG426" s="42"/>
      <c r="LUH426" s="42"/>
      <c r="LUI426" s="42"/>
      <c r="LUJ426" s="42"/>
      <c r="LUK426" s="42"/>
      <c r="LUL426" s="42"/>
      <c r="LUM426" s="42"/>
      <c r="LUN426" s="42"/>
      <c r="LUO426" s="42"/>
      <c r="LUP426" s="42"/>
      <c r="LUQ426" s="42"/>
      <c r="LUR426" s="42"/>
      <c r="LUS426" s="42"/>
      <c r="LUT426" s="42"/>
      <c r="LUU426" s="42"/>
      <c r="LUV426" s="42"/>
      <c r="LUW426" s="42"/>
      <c r="LUX426" s="42"/>
      <c r="LUY426" s="42"/>
      <c r="LUZ426" s="42"/>
      <c r="LVA426" s="42"/>
      <c r="LVB426" s="42"/>
      <c r="LVC426" s="42"/>
      <c r="LVD426" s="42"/>
      <c r="LVE426" s="42"/>
      <c r="LVF426" s="42"/>
      <c r="LVG426" s="42"/>
      <c r="LVH426" s="42"/>
      <c r="LVI426" s="42"/>
      <c r="LVJ426" s="42"/>
      <c r="LVK426" s="42"/>
      <c r="LVL426" s="42"/>
      <c r="LVM426" s="42"/>
      <c r="LVN426" s="42"/>
      <c r="LVO426" s="42"/>
      <c r="LVP426" s="42"/>
      <c r="LVQ426" s="42"/>
      <c r="LVR426" s="42"/>
      <c r="LVS426" s="42"/>
      <c r="LVT426" s="42"/>
      <c r="LVU426" s="42"/>
      <c r="LVV426" s="42"/>
      <c r="LVW426" s="42"/>
      <c r="LVX426" s="42"/>
      <c r="LVY426" s="42"/>
      <c r="LVZ426" s="42"/>
      <c r="LWA426" s="42"/>
      <c r="LWB426" s="42"/>
      <c r="LWC426" s="42"/>
      <c r="LWD426" s="42"/>
      <c r="LWE426" s="42"/>
      <c r="LWF426" s="42"/>
      <c r="LWG426" s="42"/>
      <c r="LWH426" s="42"/>
      <c r="LWI426" s="42"/>
      <c r="LWJ426" s="42"/>
      <c r="LWK426" s="42"/>
      <c r="LWL426" s="42"/>
      <c r="LWM426" s="42"/>
      <c r="LWN426" s="42"/>
      <c r="LWO426" s="42"/>
      <c r="LWP426" s="42"/>
      <c r="LWQ426" s="42"/>
      <c r="LWR426" s="42"/>
      <c r="LWS426" s="42"/>
      <c r="LWT426" s="42"/>
      <c r="LWU426" s="42"/>
      <c r="LWV426" s="42"/>
      <c r="LWW426" s="42"/>
      <c r="LWX426" s="42"/>
      <c r="LWY426" s="42"/>
      <c r="LWZ426" s="42"/>
      <c r="LXA426" s="42"/>
      <c r="LXB426" s="42"/>
      <c r="LXC426" s="42"/>
      <c r="LXD426" s="42"/>
      <c r="LXE426" s="42"/>
      <c r="LXF426" s="42"/>
      <c r="LXG426" s="42"/>
      <c r="LXH426" s="42"/>
      <c r="LXI426" s="42"/>
      <c r="LXJ426" s="42"/>
      <c r="LXK426" s="42"/>
      <c r="LXL426" s="42"/>
      <c r="LXM426" s="42"/>
      <c r="LXN426" s="42"/>
      <c r="LXO426" s="42"/>
      <c r="LXP426" s="42"/>
      <c r="LXQ426" s="42"/>
      <c r="LXR426" s="42"/>
      <c r="LXS426" s="42"/>
      <c r="LXT426" s="42"/>
      <c r="LXU426" s="42"/>
      <c r="LXV426" s="42"/>
      <c r="LXW426" s="42"/>
      <c r="LXX426" s="42"/>
      <c r="LXY426" s="42"/>
      <c r="LXZ426" s="42"/>
      <c r="LYA426" s="42"/>
      <c r="LYB426" s="42"/>
      <c r="LYC426" s="42"/>
      <c r="LYD426" s="42"/>
      <c r="LYE426" s="42"/>
      <c r="LYF426" s="42"/>
      <c r="LYG426" s="42"/>
      <c r="LYH426" s="42"/>
      <c r="LYI426" s="42"/>
      <c r="LYJ426" s="42"/>
      <c r="LYK426" s="42"/>
      <c r="LYL426" s="42"/>
      <c r="LYM426" s="42"/>
      <c r="LYN426" s="42"/>
      <c r="LYO426" s="42"/>
      <c r="LYP426" s="42"/>
      <c r="LYQ426" s="42"/>
      <c r="LYR426" s="42"/>
      <c r="LYS426" s="42"/>
      <c r="LYT426" s="42"/>
      <c r="LYU426" s="42"/>
      <c r="LYV426" s="42"/>
      <c r="LYW426" s="42"/>
      <c r="LYX426" s="42"/>
      <c r="LYY426" s="42"/>
      <c r="LYZ426" s="42"/>
      <c r="LZA426" s="42"/>
      <c r="LZB426" s="42"/>
      <c r="LZC426" s="42"/>
      <c r="LZD426" s="42"/>
      <c r="LZE426" s="42"/>
      <c r="LZF426" s="42"/>
      <c r="LZG426" s="42"/>
      <c r="LZH426" s="42"/>
      <c r="LZI426" s="42"/>
      <c r="LZJ426" s="42"/>
      <c r="LZK426" s="42"/>
      <c r="LZL426" s="42"/>
      <c r="LZM426" s="42"/>
      <c r="LZN426" s="42"/>
      <c r="LZO426" s="42"/>
      <c r="LZP426" s="42"/>
      <c r="LZQ426" s="42"/>
      <c r="LZR426" s="42"/>
      <c r="LZS426" s="42"/>
      <c r="LZT426" s="42"/>
      <c r="LZU426" s="42"/>
      <c r="LZV426" s="42"/>
      <c r="LZW426" s="42"/>
      <c r="LZX426" s="42"/>
      <c r="LZY426" s="42"/>
      <c r="LZZ426" s="42"/>
      <c r="MAA426" s="42"/>
      <c r="MAB426" s="42"/>
      <c r="MAC426" s="42"/>
      <c r="MAD426" s="42"/>
      <c r="MAE426" s="42"/>
      <c r="MAF426" s="42"/>
      <c r="MAG426" s="42"/>
      <c r="MAH426" s="42"/>
      <c r="MAI426" s="42"/>
      <c r="MAJ426" s="42"/>
      <c r="MAK426" s="42"/>
      <c r="MAL426" s="42"/>
      <c r="MAM426" s="42"/>
      <c r="MAN426" s="42"/>
      <c r="MAO426" s="42"/>
      <c r="MAP426" s="42"/>
      <c r="MAQ426" s="42"/>
      <c r="MAR426" s="42"/>
      <c r="MAS426" s="42"/>
      <c r="MAT426" s="42"/>
      <c r="MAU426" s="42"/>
      <c r="MAV426" s="42"/>
      <c r="MAW426" s="42"/>
      <c r="MAX426" s="42"/>
      <c r="MAY426" s="42"/>
      <c r="MAZ426" s="42"/>
      <c r="MBA426" s="42"/>
      <c r="MBB426" s="42"/>
      <c r="MBC426" s="42"/>
      <c r="MBD426" s="42"/>
      <c r="MBE426" s="42"/>
      <c r="MBF426" s="42"/>
      <c r="MBG426" s="42"/>
      <c r="MBH426" s="42"/>
      <c r="MBI426" s="42"/>
      <c r="MBJ426" s="42"/>
      <c r="MBK426" s="42"/>
      <c r="MBL426" s="42"/>
      <c r="MBM426" s="42"/>
      <c r="MBN426" s="42"/>
      <c r="MBO426" s="42"/>
      <c r="MBP426" s="42"/>
      <c r="MBQ426" s="42"/>
      <c r="MBR426" s="42"/>
      <c r="MBS426" s="42"/>
      <c r="MBT426" s="42"/>
      <c r="MBU426" s="42"/>
      <c r="MBV426" s="42"/>
      <c r="MBW426" s="42"/>
      <c r="MBX426" s="42"/>
      <c r="MBY426" s="42"/>
      <c r="MBZ426" s="42"/>
      <c r="MCA426" s="42"/>
      <c r="MCB426" s="42"/>
      <c r="MCC426" s="42"/>
      <c r="MCD426" s="42"/>
      <c r="MCE426" s="42"/>
      <c r="MCF426" s="42"/>
      <c r="MCG426" s="42"/>
      <c r="MCH426" s="42"/>
      <c r="MCI426" s="42"/>
      <c r="MCJ426" s="42"/>
      <c r="MCK426" s="42"/>
      <c r="MCL426" s="42"/>
      <c r="MCM426" s="42"/>
      <c r="MCN426" s="42"/>
      <c r="MCO426" s="42"/>
      <c r="MCP426" s="42"/>
      <c r="MCQ426" s="42"/>
      <c r="MCR426" s="42"/>
      <c r="MCS426" s="42"/>
      <c r="MCT426" s="42"/>
      <c r="MCU426" s="42"/>
      <c r="MCV426" s="42"/>
      <c r="MCW426" s="42"/>
      <c r="MCX426" s="42"/>
      <c r="MCY426" s="42"/>
      <c r="MCZ426" s="42"/>
      <c r="MDA426" s="42"/>
      <c r="MDB426" s="42"/>
      <c r="MDC426" s="42"/>
      <c r="MDD426" s="42"/>
      <c r="MDE426" s="42"/>
      <c r="MDF426" s="42"/>
      <c r="MDG426" s="42"/>
      <c r="MDH426" s="42"/>
      <c r="MDI426" s="42"/>
      <c r="MDJ426" s="42"/>
      <c r="MDK426" s="42"/>
      <c r="MDL426" s="42"/>
      <c r="MDM426" s="42"/>
      <c r="MDN426" s="42"/>
      <c r="MDO426" s="42"/>
      <c r="MDP426" s="42"/>
      <c r="MDQ426" s="42"/>
      <c r="MDR426" s="42"/>
      <c r="MDS426" s="42"/>
      <c r="MDT426" s="42"/>
      <c r="MDU426" s="42"/>
      <c r="MDV426" s="42"/>
      <c r="MDW426" s="42"/>
      <c r="MDX426" s="42"/>
      <c r="MDY426" s="42"/>
      <c r="MDZ426" s="42"/>
      <c r="MEA426" s="42"/>
      <c r="MEB426" s="42"/>
      <c r="MEC426" s="42"/>
      <c r="MED426" s="42"/>
      <c r="MEE426" s="42"/>
      <c r="MEF426" s="42"/>
      <c r="MEG426" s="42"/>
      <c r="MEH426" s="42"/>
      <c r="MEI426" s="42"/>
      <c r="MEJ426" s="42"/>
      <c r="MEK426" s="42"/>
      <c r="MEL426" s="42"/>
      <c r="MEM426" s="42"/>
      <c r="MEN426" s="42"/>
      <c r="MEO426" s="42"/>
      <c r="MEP426" s="42"/>
      <c r="MEQ426" s="42"/>
      <c r="MER426" s="42"/>
      <c r="MES426" s="42"/>
      <c r="MET426" s="42"/>
      <c r="MEU426" s="42"/>
      <c r="MEV426" s="42"/>
      <c r="MEW426" s="42"/>
      <c r="MEX426" s="42"/>
      <c r="MEY426" s="42"/>
      <c r="MEZ426" s="42"/>
      <c r="MFA426" s="42"/>
      <c r="MFB426" s="42"/>
      <c r="MFC426" s="42"/>
      <c r="MFD426" s="42"/>
      <c r="MFE426" s="42"/>
      <c r="MFF426" s="42"/>
      <c r="MFG426" s="42"/>
      <c r="MFH426" s="42"/>
      <c r="MFI426" s="42"/>
      <c r="MFJ426" s="42"/>
      <c r="MFK426" s="42"/>
      <c r="MFL426" s="42"/>
      <c r="MFM426" s="42"/>
      <c r="MFN426" s="42"/>
      <c r="MFO426" s="42"/>
      <c r="MFP426" s="42"/>
      <c r="MFQ426" s="42"/>
      <c r="MFR426" s="42"/>
      <c r="MFS426" s="42"/>
      <c r="MFT426" s="42"/>
      <c r="MFU426" s="42"/>
      <c r="MFV426" s="42"/>
      <c r="MFW426" s="42"/>
      <c r="MFX426" s="42"/>
      <c r="MFY426" s="42"/>
      <c r="MFZ426" s="42"/>
      <c r="MGA426" s="42"/>
      <c r="MGB426" s="42"/>
      <c r="MGC426" s="42"/>
      <c r="MGD426" s="42"/>
      <c r="MGE426" s="42"/>
      <c r="MGF426" s="42"/>
      <c r="MGG426" s="42"/>
      <c r="MGH426" s="42"/>
      <c r="MGI426" s="42"/>
      <c r="MGJ426" s="42"/>
      <c r="MGK426" s="42"/>
      <c r="MGL426" s="42"/>
      <c r="MGM426" s="42"/>
      <c r="MGN426" s="42"/>
      <c r="MGO426" s="42"/>
      <c r="MGP426" s="42"/>
      <c r="MGQ426" s="42"/>
      <c r="MGR426" s="42"/>
      <c r="MGS426" s="42"/>
      <c r="MGT426" s="42"/>
      <c r="MGU426" s="42"/>
      <c r="MGV426" s="42"/>
      <c r="MGW426" s="42"/>
      <c r="MGX426" s="42"/>
      <c r="MGY426" s="42"/>
      <c r="MGZ426" s="42"/>
      <c r="MHA426" s="42"/>
      <c r="MHB426" s="42"/>
      <c r="MHC426" s="42"/>
      <c r="MHD426" s="42"/>
      <c r="MHE426" s="42"/>
      <c r="MHF426" s="42"/>
      <c r="MHG426" s="42"/>
      <c r="MHH426" s="42"/>
      <c r="MHI426" s="42"/>
      <c r="MHJ426" s="42"/>
      <c r="MHK426" s="42"/>
      <c r="MHL426" s="42"/>
      <c r="MHM426" s="42"/>
      <c r="MHN426" s="42"/>
      <c r="MHO426" s="42"/>
      <c r="MHP426" s="42"/>
      <c r="MHQ426" s="42"/>
      <c r="MHR426" s="42"/>
      <c r="MHS426" s="42"/>
      <c r="MHT426" s="42"/>
      <c r="MHU426" s="42"/>
      <c r="MHV426" s="42"/>
      <c r="MHW426" s="42"/>
      <c r="MHX426" s="42"/>
      <c r="MHY426" s="42"/>
      <c r="MHZ426" s="42"/>
      <c r="MIA426" s="42"/>
      <c r="MIB426" s="42"/>
      <c r="MIC426" s="42"/>
      <c r="MID426" s="42"/>
      <c r="MIE426" s="42"/>
      <c r="MIF426" s="42"/>
      <c r="MIG426" s="42"/>
      <c r="MIH426" s="42"/>
      <c r="MII426" s="42"/>
      <c r="MIJ426" s="42"/>
      <c r="MIK426" s="42"/>
      <c r="MIL426" s="42"/>
      <c r="MIM426" s="42"/>
      <c r="MIN426" s="42"/>
      <c r="MIO426" s="42"/>
      <c r="MIP426" s="42"/>
      <c r="MIQ426" s="42"/>
      <c r="MIR426" s="42"/>
      <c r="MIS426" s="42"/>
      <c r="MIT426" s="42"/>
      <c r="MIU426" s="42"/>
      <c r="MIV426" s="42"/>
      <c r="MIW426" s="42"/>
      <c r="MIX426" s="42"/>
      <c r="MIY426" s="42"/>
      <c r="MIZ426" s="42"/>
      <c r="MJA426" s="42"/>
      <c r="MJB426" s="42"/>
      <c r="MJC426" s="42"/>
      <c r="MJD426" s="42"/>
      <c r="MJE426" s="42"/>
      <c r="MJF426" s="42"/>
      <c r="MJG426" s="42"/>
      <c r="MJH426" s="42"/>
      <c r="MJI426" s="42"/>
      <c r="MJJ426" s="42"/>
      <c r="MJK426" s="42"/>
      <c r="MJL426" s="42"/>
      <c r="MJM426" s="42"/>
      <c r="MJN426" s="42"/>
      <c r="MJO426" s="42"/>
      <c r="MJP426" s="42"/>
      <c r="MJQ426" s="42"/>
      <c r="MJR426" s="42"/>
      <c r="MJS426" s="42"/>
      <c r="MJT426" s="42"/>
      <c r="MJU426" s="42"/>
      <c r="MJV426" s="42"/>
      <c r="MJW426" s="42"/>
      <c r="MJX426" s="42"/>
      <c r="MJY426" s="42"/>
      <c r="MJZ426" s="42"/>
      <c r="MKA426" s="42"/>
      <c r="MKB426" s="42"/>
      <c r="MKC426" s="42"/>
      <c r="MKD426" s="42"/>
      <c r="MKE426" s="42"/>
      <c r="MKF426" s="42"/>
      <c r="MKG426" s="42"/>
      <c r="MKH426" s="42"/>
      <c r="MKI426" s="42"/>
      <c r="MKJ426" s="42"/>
      <c r="MKK426" s="42"/>
      <c r="MKL426" s="42"/>
      <c r="MKM426" s="42"/>
      <c r="MKN426" s="42"/>
      <c r="MKO426" s="42"/>
      <c r="MKP426" s="42"/>
      <c r="MKQ426" s="42"/>
      <c r="MKR426" s="42"/>
      <c r="MKS426" s="42"/>
      <c r="MKT426" s="42"/>
      <c r="MKU426" s="42"/>
      <c r="MKV426" s="42"/>
      <c r="MKW426" s="42"/>
      <c r="MKX426" s="42"/>
      <c r="MKY426" s="42"/>
      <c r="MKZ426" s="42"/>
      <c r="MLA426" s="42"/>
      <c r="MLB426" s="42"/>
      <c r="MLC426" s="42"/>
      <c r="MLD426" s="42"/>
      <c r="MLE426" s="42"/>
      <c r="MLF426" s="42"/>
      <c r="MLG426" s="42"/>
      <c r="MLH426" s="42"/>
      <c r="MLI426" s="42"/>
      <c r="MLJ426" s="42"/>
      <c r="MLK426" s="42"/>
      <c r="MLL426" s="42"/>
      <c r="MLM426" s="42"/>
      <c r="MLN426" s="42"/>
      <c r="MLO426" s="42"/>
      <c r="MLP426" s="42"/>
      <c r="MLQ426" s="42"/>
      <c r="MLR426" s="42"/>
      <c r="MLS426" s="42"/>
      <c r="MLT426" s="42"/>
      <c r="MLU426" s="42"/>
      <c r="MLV426" s="42"/>
      <c r="MLW426" s="42"/>
      <c r="MLX426" s="42"/>
      <c r="MLY426" s="42"/>
      <c r="MLZ426" s="42"/>
      <c r="MMA426" s="42"/>
      <c r="MMB426" s="42"/>
      <c r="MMC426" s="42"/>
      <c r="MMD426" s="42"/>
      <c r="MME426" s="42"/>
      <c r="MMF426" s="42"/>
      <c r="MMG426" s="42"/>
      <c r="MMH426" s="42"/>
      <c r="MMI426" s="42"/>
      <c r="MMJ426" s="42"/>
      <c r="MMK426" s="42"/>
      <c r="MML426" s="42"/>
      <c r="MMM426" s="42"/>
      <c r="MMN426" s="42"/>
      <c r="MMO426" s="42"/>
      <c r="MMP426" s="42"/>
      <c r="MMQ426" s="42"/>
      <c r="MMR426" s="42"/>
      <c r="MMS426" s="42"/>
      <c r="MMT426" s="42"/>
      <c r="MMU426" s="42"/>
      <c r="MMV426" s="42"/>
      <c r="MMW426" s="42"/>
      <c r="MMX426" s="42"/>
      <c r="MMY426" s="42"/>
      <c r="MMZ426" s="42"/>
      <c r="MNA426" s="42"/>
      <c r="MNB426" s="42"/>
      <c r="MNC426" s="42"/>
      <c r="MND426" s="42"/>
      <c r="MNE426" s="42"/>
      <c r="MNF426" s="42"/>
      <c r="MNG426" s="42"/>
      <c r="MNH426" s="42"/>
      <c r="MNI426" s="42"/>
      <c r="MNJ426" s="42"/>
      <c r="MNK426" s="42"/>
      <c r="MNL426" s="42"/>
      <c r="MNM426" s="42"/>
      <c r="MNN426" s="42"/>
      <c r="MNO426" s="42"/>
      <c r="MNP426" s="42"/>
      <c r="MNQ426" s="42"/>
      <c r="MNR426" s="42"/>
      <c r="MNS426" s="42"/>
      <c r="MNT426" s="42"/>
      <c r="MNU426" s="42"/>
      <c r="MNV426" s="42"/>
      <c r="MNW426" s="42"/>
      <c r="MNX426" s="42"/>
      <c r="MNY426" s="42"/>
      <c r="MNZ426" s="42"/>
      <c r="MOA426" s="42"/>
      <c r="MOB426" s="42"/>
      <c r="MOC426" s="42"/>
      <c r="MOD426" s="42"/>
      <c r="MOE426" s="42"/>
      <c r="MOF426" s="42"/>
      <c r="MOG426" s="42"/>
      <c r="MOH426" s="42"/>
      <c r="MOI426" s="42"/>
      <c r="MOJ426" s="42"/>
      <c r="MOK426" s="42"/>
      <c r="MOL426" s="42"/>
      <c r="MOM426" s="42"/>
      <c r="MON426" s="42"/>
      <c r="MOO426" s="42"/>
      <c r="MOP426" s="42"/>
      <c r="MOQ426" s="42"/>
      <c r="MOR426" s="42"/>
      <c r="MOS426" s="42"/>
      <c r="MOT426" s="42"/>
      <c r="MOU426" s="42"/>
      <c r="MOV426" s="42"/>
      <c r="MOW426" s="42"/>
      <c r="MOX426" s="42"/>
      <c r="MOY426" s="42"/>
      <c r="MOZ426" s="42"/>
      <c r="MPA426" s="42"/>
      <c r="MPB426" s="42"/>
      <c r="MPC426" s="42"/>
      <c r="MPD426" s="42"/>
      <c r="MPE426" s="42"/>
      <c r="MPF426" s="42"/>
      <c r="MPG426" s="42"/>
      <c r="MPH426" s="42"/>
      <c r="MPI426" s="42"/>
      <c r="MPJ426" s="42"/>
      <c r="MPK426" s="42"/>
      <c r="MPL426" s="42"/>
      <c r="MPM426" s="42"/>
      <c r="MPN426" s="42"/>
      <c r="MPO426" s="42"/>
      <c r="MPP426" s="42"/>
      <c r="MPQ426" s="42"/>
      <c r="MPR426" s="42"/>
      <c r="MPS426" s="42"/>
      <c r="MPT426" s="42"/>
      <c r="MPU426" s="42"/>
      <c r="MPV426" s="42"/>
      <c r="MPW426" s="42"/>
      <c r="MPX426" s="42"/>
      <c r="MPY426" s="42"/>
      <c r="MPZ426" s="42"/>
      <c r="MQA426" s="42"/>
      <c r="MQB426" s="42"/>
      <c r="MQC426" s="42"/>
      <c r="MQD426" s="42"/>
      <c r="MQE426" s="42"/>
      <c r="MQF426" s="42"/>
      <c r="MQG426" s="42"/>
      <c r="MQH426" s="42"/>
      <c r="MQI426" s="42"/>
      <c r="MQJ426" s="42"/>
      <c r="MQK426" s="42"/>
      <c r="MQL426" s="42"/>
      <c r="MQM426" s="42"/>
      <c r="MQN426" s="42"/>
      <c r="MQO426" s="42"/>
      <c r="MQP426" s="42"/>
      <c r="MQQ426" s="42"/>
      <c r="MQR426" s="42"/>
      <c r="MQS426" s="42"/>
      <c r="MQT426" s="42"/>
      <c r="MQU426" s="42"/>
      <c r="MQV426" s="42"/>
      <c r="MQW426" s="42"/>
      <c r="MQX426" s="42"/>
      <c r="MQY426" s="42"/>
      <c r="MQZ426" s="42"/>
      <c r="MRA426" s="42"/>
      <c r="MRB426" s="42"/>
      <c r="MRC426" s="42"/>
      <c r="MRD426" s="42"/>
      <c r="MRE426" s="42"/>
      <c r="MRF426" s="42"/>
      <c r="MRG426" s="42"/>
      <c r="MRH426" s="42"/>
      <c r="MRI426" s="42"/>
      <c r="MRJ426" s="42"/>
      <c r="MRK426" s="42"/>
      <c r="MRL426" s="42"/>
      <c r="MRM426" s="42"/>
      <c r="MRN426" s="42"/>
      <c r="MRO426" s="42"/>
      <c r="MRP426" s="42"/>
      <c r="MRQ426" s="42"/>
      <c r="MRR426" s="42"/>
      <c r="MRS426" s="42"/>
      <c r="MRT426" s="42"/>
      <c r="MRU426" s="42"/>
      <c r="MRV426" s="42"/>
      <c r="MRW426" s="42"/>
      <c r="MRX426" s="42"/>
      <c r="MRY426" s="42"/>
      <c r="MRZ426" s="42"/>
      <c r="MSA426" s="42"/>
      <c r="MSB426" s="42"/>
      <c r="MSC426" s="42"/>
      <c r="MSD426" s="42"/>
      <c r="MSE426" s="42"/>
      <c r="MSF426" s="42"/>
      <c r="MSG426" s="42"/>
      <c r="MSH426" s="42"/>
      <c r="MSI426" s="42"/>
      <c r="MSJ426" s="42"/>
      <c r="MSK426" s="42"/>
      <c r="MSL426" s="42"/>
      <c r="MSM426" s="42"/>
      <c r="MSN426" s="42"/>
      <c r="MSO426" s="42"/>
      <c r="MSP426" s="42"/>
      <c r="MSQ426" s="42"/>
      <c r="MSR426" s="42"/>
      <c r="MSS426" s="42"/>
      <c r="MST426" s="42"/>
      <c r="MSU426" s="42"/>
      <c r="MSV426" s="42"/>
      <c r="MSW426" s="42"/>
      <c r="MSX426" s="42"/>
      <c r="MSY426" s="42"/>
      <c r="MSZ426" s="42"/>
      <c r="MTA426" s="42"/>
      <c r="MTB426" s="42"/>
      <c r="MTC426" s="42"/>
      <c r="MTD426" s="42"/>
      <c r="MTE426" s="42"/>
      <c r="MTF426" s="42"/>
      <c r="MTG426" s="42"/>
      <c r="MTH426" s="42"/>
      <c r="MTI426" s="42"/>
      <c r="MTJ426" s="42"/>
      <c r="MTK426" s="42"/>
      <c r="MTL426" s="42"/>
      <c r="MTM426" s="42"/>
      <c r="MTN426" s="42"/>
      <c r="MTO426" s="42"/>
      <c r="MTP426" s="42"/>
      <c r="MTQ426" s="42"/>
      <c r="MTR426" s="42"/>
      <c r="MTS426" s="42"/>
      <c r="MTT426" s="42"/>
      <c r="MTU426" s="42"/>
      <c r="MTV426" s="42"/>
      <c r="MTW426" s="42"/>
      <c r="MTX426" s="42"/>
      <c r="MTY426" s="42"/>
      <c r="MTZ426" s="42"/>
      <c r="MUA426" s="42"/>
      <c r="MUB426" s="42"/>
      <c r="MUC426" s="42"/>
      <c r="MUD426" s="42"/>
      <c r="MUE426" s="42"/>
      <c r="MUF426" s="42"/>
      <c r="MUG426" s="42"/>
      <c r="MUH426" s="42"/>
      <c r="MUI426" s="42"/>
      <c r="MUJ426" s="42"/>
      <c r="MUK426" s="42"/>
      <c r="MUL426" s="42"/>
      <c r="MUM426" s="42"/>
      <c r="MUN426" s="42"/>
      <c r="MUO426" s="42"/>
      <c r="MUP426" s="42"/>
      <c r="MUQ426" s="42"/>
      <c r="MUR426" s="42"/>
      <c r="MUS426" s="42"/>
      <c r="MUT426" s="42"/>
      <c r="MUU426" s="42"/>
      <c r="MUV426" s="42"/>
      <c r="MUW426" s="42"/>
      <c r="MUX426" s="42"/>
      <c r="MUY426" s="42"/>
      <c r="MUZ426" s="42"/>
      <c r="MVA426" s="42"/>
      <c r="MVB426" s="42"/>
      <c r="MVC426" s="42"/>
      <c r="MVD426" s="42"/>
      <c r="MVE426" s="42"/>
      <c r="MVF426" s="42"/>
      <c r="MVG426" s="42"/>
      <c r="MVH426" s="42"/>
      <c r="MVI426" s="42"/>
      <c r="MVJ426" s="42"/>
      <c r="MVK426" s="42"/>
      <c r="MVL426" s="42"/>
      <c r="MVM426" s="42"/>
      <c r="MVN426" s="42"/>
      <c r="MVO426" s="42"/>
      <c r="MVP426" s="42"/>
      <c r="MVQ426" s="42"/>
      <c r="MVR426" s="42"/>
      <c r="MVS426" s="42"/>
      <c r="MVT426" s="42"/>
      <c r="MVU426" s="42"/>
      <c r="MVV426" s="42"/>
      <c r="MVW426" s="42"/>
      <c r="MVX426" s="42"/>
      <c r="MVY426" s="42"/>
      <c r="MVZ426" s="42"/>
      <c r="MWA426" s="42"/>
      <c r="MWB426" s="42"/>
      <c r="MWC426" s="42"/>
      <c r="MWD426" s="42"/>
      <c r="MWE426" s="42"/>
      <c r="MWF426" s="42"/>
      <c r="MWG426" s="42"/>
      <c r="MWH426" s="42"/>
      <c r="MWI426" s="42"/>
      <c r="MWJ426" s="42"/>
      <c r="MWK426" s="42"/>
      <c r="MWL426" s="42"/>
      <c r="MWM426" s="42"/>
      <c r="MWN426" s="42"/>
      <c r="MWO426" s="42"/>
      <c r="MWP426" s="42"/>
      <c r="MWQ426" s="42"/>
      <c r="MWR426" s="42"/>
      <c r="MWS426" s="42"/>
      <c r="MWT426" s="42"/>
      <c r="MWU426" s="42"/>
      <c r="MWV426" s="42"/>
      <c r="MWW426" s="42"/>
      <c r="MWX426" s="42"/>
      <c r="MWY426" s="42"/>
      <c r="MWZ426" s="42"/>
      <c r="MXA426" s="42"/>
      <c r="MXB426" s="42"/>
      <c r="MXC426" s="42"/>
      <c r="MXD426" s="42"/>
      <c r="MXE426" s="42"/>
      <c r="MXF426" s="42"/>
      <c r="MXG426" s="42"/>
      <c r="MXH426" s="42"/>
      <c r="MXI426" s="42"/>
      <c r="MXJ426" s="42"/>
      <c r="MXK426" s="42"/>
      <c r="MXL426" s="42"/>
      <c r="MXM426" s="42"/>
      <c r="MXN426" s="42"/>
      <c r="MXO426" s="42"/>
      <c r="MXP426" s="42"/>
      <c r="MXQ426" s="42"/>
      <c r="MXR426" s="42"/>
      <c r="MXS426" s="42"/>
      <c r="MXT426" s="42"/>
      <c r="MXU426" s="42"/>
      <c r="MXV426" s="42"/>
      <c r="MXW426" s="42"/>
      <c r="MXX426" s="42"/>
      <c r="MXY426" s="42"/>
      <c r="MXZ426" s="42"/>
      <c r="MYA426" s="42"/>
      <c r="MYB426" s="42"/>
      <c r="MYC426" s="42"/>
      <c r="MYD426" s="42"/>
      <c r="MYE426" s="42"/>
      <c r="MYF426" s="42"/>
      <c r="MYG426" s="42"/>
      <c r="MYH426" s="42"/>
      <c r="MYI426" s="42"/>
      <c r="MYJ426" s="42"/>
      <c r="MYK426" s="42"/>
      <c r="MYL426" s="42"/>
      <c r="MYM426" s="42"/>
      <c r="MYN426" s="42"/>
      <c r="MYO426" s="42"/>
      <c r="MYP426" s="42"/>
      <c r="MYQ426" s="42"/>
      <c r="MYR426" s="42"/>
      <c r="MYS426" s="42"/>
      <c r="MYT426" s="42"/>
      <c r="MYU426" s="42"/>
      <c r="MYV426" s="42"/>
      <c r="MYW426" s="42"/>
      <c r="MYX426" s="42"/>
      <c r="MYY426" s="42"/>
      <c r="MYZ426" s="42"/>
      <c r="MZA426" s="42"/>
      <c r="MZB426" s="42"/>
      <c r="MZC426" s="42"/>
      <c r="MZD426" s="42"/>
      <c r="MZE426" s="42"/>
      <c r="MZF426" s="42"/>
      <c r="MZG426" s="42"/>
      <c r="MZH426" s="42"/>
      <c r="MZI426" s="42"/>
      <c r="MZJ426" s="42"/>
      <c r="MZK426" s="42"/>
      <c r="MZL426" s="42"/>
      <c r="MZM426" s="42"/>
      <c r="MZN426" s="42"/>
      <c r="MZO426" s="42"/>
      <c r="MZP426" s="42"/>
      <c r="MZQ426" s="42"/>
      <c r="MZR426" s="42"/>
      <c r="MZS426" s="42"/>
      <c r="MZT426" s="42"/>
      <c r="MZU426" s="42"/>
      <c r="MZV426" s="42"/>
      <c r="MZW426" s="42"/>
      <c r="MZX426" s="42"/>
      <c r="MZY426" s="42"/>
      <c r="MZZ426" s="42"/>
      <c r="NAA426" s="42"/>
      <c r="NAB426" s="42"/>
      <c r="NAC426" s="42"/>
      <c r="NAD426" s="42"/>
      <c r="NAE426" s="42"/>
      <c r="NAF426" s="42"/>
      <c r="NAG426" s="42"/>
      <c r="NAH426" s="42"/>
      <c r="NAI426" s="42"/>
      <c r="NAJ426" s="42"/>
      <c r="NAK426" s="42"/>
      <c r="NAL426" s="42"/>
      <c r="NAM426" s="42"/>
      <c r="NAN426" s="42"/>
      <c r="NAO426" s="42"/>
      <c r="NAP426" s="42"/>
      <c r="NAQ426" s="42"/>
      <c r="NAR426" s="42"/>
      <c r="NAS426" s="42"/>
      <c r="NAT426" s="42"/>
      <c r="NAU426" s="42"/>
      <c r="NAV426" s="42"/>
      <c r="NAW426" s="42"/>
      <c r="NAX426" s="42"/>
      <c r="NAY426" s="42"/>
      <c r="NAZ426" s="42"/>
      <c r="NBA426" s="42"/>
      <c r="NBB426" s="42"/>
      <c r="NBC426" s="42"/>
      <c r="NBD426" s="42"/>
      <c r="NBE426" s="42"/>
      <c r="NBF426" s="42"/>
      <c r="NBG426" s="42"/>
      <c r="NBH426" s="42"/>
      <c r="NBI426" s="42"/>
      <c r="NBJ426" s="42"/>
      <c r="NBK426" s="42"/>
      <c r="NBL426" s="42"/>
      <c r="NBM426" s="42"/>
      <c r="NBN426" s="42"/>
      <c r="NBO426" s="42"/>
      <c r="NBP426" s="42"/>
      <c r="NBQ426" s="42"/>
      <c r="NBR426" s="42"/>
      <c r="NBS426" s="42"/>
      <c r="NBT426" s="42"/>
      <c r="NBU426" s="42"/>
      <c r="NBV426" s="42"/>
      <c r="NBW426" s="42"/>
      <c r="NBX426" s="42"/>
      <c r="NBY426" s="42"/>
      <c r="NBZ426" s="42"/>
      <c r="NCA426" s="42"/>
      <c r="NCB426" s="42"/>
      <c r="NCC426" s="42"/>
      <c r="NCD426" s="42"/>
      <c r="NCE426" s="42"/>
      <c r="NCF426" s="42"/>
      <c r="NCG426" s="42"/>
      <c r="NCH426" s="42"/>
      <c r="NCI426" s="42"/>
      <c r="NCJ426" s="42"/>
      <c r="NCK426" s="42"/>
      <c r="NCL426" s="42"/>
      <c r="NCM426" s="42"/>
      <c r="NCN426" s="42"/>
      <c r="NCO426" s="42"/>
      <c r="NCP426" s="42"/>
      <c r="NCQ426" s="42"/>
      <c r="NCR426" s="42"/>
      <c r="NCS426" s="42"/>
      <c r="NCT426" s="42"/>
      <c r="NCU426" s="42"/>
      <c r="NCV426" s="42"/>
      <c r="NCW426" s="42"/>
      <c r="NCX426" s="42"/>
      <c r="NCY426" s="42"/>
      <c r="NCZ426" s="42"/>
      <c r="NDA426" s="42"/>
      <c r="NDB426" s="42"/>
      <c r="NDC426" s="42"/>
      <c r="NDD426" s="42"/>
      <c r="NDE426" s="42"/>
      <c r="NDF426" s="42"/>
      <c r="NDG426" s="42"/>
      <c r="NDH426" s="42"/>
      <c r="NDI426" s="42"/>
      <c r="NDJ426" s="42"/>
      <c r="NDK426" s="42"/>
      <c r="NDL426" s="42"/>
      <c r="NDM426" s="42"/>
      <c r="NDN426" s="42"/>
      <c r="NDO426" s="42"/>
      <c r="NDP426" s="42"/>
      <c r="NDQ426" s="42"/>
      <c r="NDR426" s="42"/>
      <c r="NDS426" s="42"/>
      <c r="NDT426" s="42"/>
      <c r="NDU426" s="42"/>
      <c r="NDV426" s="42"/>
      <c r="NDW426" s="42"/>
      <c r="NDX426" s="42"/>
      <c r="NDY426" s="42"/>
      <c r="NDZ426" s="42"/>
      <c r="NEA426" s="42"/>
      <c r="NEB426" s="42"/>
      <c r="NEC426" s="42"/>
      <c r="NED426" s="42"/>
      <c r="NEE426" s="42"/>
      <c r="NEF426" s="42"/>
      <c r="NEG426" s="42"/>
      <c r="NEH426" s="42"/>
      <c r="NEI426" s="42"/>
      <c r="NEJ426" s="42"/>
      <c r="NEK426" s="42"/>
      <c r="NEL426" s="42"/>
      <c r="NEM426" s="42"/>
      <c r="NEN426" s="42"/>
      <c r="NEO426" s="42"/>
      <c r="NEP426" s="42"/>
      <c r="NEQ426" s="42"/>
      <c r="NER426" s="42"/>
      <c r="NES426" s="42"/>
      <c r="NET426" s="42"/>
      <c r="NEU426" s="42"/>
      <c r="NEV426" s="42"/>
      <c r="NEW426" s="42"/>
      <c r="NEX426" s="42"/>
      <c r="NEY426" s="42"/>
      <c r="NEZ426" s="42"/>
      <c r="NFA426" s="42"/>
      <c r="NFB426" s="42"/>
      <c r="NFC426" s="42"/>
      <c r="NFD426" s="42"/>
      <c r="NFE426" s="42"/>
      <c r="NFF426" s="42"/>
      <c r="NFG426" s="42"/>
      <c r="NFH426" s="42"/>
      <c r="NFI426" s="42"/>
      <c r="NFJ426" s="42"/>
      <c r="NFK426" s="42"/>
      <c r="NFL426" s="42"/>
      <c r="NFM426" s="42"/>
      <c r="NFN426" s="42"/>
      <c r="NFO426" s="42"/>
      <c r="NFP426" s="42"/>
      <c r="NFQ426" s="42"/>
      <c r="NFR426" s="42"/>
      <c r="NFS426" s="42"/>
      <c r="NFT426" s="42"/>
      <c r="NFU426" s="42"/>
      <c r="NFV426" s="42"/>
      <c r="NFW426" s="42"/>
      <c r="NFX426" s="42"/>
      <c r="NFY426" s="42"/>
      <c r="NFZ426" s="42"/>
      <c r="NGA426" s="42"/>
      <c r="NGB426" s="42"/>
      <c r="NGC426" s="42"/>
      <c r="NGD426" s="42"/>
      <c r="NGE426" s="42"/>
      <c r="NGF426" s="42"/>
      <c r="NGG426" s="42"/>
      <c r="NGH426" s="42"/>
      <c r="NGI426" s="42"/>
      <c r="NGJ426" s="42"/>
      <c r="NGK426" s="42"/>
      <c r="NGL426" s="42"/>
      <c r="NGM426" s="42"/>
      <c r="NGN426" s="42"/>
      <c r="NGO426" s="42"/>
      <c r="NGP426" s="42"/>
      <c r="NGQ426" s="42"/>
      <c r="NGR426" s="42"/>
      <c r="NGS426" s="42"/>
      <c r="NGT426" s="42"/>
      <c r="NGU426" s="42"/>
      <c r="NGV426" s="42"/>
      <c r="NGW426" s="42"/>
      <c r="NGX426" s="42"/>
      <c r="NGY426" s="42"/>
      <c r="NGZ426" s="42"/>
      <c r="NHA426" s="42"/>
      <c r="NHB426" s="42"/>
      <c r="NHC426" s="42"/>
      <c r="NHD426" s="42"/>
      <c r="NHE426" s="42"/>
      <c r="NHF426" s="42"/>
      <c r="NHG426" s="42"/>
      <c r="NHH426" s="42"/>
      <c r="NHI426" s="42"/>
      <c r="NHJ426" s="42"/>
      <c r="NHK426" s="42"/>
      <c r="NHL426" s="42"/>
      <c r="NHM426" s="42"/>
      <c r="NHN426" s="42"/>
      <c r="NHO426" s="42"/>
      <c r="NHP426" s="42"/>
      <c r="NHQ426" s="42"/>
      <c r="NHR426" s="42"/>
      <c r="NHS426" s="42"/>
      <c r="NHT426" s="42"/>
      <c r="NHU426" s="42"/>
      <c r="NHV426" s="42"/>
      <c r="NHW426" s="42"/>
      <c r="NHX426" s="42"/>
      <c r="NHY426" s="42"/>
      <c r="NHZ426" s="42"/>
      <c r="NIA426" s="42"/>
      <c r="NIB426" s="42"/>
      <c r="NIC426" s="42"/>
      <c r="NID426" s="42"/>
      <c r="NIE426" s="42"/>
      <c r="NIF426" s="42"/>
      <c r="NIG426" s="42"/>
      <c r="NIH426" s="42"/>
      <c r="NII426" s="42"/>
      <c r="NIJ426" s="42"/>
      <c r="NIK426" s="42"/>
      <c r="NIL426" s="42"/>
      <c r="NIM426" s="42"/>
      <c r="NIN426" s="42"/>
      <c r="NIO426" s="42"/>
      <c r="NIP426" s="42"/>
      <c r="NIQ426" s="42"/>
      <c r="NIR426" s="42"/>
      <c r="NIS426" s="42"/>
      <c r="NIT426" s="42"/>
      <c r="NIU426" s="42"/>
      <c r="NIV426" s="42"/>
      <c r="NIW426" s="42"/>
      <c r="NIX426" s="42"/>
      <c r="NIY426" s="42"/>
      <c r="NIZ426" s="42"/>
      <c r="NJA426" s="42"/>
      <c r="NJB426" s="42"/>
      <c r="NJC426" s="42"/>
      <c r="NJD426" s="42"/>
      <c r="NJE426" s="42"/>
      <c r="NJF426" s="42"/>
      <c r="NJG426" s="42"/>
      <c r="NJH426" s="42"/>
      <c r="NJI426" s="42"/>
      <c r="NJJ426" s="42"/>
      <c r="NJK426" s="42"/>
      <c r="NJL426" s="42"/>
      <c r="NJM426" s="42"/>
      <c r="NJN426" s="42"/>
      <c r="NJO426" s="42"/>
      <c r="NJP426" s="42"/>
      <c r="NJQ426" s="42"/>
      <c r="NJR426" s="42"/>
      <c r="NJS426" s="42"/>
      <c r="NJT426" s="42"/>
      <c r="NJU426" s="42"/>
      <c r="NJV426" s="42"/>
      <c r="NJW426" s="42"/>
      <c r="NJX426" s="42"/>
      <c r="NJY426" s="42"/>
      <c r="NJZ426" s="42"/>
      <c r="NKA426" s="42"/>
      <c r="NKB426" s="42"/>
      <c r="NKC426" s="42"/>
      <c r="NKD426" s="42"/>
      <c r="NKE426" s="42"/>
      <c r="NKF426" s="42"/>
      <c r="NKG426" s="42"/>
      <c r="NKH426" s="42"/>
      <c r="NKI426" s="42"/>
      <c r="NKJ426" s="42"/>
      <c r="NKK426" s="42"/>
      <c r="NKL426" s="42"/>
      <c r="NKM426" s="42"/>
      <c r="NKN426" s="42"/>
      <c r="NKO426" s="42"/>
      <c r="NKP426" s="42"/>
      <c r="NKQ426" s="42"/>
      <c r="NKR426" s="42"/>
      <c r="NKS426" s="42"/>
      <c r="NKT426" s="42"/>
      <c r="NKU426" s="42"/>
      <c r="NKV426" s="42"/>
      <c r="NKW426" s="42"/>
      <c r="NKX426" s="42"/>
      <c r="NKY426" s="42"/>
      <c r="NKZ426" s="42"/>
      <c r="NLA426" s="42"/>
      <c r="NLB426" s="42"/>
      <c r="NLC426" s="42"/>
      <c r="NLD426" s="42"/>
      <c r="NLE426" s="42"/>
      <c r="NLF426" s="42"/>
      <c r="NLG426" s="42"/>
      <c r="NLH426" s="42"/>
      <c r="NLI426" s="42"/>
      <c r="NLJ426" s="42"/>
      <c r="NLK426" s="42"/>
      <c r="NLL426" s="42"/>
      <c r="NLM426" s="42"/>
      <c r="NLN426" s="42"/>
      <c r="NLO426" s="42"/>
      <c r="NLP426" s="42"/>
      <c r="NLQ426" s="42"/>
      <c r="NLR426" s="42"/>
      <c r="NLS426" s="42"/>
      <c r="NLT426" s="42"/>
      <c r="NLU426" s="42"/>
      <c r="NLV426" s="42"/>
      <c r="NLW426" s="42"/>
      <c r="NLX426" s="42"/>
      <c r="NLY426" s="42"/>
      <c r="NLZ426" s="42"/>
      <c r="NMA426" s="42"/>
      <c r="NMB426" s="42"/>
      <c r="NMC426" s="42"/>
      <c r="NMD426" s="42"/>
      <c r="NME426" s="42"/>
      <c r="NMF426" s="42"/>
      <c r="NMG426" s="42"/>
      <c r="NMH426" s="42"/>
      <c r="NMI426" s="42"/>
      <c r="NMJ426" s="42"/>
      <c r="NMK426" s="42"/>
      <c r="NML426" s="42"/>
      <c r="NMM426" s="42"/>
      <c r="NMN426" s="42"/>
      <c r="NMO426" s="42"/>
      <c r="NMP426" s="42"/>
      <c r="NMQ426" s="42"/>
      <c r="NMR426" s="42"/>
      <c r="NMS426" s="42"/>
      <c r="NMT426" s="42"/>
      <c r="NMU426" s="42"/>
      <c r="NMV426" s="42"/>
      <c r="NMW426" s="42"/>
      <c r="NMX426" s="42"/>
      <c r="NMY426" s="42"/>
      <c r="NMZ426" s="42"/>
      <c r="NNA426" s="42"/>
      <c r="NNB426" s="42"/>
      <c r="NNC426" s="42"/>
      <c r="NND426" s="42"/>
      <c r="NNE426" s="42"/>
      <c r="NNF426" s="42"/>
      <c r="NNG426" s="42"/>
      <c r="NNH426" s="42"/>
      <c r="NNI426" s="42"/>
      <c r="NNJ426" s="42"/>
      <c r="NNK426" s="42"/>
      <c r="NNL426" s="42"/>
      <c r="NNM426" s="42"/>
      <c r="NNN426" s="42"/>
      <c r="NNO426" s="42"/>
      <c r="NNP426" s="42"/>
      <c r="NNQ426" s="42"/>
      <c r="NNR426" s="42"/>
      <c r="NNS426" s="42"/>
      <c r="NNT426" s="42"/>
      <c r="NNU426" s="42"/>
      <c r="NNV426" s="42"/>
      <c r="NNW426" s="42"/>
      <c r="NNX426" s="42"/>
      <c r="NNY426" s="42"/>
      <c r="NNZ426" s="42"/>
      <c r="NOA426" s="42"/>
      <c r="NOB426" s="42"/>
      <c r="NOC426" s="42"/>
      <c r="NOD426" s="42"/>
      <c r="NOE426" s="42"/>
      <c r="NOF426" s="42"/>
      <c r="NOG426" s="42"/>
      <c r="NOH426" s="42"/>
      <c r="NOI426" s="42"/>
      <c r="NOJ426" s="42"/>
      <c r="NOK426" s="42"/>
      <c r="NOL426" s="42"/>
      <c r="NOM426" s="42"/>
      <c r="NON426" s="42"/>
      <c r="NOO426" s="42"/>
      <c r="NOP426" s="42"/>
      <c r="NOQ426" s="42"/>
      <c r="NOR426" s="42"/>
      <c r="NOS426" s="42"/>
      <c r="NOT426" s="42"/>
      <c r="NOU426" s="42"/>
      <c r="NOV426" s="42"/>
      <c r="NOW426" s="42"/>
      <c r="NOX426" s="42"/>
      <c r="NOY426" s="42"/>
      <c r="NOZ426" s="42"/>
      <c r="NPA426" s="42"/>
      <c r="NPB426" s="42"/>
      <c r="NPC426" s="42"/>
      <c r="NPD426" s="42"/>
      <c r="NPE426" s="42"/>
      <c r="NPF426" s="42"/>
      <c r="NPG426" s="42"/>
      <c r="NPH426" s="42"/>
      <c r="NPI426" s="42"/>
      <c r="NPJ426" s="42"/>
      <c r="NPK426" s="42"/>
      <c r="NPL426" s="42"/>
      <c r="NPM426" s="42"/>
      <c r="NPN426" s="42"/>
      <c r="NPO426" s="42"/>
      <c r="NPP426" s="42"/>
      <c r="NPQ426" s="42"/>
      <c r="NPR426" s="42"/>
      <c r="NPS426" s="42"/>
      <c r="NPT426" s="42"/>
      <c r="NPU426" s="42"/>
      <c r="NPV426" s="42"/>
      <c r="NPW426" s="42"/>
      <c r="NPX426" s="42"/>
      <c r="NPY426" s="42"/>
      <c r="NPZ426" s="42"/>
      <c r="NQA426" s="42"/>
      <c r="NQB426" s="42"/>
      <c r="NQC426" s="42"/>
      <c r="NQD426" s="42"/>
      <c r="NQE426" s="42"/>
      <c r="NQF426" s="42"/>
      <c r="NQG426" s="42"/>
      <c r="NQH426" s="42"/>
      <c r="NQI426" s="42"/>
      <c r="NQJ426" s="42"/>
      <c r="NQK426" s="42"/>
      <c r="NQL426" s="42"/>
      <c r="NQM426" s="42"/>
      <c r="NQN426" s="42"/>
      <c r="NQO426" s="42"/>
      <c r="NQP426" s="42"/>
      <c r="NQQ426" s="42"/>
      <c r="NQR426" s="42"/>
      <c r="NQS426" s="42"/>
      <c r="NQT426" s="42"/>
      <c r="NQU426" s="42"/>
      <c r="NQV426" s="42"/>
      <c r="NQW426" s="42"/>
      <c r="NQX426" s="42"/>
      <c r="NQY426" s="42"/>
      <c r="NQZ426" s="42"/>
      <c r="NRA426" s="42"/>
      <c r="NRB426" s="42"/>
      <c r="NRC426" s="42"/>
      <c r="NRD426" s="42"/>
      <c r="NRE426" s="42"/>
      <c r="NRF426" s="42"/>
      <c r="NRG426" s="42"/>
      <c r="NRH426" s="42"/>
      <c r="NRI426" s="42"/>
      <c r="NRJ426" s="42"/>
      <c r="NRK426" s="42"/>
      <c r="NRL426" s="42"/>
      <c r="NRM426" s="42"/>
      <c r="NRN426" s="42"/>
      <c r="NRO426" s="42"/>
      <c r="NRP426" s="42"/>
      <c r="NRQ426" s="42"/>
      <c r="NRR426" s="42"/>
      <c r="NRS426" s="42"/>
      <c r="NRT426" s="42"/>
      <c r="NRU426" s="42"/>
      <c r="NRV426" s="42"/>
      <c r="NRW426" s="42"/>
      <c r="NRX426" s="42"/>
      <c r="NRY426" s="42"/>
      <c r="NRZ426" s="42"/>
      <c r="NSA426" s="42"/>
      <c r="NSB426" s="42"/>
      <c r="NSC426" s="42"/>
      <c r="NSD426" s="42"/>
      <c r="NSE426" s="42"/>
      <c r="NSF426" s="42"/>
      <c r="NSG426" s="42"/>
      <c r="NSH426" s="42"/>
      <c r="NSI426" s="42"/>
      <c r="NSJ426" s="42"/>
      <c r="NSK426" s="42"/>
      <c r="NSL426" s="42"/>
      <c r="NSM426" s="42"/>
      <c r="NSN426" s="42"/>
      <c r="NSO426" s="42"/>
      <c r="NSP426" s="42"/>
      <c r="NSQ426" s="42"/>
      <c r="NSR426" s="42"/>
      <c r="NSS426" s="42"/>
      <c r="NST426" s="42"/>
      <c r="NSU426" s="42"/>
      <c r="NSV426" s="42"/>
      <c r="NSW426" s="42"/>
      <c r="NSX426" s="42"/>
      <c r="NSY426" s="42"/>
      <c r="NSZ426" s="42"/>
      <c r="NTA426" s="42"/>
      <c r="NTB426" s="42"/>
      <c r="NTC426" s="42"/>
      <c r="NTD426" s="42"/>
      <c r="NTE426" s="42"/>
      <c r="NTF426" s="42"/>
      <c r="NTG426" s="42"/>
      <c r="NTH426" s="42"/>
      <c r="NTI426" s="42"/>
      <c r="NTJ426" s="42"/>
      <c r="NTK426" s="42"/>
      <c r="NTL426" s="42"/>
      <c r="NTM426" s="42"/>
      <c r="NTN426" s="42"/>
      <c r="NTO426" s="42"/>
      <c r="NTP426" s="42"/>
      <c r="NTQ426" s="42"/>
      <c r="NTR426" s="42"/>
      <c r="NTS426" s="42"/>
      <c r="NTT426" s="42"/>
      <c r="NTU426" s="42"/>
      <c r="NTV426" s="42"/>
      <c r="NTW426" s="42"/>
      <c r="NTX426" s="42"/>
      <c r="NTY426" s="42"/>
      <c r="NTZ426" s="42"/>
      <c r="NUA426" s="42"/>
      <c r="NUB426" s="42"/>
      <c r="NUC426" s="42"/>
      <c r="NUD426" s="42"/>
      <c r="NUE426" s="42"/>
      <c r="NUF426" s="42"/>
      <c r="NUG426" s="42"/>
      <c r="NUH426" s="42"/>
      <c r="NUI426" s="42"/>
      <c r="NUJ426" s="42"/>
      <c r="NUK426" s="42"/>
      <c r="NUL426" s="42"/>
      <c r="NUM426" s="42"/>
      <c r="NUN426" s="42"/>
      <c r="NUO426" s="42"/>
      <c r="NUP426" s="42"/>
      <c r="NUQ426" s="42"/>
      <c r="NUR426" s="42"/>
      <c r="NUS426" s="42"/>
      <c r="NUT426" s="42"/>
      <c r="NUU426" s="42"/>
      <c r="NUV426" s="42"/>
      <c r="NUW426" s="42"/>
      <c r="NUX426" s="42"/>
      <c r="NUY426" s="42"/>
      <c r="NUZ426" s="42"/>
      <c r="NVA426" s="42"/>
      <c r="NVB426" s="42"/>
      <c r="NVC426" s="42"/>
      <c r="NVD426" s="42"/>
      <c r="NVE426" s="42"/>
      <c r="NVF426" s="42"/>
      <c r="NVG426" s="42"/>
      <c r="NVH426" s="42"/>
      <c r="NVI426" s="42"/>
      <c r="NVJ426" s="42"/>
      <c r="NVK426" s="42"/>
      <c r="NVL426" s="42"/>
      <c r="NVM426" s="42"/>
      <c r="NVN426" s="42"/>
      <c r="NVO426" s="42"/>
      <c r="NVP426" s="42"/>
      <c r="NVQ426" s="42"/>
      <c r="NVR426" s="42"/>
      <c r="NVS426" s="42"/>
      <c r="NVT426" s="42"/>
      <c r="NVU426" s="42"/>
      <c r="NVV426" s="42"/>
      <c r="NVW426" s="42"/>
      <c r="NVX426" s="42"/>
      <c r="NVY426" s="42"/>
      <c r="NVZ426" s="42"/>
      <c r="NWA426" s="42"/>
      <c r="NWB426" s="42"/>
      <c r="NWC426" s="42"/>
      <c r="NWD426" s="42"/>
      <c r="NWE426" s="42"/>
      <c r="NWF426" s="42"/>
      <c r="NWG426" s="42"/>
      <c r="NWH426" s="42"/>
      <c r="NWI426" s="42"/>
      <c r="NWJ426" s="42"/>
      <c r="NWK426" s="42"/>
      <c r="NWL426" s="42"/>
      <c r="NWM426" s="42"/>
      <c r="NWN426" s="42"/>
      <c r="NWO426" s="42"/>
      <c r="NWP426" s="42"/>
      <c r="NWQ426" s="42"/>
      <c r="NWR426" s="42"/>
      <c r="NWS426" s="42"/>
      <c r="NWT426" s="42"/>
      <c r="NWU426" s="42"/>
      <c r="NWV426" s="42"/>
      <c r="NWW426" s="42"/>
      <c r="NWX426" s="42"/>
      <c r="NWY426" s="42"/>
      <c r="NWZ426" s="42"/>
      <c r="NXA426" s="42"/>
      <c r="NXB426" s="42"/>
      <c r="NXC426" s="42"/>
      <c r="NXD426" s="42"/>
      <c r="NXE426" s="42"/>
      <c r="NXF426" s="42"/>
      <c r="NXG426" s="42"/>
      <c r="NXH426" s="42"/>
      <c r="NXI426" s="42"/>
      <c r="NXJ426" s="42"/>
      <c r="NXK426" s="42"/>
      <c r="NXL426" s="42"/>
      <c r="NXM426" s="42"/>
      <c r="NXN426" s="42"/>
      <c r="NXO426" s="42"/>
      <c r="NXP426" s="42"/>
      <c r="NXQ426" s="42"/>
      <c r="NXR426" s="42"/>
      <c r="NXS426" s="42"/>
      <c r="NXT426" s="42"/>
      <c r="NXU426" s="42"/>
      <c r="NXV426" s="42"/>
      <c r="NXW426" s="42"/>
      <c r="NXX426" s="42"/>
      <c r="NXY426" s="42"/>
      <c r="NXZ426" s="42"/>
      <c r="NYA426" s="42"/>
      <c r="NYB426" s="42"/>
      <c r="NYC426" s="42"/>
      <c r="NYD426" s="42"/>
      <c r="NYE426" s="42"/>
      <c r="NYF426" s="42"/>
      <c r="NYG426" s="42"/>
      <c r="NYH426" s="42"/>
      <c r="NYI426" s="42"/>
      <c r="NYJ426" s="42"/>
      <c r="NYK426" s="42"/>
      <c r="NYL426" s="42"/>
      <c r="NYM426" s="42"/>
      <c r="NYN426" s="42"/>
      <c r="NYO426" s="42"/>
      <c r="NYP426" s="42"/>
      <c r="NYQ426" s="42"/>
      <c r="NYR426" s="42"/>
      <c r="NYS426" s="42"/>
      <c r="NYT426" s="42"/>
      <c r="NYU426" s="42"/>
      <c r="NYV426" s="42"/>
      <c r="NYW426" s="42"/>
      <c r="NYX426" s="42"/>
      <c r="NYY426" s="42"/>
      <c r="NYZ426" s="42"/>
      <c r="NZA426" s="42"/>
      <c r="NZB426" s="42"/>
      <c r="NZC426" s="42"/>
      <c r="NZD426" s="42"/>
      <c r="NZE426" s="42"/>
      <c r="NZF426" s="42"/>
      <c r="NZG426" s="42"/>
      <c r="NZH426" s="42"/>
      <c r="NZI426" s="42"/>
      <c r="NZJ426" s="42"/>
      <c r="NZK426" s="42"/>
      <c r="NZL426" s="42"/>
      <c r="NZM426" s="42"/>
      <c r="NZN426" s="42"/>
      <c r="NZO426" s="42"/>
      <c r="NZP426" s="42"/>
      <c r="NZQ426" s="42"/>
      <c r="NZR426" s="42"/>
      <c r="NZS426" s="42"/>
      <c r="NZT426" s="42"/>
      <c r="NZU426" s="42"/>
      <c r="NZV426" s="42"/>
      <c r="NZW426" s="42"/>
      <c r="NZX426" s="42"/>
      <c r="NZY426" s="42"/>
      <c r="NZZ426" s="42"/>
      <c r="OAA426" s="42"/>
      <c r="OAB426" s="42"/>
      <c r="OAC426" s="42"/>
      <c r="OAD426" s="42"/>
      <c r="OAE426" s="42"/>
      <c r="OAF426" s="42"/>
      <c r="OAG426" s="42"/>
      <c r="OAH426" s="42"/>
      <c r="OAI426" s="42"/>
      <c r="OAJ426" s="42"/>
      <c r="OAK426" s="42"/>
      <c r="OAL426" s="42"/>
      <c r="OAM426" s="42"/>
      <c r="OAN426" s="42"/>
      <c r="OAO426" s="42"/>
      <c r="OAP426" s="42"/>
      <c r="OAQ426" s="42"/>
      <c r="OAR426" s="42"/>
      <c r="OAS426" s="42"/>
      <c r="OAT426" s="42"/>
      <c r="OAU426" s="42"/>
      <c r="OAV426" s="42"/>
      <c r="OAW426" s="42"/>
      <c r="OAX426" s="42"/>
      <c r="OAY426" s="42"/>
      <c r="OAZ426" s="42"/>
      <c r="OBA426" s="42"/>
      <c r="OBB426" s="42"/>
      <c r="OBC426" s="42"/>
      <c r="OBD426" s="42"/>
      <c r="OBE426" s="42"/>
      <c r="OBF426" s="42"/>
      <c r="OBG426" s="42"/>
      <c r="OBH426" s="42"/>
      <c r="OBI426" s="42"/>
      <c r="OBJ426" s="42"/>
      <c r="OBK426" s="42"/>
      <c r="OBL426" s="42"/>
      <c r="OBM426" s="42"/>
      <c r="OBN426" s="42"/>
      <c r="OBO426" s="42"/>
      <c r="OBP426" s="42"/>
      <c r="OBQ426" s="42"/>
      <c r="OBR426" s="42"/>
      <c r="OBS426" s="42"/>
      <c r="OBT426" s="42"/>
      <c r="OBU426" s="42"/>
      <c r="OBV426" s="42"/>
      <c r="OBW426" s="42"/>
      <c r="OBX426" s="42"/>
      <c r="OBY426" s="42"/>
      <c r="OBZ426" s="42"/>
      <c r="OCA426" s="42"/>
      <c r="OCB426" s="42"/>
      <c r="OCC426" s="42"/>
      <c r="OCD426" s="42"/>
      <c r="OCE426" s="42"/>
      <c r="OCF426" s="42"/>
      <c r="OCG426" s="42"/>
      <c r="OCH426" s="42"/>
      <c r="OCI426" s="42"/>
      <c r="OCJ426" s="42"/>
      <c r="OCK426" s="42"/>
      <c r="OCL426" s="42"/>
      <c r="OCM426" s="42"/>
      <c r="OCN426" s="42"/>
      <c r="OCO426" s="42"/>
      <c r="OCP426" s="42"/>
      <c r="OCQ426" s="42"/>
      <c r="OCR426" s="42"/>
      <c r="OCS426" s="42"/>
      <c r="OCT426" s="42"/>
      <c r="OCU426" s="42"/>
      <c r="OCV426" s="42"/>
      <c r="OCW426" s="42"/>
      <c r="OCX426" s="42"/>
      <c r="OCY426" s="42"/>
      <c r="OCZ426" s="42"/>
      <c r="ODA426" s="42"/>
      <c r="ODB426" s="42"/>
      <c r="ODC426" s="42"/>
      <c r="ODD426" s="42"/>
      <c r="ODE426" s="42"/>
      <c r="ODF426" s="42"/>
      <c r="ODG426" s="42"/>
      <c r="ODH426" s="42"/>
      <c r="ODI426" s="42"/>
      <c r="ODJ426" s="42"/>
      <c r="ODK426" s="42"/>
      <c r="ODL426" s="42"/>
      <c r="ODM426" s="42"/>
      <c r="ODN426" s="42"/>
      <c r="ODO426" s="42"/>
      <c r="ODP426" s="42"/>
      <c r="ODQ426" s="42"/>
      <c r="ODR426" s="42"/>
      <c r="ODS426" s="42"/>
      <c r="ODT426" s="42"/>
      <c r="ODU426" s="42"/>
      <c r="ODV426" s="42"/>
      <c r="ODW426" s="42"/>
      <c r="ODX426" s="42"/>
      <c r="ODY426" s="42"/>
      <c r="ODZ426" s="42"/>
      <c r="OEA426" s="42"/>
      <c r="OEB426" s="42"/>
      <c r="OEC426" s="42"/>
      <c r="OED426" s="42"/>
      <c r="OEE426" s="42"/>
      <c r="OEF426" s="42"/>
      <c r="OEG426" s="42"/>
      <c r="OEH426" s="42"/>
      <c r="OEI426" s="42"/>
      <c r="OEJ426" s="42"/>
      <c r="OEK426" s="42"/>
      <c r="OEL426" s="42"/>
      <c r="OEM426" s="42"/>
      <c r="OEN426" s="42"/>
      <c r="OEO426" s="42"/>
      <c r="OEP426" s="42"/>
      <c r="OEQ426" s="42"/>
      <c r="OER426" s="42"/>
      <c r="OES426" s="42"/>
      <c r="OET426" s="42"/>
      <c r="OEU426" s="42"/>
      <c r="OEV426" s="42"/>
      <c r="OEW426" s="42"/>
      <c r="OEX426" s="42"/>
      <c r="OEY426" s="42"/>
      <c r="OEZ426" s="42"/>
      <c r="OFA426" s="42"/>
      <c r="OFB426" s="42"/>
      <c r="OFC426" s="42"/>
      <c r="OFD426" s="42"/>
      <c r="OFE426" s="42"/>
      <c r="OFF426" s="42"/>
      <c r="OFG426" s="42"/>
      <c r="OFH426" s="42"/>
      <c r="OFI426" s="42"/>
      <c r="OFJ426" s="42"/>
      <c r="OFK426" s="42"/>
      <c r="OFL426" s="42"/>
      <c r="OFM426" s="42"/>
      <c r="OFN426" s="42"/>
      <c r="OFO426" s="42"/>
      <c r="OFP426" s="42"/>
      <c r="OFQ426" s="42"/>
      <c r="OFR426" s="42"/>
      <c r="OFS426" s="42"/>
      <c r="OFT426" s="42"/>
      <c r="OFU426" s="42"/>
      <c r="OFV426" s="42"/>
      <c r="OFW426" s="42"/>
      <c r="OFX426" s="42"/>
      <c r="OFY426" s="42"/>
      <c r="OFZ426" s="42"/>
      <c r="OGA426" s="42"/>
      <c r="OGB426" s="42"/>
      <c r="OGC426" s="42"/>
      <c r="OGD426" s="42"/>
      <c r="OGE426" s="42"/>
      <c r="OGF426" s="42"/>
      <c r="OGG426" s="42"/>
      <c r="OGH426" s="42"/>
      <c r="OGI426" s="42"/>
      <c r="OGJ426" s="42"/>
      <c r="OGK426" s="42"/>
      <c r="OGL426" s="42"/>
      <c r="OGM426" s="42"/>
      <c r="OGN426" s="42"/>
      <c r="OGO426" s="42"/>
      <c r="OGP426" s="42"/>
      <c r="OGQ426" s="42"/>
      <c r="OGR426" s="42"/>
      <c r="OGS426" s="42"/>
      <c r="OGT426" s="42"/>
      <c r="OGU426" s="42"/>
      <c r="OGV426" s="42"/>
      <c r="OGW426" s="42"/>
      <c r="OGX426" s="42"/>
      <c r="OGY426" s="42"/>
      <c r="OGZ426" s="42"/>
      <c r="OHA426" s="42"/>
      <c r="OHB426" s="42"/>
      <c r="OHC426" s="42"/>
      <c r="OHD426" s="42"/>
      <c r="OHE426" s="42"/>
      <c r="OHF426" s="42"/>
      <c r="OHG426" s="42"/>
      <c r="OHH426" s="42"/>
      <c r="OHI426" s="42"/>
      <c r="OHJ426" s="42"/>
      <c r="OHK426" s="42"/>
      <c r="OHL426" s="42"/>
      <c r="OHM426" s="42"/>
      <c r="OHN426" s="42"/>
      <c r="OHO426" s="42"/>
      <c r="OHP426" s="42"/>
      <c r="OHQ426" s="42"/>
      <c r="OHR426" s="42"/>
      <c r="OHS426" s="42"/>
      <c r="OHT426" s="42"/>
      <c r="OHU426" s="42"/>
      <c r="OHV426" s="42"/>
      <c r="OHW426" s="42"/>
      <c r="OHX426" s="42"/>
      <c r="OHY426" s="42"/>
      <c r="OHZ426" s="42"/>
      <c r="OIA426" s="42"/>
      <c r="OIB426" s="42"/>
      <c r="OIC426" s="42"/>
      <c r="OID426" s="42"/>
      <c r="OIE426" s="42"/>
      <c r="OIF426" s="42"/>
      <c r="OIG426" s="42"/>
      <c r="OIH426" s="42"/>
      <c r="OII426" s="42"/>
      <c r="OIJ426" s="42"/>
      <c r="OIK426" s="42"/>
      <c r="OIL426" s="42"/>
      <c r="OIM426" s="42"/>
      <c r="OIN426" s="42"/>
      <c r="OIO426" s="42"/>
      <c r="OIP426" s="42"/>
      <c r="OIQ426" s="42"/>
      <c r="OIR426" s="42"/>
      <c r="OIS426" s="42"/>
      <c r="OIT426" s="42"/>
      <c r="OIU426" s="42"/>
      <c r="OIV426" s="42"/>
      <c r="OIW426" s="42"/>
      <c r="OIX426" s="42"/>
      <c r="OIY426" s="42"/>
      <c r="OIZ426" s="42"/>
      <c r="OJA426" s="42"/>
      <c r="OJB426" s="42"/>
      <c r="OJC426" s="42"/>
      <c r="OJD426" s="42"/>
      <c r="OJE426" s="42"/>
      <c r="OJF426" s="42"/>
      <c r="OJG426" s="42"/>
      <c r="OJH426" s="42"/>
      <c r="OJI426" s="42"/>
      <c r="OJJ426" s="42"/>
      <c r="OJK426" s="42"/>
      <c r="OJL426" s="42"/>
      <c r="OJM426" s="42"/>
      <c r="OJN426" s="42"/>
      <c r="OJO426" s="42"/>
      <c r="OJP426" s="42"/>
      <c r="OJQ426" s="42"/>
      <c r="OJR426" s="42"/>
      <c r="OJS426" s="42"/>
      <c r="OJT426" s="42"/>
      <c r="OJU426" s="42"/>
      <c r="OJV426" s="42"/>
      <c r="OJW426" s="42"/>
      <c r="OJX426" s="42"/>
      <c r="OJY426" s="42"/>
      <c r="OJZ426" s="42"/>
      <c r="OKA426" s="42"/>
      <c r="OKB426" s="42"/>
      <c r="OKC426" s="42"/>
      <c r="OKD426" s="42"/>
      <c r="OKE426" s="42"/>
      <c r="OKF426" s="42"/>
      <c r="OKG426" s="42"/>
      <c r="OKH426" s="42"/>
      <c r="OKI426" s="42"/>
      <c r="OKJ426" s="42"/>
      <c r="OKK426" s="42"/>
      <c r="OKL426" s="42"/>
      <c r="OKM426" s="42"/>
      <c r="OKN426" s="42"/>
      <c r="OKO426" s="42"/>
      <c r="OKP426" s="42"/>
      <c r="OKQ426" s="42"/>
      <c r="OKR426" s="42"/>
      <c r="OKS426" s="42"/>
      <c r="OKT426" s="42"/>
      <c r="OKU426" s="42"/>
      <c r="OKV426" s="42"/>
      <c r="OKW426" s="42"/>
      <c r="OKX426" s="42"/>
      <c r="OKY426" s="42"/>
      <c r="OKZ426" s="42"/>
      <c r="OLA426" s="42"/>
      <c r="OLB426" s="42"/>
      <c r="OLC426" s="42"/>
      <c r="OLD426" s="42"/>
      <c r="OLE426" s="42"/>
      <c r="OLF426" s="42"/>
      <c r="OLG426" s="42"/>
      <c r="OLH426" s="42"/>
      <c r="OLI426" s="42"/>
      <c r="OLJ426" s="42"/>
      <c r="OLK426" s="42"/>
      <c r="OLL426" s="42"/>
      <c r="OLM426" s="42"/>
      <c r="OLN426" s="42"/>
      <c r="OLO426" s="42"/>
      <c r="OLP426" s="42"/>
      <c r="OLQ426" s="42"/>
      <c r="OLR426" s="42"/>
      <c r="OLS426" s="42"/>
      <c r="OLT426" s="42"/>
      <c r="OLU426" s="42"/>
      <c r="OLV426" s="42"/>
      <c r="OLW426" s="42"/>
      <c r="OLX426" s="42"/>
      <c r="OLY426" s="42"/>
      <c r="OLZ426" s="42"/>
      <c r="OMA426" s="42"/>
      <c r="OMB426" s="42"/>
      <c r="OMC426" s="42"/>
      <c r="OMD426" s="42"/>
      <c r="OME426" s="42"/>
      <c r="OMF426" s="42"/>
      <c r="OMG426" s="42"/>
      <c r="OMH426" s="42"/>
      <c r="OMI426" s="42"/>
      <c r="OMJ426" s="42"/>
      <c r="OMK426" s="42"/>
      <c r="OML426" s="42"/>
      <c r="OMM426" s="42"/>
      <c r="OMN426" s="42"/>
      <c r="OMO426" s="42"/>
      <c r="OMP426" s="42"/>
      <c r="OMQ426" s="42"/>
      <c r="OMR426" s="42"/>
      <c r="OMS426" s="42"/>
      <c r="OMT426" s="42"/>
      <c r="OMU426" s="42"/>
      <c r="OMV426" s="42"/>
      <c r="OMW426" s="42"/>
      <c r="OMX426" s="42"/>
      <c r="OMY426" s="42"/>
      <c r="OMZ426" s="42"/>
      <c r="ONA426" s="42"/>
      <c r="ONB426" s="42"/>
      <c r="ONC426" s="42"/>
      <c r="OND426" s="42"/>
      <c r="ONE426" s="42"/>
      <c r="ONF426" s="42"/>
      <c r="ONG426" s="42"/>
      <c r="ONH426" s="42"/>
      <c r="ONI426" s="42"/>
      <c r="ONJ426" s="42"/>
      <c r="ONK426" s="42"/>
      <c r="ONL426" s="42"/>
      <c r="ONM426" s="42"/>
      <c r="ONN426" s="42"/>
      <c r="ONO426" s="42"/>
      <c r="ONP426" s="42"/>
      <c r="ONQ426" s="42"/>
      <c r="ONR426" s="42"/>
      <c r="ONS426" s="42"/>
      <c r="ONT426" s="42"/>
      <c r="ONU426" s="42"/>
      <c r="ONV426" s="42"/>
      <c r="ONW426" s="42"/>
      <c r="ONX426" s="42"/>
      <c r="ONY426" s="42"/>
      <c r="ONZ426" s="42"/>
      <c r="OOA426" s="42"/>
      <c r="OOB426" s="42"/>
      <c r="OOC426" s="42"/>
      <c r="OOD426" s="42"/>
      <c r="OOE426" s="42"/>
      <c r="OOF426" s="42"/>
      <c r="OOG426" s="42"/>
      <c r="OOH426" s="42"/>
      <c r="OOI426" s="42"/>
      <c r="OOJ426" s="42"/>
      <c r="OOK426" s="42"/>
      <c r="OOL426" s="42"/>
      <c r="OOM426" s="42"/>
      <c r="OON426" s="42"/>
      <c r="OOO426" s="42"/>
      <c r="OOP426" s="42"/>
      <c r="OOQ426" s="42"/>
      <c r="OOR426" s="42"/>
      <c r="OOS426" s="42"/>
      <c r="OOT426" s="42"/>
      <c r="OOU426" s="42"/>
      <c r="OOV426" s="42"/>
      <c r="OOW426" s="42"/>
      <c r="OOX426" s="42"/>
      <c r="OOY426" s="42"/>
      <c r="OOZ426" s="42"/>
      <c r="OPA426" s="42"/>
      <c r="OPB426" s="42"/>
      <c r="OPC426" s="42"/>
      <c r="OPD426" s="42"/>
      <c r="OPE426" s="42"/>
      <c r="OPF426" s="42"/>
      <c r="OPG426" s="42"/>
      <c r="OPH426" s="42"/>
      <c r="OPI426" s="42"/>
      <c r="OPJ426" s="42"/>
      <c r="OPK426" s="42"/>
      <c r="OPL426" s="42"/>
      <c r="OPM426" s="42"/>
      <c r="OPN426" s="42"/>
      <c r="OPO426" s="42"/>
      <c r="OPP426" s="42"/>
      <c r="OPQ426" s="42"/>
      <c r="OPR426" s="42"/>
      <c r="OPS426" s="42"/>
      <c r="OPT426" s="42"/>
      <c r="OPU426" s="42"/>
      <c r="OPV426" s="42"/>
      <c r="OPW426" s="42"/>
      <c r="OPX426" s="42"/>
      <c r="OPY426" s="42"/>
      <c r="OPZ426" s="42"/>
      <c r="OQA426" s="42"/>
      <c r="OQB426" s="42"/>
      <c r="OQC426" s="42"/>
      <c r="OQD426" s="42"/>
      <c r="OQE426" s="42"/>
      <c r="OQF426" s="42"/>
      <c r="OQG426" s="42"/>
      <c r="OQH426" s="42"/>
      <c r="OQI426" s="42"/>
      <c r="OQJ426" s="42"/>
      <c r="OQK426" s="42"/>
      <c r="OQL426" s="42"/>
      <c r="OQM426" s="42"/>
      <c r="OQN426" s="42"/>
      <c r="OQO426" s="42"/>
      <c r="OQP426" s="42"/>
      <c r="OQQ426" s="42"/>
      <c r="OQR426" s="42"/>
      <c r="OQS426" s="42"/>
      <c r="OQT426" s="42"/>
      <c r="OQU426" s="42"/>
      <c r="OQV426" s="42"/>
      <c r="OQW426" s="42"/>
      <c r="OQX426" s="42"/>
      <c r="OQY426" s="42"/>
      <c r="OQZ426" s="42"/>
      <c r="ORA426" s="42"/>
      <c r="ORB426" s="42"/>
      <c r="ORC426" s="42"/>
      <c r="ORD426" s="42"/>
      <c r="ORE426" s="42"/>
      <c r="ORF426" s="42"/>
      <c r="ORG426" s="42"/>
      <c r="ORH426" s="42"/>
      <c r="ORI426" s="42"/>
      <c r="ORJ426" s="42"/>
      <c r="ORK426" s="42"/>
      <c r="ORL426" s="42"/>
      <c r="ORM426" s="42"/>
      <c r="ORN426" s="42"/>
      <c r="ORO426" s="42"/>
      <c r="ORP426" s="42"/>
      <c r="ORQ426" s="42"/>
      <c r="ORR426" s="42"/>
      <c r="ORS426" s="42"/>
      <c r="ORT426" s="42"/>
      <c r="ORU426" s="42"/>
      <c r="ORV426" s="42"/>
      <c r="ORW426" s="42"/>
      <c r="ORX426" s="42"/>
      <c r="ORY426" s="42"/>
      <c r="ORZ426" s="42"/>
      <c r="OSA426" s="42"/>
      <c r="OSB426" s="42"/>
      <c r="OSC426" s="42"/>
      <c r="OSD426" s="42"/>
      <c r="OSE426" s="42"/>
      <c r="OSF426" s="42"/>
      <c r="OSG426" s="42"/>
      <c r="OSH426" s="42"/>
      <c r="OSI426" s="42"/>
      <c r="OSJ426" s="42"/>
      <c r="OSK426" s="42"/>
      <c r="OSL426" s="42"/>
      <c r="OSM426" s="42"/>
      <c r="OSN426" s="42"/>
      <c r="OSO426" s="42"/>
      <c r="OSP426" s="42"/>
      <c r="OSQ426" s="42"/>
      <c r="OSR426" s="42"/>
      <c r="OSS426" s="42"/>
      <c r="OST426" s="42"/>
      <c r="OSU426" s="42"/>
      <c r="OSV426" s="42"/>
      <c r="OSW426" s="42"/>
      <c r="OSX426" s="42"/>
      <c r="OSY426" s="42"/>
      <c r="OSZ426" s="42"/>
      <c r="OTA426" s="42"/>
      <c r="OTB426" s="42"/>
      <c r="OTC426" s="42"/>
      <c r="OTD426" s="42"/>
      <c r="OTE426" s="42"/>
      <c r="OTF426" s="42"/>
      <c r="OTG426" s="42"/>
      <c r="OTH426" s="42"/>
      <c r="OTI426" s="42"/>
      <c r="OTJ426" s="42"/>
      <c r="OTK426" s="42"/>
      <c r="OTL426" s="42"/>
      <c r="OTM426" s="42"/>
      <c r="OTN426" s="42"/>
      <c r="OTO426" s="42"/>
      <c r="OTP426" s="42"/>
      <c r="OTQ426" s="42"/>
      <c r="OTR426" s="42"/>
      <c r="OTS426" s="42"/>
      <c r="OTT426" s="42"/>
      <c r="OTU426" s="42"/>
      <c r="OTV426" s="42"/>
      <c r="OTW426" s="42"/>
      <c r="OTX426" s="42"/>
      <c r="OTY426" s="42"/>
      <c r="OTZ426" s="42"/>
      <c r="OUA426" s="42"/>
      <c r="OUB426" s="42"/>
      <c r="OUC426" s="42"/>
      <c r="OUD426" s="42"/>
      <c r="OUE426" s="42"/>
      <c r="OUF426" s="42"/>
      <c r="OUG426" s="42"/>
      <c r="OUH426" s="42"/>
      <c r="OUI426" s="42"/>
      <c r="OUJ426" s="42"/>
      <c r="OUK426" s="42"/>
      <c r="OUL426" s="42"/>
      <c r="OUM426" s="42"/>
      <c r="OUN426" s="42"/>
      <c r="OUO426" s="42"/>
      <c r="OUP426" s="42"/>
      <c r="OUQ426" s="42"/>
      <c r="OUR426" s="42"/>
      <c r="OUS426" s="42"/>
      <c r="OUT426" s="42"/>
      <c r="OUU426" s="42"/>
      <c r="OUV426" s="42"/>
      <c r="OUW426" s="42"/>
      <c r="OUX426" s="42"/>
      <c r="OUY426" s="42"/>
      <c r="OUZ426" s="42"/>
      <c r="OVA426" s="42"/>
      <c r="OVB426" s="42"/>
      <c r="OVC426" s="42"/>
      <c r="OVD426" s="42"/>
      <c r="OVE426" s="42"/>
      <c r="OVF426" s="42"/>
      <c r="OVG426" s="42"/>
      <c r="OVH426" s="42"/>
      <c r="OVI426" s="42"/>
      <c r="OVJ426" s="42"/>
      <c r="OVK426" s="42"/>
      <c r="OVL426" s="42"/>
      <c r="OVM426" s="42"/>
      <c r="OVN426" s="42"/>
      <c r="OVO426" s="42"/>
      <c r="OVP426" s="42"/>
      <c r="OVQ426" s="42"/>
      <c r="OVR426" s="42"/>
      <c r="OVS426" s="42"/>
      <c r="OVT426" s="42"/>
      <c r="OVU426" s="42"/>
      <c r="OVV426" s="42"/>
      <c r="OVW426" s="42"/>
      <c r="OVX426" s="42"/>
      <c r="OVY426" s="42"/>
      <c r="OVZ426" s="42"/>
      <c r="OWA426" s="42"/>
      <c r="OWB426" s="42"/>
      <c r="OWC426" s="42"/>
      <c r="OWD426" s="42"/>
      <c r="OWE426" s="42"/>
      <c r="OWF426" s="42"/>
      <c r="OWG426" s="42"/>
      <c r="OWH426" s="42"/>
      <c r="OWI426" s="42"/>
      <c r="OWJ426" s="42"/>
      <c r="OWK426" s="42"/>
      <c r="OWL426" s="42"/>
      <c r="OWM426" s="42"/>
      <c r="OWN426" s="42"/>
      <c r="OWO426" s="42"/>
      <c r="OWP426" s="42"/>
      <c r="OWQ426" s="42"/>
      <c r="OWR426" s="42"/>
      <c r="OWS426" s="42"/>
      <c r="OWT426" s="42"/>
      <c r="OWU426" s="42"/>
      <c r="OWV426" s="42"/>
      <c r="OWW426" s="42"/>
      <c r="OWX426" s="42"/>
      <c r="OWY426" s="42"/>
      <c r="OWZ426" s="42"/>
      <c r="OXA426" s="42"/>
      <c r="OXB426" s="42"/>
      <c r="OXC426" s="42"/>
      <c r="OXD426" s="42"/>
      <c r="OXE426" s="42"/>
      <c r="OXF426" s="42"/>
      <c r="OXG426" s="42"/>
      <c r="OXH426" s="42"/>
      <c r="OXI426" s="42"/>
      <c r="OXJ426" s="42"/>
      <c r="OXK426" s="42"/>
      <c r="OXL426" s="42"/>
      <c r="OXM426" s="42"/>
      <c r="OXN426" s="42"/>
      <c r="OXO426" s="42"/>
      <c r="OXP426" s="42"/>
      <c r="OXQ426" s="42"/>
      <c r="OXR426" s="42"/>
      <c r="OXS426" s="42"/>
      <c r="OXT426" s="42"/>
      <c r="OXU426" s="42"/>
      <c r="OXV426" s="42"/>
      <c r="OXW426" s="42"/>
      <c r="OXX426" s="42"/>
      <c r="OXY426" s="42"/>
      <c r="OXZ426" s="42"/>
      <c r="OYA426" s="42"/>
      <c r="OYB426" s="42"/>
      <c r="OYC426" s="42"/>
      <c r="OYD426" s="42"/>
      <c r="OYE426" s="42"/>
      <c r="OYF426" s="42"/>
      <c r="OYG426" s="42"/>
      <c r="OYH426" s="42"/>
      <c r="OYI426" s="42"/>
      <c r="OYJ426" s="42"/>
      <c r="OYK426" s="42"/>
      <c r="OYL426" s="42"/>
      <c r="OYM426" s="42"/>
      <c r="OYN426" s="42"/>
      <c r="OYO426" s="42"/>
      <c r="OYP426" s="42"/>
      <c r="OYQ426" s="42"/>
      <c r="OYR426" s="42"/>
      <c r="OYS426" s="42"/>
      <c r="OYT426" s="42"/>
      <c r="OYU426" s="42"/>
      <c r="OYV426" s="42"/>
      <c r="OYW426" s="42"/>
      <c r="OYX426" s="42"/>
      <c r="OYY426" s="42"/>
      <c r="OYZ426" s="42"/>
      <c r="OZA426" s="42"/>
      <c r="OZB426" s="42"/>
      <c r="OZC426" s="42"/>
      <c r="OZD426" s="42"/>
      <c r="OZE426" s="42"/>
      <c r="OZF426" s="42"/>
      <c r="OZG426" s="42"/>
      <c r="OZH426" s="42"/>
      <c r="OZI426" s="42"/>
      <c r="OZJ426" s="42"/>
      <c r="OZK426" s="42"/>
      <c r="OZL426" s="42"/>
      <c r="OZM426" s="42"/>
      <c r="OZN426" s="42"/>
      <c r="OZO426" s="42"/>
      <c r="OZP426" s="42"/>
      <c r="OZQ426" s="42"/>
      <c r="OZR426" s="42"/>
      <c r="OZS426" s="42"/>
      <c r="OZT426" s="42"/>
      <c r="OZU426" s="42"/>
      <c r="OZV426" s="42"/>
      <c r="OZW426" s="42"/>
      <c r="OZX426" s="42"/>
      <c r="OZY426" s="42"/>
      <c r="OZZ426" s="42"/>
      <c r="PAA426" s="42"/>
      <c r="PAB426" s="42"/>
      <c r="PAC426" s="42"/>
      <c r="PAD426" s="42"/>
      <c r="PAE426" s="42"/>
      <c r="PAF426" s="42"/>
      <c r="PAG426" s="42"/>
      <c r="PAH426" s="42"/>
      <c r="PAI426" s="42"/>
      <c r="PAJ426" s="42"/>
      <c r="PAK426" s="42"/>
      <c r="PAL426" s="42"/>
      <c r="PAM426" s="42"/>
      <c r="PAN426" s="42"/>
      <c r="PAO426" s="42"/>
      <c r="PAP426" s="42"/>
      <c r="PAQ426" s="42"/>
      <c r="PAR426" s="42"/>
      <c r="PAS426" s="42"/>
      <c r="PAT426" s="42"/>
      <c r="PAU426" s="42"/>
      <c r="PAV426" s="42"/>
      <c r="PAW426" s="42"/>
      <c r="PAX426" s="42"/>
      <c r="PAY426" s="42"/>
      <c r="PAZ426" s="42"/>
      <c r="PBA426" s="42"/>
      <c r="PBB426" s="42"/>
      <c r="PBC426" s="42"/>
      <c r="PBD426" s="42"/>
      <c r="PBE426" s="42"/>
      <c r="PBF426" s="42"/>
      <c r="PBG426" s="42"/>
      <c r="PBH426" s="42"/>
      <c r="PBI426" s="42"/>
      <c r="PBJ426" s="42"/>
      <c r="PBK426" s="42"/>
      <c r="PBL426" s="42"/>
      <c r="PBM426" s="42"/>
      <c r="PBN426" s="42"/>
      <c r="PBO426" s="42"/>
      <c r="PBP426" s="42"/>
      <c r="PBQ426" s="42"/>
      <c r="PBR426" s="42"/>
      <c r="PBS426" s="42"/>
      <c r="PBT426" s="42"/>
      <c r="PBU426" s="42"/>
      <c r="PBV426" s="42"/>
      <c r="PBW426" s="42"/>
      <c r="PBX426" s="42"/>
      <c r="PBY426" s="42"/>
      <c r="PBZ426" s="42"/>
      <c r="PCA426" s="42"/>
      <c r="PCB426" s="42"/>
      <c r="PCC426" s="42"/>
      <c r="PCD426" s="42"/>
      <c r="PCE426" s="42"/>
      <c r="PCF426" s="42"/>
      <c r="PCG426" s="42"/>
      <c r="PCH426" s="42"/>
      <c r="PCI426" s="42"/>
      <c r="PCJ426" s="42"/>
      <c r="PCK426" s="42"/>
      <c r="PCL426" s="42"/>
      <c r="PCM426" s="42"/>
      <c r="PCN426" s="42"/>
      <c r="PCO426" s="42"/>
      <c r="PCP426" s="42"/>
      <c r="PCQ426" s="42"/>
      <c r="PCR426" s="42"/>
      <c r="PCS426" s="42"/>
      <c r="PCT426" s="42"/>
      <c r="PCU426" s="42"/>
      <c r="PCV426" s="42"/>
      <c r="PCW426" s="42"/>
      <c r="PCX426" s="42"/>
      <c r="PCY426" s="42"/>
      <c r="PCZ426" s="42"/>
      <c r="PDA426" s="42"/>
      <c r="PDB426" s="42"/>
      <c r="PDC426" s="42"/>
      <c r="PDD426" s="42"/>
      <c r="PDE426" s="42"/>
      <c r="PDF426" s="42"/>
      <c r="PDG426" s="42"/>
      <c r="PDH426" s="42"/>
      <c r="PDI426" s="42"/>
      <c r="PDJ426" s="42"/>
      <c r="PDK426" s="42"/>
      <c r="PDL426" s="42"/>
      <c r="PDM426" s="42"/>
      <c r="PDN426" s="42"/>
      <c r="PDO426" s="42"/>
      <c r="PDP426" s="42"/>
      <c r="PDQ426" s="42"/>
      <c r="PDR426" s="42"/>
      <c r="PDS426" s="42"/>
      <c r="PDT426" s="42"/>
      <c r="PDU426" s="42"/>
      <c r="PDV426" s="42"/>
      <c r="PDW426" s="42"/>
      <c r="PDX426" s="42"/>
      <c r="PDY426" s="42"/>
      <c r="PDZ426" s="42"/>
      <c r="PEA426" s="42"/>
      <c r="PEB426" s="42"/>
      <c r="PEC426" s="42"/>
      <c r="PED426" s="42"/>
      <c r="PEE426" s="42"/>
      <c r="PEF426" s="42"/>
      <c r="PEG426" s="42"/>
      <c r="PEH426" s="42"/>
      <c r="PEI426" s="42"/>
      <c r="PEJ426" s="42"/>
      <c r="PEK426" s="42"/>
      <c r="PEL426" s="42"/>
      <c r="PEM426" s="42"/>
      <c r="PEN426" s="42"/>
      <c r="PEO426" s="42"/>
      <c r="PEP426" s="42"/>
      <c r="PEQ426" s="42"/>
      <c r="PER426" s="42"/>
      <c r="PES426" s="42"/>
      <c r="PET426" s="42"/>
      <c r="PEU426" s="42"/>
      <c r="PEV426" s="42"/>
      <c r="PEW426" s="42"/>
      <c r="PEX426" s="42"/>
      <c r="PEY426" s="42"/>
      <c r="PEZ426" s="42"/>
      <c r="PFA426" s="42"/>
      <c r="PFB426" s="42"/>
      <c r="PFC426" s="42"/>
      <c r="PFD426" s="42"/>
      <c r="PFE426" s="42"/>
      <c r="PFF426" s="42"/>
      <c r="PFG426" s="42"/>
      <c r="PFH426" s="42"/>
      <c r="PFI426" s="42"/>
      <c r="PFJ426" s="42"/>
      <c r="PFK426" s="42"/>
      <c r="PFL426" s="42"/>
      <c r="PFM426" s="42"/>
      <c r="PFN426" s="42"/>
      <c r="PFO426" s="42"/>
      <c r="PFP426" s="42"/>
      <c r="PFQ426" s="42"/>
      <c r="PFR426" s="42"/>
      <c r="PFS426" s="42"/>
      <c r="PFT426" s="42"/>
      <c r="PFU426" s="42"/>
      <c r="PFV426" s="42"/>
      <c r="PFW426" s="42"/>
      <c r="PFX426" s="42"/>
      <c r="PFY426" s="42"/>
      <c r="PFZ426" s="42"/>
      <c r="PGA426" s="42"/>
      <c r="PGB426" s="42"/>
      <c r="PGC426" s="42"/>
      <c r="PGD426" s="42"/>
      <c r="PGE426" s="42"/>
      <c r="PGF426" s="42"/>
      <c r="PGG426" s="42"/>
      <c r="PGH426" s="42"/>
      <c r="PGI426" s="42"/>
      <c r="PGJ426" s="42"/>
      <c r="PGK426" s="42"/>
      <c r="PGL426" s="42"/>
      <c r="PGM426" s="42"/>
      <c r="PGN426" s="42"/>
      <c r="PGO426" s="42"/>
      <c r="PGP426" s="42"/>
      <c r="PGQ426" s="42"/>
      <c r="PGR426" s="42"/>
      <c r="PGS426" s="42"/>
      <c r="PGT426" s="42"/>
      <c r="PGU426" s="42"/>
      <c r="PGV426" s="42"/>
      <c r="PGW426" s="42"/>
      <c r="PGX426" s="42"/>
      <c r="PGY426" s="42"/>
      <c r="PGZ426" s="42"/>
      <c r="PHA426" s="42"/>
      <c r="PHB426" s="42"/>
      <c r="PHC426" s="42"/>
      <c r="PHD426" s="42"/>
      <c r="PHE426" s="42"/>
      <c r="PHF426" s="42"/>
      <c r="PHG426" s="42"/>
      <c r="PHH426" s="42"/>
      <c r="PHI426" s="42"/>
      <c r="PHJ426" s="42"/>
      <c r="PHK426" s="42"/>
      <c r="PHL426" s="42"/>
      <c r="PHM426" s="42"/>
      <c r="PHN426" s="42"/>
      <c r="PHO426" s="42"/>
      <c r="PHP426" s="42"/>
      <c r="PHQ426" s="42"/>
      <c r="PHR426" s="42"/>
      <c r="PHS426" s="42"/>
      <c r="PHT426" s="42"/>
      <c r="PHU426" s="42"/>
      <c r="PHV426" s="42"/>
      <c r="PHW426" s="42"/>
      <c r="PHX426" s="42"/>
      <c r="PHY426" s="42"/>
      <c r="PHZ426" s="42"/>
      <c r="PIA426" s="42"/>
      <c r="PIB426" s="42"/>
      <c r="PIC426" s="42"/>
      <c r="PID426" s="42"/>
      <c r="PIE426" s="42"/>
      <c r="PIF426" s="42"/>
      <c r="PIG426" s="42"/>
      <c r="PIH426" s="42"/>
      <c r="PII426" s="42"/>
      <c r="PIJ426" s="42"/>
      <c r="PIK426" s="42"/>
      <c r="PIL426" s="42"/>
      <c r="PIM426" s="42"/>
      <c r="PIN426" s="42"/>
      <c r="PIO426" s="42"/>
      <c r="PIP426" s="42"/>
      <c r="PIQ426" s="42"/>
      <c r="PIR426" s="42"/>
      <c r="PIS426" s="42"/>
      <c r="PIT426" s="42"/>
      <c r="PIU426" s="42"/>
      <c r="PIV426" s="42"/>
      <c r="PIW426" s="42"/>
      <c r="PIX426" s="42"/>
      <c r="PIY426" s="42"/>
      <c r="PIZ426" s="42"/>
      <c r="PJA426" s="42"/>
      <c r="PJB426" s="42"/>
      <c r="PJC426" s="42"/>
      <c r="PJD426" s="42"/>
      <c r="PJE426" s="42"/>
      <c r="PJF426" s="42"/>
      <c r="PJG426" s="42"/>
      <c r="PJH426" s="42"/>
      <c r="PJI426" s="42"/>
      <c r="PJJ426" s="42"/>
      <c r="PJK426" s="42"/>
      <c r="PJL426" s="42"/>
      <c r="PJM426" s="42"/>
      <c r="PJN426" s="42"/>
      <c r="PJO426" s="42"/>
      <c r="PJP426" s="42"/>
      <c r="PJQ426" s="42"/>
      <c r="PJR426" s="42"/>
      <c r="PJS426" s="42"/>
      <c r="PJT426" s="42"/>
      <c r="PJU426" s="42"/>
      <c r="PJV426" s="42"/>
      <c r="PJW426" s="42"/>
      <c r="PJX426" s="42"/>
      <c r="PJY426" s="42"/>
      <c r="PJZ426" s="42"/>
      <c r="PKA426" s="42"/>
      <c r="PKB426" s="42"/>
      <c r="PKC426" s="42"/>
      <c r="PKD426" s="42"/>
      <c r="PKE426" s="42"/>
      <c r="PKF426" s="42"/>
      <c r="PKG426" s="42"/>
      <c r="PKH426" s="42"/>
      <c r="PKI426" s="42"/>
      <c r="PKJ426" s="42"/>
      <c r="PKK426" s="42"/>
      <c r="PKL426" s="42"/>
      <c r="PKM426" s="42"/>
      <c r="PKN426" s="42"/>
      <c r="PKO426" s="42"/>
      <c r="PKP426" s="42"/>
      <c r="PKQ426" s="42"/>
      <c r="PKR426" s="42"/>
      <c r="PKS426" s="42"/>
      <c r="PKT426" s="42"/>
      <c r="PKU426" s="42"/>
      <c r="PKV426" s="42"/>
      <c r="PKW426" s="42"/>
      <c r="PKX426" s="42"/>
      <c r="PKY426" s="42"/>
      <c r="PKZ426" s="42"/>
      <c r="PLA426" s="42"/>
      <c r="PLB426" s="42"/>
      <c r="PLC426" s="42"/>
      <c r="PLD426" s="42"/>
      <c r="PLE426" s="42"/>
      <c r="PLF426" s="42"/>
      <c r="PLG426" s="42"/>
      <c r="PLH426" s="42"/>
      <c r="PLI426" s="42"/>
      <c r="PLJ426" s="42"/>
      <c r="PLK426" s="42"/>
      <c r="PLL426" s="42"/>
      <c r="PLM426" s="42"/>
      <c r="PLN426" s="42"/>
      <c r="PLO426" s="42"/>
      <c r="PLP426" s="42"/>
      <c r="PLQ426" s="42"/>
      <c r="PLR426" s="42"/>
      <c r="PLS426" s="42"/>
      <c r="PLT426" s="42"/>
      <c r="PLU426" s="42"/>
      <c r="PLV426" s="42"/>
      <c r="PLW426" s="42"/>
      <c r="PLX426" s="42"/>
      <c r="PLY426" s="42"/>
      <c r="PLZ426" s="42"/>
      <c r="PMA426" s="42"/>
      <c r="PMB426" s="42"/>
      <c r="PMC426" s="42"/>
      <c r="PMD426" s="42"/>
      <c r="PME426" s="42"/>
      <c r="PMF426" s="42"/>
      <c r="PMG426" s="42"/>
      <c r="PMH426" s="42"/>
      <c r="PMI426" s="42"/>
      <c r="PMJ426" s="42"/>
      <c r="PMK426" s="42"/>
      <c r="PML426" s="42"/>
      <c r="PMM426" s="42"/>
      <c r="PMN426" s="42"/>
      <c r="PMO426" s="42"/>
      <c r="PMP426" s="42"/>
      <c r="PMQ426" s="42"/>
      <c r="PMR426" s="42"/>
      <c r="PMS426" s="42"/>
      <c r="PMT426" s="42"/>
      <c r="PMU426" s="42"/>
      <c r="PMV426" s="42"/>
      <c r="PMW426" s="42"/>
      <c r="PMX426" s="42"/>
      <c r="PMY426" s="42"/>
      <c r="PMZ426" s="42"/>
      <c r="PNA426" s="42"/>
      <c r="PNB426" s="42"/>
      <c r="PNC426" s="42"/>
      <c r="PND426" s="42"/>
      <c r="PNE426" s="42"/>
      <c r="PNF426" s="42"/>
      <c r="PNG426" s="42"/>
      <c r="PNH426" s="42"/>
      <c r="PNI426" s="42"/>
      <c r="PNJ426" s="42"/>
      <c r="PNK426" s="42"/>
      <c r="PNL426" s="42"/>
      <c r="PNM426" s="42"/>
      <c r="PNN426" s="42"/>
      <c r="PNO426" s="42"/>
      <c r="PNP426" s="42"/>
      <c r="PNQ426" s="42"/>
      <c r="PNR426" s="42"/>
      <c r="PNS426" s="42"/>
      <c r="PNT426" s="42"/>
      <c r="PNU426" s="42"/>
      <c r="PNV426" s="42"/>
      <c r="PNW426" s="42"/>
      <c r="PNX426" s="42"/>
      <c r="PNY426" s="42"/>
      <c r="PNZ426" s="42"/>
      <c r="POA426" s="42"/>
      <c r="POB426" s="42"/>
      <c r="POC426" s="42"/>
      <c r="POD426" s="42"/>
      <c r="POE426" s="42"/>
      <c r="POF426" s="42"/>
      <c r="POG426" s="42"/>
      <c r="POH426" s="42"/>
      <c r="POI426" s="42"/>
      <c r="POJ426" s="42"/>
      <c r="POK426" s="42"/>
      <c r="POL426" s="42"/>
      <c r="POM426" s="42"/>
      <c r="PON426" s="42"/>
      <c r="POO426" s="42"/>
      <c r="POP426" s="42"/>
      <c r="POQ426" s="42"/>
      <c r="POR426" s="42"/>
      <c r="POS426" s="42"/>
      <c r="POT426" s="42"/>
      <c r="POU426" s="42"/>
      <c r="POV426" s="42"/>
      <c r="POW426" s="42"/>
      <c r="POX426" s="42"/>
      <c r="POY426" s="42"/>
      <c r="POZ426" s="42"/>
      <c r="PPA426" s="42"/>
      <c r="PPB426" s="42"/>
      <c r="PPC426" s="42"/>
      <c r="PPD426" s="42"/>
      <c r="PPE426" s="42"/>
      <c r="PPF426" s="42"/>
      <c r="PPG426" s="42"/>
      <c r="PPH426" s="42"/>
      <c r="PPI426" s="42"/>
      <c r="PPJ426" s="42"/>
      <c r="PPK426" s="42"/>
      <c r="PPL426" s="42"/>
      <c r="PPM426" s="42"/>
      <c r="PPN426" s="42"/>
      <c r="PPO426" s="42"/>
      <c r="PPP426" s="42"/>
      <c r="PPQ426" s="42"/>
      <c r="PPR426" s="42"/>
      <c r="PPS426" s="42"/>
      <c r="PPT426" s="42"/>
      <c r="PPU426" s="42"/>
      <c r="PPV426" s="42"/>
      <c r="PPW426" s="42"/>
      <c r="PPX426" s="42"/>
      <c r="PPY426" s="42"/>
      <c r="PPZ426" s="42"/>
      <c r="PQA426" s="42"/>
      <c r="PQB426" s="42"/>
      <c r="PQC426" s="42"/>
      <c r="PQD426" s="42"/>
      <c r="PQE426" s="42"/>
      <c r="PQF426" s="42"/>
      <c r="PQG426" s="42"/>
      <c r="PQH426" s="42"/>
      <c r="PQI426" s="42"/>
      <c r="PQJ426" s="42"/>
      <c r="PQK426" s="42"/>
      <c r="PQL426" s="42"/>
      <c r="PQM426" s="42"/>
      <c r="PQN426" s="42"/>
      <c r="PQO426" s="42"/>
      <c r="PQP426" s="42"/>
      <c r="PQQ426" s="42"/>
      <c r="PQR426" s="42"/>
      <c r="PQS426" s="42"/>
      <c r="PQT426" s="42"/>
      <c r="PQU426" s="42"/>
      <c r="PQV426" s="42"/>
      <c r="PQW426" s="42"/>
      <c r="PQX426" s="42"/>
      <c r="PQY426" s="42"/>
      <c r="PQZ426" s="42"/>
      <c r="PRA426" s="42"/>
      <c r="PRB426" s="42"/>
      <c r="PRC426" s="42"/>
      <c r="PRD426" s="42"/>
      <c r="PRE426" s="42"/>
      <c r="PRF426" s="42"/>
      <c r="PRG426" s="42"/>
      <c r="PRH426" s="42"/>
      <c r="PRI426" s="42"/>
      <c r="PRJ426" s="42"/>
      <c r="PRK426" s="42"/>
      <c r="PRL426" s="42"/>
      <c r="PRM426" s="42"/>
      <c r="PRN426" s="42"/>
      <c r="PRO426" s="42"/>
      <c r="PRP426" s="42"/>
      <c r="PRQ426" s="42"/>
      <c r="PRR426" s="42"/>
      <c r="PRS426" s="42"/>
      <c r="PRT426" s="42"/>
      <c r="PRU426" s="42"/>
      <c r="PRV426" s="42"/>
      <c r="PRW426" s="42"/>
      <c r="PRX426" s="42"/>
      <c r="PRY426" s="42"/>
      <c r="PRZ426" s="42"/>
      <c r="PSA426" s="42"/>
      <c r="PSB426" s="42"/>
      <c r="PSC426" s="42"/>
      <c r="PSD426" s="42"/>
      <c r="PSE426" s="42"/>
      <c r="PSF426" s="42"/>
      <c r="PSG426" s="42"/>
      <c r="PSH426" s="42"/>
      <c r="PSI426" s="42"/>
      <c r="PSJ426" s="42"/>
      <c r="PSK426" s="42"/>
      <c r="PSL426" s="42"/>
      <c r="PSM426" s="42"/>
      <c r="PSN426" s="42"/>
      <c r="PSO426" s="42"/>
      <c r="PSP426" s="42"/>
      <c r="PSQ426" s="42"/>
      <c r="PSR426" s="42"/>
      <c r="PSS426" s="42"/>
      <c r="PST426" s="42"/>
      <c r="PSU426" s="42"/>
      <c r="PSV426" s="42"/>
      <c r="PSW426" s="42"/>
      <c r="PSX426" s="42"/>
      <c r="PSY426" s="42"/>
      <c r="PSZ426" s="42"/>
      <c r="PTA426" s="42"/>
      <c r="PTB426" s="42"/>
      <c r="PTC426" s="42"/>
      <c r="PTD426" s="42"/>
      <c r="PTE426" s="42"/>
      <c r="PTF426" s="42"/>
      <c r="PTG426" s="42"/>
      <c r="PTH426" s="42"/>
      <c r="PTI426" s="42"/>
      <c r="PTJ426" s="42"/>
      <c r="PTK426" s="42"/>
      <c r="PTL426" s="42"/>
      <c r="PTM426" s="42"/>
      <c r="PTN426" s="42"/>
      <c r="PTO426" s="42"/>
      <c r="PTP426" s="42"/>
      <c r="PTQ426" s="42"/>
      <c r="PTR426" s="42"/>
      <c r="PTS426" s="42"/>
      <c r="PTT426" s="42"/>
      <c r="PTU426" s="42"/>
      <c r="PTV426" s="42"/>
      <c r="PTW426" s="42"/>
      <c r="PTX426" s="42"/>
      <c r="PTY426" s="42"/>
      <c r="PTZ426" s="42"/>
      <c r="PUA426" s="42"/>
      <c r="PUB426" s="42"/>
      <c r="PUC426" s="42"/>
      <c r="PUD426" s="42"/>
      <c r="PUE426" s="42"/>
      <c r="PUF426" s="42"/>
      <c r="PUG426" s="42"/>
      <c r="PUH426" s="42"/>
      <c r="PUI426" s="42"/>
      <c r="PUJ426" s="42"/>
      <c r="PUK426" s="42"/>
      <c r="PUL426" s="42"/>
      <c r="PUM426" s="42"/>
      <c r="PUN426" s="42"/>
      <c r="PUO426" s="42"/>
      <c r="PUP426" s="42"/>
      <c r="PUQ426" s="42"/>
      <c r="PUR426" s="42"/>
      <c r="PUS426" s="42"/>
      <c r="PUT426" s="42"/>
      <c r="PUU426" s="42"/>
      <c r="PUV426" s="42"/>
      <c r="PUW426" s="42"/>
      <c r="PUX426" s="42"/>
      <c r="PUY426" s="42"/>
      <c r="PUZ426" s="42"/>
      <c r="PVA426" s="42"/>
      <c r="PVB426" s="42"/>
      <c r="PVC426" s="42"/>
      <c r="PVD426" s="42"/>
      <c r="PVE426" s="42"/>
      <c r="PVF426" s="42"/>
      <c r="PVG426" s="42"/>
      <c r="PVH426" s="42"/>
      <c r="PVI426" s="42"/>
      <c r="PVJ426" s="42"/>
      <c r="PVK426" s="42"/>
      <c r="PVL426" s="42"/>
      <c r="PVM426" s="42"/>
      <c r="PVN426" s="42"/>
      <c r="PVO426" s="42"/>
      <c r="PVP426" s="42"/>
      <c r="PVQ426" s="42"/>
      <c r="PVR426" s="42"/>
      <c r="PVS426" s="42"/>
      <c r="PVT426" s="42"/>
      <c r="PVU426" s="42"/>
      <c r="PVV426" s="42"/>
      <c r="PVW426" s="42"/>
      <c r="PVX426" s="42"/>
      <c r="PVY426" s="42"/>
      <c r="PVZ426" s="42"/>
      <c r="PWA426" s="42"/>
      <c r="PWB426" s="42"/>
      <c r="PWC426" s="42"/>
      <c r="PWD426" s="42"/>
      <c r="PWE426" s="42"/>
      <c r="PWF426" s="42"/>
      <c r="PWG426" s="42"/>
      <c r="PWH426" s="42"/>
      <c r="PWI426" s="42"/>
      <c r="PWJ426" s="42"/>
      <c r="PWK426" s="42"/>
      <c r="PWL426" s="42"/>
      <c r="PWM426" s="42"/>
      <c r="PWN426" s="42"/>
      <c r="PWO426" s="42"/>
      <c r="PWP426" s="42"/>
      <c r="PWQ426" s="42"/>
      <c r="PWR426" s="42"/>
      <c r="PWS426" s="42"/>
      <c r="PWT426" s="42"/>
      <c r="PWU426" s="42"/>
      <c r="PWV426" s="42"/>
      <c r="PWW426" s="42"/>
      <c r="PWX426" s="42"/>
      <c r="PWY426" s="42"/>
      <c r="PWZ426" s="42"/>
      <c r="PXA426" s="42"/>
      <c r="PXB426" s="42"/>
      <c r="PXC426" s="42"/>
      <c r="PXD426" s="42"/>
      <c r="PXE426" s="42"/>
      <c r="PXF426" s="42"/>
      <c r="PXG426" s="42"/>
      <c r="PXH426" s="42"/>
      <c r="PXI426" s="42"/>
      <c r="PXJ426" s="42"/>
      <c r="PXK426" s="42"/>
      <c r="PXL426" s="42"/>
      <c r="PXM426" s="42"/>
      <c r="PXN426" s="42"/>
      <c r="PXO426" s="42"/>
      <c r="PXP426" s="42"/>
      <c r="PXQ426" s="42"/>
      <c r="PXR426" s="42"/>
      <c r="PXS426" s="42"/>
      <c r="PXT426" s="42"/>
      <c r="PXU426" s="42"/>
      <c r="PXV426" s="42"/>
      <c r="PXW426" s="42"/>
      <c r="PXX426" s="42"/>
      <c r="PXY426" s="42"/>
      <c r="PXZ426" s="42"/>
      <c r="PYA426" s="42"/>
      <c r="PYB426" s="42"/>
      <c r="PYC426" s="42"/>
      <c r="PYD426" s="42"/>
      <c r="PYE426" s="42"/>
      <c r="PYF426" s="42"/>
      <c r="PYG426" s="42"/>
      <c r="PYH426" s="42"/>
      <c r="PYI426" s="42"/>
      <c r="PYJ426" s="42"/>
      <c r="PYK426" s="42"/>
      <c r="PYL426" s="42"/>
      <c r="PYM426" s="42"/>
      <c r="PYN426" s="42"/>
      <c r="PYO426" s="42"/>
      <c r="PYP426" s="42"/>
      <c r="PYQ426" s="42"/>
      <c r="PYR426" s="42"/>
      <c r="PYS426" s="42"/>
      <c r="PYT426" s="42"/>
      <c r="PYU426" s="42"/>
      <c r="PYV426" s="42"/>
      <c r="PYW426" s="42"/>
      <c r="PYX426" s="42"/>
      <c r="PYY426" s="42"/>
      <c r="PYZ426" s="42"/>
      <c r="PZA426" s="42"/>
      <c r="PZB426" s="42"/>
      <c r="PZC426" s="42"/>
      <c r="PZD426" s="42"/>
      <c r="PZE426" s="42"/>
      <c r="PZF426" s="42"/>
      <c r="PZG426" s="42"/>
      <c r="PZH426" s="42"/>
      <c r="PZI426" s="42"/>
      <c r="PZJ426" s="42"/>
      <c r="PZK426" s="42"/>
      <c r="PZL426" s="42"/>
      <c r="PZM426" s="42"/>
      <c r="PZN426" s="42"/>
      <c r="PZO426" s="42"/>
      <c r="PZP426" s="42"/>
      <c r="PZQ426" s="42"/>
      <c r="PZR426" s="42"/>
      <c r="PZS426" s="42"/>
      <c r="PZT426" s="42"/>
      <c r="PZU426" s="42"/>
      <c r="PZV426" s="42"/>
      <c r="PZW426" s="42"/>
      <c r="PZX426" s="42"/>
      <c r="PZY426" s="42"/>
      <c r="PZZ426" s="42"/>
      <c r="QAA426" s="42"/>
      <c r="QAB426" s="42"/>
      <c r="QAC426" s="42"/>
      <c r="QAD426" s="42"/>
      <c r="QAE426" s="42"/>
      <c r="QAF426" s="42"/>
      <c r="QAG426" s="42"/>
      <c r="QAH426" s="42"/>
      <c r="QAI426" s="42"/>
      <c r="QAJ426" s="42"/>
      <c r="QAK426" s="42"/>
      <c r="QAL426" s="42"/>
      <c r="QAM426" s="42"/>
      <c r="QAN426" s="42"/>
      <c r="QAO426" s="42"/>
      <c r="QAP426" s="42"/>
      <c r="QAQ426" s="42"/>
      <c r="QAR426" s="42"/>
      <c r="QAS426" s="42"/>
      <c r="QAT426" s="42"/>
      <c r="QAU426" s="42"/>
      <c r="QAV426" s="42"/>
      <c r="QAW426" s="42"/>
      <c r="QAX426" s="42"/>
      <c r="QAY426" s="42"/>
      <c r="QAZ426" s="42"/>
      <c r="QBA426" s="42"/>
      <c r="QBB426" s="42"/>
      <c r="QBC426" s="42"/>
      <c r="QBD426" s="42"/>
      <c r="QBE426" s="42"/>
      <c r="QBF426" s="42"/>
      <c r="QBG426" s="42"/>
      <c r="QBH426" s="42"/>
      <c r="QBI426" s="42"/>
      <c r="QBJ426" s="42"/>
      <c r="QBK426" s="42"/>
      <c r="QBL426" s="42"/>
      <c r="QBM426" s="42"/>
      <c r="QBN426" s="42"/>
      <c r="QBO426" s="42"/>
      <c r="QBP426" s="42"/>
      <c r="QBQ426" s="42"/>
      <c r="QBR426" s="42"/>
      <c r="QBS426" s="42"/>
      <c r="QBT426" s="42"/>
      <c r="QBU426" s="42"/>
      <c r="QBV426" s="42"/>
      <c r="QBW426" s="42"/>
      <c r="QBX426" s="42"/>
      <c r="QBY426" s="42"/>
      <c r="QBZ426" s="42"/>
      <c r="QCA426" s="42"/>
      <c r="QCB426" s="42"/>
      <c r="QCC426" s="42"/>
      <c r="QCD426" s="42"/>
      <c r="QCE426" s="42"/>
      <c r="QCF426" s="42"/>
      <c r="QCG426" s="42"/>
      <c r="QCH426" s="42"/>
      <c r="QCI426" s="42"/>
      <c r="QCJ426" s="42"/>
      <c r="QCK426" s="42"/>
      <c r="QCL426" s="42"/>
      <c r="QCM426" s="42"/>
      <c r="QCN426" s="42"/>
      <c r="QCO426" s="42"/>
      <c r="QCP426" s="42"/>
      <c r="QCQ426" s="42"/>
      <c r="QCR426" s="42"/>
      <c r="QCS426" s="42"/>
      <c r="QCT426" s="42"/>
      <c r="QCU426" s="42"/>
      <c r="QCV426" s="42"/>
      <c r="QCW426" s="42"/>
      <c r="QCX426" s="42"/>
      <c r="QCY426" s="42"/>
      <c r="QCZ426" s="42"/>
      <c r="QDA426" s="42"/>
      <c r="QDB426" s="42"/>
      <c r="QDC426" s="42"/>
      <c r="QDD426" s="42"/>
      <c r="QDE426" s="42"/>
      <c r="QDF426" s="42"/>
      <c r="QDG426" s="42"/>
      <c r="QDH426" s="42"/>
      <c r="QDI426" s="42"/>
      <c r="QDJ426" s="42"/>
      <c r="QDK426" s="42"/>
      <c r="QDL426" s="42"/>
      <c r="QDM426" s="42"/>
      <c r="QDN426" s="42"/>
      <c r="QDO426" s="42"/>
      <c r="QDP426" s="42"/>
      <c r="QDQ426" s="42"/>
      <c r="QDR426" s="42"/>
      <c r="QDS426" s="42"/>
      <c r="QDT426" s="42"/>
      <c r="QDU426" s="42"/>
      <c r="QDV426" s="42"/>
      <c r="QDW426" s="42"/>
      <c r="QDX426" s="42"/>
      <c r="QDY426" s="42"/>
      <c r="QDZ426" s="42"/>
      <c r="QEA426" s="42"/>
      <c r="QEB426" s="42"/>
      <c r="QEC426" s="42"/>
      <c r="QED426" s="42"/>
      <c r="QEE426" s="42"/>
      <c r="QEF426" s="42"/>
      <c r="QEG426" s="42"/>
      <c r="QEH426" s="42"/>
      <c r="QEI426" s="42"/>
      <c r="QEJ426" s="42"/>
      <c r="QEK426" s="42"/>
      <c r="QEL426" s="42"/>
      <c r="QEM426" s="42"/>
      <c r="QEN426" s="42"/>
      <c r="QEO426" s="42"/>
      <c r="QEP426" s="42"/>
      <c r="QEQ426" s="42"/>
      <c r="QER426" s="42"/>
      <c r="QES426" s="42"/>
      <c r="QET426" s="42"/>
      <c r="QEU426" s="42"/>
      <c r="QEV426" s="42"/>
      <c r="QEW426" s="42"/>
      <c r="QEX426" s="42"/>
      <c r="QEY426" s="42"/>
      <c r="QEZ426" s="42"/>
      <c r="QFA426" s="42"/>
      <c r="QFB426" s="42"/>
      <c r="QFC426" s="42"/>
      <c r="QFD426" s="42"/>
      <c r="QFE426" s="42"/>
      <c r="QFF426" s="42"/>
      <c r="QFG426" s="42"/>
      <c r="QFH426" s="42"/>
      <c r="QFI426" s="42"/>
      <c r="QFJ426" s="42"/>
      <c r="QFK426" s="42"/>
      <c r="QFL426" s="42"/>
      <c r="QFM426" s="42"/>
      <c r="QFN426" s="42"/>
      <c r="QFO426" s="42"/>
      <c r="QFP426" s="42"/>
      <c r="QFQ426" s="42"/>
      <c r="QFR426" s="42"/>
      <c r="QFS426" s="42"/>
      <c r="QFT426" s="42"/>
      <c r="QFU426" s="42"/>
      <c r="QFV426" s="42"/>
      <c r="QFW426" s="42"/>
      <c r="QFX426" s="42"/>
      <c r="QFY426" s="42"/>
      <c r="QFZ426" s="42"/>
      <c r="QGA426" s="42"/>
      <c r="QGB426" s="42"/>
      <c r="QGC426" s="42"/>
      <c r="QGD426" s="42"/>
      <c r="QGE426" s="42"/>
      <c r="QGF426" s="42"/>
      <c r="QGG426" s="42"/>
      <c r="QGH426" s="42"/>
      <c r="QGI426" s="42"/>
      <c r="QGJ426" s="42"/>
      <c r="QGK426" s="42"/>
      <c r="QGL426" s="42"/>
      <c r="QGM426" s="42"/>
      <c r="QGN426" s="42"/>
      <c r="QGO426" s="42"/>
      <c r="QGP426" s="42"/>
      <c r="QGQ426" s="42"/>
      <c r="QGR426" s="42"/>
      <c r="QGS426" s="42"/>
      <c r="QGT426" s="42"/>
      <c r="QGU426" s="42"/>
      <c r="QGV426" s="42"/>
      <c r="QGW426" s="42"/>
      <c r="QGX426" s="42"/>
      <c r="QGY426" s="42"/>
      <c r="QGZ426" s="42"/>
      <c r="QHA426" s="42"/>
      <c r="QHB426" s="42"/>
      <c r="QHC426" s="42"/>
      <c r="QHD426" s="42"/>
      <c r="QHE426" s="42"/>
      <c r="QHF426" s="42"/>
      <c r="QHG426" s="42"/>
      <c r="QHH426" s="42"/>
      <c r="QHI426" s="42"/>
      <c r="QHJ426" s="42"/>
      <c r="QHK426" s="42"/>
      <c r="QHL426" s="42"/>
      <c r="QHM426" s="42"/>
      <c r="QHN426" s="42"/>
      <c r="QHO426" s="42"/>
      <c r="QHP426" s="42"/>
      <c r="QHQ426" s="42"/>
      <c r="QHR426" s="42"/>
      <c r="QHS426" s="42"/>
      <c r="QHT426" s="42"/>
      <c r="QHU426" s="42"/>
      <c r="QHV426" s="42"/>
      <c r="QHW426" s="42"/>
      <c r="QHX426" s="42"/>
      <c r="QHY426" s="42"/>
      <c r="QHZ426" s="42"/>
      <c r="QIA426" s="42"/>
      <c r="QIB426" s="42"/>
      <c r="QIC426" s="42"/>
      <c r="QID426" s="42"/>
      <c r="QIE426" s="42"/>
      <c r="QIF426" s="42"/>
      <c r="QIG426" s="42"/>
      <c r="QIH426" s="42"/>
      <c r="QII426" s="42"/>
      <c r="QIJ426" s="42"/>
      <c r="QIK426" s="42"/>
      <c r="QIL426" s="42"/>
      <c r="QIM426" s="42"/>
      <c r="QIN426" s="42"/>
      <c r="QIO426" s="42"/>
      <c r="QIP426" s="42"/>
      <c r="QIQ426" s="42"/>
      <c r="QIR426" s="42"/>
      <c r="QIS426" s="42"/>
      <c r="QIT426" s="42"/>
      <c r="QIU426" s="42"/>
      <c r="QIV426" s="42"/>
      <c r="QIW426" s="42"/>
      <c r="QIX426" s="42"/>
      <c r="QIY426" s="42"/>
      <c r="QIZ426" s="42"/>
      <c r="QJA426" s="42"/>
      <c r="QJB426" s="42"/>
      <c r="QJC426" s="42"/>
      <c r="QJD426" s="42"/>
      <c r="QJE426" s="42"/>
      <c r="QJF426" s="42"/>
      <c r="QJG426" s="42"/>
      <c r="QJH426" s="42"/>
      <c r="QJI426" s="42"/>
      <c r="QJJ426" s="42"/>
      <c r="QJK426" s="42"/>
      <c r="QJL426" s="42"/>
      <c r="QJM426" s="42"/>
      <c r="QJN426" s="42"/>
      <c r="QJO426" s="42"/>
      <c r="QJP426" s="42"/>
      <c r="QJQ426" s="42"/>
      <c r="QJR426" s="42"/>
      <c r="QJS426" s="42"/>
      <c r="QJT426" s="42"/>
      <c r="QJU426" s="42"/>
      <c r="QJV426" s="42"/>
      <c r="QJW426" s="42"/>
      <c r="QJX426" s="42"/>
      <c r="QJY426" s="42"/>
      <c r="QJZ426" s="42"/>
      <c r="QKA426" s="42"/>
      <c r="QKB426" s="42"/>
      <c r="QKC426" s="42"/>
      <c r="QKD426" s="42"/>
      <c r="QKE426" s="42"/>
      <c r="QKF426" s="42"/>
      <c r="QKG426" s="42"/>
      <c r="QKH426" s="42"/>
      <c r="QKI426" s="42"/>
      <c r="QKJ426" s="42"/>
      <c r="QKK426" s="42"/>
      <c r="QKL426" s="42"/>
      <c r="QKM426" s="42"/>
      <c r="QKN426" s="42"/>
      <c r="QKO426" s="42"/>
      <c r="QKP426" s="42"/>
      <c r="QKQ426" s="42"/>
      <c r="QKR426" s="42"/>
      <c r="QKS426" s="42"/>
      <c r="QKT426" s="42"/>
      <c r="QKU426" s="42"/>
      <c r="QKV426" s="42"/>
      <c r="QKW426" s="42"/>
      <c r="QKX426" s="42"/>
      <c r="QKY426" s="42"/>
      <c r="QKZ426" s="42"/>
      <c r="QLA426" s="42"/>
      <c r="QLB426" s="42"/>
      <c r="QLC426" s="42"/>
      <c r="QLD426" s="42"/>
      <c r="QLE426" s="42"/>
      <c r="QLF426" s="42"/>
      <c r="QLG426" s="42"/>
      <c r="QLH426" s="42"/>
      <c r="QLI426" s="42"/>
      <c r="QLJ426" s="42"/>
      <c r="QLK426" s="42"/>
      <c r="QLL426" s="42"/>
      <c r="QLM426" s="42"/>
      <c r="QLN426" s="42"/>
      <c r="QLO426" s="42"/>
      <c r="QLP426" s="42"/>
      <c r="QLQ426" s="42"/>
      <c r="QLR426" s="42"/>
      <c r="QLS426" s="42"/>
      <c r="QLT426" s="42"/>
      <c r="QLU426" s="42"/>
      <c r="QLV426" s="42"/>
      <c r="QLW426" s="42"/>
      <c r="QLX426" s="42"/>
      <c r="QLY426" s="42"/>
      <c r="QLZ426" s="42"/>
      <c r="QMA426" s="42"/>
      <c r="QMB426" s="42"/>
      <c r="QMC426" s="42"/>
      <c r="QMD426" s="42"/>
      <c r="QME426" s="42"/>
      <c r="QMF426" s="42"/>
      <c r="QMG426" s="42"/>
      <c r="QMH426" s="42"/>
      <c r="QMI426" s="42"/>
      <c r="QMJ426" s="42"/>
      <c r="QMK426" s="42"/>
      <c r="QML426" s="42"/>
      <c r="QMM426" s="42"/>
      <c r="QMN426" s="42"/>
      <c r="QMO426" s="42"/>
      <c r="QMP426" s="42"/>
      <c r="QMQ426" s="42"/>
      <c r="QMR426" s="42"/>
      <c r="QMS426" s="42"/>
      <c r="QMT426" s="42"/>
      <c r="QMU426" s="42"/>
      <c r="QMV426" s="42"/>
      <c r="QMW426" s="42"/>
      <c r="QMX426" s="42"/>
      <c r="QMY426" s="42"/>
      <c r="QMZ426" s="42"/>
      <c r="QNA426" s="42"/>
      <c r="QNB426" s="42"/>
      <c r="QNC426" s="42"/>
      <c r="QND426" s="42"/>
      <c r="QNE426" s="42"/>
      <c r="QNF426" s="42"/>
      <c r="QNG426" s="42"/>
      <c r="QNH426" s="42"/>
      <c r="QNI426" s="42"/>
      <c r="QNJ426" s="42"/>
      <c r="QNK426" s="42"/>
      <c r="QNL426" s="42"/>
      <c r="QNM426" s="42"/>
      <c r="QNN426" s="42"/>
      <c r="QNO426" s="42"/>
      <c r="QNP426" s="42"/>
      <c r="QNQ426" s="42"/>
      <c r="QNR426" s="42"/>
      <c r="QNS426" s="42"/>
      <c r="QNT426" s="42"/>
      <c r="QNU426" s="42"/>
      <c r="QNV426" s="42"/>
      <c r="QNW426" s="42"/>
      <c r="QNX426" s="42"/>
      <c r="QNY426" s="42"/>
      <c r="QNZ426" s="42"/>
      <c r="QOA426" s="42"/>
      <c r="QOB426" s="42"/>
      <c r="QOC426" s="42"/>
      <c r="QOD426" s="42"/>
      <c r="QOE426" s="42"/>
      <c r="QOF426" s="42"/>
      <c r="QOG426" s="42"/>
      <c r="QOH426" s="42"/>
      <c r="QOI426" s="42"/>
      <c r="QOJ426" s="42"/>
      <c r="QOK426" s="42"/>
      <c r="QOL426" s="42"/>
      <c r="QOM426" s="42"/>
      <c r="QON426" s="42"/>
      <c r="QOO426" s="42"/>
      <c r="QOP426" s="42"/>
      <c r="QOQ426" s="42"/>
      <c r="QOR426" s="42"/>
      <c r="QOS426" s="42"/>
      <c r="QOT426" s="42"/>
      <c r="QOU426" s="42"/>
      <c r="QOV426" s="42"/>
      <c r="QOW426" s="42"/>
      <c r="QOX426" s="42"/>
      <c r="QOY426" s="42"/>
      <c r="QOZ426" s="42"/>
      <c r="QPA426" s="42"/>
      <c r="QPB426" s="42"/>
      <c r="QPC426" s="42"/>
      <c r="QPD426" s="42"/>
      <c r="QPE426" s="42"/>
      <c r="QPF426" s="42"/>
      <c r="QPG426" s="42"/>
      <c r="QPH426" s="42"/>
      <c r="QPI426" s="42"/>
      <c r="QPJ426" s="42"/>
      <c r="QPK426" s="42"/>
      <c r="QPL426" s="42"/>
      <c r="QPM426" s="42"/>
      <c r="QPN426" s="42"/>
      <c r="QPO426" s="42"/>
      <c r="QPP426" s="42"/>
      <c r="QPQ426" s="42"/>
      <c r="QPR426" s="42"/>
      <c r="QPS426" s="42"/>
      <c r="QPT426" s="42"/>
      <c r="QPU426" s="42"/>
      <c r="QPV426" s="42"/>
      <c r="QPW426" s="42"/>
      <c r="QPX426" s="42"/>
      <c r="QPY426" s="42"/>
      <c r="QPZ426" s="42"/>
      <c r="QQA426" s="42"/>
      <c r="QQB426" s="42"/>
      <c r="QQC426" s="42"/>
      <c r="QQD426" s="42"/>
      <c r="QQE426" s="42"/>
      <c r="QQF426" s="42"/>
      <c r="QQG426" s="42"/>
      <c r="QQH426" s="42"/>
      <c r="QQI426" s="42"/>
      <c r="QQJ426" s="42"/>
      <c r="QQK426" s="42"/>
      <c r="QQL426" s="42"/>
      <c r="QQM426" s="42"/>
      <c r="QQN426" s="42"/>
      <c r="QQO426" s="42"/>
      <c r="QQP426" s="42"/>
      <c r="QQQ426" s="42"/>
      <c r="QQR426" s="42"/>
      <c r="QQS426" s="42"/>
      <c r="QQT426" s="42"/>
      <c r="QQU426" s="42"/>
      <c r="QQV426" s="42"/>
      <c r="QQW426" s="42"/>
      <c r="QQX426" s="42"/>
      <c r="QQY426" s="42"/>
      <c r="QQZ426" s="42"/>
      <c r="QRA426" s="42"/>
      <c r="QRB426" s="42"/>
      <c r="QRC426" s="42"/>
      <c r="QRD426" s="42"/>
      <c r="QRE426" s="42"/>
      <c r="QRF426" s="42"/>
      <c r="QRG426" s="42"/>
      <c r="QRH426" s="42"/>
      <c r="QRI426" s="42"/>
      <c r="QRJ426" s="42"/>
      <c r="QRK426" s="42"/>
      <c r="QRL426" s="42"/>
      <c r="QRM426" s="42"/>
      <c r="QRN426" s="42"/>
      <c r="QRO426" s="42"/>
      <c r="QRP426" s="42"/>
      <c r="QRQ426" s="42"/>
      <c r="QRR426" s="42"/>
      <c r="QRS426" s="42"/>
      <c r="QRT426" s="42"/>
      <c r="QRU426" s="42"/>
      <c r="QRV426" s="42"/>
      <c r="QRW426" s="42"/>
      <c r="QRX426" s="42"/>
      <c r="QRY426" s="42"/>
      <c r="QRZ426" s="42"/>
      <c r="QSA426" s="42"/>
      <c r="QSB426" s="42"/>
      <c r="QSC426" s="42"/>
      <c r="QSD426" s="42"/>
      <c r="QSE426" s="42"/>
      <c r="QSF426" s="42"/>
      <c r="QSG426" s="42"/>
      <c r="QSH426" s="42"/>
      <c r="QSI426" s="42"/>
      <c r="QSJ426" s="42"/>
      <c r="QSK426" s="42"/>
      <c r="QSL426" s="42"/>
      <c r="QSM426" s="42"/>
      <c r="QSN426" s="42"/>
      <c r="QSO426" s="42"/>
      <c r="QSP426" s="42"/>
      <c r="QSQ426" s="42"/>
      <c r="QSR426" s="42"/>
      <c r="QSS426" s="42"/>
      <c r="QST426" s="42"/>
      <c r="QSU426" s="42"/>
      <c r="QSV426" s="42"/>
      <c r="QSW426" s="42"/>
      <c r="QSX426" s="42"/>
      <c r="QSY426" s="42"/>
      <c r="QSZ426" s="42"/>
      <c r="QTA426" s="42"/>
      <c r="QTB426" s="42"/>
      <c r="QTC426" s="42"/>
      <c r="QTD426" s="42"/>
      <c r="QTE426" s="42"/>
      <c r="QTF426" s="42"/>
      <c r="QTG426" s="42"/>
      <c r="QTH426" s="42"/>
      <c r="QTI426" s="42"/>
      <c r="QTJ426" s="42"/>
      <c r="QTK426" s="42"/>
      <c r="QTL426" s="42"/>
      <c r="QTM426" s="42"/>
      <c r="QTN426" s="42"/>
      <c r="QTO426" s="42"/>
      <c r="QTP426" s="42"/>
      <c r="QTQ426" s="42"/>
      <c r="QTR426" s="42"/>
      <c r="QTS426" s="42"/>
      <c r="QTT426" s="42"/>
      <c r="QTU426" s="42"/>
      <c r="QTV426" s="42"/>
      <c r="QTW426" s="42"/>
      <c r="QTX426" s="42"/>
      <c r="QTY426" s="42"/>
      <c r="QTZ426" s="42"/>
      <c r="QUA426" s="42"/>
      <c r="QUB426" s="42"/>
      <c r="QUC426" s="42"/>
      <c r="QUD426" s="42"/>
      <c r="QUE426" s="42"/>
      <c r="QUF426" s="42"/>
      <c r="QUG426" s="42"/>
      <c r="QUH426" s="42"/>
      <c r="QUI426" s="42"/>
      <c r="QUJ426" s="42"/>
      <c r="QUK426" s="42"/>
      <c r="QUL426" s="42"/>
      <c r="QUM426" s="42"/>
      <c r="QUN426" s="42"/>
      <c r="QUO426" s="42"/>
      <c r="QUP426" s="42"/>
      <c r="QUQ426" s="42"/>
      <c r="QUR426" s="42"/>
      <c r="QUS426" s="42"/>
      <c r="QUT426" s="42"/>
      <c r="QUU426" s="42"/>
      <c r="QUV426" s="42"/>
      <c r="QUW426" s="42"/>
      <c r="QUX426" s="42"/>
      <c r="QUY426" s="42"/>
      <c r="QUZ426" s="42"/>
      <c r="QVA426" s="42"/>
      <c r="QVB426" s="42"/>
      <c r="QVC426" s="42"/>
      <c r="QVD426" s="42"/>
      <c r="QVE426" s="42"/>
      <c r="QVF426" s="42"/>
      <c r="QVG426" s="42"/>
      <c r="QVH426" s="42"/>
      <c r="QVI426" s="42"/>
      <c r="QVJ426" s="42"/>
      <c r="QVK426" s="42"/>
      <c r="QVL426" s="42"/>
      <c r="QVM426" s="42"/>
      <c r="QVN426" s="42"/>
      <c r="QVO426" s="42"/>
      <c r="QVP426" s="42"/>
      <c r="QVQ426" s="42"/>
      <c r="QVR426" s="42"/>
      <c r="QVS426" s="42"/>
      <c r="QVT426" s="42"/>
      <c r="QVU426" s="42"/>
      <c r="QVV426" s="42"/>
      <c r="QVW426" s="42"/>
      <c r="QVX426" s="42"/>
      <c r="QVY426" s="42"/>
      <c r="QVZ426" s="42"/>
      <c r="QWA426" s="42"/>
      <c r="QWB426" s="42"/>
      <c r="QWC426" s="42"/>
      <c r="QWD426" s="42"/>
      <c r="QWE426" s="42"/>
      <c r="QWF426" s="42"/>
      <c r="QWG426" s="42"/>
      <c r="QWH426" s="42"/>
      <c r="QWI426" s="42"/>
      <c r="QWJ426" s="42"/>
      <c r="QWK426" s="42"/>
      <c r="QWL426" s="42"/>
      <c r="QWM426" s="42"/>
      <c r="QWN426" s="42"/>
      <c r="QWO426" s="42"/>
      <c r="QWP426" s="42"/>
      <c r="QWQ426" s="42"/>
      <c r="QWR426" s="42"/>
      <c r="QWS426" s="42"/>
      <c r="QWT426" s="42"/>
      <c r="QWU426" s="42"/>
      <c r="QWV426" s="42"/>
      <c r="QWW426" s="42"/>
      <c r="QWX426" s="42"/>
      <c r="QWY426" s="42"/>
      <c r="QWZ426" s="42"/>
      <c r="QXA426" s="42"/>
      <c r="QXB426" s="42"/>
      <c r="QXC426" s="42"/>
      <c r="QXD426" s="42"/>
      <c r="QXE426" s="42"/>
      <c r="QXF426" s="42"/>
      <c r="QXG426" s="42"/>
      <c r="QXH426" s="42"/>
      <c r="QXI426" s="42"/>
      <c r="QXJ426" s="42"/>
      <c r="QXK426" s="42"/>
      <c r="QXL426" s="42"/>
      <c r="QXM426" s="42"/>
      <c r="QXN426" s="42"/>
      <c r="QXO426" s="42"/>
      <c r="QXP426" s="42"/>
      <c r="QXQ426" s="42"/>
      <c r="QXR426" s="42"/>
      <c r="QXS426" s="42"/>
      <c r="QXT426" s="42"/>
      <c r="QXU426" s="42"/>
      <c r="QXV426" s="42"/>
      <c r="QXW426" s="42"/>
      <c r="QXX426" s="42"/>
      <c r="QXY426" s="42"/>
      <c r="QXZ426" s="42"/>
      <c r="QYA426" s="42"/>
      <c r="QYB426" s="42"/>
      <c r="QYC426" s="42"/>
      <c r="QYD426" s="42"/>
      <c r="QYE426" s="42"/>
      <c r="QYF426" s="42"/>
      <c r="QYG426" s="42"/>
      <c r="QYH426" s="42"/>
      <c r="QYI426" s="42"/>
      <c r="QYJ426" s="42"/>
      <c r="QYK426" s="42"/>
      <c r="QYL426" s="42"/>
      <c r="QYM426" s="42"/>
      <c r="QYN426" s="42"/>
      <c r="QYO426" s="42"/>
      <c r="QYP426" s="42"/>
      <c r="QYQ426" s="42"/>
      <c r="QYR426" s="42"/>
      <c r="QYS426" s="42"/>
      <c r="QYT426" s="42"/>
      <c r="QYU426" s="42"/>
      <c r="QYV426" s="42"/>
      <c r="QYW426" s="42"/>
      <c r="QYX426" s="42"/>
      <c r="QYY426" s="42"/>
      <c r="QYZ426" s="42"/>
      <c r="QZA426" s="42"/>
      <c r="QZB426" s="42"/>
      <c r="QZC426" s="42"/>
      <c r="QZD426" s="42"/>
      <c r="QZE426" s="42"/>
      <c r="QZF426" s="42"/>
      <c r="QZG426" s="42"/>
      <c r="QZH426" s="42"/>
      <c r="QZI426" s="42"/>
      <c r="QZJ426" s="42"/>
      <c r="QZK426" s="42"/>
      <c r="QZL426" s="42"/>
      <c r="QZM426" s="42"/>
      <c r="QZN426" s="42"/>
      <c r="QZO426" s="42"/>
      <c r="QZP426" s="42"/>
      <c r="QZQ426" s="42"/>
      <c r="QZR426" s="42"/>
      <c r="QZS426" s="42"/>
      <c r="QZT426" s="42"/>
      <c r="QZU426" s="42"/>
      <c r="QZV426" s="42"/>
      <c r="QZW426" s="42"/>
      <c r="QZX426" s="42"/>
      <c r="QZY426" s="42"/>
      <c r="QZZ426" s="42"/>
      <c r="RAA426" s="42"/>
      <c r="RAB426" s="42"/>
      <c r="RAC426" s="42"/>
      <c r="RAD426" s="42"/>
      <c r="RAE426" s="42"/>
      <c r="RAF426" s="42"/>
      <c r="RAG426" s="42"/>
      <c r="RAH426" s="42"/>
      <c r="RAI426" s="42"/>
      <c r="RAJ426" s="42"/>
      <c r="RAK426" s="42"/>
      <c r="RAL426" s="42"/>
      <c r="RAM426" s="42"/>
      <c r="RAN426" s="42"/>
      <c r="RAO426" s="42"/>
      <c r="RAP426" s="42"/>
      <c r="RAQ426" s="42"/>
      <c r="RAR426" s="42"/>
      <c r="RAS426" s="42"/>
      <c r="RAT426" s="42"/>
      <c r="RAU426" s="42"/>
      <c r="RAV426" s="42"/>
      <c r="RAW426" s="42"/>
      <c r="RAX426" s="42"/>
      <c r="RAY426" s="42"/>
      <c r="RAZ426" s="42"/>
      <c r="RBA426" s="42"/>
      <c r="RBB426" s="42"/>
      <c r="RBC426" s="42"/>
      <c r="RBD426" s="42"/>
      <c r="RBE426" s="42"/>
      <c r="RBF426" s="42"/>
      <c r="RBG426" s="42"/>
      <c r="RBH426" s="42"/>
      <c r="RBI426" s="42"/>
      <c r="RBJ426" s="42"/>
      <c r="RBK426" s="42"/>
      <c r="RBL426" s="42"/>
      <c r="RBM426" s="42"/>
      <c r="RBN426" s="42"/>
      <c r="RBO426" s="42"/>
      <c r="RBP426" s="42"/>
      <c r="RBQ426" s="42"/>
      <c r="RBR426" s="42"/>
      <c r="RBS426" s="42"/>
      <c r="RBT426" s="42"/>
      <c r="RBU426" s="42"/>
      <c r="RBV426" s="42"/>
      <c r="RBW426" s="42"/>
      <c r="RBX426" s="42"/>
      <c r="RBY426" s="42"/>
      <c r="RBZ426" s="42"/>
      <c r="RCA426" s="42"/>
      <c r="RCB426" s="42"/>
      <c r="RCC426" s="42"/>
      <c r="RCD426" s="42"/>
      <c r="RCE426" s="42"/>
      <c r="RCF426" s="42"/>
      <c r="RCG426" s="42"/>
      <c r="RCH426" s="42"/>
      <c r="RCI426" s="42"/>
      <c r="RCJ426" s="42"/>
      <c r="RCK426" s="42"/>
      <c r="RCL426" s="42"/>
      <c r="RCM426" s="42"/>
      <c r="RCN426" s="42"/>
      <c r="RCO426" s="42"/>
      <c r="RCP426" s="42"/>
      <c r="RCQ426" s="42"/>
      <c r="RCR426" s="42"/>
      <c r="RCS426" s="42"/>
      <c r="RCT426" s="42"/>
      <c r="RCU426" s="42"/>
      <c r="RCV426" s="42"/>
      <c r="RCW426" s="42"/>
      <c r="RCX426" s="42"/>
      <c r="RCY426" s="42"/>
      <c r="RCZ426" s="42"/>
      <c r="RDA426" s="42"/>
      <c r="RDB426" s="42"/>
      <c r="RDC426" s="42"/>
      <c r="RDD426" s="42"/>
      <c r="RDE426" s="42"/>
      <c r="RDF426" s="42"/>
      <c r="RDG426" s="42"/>
      <c r="RDH426" s="42"/>
      <c r="RDI426" s="42"/>
      <c r="RDJ426" s="42"/>
      <c r="RDK426" s="42"/>
      <c r="RDL426" s="42"/>
      <c r="RDM426" s="42"/>
      <c r="RDN426" s="42"/>
      <c r="RDO426" s="42"/>
      <c r="RDP426" s="42"/>
      <c r="RDQ426" s="42"/>
      <c r="RDR426" s="42"/>
      <c r="RDS426" s="42"/>
      <c r="RDT426" s="42"/>
      <c r="RDU426" s="42"/>
      <c r="RDV426" s="42"/>
      <c r="RDW426" s="42"/>
      <c r="RDX426" s="42"/>
      <c r="RDY426" s="42"/>
      <c r="RDZ426" s="42"/>
      <c r="REA426" s="42"/>
      <c r="REB426" s="42"/>
      <c r="REC426" s="42"/>
      <c r="RED426" s="42"/>
      <c r="REE426" s="42"/>
      <c r="REF426" s="42"/>
      <c r="REG426" s="42"/>
      <c r="REH426" s="42"/>
      <c r="REI426" s="42"/>
      <c r="REJ426" s="42"/>
      <c r="REK426" s="42"/>
      <c r="REL426" s="42"/>
      <c r="REM426" s="42"/>
      <c r="REN426" s="42"/>
      <c r="REO426" s="42"/>
      <c r="REP426" s="42"/>
      <c r="REQ426" s="42"/>
      <c r="RER426" s="42"/>
      <c r="RES426" s="42"/>
      <c r="RET426" s="42"/>
      <c r="REU426" s="42"/>
      <c r="REV426" s="42"/>
      <c r="REW426" s="42"/>
      <c r="REX426" s="42"/>
      <c r="REY426" s="42"/>
      <c r="REZ426" s="42"/>
      <c r="RFA426" s="42"/>
      <c r="RFB426" s="42"/>
      <c r="RFC426" s="42"/>
      <c r="RFD426" s="42"/>
      <c r="RFE426" s="42"/>
      <c r="RFF426" s="42"/>
      <c r="RFG426" s="42"/>
      <c r="RFH426" s="42"/>
      <c r="RFI426" s="42"/>
      <c r="RFJ426" s="42"/>
      <c r="RFK426" s="42"/>
      <c r="RFL426" s="42"/>
      <c r="RFM426" s="42"/>
      <c r="RFN426" s="42"/>
      <c r="RFO426" s="42"/>
      <c r="RFP426" s="42"/>
      <c r="RFQ426" s="42"/>
      <c r="RFR426" s="42"/>
      <c r="RFS426" s="42"/>
      <c r="RFT426" s="42"/>
      <c r="RFU426" s="42"/>
      <c r="RFV426" s="42"/>
      <c r="RFW426" s="42"/>
      <c r="RFX426" s="42"/>
      <c r="RFY426" s="42"/>
      <c r="RFZ426" s="42"/>
      <c r="RGA426" s="42"/>
      <c r="RGB426" s="42"/>
      <c r="RGC426" s="42"/>
      <c r="RGD426" s="42"/>
      <c r="RGE426" s="42"/>
      <c r="RGF426" s="42"/>
      <c r="RGG426" s="42"/>
      <c r="RGH426" s="42"/>
      <c r="RGI426" s="42"/>
      <c r="RGJ426" s="42"/>
      <c r="RGK426" s="42"/>
      <c r="RGL426" s="42"/>
      <c r="RGM426" s="42"/>
      <c r="RGN426" s="42"/>
      <c r="RGO426" s="42"/>
      <c r="RGP426" s="42"/>
      <c r="RGQ426" s="42"/>
      <c r="RGR426" s="42"/>
      <c r="RGS426" s="42"/>
      <c r="RGT426" s="42"/>
      <c r="RGU426" s="42"/>
      <c r="RGV426" s="42"/>
      <c r="RGW426" s="42"/>
      <c r="RGX426" s="42"/>
      <c r="RGY426" s="42"/>
      <c r="RGZ426" s="42"/>
      <c r="RHA426" s="42"/>
      <c r="RHB426" s="42"/>
      <c r="RHC426" s="42"/>
      <c r="RHD426" s="42"/>
      <c r="RHE426" s="42"/>
      <c r="RHF426" s="42"/>
      <c r="RHG426" s="42"/>
      <c r="RHH426" s="42"/>
      <c r="RHI426" s="42"/>
      <c r="RHJ426" s="42"/>
      <c r="RHK426" s="42"/>
      <c r="RHL426" s="42"/>
      <c r="RHM426" s="42"/>
      <c r="RHN426" s="42"/>
      <c r="RHO426" s="42"/>
      <c r="RHP426" s="42"/>
      <c r="RHQ426" s="42"/>
      <c r="RHR426" s="42"/>
      <c r="RHS426" s="42"/>
      <c r="RHT426" s="42"/>
      <c r="RHU426" s="42"/>
      <c r="RHV426" s="42"/>
      <c r="RHW426" s="42"/>
      <c r="RHX426" s="42"/>
      <c r="RHY426" s="42"/>
      <c r="RHZ426" s="42"/>
      <c r="RIA426" s="42"/>
      <c r="RIB426" s="42"/>
      <c r="RIC426" s="42"/>
      <c r="RID426" s="42"/>
      <c r="RIE426" s="42"/>
      <c r="RIF426" s="42"/>
      <c r="RIG426" s="42"/>
      <c r="RIH426" s="42"/>
      <c r="RII426" s="42"/>
      <c r="RIJ426" s="42"/>
      <c r="RIK426" s="42"/>
      <c r="RIL426" s="42"/>
      <c r="RIM426" s="42"/>
      <c r="RIN426" s="42"/>
      <c r="RIO426" s="42"/>
      <c r="RIP426" s="42"/>
      <c r="RIQ426" s="42"/>
      <c r="RIR426" s="42"/>
      <c r="RIS426" s="42"/>
      <c r="RIT426" s="42"/>
      <c r="RIU426" s="42"/>
      <c r="RIV426" s="42"/>
      <c r="RIW426" s="42"/>
      <c r="RIX426" s="42"/>
      <c r="RIY426" s="42"/>
      <c r="RIZ426" s="42"/>
      <c r="RJA426" s="42"/>
      <c r="RJB426" s="42"/>
      <c r="RJC426" s="42"/>
      <c r="RJD426" s="42"/>
      <c r="RJE426" s="42"/>
      <c r="RJF426" s="42"/>
      <c r="RJG426" s="42"/>
      <c r="RJH426" s="42"/>
      <c r="RJI426" s="42"/>
      <c r="RJJ426" s="42"/>
      <c r="RJK426" s="42"/>
      <c r="RJL426" s="42"/>
      <c r="RJM426" s="42"/>
      <c r="RJN426" s="42"/>
      <c r="RJO426" s="42"/>
      <c r="RJP426" s="42"/>
      <c r="RJQ426" s="42"/>
      <c r="RJR426" s="42"/>
      <c r="RJS426" s="42"/>
      <c r="RJT426" s="42"/>
      <c r="RJU426" s="42"/>
      <c r="RJV426" s="42"/>
      <c r="RJW426" s="42"/>
      <c r="RJX426" s="42"/>
      <c r="RJY426" s="42"/>
      <c r="RJZ426" s="42"/>
      <c r="RKA426" s="42"/>
      <c r="RKB426" s="42"/>
      <c r="RKC426" s="42"/>
      <c r="RKD426" s="42"/>
      <c r="RKE426" s="42"/>
      <c r="RKF426" s="42"/>
      <c r="RKG426" s="42"/>
      <c r="RKH426" s="42"/>
      <c r="RKI426" s="42"/>
      <c r="RKJ426" s="42"/>
      <c r="RKK426" s="42"/>
      <c r="RKL426" s="42"/>
      <c r="RKM426" s="42"/>
      <c r="RKN426" s="42"/>
      <c r="RKO426" s="42"/>
      <c r="RKP426" s="42"/>
      <c r="RKQ426" s="42"/>
      <c r="RKR426" s="42"/>
      <c r="RKS426" s="42"/>
      <c r="RKT426" s="42"/>
      <c r="RKU426" s="42"/>
      <c r="RKV426" s="42"/>
      <c r="RKW426" s="42"/>
      <c r="RKX426" s="42"/>
      <c r="RKY426" s="42"/>
      <c r="RKZ426" s="42"/>
      <c r="RLA426" s="42"/>
      <c r="RLB426" s="42"/>
      <c r="RLC426" s="42"/>
      <c r="RLD426" s="42"/>
      <c r="RLE426" s="42"/>
      <c r="RLF426" s="42"/>
      <c r="RLG426" s="42"/>
      <c r="RLH426" s="42"/>
      <c r="RLI426" s="42"/>
      <c r="RLJ426" s="42"/>
      <c r="RLK426" s="42"/>
      <c r="RLL426" s="42"/>
      <c r="RLM426" s="42"/>
      <c r="RLN426" s="42"/>
      <c r="RLO426" s="42"/>
      <c r="RLP426" s="42"/>
      <c r="RLQ426" s="42"/>
      <c r="RLR426" s="42"/>
      <c r="RLS426" s="42"/>
      <c r="RLT426" s="42"/>
      <c r="RLU426" s="42"/>
      <c r="RLV426" s="42"/>
      <c r="RLW426" s="42"/>
      <c r="RLX426" s="42"/>
      <c r="RLY426" s="42"/>
      <c r="RLZ426" s="42"/>
      <c r="RMA426" s="42"/>
      <c r="RMB426" s="42"/>
      <c r="RMC426" s="42"/>
      <c r="RMD426" s="42"/>
      <c r="RME426" s="42"/>
      <c r="RMF426" s="42"/>
      <c r="RMG426" s="42"/>
      <c r="RMH426" s="42"/>
      <c r="RMI426" s="42"/>
      <c r="RMJ426" s="42"/>
      <c r="RMK426" s="42"/>
      <c r="RML426" s="42"/>
      <c r="RMM426" s="42"/>
      <c r="RMN426" s="42"/>
      <c r="RMO426" s="42"/>
      <c r="RMP426" s="42"/>
      <c r="RMQ426" s="42"/>
      <c r="RMR426" s="42"/>
      <c r="RMS426" s="42"/>
      <c r="RMT426" s="42"/>
      <c r="RMU426" s="42"/>
      <c r="RMV426" s="42"/>
      <c r="RMW426" s="42"/>
      <c r="RMX426" s="42"/>
      <c r="RMY426" s="42"/>
      <c r="RMZ426" s="42"/>
      <c r="RNA426" s="42"/>
      <c r="RNB426" s="42"/>
      <c r="RNC426" s="42"/>
      <c r="RND426" s="42"/>
      <c r="RNE426" s="42"/>
      <c r="RNF426" s="42"/>
      <c r="RNG426" s="42"/>
      <c r="RNH426" s="42"/>
      <c r="RNI426" s="42"/>
      <c r="RNJ426" s="42"/>
      <c r="RNK426" s="42"/>
      <c r="RNL426" s="42"/>
      <c r="RNM426" s="42"/>
      <c r="RNN426" s="42"/>
      <c r="RNO426" s="42"/>
      <c r="RNP426" s="42"/>
      <c r="RNQ426" s="42"/>
      <c r="RNR426" s="42"/>
      <c r="RNS426" s="42"/>
      <c r="RNT426" s="42"/>
      <c r="RNU426" s="42"/>
      <c r="RNV426" s="42"/>
      <c r="RNW426" s="42"/>
      <c r="RNX426" s="42"/>
      <c r="RNY426" s="42"/>
      <c r="RNZ426" s="42"/>
      <c r="ROA426" s="42"/>
      <c r="ROB426" s="42"/>
      <c r="ROC426" s="42"/>
      <c r="ROD426" s="42"/>
      <c r="ROE426" s="42"/>
      <c r="ROF426" s="42"/>
      <c r="ROG426" s="42"/>
      <c r="ROH426" s="42"/>
      <c r="ROI426" s="42"/>
      <c r="ROJ426" s="42"/>
      <c r="ROK426" s="42"/>
      <c r="ROL426" s="42"/>
      <c r="ROM426" s="42"/>
      <c r="RON426" s="42"/>
      <c r="ROO426" s="42"/>
      <c r="ROP426" s="42"/>
      <c r="ROQ426" s="42"/>
      <c r="ROR426" s="42"/>
      <c r="ROS426" s="42"/>
      <c r="ROT426" s="42"/>
      <c r="ROU426" s="42"/>
      <c r="ROV426" s="42"/>
      <c r="ROW426" s="42"/>
      <c r="ROX426" s="42"/>
      <c r="ROY426" s="42"/>
      <c r="ROZ426" s="42"/>
      <c r="RPA426" s="42"/>
      <c r="RPB426" s="42"/>
      <c r="RPC426" s="42"/>
      <c r="RPD426" s="42"/>
      <c r="RPE426" s="42"/>
      <c r="RPF426" s="42"/>
      <c r="RPG426" s="42"/>
      <c r="RPH426" s="42"/>
      <c r="RPI426" s="42"/>
      <c r="RPJ426" s="42"/>
      <c r="RPK426" s="42"/>
      <c r="RPL426" s="42"/>
      <c r="RPM426" s="42"/>
      <c r="RPN426" s="42"/>
      <c r="RPO426" s="42"/>
      <c r="RPP426" s="42"/>
      <c r="RPQ426" s="42"/>
      <c r="RPR426" s="42"/>
      <c r="RPS426" s="42"/>
      <c r="RPT426" s="42"/>
      <c r="RPU426" s="42"/>
      <c r="RPV426" s="42"/>
      <c r="RPW426" s="42"/>
      <c r="RPX426" s="42"/>
      <c r="RPY426" s="42"/>
      <c r="RPZ426" s="42"/>
      <c r="RQA426" s="42"/>
      <c r="RQB426" s="42"/>
      <c r="RQC426" s="42"/>
      <c r="RQD426" s="42"/>
      <c r="RQE426" s="42"/>
      <c r="RQF426" s="42"/>
      <c r="RQG426" s="42"/>
      <c r="RQH426" s="42"/>
      <c r="RQI426" s="42"/>
      <c r="RQJ426" s="42"/>
      <c r="RQK426" s="42"/>
      <c r="RQL426" s="42"/>
      <c r="RQM426" s="42"/>
      <c r="RQN426" s="42"/>
      <c r="RQO426" s="42"/>
      <c r="RQP426" s="42"/>
      <c r="RQQ426" s="42"/>
      <c r="RQR426" s="42"/>
      <c r="RQS426" s="42"/>
      <c r="RQT426" s="42"/>
      <c r="RQU426" s="42"/>
      <c r="RQV426" s="42"/>
      <c r="RQW426" s="42"/>
      <c r="RQX426" s="42"/>
      <c r="RQY426" s="42"/>
      <c r="RQZ426" s="42"/>
      <c r="RRA426" s="42"/>
      <c r="RRB426" s="42"/>
      <c r="RRC426" s="42"/>
      <c r="RRD426" s="42"/>
      <c r="RRE426" s="42"/>
      <c r="RRF426" s="42"/>
      <c r="RRG426" s="42"/>
      <c r="RRH426" s="42"/>
      <c r="RRI426" s="42"/>
      <c r="RRJ426" s="42"/>
      <c r="RRK426" s="42"/>
      <c r="RRL426" s="42"/>
      <c r="RRM426" s="42"/>
      <c r="RRN426" s="42"/>
      <c r="RRO426" s="42"/>
      <c r="RRP426" s="42"/>
      <c r="RRQ426" s="42"/>
      <c r="RRR426" s="42"/>
      <c r="RRS426" s="42"/>
      <c r="RRT426" s="42"/>
      <c r="RRU426" s="42"/>
      <c r="RRV426" s="42"/>
      <c r="RRW426" s="42"/>
      <c r="RRX426" s="42"/>
      <c r="RRY426" s="42"/>
      <c r="RRZ426" s="42"/>
      <c r="RSA426" s="42"/>
      <c r="RSB426" s="42"/>
      <c r="RSC426" s="42"/>
      <c r="RSD426" s="42"/>
      <c r="RSE426" s="42"/>
      <c r="RSF426" s="42"/>
      <c r="RSG426" s="42"/>
      <c r="RSH426" s="42"/>
      <c r="RSI426" s="42"/>
      <c r="RSJ426" s="42"/>
      <c r="RSK426" s="42"/>
      <c r="RSL426" s="42"/>
      <c r="RSM426" s="42"/>
      <c r="RSN426" s="42"/>
      <c r="RSO426" s="42"/>
      <c r="RSP426" s="42"/>
      <c r="RSQ426" s="42"/>
      <c r="RSR426" s="42"/>
      <c r="RSS426" s="42"/>
      <c r="RST426" s="42"/>
      <c r="RSU426" s="42"/>
      <c r="RSV426" s="42"/>
      <c r="RSW426" s="42"/>
      <c r="RSX426" s="42"/>
      <c r="RSY426" s="42"/>
      <c r="RSZ426" s="42"/>
      <c r="RTA426" s="42"/>
      <c r="RTB426" s="42"/>
      <c r="RTC426" s="42"/>
      <c r="RTD426" s="42"/>
      <c r="RTE426" s="42"/>
      <c r="RTF426" s="42"/>
      <c r="RTG426" s="42"/>
      <c r="RTH426" s="42"/>
      <c r="RTI426" s="42"/>
      <c r="RTJ426" s="42"/>
      <c r="RTK426" s="42"/>
      <c r="RTL426" s="42"/>
      <c r="RTM426" s="42"/>
      <c r="RTN426" s="42"/>
      <c r="RTO426" s="42"/>
      <c r="RTP426" s="42"/>
      <c r="RTQ426" s="42"/>
      <c r="RTR426" s="42"/>
      <c r="RTS426" s="42"/>
      <c r="RTT426" s="42"/>
      <c r="RTU426" s="42"/>
      <c r="RTV426" s="42"/>
      <c r="RTW426" s="42"/>
      <c r="RTX426" s="42"/>
      <c r="RTY426" s="42"/>
      <c r="RTZ426" s="42"/>
      <c r="RUA426" s="42"/>
      <c r="RUB426" s="42"/>
      <c r="RUC426" s="42"/>
      <c r="RUD426" s="42"/>
      <c r="RUE426" s="42"/>
      <c r="RUF426" s="42"/>
      <c r="RUG426" s="42"/>
      <c r="RUH426" s="42"/>
      <c r="RUI426" s="42"/>
      <c r="RUJ426" s="42"/>
      <c r="RUK426" s="42"/>
      <c r="RUL426" s="42"/>
      <c r="RUM426" s="42"/>
      <c r="RUN426" s="42"/>
      <c r="RUO426" s="42"/>
      <c r="RUP426" s="42"/>
      <c r="RUQ426" s="42"/>
      <c r="RUR426" s="42"/>
      <c r="RUS426" s="42"/>
      <c r="RUT426" s="42"/>
      <c r="RUU426" s="42"/>
      <c r="RUV426" s="42"/>
      <c r="RUW426" s="42"/>
      <c r="RUX426" s="42"/>
      <c r="RUY426" s="42"/>
      <c r="RUZ426" s="42"/>
      <c r="RVA426" s="42"/>
      <c r="RVB426" s="42"/>
      <c r="RVC426" s="42"/>
      <c r="RVD426" s="42"/>
      <c r="RVE426" s="42"/>
      <c r="RVF426" s="42"/>
      <c r="RVG426" s="42"/>
      <c r="RVH426" s="42"/>
      <c r="RVI426" s="42"/>
      <c r="RVJ426" s="42"/>
      <c r="RVK426" s="42"/>
      <c r="RVL426" s="42"/>
      <c r="RVM426" s="42"/>
      <c r="RVN426" s="42"/>
      <c r="RVO426" s="42"/>
      <c r="RVP426" s="42"/>
      <c r="RVQ426" s="42"/>
      <c r="RVR426" s="42"/>
      <c r="RVS426" s="42"/>
      <c r="RVT426" s="42"/>
      <c r="RVU426" s="42"/>
      <c r="RVV426" s="42"/>
      <c r="RVW426" s="42"/>
      <c r="RVX426" s="42"/>
      <c r="RVY426" s="42"/>
      <c r="RVZ426" s="42"/>
      <c r="RWA426" s="42"/>
      <c r="RWB426" s="42"/>
      <c r="RWC426" s="42"/>
      <c r="RWD426" s="42"/>
      <c r="RWE426" s="42"/>
      <c r="RWF426" s="42"/>
      <c r="RWG426" s="42"/>
      <c r="RWH426" s="42"/>
      <c r="RWI426" s="42"/>
      <c r="RWJ426" s="42"/>
      <c r="RWK426" s="42"/>
      <c r="RWL426" s="42"/>
      <c r="RWM426" s="42"/>
      <c r="RWN426" s="42"/>
      <c r="RWO426" s="42"/>
      <c r="RWP426" s="42"/>
      <c r="RWQ426" s="42"/>
      <c r="RWR426" s="42"/>
      <c r="RWS426" s="42"/>
      <c r="RWT426" s="42"/>
      <c r="RWU426" s="42"/>
      <c r="RWV426" s="42"/>
      <c r="RWW426" s="42"/>
      <c r="RWX426" s="42"/>
      <c r="RWY426" s="42"/>
      <c r="RWZ426" s="42"/>
      <c r="RXA426" s="42"/>
      <c r="RXB426" s="42"/>
      <c r="RXC426" s="42"/>
      <c r="RXD426" s="42"/>
      <c r="RXE426" s="42"/>
      <c r="RXF426" s="42"/>
      <c r="RXG426" s="42"/>
      <c r="RXH426" s="42"/>
      <c r="RXI426" s="42"/>
      <c r="RXJ426" s="42"/>
      <c r="RXK426" s="42"/>
      <c r="RXL426" s="42"/>
      <c r="RXM426" s="42"/>
      <c r="RXN426" s="42"/>
      <c r="RXO426" s="42"/>
      <c r="RXP426" s="42"/>
      <c r="RXQ426" s="42"/>
      <c r="RXR426" s="42"/>
      <c r="RXS426" s="42"/>
      <c r="RXT426" s="42"/>
      <c r="RXU426" s="42"/>
      <c r="RXV426" s="42"/>
      <c r="RXW426" s="42"/>
      <c r="RXX426" s="42"/>
      <c r="RXY426" s="42"/>
      <c r="RXZ426" s="42"/>
      <c r="RYA426" s="42"/>
      <c r="RYB426" s="42"/>
      <c r="RYC426" s="42"/>
      <c r="RYD426" s="42"/>
      <c r="RYE426" s="42"/>
      <c r="RYF426" s="42"/>
      <c r="RYG426" s="42"/>
      <c r="RYH426" s="42"/>
      <c r="RYI426" s="42"/>
      <c r="RYJ426" s="42"/>
      <c r="RYK426" s="42"/>
      <c r="RYL426" s="42"/>
      <c r="RYM426" s="42"/>
      <c r="RYN426" s="42"/>
      <c r="RYO426" s="42"/>
      <c r="RYP426" s="42"/>
      <c r="RYQ426" s="42"/>
      <c r="RYR426" s="42"/>
      <c r="RYS426" s="42"/>
      <c r="RYT426" s="42"/>
      <c r="RYU426" s="42"/>
      <c r="RYV426" s="42"/>
      <c r="RYW426" s="42"/>
      <c r="RYX426" s="42"/>
      <c r="RYY426" s="42"/>
      <c r="RYZ426" s="42"/>
      <c r="RZA426" s="42"/>
    </row>
    <row r="427" spans="1:12845" x14ac:dyDescent="0.25">
      <c r="A427" s="10" t="s">
        <v>1878</v>
      </c>
      <c r="B427" s="16">
        <v>43860</v>
      </c>
      <c r="C427" s="10" t="s">
        <v>1942</v>
      </c>
      <c r="D427" s="10" t="s">
        <v>155</v>
      </c>
      <c r="E427" s="10" t="s">
        <v>84</v>
      </c>
      <c r="F427" s="11" t="s">
        <v>25</v>
      </c>
      <c r="G427" s="10" t="s">
        <v>1948</v>
      </c>
      <c r="H427" s="10" t="s">
        <v>1943</v>
      </c>
      <c r="I427" s="92">
        <v>6000000</v>
      </c>
      <c r="J427" s="61">
        <v>75</v>
      </c>
      <c r="L427" s="61">
        <v>50000</v>
      </c>
      <c r="M427" s="20" t="s">
        <v>1944</v>
      </c>
      <c r="N427" s="10" t="s">
        <v>33</v>
      </c>
      <c r="O427" s="10" t="s">
        <v>1945</v>
      </c>
      <c r="P427" s="10" t="s">
        <v>1946</v>
      </c>
      <c r="Q427" s="10" t="s">
        <v>139</v>
      </c>
      <c r="R427" s="10">
        <v>55108</v>
      </c>
      <c r="S427" s="10">
        <v>44.972749999999998</v>
      </c>
      <c r="T427" s="10">
        <v>-93.168999999999997</v>
      </c>
      <c r="U427" s="10" t="s">
        <v>303</v>
      </c>
      <c r="V427" s="10" t="s">
        <v>1947</v>
      </c>
      <c r="W427" s="10">
        <v>1000000</v>
      </c>
      <c r="X427" s="46" t="s">
        <v>29</v>
      </c>
      <c r="Y427" s="10">
        <f t="shared" si="6"/>
        <v>2020</v>
      </c>
    </row>
    <row r="428" spans="1:12845" x14ac:dyDescent="0.25">
      <c r="A428" s="10" t="s">
        <v>1878</v>
      </c>
      <c r="B428" s="16">
        <v>43860</v>
      </c>
      <c r="C428" s="10" t="s">
        <v>1938</v>
      </c>
      <c r="D428" s="10" t="s">
        <v>278</v>
      </c>
      <c r="E428" s="10" t="s">
        <v>24</v>
      </c>
      <c r="F428" s="11" t="s">
        <v>25</v>
      </c>
      <c r="G428" s="10" t="s">
        <v>1939</v>
      </c>
      <c r="H428" s="10" t="s">
        <v>1890</v>
      </c>
      <c r="N428" s="10" t="s">
        <v>151</v>
      </c>
      <c r="O428" s="10" t="s">
        <v>1940</v>
      </c>
      <c r="P428" s="10" t="s">
        <v>1285</v>
      </c>
      <c r="Q428" s="10" t="s">
        <v>1941</v>
      </c>
      <c r="R428" s="10">
        <v>55435</v>
      </c>
      <c r="S428" s="10">
        <v>44.882992999999999</v>
      </c>
      <c r="T428" s="10">
        <v>-93.321808000000004</v>
      </c>
      <c r="X428" s="46" t="s">
        <v>29</v>
      </c>
      <c r="Y428" s="10">
        <f t="shared" si="6"/>
        <v>2020</v>
      </c>
    </row>
    <row r="429" spans="1:12845" x14ac:dyDescent="0.25">
      <c r="A429" s="10" t="s">
        <v>1878</v>
      </c>
      <c r="B429" s="16">
        <v>43860</v>
      </c>
      <c r="C429" s="10" t="s">
        <v>1933</v>
      </c>
      <c r="D429" s="10" t="s">
        <v>35</v>
      </c>
      <c r="E429" s="10" t="s">
        <v>24</v>
      </c>
      <c r="F429" s="11" t="s">
        <v>25</v>
      </c>
      <c r="G429" s="10" t="s">
        <v>1937</v>
      </c>
      <c r="J429" s="61">
        <v>100</v>
      </c>
      <c r="M429" s="10" t="s">
        <v>1934</v>
      </c>
      <c r="N429" s="10" t="s">
        <v>33</v>
      </c>
      <c r="O429" s="10" t="s">
        <v>1935</v>
      </c>
      <c r="P429" s="10" t="s">
        <v>1290</v>
      </c>
      <c r="Q429" s="10" t="s">
        <v>1936</v>
      </c>
      <c r="R429" s="10">
        <v>55344</v>
      </c>
      <c r="S429" s="10">
        <v>44.861035000000001</v>
      </c>
      <c r="T429" s="10">
        <v>-93.415170000000003</v>
      </c>
      <c r="X429" s="46" t="s">
        <v>29</v>
      </c>
      <c r="Y429" s="10">
        <f t="shared" si="6"/>
        <v>2020</v>
      </c>
    </row>
    <row r="430" spans="1:12845" x14ac:dyDescent="0.25">
      <c r="A430" s="10" t="s">
        <v>1878</v>
      </c>
      <c r="B430" s="16">
        <v>43863</v>
      </c>
      <c r="C430" s="10" t="s">
        <v>1949</v>
      </c>
      <c r="D430" s="10" t="s">
        <v>1950</v>
      </c>
      <c r="E430" s="10" t="s">
        <v>1951</v>
      </c>
      <c r="F430" s="11" t="s">
        <v>25</v>
      </c>
      <c r="G430" s="10" t="s">
        <v>1955</v>
      </c>
      <c r="I430" s="92">
        <v>3830000</v>
      </c>
      <c r="J430" s="61">
        <v>12</v>
      </c>
      <c r="K430" s="49"/>
      <c r="L430" s="61">
        <v>12600</v>
      </c>
      <c r="M430" s="10" t="s">
        <v>1952</v>
      </c>
      <c r="N430" s="10" t="s">
        <v>266</v>
      </c>
      <c r="O430" s="10" t="s">
        <v>1953</v>
      </c>
      <c r="P430" s="10" t="s">
        <v>1903</v>
      </c>
      <c r="Q430" s="10" t="s">
        <v>1954</v>
      </c>
      <c r="R430" s="10">
        <v>56545</v>
      </c>
      <c r="S430" s="10">
        <v>47.367494000000001</v>
      </c>
      <c r="T430" s="10">
        <v>-96.259542999999994</v>
      </c>
      <c r="U430" s="10" t="s">
        <v>303</v>
      </c>
      <c r="V430" s="10" t="s">
        <v>1519</v>
      </c>
      <c r="W430" s="10">
        <v>310000</v>
      </c>
      <c r="X430" s="46" t="s">
        <v>65</v>
      </c>
      <c r="Y430" s="10">
        <f t="shared" si="6"/>
        <v>2020</v>
      </c>
    </row>
    <row r="431" spans="1:12845" x14ac:dyDescent="0.25">
      <c r="A431" s="10" t="s">
        <v>1878</v>
      </c>
      <c r="B431" s="16">
        <v>43867</v>
      </c>
      <c r="C431" s="10" t="s">
        <v>1956</v>
      </c>
      <c r="D431" s="10" t="s">
        <v>240</v>
      </c>
      <c r="E431" s="10" t="s">
        <v>203</v>
      </c>
      <c r="F431" s="11" t="s">
        <v>25</v>
      </c>
      <c r="G431" s="10" t="s">
        <v>2503</v>
      </c>
      <c r="H431" s="10" t="s">
        <v>1957</v>
      </c>
      <c r="I431" s="92">
        <v>6400000</v>
      </c>
      <c r="L431" s="61">
        <v>6500</v>
      </c>
      <c r="M431" s="20" t="s">
        <v>2509</v>
      </c>
      <c r="N431" s="10" t="s">
        <v>33</v>
      </c>
      <c r="O431" s="10" t="s">
        <v>1958</v>
      </c>
      <c r="P431" s="10" t="s">
        <v>1272</v>
      </c>
      <c r="Q431" s="10" t="s">
        <v>1959</v>
      </c>
      <c r="R431" s="10">
        <v>55378</v>
      </c>
      <c r="S431" s="10">
        <v>44.779409999999999</v>
      </c>
      <c r="T431" s="10">
        <v>-93.336274000000003</v>
      </c>
      <c r="X431" s="46" t="s">
        <v>29</v>
      </c>
      <c r="Y431" s="10">
        <f t="shared" si="6"/>
        <v>2020</v>
      </c>
    </row>
    <row r="432" spans="1:12845" ht="15.75" x14ac:dyDescent="0.25">
      <c r="A432" s="538" t="s">
        <v>1878</v>
      </c>
      <c r="B432" s="41">
        <v>43868</v>
      </c>
      <c r="C432" s="42" t="s">
        <v>2049</v>
      </c>
      <c r="D432" s="42" t="s">
        <v>2050</v>
      </c>
      <c r="E432" s="42" t="s">
        <v>254</v>
      </c>
      <c r="F432" s="11" t="s">
        <v>25</v>
      </c>
      <c r="G432" s="43" t="s">
        <v>2054</v>
      </c>
      <c r="H432" s="42"/>
      <c r="I432" s="246">
        <f>12350000+2525000</f>
        <v>14875000</v>
      </c>
      <c r="J432" s="47">
        <v>101</v>
      </c>
      <c r="L432" s="47"/>
      <c r="M432" s="42" t="s">
        <v>2505</v>
      </c>
      <c r="N432" s="42" t="s">
        <v>33</v>
      </c>
      <c r="O432" s="60" t="s">
        <v>2051</v>
      </c>
      <c r="P432" s="42" t="s">
        <v>2052</v>
      </c>
      <c r="Q432" s="163" t="s">
        <v>2053</v>
      </c>
      <c r="R432" s="42">
        <v>55395</v>
      </c>
      <c r="S432" s="42">
        <v>44.960237999999997</v>
      </c>
      <c r="T432" s="42">
        <v>-94.053415999999999</v>
      </c>
      <c r="U432" s="42"/>
      <c r="V432" s="10" t="s">
        <v>2378</v>
      </c>
      <c r="W432" s="93">
        <f>475000+250000+95811</f>
        <v>820811</v>
      </c>
      <c r="X432" s="46" t="s">
        <v>71</v>
      </c>
      <c r="Y432" s="10">
        <f t="shared" si="6"/>
        <v>2020</v>
      </c>
    </row>
    <row r="433" spans="1:12845" x14ac:dyDescent="0.25">
      <c r="A433" s="10" t="s">
        <v>1878</v>
      </c>
      <c r="B433" s="16">
        <v>43874</v>
      </c>
      <c r="C433" s="10" t="s">
        <v>1960</v>
      </c>
      <c r="D433" s="10" t="s">
        <v>124</v>
      </c>
      <c r="E433" s="10" t="s">
        <v>24</v>
      </c>
      <c r="F433" s="11" t="s">
        <v>25</v>
      </c>
      <c r="G433" s="10" t="s">
        <v>2814</v>
      </c>
      <c r="H433" s="10" t="s">
        <v>1961</v>
      </c>
      <c r="I433" s="92">
        <v>13600000</v>
      </c>
      <c r="J433" s="61">
        <v>97</v>
      </c>
      <c r="M433" s="10" t="s">
        <v>1990</v>
      </c>
      <c r="N433" s="10" t="s">
        <v>33</v>
      </c>
      <c r="O433" s="10" t="s">
        <v>1962</v>
      </c>
      <c r="P433" s="10" t="s">
        <v>1903</v>
      </c>
      <c r="Q433" s="10" t="s">
        <v>1963</v>
      </c>
      <c r="R433" s="10">
        <v>55369</v>
      </c>
      <c r="S433" s="10">
        <v>45.110351999999999</v>
      </c>
      <c r="T433" s="10">
        <v>-93.422068999999993</v>
      </c>
      <c r="V433" s="10" t="s">
        <v>1519</v>
      </c>
      <c r="W433" s="10">
        <v>600000</v>
      </c>
      <c r="X433" s="46" t="s">
        <v>29</v>
      </c>
      <c r="Y433" s="10">
        <f t="shared" si="6"/>
        <v>2020</v>
      </c>
    </row>
    <row r="434" spans="1:12845" x14ac:dyDescent="0.25">
      <c r="A434" s="10" t="s">
        <v>1878</v>
      </c>
      <c r="B434" s="16">
        <v>43874</v>
      </c>
      <c r="C434" s="10" t="s">
        <v>1964</v>
      </c>
      <c r="D434" s="10" t="s">
        <v>190</v>
      </c>
      <c r="E434" s="10" t="s">
        <v>191</v>
      </c>
      <c r="F434" s="11" t="s">
        <v>25</v>
      </c>
      <c r="G434" s="10" t="s">
        <v>1967</v>
      </c>
      <c r="H434" s="10" t="s">
        <v>1943</v>
      </c>
      <c r="I434" s="92">
        <v>3000000</v>
      </c>
      <c r="J434" s="61">
        <v>150</v>
      </c>
      <c r="M434" s="10" t="s">
        <v>67</v>
      </c>
      <c r="N434" s="10" t="s">
        <v>33</v>
      </c>
      <c r="O434" s="10" t="s">
        <v>1965</v>
      </c>
      <c r="P434" s="10" t="s">
        <v>1966</v>
      </c>
      <c r="Q434" s="10" t="s">
        <v>397</v>
      </c>
      <c r="R434" s="10">
        <v>55060</v>
      </c>
      <c r="S434" s="10">
        <v>44.064531000000002</v>
      </c>
      <c r="T434" s="10">
        <v>-93.254867000000004</v>
      </c>
      <c r="U434" s="10" t="s">
        <v>303</v>
      </c>
      <c r="V434" s="10" t="s">
        <v>1316</v>
      </c>
      <c r="W434" s="10">
        <v>400000</v>
      </c>
      <c r="X434" s="46" t="s">
        <v>58</v>
      </c>
      <c r="Y434" s="10">
        <f t="shared" si="6"/>
        <v>2020</v>
      </c>
    </row>
    <row r="435" spans="1:12845" x14ac:dyDescent="0.25">
      <c r="A435" s="10" t="s">
        <v>1878</v>
      </c>
      <c r="B435" s="16">
        <v>43881</v>
      </c>
      <c r="C435" s="10" t="s">
        <v>1968</v>
      </c>
      <c r="D435" s="10" t="s">
        <v>318</v>
      </c>
      <c r="E435" s="10" t="s">
        <v>97</v>
      </c>
      <c r="F435" s="11" t="s">
        <v>25</v>
      </c>
      <c r="G435" s="10" t="s">
        <v>1972</v>
      </c>
      <c r="H435" s="10" t="s">
        <v>1969</v>
      </c>
      <c r="I435" s="92">
        <v>5500000</v>
      </c>
      <c r="J435" s="61">
        <v>4</v>
      </c>
      <c r="L435" s="61">
        <v>23000</v>
      </c>
      <c r="M435" s="20" t="s">
        <v>2509</v>
      </c>
      <c r="N435" s="10" t="s">
        <v>33</v>
      </c>
      <c r="O435" s="10" t="s">
        <v>1970</v>
      </c>
      <c r="R435" s="10">
        <v>55939</v>
      </c>
      <c r="S435" s="10">
        <v>43.555199999999999</v>
      </c>
      <c r="T435" s="10">
        <v>-92.005300000000005</v>
      </c>
      <c r="U435" s="10" t="s">
        <v>303</v>
      </c>
      <c r="V435" s="10" t="s">
        <v>1971</v>
      </c>
      <c r="W435" s="10">
        <v>158619</v>
      </c>
      <c r="X435" s="46" t="s">
        <v>58</v>
      </c>
      <c r="Y435" s="10">
        <f t="shared" si="6"/>
        <v>2020</v>
      </c>
    </row>
    <row r="436" spans="1:12845" x14ac:dyDescent="0.25">
      <c r="A436" s="10" t="s">
        <v>1878</v>
      </c>
      <c r="B436" s="16">
        <v>43888</v>
      </c>
      <c r="C436" s="46" t="s">
        <v>3428</v>
      </c>
      <c r="D436" s="10" t="s">
        <v>81</v>
      </c>
      <c r="E436" s="10" t="s">
        <v>59</v>
      </c>
      <c r="F436" s="11" t="s">
        <v>25</v>
      </c>
      <c r="G436" s="10" t="s">
        <v>2810</v>
      </c>
      <c r="H436" s="10" t="s">
        <v>1973</v>
      </c>
      <c r="I436" s="92">
        <v>10400000</v>
      </c>
      <c r="J436" s="61">
        <v>38</v>
      </c>
      <c r="L436" s="61">
        <v>14000</v>
      </c>
      <c r="M436" s="10" t="s">
        <v>1990</v>
      </c>
      <c r="N436" s="10" t="s">
        <v>33</v>
      </c>
      <c r="O436" s="10" t="s">
        <v>1974</v>
      </c>
      <c r="P436" s="10" t="s">
        <v>1903</v>
      </c>
      <c r="Q436" s="10" t="s">
        <v>1975</v>
      </c>
      <c r="R436" s="10">
        <v>55057</v>
      </c>
      <c r="S436" s="10">
        <v>44.478098000000003</v>
      </c>
      <c r="T436" s="10">
        <v>-93.176745999999994</v>
      </c>
      <c r="U436" s="10" t="s">
        <v>303</v>
      </c>
      <c r="V436" s="10" t="s">
        <v>1976</v>
      </c>
      <c r="W436" s="10">
        <v>525000</v>
      </c>
      <c r="X436" s="46" t="s">
        <v>29</v>
      </c>
      <c r="Y436" s="10">
        <f t="shared" si="6"/>
        <v>2020</v>
      </c>
    </row>
    <row r="437" spans="1:12845" x14ac:dyDescent="0.25">
      <c r="A437" s="10" t="s">
        <v>1878</v>
      </c>
      <c r="B437" s="16">
        <v>43889</v>
      </c>
      <c r="C437" s="10" t="s">
        <v>1977</v>
      </c>
      <c r="D437" s="10" t="s">
        <v>23</v>
      </c>
      <c r="E437" s="10" t="s">
        <v>24</v>
      </c>
      <c r="F437" s="11" t="s">
        <v>25</v>
      </c>
      <c r="G437" s="10" t="s">
        <v>1980</v>
      </c>
      <c r="H437" s="10" t="s">
        <v>1978</v>
      </c>
      <c r="I437" s="92">
        <v>192000000</v>
      </c>
      <c r="K437" s="42"/>
      <c r="M437" s="46" t="s">
        <v>2535</v>
      </c>
      <c r="N437" s="10" t="s">
        <v>37</v>
      </c>
      <c r="O437" s="10" t="s">
        <v>1979</v>
      </c>
      <c r="P437" s="10" t="s">
        <v>1272</v>
      </c>
      <c r="Q437" s="10" t="s">
        <v>205</v>
      </c>
      <c r="R437" s="10">
        <v>55407</v>
      </c>
      <c r="S437" s="10">
        <v>44.954582000000002</v>
      </c>
      <c r="T437" s="10">
        <v>-93.261308999999997</v>
      </c>
      <c r="X437" s="46" t="s">
        <v>29</v>
      </c>
      <c r="Y437" s="10">
        <f t="shared" si="6"/>
        <v>2020</v>
      </c>
    </row>
    <row r="438" spans="1:12845" x14ac:dyDescent="0.25">
      <c r="A438" s="10" t="s">
        <v>1878</v>
      </c>
      <c r="B438" s="16">
        <v>43889</v>
      </c>
      <c r="C438" s="10" t="s">
        <v>1981</v>
      </c>
      <c r="D438" s="10" t="s">
        <v>202</v>
      </c>
      <c r="E438" s="10" t="s">
        <v>203</v>
      </c>
      <c r="F438" s="11" t="s">
        <v>25</v>
      </c>
      <c r="G438" s="10" t="s">
        <v>1986</v>
      </c>
      <c r="H438" s="10" t="s">
        <v>1982</v>
      </c>
      <c r="I438" s="92">
        <f>1740000+1650000</f>
        <v>3390000</v>
      </c>
      <c r="J438" s="61">
        <v>50</v>
      </c>
      <c r="L438" s="61">
        <v>130000</v>
      </c>
      <c r="M438" s="10" t="s">
        <v>67</v>
      </c>
      <c r="N438" s="10" t="s">
        <v>33</v>
      </c>
      <c r="O438" s="10" t="s">
        <v>1983</v>
      </c>
      <c r="P438" s="10" t="s">
        <v>1272</v>
      </c>
      <c r="Q438" s="10" t="s">
        <v>1984</v>
      </c>
      <c r="R438" s="10">
        <v>55379</v>
      </c>
      <c r="S438" s="10">
        <v>44.779909000000004</v>
      </c>
      <c r="T438" s="10">
        <v>-93.509482000000006</v>
      </c>
      <c r="V438" s="10" t="s">
        <v>1985</v>
      </c>
      <c r="W438" s="10">
        <v>460000</v>
      </c>
      <c r="X438" s="46" t="s">
        <v>29</v>
      </c>
      <c r="Y438" s="10">
        <f t="shared" si="6"/>
        <v>2020</v>
      </c>
    </row>
    <row r="439" spans="1:12845" x14ac:dyDescent="0.25">
      <c r="A439" s="10" t="s">
        <v>1878</v>
      </c>
      <c r="B439" s="16">
        <v>43892</v>
      </c>
      <c r="C439" s="10" t="s">
        <v>1987</v>
      </c>
      <c r="D439" s="10" t="s">
        <v>38</v>
      </c>
      <c r="E439" s="10" t="s">
        <v>24</v>
      </c>
      <c r="F439" s="11" t="s">
        <v>25</v>
      </c>
      <c r="G439" s="10" t="s">
        <v>1988</v>
      </c>
      <c r="H439" s="10" t="s">
        <v>1989</v>
      </c>
      <c r="I439" s="92">
        <v>254000</v>
      </c>
      <c r="M439" s="10" t="s">
        <v>1990</v>
      </c>
      <c r="N439" s="10" t="s">
        <v>33</v>
      </c>
      <c r="O439" s="10" t="s">
        <v>1891</v>
      </c>
      <c r="P439" s="10" t="s">
        <v>1991</v>
      </c>
      <c r="Q439" s="10" t="s">
        <v>1992</v>
      </c>
      <c r="R439" s="10">
        <v>55425</v>
      </c>
      <c r="S439" s="10">
        <v>44.853470999999999</v>
      </c>
      <c r="T439" s="10">
        <v>-93.230999999999995</v>
      </c>
      <c r="X439" s="46" t="s">
        <v>29</v>
      </c>
      <c r="Y439" s="10">
        <f t="shared" si="6"/>
        <v>2020</v>
      </c>
    </row>
    <row r="440" spans="1:12845" x14ac:dyDescent="0.25">
      <c r="A440" s="10" t="s">
        <v>1878</v>
      </c>
      <c r="B440" s="16">
        <v>43899</v>
      </c>
      <c r="C440" s="10" t="s">
        <v>1993</v>
      </c>
      <c r="D440" s="10" t="s">
        <v>190</v>
      </c>
      <c r="E440" s="10" t="s">
        <v>191</v>
      </c>
      <c r="F440" s="11" t="s">
        <v>25</v>
      </c>
      <c r="G440" s="10" t="s">
        <v>1999</v>
      </c>
      <c r="H440" s="10" t="s">
        <v>1994</v>
      </c>
      <c r="I440" s="92">
        <v>15000000</v>
      </c>
      <c r="J440" s="61">
        <v>50</v>
      </c>
      <c r="L440" s="61">
        <v>266000</v>
      </c>
      <c r="M440" s="10" t="s">
        <v>1990</v>
      </c>
      <c r="N440" s="10" t="s">
        <v>33</v>
      </c>
      <c r="O440" s="10" t="s">
        <v>1995</v>
      </c>
      <c r="P440" s="10" t="s">
        <v>1996</v>
      </c>
      <c r="Q440" s="10" t="s">
        <v>1997</v>
      </c>
      <c r="R440" s="10">
        <v>55060</v>
      </c>
      <c r="S440" s="10">
        <v>44.085180000000001</v>
      </c>
      <c r="T440" s="10">
        <v>-93.262703999999999</v>
      </c>
      <c r="U440" s="10" t="s">
        <v>303</v>
      </c>
      <c r="V440" s="10" t="s">
        <v>1998</v>
      </c>
      <c r="W440" s="10">
        <v>386420</v>
      </c>
      <c r="X440" s="46" t="s">
        <v>58</v>
      </c>
      <c r="Y440" s="10">
        <f t="shared" si="6"/>
        <v>2020</v>
      </c>
    </row>
    <row r="441" spans="1:12845" x14ac:dyDescent="0.25">
      <c r="A441" s="10" t="s">
        <v>1878</v>
      </c>
      <c r="B441" s="16">
        <v>43900</v>
      </c>
      <c r="C441" s="10" t="s">
        <v>2000</v>
      </c>
      <c r="D441" s="10" t="s">
        <v>111</v>
      </c>
      <c r="E441" s="10" t="s">
        <v>112</v>
      </c>
      <c r="F441" s="11" t="s">
        <v>25</v>
      </c>
      <c r="G441" s="10" t="s">
        <v>2003</v>
      </c>
      <c r="I441" s="92">
        <v>15000000</v>
      </c>
      <c r="J441" s="61">
        <v>40</v>
      </c>
      <c r="K441" s="49"/>
      <c r="M441" s="49" t="s">
        <v>2511</v>
      </c>
      <c r="N441" s="10" t="s">
        <v>28</v>
      </c>
      <c r="O441" s="10" t="s">
        <v>2001</v>
      </c>
      <c r="P441" s="10" t="s">
        <v>1272</v>
      </c>
      <c r="Q441" s="10" t="s">
        <v>2002</v>
      </c>
      <c r="R441" s="10">
        <v>56345</v>
      </c>
      <c r="S441" s="10">
        <v>46.018839</v>
      </c>
      <c r="T441" s="10">
        <v>-94.340798000000007</v>
      </c>
      <c r="X441" s="46" t="s">
        <v>71</v>
      </c>
      <c r="Y441" s="10">
        <f t="shared" si="6"/>
        <v>2020</v>
      </c>
    </row>
    <row r="442" spans="1:12845" s="42" customFormat="1" x14ac:dyDescent="0.25">
      <c r="A442" s="10" t="s">
        <v>1878</v>
      </c>
      <c r="B442" s="308">
        <v>43901</v>
      </c>
      <c r="C442" s="95" t="s">
        <v>2004</v>
      </c>
      <c r="D442" s="10" t="s">
        <v>23</v>
      </c>
      <c r="E442" s="10" t="s">
        <v>24</v>
      </c>
      <c r="F442" s="11" t="s">
        <v>25</v>
      </c>
      <c r="G442" s="10" t="s">
        <v>2008</v>
      </c>
      <c r="H442" s="10" t="s">
        <v>1880</v>
      </c>
      <c r="I442" s="96"/>
      <c r="J442" s="93" t="s">
        <v>2005</v>
      </c>
      <c r="K442" s="49"/>
      <c r="L442" s="61"/>
      <c r="M442" s="10" t="s">
        <v>40</v>
      </c>
      <c r="N442" s="10" t="s">
        <v>28</v>
      </c>
      <c r="O442" s="10" t="s">
        <v>2006</v>
      </c>
      <c r="P442" s="10" t="s">
        <v>1290</v>
      </c>
      <c r="Q442" s="10" t="s">
        <v>2007</v>
      </c>
      <c r="R442" s="10">
        <v>55402</v>
      </c>
      <c r="S442" s="10">
        <v>44.978349999999999</v>
      </c>
      <c r="T442" s="10">
        <v>-93.268628000000007</v>
      </c>
      <c r="U442" s="10"/>
      <c r="V442" s="10"/>
      <c r="W442" s="10"/>
      <c r="X442" s="46" t="s">
        <v>29</v>
      </c>
      <c r="Y442" s="10">
        <f t="shared" si="6"/>
        <v>2020</v>
      </c>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10"/>
      <c r="CJ442" s="10"/>
      <c r="CK442" s="10"/>
      <c r="CL442" s="10"/>
      <c r="CM442" s="10"/>
      <c r="CN442" s="10"/>
      <c r="CO442" s="10"/>
      <c r="CP442" s="10"/>
      <c r="CQ442" s="10"/>
      <c r="CR442" s="10"/>
      <c r="CS442" s="10"/>
      <c r="CT442" s="10"/>
      <c r="CU442" s="10"/>
      <c r="CV442" s="10"/>
      <c r="CW442" s="10"/>
      <c r="CX442" s="10"/>
      <c r="CY442" s="10"/>
      <c r="CZ442" s="10"/>
      <c r="DA442" s="10"/>
      <c r="DB442" s="10"/>
      <c r="DC442" s="10"/>
      <c r="DD442" s="10"/>
      <c r="DE442" s="10"/>
      <c r="DF442" s="10"/>
      <c r="DG442" s="10"/>
      <c r="DH442" s="10"/>
      <c r="DI442" s="10"/>
      <c r="DJ442" s="10"/>
      <c r="DK442" s="10"/>
      <c r="DL442" s="10"/>
      <c r="DM442" s="10"/>
      <c r="DN442" s="10"/>
      <c r="DO442" s="10"/>
      <c r="DP442" s="10"/>
      <c r="DQ442" s="10"/>
      <c r="DR442" s="10"/>
      <c r="DS442" s="10"/>
      <c r="DT442" s="10"/>
      <c r="DU442" s="10"/>
      <c r="DV442" s="10"/>
      <c r="DW442" s="10"/>
      <c r="DX442" s="10"/>
      <c r="DY442" s="10"/>
      <c r="DZ442" s="10"/>
      <c r="EA442" s="10"/>
      <c r="EB442" s="10"/>
      <c r="EC442" s="10"/>
      <c r="ED442" s="10"/>
      <c r="EE442" s="10"/>
      <c r="EF442" s="10"/>
      <c r="EG442" s="10"/>
      <c r="EH442" s="10"/>
      <c r="EI442" s="10"/>
      <c r="EJ442" s="10"/>
      <c r="EK442" s="10"/>
      <c r="EL442" s="10"/>
      <c r="EM442" s="10"/>
      <c r="EN442" s="10"/>
      <c r="EO442" s="10"/>
      <c r="EP442" s="10"/>
      <c r="EQ442" s="10"/>
      <c r="ER442" s="10"/>
      <c r="ES442" s="10"/>
      <c r="ET442" s="10"/>
      <c r="EU442" s="10"/>
      <c r="EV442" s="10"/>
      <c r="EW442" s="10"/>
      <c r="EX442" s="10"/>
      <c r="EY442" s="10"/>
      <c r="EZ442" s="10"/>
      <c r="FA442" s="10"/>
      <c r="FB442" s="10"/>
      <c r="FC442" s="10"/>
      <c r="FD442" s="10"/>
      <c r="FE442" s="10"/>
      <c r="FF442" s="10"/>
      <c r="FG442" s="10"/>
      <c r="FH442" s="10"/>
      <c r="FI442" s="10"/>
      <c r="FJ442" s="10"/>
      <c r="FK442" s="10"/>
      <c r="FL442" s="10"/>
      <c r="FM442" s="10"/>
      <c r="FN442" s="10"/>
      <c r="FO442" s="10"/>
      <c r="FP442" s="10"/>
      <c r="FQ442" s="10"/>
      <c r="FR442" s="10"/>
      <c r="FS442" s="10"/>
      <c r="FT442" s="10"/>
      <c r="FU442" s="10"/>
      <c r="FV442" s="10"/>
      <c r="FW442" s="10"/>
      <c r="FX442" s="10"/>
      <c r="FY442" s="10"/>
      <c r="FZ442" s="10"/>
      <c r="GA442" s="10"/>
      <c r="GB442" s="10"/>
      <c r="GC442" s="10"/>
      <c r="GD442" s="10"/>
      <c r="GE442" s="10"/>
      <c r="GF442" s="10"/>
      <c r="GG442" s="10"/>
      <c r="GH442" s="10"/>
      <c r="GI442" s="10"/>
      <c r="GJ442" s="10"/>
      <c r="GK442" s="10"/>
      <c r="GL442" s="10"/>
      <c r="GM442" s="10"/>
      <c r="GN442" s="10"/>
      <c r="GO442" s="10"/>
      <c r="GP442" s="10"/>
      <c r="GQ442" s="10"/>
      <c r="GR442" s="10"/>
      <c r="GS442" s="10"/>
      <c r="GT442" s="10"/>
      <c r="GU442" s="10"/>
      <c r="GV442" s="10"/>
      <c r="GW442" s="10"/>
      <c r="GX442" s="10"/>
      <c r="GY442" s="10"/>
      <c r="GZ442" s="10"/>
      <c r="HA442" s="10"/>
      <c r="HB442" s="10"/>
      <c r="HC442" s="10"/>
      <c r="HD442" s="10"/>
      <c r="HE442" s="10"/>
      <c r="HF442" s="10"/>
      <c r="HG442" s="10"/>
      <c r="HH442" s="10"/>
      <c r="HI442" s="10"/>
      <c r="HJ442" s="10"/>
      <c r="HK442" s="10"/>
      <c r="HL442" s="10"/>
      <c r="HM442" s="10"/>
      <c r="HN442" s="10"/>
      <c r="HO442" s="10"/>
      <c r="HP442" s="10"/>
      <c r="HQ442" s="10"/>
      <c r="HR442" s="10"/>
      <c r="HS442" s="10"/>
      <c r="HT442" s="10"/>
      <c r="HU442" s="10"/>
      <c r="HV442" s="10"/>
      <c r="HW442" s="10"/>
      <c r="HX442" s="10"/>
      <c r="HY442" s="10"/>
      <c r="HZ442" s="10"/>
      <c r="IA442" s="10"/>
      <c r="IB442" s="10"/>
      <c r="IC442" s="10"/>
      <c r="ID442" s="10"/>
      <c r="IE442" s="10"/>
      <c r="IF442" s="10"/>
      <c r="IG442" s="10"/>
      <c r="IH442" s="10"/>
      <c r="II442" s="10"/>
      <c r="IJ442" s="10"/>
      <c r="IK442" s="10"/>
      <c r="IL442" s="10"/>
      <c r="IM442" s="10"/>
      <c r="IN442" s="10"/>
      <c r="IO442" s="10"/>
      <c r="IP442" s="10"/>
      <c r="IQ442" s="10"/>
      <c r="IR442" s="10"/>
      <c r="IS442" s="10"/>
      <c r="IT442" s="10"/>
      <c r="IU442" s="10"/>
      <c r="IV442" s="10"/>
      <c r="IW442" s="10"/>
      <c r="IX442" s="10"/>
      <c r="IY442" s="10"/>
      <c r="IZ442" s="10"/>
      <c r="JA442" s="10"/>
      <c r="JB442" s="10"/>
      <c r="JC442" s="10"/>
      <c r="JD442" s="10"/>
      <c r="JE442" s="10"/>
      <c r="JF442" s="10"/>
      <c r="JG442" s="10"/>
      <c r="JH442" s="10"/>
      <c r="JI442" s="10"/>
      <c r="JJ442" s="10"/>
      <c r="JK442" s="10"/>
      <c r="JL442" s="10"/>
      <c r="JM442" s="10"/>
      <c r="JN442" s="10"/>
      <c r="JO442" s="10"/>
      <c r="JP442" s="10"/>
      <c r="JQ442" s="10"/>
      <c r="JR442" s="10"/>
      <c r="JS442" s="10"/>
      <c r="JT442" s="10"/>
      <c r="JU442" s="10"/>
      <c r="JV442" s="10"/>
      <c r="JW442" s="10"/>
      <c r="JX442" s="10"/>
      <c r="JY442" s="10"/>
      <c r="JZ442" s="10"/>
      <c r="KA442" s="10"/>
      <c r="KB442" s="10"/>
      <c r="KC442" s="10"/>
      <c r="KD442" s="10"/>
      <c r="KE442" s="10"/>
      <c r="KF442" s="10"/>
      <c r="KG442" s="10"/>
      <c r="KH442" s="10"/>
      <c r="KI442" s="10"/>
      <c r="KJ442" s="10"/>
      <c r="KK442" s="10"/>
      <c r="KL442" s="10"/>
      <c r="KM442" s="10"/>
      <c r="KN442" s="10"/>
      <c r="KO442" s="10"/>
      <c r="KP442" s="10"/>
      <c r="KQ442" s="10"/>
      <c r="KR442" s="10"/>
      <c r="KS442" s="10"/>
      <c r="KT442" s="10"/>
      <c r="KU442" s="10"/>
      <c r="KV442" s="10"/>
      <c r="KW442" s="10"/>
      <c r="KX442" s="10"/>
      <c r="KY442" s="10"/>
      <c r="KZ442" s="10"/>
      <c r="LA442" s="10"/>
      <c r="LB442" s="10"/>
      <c r="LC442" s="10"/>
      <c r="LD442" s="10"/>
      <c r="LE442" s="10"/>
      <c r="LF442" s="10"/>
      <c r="LG442" s="10"/>
      <c r="LH442" s="10"/>
      <c r="LI442" s="10"/>
      <c r="LJ442" s="10"/>
      <c r="LK442" s="10"/>
      <c r="LL442" s="10"/>
      <c r="LM442" s="10"/>
      <c r="LN442" s="10"/>
      <c r="LO442" s="10"/>
      <c r="LP442" s="10"/>
      <c r="LQ442" s="10"/>
      <c r="LR442" s="10"/>
      <c r="LS442" s="10"/>
      <c r="LT442" s="10"/>
      <c r="LU442" s="10"/>
      <c r="LV442" s="10"/>
      <c r="LW442" s="10"/>
      <c r="LX442" s="10"/>
      <c r="LY442" s="10"/>
      <c r="LZ442" s="10"/>
      <c r="MA442" s="10"/>
      <c r="MB442" s="10"/>
      <c r="MC442" s="10"/>
      <c r="MD442" s="10"/>
      <c r="ME442" s="10"/>
      <c r="MF442" s="10"/>
      <c r="MG442" s="10"/>
      <c r="MH442" s="10"/>
      <c r="MI442" s="10"/>
      <c r="MJ442" s="10"/>
      <c r="MK442" s="10"/>
      <c r="ML442" s="10"/>
      <c r="MM442" s="10"/>
      <c r="MN442" s="10"/>
      <c r="MO442" s="10"/>
      <c r="MP442" s="10"/>
      <c r="MQ442" s="10"/>
      <c r="MR442" s="10"/>
      <c r="MS442" s="10"/>
      <c r="MT442" s="10"/>
      <c r="MU442" s="10"/>
      <c r="MV442" s="10"/>
      <c r="MW442" s="10"/>
      <c r="MX442" s="10"/>
      <c r="MY442" s="10"/>
      <c r="MZ442" s="10"/>
      <c r="NA442" s="10"/>
      <c r="NB442" s="10"/>
      <c r="NC442" s="10"/>
      <c r="ND442" s="10"/>
      <c r="NE442" s="10"/>
      <c r="NF442" s="10"/>
      <c r="NG442" s="10"/>
      <c r="NH442" s="10"/>
      <c r="NI442" s="10"/>
      <c r="NJ442" s="10"/>
      <c r="NK442" s="10"/>
      <c r="NL442" s="10"/>
      <c r="NM442" s="10"/>
      <c r="NN442" s="10"/>
      <c r="NO442" s="10"/>
      <c r="NP442" s="10"/>
      <c r="NQ442" s="10"/>
      <c r="NR442" s="10"/>
      <c r="NS442" s="10"/>
      <c r="NT442" s="10"/>
      <c r="NU442" s="10"/>
      <c r="NV442" s="10"/>
      <c r="NW442" s="10"/>
      <c r="NX442" s="10"/>
      <c r="NY442" s="10"/>
      <c r="NZ442" s="10"/>
      <c r="OA442" s="10"/>
      <c r="OB442" s="10"/>
      <c r="OC442" s="10"/>
      <c r="OD442" s="10"/>
      <c r="OE442" s="10"/>
      <c r="OF442" s="10"/>
      <c r="OG442" s="10"/>
      <c r="OH442" s="10"/>
      <c r="OI442" s="10"/>
      <c r="OJ442" s="10"/>
      <c r="OK442" s="10"/>
      <c r="OL442" s="10"/>
      <c r="OM442" s="10"/>
      <c r="ON442" s="10"/>
      <c r="OO442" s="10"/>
      <c r="OP442" s="10"/>
      <c r="OQ442" s="10"/>
      <c r="OR442" s="10"/>
      <c r="OS442" s="10"/>
      <c r="OT442" s="10"/>
      <c r="OU442" s="10"/>
      <c r="OV442" s="10"/>
      <c r="OW442" s="10"/>
      <c r="OX442" s="10"/>
      <c r="OY442" s="10"/>
      <c r="OZ442" s="10"/>
      <c r="PA442" s="10"/>
      <c r="PB442" s="10"/>
      <c r="PC442" s="10"/>
      <c r="PD442" s="10"/>
      <c r="PE442" s="10"/>
      <c r="PF442" s="10"/>
      <c r="PG442" s="10"/>
      <c r="PH442" s="10"/>
      <c r="PI442" s="10"/>
      <c r="PJ442" s="10"/>
      <c r="PK442" s="10"/>
      <c r="PL442" s="10"/>
      <c r="PM442" s="10"/>
      <c r="PN442" s="10"/>
      <c r="PO442" s="10"/>
      <c r="PP442" s="10"/>
      <c r="PQ442" s="10"/>
      <c r="PR442" s="10"/>
      <c r="PS442" s="10"/>
      <c r="PT442" s="10"/>
      <c r="PU442" s="10"/>
      <c r="PV442" s="10"/>
      <c r="PW442" s="10"/>
      <c r="PX442" s="10"/>
      <c r="PY442" s="10"/>
      <c r="PZ442" s="10"/>
      <c r="QA442" s="10"/>
      <c r="QB442" s="10"/>
      <c r="QC442" s="10"/>
      <c r="QD442" s="10"/>
      <c r="QE442" s="10"/>
      <c r="QF442" s="10"/>
      <c r="QG442" s="10"/>
      <c r="QH442" s="10"/>
      <c r="QI442" s="10"/>
      <c r="QJ442" s="10"/>
      <c r="QK442" s="10"/>
      <c r="QL442" s="10"/>
      <c r="QM442" s="10"/>
      <c r="QN442" s="10"/>
      <c r="QO442" s="10"/>
      <c r="QP442" s="10"/>
      <c r="QQ442" s="10"/>
      <c r="QR442" s="10"/>
      <c r="QS442" s="10"/>
      <c r="QT442" s="10"/>
      <c r="QU442" s="10"/>
      <c r="QV442" s="10"/>
      <c r="QW442" s="10"/>
      <c r="QX442" s="10"/>
      <c r="QY442" s="10"/>
      <c r="QZ442" s="10"/>
      <c r="RA442" s="10"/>
      <c r="RB442" s="10"/>
      <c r="RC442" s="10"/>
      <c r="RD442" s="10"/>
      <c r="RE442" s="10"/>
      <c r="RF442" s="10"/>
      <c r="RG442" s="10"/>
      <c r="RH442" s="10"/>
      <c r="RI442" s="10"/>
      <c r="RJ442" s="10"/>
      <c r="RK442" s="10"/>
      <c r="RL442" s="10"/>
      <c r="RM442" s="10"/>
      <c r="RN442" s="10"/>
      <c r="RO442" s="10"/>
      <c r="RP442" s="10"/>
      <c r="RQ442" s="10"/>
      <c r="RR442" s="10"/>
      <c r="RS442" s="10"/>
      <c r="RT442" s="10"/>
      <c r="RU442" s="10"/>
      <c r="RV442" s="10"/>
      <c r="RW442" s="10"/>
      <c r="RX442" s="10"/>
      <c r="RY442" s="10"/>
      <c r="RZ442" s="10"/>
      <c r="SA442" s="10"/>
      <c r="SB442" s="10"/>
      <c r="SC442" s="10"/>
      <c r="SD442" s="10"/>
      <c r="SE442" s="10"/>
      <c r="SF442" s="10"/>
      <c r="SG442" s="10"/>
      <c r="SH442" s="10"/>
      <c r="SI442" s="10"/>
      <c r="SJ442" s="10"/>
      <c r="SK442" s="10"/>
      <c r="SL442" s="10"/>
      <c r="SM442" s="10"/>
      <c r="SN442" s="10"/>
      <c r="SO442" s="10"/>
      <c r="SP442" s="10"/>
      <c r="SQ442" s="10"/>
      <c r="SR442" s="10"/>
      <c r="SS442" s="10"/>
      <c r="ST442" s="10"/>
      <c r="SU442" s="10"/>
      <c r="SV442" s="10"/>
      <c r="SW442" s="10"/>
      <c r="SX442" s="10"/>
      <c r="SY442" s="10"/>
      <c r="SZ442" s="10"/>
      <c r="TA442" s="10"/>
      <c r="TB442" s="10"/>
      <c r="TC442" s="10"/>
      <c r="TD442" s="10"/>
      <c r="TE442" s="10"/>
      <c r="TF442" s="10"/>
      <c r="TG442" s="10"/>
      <c r="TH442" s="10"/>
      <c r="TI442" s="10"/>
      <c r="TJ442" s="10"/>
      <c r="TK442" s="10"/>
      <c r="TL442" s="10"/>
      <c r="TM442" s="10"/>
      <c r="TN442" s="10"/>
      <c r="TO442" s="10"/>
      <c r="TP442" s="10"/>
      <c r="TQ442" s="10"/>
      <c r="TR442" s="10"/>
      <c r="TS442" s="10"/>
      <c r="TT442" s="10"/>
      <c r="TU442" s="10"/>
      <c r="TV442" s="10"/>
      <c r="TW442" s="10"/>
      <c r="TX442" s="10"/>
      <c r="TY442" s="10"/>
      <c r="TZ442" s="10"/>
      <c r="UA442" s="10"/>
      <c r="UB442" s="10"/>
      <c r="UC442" s="10"/>
      <c r="UD442" s="10"/>
      <c r="UE442" s="10"/>
      <c r="UF442" s="10"/>
      <c r="UG442" s="10"/>
      <c r="UH442" s="10"/>
      <c r="UI442" s="10"/>
      <c r="UJ442" s="10"/>
      <c r="UK442" s="10"/>
      <c r="UL442" s="10"/>
      <c r="UM442" s="10"/>
      <c r="UN442" s="10"/>
      <c r="UO442" s="10"/>
      <c r="UP442" s="10"/>
      <c r="UQ442" s="10"/>
      <c r="UR442" s="10"/>
      <c r="US442" s="10"/>
      <c r="UT442" s="10"/>
      <c r="UU442" s="10"/>
      <c r="UV442" s="10"/>
      <c r="UW442" s="10"/>
      <c r="UX442" s="10"/>
      <c r="UY442" s="10"/>
      <c r="UZ442" s="10"/>
      <c r="VA442" s="10"/>
      <c r="VB442" s="10"/>
      <c r="VC442" s="10"/>
      <c r="VD442" s="10"/>
      <c r="VE442" s="10"/>
      <c r="VF442" s="10"/>
      <c r="VG442" s="10"/>
      <c r="VH442" s="10"/>
      <c r="VI442" s="10"/>
      <c r="VJ442" s="10"/>
      <c r="VK442" s="10"/>
      <c r="VL442" s="10"/>
      <c r="VM442" s="10"/>
      <c r="VN442" s="10"/>
      <c r="VO442" s="10"/>
      <c r="VP442" s="10"/>
      <c r="VQ442" s="10"/>
      <c r="VR442" s="10"/>
      <c r="VS442" s="10"/>
      <c r="VT442" s="10"/>
      <c r="VU442" s="10"/>
      <c r="VV442" s="10"/>
      <c r="VW442" s="10"/>
      <c r="VX442" s="10"/>
      <c r="VY442" s="10"/>
      <c r="VZ442" s="10"/>
      <c r="WA442" s="10"/>
      <c r="WB442" s="10"/>
      <c r="WC442" s="10"/>
      <c r="WD442" s="10"/>
      <c r="WE442" s="10"/>
      <c r="WF442" s="10"/>
      <c r="WG442" s="10"/>
      <c r="WH442" s="10"/>
      <c r="WI442" s="10"/>
      <c r="WJ442" s="10"/>
      <c r="WK442" s="10"/>
      <c r="WL442" s="10"/>
      <c r="WM442" s="10"/>
      <c r="WN442" s="10"/>
      <c r="WO442" s="10"/>
      <c r="WP442" s="10"/>
      <c r="WQ442" s="10"/>
      <c r="WR442" s="10"/>
      <c r="WS442" s="10"/>
      <c r="WT442" s="10"/>
      <c r="WU442" s="10"/>
      <c r="WV442" s="10"/>
      <c r="WW442" s="10"/>
      <c r="WX442" s="10"/>
      <c r="WY442" s="10"/>
      <c r="WZ442" s="10"/>
      <c r="XA442" s="10"/>
      <c r="XB442" s="10"/>
      <c r="XC442" s="10"/>
      <c r="XD442" s="10"/>
      <c r="XE442" s="10"/>
      <c r="XF442" s="10"/>
      <c r="XG442" s="10"/>
      <c r="XH442" s="10"/>
      <c r="XI442" s="10"/>
      <c r="XJ442" s="10"/>
      <c r="XK442" s="10"/>
      <c r="XL442" s="10"/>
      <c r="XM442" s="10"/>
      <c r="XN442" s="10"/>
      <c r="XO442" s="10"/>
      <c r="XP442" s="10"/>
      <c r="XQ442" s="10"/>
      <c r="XR442" s="10"/>
      <c r="XS442" s="10"/>
      <c r="XT442" s="10"/>
      <c r="XU442" s="10"/>
      <c r="XV442" s="10"/>
      <c r="XW442" s="10"/>
      <c r="XX442" s="10"/>
      <c r="XY442" s="10"/>
      <c r="XZ442" s="10"/>
      <c r="YA442" s="10"/>
      <c r="YB442" s="10"/>
      <c r="YC442" s="10"/>
      <c r="YD442" s="10"/>
      <c r="YE442" s="10"/>
      <c r="YF442" s="10"/>
      <c r="YG442" s="10"/>
      <c r="YH442" s="10"/>
      <c r="YI442" s="10"/>
      <c r="YJ442" s="10"/>
      <c r="YK442" s="10"/>
      <c r="YL442" s="10"/>
      <c r="YM442" s="10"/>
      <c r="YN442" s="10"/>
      <c r="YO442" s="10"/>
      <c r="YP442" s="10"/>
      <c r="YQ442" s="10"/>
      <c r="YR442" s="10"/>
      <c r="YS442" s="10"/>
      <c r="YT442" s="10"/>
      <c r="YU442" s="10"/>
      <c r="YV442" s="10"/>
      <c r="YW442" s="10"/>
      <c r="YX442" s="10"/>
      <c r="YY442" s="10"/>
      <c r="YZ442" s="10"/>
      <c r="ZA442" s="10"/>
      <c r="ZB442" s="10"/>
      <c r="ZC442" s="10"/>
      <c r="ZD442" s="10"/>
      <c r="ZE442" s="10"/>
      <c r="ZF442" s="10"/>
      <c r="ZG442" s="10"/>
      <c r="ZH442" s="10"/>
      <c r="ZI442" s="10"/>
      <c r="ZJ442" s="10"/>
      <c r="ZK442" s="10"/>
      <c r="ZL442" s="10"/>
      <c r="ZM442" s="10"/>
      <c r="ZN442" s="10"/>
      <c r="ZO442" s="10"/>
      <c r="ZP442" s="10"/>
      <c r="ZQ442" s="10"/>
      <c r="ZR442" s="10"/>
      <c r="ZS442" s="10"/>
      <c r="ZT442" s="10"/>
      <c r="ZU442" s="10"/>
      <c r="ZV442" s="10"/>
      <c r="ZW442" s="10"/>
      <c r="ZX442" s="10"/>
      <c r="ZY442" s="10"/>
      <c r="ZZ442" s="10"/>
      <c r="AAA442" s="10"/>
      <c r="AAB442" s="10"/>
      <c r="AAC442" s="10"/>
      <c r="AAD442" s="10"/>
      <c r="AAE442" s="10"/>
      <c r="AAF442" s="10"/>
      <c r="AAG442" s="10"/>
      <c r="AAH442" s="10"/>
      <c r="AAI442" s="10"/>
      <c r="AAJ442" s="10"/>
      <c r="AAK442" s="10"/>
      <c r="AAL442" s="10"/>
      <c r="AAM442" s="10"/>
      <c r="AAN442" s="10"/>
      <c r="AAO442" s="10"/>
      <c r="AAP442" s="10"/>
      <c r="AAQ442" s="10"/>
      <c r="AAR442" s="10"/>
      <c r="AAS442" s="10"/>
      <c r="AAT442" s="10"/>
      <c r="AAU442" s="10"/>
      <c r="AAV442" s="10"/>
      <c r="AAW442" s="10"/>
      <c r="AAX442" s="10"/>
      <c r="AAY442" s="10"/>
      <c r="AAZ442" s="10"/>
      <c r="ABA442" s="10"/>
      <c r="ABB442" s="10"/>
      <c r="ABC442" s="10"/>
      <c r="ABD442" s="10"/>
      <c r="ABE442" s="10"/>
      <c r="ABF442" s="10"/>
      <c r="ABG442" s="10"/>
      <c r="ABH442" s="10"/>
      <c r="ABI442" s="10"/>
      <c r="ABJ442" s="10"/>
      <c r="ABK442" s="10"/>
      <c r="ABL442" s="10"/>
      <c r="ABM442" s="10"/>
      <c r="ABN442" s="10"/>
      <c r="ABO442" s="10"/>
      <c r="ABP442" s="10"/>
      <c r="ABQ442" s="10"/>
      <c r="ABR442" s="10"/>
      <c r="ABS442" s="10"/>
      <c r="ABT442" s="10"/>
      <c r="ABU442" s="10"/>
      <c r="ABV442" s="10"/>
      <c r="ABW442" s="10"/>
      <c r="ABX442" s="10"/>
      <c r="ABY442" s="10"/>
      <c r="ABZ442" s="10"/>
      <c r="ACA442" s="10"/>
      <c r="ACB442" s="10"/>
      <c r="ACC442" s="10"/>
      <c r="ACD442" s="10"/>
      <c r="ACE442" s="10"/>
      <c r="ACF442" s="10"/>
      <c r="ACG442" s="10"/>
      <c r="ACH442" s="10"/>
      <c r="ACI442" s="10"/>
      <c r="ACJ442" s="10"/>
      <c r="ACK442" s="10"/>
      <c r="ACL442" s="10"/>
      <c r="ACM442" s="10"/>
      <c r="ACN442" s="10"/>
      <c r="ACO442" s="10"/>
      <c r="ACP442" s="10"/>
      <c r="ACQ442" s="10"/>
      <c r="ACR442" s="10"/>
      <c r="ACS442" s="10"/>
      <c r="ACT442" s="10"/>
      <c r="ACU442" s="10"/>
      <c r="ACV442" s="10"/>
      <c r="ACW442" s="10"/>
      <c r="ACX442" s="10"/>
      <c r="ACY442" s="10"/>
      <c r="ACZ442" s="10"/>
      <c r="ADA442" s="10"/>
      <c r="ADB442" s="10"/>
      <c r="ADC442" s="10"/>
      <c r="ADD442" s="10"/>
      <c r="ADE442" s="10"/>
      <c r="ADF442" s="10"/>
      <c r="ADG442" s="10"/>
      <c r="ADH442" s="10"/>
      <c r="ADI442" s="10"/>
      <c r="ADJ442" s="10"/>
      <c r="ADK442" s="10"/>
      <c r="ADL442" s="10"/>
      <c r="ADM442" s="10"/>
      <c r="ADN442" s="10"/>
      <c r="ADO442" s="10"/>
      <c r="ADP442" s="10"/>
      <c r="ADQ442" s="10"/>
      <c r="ADR442" s="10"/>
      <c r="ADS442" s="10"/>
      <c r="ADT442" s="10"/>
      <c r="ADU442" s="10"/>
      <c r="ADV442" s="10"/>
      <c r="ADW442" s="10"/>
      <c r="ADX442" s="10"/>
      <c r="ADY442" s="10"/>
      <c r="ADZ442" s="10"/>
      <c r="AEA442" s="10"/>
      <c r="AEB442" s="10"/>
      <c r="AEC442" s="10"/>
      <c r="AED442" s="10"/>
      <c r="AEE442" s="10"/>
      <c r="AEF442" s="10"/>
      <c r="AEG442" s="10"/>
      <c r="AEH442" s="10"/>
      <c r="AEI442" s="10"/>
      <c r="AEJ442" s="10"/>
      <c r="AEK442" s="10"/>
      <c r="AEL442" s="10"/>
      <c r="AEM442" s="10"/>
      <c r="AEN442" s="10"/>
      <c r="AEO442" s="10"/>
      <c r="AEP442" s="10"/>
      <c r="AEQ442" s="10"/>
      <c r="AER442" s="10"/>
      <c r="AES442" s="10"/>
      <c r="AET442" s="10"/>
      <c r="AEU442" s="10"/>
      <c r="AEV442" s="10"/>
      <c r="AEW442" s="10"/>
      <c r="AEX442" s="10"/>
      <c r="AEY442" s="10"/>
      <c r="AEZ442" s="10"/>
      <c r="AFA442" s="10"/>
      <c r="AFB442" s="10"/>
      <c r="AFC442" s="10"/>
      <c r="AFD442" s="10"/>
      <c r="AFE442" s="10"/>
      <c r="AFF442" s="10"/>
      <c r="AFG442" s="10"/>
      <c r="AFH442" s="10"/>
      <c r="AFI442" s="10"/>
      <c r="AFJ442" s="10"/>
      <c r="AFK442" s="10"/>
      <c r="AFL442" s="10"/>
      <c r="AFM442" s="10"/>
      <c r="AFN442" s="10"/>
      <c r="AFO442" s="10"/>
      <c r="AFP442" s="10"/>
      <c r="AFQ442" s="10"/>
      <c r="AFR442" s="10"/>
      <c r="AFS442" s="10"/>
      <c r="AFT442" s="10"/>
      <c r="AFU442" s="10"/>
      <c r="AFV442" s="10"/>
      <c r="AFW442" s="10"/>
      <c r="AFX442" s="10"/>
      <c r="AFY442" s="10"/>
      <c r="AFZ442" s="10"/>
      <c r="AGA442" s="10"/>
      <c r="AGB442" s="10"/>
      <c r="AGC442" s="10"/>
      <c r="AGD442" s="10"/>
      <c r="AGE442" s="10"/>
      <c r="AGF442" s="10"/>
      <c r="AGG442" s="10"/>
      <c r="AGH442" s="10"/>
      <c r="AGI442" s="10"/>
      <c r="AGJ442" s="10"/>
      <c r="AGK442" s="10"/>
      <c r="AGL442" s="10"/>
      <c r="AGM442" s="10"/>
      <c r="AGN442" s="10"/>
      <c r="AGO442" s="10"/>
      <c r="AGP442" s="10"/>
      <c r="AGQ442" s="10"/>
      <c r="AGR442" s="10"/>
      <c r="AGS442" s="10"/>
      <c r="AGT442" s="10"/>
      <c r="AGU442" s="10"/>
      <c r="AGV442" s="10"/>
      <c r="AGW442" s="10"/>
      <c r="AGX442" s="10"/>
      <c r="AGY442" s="10"/>
      <c r="AGZ442" s="10"/>
      <c r="AHA442" s="10"/>
      <c r="AHB442" s="10"/>
      <c r="AHC442" s="10"/>
      <c r="AHD442" s="10"/>
      <c r="AHE442" s="10"/>
      <c r="AHF442" s="10"/>
      <c r="AHG442" s="10"/>
      <c r="AHH442" s="10"/>
      <c r="AHI442" s="10"/>
      <c r="AHJ442" s="10"/>
      <c r="AHK442" s="10"/>
      <c r="AHL442" s="10"/>
      <c r="AHM442" s="10"/>
      <c r="AHN442" s="10"/>
      <c r="AHO442" s="10"/>
      <c r="AHP442" s="10"/>
      <c r="AHQ442" s="10"/>
      <c r="AHR442" s="10"/>
      <c r="AHS442" s="10"/>
      <c r="AHT442" s="10"/>
      <c r="AHU442" s="10"/>
      <c r="AHV442" s="10"/>
      <c r="AHW442" s="10"/>
      <c r="AHX442" s="10"/>
      <c r="AHY442" s="10"/>
      <c r="AHZ442" s="10"/>
      <c r="AIA442" s="10"/>
      <c r="AIB442" s="10"/>
      <c r="AIC442" s="10"/>
      <c r="AID442" s="10"/>
      <c r="AIE442" s="10"/>
      <c r="AIF442" s="10"/>
      <c r="AIG442" s="10"/>
      <c r="AIH442" s="10"/>
      <c r="AII442" s="10"/>
      <c r="AIJ442" s="10"/>
      <c r="AIK442" s="10"/>
      <c r="AIL442" s="10"/>
      <c r="AIM442" s="10"/>
      <c r="AIN442" s="10"/>
      <c r="AIO442" s="10"/>
      <c r="AIP442" s="10"/>
      <c r="AIQ442" s="10"/>
      <c r="AIR442" s="10"/>
      <c r="AIS442" s="10"/>
      <c r="AIT442" s="10"/>
      <c r="AIU442" s="10"/>
      <c r="AIV442" s="10"/>
      <c r="AIW442" s="10"/>
      <c r="AIX442" s="10"/>
      <c r="AIY442" s="10"/>
      <c r="AIZ442" s="10"/>
      <c r="AJA442" s="10"/>
      <c r="AJB442" s="10"/>
      <c r="AJC442" s="10"/>
      <c r="AJD442" s="10"/>
      <c r="AJE442" s="10"/>
      <c r="AJF442" s="10"/>
      <c r="AJG442" s="10"/>
      <c r="AJH442" s="10"/>
      <c r="AJI442" s="10"/>
      <c r="AJJ442" s="10"/>
      <c r="AJK442" s="10"/>
      <c r="AJL442" s="10"/>
      <c r="AJM442" s="10"/>
      <c r="AJN442" s="10"/>
      <c r="AJO442" s="10"/>
      <c r="AJP442" s="10"/>
      <c r="AJQ442" s="10"/>
      <c r="AJR442" s="10"/>
      <c r="AJS442" s="10"/>
      <c r="AJT442" s="10"/>
      <c r="AJU442" s="10"/>
      <c r="AJV442" s="10"/>
      <c r="AJW442" s="10"/>
      <c r="AJX442" s="10"/>
      <c r="AJY442" s="10"/>
      <c r="AJZ442" s="10"/>
      <c r="AKA442" s="10"/>
      <c r="AKB442" s="10"/>
      <c r="AKC442" s="10"/>
      <c r="AKD442" s="10"/>
      <c r="AKE442" s="10"/>
      <c r="AKF442" s="10"/>
      <c r="AKG442" s="10"/>
      <c r="AKH442" s="10"/>
      <c r="AKI442" s="10"/>
      <c r="AKJ442" s="10"/>
      <c r="AKK442" s="10"/>
      <c r="AKL442" s="10"/>
      <c r="AKM442" s="10"/>
      <c r="AKN442" s="10"/>
      <c r="AKO442" s="10"/>
      <c r="AKP442" s="10"/>
      <c r="AKQ442" s="10"/>
      <c r="AKR442" s="10"/>
      <c r="AKS442" s="10"/>
      <c r="AKT442" s="10"/>
      <c r="AKU442" s="10"/>
      <c r="AKV442" s="10"/>
      <c r="AKW442" s="10"/>
      <c r="AKX442" s="10"/>
      <c r="AKY442" s="10"/>
      <c r="AKZ442" s="10"/>
      <c r="ALA442" s="10"/>
      <c r="ALB442" s="10"/>
      <c r="ALC442" s="10"/>
      <c r="ALD442" s="10"/>
      <c r="ALE442" s="10"/>
      <c r="ALF442" s="10"/>
      <c r="ALG442" s="10"/>
      <c r="ALH442" s="10"/>
      <c r="ALI442" s="10"/>
      <c r="ALJ442" s="10"/>
      <c r="ALK442" s="10"/>
      <c r="ALL442" s="10"/>
      <c r="ALM442" s="10"/>
      <c r="ALN442" s="10"/>
      <c r="ALO442" s="10"/>
      <c r="ALP442" s="10"/>
      <c r="ALQ442" s="10"/>
      <c r="ALR442" s="10"/>
      <c r="ALS442" s="10"/>
      <c r="ALT442" s="10"/>
      <c r="ALU442" s="10"/>
      <c r="ALV442" s="10"/>
      <c r="ALW442" s="10"/>
      <c r="ALX442" s="10"/>
      <c r="ALY442" s="10"/>
      <c r="ALZ442" s="10"/>
      <c r="AMA442" s="10"/>
      <c r="AMB442" s="10"/>
      <c r="AMC442" s="10"/>
      <c r="AMD442" s="10"/>
      <c r="AME442" s="10"/>
      <c r="AMF442" s="10"/>
      <c r="AMG442" s="10"/>
      <c r="AMH442" s="10"/>
      <c r="AMI442" s="10"/>
      <c r="AMJ442" s="10"/>
      <c r="AMK442" s="10"/>
      <c r="AML442" s="10"/>
      <c r="AMM442" s="10"/>
      <c r="AMN442" s="10"/>
      <c r="AMO442" s="10"/>
      <c r="AMP442" s="10"/>
      <c r="AMQ442" s="10"/>
      <c r="AMR442" s="10"/>
      <c r="AMS442" s="10"/>
      <c r="AMT442" s="10"/>
      <c r="AMU442" s="10"/>
      <c r="AMV442" s="10"/>
      <c r="AMW442" s="10"/>
      <c r="AMX442" s="10"/>
      <c r="AMY442" s="10"/>
      <c r="AMZ442" s="10"/>
      <c r="ANA442" s="10"/>
      <c r="ANB442" s="10"/>
      <c r="ANC442" s="10"/>
      <c r="AND442" s="10"/>
      <c r="ANE442" s="10"/>
      <c r="ANF442" s="10"/>
      <c r="ANG442" s="10"/>
      <c r="ANH442" s="10"/>
      <c r="ANI442" s="10"/>
      <c r="ANJ442" s="10"/>
      <c r="ANK442" s="10"/>
      <c r="ANL442" s="10"/>
      <c r="ANM442" s="10"/>
      <c r="ANN442" s="10"/>
      <c r="ANO442" s="10"/>
      <c r="ANP442" s="10"/>
      <c r="ANQ442" s="10"/>
      <c r="ANR442" s="10"/>
      <c r="ANS442" s="10"/>
      <c r="ANT442" s="10"/>
      <c r="ANU442" s="10"/>
      <c r="ANV442" s="10"/>
      <c r="ANW442" s="10"/>
      <c r="ANX442" s="10"/>
      <c r="ANY442" s="10"/>
      <c r="ANZ442" s="10"/>
      <c r="AOA442" s="10"/>
      <c r="AOB442" s="10"/>
      <c r="AOC442" s="10"/>
      <c r="AOD442" s="10"/>
      <c r="AOE442" s="10"/>
      <c r="AOF442" s="10"/>
      <c r="AOG442" s="10"/>
      <c r="AOH442" s="10"/>
      <c r="AOI442" s="10"/>
      <c r="AOJ442" s="10"/>
      <c r="AOK442" s="10"/>
      <c r="AOL442" s="10"/>
      <c r="AOM442" s="10"/>
      <c r="AON442" s="10"/>
      <c r="AOO442" s="10"/>
      <c r="AOP442" s="10"/>
      <c r="AOQ442" s="10"/>
      <c r="AOR442" s="10"/>
      <c r="AOS442" s="10"/>
      <c r="AOT442" s="10"/>
      <c r="AOU442" s="10"/>
      <c r="AOV442" s="10"/>
      <c r="AOW442" s="10"/>
      <c r="AOX442" s="10"/>
      <c r="AOY442" s="10"/>
      <c r="AOZ442" s="10"/>
      <c r="APA442" s="10"/>
      <c r="APB442" s="10"/>
      <c r="APC442" s="10"/>
      <c r="APD442" s="10"/>
      <c r="APE442" s="10"/>
      <c r="APF442" s="10"/>
      <c r="APG442" s="10"/>
      <c r="APH442" s="10"/>
      <c r="API442" s="10"/>
      <c r="APJ442" s="10"/>
      <c r="APK442" s="10"/>
      <c r="APL442" s="10"/>
      <c r="APM442" s="10"/>
      <c r="APN442" s="10"/>
      <c r="APO442" s="10"/>
      <c r="APP442" s="10"/>
      <c r="APQ442" s="10"/>
      <c r="APR442" s="10"/>
      <c r="APS442" s="10"/>
      <c r="APT442" s="10"/>
      <c r="APU442" s="10"/>
      <c r="APV442" s="10"/>
      <c r="APW442" s="10"/>
      <c r="APX442" s="10"/>
      <c r="APY442" s="10"/>
      <c r="APZ442" s="10"/>
      <c r="AQA442" s="10"/>
      <c r="AQB442" s="10"/>
      <c r="AQC442" s="10"/>
      <c r="AQD442" s="10"/>
      <c r="AQE442" s="10"/>
      <c r="AQF442" s="10"/>
      <c r="AQG442" s="10"/>
      <c r="AQH442" s="10"/>
      <c r="AQI442" s="10"/>
      <c r="AQJ442" s="10"/>
      <c r="AQK442" s="10"/>
      <c r="AQL442" s="10"/>
      <c r="AQM442" s="10"/>
      <c r="AQN442" s="10"/>
      <c r="AQO442" s="10"/>
      <c r="AQP442" s="10"/>
      <c r="AQQ442" s="10"/>
      <c r="AQR442" s="10"/>
      <c r="AQS442" s="10"/>
      <c r="AQT442" s="10"/>
      <c r="AQU442" s="10"/>
      <c r="AQV442" s="10"/>
      <c r="AQW442" s="10"/>
      <c r="AQX442" s="10"/>
      <c r="AQY442" s="10"/>
      <c r="AQZ442" s="10"/>
      <c r="ARA442" s="10"/>
      <c r="ARB442" s="10"/>
      <c r="ARC442" s="10"/>
      <c r="ARD442" s="10"/>
      <c r="ARE442" s="10"/>
      <c r="ARF442" s="10"/>
      <c r="ARG442" s="10"/>
      <c r="ARH442" s="10"/>
      <c r="ARI442" s="10"/>
      <c r="ARJ442" s="10"/>
      <c r="ARK442" s="10"/>
      <c r="ARL442" s="10"/>
      <c r="ARM442" s="10"/>
      <c r="ARN442" s="10"/>
      <c r="ARO442" s="10"/>
      <c r="ARP442" s="10"/>
      <c r="ARQ442" s="10"/>
      <c r="ARR442" s="10"/>
      <c r="ARS442" s="10"/>
      <c r="ART442" s="10"/>
      <c r="ARU442" s="10"/>
      <c r="ARV442" s="10"/>
      <c r="ARW442" s="10"/>
      <c r="ARX442" s="10"/>
      <c r="ARY442" s="10"/>
      <c r="ARZ442" s="10"/>
      <c r="ASA442" s="10"/>
      <c r="ASB442" s="10"/>
      <c r="ASC442" s="10"/>
      <c r="ASD442" s="10"/>
      <c r="ASE442" s="10"/>
      <c r="ASF442" s="10"/>
      <c r="ASG442" s="10"/>
      <c r="ASH442" s="10"/>
      <c r="ASI442" s="10"/>
      <c r="ASJ442" s="10"/>
      <c r="ASK442" s="10"/>
      <c r="ASL442" s="10"/>
      <c r="ASM442" s="10"/>
      <c r="ASN442" s="10"/>
      <c r="ASO442" s="10"/>
      <c r="ASP442" s="10"/>
      <c r="ASQ442" s="10"/>
      <c r="ASR442" s="10"/>
      <c r="ASS442" s="10"/>
      <c r="AST442" s="10"/>
      <c r="ASU442" s="10"/>
      <c r="ASV442" s="10"/>
      <c r="ASW442" s="10"/>
      <c r="ASX442" s="10"/>
      <c r="ASY442" s="10"/>
      <c r="ASZ442" s="10"/>
      <c r="ATA442" s="10"/>
      <c r="ATB442" s="10"/>
      <c r="ATC442" s="10"/>
      <c r="ATD442" s="10"/>
      <c r="ATE442" s="10"/>
      <c r="ATF442" s="10"/>
      <c r="ATG442" s="10"/>
      <c r="ATH442" s="10"/>
      <c r="ATI442" s="10"/>
      <c r="ATJ442" s="10"/>
      <c r="ATK442" s="10"/>
      <c r="ATL442" s="10"/>
      <c r="ATM442" s="10"/>
      <c r="ATN442" s="10"/>
      <c r="ATO442" s="10"/>
      <c r="ATP442" s="10"/>
      <c r="ATQ442" s="10"/>
      <c r="ATR442" s="10"/>
      <c r="ATS442" s="10"/>
      <c r="ATT442" s="10"/>
      <c r="ATU442" s="10"/>
      <c r="ATV442" s="10"/>
      <c r="ATW442" s="10"/>
      <c r="ATX442" s="10"/>
      <c r="ATY442" s="10"/>
      <c r="ATZ442" s="10"/>
      <c r="AUA442" s="10"/>
      <c r="AUB442" s="10"/>
      <c r="AUC442" s="10"/>
      <c r="AUD442" s="10"/>
      <c r="AUE442" s="10"/>
      <c r="AUF442" s="10"/>
      <c r="AUG442" s="10"/>
      <c r="AUH442" s="10"/>
      <c r="AUI442" s="10"/>
      <c r="AUJ442" s="10"/>
      <c r="AUK442" s="10"/>
      <c r="AUL442" s="10"/>
      <c r="AUM442" s="10"/>
      <c r="AUN442" s="10"/>
      <c r="AUO442" s="10"/>
      <c r="AUP442" s="10"/>
      <c r="AUQ442" s="10"/>
      <c r="AUR442" s="10"/>
      <c r="AUS442" s="10"/>
      <c r="AUT442" s="10"/>
      <c r="AUU442" s="10"/>
      <c r="AUV442" s="10"/>
      <c r="AUW442" s="10"/>
      <c r="AUX442" s="10"/>
      <c r="AUY442" s="10"/>
      <c r="AUZ442" s="10"/>
      <c r="AVA442" s="10"/>
      <c r="AVB442" s="10"/>
      <c r="AVC442" s="10"/>
      <c r="AVD442" s="10"/>
      <c r="AVE442" s="10"/>
      <c r="AVF442" s="10"/>
      <c r="AVG442" s="10"/>
      <c r="AVH442" s="10"/>
      <c r="AVI442" s="10"/>
      <c r="AVJ442" s="10"/>
      <c r="AVK442" s="10"/>
      <c r="AVL442" s="10"/>
      <c r="AVM442" s="10"/>
      <c r="AVN442" s="10"/>
      <c r="AVO442" s="10"/>
      <c r="AVP442" s="10"/>
      <c r="AVQ442" s="10"/>
      <c r="AVR442" s="10"/>
      <c r="AVS442" s="10"/>
      <c r="AVT442" s="10"/>
      <c r="AVU442" s="10"/>
      <c r="AVV442" s="10"/>
      <c r="AVW442" s="10"/>
      <c r="AVX442" s="10"/>
      <c r="AVY442" s="10"/>
      <c r="AVZ442" s="10"/>
      <c r="AWA442" s="10"/>
      <c r="AWB442" s="10"/>
      <c r="AWC442" s="10"/>
      <c r="AWD442" s="10"/>
      <c r="AWE442" s="10"/>
      <c r="AWF442" s="10"/>
      <c r="AWG442" s="10"/>
      <c r="AWH442" s="10"/>
      <c r="AWI442" s="10"/>
      <c r="AWJ442" s="10"/>
      <c r="AWK442" s="10"/>
      <c r="AWL442" s="10"/>
      <c r="AWM442" s="10"/>
      <c r="AWN442" s="10"/>
      <c r="AWO442" s="10"/>
      <c r="AWP442" s="10"/>
      <c r="AWQ442" s="10"/>
      <c r="AWR442" s="10"/>
      <c r="AWS442" s="10"/>
      <c r="AWT442" s="10"/>
      <c r="AWU442" s="10"/>
      <c r="AWV442" s="10"/>
      <c r="AWW442" s="10"/>
      <c r="AWX442" s="10"/>
      <c r="AWY442" s="10"/>
      <c r="AWZ442" s="10"/>
      <c r="AXA442" s="10"/>
      <c r="AXB442" s="10"/>
      <c r="AXC442" s="10"/>
      <c r="AXD442" s="10"/>
      <c r="AXE442" s="10"/>
      <c r="AXF442" s="10"/>
      <c r="AXG442" s="10"/>
      <c r="AXH442" s="10"/>
      <c r="AXI442" s="10"/>
      <c r="AXJ442" s="10"/>
      <c r="AXK442" s="10"/>
      <c r="AXL442" s="10"/>
      <c r="AXM442" s="10"/>
      <c r="AXN442" s="10"/>
      <c r="AXO442" s="10"/>
      <c r="AXP442" s="10"/>
      <c r="AXQ442" s="10"/>
      <c r="AXR442" s="10"/>
      <c r="AXS442" s="10"/>
      <c r="AXT442" s="10"/>
      <c r="AXU442" s="10"/>
      <c r="AXV442" s="10"/>
      <c r="AXW442" s="10"/>
      <c r="AXX442" s="10"/>
      <c r="AXY442" s="10"/>
      <c r="AXZ442" s="10"/>
      <c r="AYA442" s="10"/>
      <c r="AYB442" s="10"/>
      <c r="AYC442" s="10"/>
      <c r="AYD442" s="10"/>
      <c r="AYE442" s="10"/>
      <c r="AYF442" s="10"/>
      <c r="AYG442" s="10"/>
      <c r="AYH442" s="10"/>
      <c r="AYI442" s="10"/>
      <c r="AYJ442" s="10"/>
      <c r="AYK442" s="10"/>
      <c r="AYL442" s="10"/>
      <c r="AYM442" s="10"/>
      <c r="AYN442" s="10"/>
      <c r="AYO442" s="10"/>
      <c r="AYP442" s="10"/>
      <c r="AYQ442" s="10"/>
      <c r="AYR442" s="10"/>
      <c r="AYS442" s="10"/>
      <c r="AYT442" s="10"/>
      <c r="AYU442" s="10"/>
      <c r="AYV442" s="10"/>
      <c r="AYW442" s="10"/>
      <c r="AYX442" s="10"/>
      <c r="AYY442" s="10"/>
      <c r="AYZ442" s="10"/>
      <c r="AZA442" s="10"/>
      <c r="AZB442" s="10"/>
      <c r="AZC442" s="10"/>
      <c r="AZD442" s="10"/>
      <c r="AZE442" s="10"/>
      <c r="AZF442" s="10"/>
      <c r="AZG442" s="10"/>
      <c r="AZH442" s="10"/>
      <c r="AZI442" s="10"/>
      <c r="AZJ442" s="10"/>
      <c r="AZK442" s="10"/>
      <c r="AZL442" s="10"/>
      <c r="AZM442" s="10"/>
      <c r="AZN442" s="10"/>
      <c r="AZO442" s="10"/>
      <c r="AZP442" s="10"/>
      <c r="AZQ442" s="10"/>
      <c r="AZR442" s="10"/>
      <c r="AZS442" s="10"/>
      <c r="AZT442" s="10"/>
      <c r="AZU442" s="10"/>
      <c r="AZV442" s="10"/>
      <c r="AZW442" s="10"/>
      <c r="AZX442" s="10"/>
      <c r="AZY442" s="10"/>
      <c r="AZZ442" s="10"/>
      <c r="BAA442" s="10"/>
      <c r="BAB442" s="10"/>
      <c r="BAC442" s="10"/>
      <c r="BAD442" s="10"/>
      <c r="BAE442" s="10"/>
      <c r="BAF442" s="10"/>
      <c r="BAG442" s="10"/>
      <c r="BAH442" s="10"/>
      <c r="BAI442" s="10"/>
      <c r="BAJ442" s="10"/>
      <c r="BAK442" s="10"/>
      <c r="BAL442" s="10"/>
      <c r="BAM442" s="10"/>
      <c r="BAN442" s="10"/>
      <c r="BAO442" s="10"/>
      <c r="BAP442" s="10"/>
      <c r="BAQ442" s="10"/>
      <c r="BAR442" s="10"/>
      <c r="BAS442" s="10"/>
      <c r="BAT442" s="10"/>
      <c r="BAU442" s="10"/>
      <c r="BAV442" s="10"/>
      <c r="BAW442" s="10"/>
      <c r="BAX442" s="10"/>
      <c r="BAY442" s="10"/>
      <c r="BAZ442" s="10"/>
      <c r="BBA442" s="10"/>
      <c r="BBB442" s="10"/>
      <c r="BBC442" s="10"/>
      <c r="BBD442" s="10"/>
      <c r="BBE442" s="10"/>
      <c r="BBF442" s="10"/>
      <c r="BBG442" s="10"/>
      <c r="BBH442" s="10"/>
      <c r="BBI442" s="10"/>
      <c r="BBJ442" s="10"/>
      <c r="BBK442" s="10"/>
      <c r="BBL442" s="10"/>
      <c r="BBM442" s="10"/>
      <c r="BBN442" s="10"/>
      <c r="BBO442" s="10"/>
      <c r="BBP442" s="10"/>
      <c r="BBQ442" s="10"/>
      <c r="BBR442" s="10"/>
      <c r="BBS442" s="10"/>
      <c r="BBT442" s="10"/>
      <c r="BBU442" s="10"/>
      <c r="BBV442" s="10"/>
      <c r="BBW442" s="10"/>
      <c r="BBX442" s="10"/>
      <c r="BBY442" s="10"/>
      <c r="BBZ442" s="10"/>
      <c r="BCA442" s="10"/>
      <c r="BCB442" s="10"/>
      <c r="BCC442" s="10"/>
      <c r="BCD442" s="10"/>
      <c r="BCE442" s="10"/>
      <c r="BCF442" s="10"/>
      <c r="BCG442" s="10"/>
      <c r="BCH442" s="10"/>
      <c r="BCI442" s="10"/>
      <c r="BCJ442" s="10"/>
      <c r="BCK442" s="10"/>
      <c r="BCL442" s="10"/>
      <c r="BCM442" s="10"/>
      <c r="BCN442" s="10"/>
      <c r="BCO442" s="10"/>
      <c r="BCP442" s="10"/>
      <c r="BCQ442" s="10"/>
      <c r="BCR442" s="10"/>
      <c r="BCS442" s="10"/>
      <c r="BCT442" s="10"/>
      <c r="BCU442" s="10"/>
      <c r="BCV442" s="10"/>
      <c r="BCW442" s="10"/>
      <c r="BCX442" s="10"/>
      <c r="BCY442" s="10"/>
      <c r="BCZ442" s="10"/>
      <c r="BDA442" s="10"/>
      <c r="BDB442" s="10"/>
      <c r="BDC442" s="10"/>
      <c r="BDD442" s="10"/>
      <c r="BDE442" s="10"/>
      <c r="BDF442" s="10"/>
      <c r="BDG442" s="10"/>
      <c r="BDH442" s="10"/>
      <c r="BDI442" s="10"/>
      <c r="BDJ442" s="10"/>
      <c r="BDK442" s="10"/>
      <c r="BDL442" s="10"/>
      <c r="BDM442" s="10"/>
      <c r="BDN442" s="10"/>
      <c r="BDO442" s="10"/>
      <c r="BDP442" s="10"/>
      <c r="BDQ442" s="10"/>
      <c r="BDR442" s="10"/>
      <c r="BDS442" s="10"/>
      <c r="BDT442" s="10"/>
      <c r="BDU442" s="10"/>
      <c r="BDV442" s="10"/>
      <c r="BDW442" s="10"/>
      <c r="BDX442" s="10"/>
      <c r="BDY442" s="10"/>
      <c r="BDZ442" s="10"/>
      <c r="BEA442" s="10"/>
      <c r="BEB442" s="10"/>
      <c r="BEC442" s="10"/>
      <c r="BED442" s="10"/>
      <c r="BEE442" s="10"/>
      <c r="BEF442" s="10"/>
      <c r="BEG442" s="10"/>
      <c r="BEH442" s="10"/>
      <c r="BEI442" s="10"/>
      <c r="BEJ442" s="10"/>
      <c r="BEK442" s="10"/>
      <c r="BEL442" s="10"/>
      <c r="BEM442" s="10"/>
      <c r="BEN442" s="10"/>
      <c r="BEO442" s="10"/>
      <c r="BEP442" s="10"/>
      <c r="BEQ442" s="10"/>
      <c r="BER442" s="10"/>
      <c r="BES442" s="10"/>
      <c r="BET442" s="10"/>
      <c r="BEU442" s="10"/>
      <c r="BEV442" s="10"/>
      <c r="BEW442" s="10"/>
      <c r="BEX442" s="10"/>
      <c r="BEY442" s="10"/>
      <c r="BEZ442" s="10"/>
      <c r="BFA442" s="10"/>
      <c r="BFB442" s="10"/>
      <c r="BFC442" s="10"/>
      <c r="BFD442" s="10"/>
      <c r="BFE442" s="10"/>
      <c r="BFF442" s="10"/>
      <c r="BFG442" s="10"/>
      <c r="BFH442" s="10"/>
      <c r="BFI442" s="10"/>
      <c r="BFJ442" s="10"/>
      <c r="BFK442" s="10"/>
      <c r="BFL442" s="10"/>
      <c r="BFM442" s="10"/>
      <c r="BFN442" s="10"/>
      <c r="BFO442" s="10"/>
      <c r="BFP442" s="10"/>
      <c r="BFQ442" s="10"/>
      <c r="BFR442" s="10"/>
      <c r="BFS442" s="10"/>
      <c r="BFT442" s="10"/>
      <c r="BFU442" s="10"/>
      <c r="BFV442" s="10"/>
      <c r="BFW442" s="10"/>
      <c r="BFX442" s="10"/>
      <c r="BFY442" s="10"/>
      <c r="BFZ442" s="10"/>
      <c r="BGA442" s="10"/>
      <c r="BGB442" s="10"/>
      <c r="BGC442" s="10"/>
      <c r="BGD442" s="10"/>
      <c r="BGE442" s="10"/>
      <c r="BGF442" s="10"/>
      <c r="BGG442" s="10"/>
      <c r="BGH442" s="10"/>
      <c r="BGI442" s="10"/>
      <c r="BGJ442" s="10"/>
      <c r="BGK442" s="10"/>
      <c r="BGL442" s="10"/>
      <c r="BGM442" s="10"/>
      <c r="BGN442" s="10"/>
      <c r="BGO442" s="10"/>
      <c r="BGP442" s="10"/>
      <c r="BGQ442" s="10"/>
      <c r="BGR442" s="10"/>
      <c r="BGS442" s="10"/>
      <c r="BGT442" s="10"/>
      <c r="BGU442" s="10"/>
      <c r="BGV442" s="10"/>
      <c r="BGW442" s="10"/>
      <c r="BGX442" s="10"/>
      <c r="BGY442" s="10"/>
      <c r="BGZ442" s="10"/>
      <c r="BHA442" s="10"/>
      <c r="BHB442" s="10"/>
      <c r="BHC442" s="10"/>
      <c r="BHD442" s="10"/>
      <c r="BHE442" s="10"/>
      <c r="BHF442" s="10"/>
      <c r="BHG442" s="10"/>
      <c r="BHH442" s="10"/>
      <c r="BHI442" s="10"/>
      <c r="BHJ442" s="10"/>
      <c r="BHK442" s="10"/>
      <c r="BHL442" s="10"/>
      <c r="BHM442" s="10"/>
      <c r="BHN442" s="10"/>
      <c r="BHO442" s="10"/>
      <c r="BHP442" s="10"/>
      <c r="BHQ442" s="10"/>
      <c r="BHR442" s="10"/>
      <c r="BHS442" s="10"/>
      <c r="BHT442" s="10"/>
      <c r="BHU442" s="10"/>
      <c r="BHV442" s="10"/>
      <c r="BHW442" s="10"/>
      <c r="BHX442" s="10"/>
      <c r="BHY442" s="10"/>
      <c r="BHZ442" s="10"/>
      <c r="BIA442" s="10"/>
      <c r="BIB442" s="10"/>
      <c r="BIC442" s="10"/>
      <c r="BID442" s="10"/>
      <c r="BIE442" s="10"/>
      <c r="BIF442" s="10"/>
      <c r="BIG442" s="10"/>
      <c r="BIH442" s="10"/>
      <c r="BII442" s="10"/>
      <c r="BIJ442" s="10"/>
      <c r="BIK442" s="10"/>
      <c r="BIL442" s="10"/>
      <c r="BIM442" s="10"/>
      <c r="BIN442" s="10"/>
      <c r="BIO442" s="10"/>
      <c r="BIP442" s="10"/>
      <c r="BIQ442" s="10"/>
      <c r="BIR442" s="10"/>
      <c r="BIS442" s="10"/>
      <c r="BIT442" s="10"/>
      <c r="BIU442" s="10"/>
      <c r="BIV442" s="10"/>
      <c r="BIW442" s="10"/>
      <c r="BIX442" s="10"/>
      <c r="BIY442" s="10"/>
      <c r="BIZ442" s="10"/>
      <c r="BJA442" s="10"/>
      <c r="BJB442" s="10"/>
      <c r="BJC442" s="10"/>
      <c r="BJD442" s="10"/>
      <c r="BJE442" s="10"/>
      <c r="BJF442" s="10"/>
      <c r="BJG442" s="10"/>
      <c r="BJH442" s="10"/>
      <c r="BJI442" s="10"/>
      <c r="BJJ442" s="10"/>
      <c r="BJK442" s="10"/>
      <c r="BJL442" s="10"/>
      <c r="BJM442" s="10"/>
      <c r="BJN442" s="10"/>
      <c r="BJO442" s="10"/>
      <c r="BJP442" s="10"/>
      <c r="BJQ442" s="10"/>
      <c r="BJR442" s="10"/>
      <c r="BJS442" s="10"/>
      <c r="BJT442" s="10"/>
      <c r="BJU442" s="10"/>
      <c r="BJV442" s="10"/>
      <c r="BJW442" s="10"/>
      <c r="BJX442" s="10"/>
      <c r="BJY442" s="10"/>
      <c r="BJZ442" s="10"/>
      <c r="BKA442" s="10"/>
      <c r="BKB442" s="10"/>
      <c r="BKC442" s="10"/>
      <c r="BKD442" s="10"/>
      <c r="BKE442" s="10"/>
      <c r="BKF442" s="10"/>
      <c r="BKG442" s="10"/>
      <c r="BKH442" s="10"/>
      <c r="BKI442" s="10"/>
      <c r="BKJ442" s="10"/>
      <c r="BKK442" s="10"/>
      <c r="BKL442" s="10"/>
      <c r="BKM442" s="10"/>
      <c r="BKN442" s="10"/>
      <c r="BKO442" s="10"/>
      <c r="BKP442" s="10"/>
      <c r="BKQ442" s="10"/>
      <c r="BKR442" s="10"/>
      <c r="BKS442" s="10"/>
      <c r="BKT442" s="10"/>
      <c r="BKU442" s="10"/>
      <c r="BKV442" s="10"/>
      <c r="BKW442" s="10"/>
      <c r="BKX442" s="10"/>
      <c r="BKY442" s="10"/>
      <c r="BKZ442" s="10"/>
      <c r="BLA442" s="10"/>
      <c r="BLB442" s="10"/>
      <c r="BLC442" s="10"/>
      <c r="BLD442" s="10"/>
      <c r="BLE442" s="10"/>
      <c r="BLF442" s="10"/>
      <c r="BLG442" s="10"/>
      <c r="BLH442" s="10"/>
      <c r="BLI442" s="10"/>
      <c r="BLJ442" s="10"/>
      <c r="BLK442" s="10"/>
      <c r="BLL442" s="10"/>
      <c r="BLM442" s="10"/>
      <c r="BLN442" s="10"/>
      <c r="BLO442" s="10"/>
      <c r="BLP442" s="10"/>
      <c r="BLQ442" s="10"/>
      <c r="BLR442" s="10"/>
      <c r="BLS442" s="10"/>
      <c r="BLT442" s="10"/>
      <c r="BLU442" s="10"/>
      <c r="BLV442" s="10"/>
      <c r="BLW442" s="10"/>
      <c r="BLX442" s="10"/>
      <c r="BLY442" s="10"/>
      <c r="BLZ442" s="10"/>
      <c r="BMA442" s="10"/>
      <c r="BMB442" s="10"/>
      <c r="BMC442" s="10"/>
      <c r="BMD442" s="10"/>
      <c r="BME442" s="10"/>
      <c r="BMF442" s="10"/>
      <c r="BMG442" s="10"/>
      <c r="BMH442" s="10"/>
      <c r="BMI442" s="10"/>
      <c r="BMJ442" s="10"/>
      <c r="BMK442" s="10"/>
      <c r="BML442" s="10"/>
      <c r="BMM442" s="10"/>
      <c r="BMN442" s="10"/>
      <c r="BMO442" s="10"/>
      <c r="BMP442" s="10"/>
      <c r="BMQ442" s="10"/>
      <c r="BMR442" s="10"/>
      <c r="BMS442" s="10"/>
      <c r="BMT442" s="10"/>
      <c r="BMU442" s="10"/>
      <c r="BMV442" s="10"/>
      <c r="BMW442" s="10"/>
      <c r="BMX442" s="10"/>
      <c r="BMY442" s="10"/>
      <c r="BMZ442" s="10"/>
      <c r="BNA442" s="10"/>
      <c r="BNB442" s="10"/>
      <c r="BNC442" s="10"/>
      <c r="BND442" s="10"/>
      <c r="BNE442" s="10"/>
      <c r="BNF442" s="10"/>
      <c r="BNG442" s="10"/>
      <c r="BNH442" s="10"/>
      <c r="BNI442" s="10"/>
      <c r="BNJ442" s="10"/>
      <c r="BNK442" s="10"/>
      <c r="BNL442" s="10"/>
      <c r="BNM442" s="10"/>
      <c r="BNN442" s="10"/>
      <c r="BNO442" s="10"/>
      <c r="BNP442" s="10"/>
      <c r="BNQ442" s="10"/>
      <c r="BNR442" s="10"/>
      <c r="BNS442" s="10"/>
      <c r="BNT442" s="10"/>
      <c r="BNU442" s="10"/>
      <c r="BNV442" s="10"/>
      <c r="BNW442" s="10"/>
      <c r="BNX442" s="10"/>
      <c r="BNY442" s="10"/>
      <c r="BNZ442" s="10"/>
      <c r="BOA442" s="10"/>
      <c r="BOB442" s="10"/>
      <c r="BOC442" s="10"/>
      <c r="BOD442" s="10"/>
      <c r="BOE442" s="10"/>
      <c r="BOF442" s="10"/>
      <c r="BOG442" s="10"/>
      <c r="BOH442" s="10"/>
      <c r="BOI442" s="10"/>
      <c r="BOJ442" s="10"/>
      <c r="BOK442" s="10"/>
      <c r="BOL442" s="10"/>
      <c r="BOM442" s="10"/>
      <c r="BON442" s="10"/>
      <c r="BOO442" s="10"/>
      <c r="BOP442" s="10"/>
      <c r="BOQ442" s="10"/>
      <c r="BOR442" s="10"/>
      <c r="BOS442" s="10"/>
      <c r="BOT442" s="10"/>
      <c r="BOU442" s="10"/>
      <c r="BOV442" s="10"/>
      <c r="BOW442" s="10"/>
      <c r="BOX442" s="10"/>
      <c r="BOY442" s="10"/>
      <c r="BOZ442" s="10"/>
      <c r="BPA442" s="10"/>
      <c r="BPB442" s="10"/>
      <c r="BPC442" s="10"/>
      <c r="BPD442" s="10"/>
      <c r="BPE442" s="10"/>
      <c r="BPF442" s="10"/>
      <c r="BPG442" s="10"/>
      <c r="BPH442" s="10"/>
      <c r="BPI442" s="10"/>
      <c r="BPJ442" s="10"/>
      <c r="BPK442" s="10"/>
      <c r="BPL442" s="10"/>
      <c r="BPM442" s="10"/>
      <c r="BPN442" s="10"/>
      <c r="BPO442" s="10"/>
      <c r="BPP442" s="10"/>
      <c r="BPQ442" s="10"/>
      <c r="BPR442" s="10"/>
      <c r="BPS442" s="10"/>
      <c r="BPT442" s="10"/>
      <c r="BPU442" s="10"/>
      <c r="BPV442" s="10"/>
      <c r="BPW442" s="10"/>
      <c r="BPX442" s="10"/>
      <c r="BPY442" s="10"/>
      <c r="BPZ442" s="10"/>
      <c r="BQA442" s="10"/>
      <c r="BQB442" s="10"/>
      <c r="BQC442" s="10"/>
      <c r="BQD442" s="10"/>
      <c r="BQE442" s="10"/>
      <c r="BQF442" s="10"/>
      <c r="BQG442" s="10"/>
      <c r="BQH442" s="10"/>
      <c r="BQI442" s="10"/>
      <c r="BQJ442" s="10"/>
      <c r="BQK442" s="10"/>
      <c r="BQL442" s="10"/>
      <c r="BQM442" s="10"/>
      <c r="BQN442" s="10"/>
      <c r="BQO442" s="10"/>
      <c r="BQP442" s="10"/>
      <c r="BQQ442" s="10"/>
      <c r="BQR442" s="10"/>
      <c r="BQS442" s="10"/>
      <c r="BQT442" s="10"/>
      <c r="BQU442" s="10"/>
      <c r="BQV442" s="10"/>
      <c r="BQW442" s="10"/>
      <c r="BQX442" s="10"/>
      <c r="BQY442" s="10"/>
      <c r="BQZ442" s="10"/>
      <c r="BRA442" s="10"/>
      <c r="BRB442" s="10"/>
      <c r="BRC442" s="10"/>
      <c r="BRD442" s="10"/>
      <c r="BRE442" s="10"/>
      <c r="BRF442" s="10"/>
      <c r="BRG442" s="10"/>
      <c r="BRH442" s="10"/>
      <c r="BRI442" s="10"/>
      <c r="BRJ442" s="10"/>
      <c r="BRK442" s="10"/>
      <c r="BRL442" s="10"/>
      <c r="BRM442" s="10"/>
      <c r="BRN442" s="10"/>
      <c r="BRO442" s="10"/>
      <c r="BRP442" s="10"/>
      <c r="BRQ442" s="10"/>
      <c r="BRR442" s="10"/>
      <c r="BRS442" s="10"/>
      <c r="BRT442" s="10"/>
      <c r="BRU442" s="10"/>
      <c r="BRV442" s="10"/>
      <c r="BRW442" s="10"/>
      <c r="BRX442" s="10"/>
      <c r="BRY442" s="10"/>
      <c r="BRZ442" s="10"/>
      <c r="BSA442" s="10"/>
      <c r="BSB442" s="10"/>
      <c r="BSC442" s="10"/>
      <c r="BSD442" s="10"/>
      <c r="BSE442" s="10"/>
      <c r="BSF442" s="10"/>
      <c r="BSG442" s="10"/>
      <c r="BSH442" s="10"/>
      <c r="BSI442" s="10"/>
      <c r="BSJ442" s="10"/>
      <c r="BSK442" s="10"/>
      <c r="BSL442" s="10"/>
      <c r="BSM442" s="10"/>
      <c r="BSN442" s="10"/>
      <c r="BSO442" s="10"/>
      <c r="BSP442" s="10"/>
      <c r="BSQ442" s="10"/>
      <c r="BSR442" s="10"/>
      <c r="BSS442" s="10"/>
      <c r="BST442" s="10"/>
      <c r="BSU442" s="10"/>
      <c r="BSV442" s="10"/>
      <c r="BSW442" s="10"/>
      <c r="BSX442" s="10"/>
      <c r="BSY442" s="10"/>
      <c r="BSZ442" s="10"/>
      <c r="BTA442" s="10"/>
      <c r="BTB442" s="10"/>
      <c r="BTC442" s="10"/>
      <c r="BTD442" s="10"/>
      <c r="BTE442" s="10"/>
      <c r="BTF442" s="10"/>
      <c r="BTG442" s="10"/>
      <c r="BTH442" s="10"/>
      <c r="BTI442" s="10"/>
      <c r="BTJ442" s="10"/>
      <c r="BTK442" s="10"/>
      <c r="BTL442" s="10"/>
      <c r="BTM442" s="10"/>
      <c r="BTN442" s="10"/>
      <c r="BTO442" s="10"/>
      <c r="BTP442" s="10"/>
      <c r="BTQ442" s="10"/>
      <c r="BTR442" s="10"/>
      <c r="BTS442" s="10"/>
      <c r="BTT442" s="10"/>
      <c r="BTU442" s="10"/>
      <c r="BTV442" s="10"/>
      <c r="BTW442" s="10"/>
      <c r="BTX442" s="10"/>
      <c r="BTY442" s="10"/>
      <c r="BTZ442" s="10"/>
      <c r="BUA442" s="10"/>
      <c r="BUB442" s="10"/>
      <c r="BUC442" s="10"/>
      <c r="BUD442" s="10"/>
      <c r="BUE442" s="10"/>
      <c r="BUF442" s="10"/>
      <c r="BUG442" s="10"/>
      <c r="BUH442" s="10"/>
      <c r="BUI442" s="10"/>
      <c r="BUJ442" s="10"/>
      <c r="BUK442" s="10"/>
      <c r="BUL442" s="10"/>
      <c r="BUM442" s="10"/>
      <c r="BUN442" s="10"/>
      <c r="BUO442" s="10"/>
      <c r="BUP442" s="10"/>
      <c r="BUQ442" s="10"/>
      <c r="BUR442" s="10"/>
      <c r="BUS442" s="10"/>
      <c r="BUT442" s="10"/>
      <c r="BUU442" s="10"/>
      <c r="BUV442" s="10"/>
      <c r="BUW442" s="10"/>
      <c r="BUX442" s="10"/>
      <c r="BUY442" s="10"/>
      <c r="BUZ442" s="10"/>
      <c r="BVA442" s="10"/>
      <c r="BVB442" s="10"/>
      <c r="BVC442" s="10"/>
      <c r="BVD442" s="10"/>
      <c r="BVE442" s="10"/>
      <c r="BVF442" s="10"/>
      <c r="BVG442" s="10"/>
      <c r="BVH442" s="10"/>
      <c r="BVI442" s="10"/>
      <c r="BVJ442" s="10"/>
      <c r="BVK442" s="10"/>
      <c r="BVL442" s="10"/>
      <c r="BVM442" s="10"/>
      <c r="BVN442" s="10"/>
      <c r="BVO442" s="10"/>
      <c r="BVP442" s="10"/>
      <c r="BVQ442" s="10"/>
      <c r="BVR442" s="10"/>
      <c r="BVS442" s="10"/>
      <c r="BVT442" s="10"/>
      <c r="BVU442" s="10"/>
      <c r="BVV442" s="10"/>
      <c r="BVW442" s="10"/>
      <c r="BVX442" s="10"/>
      <c r="BVY442" s="10"/>
      <c r="BVZ442" s="10"/>
      <c r="BWA442" s="10"/>
      <c r="BWB442" s="10"/>
      <c r="BWC442" s="10"/>
      <c r="BWD442" s="10"/>
      <c r="BWE442" s="10"/>
      <c r="BWF442" s="10"/>
      <c r="BWG442" s="10"/>
      <c r="BWH442" s="10"/>
      <c r="BWI442" s="10"/>
      <c r="BWJ442" s="10"/>
      <c r="BWK442" s="10"/>
      <c r="BWL442" s="10"/>
      <c r="BWM442" s="10"/>
      <c r="BWN442" s="10"/>
      <c r="BWO442" s="10"/>
      <c r="BWP442" s="10"/>
      <c r="BWQ442" s="10"/>
      <c r="BWR442" s="10"/>
      <c r="BWS442" s="10"/>
      <c r="BWT442" s="10"/>
      <c r="BWU442" s="10"/>
      <c r="BWV442" s="10"/>
      <c r="BWW442" s="10"/>
      <c r="BWX442" s="10"/>
      <c r="BWY442" s="10"/>
      <c r="BWZ442" s="10"/>
      <c r="BXA442" s="10"/>
      <c r="BXB442" s="10"/>
      <c r="BXC442" s="10"/>
      <c r="BXD442" s="10"/>
      <c r="BXE442" s="10"/>
      <c r="BXF442" s="10"/>
      <c r="BXG442" s="10"/>
      <c r="BXH442" s="10"/>
      <c r="BXI442" s="10"/>
      <c r="BXJ442" s="10"/>
      <c r="BXK442" s="10"/>
      <c r="BXL442" s="10"/>
      <c r="BXM442" s="10"/>
      <c r="BXN442" s="10"/>
      <c r="BXO442" s="10"/>
      <c r="BXP442" s="10"/>
      <c r="BXQ442" s="10"/>
      <c r="BXR442" s="10"/>
      <c r="BXS442" s="10"/>
      <c r="BXT442" s="10"/>
      <c r="BXU442" s="10"/>
      <c r="BXV442" s="10"/>
      <c r="BXW442" s="10"/>
      <c r="BXX442" s="10"/>
      <c r="BXY442" s="10"/>
      <c r="BXZ442" s="10"/>
      <c r="BYA442" s="10"/>
      <c r="BYB442" s="10"/>
      <c r="BYC442" s="10"/>
      <c r="BYD442" s="10"/>
      <c r="BYE442" s="10"/>
      <c r="BYF442" s="10"/>
      <c r="BYG442" s="10"/>
      <c r="BYH442" s="10"/>
      <c r="BYI442" s="10"/>
      <c r="BYJ442" s="10"/>
      <c r="BYK442" s="10"/>
      <c r="BYL442" s="10"/>
      <c r="BYM442" s="10"/>
      <c r="BYN442" s="10"/>
      <c r="BYO442" s="10"/>
      <c r="BYP442" s="10"/>
      <c r="BYQ442" s="10"/>
      <c r="BYR442" s="10"/>
      <c r="BYS442" s="10"/>
      <c r="BYT442" s="10"/>
      <c r="BYU442" s="10"/>
      <c r="BYV442" s="10"/>
      <c r="BYW442" s="10"/>
      <c r="BYX442" s="10"/>
      <c r="BYY442" s="10"/>
      <c r="BYZ442" s="10"/>
      <c r="BZA442" s="10"/>
      <c r="BZB442" s="10"/>
      <c r="BZC442" s="10"/>
      <c r="BZD442" s="10"/>
      <c r="BZE442" s="10"/>
      <c r="BZF442" s="10"/>
      <c r="BZG442" s="10"/>
      <c r="BZH442" s="10"/>
      <c r="BZI442" s="10"/>
      <c r="BZJ442" s="10"/>
      <c r="BZK442" s="10"/>
      <c r="BZL442" s="10"/>
      <c r="BZM442" s="10"/>
      <c r="BZN442" s="10"/>
      <c r="BZO442" s="10"/>
      <c r="BZP442" s="10"/>
      <c r="BZQ442" s="10"/>
      <c r="BZR442" s="10"/>
      <c r="BZS442" s="10"/>
      <c r="BZT442" s="10"/>
      <c r="BZU442" s="10"/>
      <c r="BZV442" s="10"/>
      <c r="BZW442" s="10"/>
      <c r="BZX442" s="10"/>
      <c r="BZY442" s="10"/>
      <c r="BZZ442" s="10"/>
      <c r="CAA442" s="10"/>
      <c r="CAB442" s="10"/>
      <c r="CAC442" s="10"/>
      <c r="CAD442" s="10"/>
      <c r="CAE442" s="10"/>
      <c r="CAF442" s="10"/>
      <c r="CAG442" s="10"/>
      <c r="CAH442" s="10"/>
      <c r="CAI442" s="10"/>
      <c r="CAJ442" s="10"/>
      <c r="CAK442" s="10"/>
      <c r="CAL442" s="10"/>
      <c r="CAM442" s="10"/>
      <c r="CAN442" s="10"/>
      <c r="CAO442" s="10"/>
      <c r="CAP442" s="10"/>
      <c r="CAQ442" s="10"/>
      <c r="CAR442" s="10"/>
      <c r="CAS442" s="10"/>
      <c r="CAT442" s="10"/>
      <c r="CAU442" s="10"/>
      <c r="CAV442" s="10"/>
      <c r="CAW442" s="10"/>
      <c r="CAX442" s="10"/>
      <c r="CAY442" s="10"/>
      <c r="CAZ442" s="10"/>
      <c r="CBA442" s="10"/>
      <c r="CBB442" s="10"/>
      <c r="CBC442" s="10"/>
      <c r="CBD442" s="10"/>
      <c r="CBE442" s="10"/>
      <c r="CBF442" s="10"/>
      <c r="CBG442" s="10"/>
      <c r="CBH442" s="10"/>
      <c r="CBI442" s="10"/>
      <c r="CBJ442" s="10"/>
      <c r="CBK442" s="10"/>
      <c r="CBL442" s="10"/>
      <c r="CBM442" s="10"/>
      <c r="CBN442" s="10"/>
      <c r="CBO442" s="10"/>
      <c r="CBP442" s="10"/>
      <c r="CBQ442" s="10"/>
      <c r="CBR442" s="10"/>
      <c r="CBS442" s="10"/>
      <c r="CBT442" s="10"/>
      <c r="CBU442" s="10"/>
      <c r="CBV442" s="10"/>
      <c r="CBW442" s="10"/>
      <c r="CBX442" s="10"/>
      <c r="CBY442" s="10"/>
      <c r="CBZ442" s="10"/>
      <c r="CCA442" s="10"/>
      <c r="CCB442" s="10"/>
      <c r="CCC442" s="10"/>
      <c r="CCD442" s="10"/>
      <c r="CCE442" s="10"/>
      <c r="CCF442" s="10"/>
      <c r="CCG442" s="10"/>
      <c r="CCH442" s="10"/>
      <c r="CCI442" s="10"/>
      <c r="CCJ442" s="10"/>
      <c r="CCK442" s="10"/>
      <c r="CCL442" s="10"/>
      <c r="CCM442" s="10"/>
      <c r="CCN442" s="10"/>
      <c r="CCO442" s="10"/>
      <c r="CCP442" s="10"/>
      <c r="CCQ442" s="10"/>
      <c r="CCR442" s="10"/>
      <c r="CCS442" s="10"/>
      <c r="CCT442" s="10"/>
      <c r="CCU442" s="10"/>
      <c r="CCV442" s="10"/>
      <c r="CCW442" s="10"/>
      <c r="CCX442" s="10"/>
      <c r="CCY442" s="10"/>
      <c r="CCZ442" s="10"/>
      <c r="CDA442" s="10"/>
      <c r="CDB442" s="10"/>
      <c r="CDC442" s="10"/>
      <c r="CDD442" s="10"/>
      <c r="CDE442" s="10"/>
      <c r="CDF442" s="10"/>
      <c r="CDG442" s="10"/>
      <c r="CDH442" s="10"/>
      <c r="CDI442" s="10"/>
      <c r="CDJ442" s="10"/>
      <c r="CDK442" s="10"/>
      <c r="CDL442" s="10"/>
      <c r="CDM442" s="10"/>
      <c r="CDN442" s="10"/>
      <c r="CDO442" s="10"/>
      <c r="CDP442" s="10"/>
      <c r="CDQ442" s="10"/>
      <c r="CDR442" s="10"/>
      <c r="CDS442" s="10"/>
      <c r="CDT442" s="10"/>
      <c r="CDU442" s="10"/>
      <c r="CDV442" s="10"/>
      <c r="CDW442" s="10"/>
      <c r="CDX442" s="10"/>
      <c r="CDY442" s="10"/>
      <c r="CDZ442" s="10"/>
      <c r="CEA442" s="10"/>
      <c r="CEB442" s="10"/>
      <c r="CEC442" s="10"/>
      <c r="CED442" s="10"/>
      <c r="CEE442" s="10"/>
      <c r="CEF442" s="10"/>
      <c r="CEG442" s="10"/>
      <c r="CEH442" s="10"/>
      <c r="CEI442" s="10"/>
      <c r="CEJ442" s="10"/>
      <c r="CEK442" s="10"/>
      <c r="CEL442" s="10"/>
      <c r="CEM442" s="10"/>
      <c r="CEN442" s="10"/>
      <c r="CEO442" s="10"/>
      <c r="CEP442" s="10"/>
      <c r="CEQ442" s="10"/>
      <c r="CER442" s="10"/>
      <c r="CES442" s="10"/>
      <c r="CET442" s="10"/>
      <c r="CEU442" s="10"/>
      <c r="CEV442" s="10"/>
      <c r="CEW442" s="10"/>
      <c r="CEX442" s="10"/>
      <c r="CEY442" s="10"/>
      <c r="CEZ442" s="10"/>
      <c r="CFA442" s="10"/>
      <c r="CFB442" s="10"/>
      <c r="CFC442" s="10"/>
      <c r="CFD442" s="10"/>
      <c r="CFE442" s="10"/>
      <c r="CFF442" s="10"/>
      <c r="CFG442" s="10"/>
      <c r="CFH442" s="10"/>
      <c r="CFI442" s="10"/>
      <c r="CFJ442" s="10"/>
      <c r="CFK442" s="10"/>
      <c r="CFL442" s="10"/>
      <c r="CFM442" s="10"/>
      <c r="CFN442" s="10"/>
      <c r="CFO442" s="10"/>
      <c r="CFP442" s="10"/>
      <c r="CFQ442" s="10"/>
      <c r="CFR442" s="10"/>
      <c r="CFS442" s="10"/>
      <c r="CFT442" s="10"/>
      <c r="CFU442" s="10"/>
      <c r="CFV442" s="10"/>
      <c r="CFW442" s="10"/>
      <c r="CFX442" s="10"/>
      <c r="CFY442" s="10"/>
      <c r="CFZ442" s="10"/>
      <c r="CGA442" s="10"/>
      <c r="CGB442" s="10"/>
      <c r="CGC442" s="10"/>
      <c r="CGD442" s="10"/>
      <c r="CGE442" s="10"/>
      <c r="CGF442" s="10"/>
      <c r="CGG442" s="10"/>
      <c r="CGH442" s="10"/>
      <c r="CGI442" s="10"/>
      <c r="CGJ442" s="10"/>
      <c r="CGK442" s="10"/>
      <c r="CGL442" s="10"/>
      <c r="CGM442" s="10"/>
      <c r="CGN442" s="10"/>
      <c r="CGO442" s="10"/>
      <c r="CGP442" s="10"/>
      <c r="CGQ442" s="10"/>
      <c r="CGR442" s="10"/>
      <c r="CGS442" s="10"/>
      <c r="CGT442" s="10"/>
      <c r="CGU442" s="10"/>
      <c r="CGV442" s="10"/>
      <c r="CGW442" s="10"/>
      <c r="CGX442" s="10"/>
      <c r="CGY442" s="10"/>
      <c r="CGZ442" s="10"/>
      <c r="CHA442" s="10"/>
      <c r="CHB442" s="10"/>
      <c r="CHC442" s="10"/>
      <c r="CHD442" s="10"/>
      <c r="CHE442" s="10"/>
      <c r="CHF442" s="10"/>
      <c r="CHG442" s="10"/>
      <c r="CHH442" s="10"/>
      <c r="CHI442" s="10"/>
      <c r="CHJ442" s="10"/>
      <c r="CHK442" s="10"/>
      <c r="CHL442" s="10"/>
      <c r="CHM442" s="10"/>
      <c r="CHN442" s="10"/>
      <c r="CHO442" s="10"/>
      <c r="CHP442" s="10"/>
      <c r="CHQ442" s="10"/>
      <c r="CHR442" s="10"/>
      <c r="CHS442" s="10"/>
      <c r="CHT442" s="10"/>
      <c r="CHU442" s="10"/>
      <c r="CHV442" s="10"/>
      <c r="CHW442" s="10"/>
      <c r="CHX442" s="10"/>
      <c r="CHY442" s="10"/>
      <c r="CHZ442" s="10"/>
      <c r="CIA442" s="10"/>
      <c r="CIB442" s="10"/>
      <c r="CIC442" s="10"/>
      <c r="CID442" s="10"/>
      <c r="CIE442" s="10"/>
      <c r="CIF442" s="10"/>
      <c r="CIG442" s="10"/>
      <c r="CIH442" s="10"/>
      <c r="CII442" s="10"/>
      <c r="CIJ442" s="10"/>
      <c r="CIK442" s="10"/>
      <c r="CIL442" s="10"/>
      <c r="CIM442" s="10"/>
      <c r="CIN442" s="10"/>
      <c r="CIO442" s="10"/>
      <c r="CIP442" s="10"/>
      <c r="CIQ442" s="10"/>
      <c r="CIR442" s="10"/>
      <c r="CIS442" s="10"/>
      <c r="CIT442" s="10"/>
      <c r="CIU442" s="10"/>
      <c r="CIV442" s="10"/>
      <c r="CIW442" s="10"/>
      <c r="CIX442" s="10"/>
      <c r="CIY442" s="10"/>
      <c r="CIZ442" s="10"/>
      <c r="CJA442" s="10"/>
      <c r="CJB442" s="10"/>
      <c r="CJC442" s="10"/>
      <c r="CJD442" s="10"/>
      <c r="CJE442" s="10"/>
      <c r="CJF442" s="10"/>
      <c r="CJG442" s="10"/>
      <c r="CJH442" s="10"/>
      <c r="CJI442" s="10"/>
      <c r="CJJ442" s="10"/>
      <c r="CJK442" s="10"/>
      <c r="CJL442" s="10"/>
      <c r="CJM442" s="10"/>
      <c r="CJN442" s="10"/>
      <c r="CJO442" s="10"/>
      <c r="CJP442" s="10"/>
      <c r="CJQ442" s="10"/>
      <c r="CJR442" s="10"/>
      <c r="CJS442" s="10"/>
      <c r="CJT442" s="10"/>
      <c r="CJU442" s="10"/>
      <c r="CJV442" s="10"/>
      <c r="CJW442" s="10"/>
      <c r="CJX442" s="10"/>
      <c r="CJY442" s="10"/>
      <c r="CJZ442" s="10"/>
      <c r="CKA442" s="10"/>
      <c r="CKB442" s="10"/>
      <c r="CKC442" s="10"/>
      <c r="CKD442" s="10"/>
      <c r="CKE442" s="10"/>
      <c r="CKF442" s="10"/>
      <c r="CKG442" s="10"/>
      <c r="CKH442" s="10"/>
      <c r="CKI442" s="10"/>
      <c r="CKJ442" s="10"/>
      <c r="CKK442" s="10"/>
      <c r="CKL442" s="10"/>
      <c r="CKM442" s="10"/>
      <c r="CKN442" s="10"/>
      <c r="CKO442" s="10"/>
      <c r="CKP442" s="10"/>
      <c r="CKQ442" s="10"/>
      <c r="CKR442" s="10"/>
      <c r="CKS442" s="10"/>
      <c r="CKT442" s="10"/>
      <c r="CKU442" s="10"/>
      <c r="CKV442" s="10"/>
      <c r="CKW442" s="10"/>
      <c r="CKX442" s="10"/>
      <c r="CKY442" s="10"/>
      <c r="CKZ442" s="10"/>
      <c r="CLA442" s="10"/>
      <c r="CLB442" s="10"/>
      <c r="CLC442" s="10"/>
      <c r="CLD442" s="10"/>
      <c r="CLE442" s="10"/>
      <c r="CLF442" s="10"/>
      <c r="CLG442" s="10"/>
      <c r="CLH442" s="10"/>
      <c r="CLI442" s="10"/>
      <c r="CLJ442" s="10"/>
      <c r="CLK442" s="10"/>
      <c r="CLL442" s="10"/>
      <c r="CLM442" s="10"/>
      <c r="CLN442" s="10"/>
      <c r="CLO442" s="10"/>
      <c r="CLP442" s="10"/>
      <c r="CLQ442" s="10"/>
      <c r="CLR442" s="10"/>
      <c r="CLS442" s="10"/>
      <c r="CLT442" s="10"/>
      <c r="CLU442" s="10"/>
      <c r="CLV442" s="10"/>
      <c r="CLW442" s="10"/>
      <c r="CLX442" s="10"/>
      <c r="CLY442" s="10"/>
      <c r="CLZ442" s="10"/>
      <c r="CMA442" s="10"/>
      <c r="CMB442" s="10"/>
      <c r="CMC442" s="10"/>
      <c r="CMD442" s="10"/>
      <c r="CME442" s="10"/>
      <c r="CMF442" s="10"/>
      <c r="CMG442" s="10"/>
      <c r="CMH442" s="10"/>
      <c r="CMI442" s="10"/>
      <c r="CMJ442" s="10"/>
      <c r="CMK442" s="10"/>
      <c r="CML442" s="10"/>
      <c r="CMM442" s="10"/>
      <c r="CMN442" s="10"/>
      <c r="CMO442" s="10"/>
      <c r="CMP442" s="10"/>
      <c r="CMQ442" s="10"/>
      <c r="CMR442" s="10"/>
      <c r="CMS442" s="10"/>
      <c r="CMT442" s="10"/>
      <c r="CMU442" s="10"/>
      <c r="CMV442" s="10"/>
      <c r="CMW442" s="10"/>
      <c r="CMX442" s="10"/>
      <c r="CMY442" s="10"/>
      <c r="CMZ442" s="10"/>
      <c r="CNA442" s="10"/>
      <c r="CNB442" s="10"/>
      <c r="CNC442" s="10"/>
      <c r="CND442" s="10"/>
      <c r="CNE442" s="10"/>
      <c r="CNF442" s="10"/>
      <c r="CNG442" s="10"/>
      <c r="CNH442" s="10"/>
      <c r="CNI442" s="10"/>
      <c r="CNJ442" s="10"/>
      <c r="CNK442" s="10"/>
      <c r="CNL442" s="10"/>
      <c r="CNM442" s="10"/>
      <c r="CNN442" s="10"/>
      <c r="CNO442" s="10"/>
      <c r="CNP442" s="10"/>
      <c r="CNQ442" s="10"/>
      <c r="CNR442" s="10"/>
      <c r="CNS442" s="10"/>
      <c r="CNT442" s="10"/>
      <c r="CNU442" s="10"/>
      <c r="CNV442" s="10"/>
      <c r="CNW442" s="10"/>
      <c r="CNX442" s="10"/>
      <c r="CNY442" s="10"/>
      <c r="CNZ442" s="10"/>
      <c r="COA442" s="10"/>
      <c r="COB442" s="10"/>
      <c r="COC442" s="10"/>
      <c r="COD442" s="10"/>
      <c r="COE442" s="10"/>
      <c r="COF442" s="10"/>
      <c r="COG442" s="10"/>
      <c r="COH442" s="10"/>
      <c r="COI442" s="10"/>
      <c r="COJ442" s="10"/>
      <c r="COK442" s="10"/>
      <c r="COL442" s="10"/>
      <c r="COM442" s="10"/>
      <c r="CON442" s="10"/>
      <c r="COO442" s="10"/>
      <c r="COP442" s="10"/>
      <c r="COQ442" s="10"/>
      <c r="COR442" s="10"/>
      <c r="COS442" s="10"/>
      <c r="COT442" s="10"/>
      <c r="COU442" s="10"/>
      <c r="COV442" s="10"/>
      <c r="COW442" s="10"/>
      <c r="COX442" s="10"/>
      <c r="COY442" s="10"/>
      <c r="COZ442" s="10"/>
      <c r="CPA442" s="10"/>
      <c r="CPB442" s="10"/>
      <c r="CPC442" s="10"/>
      <c r="CPD442" s="10"/>
      <c r="CPE442" s="10"/>
      <c r="CPF442" s="10"/>
      <c r="CPG442" s="10"/>
      <c r="CPH442" s="10"/>
      <c r="CPI442" s="10"/>
      <c r="CPJ442" s="10"/>
      <c r="CPK442" s="10"/>
      <c r="CPL442" s="10"/>
      <c r="CPM442" s="10"/>
      <c r="CPN442" s="10"/>
      <c r="CPO442" s="10"/>
      <c r="CPP442" s="10"/>
      <c r="CPQ442" s="10"/>
      <c r="CPR442" s="10"/>
      <c r="CPS442" s="10"/>
      <c r="CPT442" s="10"/>
      <c r="CPU442" s="10"/>
      <c r="CPV442" s="10"/>
      <c r="CPW442" s="10"/>
      <c r="CPX442" s="10"/>
      <c r="CPY442" s="10"/>
      <c r="CPZ442" s="10"/>
      <c r="CQA442" s="10"/>
      <c r="CQB442" s="10"/>
      <c r="CQC442" s="10"/>
      <c r="CQD442" s="10"/>
      <c r="CQE442" s="10"/>
      <c r="CQF442" s="10"/>
      <c r="CQG442" s="10"/>
      <c r="CQH442" s="10"/>
      <c r="CQI442" s="10"/>
      <c r="CQJ442" s="10"/>
      <c r="CQK442" s="10"/>
      <c r="CQL442" s="10"/>
      <c r="CQM442" s="10"/>
      <c r="CQN442" s="10"/>
      <c r="CQO442" s="10"/>
      <c r="CQP442" s="10"/>
      <c r="CQQ442" s="10"/>
      <c r="CQR442" s="10"/>
      <c r="CQS442" s="10"/>
      <c r="CQT442" s="10"/>
      <c r="CQU442" s="10"/>
      <c r="CQV442" s="10"/>
      <c r="CQW442" s="10"/>
      <c r="CQX442" s="10"/>
      <c r="CQY442" s="10"/>
      <c r="CQZ442" s="10"/>
      <c r="CRA442" s="10"/>
      <c r="CRB442" s="10"/>
      <c r="CRC442" s="10"/>
      <c r="CRD442" s="10"/>
      <c r="CRE442" s="10"/>
      <c r="CRF442" s="10"/>
      <c r="CRG442" s="10"/>
      <c r="CRH442" s="10"/>
      <c r="CRI442" s="10"/>
      <c r="CRJ442" s="10"/>
      <c r="CRK442" s="10"/>
      <c r="CRL442" s="10"/>
      <c r="CRM442" s="10"/>
      <c r="CRN442" s="10"/>
      <c r="CRO442" s="10"/>
      <c r="CRP442" s="10"/>
      <c r="CRQ442" s="10"/>
      <c r="CRR442" s="10"/>
      <c r="CRS442" s="10"/>
      <c r="CRT442" s="10"/>
      <c r="CRU442" s="10"/>
      <c r="CRV442" s="10"/>
      <c r="CRW442" s="10"/>
      <c r="CRX442" s="10"/>
      <c r="CRY442" s="10"/>
      <c r="CRZ442" s="10"/>
      <c r="CSA442" s="10"/>
      <c r="CSB442" s="10"/>
      <c r="CSC442" s="10"/>
      <c r="CSD442" s="10"/>
      <c r="CSE442" s="10"/>
      <c r="CSF442" s="10"/>
      <c r="CSG442" s="10"/>
      <c r="CSH442" s="10"/>
      <c r="CSI442" s="10"/>
      <c r="CSJ442" s="10"/>
      <c r="CSK442" s="10"/>
      <c r="CSL442" s="10"/>
      <c r="CSM442" s="10"/>
      <c r="CSN442" s="10"/>
      <c r="CSO442" s="10"/>
      <c r="CSP442" s="10"/>
      <c r="CSQ442" s="10"/>
      <c r="CSR442" s="10"/>
      <c r="CSS442" s="10"/>
      <c r="CST442" s="10"/>
      <c r="CSU442" s="10"/>
      <c r="CSV442" s="10"/>
      <c r="CSW442" s="10"/>
      <c r="CSX442" s="10"/>
      <c r="CSY442" s="10"/>
      <c r="CSZ442" s="10"/>
      <c r="CTA442" s="10"/>
      <c r="CTB442" s="10"/>
      <c r="CTC442" s="10"/>
      <c r="CTD442" s="10"/>
      <c r="CTE442" s="10"/>
      <c r="CTF442" s="10"/>
      <c r="CTG442" s="10"/>
      <c r="CTH442" s="10"/>
      <c r="CTI442" s="10"/>
      <c r="CTJ442" s="10"/>
      <c r="CTK442" s="10"/>
      <c r="CTL442" s="10"/>
      <c r="CTM442" s="10"/>
      <c r="CTN442" s="10"/>
      <c r="CTO442" s="10"/>
      <c r="CTP442" s="10"/>
      <c r="CTQ442" s="10"/>
      <c r="CTR442" s="10"/>
      <c r="CTS442" s="10"/>
      <c r="CTT442" s="10"/>
      <c r="CTU442" s="10"/>
      <c r="CTV442" s="10"/>
      <c r="CTW442" s="10"/>
      <c r="CTX442" s="10"/>
      <c r="CTY442" s="10"/>
      <c r="CTZ442" s="10"/>
      <c r="CUA442" s="10"/>
      <c r="CUB442" s="10"/>
      <c r="CUC442" s="10"/>
      <c r="CUD442" s="10"/>
      <c r="CUE442" s="10"/>
      <c r="CUF442" s="10"/>
      <c r="CUG442" s="10"/>
      <c r="CUH442" s="10"/>
      <c r="CUI442" s="10"/>
      <c r="CUJ442" s="10"/>
      <c r="CUK442" s="10"/>
      <c r="CUL442" s="10"/>
      <c r="CUM442" s="10"/>
      <c r="CUN442" s="10"/>
      <c r="CUO442" s="10"/>
      <c r="CUP442" s="10"/>
      <c r="CUQ442" s="10"/>
      <c r="CUR442" s="10"/>
      <c r="CUS442" s="10"/>
      <c r="CUT442" s="10"/>
      <c r="CUU442" s="10"/>
      <c r="CUV442" s="10"/>
      <c r="CUW442" s="10"/>
      <c r="CUX442" s="10"/>
      <c r="CUY442" s="10"/>
      <c r="CUZ442" s="10"/>
      <c r="CVA442" s="10"/>
      <c r="CVB442" s="10"/>
      <c r="CVC442" s="10"/>
      <c r="CVD442" s="10"/>
      <c r="CVE442" s="10"/>
      <c r="CVF442" s="10"/>
      <c r="CVG442" s="10"/>
      <c r="CVH442" s="10"/>
      <c r="CVI442" s="10"/>
      <c r="CVJ442" s="10"/>
      <c r="CVK442" s="10"/>
      <c r="CVL442" s="10"/>
      <c r="CVM442" s="10"/>
      <c r="CVN442" s="10"/>
      <c r="CVO442" s="10"/>
      <c r="CVP442" s="10"/>
      <c r="CVQ442" s="10"/>
      <c r="CVR442" s="10"/>
      <c r="CVS442" s="10"/>
      <c r="CVT442" s="10"/>
      <c r="CVU442" s="10"/>
      <c r="CVV442" s="10"/>
      <c r="CVW442" s="10"/>
      <c r="CVX442" s="10"/>
      <c r="CVY442" s="10"/>
      <c r="CVZ442" s="10"/>
      <c r="CWA442" s="10"/>
      <c r="CWB442" s="10"/>
      <c r="CWC442" s="10"/>
      <c r="CWD442" s="10"/>
      <c r="CWE442" s="10"/>
      <c r="CWF442" s="10"/>
      <c r="CWG442" s="10"/>
      <c r="CWH442" s="10"/>
      <c r="CWI442" s="10"/>
      <c r="CWJ442" s="10"/>
      <c r="CWK442" s="10"/>
      <c r="CWL442" s="10"/>
      <c r="CWM442" s="10"/>
      <c r="CWN442" s="10"/>
      <c r="CWO442" s="10"/>
      <c r="CWP442" s="10"/>
      <c r="CWQ442" s="10"/>
      <c r="CWR442" s="10"/>
      <c r="CWS442" s="10"/>
      <c r="CWT442" s="10"/>
      <c r="CWU442" s="10"/>
      <c r="CWV442" s="10"/>
      <c r="CWW442" s="10"/>
      <c r="CWX442" s="10"/>
      <c r="CWY442" s="10"/>
      <c r="CWZ442" s="10"/>
      <c r="CXA442" s="10"/>
      <c r="CXB442" s="10"/>
      <c r="CXC442" s="10"/>
      <c r="CXD442" s="10"/>
      <c r="CXE442" s="10"/>
      <c r="CXF442" s="10"/>
      <c r="CXG442" s="10"/>
      <c r="CXH442" s="10"/>
      <c r="CXI442" s="10"/>
      <c r="CXJ442" s="10"/>
      <c r="CXK442" s="10"/>
      <c r="CXL442" s="10"/>
      <c r="CXM442" s="10"/>
      <c r="CXN442" s="10"/>
      <c r="CXO442" s="10"/>
      <c r="CXP442" s="10"/>
      <c r="CXQ442" s="10"/>
      <c r="CXR442" s="10"/>
      <c r="CXS442" s="10"/>
      <c r="CXT442" s="10"/>
      <c r="CXU442" s="10"/>
      <c r="CXV442" s="10"/>
      <c r="CXW442" s="10"/>
      <c r="CXX442" s="10"/>
      <c r="CXY442" s="10"/>
      <c r="CXZ442" s="10"/>
      <c r="CYA442" s="10"/>
      <c r="CYB442" s="10"/>
      <c r="CYC442" s="10"/>
      <c r="CYD442" s="10"/>
      <c r="CYE442" s="10"/>
      <c r="CYF442" s="10"/>
      <c r="CYG442" s="10"/>
      <c r="CYH442" s="10"/>
      <c r="CYI442" s="10"/>
      <c r="CYJ442" s="10"/>
      <c r="CYK442" s="10"/>
      <c r="CYL442" s="10"/>
      <c r="CYM442" s="10"/>
      <c r="CYN442" s="10"/>
      <c r="CYO442" s="10"/>
      <c r="CYP442" s="10"/>
      <c r="CYQ442" s="10"/>
      <c r="CYR442" s="10"/>
      <c r="CYS442" s="10"/>
      <c r="CYT442" s="10"/>
      <c r="CYU442" s="10"/>
      <c r="CYV442" s="10"/>
      <c r="CYW442" s="10"/>
      <c r="CYX442" s="10"/>
      <c r="CYY442" s="10"/>
      <c r="CYZ442" s="10"/>
      <c r="CZA442" s="10"/>
      <c r="CZB442" s="10"/>
      <c r="CZC442" s="10"/>
      <c r="CZD442" s="10"/>
      <c r="CZE442" s="10"/>
      <c r="CZF442" s="10"/>
      <c r="CZG442" s="10"/>
      <c r="CZH442" s="10"/>
      <c r="CZI442" s="10"/>
      <c r="CZJ442" s="10"/>
      <c r="CZK442" s="10"/>
      <c r="CZL442" s="10"/>
      <c r="CZM442" s="10"/>
      <c r="CZN442" s="10"/>
      <c r="CZO442" s="10"/>
      <c r="CZP442" s="10"/>
      <c r="CZQ442" s="10"/>
      <c r="CZR442" s="10"/>
      <c r="CZS442" s="10"/>
      <c r="CZT442" s="10"/>
      <c r="CZU442" s="10"/>
      <c r="CZV442" s="10"/>
      <c r="CZW442" s="10"/>
      <c r="CZX442" s="10"/>
      <c r="CZY442" s="10"/>
      <c r="CZZ442" s="10"/>
      <c r="DAA442" s="10"/>
      <c r="DAB442" s="10"/>
      <c r="DAC442" s="10"/>
      <c r="DAD442" s="10"/>
      <c r="DAE442" s="10"/>
      <c r="DAF442" s="10"/>
      <c r="DAG442" s="10"/>
      <c r="DAH442" s="10"/>
      <c r="DAI442" s="10"/>
      <c r="DAJ442" s="10"/>
      <c r="DAK442" s="10"/>
      <c r="DAL442" s="10"/>
      <c r="DAM442" s="10"/>
      <c r="DAN442" s="10"/>
      <c r="DAO442" s="10"/>
      <c r="DAP442" s="10"/>
      <c r="DAQ442" s="10"/>
      <c r="DAR442" s="10"/>
      <c r="DAS442" s="10"/>
      <c r="DAT442" s="10"/>
      <c r="DAU442" s="10"/>
      <c r="DAV442" s="10"/>
      <c r="DAW442" s="10"/>
      <c r="DAX442" s="10"/>
      <c r="DAY442" s="10"/>
      <c r="DAZ442" s="10"/>
      <c r="DBA442" s="10"/>
      <c r="DBB442" s="10"/>
      <c r="DBC442" s="10"/>
      <c r="DBD442" s="10"/>
      <c r="DBE442" s="10"/>
      <c r="DBF442" s="10"/>
      <c r="DBG442" s="10"/>
      <c r="DBH442" s="10"/>
      <c r="DBI442" s="10"/>
      <c r="DBJ442" s="10"/>
      <c r="DBK442" s="10"/>
      <c r="DBL442" s="10"/>
      <c r="DBM442" s="10"/>
      <c r="DBN442" s="10"/>
      <c r="DBO442" s="10"/>
      <c r="DBP442" s="10"/>
      <c r="DBQ442" s="10"/>
      <c r="DBR442" s="10"/>
      <c r="DBS442" s="10"/>
      <c r="DBT442" s="10"/>
      <c r="DBU442" s="10"/>
      <c r="DBV442" s="10"/>
      <c r="DBW442" s="10"/>
      <c r="DBX442" s="10"/>
      <c r="DBY442" s="10"/>
      <c r="DBZ442" s="10"/>
      <c r="DCA442" s="10"/>
      <c r="DCB442" s="10"/>
      <c r="DCC442" s="10"/>
      <c r="DCD442" s="10"/>
      <c r="DCE442" s="10"/>
      <c r="DCF442" s="10"/>
      <c r="DCG442" s="10"/>
      <c r="DCH442" s="10"/>
      <c r="DCI442" s="10"/>
      <c r="DCJ442" s="10"/>
      <c r="DCK442" s="10"/>
      <c r="DCL442" s="10"/>
      <c r="DCM442" s="10"/>
      <c r="DCN442" s="10"/>
      <c r="DCO442" s="10"/>
      <c r="DCP442" s="10"/>
      <c r="DCQ442" s="10"/>
      <c r="DCR442" s="10"/>
      <c r="DCS442" s="10"/>
      <c r="DCT442" s="10"/>
      <c r="DCU442" s="10"/>
      <c r="DCV442" s="10"/>
      <c r="DCW442" s="10"/>
      <c r="DCX442" s="10"/>
      <c r="DCY442" s="10"/>
      <c r="DCZ442" s="10"/>
      <c r="DDA442" s="10"/>
      <c r="DDB442" s="10"/>
      <c r="DDC442" s="10"/>
      <c r="DDD442" s="10"/>
      <c r="DDE442" s="10"/>
      <c r="DDF442" s="10"/>
      <c r="DDG442" s="10"/>
      <c r="DDH442" s="10"/>
      <c r="DDI442" s="10"/>
      <c r="DDJ442" s="10"/>
      <c r="DDK442" s="10"/>
      <c r="DDL442" s="10"/>
      <c r="DDM442" s="10"/>
      <c r="DDN442" s="10"/>
      <c r="DDO442" s="10"/>
      <c r="DDP442" s="10"/>
      <c r="DDQ442" s="10"/>
      <c r="DDR442" s="10"/>
      <c r="DDS442" s="10"/>
      <c r="DDT442" s="10"/>
      <c r="DDU442" s="10"/>
      <c r="DDV442" s="10"/>
      <c r="DDW442" s="10"/>
      <c r="DDX442" s="10"/>
      <c r="DDY442" s="10"/>
      <c r="DDZ442" s="10"/>
      <c r="DEA442" s="10"/>
      <c r="DEB442" s="10"/>
      <c r="DEC442" s="10"/>
      <c r="DED442" s="10"/>
      <c r="DEE442" s="10"/>
      <c r="DEF442" s="10"/>
      <c r="DEG442" s="10"/>
      <c r="DEH442" s="10"/>
      <c r="DEI442" s="10"/>
      <c r="DEJ442" s="10"/>
      <c r="DEK442" s="10"/>
      <c r="DEL442" s="10"/>
      <c r="DEM442" s="10"/>
      <c r="DEN442" s="10"/>
      <c r="DEO442" s="10"/>
      <c r="DEP442" s="10"/>
      <c r="DEQ442" s="10"/>
      <c r="DER442" s="10"/>
      <c r="DES442" s="10"/>
      <c r="DET442" s="10"/>
      <c r="DEU442" s="10"/>
      <c r="DEV442" s="10"/>
      <c r="DEW442" s="10"/>
      <c r="DEX442" s="10"/>
      <c r="DEY442" s="10"/>
      <c r="DEZ442" s="10"/>
      <c r="DFA442" s="10"/>
      <c r="DFB442" s="10"/>
      <c r="DFC442" s="10"/>
      <c r="DFD442" s="10"/>
      <c r="DFE442" s="10"/>
      <c r="DFF442" s="10"/>
      <c r="DFG442" s="10"/>
      <c r="DFH442" s="10"/>
      <c r="DFI442" s="10"/>
      <c r="DFJ442" s="10"/>
      <c r="DFK442" s="10"/>
      <c r="DFL442" s="10"/>
      <c r="DFM442" s="10"/>
      <c r="DFN442" s="10"/>
      <c r="DFO442" s="10"/>
      <c r="DFP442" s="10"/>
      <c r="DFQ442" s="10"/>
      <c r="DFR442" s="10"/>
      <c r="DFS442" s="10"/>
      <c r="DFT442" s="10"/>
      <c r="DFU442" s="10"/>
      <c r="DFV442" s="10"/>
      <c r="DFW442" s="10"/>
      <c r="DFX442" s="10"/>
      <c r="DFY442" s="10"/>
      <c r="DFZ442" s="10"/>
      <c r="DGA442" s="10"/>
      <c r="DGB442" s="10"/>
      <c r="DGC442" s="10"/>
      <c r="DGD442" s="10"/>
      <c r="DGE442" s="10"/>
      <c r="DGF442" s="10"/>
      <c r="DGG442" s="10"/>
      <c r="DGH442" s="10"/>
      <c r="DGI442" s="10"/>
      <c r="DGJ442" s="10"/>
      <c r="DGK442" s="10"/>
      <c r="DGL442" s="10"/>
      <c r="DGM442" s="10"/>
      <c r="DGN442" s="10"/>
      <c r="DGO442" s="10"/>
      <c r="DGP442" s="10"/>
      <c r="DGQ442" s="10"/>
      <c r="DGR442" s="10"/>
      <c r="DGS442" s="10"/>
      <c r="DGT442" s="10"/>
      <c r="DGU442" s="10"/>
      <c r="DGV442" s="10"/>
      <c r="DGW442" s="10"/>
      <c r="DGX442" s="10"/>
      <c r="DGY442" s="10"/>
      <c r="DGZ442" s="10"/>
      <c r="DHA442" s="10"/>
      <c r="DHB442" s="10"/>
      <c r="DHC442" s="10"/>
      <c r="DHD442" s="10"/>
      <c r="DHE442" s="10"/>
      <c r="DHF442" s="10"/>
      <c r="DHG442" s="10"/>
      <c r="DHH442" s="10"/>
      <c r="DHI442" s="10"/>
      <c r="DHJ442" s="10"/>
      <c r="DHK442" s="10"/>
      <c r="DHL442" s="10"/>
      <c r="DHM442" s="10"/>
      <c r="DHN442" s="10"/>
      <c r="DHO442" s="10"/>
      <c r="DHP442" s="10"/>
      <c r="DHQ442" s="10"/>
      <c r="DHR442" s="10"/>
      <c r="DHS442" s="10"/>
      <c r="DHT442" s="10"/>
      <c r="DHU442" s="10"/>
      <c r="DHV442" s="10"/>
      <c r="DHW442" s="10"/>
      <c r="DHX442" s="10"/>
      <c r="DHY442" s="10"/>
      <c r="DHZ442" s="10"/>
      <c r="DIA442" s="10"/>
      <c r="DIB442" s="10"/>
      <c r="DIC442" s="10"/>
      <c r="DID442" s="10"/>
      <c r="DIE442" s="10"/>
      <c r="DIF442" s="10"/>
      <c r="DIG442" s="10"/>
      <c r="DIH442" s="10"/>
      <c r="DII442" s="10"/>
      <c r="DIJ442" s="10"/>
      <c r="DIK442" s="10"/>
      <c r="DIL442" s="10"/>
      <c r="DIM442" s="10"/>
      <c r="DIN442" s="10"/>
      <c r="DIO442" s="10"/>
      <c r="DIP442" s="10"/>
      <c r="DIQ442" s="10"/>
      <c r="DIR442" s="10"/>
      <c r="DIS442" s="10"/>
      <c r="DIT442" s="10"/>
      <c r="DIU442" s="10"/>
      <c r="DIV442" s="10"/>
      <c r="DIW442" s="10"/>
      <c r="DIX442" s="10"/>
      <c r="DIY442" s="10"/>
      <c r="DIZ442" s="10"/>
      <c r="DJA442" s="10"/>
      <c r="DJB442" s="10"/>
      <c r="DJC442" s="10"/>
      <c r="DJD442" s="10"/>
      <c r="DJE442" s="10"/>
      <c r="DJF442" s="10"/>
      <c r="DJG442" s="10"/>
      <c r="DJH442" s="10"/>
      <c r="DJI442" s="10"/>
      <c r="DJJ442" s="10"/>
      <c r="DJK442" s="10"/>
      <c r="DJL442" s="10"/>
      <c r="DJM442" s="10"/>
      <c r="DJN442" s="10"/>
      <c r="DJO442" s="10"/>
      <c r="DJP442" s="10"/>
      <c r="DJQ442" s="10"/>
      <c r="DJR442" s="10"/>
      <c r="DJS442" s="10"/>
      <c r="DJT442" s="10"/>
      <c r="DJU442" s="10"/>
      <c r="DJV442" s="10"/>
      <c r="DJW442" s="10"/>
      <c r="DJX442" s="10"/>
      <c r="DJY442" s="10"/>
      <c r="DJZ442" s="10"/>
      <c r="DKA442" s="10"/>
      <c r="DKB442" s="10"/>
      <c r="DKC442" s="10"/>
      <c r="DKD442" s="10"/>
      <c r="DKE442" s="10"/>
      <c r="DKF442" s="10"/>
      <c r="DKG442" s="10"/>
      <c r="DKH442" s="10"/>
      <c r="DKI442" s="10"/>
      <c r="DKJ442" s="10"/>
      <c r="DKK442" s="10"/>
      <c r="DKL442" s="10"/>
      <c r="DKM442" s="10"/>
      <c r="DKN442" s="10"/>
      <c r="DKO442" s="10"/>
      <c r="DKP442" s="10"/>
      <c r="DKQ442" s="10"/>
      <c r="DKR442" s="10"/>
      <c r="DKS442" s="10"/>
      <c r="DKT442" s="10"/>
      <c r="DKU442" s="10"/>
      <c r="DKV442" s="10"/>
      <c r="DKW442" s="10"/>
      <c r="DKX442" s="10"/>
      <c r="DKY442" s="10"/>
      <c r="DKZ442" s="10"/>
      <c r="DLA442" s="10"/>
      <c r="DLB442" s="10"/>
      <c r="DLC442" s="10"/>
      <c r="DLD442" s="10"/>
      <c r="DLE442" s="10"/>
      <c r="DLF442" s="10"/>
      <c r="DLG442" s="10"/>
      <c r="DLH442" s="10"/>
      <c r="DLI442" s="10"/>
      <c r="DLJ442" s="10"/>
      <c r="DLK442" s="10"/>
      <c r="DLL442" s="10"/>
      <c r="DLM442" s="10"/>
      <c r="DLN442" s="10"/>
      <c r="DLO442" s="10"/>
      <c r="DLP442" s="10"/>
      <c r="DLQ442" s="10"/>
      <c r="DLR442" s="10"/>
      <c r="DLS442" s="10"/>
      <c r="DLT442" s="10"/>
      <c r="DLU442" s="10"/>
      <c r="DLV442" s="10"/>
      <c r="DLW442" s="10"/>
      <c r="DLX442" s="10"/>
      <c r="DLY442" s="10"/>
      <c r="DLZ442" s="10"/>
      <c r="DMA442" s="10"/>
      <c r="DMB442" s="10"/>
      <c r="DMC442" s="10"/>
      <c r="DMD442" s="10"/>
      <c r="DME442" s="10"/>
      <c r="DMF442" s="10"/>
      <c r="DMG442" s="10"/>
      <c r="DMH442" s="10"/>
      <c r="DMI442" s="10"/>
      <c r="DMJ442" s="10"/>
      <c r="DMK442" s="10"/>
      <c r="DML442" s="10"/>
      <c r="DMM442" s="10"/>
      <c r="DMN442" s="10"/>
      <c r="DMO442" s="10"/>
      <c r="DMP442" s="10"/>
      <c r="DMQ442" s="10"/>
      <c r="DMR442" s="10"/>
      <c r="DMS442" s="10"/>
      <c r="DMT442" s="10"/>
      <c r="DMU442" s="10"/>
      <c r="DMV442" s="10"/>
      <c r="DMW442" s="10"/>
      <c r="DMX442" s="10"/>
      <c r="DMY442" s="10"/>
      <c r="DMZ442" s="10"/>
      <c r="DNA442" s="10"/>
      <c r="DNB442" s="10"/>
      <c r="DNC442" s="10"/>
      <c r="DND442" s="10"/>
      <c r="DNE442" s="10"/>
      <c r="DNF442" s="10"/>
      <c r="DNG442" s="10"/>
      <c r="DNH442" s="10"/>
      <c r="DNI442" s="10"/>
      <c r="DNJ442" s="10"/>
      <c r="DNK442" s="10"/>
      <c r="DNL442" s="10"/>
      <c r="DNM442" s="10"/>
      <c r="DNN442" s="10"/>
      <c r="DNO442" s="10"/>
      <c r="DNP442" s="10"/>
      <c r="DNQ442" s="10"/>
      <c r="DNR442" s="10"/>
      <c r="DNS442" s="10"/>
      <c r="DNT442" s="10"/>
      <c r="DNU442" s="10"/>
      <c r="DNV442" s="10"/>
      <c r="DNW442" s="10"/>
      <c r="DNX442" s="10"/>
      <c r="DNY442" s="10"/>
      <c r="DNZ442" s="10"/>
      <c r="DOA442" s="10"/>
      <c r="DOB442" s="10"/>
      <c r="DOC442" s="10"/>
      <c r="DOD442" s="10"/>
      <c r="DOE442" s="10"/>
      <c r="DOF442" s="10"/>
      <c r="DOG442" s="10"/>
      <c r="DOH442" s="10"/>
      <c r="DOI442" s="10"/>
      <c r="DOJ442" s="10"/>
      <c r="DOK442" s="10"/>
      <c r="DOL442" s="10"/>
      <c r="DOM442" s="10"/>
      <c r="DON442" s="10"/>
      <c r="DOO442" s="10"/>
      <c r="DOP442" s="10"/>
      <c r="DOQ442" s="10"/>
      <c r="DOR442" s="10"/>
      <c r="DOS442" s="10"/>
      <c r="DOT442" s="10"/>
      <c r="DOU442" s="10"/>
      <c r="DOV442" s="10"/>
      <c r="DOW442" s="10"/>
      <c r="DOX442" s="10"/>
      <c r="DOY442" s="10"/>
      <c r="DOZ442" s="10"/>
      <c r="DPA442" s="10"/>
      <c r="DPB442" s="10"/>
      <c r="DPC442" s="10"/>
      <c r="DPD442" s="10"/>
      <c r="DPE442" s="10"/>
      <c r="DPF442" s="10"/>
      <c r="DPG442" s="10"/>
      <c r="DPH442" s="10"/>
      <c r="DPI442" s="10"/>
      <c r="DPJ442" s="10"/>
      <c r="DPK442" s="10"/>
      <c r="DPL442" s="10"/>
      <c r="DPM442" s="10"/>
      <c r="DPN442" s="10"/>
      <c r="DPO442" s="10"/>
      <c r="DPP442" s="10"/>
      <c r="DPQ442" s="10"/>
      <c r="DPR442" s="10"/>
      <c r="DPS442" s="10"/>
      <c r="DPT442" s="10"/>
      <c r="DPU442" s="10"/>
      <c r="DPV442" s="10"/>
      <c r="DPW442" s="10"/>
      <c r="DPX442" s="10"/>
      <c r="DPY442" s="10"/>
      <c r="DPZ442" s="10"/>
      <c r="DQA442" s="10"/>
      <c r="DQB442" s="10"/>
      <c r="DQC442" s="10"/>
      <c r="DQD442" s="10"/>
      <c r="DQE442" s="10"/>
      <c r="DQF442" s="10"/>
      <c r="DQG442" s="10"/>
      <c r="DQH442" s="10"/>
      <c r="DQI442" s="10"/>
      <c r="DQJ442" s="10"/>
      <c r="DQK442" s="10"/>
      <c r="DQL442" s="10"/>
      <c r="DQM442" s="10"/>
      <c r="DQN442" s="10"/>
      <c r="DQO442" s="10"/>
      <c r="DQP442" s="10"/>
      <c r="DQQ442" s="10"/>
      <c r="DQR442" s="10"/>
      <c r="DQS442" s="10"/>
      <c r="DQT442" s="10"/>
      <c r="DQU442" s="10"/>
      <c r="DQV442" s="10"/>
      <c r="DQW442" s="10"/>
      <c r="DQX442" s="10"/>
      <c r="DQY442" s="10"/>
      <c r="DQZ442" s="10"/>
      <c r="DRA442" s="10"/>
      <c r="DRB442" s="10"/>
      <c r="DRC442" s="10"/>
      <c r="DRD442" s="10"/>
      <c r="DRE442" s="10"/>
      <c r="DRF442" s="10"/>
      <c r="DRG442" s="10"/>
      <c r="DRH442" s="10"/>
      <c r="DRI442" s="10"/>
      <c r="DRJ442" s="10"/>
      <c r="DRK442" s="10"/>
      <c r="DRL442" s="10"/>
      <c r="DRM442" s="10"/>
      <c r="DRN442" s="10"/>
      <c r="DRO442" s="10"/>
      <c r="DRP442" s="10"/>
      <c r="DRQ442" s="10"/>
      <c r="DRR442" s="10"/>
      <c r="DRS442" s="10"/>
      <c r="DRT442" s="10"/>
      <c r="DRU442" s="10"/>
      <c r="DRV442" s="10"/>
      <c r="DRW442" s="10"/>
      <c r="DRX442" s="10"/>
      <c r="DRY442" s="10"/>
      <c r="DRZ442" s="10"/>
      <c r="DSA442" s="10"/>
      <c r="DSB442" s="10"/>
      <c r="DSC442" s="10"/>
      <c r="DSD442" s="10"/>
      <c r="DSE442" s="10"/>
      <c r="DSF442" s="10"/>
      <c r="DSG442" s="10"/>
      <c r="DSH442" s="10"/>
      <c r="DSI442" s="10"/>
      <c r="DSJ442" s="10"/>
      <c r="DSK442" s="10"/>
      <c r="DSL442" s="10"/>
      <c r="DSM442" s="10"/>
      <c r="DSN442" s="10"/>
      <c r="DSO442" s="10"/>
      <c r="DSP442" s="10"/>
      <c r="DSQ442" s="10"/>
      <c r="DSR442" s="10"/>
      <c r="DSS442" s="10"/>
      <c r="DST442" s="10"/>
      <c r="DSU442" s="10"/>
      <c r="DSV442" s="10"/>
      <c r="DSW442" s="10"/>
      <c r="DSX442" s="10"/>
      <c r="DSY442" s="10"/>
      <c r="DSZ442" s="10"/>
      <c r="DTA442" s="10"/>
      <c r="DTB442" s="10"/>
      <c r="DTC442" s="10"/>
      <c r="DTD442" s="10"/>
      <c r="DTE442" s="10"/>
      <c r="DTF442" s="10"/>
      <c r="DTG442" s="10"/>
      <c r="DTH442" s="10"/>
      <c r="DTI442" s="10"/>
      <c r="DTJ442" s="10"/>
      <c r="DTK442" s="10"/>
      <c r="DTL442" s="10"/>
      <c r="DTM442" s="10"/>
      <c r="DTN442" s="10"/>
      <c r="DTO442" s="10"/>
      <c r="DTP442" s="10"/>
      <c r="DTQ442" s="10"/>
      <c r="DTR442" s="10"/>
      <c r="DTS442" s="10"/>
      <c r="DTT442" s="10"/>
      <c r="DTU442" s="10"/>
      <c r="DTV442" s="10"/>
      <c r="DTW442" s="10"/>
      <c r="DTX442" s="10"/>
      <c r="DTY442" s="10"/>
      <c r="DTZ442" s="10"/>
      <c r="DUA442" s="10"/>
      <c r="DUB442" s="10"/>
      <c r="DUC442" s="10"/>
      <c r="DUD442" s="10"/>
      <c r="DUE442" s="10"/>
      <c r="DUF442" s="10"/>
      <c r="DUG442" s="10"/>
      <c r="DUH442" s="10"/>
      <c r="DUI442" s="10"/>
      <c r="DUJ442" s="10"/>
      <c r="DUK442" s="10"/>
      <c r="DUL442" s="10"/>
      <c r="DUM442" s="10"/>
      <c r="DUN442" s="10"/>
      <c r="DUO442" s="10"/>
      <c r="DUP442" s="10"/>
      <c r="DUQ442" s="10"/>
      <c r="DUR442" s="10"/>
      <c r="DUS442" s="10"/>
      <c r="DUT442" s="10"/>
      <c r="DUU442" s="10"/>
      <c r="DUV442" s="10"/>
      <c r="DUW442" s="10"/>
      <c r="DUX442" s="10"/>
      <c r="DUY442" s="10"/>
      <c r="DUZ442" s="10"/>
      <c r="DVA442" s="10"/>
      <c r="DVB442" s="10"/>
      <c r="DVC442" s="10"/>
      <c r="DVD442" s="10"/>
      <c r="DVE442" s="10"/>
      <c r="DVF442" s="10"/>
      <c r="DVG442" s="10"/>
      <c r="DVH442" s="10"/>
      <c r="DVI442" s="10"/>
      <c r="DVJ442" s="10"/>
      <c r="DVK442" s="10"/>
      <c r="DVL442" s="10"/>
      <c r="DVM442" s="10"/>
      <c r="DVN442" s="10"/>
      <c r="DVO442" s="10"/>
      <c r="DVP442" s="10"/>
      <c r="DVQ442" s="10"/>
      <c r="DVR442" s="10"/>
      <c r="DVS442" s="10"/>
      <c r="DVT442" s="10"/>
      <c r="DVU442" s="10"/>
      <c r="DVV442" s="10"/>
      <c r="DVW442" s="10"/>
      <c r="DVX442" s="10"/>
      <c r="DVY442" s="10"/>
      <c r="DVZ442" s="10"/>
      <c r="DWA442" s="10"/>
      <c r="DWB442" s="10"/>
      <c r="DWC442" s="10"/>
      <c r="DWD442" s="10"/>
      <c r="DWE442" s="10"/>
      <c r="DWF442" s="10"/>
      <c r="DWG442" s="10"/>
      <c r="DWH442" s="10"/>
      <c r="DWI442" s="10"/>
      <c r="DWJ442" s="10"/>
      <c r="DWK442" s="10"/>
      <c r="DWL442" s="10"/>
      <c r="DWM442" s="10"/>
      <c r="DWN442" s="10"/>
      <c r="DWO442" s="10"/>
      <c r="DWP442" s="10"/>
      <c r="DWQ442" s="10"/>
      <c r="DWR442" s="10"/>
      <c r="DWS442" s="10"/>
      <c r="DWT442" s="10"/>
      <c r="DWU442" s="10"/>
      <c r="DWV442" s="10"/>
      <c r="DWW442" s="10"/>
      <c r="DWX442" s="10"/>
      <c r="DWY442" s="10"/>
      <c r="DWZ442" s="10"/>
      <c r="DXA442" s="10"/>
      <c r="DXB442" s="10"/>
      <c r="DXC442" s="10"/>
      <c r="DXD442" s="10"/>
      <c r="DXE442" s="10"/>
      <c r="DXF442" s="10"/>
      <c r="DXG442" s="10"/>
      <c r="DXH442" s="10"/>
      <c r="DXI442" s="10"/>
      <c r="DXJ442" s="10"/>
      <c r="DXK442" s="10"/>
      <c r="DXL442" s="10"/>
      <c r="DXM442" s="10"/>
      <c r="DXN442" s="10"/>
      <c r="DXO442" s="10"/>
      <c r="DXP442" s="10"/>
      <c r="DXQ442" s="10"/>
      <c r="DXR442" s="10"/>
      <c r="DXS442" s="10"/>
      <c r="DXT442" s="10"/>
      <c r="DXU442" s="10"/>
      <c r="DXV442" s="10"/>
      <c r="DXW442" s="10"/>
      <c r="DXX442" s="10"/>
      <c r="DXY442" s="10"/>
      <c r="DXZ442" s="10"/>
      <c r="DYA442" s="10"/>
      <c r="DYB442" s="10"/>
      <c r="DYC442" s="10"/>
      <c r="DYD442" s="10"/>
      <c r="DYE442" s="10"/>
      <c r="DYF442" s="10"/>
      <c r="DYG442" s="10"/>
      <c r="DYH442" s="10"/>
      <c r="DYI442" s="10"/>
      <c r="DYJ442" s="10"/>
      <c r="DYK442" s="10"/>
      <c r="DYL442" s="10"/>
      <c r="DYM442" s="10"/>
      <c r="DYN442" s="10"/>
      <c r="DYO442" s="10"/>
      <c r="DYP442" s="10"/>
      <c r="DYQ442" s="10"/>
      <c r="DYR442" s="10"/>
      <c r="DYS442" s="10"/>
      <c r="DYT442" s="10"/>
      <c r="DYU442" s="10"/>
      <c r="DYV442" s="10"/>
      <c r="DYW442" s="10"/>
      <c r="DYX442" s="10"/>
      <c r="DYY442" s="10"/>
      <c r="DYZ442" s="10"/>
      <c r="DZA442" s="10"/>
      <c r="DZB442" s="10"/>
      <c r="DZC442" s="10"/>
      <c r="DZD442" s="10"/>
      <c r="DZE442" s="10"/>
      <c r="DZF442" s="10"/>
      <c r="DZG442" s="10"/>
      <c r="DZH442" s="10"/>
      <c r="DZI442" s="10"/>
      <c r="DZJ442" s="10"/>
      <c r="DZK442" s="10"/>
      <c r="DZL442" s="10"/>
      <c r="DZM442" s="10"/>
      <c r="DZN442" s="10"/>
      <c r="DZO442" s="10"/>
      <c r="DZP442" s="10"/>
      <c r="DZQ442" s="10"/>
      <c r="DZR442" s="10"/>
      <c r="DZS442" s="10"/>
      <c r="DZT442" s="10"/>
      <c r="DZU442" s="10"/>
      <c r="DZV442" s="10"/>
      <c r="DZW442" s="10"/>
      <c r="DZX442" s="10"/>
      <c r="DZY442" s="10"/>
      <c r="DZZ442" s="10"/>
      <c r="EAA442" s="10"/>
      <c r="EAB442" s="10"/>
      <c r="EAC442" s="10"/>
      <c r="EAD442" s="10"/>
      <c r="EAE442" s="10"/>
      <c r="EAF442" s="10"/>
      <c r="EAG442" s="10"/>
      <c r="EAH442" s="10"/>
      <c r="EAI442" s="10"/>
      <c r="EAJ442" s="10"/>
      <c r="EAK442" s="10"/>
      <c r="EAL442" s="10"/>
      <c r="EAM442" s="10"/>
      <c r="EAN442" s="10"/>
      <c r="EAO442" s="10"/>
      <c r="EAP442" s="10"/>
      <c r="EAQ442" s="10"/>
      <c r="EAR442" s="10"/>
      <c r="EAS442" s="10"/>
      <c r="EAT442" s="10"/>
      <c r="EAU442" s="10"/>
      <c r="EAV442" s="10"/>
      <c r="EAW442" s="10"/>
      <c r="EAX442" s="10"/>
      <c r="EAY442" s="10"/>
      <c r="EAZ442" s="10"/>
      <c r="EBA442" s="10"/>
      <c r="EBB442" s="10"/>
      <c r="EBC442" s="10"/>
      <c r="EBD442" s="10"/>
      <c r="EBE442" s="10"/>
      <c r="EBF442" s="10"/>
      <c r="EBG442" s="10"/>
      <c r="EBH442" s="10"/>
      <c r="EBI442" s="10"/>
      <c r="EBJ442" s="10"/>
      <c r="EBK442" s="10"/>
      <c r="EBL442" s="10"/>
      <c r="EBM442" s="10"/>
      <c r="EBN442" s="10"/>
      <c r="EBO442" s="10"/>
      <c r="EBP442" s="10"/>
      <c r="EBQ442" s="10"/>
      <c r="EBR442" s="10"/>
      <c r="EBS442" s="10"/>
      <c r="EBT442" s="10"/>
      <c r="EBU442" s="10"/>
      <c r="EBV442" s="10"/>
      <c r="EBW442" s="10"/>
      <c r="EBX442" s="10"/>
      <c r="EBY442" s="10"/>
      <c r="EBZ442" s="10"/>
      <c r="ECA442" s="10"/>
      <c r="ECB442" s="10"/>
      <c r="ECC442" s="10"/>
      <c r="ECD442" s="10"/>
      <c r="ECE442" s="10"/>
      <c r="ECF442" s="10"/>
      <c r="ECG442" s="10"/>
      <c r="ECH442" s="10"/>
      <c r="ECI442" s="10"/>
      <c r="ECJ442" s="10"/>
      <c r="ECK442" s="10"/>
      <c r="ECL442" s="10"/>
      <c r="ECM442" s="10"/>
      <c r="ECN442" s="10"/>
      <c r="ECO442" s="10"/>
      <c r="ECP442" s="10"/>
      <c r="ECQ442" s="10"/>
      <c r="ECR442" s="10"/>
      <c r="ECS442" s="10"/>
      <c r="ECT442" s="10"/>
      <c r="ECU442" s="10"/>
      <c r="ECV442" s="10"/>
      <c r="ECW442" s="10"/>
      <c r="ECX442" s="10"/>
      <c r="ECY442" s="10"/>
      <c r="ECZ442" s="10"/>
      <c r="EDA442" s="10"/>
      <c r="EDB442" s="10"/>
      <c r="EDC442" s="10"/>
      <c r="EDD442" s="10"/>
      <c r="EDE442" s="10"/>
      <c r="EDF442" s="10"/>
      <c r="EDG442" s="10"/>
      <c r="EDH442" s="10"/>
      <c r="EDI442" s="10"/>
      <c r="EDJ442" s="10"/>
      <c r="EDK442" s="10"/>
      <c r="EDL442" s="10"/>
      <c r="EDM442" s="10"/>
      <c r="EDN442" s="10"/>
      <c r="EDO442" s="10"/>
      <c r="EDP442" s="10"/>
      <c r="EDQ442" s="10"/>
      <c r="EDR442" s="10"/>
      <c r="EDS442" s="10"/>
      <c r="EDT442" s="10"/>
      <c r="EDU442" s="10"/>
      <c r="EDV442" s="10"/>
      <c r="EDW442" s="10"/>
      <c r="EDX442" s="10"/>
      <c r="EDY442" s="10"/>
      <c r="EDZ442" s="10"/>
      <c r="EEA442" s="10"/>
      <c r="EEB442" s="10"/>
      <c r="EEC442" s="10"/>
      <c r="EED442" s="10"/>
      <c r="EEE442" s="10"/>
      <c r="EEF442" s="10"/>
      <c r="EEG442" s="10"/>
      <c r="EEH442" s="10"/>
      <c r="EEI442" s="10"/>
      <c r="EEJ442" s="10"/>
      <c r="EEK442" s="10"/>
      <c r="EEL442" s="10"/>
      <c r="EEM442" s="10"/>
      <c r="EEN442" s="10"/>
      <c r="EEO442" s="10"/>
      <c r="EEP442" s="10"/>
      <c r="EEQ442" s="10"/>
      <c r="EER442" s="10"/>
      <c r="EES442" s="10"/>
      <c r="EET442" s="10"/>
      <c r="EEU442" s="10"/>
      <c r="EEV442" s="10"/>
      <c r="EEW442" s="10"/>
      <c r="EEX442" s="10"/>
      <c r="EEY442" s="10"/>
      <c r="EEZ442" s="10"/>
      <c r="EFA442" s="10"/>
      <c r="EFB442" s="10"/>
      <c r="EFC442" s="10"/>
      <c r="EFD442" s="10"/>
      <c r="EFE442" s="10"/>
      <c r="EFF442" s="10"/>
      <c r="EFG442" s="10"/>
      <c r="EFH442" s="10"/>
      <c r="EFI442" s="10"/>
      <c r="EFJ442" s="10"/>
      <c r="EFK442" s="10"/>
      <c r="EFL442" s="10"/>
      <c r="EFM442" s="10"/>
      <c r="EFN442" s="10"/>
      <c r="EFO442" s="10"/>
      <c r="EFP442" s="10"/>
      <c r="EFQ442" s="10"/>
      <c r="EFR442" s="10"/>
      <c r="EFS442" s="10"/>
      <c r="EFT442" s="10"/>
      <c r="EFU442" s="10"/>
      <c r="EFV442" s="10"/>
      <c r="EFW442" s="10"/>
      <c r="EFX442" s="10"/>
      <c r="EFY442" s="10"/>
      <c r="EFZ442" s="10"/>
      <c r="EGA442" s="10"/>
      <c r="EGB442" s="10"/>
      <c r="EGC442" s="10"/>
      <c r="EGD442" s="10"/>
      <c r="EGE442" s="10"/>
      <c r="EGF442" s="10"/>
      <c r="EGG442" s="10"/>
      <c r="EGH442" s="10"/>
      <c r="EGI442" s="10"/>
      <c r="EGJ442" s="10"/>
      <c r="EGK442" s="10"/>
      <c r="EGL442" s="10"/>
      <c r="EGM442" s="10"/>
      <c r="EGN442" s="10"/>
      <c r="EGO442" s="10"/>
      <c r="EGP442" s="10"/>
      <c r="EGQ442" s="10"/>
      <c r="EGR442" s="10"/>
      <c r="EGS442" s="10"/>
      <c r="EGT442" s="10"/>
      <c r="EGU442" s="10"/>
      <c r="EGV442" s="10"/>
      <c r="EGW442" s="10"/>
      <c r="EGX442" s="10"/>
      <c r="EGY442" s="10"/>
      <c r="EGZ442" s="10"/>
      <c r="EHA442" s="10"/>
      <c r="EHB442" s="10"/>
      <c r="EHC442" s="10"/>
      <c r="EHD442" s="10"/>
      <c r="EHE442" s="10"/>
      <c r="EHF442" s="10"/>
      <c r="EHG442" s="10"/>
      <c r="EHH442" s="10"/>
      <c r="EHI442" s="10"/>
      <c r="EHJ442" s="10"/>
      <c r="EHK442" s="10"/>
      <c r="EHL442" s="10"/>
      <c r="EHM442" s="10"/>
      <c r="EHN442" s="10"/>
      <c r="EHO442" s="10"/>
      <c r="EHP442" s="10"/>
      <c r="EHQ442" s="10"/>
      <c r="EHR442" s="10"/>
      <c r="EHS442" s="10"/>
      <c r="EHT442" s="10"/>
      <c r="EHU442" s="10"/>
      <c r="EHV442" s="10"/>
      <c r="EHW442" s="10"/>
      <c r="EHX442" s="10"/>
      <c r="EHY442" s="10"/>
      <c r="EHZ442" s="10"/>
      <c r="EIA442" s="10"/>
      <c r="EIB442" s="10"/>
      <c r="EIC442" s="10"/>
      <c r="EID442" s="10"/>
      <c r="EIE442" s="10"/>
      <c r="EIF442" s="10"/>
      <c r="EIG442" s="10"/>
      <c r="EIH442" s="10"/>
      <c r="EII442" s="10"/>
      <c r="EIJ442" s="10"/>
      <c r="EIK442" s="10"/>
      <c r="EIL442" s="10"/>
      <c r="EIM442" s="10"/>
      <c r="EIN442" s="10"/>
      <c r="EIO442" s="10"/>
      <c r="EIP442" s="10"/>
      <c r="EIQ442" s="10"/>
      <c r="EIR442" s="10"/>
      <c r="EIS442" s="10"/>
      <c r="EIT442" s="10"/>
      <c r="EIU442" s="10"/>
      <c r="EIV442" s="10"/>
      <c r="EIW442" s="10"/>
      <c r="EIX442" s="10"/>
      <c r="EIY442" s="10"/>
      <c r="EIZ442" s="10"/>
      <c r="EJA442" s="10"/>
      <c r="EJB442" s="10"/>
      <c r="EJC442" s="10"/>
      <c r="EJD442" s="10"/>
      <c r="EJE442" s="10"/>
      <c r="EJF442" s="10"/>
      <c r="EJG442" s="10"/>
      <c r="EJH442" s="10"/>
      <c r="EJI442" s="10"/>
      <c r="EJJ442" s="10"/>
      <c r="EJK442" s="10"/>
      <c r="EJL442" s="10"/>
      <c r="EJM442" s="10"/>
      <c r="EJN442" s="10"/>
      <c r="EJO442" s="10"/>
      <c r="EJP442" s="10"/>
      <c r="EJQ442" s="10"/>
      <c r="EJR442" s="10"/>
      <c r="EJS442" s="10"/>
      <c r="EJT442" s="10"/>
      <c r="EJU442" s="10"/>
      <c r="EJV442" s="10"/>
      <c r="EJW442" s="10"/>
      <c r="EJX442" s="10"/>
      <c r="EJY442" s="10"/>
      <c r="EJZ442" s="10"/>
      <c r="EKA442" s="10"/>
      <c r="EKB442" s="10"/>
      <c r="EKC442" s="10"/>
      <c r="EKD442" s="10"/>
      <c r="EKE442" s="10"/>
      <c r="EKF442" s="10"/>
      <c r="EKG442" s="10"/>
      <c r="EKH442" s="10"/>
      <c r="EKI442" s="10"/>
      <c r="EKJ442" s="10"/>
      <c r="EKK442" s="10"/>
      <c r="EKL442" s="10"/>
      <c r="EKM442" s="10"/>
      <c r="EKN442" s="10"/>
      <c r="EKO442" s="10"/>
      <c r="EKP442" s="10"/>
      <c r="EKQ442" s="10"/>
      <c r="EKR442" s="10"/>
      <c r="EKS442" s="10"/>
      <c r="EKT442" s="10"/>
      <c r="EKU442" s="10"/>
      <c r="EKV442" s="10"/>
      <c r="EKW442" s="10"/>
      <c r="EKX442" s="10"/>
      <c r="EKY442" s="10"/>
      <c r="EKZ442" s="10"/>
      <c r="ELA442" s="10"/>
      <c r="ELB442" s="10"/>
      <c r="ELC442" s="10"/>
      <c r="ELD442" s="10"/>
      <c r="ELE442" s="10"/>
      <c r="ELF442" s="10"/>
      <c r="ELG442" s="10"/>
      <c r="ELH442" s="10"/>
      <c r="ELI442" s="10"/>
      <c r="ELJ442" s="10"/>
      <c r="ELK442" s="10"/>
      <c r="ELL442" s="10"/>
      <c r="ELM442" s="10"/>
      <c r="ELN442" s="10"/>
      <c r="ELO442" s="10"/>
      <c r="ELP442" s="10"/>
      <c r="ELQ442" s="10"/>
      <c r="ELR442" s="10"/>
      <c r="ELS442" s="10"/>
      <c r="ELT442" s="10"/>
      <c r="ELU442" s="10"/>
      <c r="ELV442" s="10"/>
      <c r="ELW442" s="10"/>
      <c r="ELX442" s="10"/>
      <c r="ELY442" s="10"/>
      <c r="ELZ442" s="10"/>
      <c r="EMA442" s="10"/>
      <c r="EMB442" s="10"/>
      <c r="EMC442" s="10"/>
      <c r="EMD442" s="10"/>
      <c r="EME442" s="10"/>
      <c r="EMF442" s="10"/>
      <c r="EMG442" s="10"/>
      <c r="EMH442" s="10"/>
      <c r="EMI442" s="10"/>
      <c r="EMJ442" s="10"/>
      <c r="EMK442" s="10"/>
      <c r="EML442" s="10"/>
      <c r="EMM442" s="10"/>
      <c r="EMN442" s="10"/>
      <c r="EMO442" s="10"/>
      <c r="EMP442" s="10"/>
      <c r="EMQ442" s="10"/>
      <c r="EMR442" s="10"/>
      <c r="EMS442" s="10"/>
      <c r="EMT442" s="10"/>
      <c r="EMU442" s="10"/>
      <c r="EMV442" s="10"/>
      <c r="EMW442" s="10"/>
      <c r="EMX442" s="10"/>
      <c r="EMY442" s="10"/>
      <c r="EMZ442" s="10"/>
      <c r="ENA442" s="10"/>
      <c r="ENB442" s="10"/>
      <c r="ENC442" s="10"/>
      <c r="END442" s="10"/>
      <c r="ENE442" s="10"/>
      <c r="ENF442" s="10"/>
      <c r="ENG442" s="10"/>
      <c r="ENH442" s="10"/>
      <c r="ENI442" s="10"/>
      <c r="ENJ442" s="10"/>
      <c r="ENK442" s="10"/>
      <c r="ENL442" s="10"/>
      <c r="ENM442" s="10"/>
      <c r="ENN442" s="10"/>
      <c r="ENO442" s="10"/>
      <c r="ENP442" s="10"/>
      <c r="ENQ442" s="10"/>
      <c r="ENR442" s="10"/>
      <c r="ENS442" s="10"/>
      <c r="ENT442" s="10"/>
      <c r="ENU442" s="10"/>
      <c r="ENV442" s="10"/>
      <c r="ENW442" s="10"/>
      <c r="ENX442" s="10"/>
      <c r="ENY442" s="10"/>
      <c r="ENZ442" s="10"/>
      <c r="EOA442" s="10"/>
      <c r="EOB442" s="10"/>
      <c r="EOC442" s="10"/>
      <c r="EOD442" s="10"/>
      <c r="EOE442" s="10"/>
      <c r="EOF442" s="10"/>
      <c r="EOG442" s="10"/>
      <c r="EOH442" s="10"/>
      <c r="EOI442" s="10"/>
      <c r="EOJ442" s="10"/>
      <c r="EOK442" s="10"/>
      <c r="EOL442" s="10"/>
      <c r="EOM442" s="10"/>
      <c r="EON442" s="10"/>
      <c r="EOO442" s="10"/>
      <c r="EOP442" s="10"/>
      <c r="EOQ442" s="10"/>
      <c r="EOR442" s="10"/>
      <c r="EOS442" s="10"/>
      <c r="EOT442" s="10"/>
      <c r="EOU442" s="10"/>
      <c r="EOV442" s="10"/>
      <c r="EOW442" s="10"/>
      <c r="EOX442" s="10"/>
      <c r="EOY442" s="10"/>
      <c r="EOZ442" s="10"/>
      <c r="EPA442" s="10"/>
      <c r="EPB442" s="10"/>
      <c r="EPC442" s="10"/>
      <c r="EPD442" s="10"/>
      <c r="EPE442" s="10"/>
      <c r="EPF442" s="10"/>
      <c r="EPG442" s="10"/>
      <c r="EPH442" s="10"/>
      <c r="EPI442" s="10"/>
      <c r="EPJ442" s="10"/>
      <c r="EPK442" s="10"/>
      <c r="EPL442" s="10"/>
      <c r="EPM442" s="10"/>
      <c r="EPN442" s="10"/>
      <c r="EPO442" s="10"/>
      <c r="EPP442" s="10"/>
      <c r="EPQ442" s="10"/>
      <c r="EPR442" s="10"/>
      <c r="EPS442" s="10"/>
      <c r="EPT442" s="10"/>
      <c r="EPU442" s="10"/>
      <c r="EPV442" s="10"/>
      <c r="EPW442" s="10"/>
      <c r="EPX442" s="10"/>
      <c r="EPY442" s="10"/>
      <c r="EPZ442" s="10"/>
      <c r="EQA442" s="10"/>
      <c r="EQB442" s="10"/>
      <c r="EQC442" s="10"/>
      <c r="EQD442" s="10"/>
      <c r="EQE442" s="10"/>
      <c r="EQF442" s="10"/>
      <c r="EQG442" s="10"/>
      <c r="EQH442" s="10"/>
      <c r="EQI442" s="10"/>
      <c r="EQJ442" s="10"/>
      <c r="EQK442" s="10"/>
      <c r="EQL442" s="10"/>
      <c r="EQM442" s="10"/>
      <c r="EQN442" s="10"/>
      <c r="EQO442" s="10"/>
      <c r="EQP442" s="10"/>
      <c r="EQQ442" s="10"/>
      <c r="EQR442" s="10"/>
      <c r="EQS442" s="10"/>
      <c r="EQT442" s="10"/>
      <c r="EQU442" s="10"/>
      <c r="EQV442" s="10"/>
      <c r="EQW442" s="10"/>
      <c r="EQX442" s="10"/>
      <c r="EQY442" s="10"/>
      <c r="EQZ442" s="10"/>
      <c r="ERA442" s="10"/>
      <c r="ERB442" s="10"/>
      <c r="ERC442" s="10"/>
      <c r="ERD442" s="10"/>
      <c r="ERE442" s="10"/>
      <c r="ERF442" s="10"/>
      <c r="ERG442" s="10"/>
      <c r="ERH442" s="10"/>
      <c r="ERI442" s="10"/>
      <c r="ERJ442" s="10"/>
      <c r="ERK442" s="10"/>
      <c r="ERL442" s="10"/>
      <c r="ERM442" s="10"/>
      <c r="ERN442" s="10"/>
      <c r="ERO442" s="10"/>
      <c r="ERP442" s="10"/>
      <c r="ERQ442" s="10"/>
      <c r="ERR442" s="10"/>
      <c r="ERS442" s="10"/>
      <c r="ERT442" s="10"/>
      <c r="ERU442" s="10"/>
      <c r="ERV442" s="10"/>
      <c r="ERW442" s="10"/>
      <c r="ERX442" s="10"/>
      <c r="ERY442" s="10"/>
      <c r="ERZ442" s="10"/>
      <c r="ESA442" s="10"/>
      <c r="ESB442" s="10"/>
      <c r="ESC442" s="10"/>
      <c r="ESD442" s="10"/>
      <c r="ESE442" s="10"/>
      <c r="ESF442" s="10"/>
      <c r="ESG442" s="10"/>
      <c r="ESH442" s="10"/>
      <c r="ESI442" s="10"/>
      <c r="ESJ442" s="10"/>
      <c r="ESK442" s="10"/>
      <c r="ESL442" s="10"/>
      <c r="ESM442" s="10"/>
      <c r="ESN442" s="10"/>
      <c r="ESO442" s="10"/>
      <c r="ESP442" s="10"/>
      <c r="ESQ442" s="10"/>
      <c r="ESR442" s="10"/>
      <c r="ESS442" s="10"/>
      <c r="EST442" s="10"/>
      <c r="ESU442" s="10"/>
      <c r="ESV442" s="10"/>
      <c r="ESW442" s="10"/>
      <c r="ESX442" s="10"/>
      <c r="ESY442" s="10"/>
      <c r="ESZ442" s="10"/>
      <c r="ETA442" s="10"/>
      <c r="ETB442" s="10"/>
      <c r="ETC442" s="10"/>
      <c r="ETD442" s="10"/>
      <c r="ETE442" s="10"/>
      <c r="ETF442" s="10"/>
      <c r="ETG442" s="10"/>
      <c r="ETH442" s="10"/>
      <c r="ETI442" s="10"/>
      <c r="ETJ442" s="10"/>
      <c r="ETK442" s="10"/>
      <c r="ETL442" s="10"/>
      <c r="ETM442" s="10"/>
      <c r="ETN442" s="10"/>
      <c r="ETO442" s="10"/>
      <c r="ETP442" s="10"/>
      <c r="ETQ442" s="10"/>
      <c r="ETR442" s="10"/>
      <c r="ETS442" s="10"/>
      <c r="ETT442" s="10"/>
      <c r="ETU442" s="10"/>
      <c r="ETV442" s="10"/>
      <c r="ETW442" s="10"/>
      <c r="ETX442" s="10"/>
      <c r="ETY442" s="10"/>
      <c r="ETZ442" s="10"/>
      <c r="EUA442" s="10"/>
      <c r="EUB442" s="10"/>
      <c r="EUC442" s="10"/>
      <c r="EUD442" s="10"/>
      <c r="EUE442" s="10"/>
      <c r="EUF442" s="10"/>
      <c r="EUG442" s="10"/>
      <c r="EUH442" s="10"/>
      <c r="EUI442" s="10"/>
      <c r="EUJ442" s="10"/>
      <c r="EUK442" s="10"/>
      <c r="EUL442" s="10"/>
      <c r="EUM442" s="10"/>
      <c r="EUN442" s="10"/>
      <c r="EUO442" s="10"/>
      <c r="EUP442" s="10"/>
      <c r="EUQ442" s="10"/>
      <c r="EUR442" s="10"/>
      <c r="EUS442" s="10"/>
      <c r="EUT442" s="10"/>
      <c r="EUU442" s="10"/>
      <c r="EUV442" s="10"/>
      <c r="EUW442" s="10"/>
      <c r="EUX442" s="10"/>
      <c r="EUY442" s="10"/>
      <c r="EUZ442" s="10"/>
      <c r="EVA442" s="10"/>
      <c r="EVB442" s="10"/>
      <c r="EVC442" s="10"/>
      <c r="EVD442" s="10"/>
      <c r="EVE442" s="10"/>
      <c r="EVF442" s="10"/>
      <c r="EVG442" s="10"/>
      <c r="EVH442" s="10"/>
      <c r="EVI442" s="10"/>
      <c r="EVJ442" s="10"/>
      <c r="EVK442" s="10"/>
      <c r="EVL442" s="10"/>
      <c r="EVM442" s="10"/>
      <c r="EVN442" s="10"/>
      <c r="EVO442" s="10"/>
      <c r="EVP442" s="10"/>
      <c r="EVQ442" s="10"/>
      <c r="EVR442" s="10"/>
      <c r="EVS442" s="10"/>
      <c r="EVT442" s="10"/>
      <c r="EVU442" s="10"/>
      <c r="EVV442" s="10"/>
      <c r="EVW442" s="10"/>
      <c r="EVX442" s="10"/>
      <c r="EVY442" s="10"/>
      <c r="EVZ442" s="10"/>
      <c r="EWA442" s="10"/>
      <c r="EWB442" s="10"/>
      <c r="EWC442" s="10"/>
      <c r="EWD442" s="10"/>
      <c r="EWE442" s="10"/>
      <c r="EWF442" s="10"/>
      <c r="EWG442" s="10"/>
      <c r="EWH442" s="10"/>
      <c r="EWI442" s="10"/>
      <c r="EWJ442" s="10"/>
      <c r="EWK442" s="10"/>
      <c r="EWL442" s="10"/>
      <c r="EWM442" s="10"/>
      <c r="EWN442" s="10"/>
      <c r="EWO442" s="10"/>
      <c r="EWP442" s="10"/>
      <c r="EWQ442" s="10"/>
      <c r="EWR442" s="10"/>
      <c r="EWS442" s="10"/>
      <c r="EWT442" s="10"/>
      <c r="EWU442" s="10"/>
      <c r="EWV442" s="10"/>
      <c r="EWW442" s="10"/>
      <c r="EWX442" s="10"/>
      <c r="EWY442" s="10"/>
      <c r="EWZ442" s="10"/>
      <c r="EXA442" s="10"/>
      <c r="EXB442" s="10"/>
      <c r="EXC442" s="10"/>
      <c r="EXD442" s="10"/>
      <c r="EXE442" s="10"/>
      <c r="EXF442" s="10"/>
      <c r="EXG442" s="10"/>
      <c r="EXH442" s="10"/>
      <c r="EXI442" s="10"/>
      <c r="EXJ442" s="10"/>
      <c r="EXK442" s="10"/>
      <c r="EXL442" s="10"/>
      <c r="EXM442" s="10"/>
      <c r="EXN442" s="10"/>
      <c r="EXO442" s="10"/>
      <c r="EXP442" s="10"/>
      <c r="EXQ442" s="10"/>
      <c r="EXR442" s="10"/>
      <c r="EXS442" s="10"/>
      <c r="EXT442" s="10"/>
      <c r="EXU442" s="10"/>
      <c r="EXV442" s="10"/>
      <c r="EXW442" s="10"/>
      <c r="EXX442" s="10"/>
      <c r="EXY442" s="10"/>
      <c r="EXZ442" s="10"/>
      <c r="EYA442" s="10"/>
      <c r="EYB442" s="10"/>
      <c r="EYC442" s="10"/>
      <c r="EYD442" s="10"/>
      <c r="EYE442" s="10"/>
      <c r="EYF442" s="10"/>
      <c r="EYG442" s="10"/>
      <c r="EYH442" s="10"/>
      <c r="EYI442" s="10"/>
      <c r="EYJ442" s="10"/>
      <c r="EYK442" s="10"/>
      <c r="EYL442" s="10"/>
      <c r="EYM442" s="10"/>
      <c r="EYN442" s="10"/>
      <c r="EYO442" s="10"/>
      <c r="EYP442" s="10"/>
      <c r="EYQ442" s="10"/>
      <c r="EYR442" s="10"/>
      <c r="EYS442" s="10"/>
      <c r="EYT442" s="10"/>
      <c r="EYU442" s="10"/>
      <c r="EYV442" s="10"/>
      <c r="EYW442" s="10"/>
      <c r="EYX442" s="10"/>
      <c r="EYY442" s="10"/>
      <c r="EYZ442" s="10"/>
      <c r="EZA442" s="10"/>
      <c r="EZB442" s="10"/>
      <c r="EZC442" s="10"/>
      <c r="EZD442" s="10"/>
      <c r="EZE442" s="10"/>
      <c r="EZF442" s="10"/>
      <c r="EZG442" s="10"/>
      <c r="EZH442" s="10"/>
      <c r="EZI442" s="10"/>
      <c r="EZJ442" s="10"/>
      <c r="EZK442" s="10"/>
      <c r="EZL442" s="10"/>
      <c r="EZM442" s="10"/>
      <c r="EZN442" s="10"/>
      <c r="EZO442" s="10"/>
      <c r="EZP442" s="10"/>
      <c r="EZQ442" s="10"/>
      <c r="EZR442" s="10"/>
      <c r="EZS442" s="10"/>
      <c r="EZT442" s="10"/>
      <c r="EZU442" s="10"/>
      <c r="EZV442" s="10"/>
      <c r="EZW442" s="10"/>
      <c r="EZX442" s="10"/>
      <c r="EZY442" s="10"/>
      <c r="EZZ442" s="10"/>
      <c r="FAA442" s="10"/>
      <c r="FAB442" s="10"/>
      <c r="FAC442" s="10"/>
      <c r="FAD442" s="10"/>
      <c r="FAE442" s="10"/>
      <c r="FAF442" s="10"/>
      <c r="FAG442" s="10"/>
      <c r="FAH442" s="10"/>
      <c r="FAI442" s="10"/>
      <c r="FAJ442" s="10"/>
      <c r="FAK442" s="10"/>
      <c r="FAL442" s="10"/>
      <c r="FAM442" s="10"/>
      <c r="FAN442" s="10"/>
      <c r="FAO442" s="10"/>
      <c r="FAP442" s="10"/>
      <c r="FAQ442" s="10"/>
      <c r="FAR442" s="10"/>
      <c r="FAS442" s="10"/>
      <c r="FAT442" s="10"/>
      <c r="FAU442" s="10"/>
      <c r="FAV442" s="10"/>
      <c r="FAW442" s="10"/>
      <c r="FAX442" s="10"/>
      <c r="FAY442" s="10"/>
      <c r="FAZ442" s="10"/>
      <c r="FBA442" s="10"/>
      <c r="FBB442" s="10"/>
      <c r="FBC442" s="10"/>
      <c r="FBD442" s="10"/>
      <c r="FBE442" s="10"/>
      <c r="FBF442" s="10"/>
      <c r="FBG442" s="10"/>
      <c r="FBH442" s="10"/>
      <c r="FBI442" s="10"/>
      <c r="FBJ442" s="10"/>
      <c r="FBK442" s="10"/>
      <c r="FBL442" s="10"/>
      <c r="FBM442" s="10"/>
      <c r="FBN442" s="10"/>
      <c r="FBO442" s="10"/>
      <c r="FBP442" s="10"/>
      <c r="FBQ442" s="10"/>
      <c r="FBR442" s="10"/>
      <c r="FBS442" s="10"/>
      <c r="FBT442" s="10"/>
      <c r="FBU442" s="10"/>
      <c r="FBV442" s="10"/>
      <c r="FBW442" s="10"/>
      <c r="FBX442" s="10"/>
      <c r="FBY442" s="10"/>
      <c r="FBZ442" s="10"/>
      <c r="FCA442" s="10"/>
      <c r="FCB442" s="10"/>
      <c r="FCC442" s="10"/>
      <c r="FCD442" s="10"/>
      <c r="FCE442" s="10"/>
      <c r="FCF442" s="10"/>
      <c r="FCG442" s="10"/>
      <c r="FCH442" s="10"/>
      <c r="FCI442" s="10"/>
      <c r="FCJ442" s="10"/>
      <c r="FCK442" s="10"/>
      <c r="FCL442" s="10"/>
      <c r="FCM442" s="10"/>
      <c r="FCN442" s="10"/>
      <c r="FCO442" s="10"/>
      <c r="FCP442" s="10"/>
      <c r="FCQ442" s="10"/>
      <c r="FCR442" s="10"/>
      <c r="FCS442" s="10"/>
      <c r="FCT442" s="10"/>
      <c r="FCU442" s="10"/>
      <c r="FCV442" s="10"/>
      <c r="FCW442" s="10"/>
      <c r="FCX442" s="10"/>
      <c r="FCY442" s="10"/>
      <c r="FCZ442" s="10"/>
      <c r="FDA442" s="10"/>
      <c r="FDB442" s="10"/>
      <c r="FDC442" s="10"/>
      <c r="FDD442" s="10"/>
      <c r="FDE442" s="10"/>
      <c r="FDF442" s="10"/>
      <c r="FDG442" s="10"/>
      <c r="FDH442" s="10"/>
      <c r="FDI442" s="10"/>
      <c r="FDJ442" s="10"/>
      <c r="FDK442" s="10"/>
      <c r="FDL442" s="10"/>
      <c r="FDM442" s="10"/>
      <c r="FDN442" s="10"/>
      <c r="FDO442" s="10"/>
      <c r="FDP442" s="10"/>
      <c r="FDQ442" s="10"/>
      <c r="FDR442" s="10"/>
      <c r="FDS442" s="10"/>
      <c r="FDT442" s="10"/>
      <c r="FDU442" s="10"/>
      <c r="FDV442" s="10"/>
      <c r="FDW442" s="10"/>
      <c r="FDX442" s="10"/>
      <c r="FDY442" s="10"/>
      <c r="FDZ442" s="10"/>
      <c r="FEA442" s="10"/>
      <c r="FEB442" s="10"/>
      <c r="FEC442" s="10"/>
      <c r="FED442" s="10"/>
      <c r="FEE442" s="10"/>
      <c r="FEF442" s="10"/>
      <c r="FEG442" s="10"/>
      <c r="FEH442" s="10"/>
      <c r="FEI442" s="10"/>
      <c r="FEJ442" s="10"/>
      <c r="FEK442" s="10"/>
      <c r="FEL442" s="10"/>
      <c r="FEM442" s="10"/>
      <c r="FEN442" s="10"/>
      <c r="FEO442" s="10"/>
      <c r="FEP442" s="10"/>
      <c r="FEQ442" s="10"/>
      <c r="FER442" s="10"/>
      <c r="FES442" s="10"/>
      <c r="FET442" s="10"/>
      <c r="FEU442" s="10"/>
      <c r="FEV442" s="10"/>
      <c r="FEW442" s="10"/>
      <c r="FEX442" s="10"/>
      <c r="FEY442" s="10"/>
      <c r="FEZ442" s="10"/>
      <c r="FFA442" s="10"/>
      <c r="FFB442" s="10"/>
      <c r="FFC442" s="10"/>
      <c r="FFD442" s="10"/>
      <c r="FFE442" s="10"/>
      <c r="FFF442" s="10"/>
      <c r="FFG442" s="10"/>
      <c r="FFH442" s="10"/>
      <c r="FFI442" s="10"/>
      <c r="FFJ442" s="10"/>
      <c r="FFK442" s="10"/>
      <c r="FFL442" s="10"/>
      <c r="FFM442" s="10"/>
      <c r="FFN442" s="10"/>
      <c r="FFO442" s="10"/>
      <c r="FFP442" s="10"/>
      <c r="FFQ442" s="10"/>
      <c r="FFR442" s="10"/>
      <c r="FFS442" s="10"/>
      <c r="FFT442" s="10"/>
      <c r="FFU442" s="10"/>
      <c r="FFV442" s="10"/>
      <c r="FFW442" s="10"/>
      <c r="FFX442" s="10"/>
      <c r="FFY442" s="10"/>
      <c r="FFZ442" s="10"/>
      <c r="FGA442" s="10"/>
      <c r="FGB442" s="10"/>
      <c r="FGC442" s="10"/>
      <c r="FGD442" s="10"/>
      <c r="FGE442" s="10"/>
      <c r="FGF442" s="10"/>
      <c r="FGG442" s="10"/>
      <c r="FGH442" s="10"/>
      <c r="FGI442" s="10"/>
      <c r="FGJ442" s="10"/>
      <c r="FGK442" s="10"/>
      <c r="FGL442" s="10"/>
      <c r="FGM442" s="10"/>
      <c r="FGN442" s="10"/>
      <c r="FGO442" s="10"/>
      <c r="FGP442" s="10"/>
      <c r="FGQ442" s="10"/>
      <c r="FGR442" s="10"/>
      <c r="FGS442" s="10"/>
      <c r="FGT442" s="10"/>
      <c r="FGU442" s="10"/>
      <c r="FGV442" s="10"/>
      <c r="FGW442" s="10"/>
      <c r="FGX442" s="10"/>
      <c r="FGY442" s="10"/>
      <c r="FGZ442" s="10"/>
      <c r="FHA442" s="10"/>
      <c r="FHB442" s="10"/>
      <c r="FHC442" s="10"/>
      <c r="FHD442" s="10"/>
      <c r="FHE442" s="10"/>
      <c r="FHF442" s="10"/>
      <c r="FHG442" s="10"/>
      <c r="FHH442" s="10"/>
      <c r="FHI442" s="10"/>
      <c r="FHJ442" s="10"/>
      <c r="FHK442" s="10"/>
      <c r="FHL442" s="10"/>
      <c r="FHM442" s="10"/>
      <c r="FHN442" s="10"/>
      <c r="FHO442" s="10"/>
      <c r="FHP442" s="10"/>
      <c r="FHQ442" s="10"/>
      <c r="FHR442" s="10"/>
      <c r="FHS442" s="10"/>
      <c r="FHT442" s="10"/>
      <c r="FHU442" s="10"/>
      <c r="FHV442" s="10"/>
      <c r="FHW442" s="10"/>
      <c r="FHX442" s="10"/>
      <c r="FHY442" s="10"/>
      <c r="FHZ442" s="10"/>
      <c r="FIA442" s="10"/>
      <c r="FIB442" s="10"/>
      <c r="FIC442" s="10"/>
      <c r="FID442" s="10"/>
      <c r="FIE442" s="10"/>
      <c r="FIF442" s="10"/>
      <c r="FIG442" s="10"/>
      <c r="FIH442" s="10"/>
      <c r="FII442" s="10"/>
      <c r="FIJ442" s="10"/>
      <c r="FIK442" s="10"/>
      <c r="FIL442" s="10"/>
      <c r="FIM442" s="10"/>
      <c r="FIN442" s="10"/>
      <c r="FIO442" s="10"/>
      <c r="FIP442" s="10"/>
      <c r="FIQ442" s="10"/>
      <c r="FIR442" s="10"/>
      <c r="FIS442" s="10"/>
      <c r="FIT442" s="10"/>
      <c r="FIU442" s="10"/>
      <c r="FIV442" s="10"/>
      <c r="FIW442" s="10"/>
      <c r="FIX442" s="10"/>
      <c r="FIY442" s="10"/>
      <c r="FIZ442" s="10"/>
      <c r="FJA442" s="10"/>
      <c r="FJB442" s="10"/>
      <c r="FJC442" s="10"/>
      <c r="FJD442" s="10"/>
      <c r="FJE442" s="10"/>
      <c r="FJF442" s="10"/>
      <c r="FJG442" s="10"/>
      <c r="FJH442" s="10"/>
      <c r="FJI442" s="10"/>
      <c r="FJJ442" s="10"/>
      <c r="FJK442" s="10"/>
      <c r="FJL442" s="10"/>
      <c r="FJM442" s="10"/>
      <c r="FJN442" s="10"/>
      <c r="FJO442" s="10"/>
      <c r="FJP442" s="10"/>
      <c r="FJQ442" s="10"/>
      <c r="FJR442" s="10"/>
      <c r="FJS442" s="10"/>
      <c r="FJT442" s="10"/>
      <c r="FJU442" s="10"/>
      <c r="FJV442" s="10"/>
      <c r="FJW442" s="10"/>
      <c r="FJX442" s="10"/>
      <c r="FJY442" s="10"/>
      <c r="FJZ442" s="10"/>
      <c r="FKA442" s="10"/>
      <c r="FKB442" s="10"/>
      <c r="FKC442" s="10"/>
      <c r="FKD442" s="10"/>
      <c r="FKE442" s="10"/>
      <c r="FKF442" s="10"/>
      <c r="FKG442" s="10"/>
      <c r="FKH442" s="10"/>
      <c r="FKI442" s="10"/>
      <c r="FKJ442" s="10"/>
      <c r="FKK442" s="10"/>
      <c r="FKL442" s="10"/>
      <c r="FKM442" s="10"/>
      <c r="FKN442" s="10"/>
      <c r="FKO442" s="10"/>
      <c r="FKP442" s="10"/>
      <c r="FKQ442" s="10"/>
      <c r="FKR442" s="10"/>
      <c r="FKS442" s="10"/>
      <c r="FKT442" s="10"/>
      <c r="FKU442" s="10"/>
      <c r="FKV442" s="10"/>
      <c r="FKW442" s="10"/>
      <c r="FKX442" s="10"/>
      <c r="FKY442" s="10"/>
      <c r="FKZ442" s="10"/>
      <c r="FLA442" s="10"/>
      <c r="FLB442" s="10"/>
      <c r="FLC442" s="10"/>
      <c r="FLD442" s="10"/>
      <c r="FLE442" s="10"/>
      <c r="FLF442" s="10"/>
      <c r="FLG442" s="10"/>
      <c r="FLH442" s="10"/>
      <c r="FLI442" s="10"/>
      <c r="FLJ442" s="10"/>
      <c r="FLK442" s="10"/>
      <c r="FLL442" s="10"/>
      <c r="FLM442" s="10"/>
      <c r="FLN442" s="10"/>
      <c r="FLO442" s="10"/>
      <c r="FLP442" s="10"/>
      <c r="FLQ442" s="10"/>
      <c r="FLR442" s="10"/>
      <c r="FLS442" s="10"/>
      <c r="FLT442" s="10"/>
      <c r="FLU442" s="10"/>
      <c r="FLV442" s="10"/>
      <c r="FLW442" s="10"/>
      <c r="FLX442" s="10"/>
      <c r="FLY442" s="10"/>
      <c r="FLZ442" s="10"/>
      <c r="FMA442" s="10"/>
      <c r="FMB442" s="10"/>
      <c r="FMC442" s="10"/>
      <c r="FMD442" s="10"/>
      <c r="FME442" s="10"/>
      <c r="FMF442" s="10"/>
      <c r="FMG442" s="10"/>
      <c r="FMH442" s="10"/>
      <c r="FMI442" s="10"/>
      <c r="FMJ442" s="10"/>
      <c r="FMK442" s="10"/>
      <c r="FML442" s="10"/>
      <c r="FMM442" s="10"/>
      <c r="FMN442" s="10"/>
      <c r="FMO442" s="10"/>
      <c r="FMP442" s="10"/>
      <c r="FMQ442" s="10"/>
      <c r="FMR442" s="10"/>
      <c r="FMS442" s="10"/>
      <c r="FMT442" s="10"/>
      <c r="FMU442" s="10"/>
      <c r="FMV442" s="10"/>
      <c r="FMW442" s="10"/>
      <c r="FMX442" s="10"/>
      <c r="FMY442" s="10"/>
      <c r="FMZ442" s="10"/>
      <c r="FNA442" s="10"/>
      <c r="FNB442" s="10"/>
      <c r="FNC442" s="10"/>
      <c r="FND442" s="10"/>
      <c r="FNE442" s="10"/>
      <c r="FNF442" s="10"/>
      <c r="FNG442" s="10"/>
      <c r="FNH442" s="10"/>
      <c r="FNI442" s="10"/>
      <c r="FNJ442" s="10"/>
      <c r="FNK442" s="10"/>
      <c r="FNL442" s="10"/>
      <c r="FNM442" s="10"/>
      <c r="FNN442" s="10"/>
      <c r="FNO442" s="10"/>
      <c r="FNP442" s="10"/>
      <c r="FNQ442" s="10"/>
      <c r="FNR442" s="10"/>
      <c r="FNS442" s="10"/>
      <c r="FNT442" s="10"/>
      <c r="FNU442" s="10"/>
      <c r="FNV442" s="10"/>
      <c r="FNW442" s="10"/>
      <c r="FNX442" s="10"/>
      <c r="FNY442" s="10"/>
      <c r="FNZ442" s="10"/>
      <c r="FOA442" s="10"/>
      <c r="FOB442" s="10"/>
      <c r="FOC442" s="10"/>
      <c r="FOD442" s="10"/>
      <c r="FOE442" s="10"/>
      <c r="FOF442" s="10"/>
      <c r="FOG442" s="10"/>
      <c r="FOH442" s="10"/>
      <c r="FOI442" s="10"/>
      <c r="FOJ442" s="10"/>
      <c r="FOK442" s="10"/>
      <c r="FOL442" s="10"/>
      <c r="FOM442" s="10"/>
      <c r="FON442" s="10"/>
      <c r="FOO442" s="10"/>
      <c r="FOP442" s="10"/>
      <c r="FOQ442" s="10"/>
      <c r="FOR442" s="10"/>
      <c r="FOS442" s="10"/>
      <c r="FOT442" s="10"/>
      <c r="FOU442" s="10"/>
      <c r="FOV442" s="10"/>
      <c r="FOW442" s="10"/>
      <c r="FOX442" s="10"/>
      <c r="FOY442" s="10"/>
      <c r="FOZ442" s="10"/>
      <c r="FPA442" s="10"/>
      <c r="FPB442" s="10"/>
      <c r="FPC442" s="10"/>
      <c r="FPD442" s="10"/>
      <c r="FPE442" s="10"/>
      <c r="FPF442" s="10"/>
      <c r="FPG442" s="10"/>
      <c r="FPH442" s="10"/>
      <c r="FPI442" s="10"/>
      <c r="FPJ442" s="10"/>
      <c r="FPK442" s="10"/>
      <c r="FPL442" s="10"/>
      <c r="FPM442" s="10"/>
      <c r="FPN442" s="10"/>
      <c r="FPO442" s="10"/>
      <c r="FPP442" s="10"/>
      <c r="FPQ442" s="10"/>
      <c r="FPR442" s="10"/>
      <c r="FPS442" s="10"/>
      <c r="FPT442" s="10"/>
      <c r="FPU442" s="10"/>
      <c r="FPV442" s="10"/>
      <c r="FPW442" s="10"/>
      <c r="FPX442" s="10"/>
      <c r="FPY442" s="10"/>
      <c r="FPZ442" s="10"/>
      <c r="FQA442" s="10"/>
      <c r="FQB442" s="10"/>
      <c r="FQC442" s="10"/>
      <c r="FQD442" s="10"/>
      <c r="FQE442" s="10"/>
      <c r="FQF442" s="10"/>
      <c r="FQG442" s="10"/>
      <c r="FQH442" s="10"/>
      <c r="FQI442" s="10"/>
      <c r="FQJ442" s="10"/>
      <c r="FQK442" s="10"/>
      <c r="FQL442" s="10"/>
      <c r="FQM442" s="10"/>
      <c r="FQN442" s="10"/>
      <c r="FQO442" s="10"/>
      <c r="FQP442" s="10"/>
      <c r="FQQ442" s="10"/>
      <c r="FQR442" s="10"/>
      <c r="FQS442" s="10"/>
      <c r="FQT442" s="10"/>
      <c r="FQU442" s="10"/>
      <c r="FQV442" s="10"/>
      <c r="FQW442" s="10"/>
      <c r="FQX442" s="10"/>
      <c r="FQY442" s="10"/>
      <c r="FQZ442" s="10"/>
      <c r="FRA442" s="10"/>
      <c r="FRB442" s="10"/>
      <c r="FRC442" s="10"/>
      <c r="FRD442" s="10"/>
      <c r="FRE442" s="10"/>
      <c r="FRF442" s="10"/>
      <c r="FRG442" s="10"/>
      <c r="FRH442" s="10"/>
      <c r="FRI442" s="10"/>
      <c r="FRJ442" s="10"/>
      <c r="FRK442" s="10"/>
      <c r="FRL442" s="10"/>
      <c r="FRM442" s="10"/>
      <c r="FRN442" s="10"/>
      <c r="FRO442" s="10"/>
      <c r="FRP442" s="10"/>
      <c r="FRQ442" s="10"/>
      <c r="FRR442" s="10"/>
      <c r="FRS442" s="10"/>
      <c r="FRT442" s="10"/>
      <c r="FRU442" s="10"/>
      <c r="FRV442" s="10"/>
      <c r="FRW442" s="10"/>
      <c r="FRX442" s="10"/>
      <c r="FRY442" s="10"/>
      <c r="FRZ442" s="10"/>
      <c r="FSA442" s="10"/>
      <c r="FSB442" s="10"/>
      <c r="FSC442" s="10"/>
      <c r="FSD442" s="10"/>
      <c r="FSE442" s="10"/>
      <c r="FSF442" s="10"/>
      <c r="FSG442" s="10"/>
      <c r="FSH442" s="10"/>
      <c r="FSI442" s="10"/>
      <c r="FSJ442" s="10"/>
      <c r="FSK442" s="10"/>
      <c r="FSL442" s="10"/>
      <c r="FSM442" s="10"/>
      <c r="FSN442" s="10"/>
      <c r="FSO442" s="10"/>
      <c r="FSP442" s="10"/>
      <c r="FSQ442" s="10"/>
      <c r="FSR442" s="10"/>
      <c r="FSS442" s="10"/>
      <c r="FST442" s="10"/>
      <c r="FSU442" s="10"/>
      <c r="FSV442" s="10"/>
      <c r="FSW442" s="10"/>
      <c r="FSX442" s="10"/>
      <c r="FSY442" s="10"/>
      <c r="FSZ442" s="10"/>
      <c r="FTA442" s="10"/>
      <c r="FTB442" s="10"/>
      <c r="FTC442" s="10"/>
      <c r="FTD442" s="10"/>
      <c r="FTE442" s="10"/>
      <c r="FTF442" s="10"/>
      <c r="FTG442" s="10"/>
      <c r="FTH442" s="10"/>
      <c r="FTI442" s="10"/>
      <c r="FTJ442" s="10"/>
      <c r="FTK442" s="10"/>
      <c r="FTL442" s="10"/>
      <c r="FTM442" s="10"/>
      <c r="FTN442" s="10"/>
      <c r="FTO442" s="10"/>
      <c r="FTP442" s="10"/>
      <c r="FTQ442" s="10"/>
      <c r="FTR442" s="10"/>
      <c r="FTS442" s="10"/>
      <c r="FTT442" s="10"/>
      <c r="FTU442" s="10"/>
      <c r="FTV442" s="10"/>
      <c r="FTW442" s="10"/>
      <c r="FTX442" s="10"/>
      <c r="FTY442" s="10"/>
      <c r="FTZ442" s="10"/>
      <c r="FUA442" s="10"/>
      <c r="FUB442" s="10"/>
      <c r="FUC442" s="10"/>
      <c r="FUD442" s="10"/>
      <c r="FUE442" s="10"/>
      <c r="FUF442" s="10"/>
      <c r="FUG442" s="10"/>
      <c r="FUH442" s="10"/>
      <c r="FUI442" s="10"/>
      <c r="FUJ442" s="10"/>
      <c r="FUK442" s="10"/>
      <c r="FUL442" s="10"/>
      <c r="FUM442" s="10"/>
      <c r="FUN442" s="10"/>
      <c r="FUO442" s="10"/>
      <c r="FUP442" s="10"/>
      <c r="FUQ442" s="10"/>
      <c r="FUR442" s="10"/>
      <c r="FUS442" s="10"/>
      <c r="FUT442" s="10"/>
      <c r="FUU442" s="10"/>
      <c r="FUV442" s="10"/>
      <c r="FUW442" s="10"/>
      <c r="FUX442" s="10"/>
      <c r="FUY442" s="10"/>
      <c r="FUZ442" s="10"/>
      <c r="FVA442" s="10"/>
      <c r="FVB442" s="10"/>
      <c r="FVC442" s="10"/>
      <c r="FVD442" s="10"/>
      <c r="FVE442" s="10"/>
      <c r="FVF442" s="10"/>
      <c r="FVG442" s="10"/>
      <c r="FVH442" s="10"/>
      <c r="FVI442" s="10"/>
      <c r="FVJ442" s="10"/>
      <c r="FVK442" s="10"/>
      <c r="FVL442" s="10"/>
      <c r="FVM442" s="10"/>
      <c r="FVN442" s="10"/>
      <c r="FVO442" s="10"/>
      <c r="FVP442" s="10"/>
      <c r="FVQ442" s="10"/>
      <c r="FVR442" s="10"/>
      <c r="FVS442" s="10"/>
      <c r="FVT442" s="10"/>
      <c r="FVU442" s="10"/>
      <c r="FVV442" s="10"/>
      <c r="FVW442" s="10"/>
      <c r="FVX442" s="10"/>
      <c r="FVY442" s="10"/>
      <c r="FVZ442" s="10"/>
      <c r="FWA442" s="10"/>
      <c r="FWB442" s="10"/>
      <c r="FWC442" s="10"/>
      <c r="FWD442" s="10"/>
      <c r="FWE442" s="10"/>
      <c r="FWF442" s="10"/>
      <c r="FWG442" s="10"/>
      <c r="FWH442" s="10"/>
      <c r="FWI442" s="10"/>
      <c r="FWJ442" s="10"/>
      <c r="FWK442" s="10"/>
      <c r="FWL442" s="10"/>
      <c r="FWM442" s="10"/>
      <c r="FWN442" s="10"/>
      <c r="FWO442" s="10"/>
      <c r="FWP442" s="10"/>
      <c r="FWQ442" s="10"/>
      <c r="FWR442" s="10"/>
      <c r="FWS442" s="10"/>
      <c r="FWT442" s="10"/>
      <c r="FWU442" s="10"/>
      <c r="FWV442" s="10"/>
      <c r="FWW442" s="10"/>
      <c r="FWX442" s="10"/>
      <c r="FWY442" s="10"/>
      <c r="FWZ442" s="10"/>
      <c r="FXA442" s="10"/>
      <c r="FXB442" s="10"/>
      <c r="FXC442" s="10"/>
      <c r="FXD442" s="10"/>
      <c r="FXE442" s="10"/>
      <c r="FXF442" s="10"/>
      <c r="FXG442" s="10"/>
      <c r="FXH442" s="10"/>
      <c r="FXI442" s="10"/>
      <c r="FXJ442" s="10"/>
      <c r="FXK442" s="10"/>
      <c r="FXL442" s="10"/>
      <c r="FXM442" s="10"/>
      <c r="FXN442" s="10"/>
      <c r="FXO442" s="10"/>
      <c r="FXP442" s="10"/>
      <c r="FXQ442" s="10"/>
      <c r="FXR442" s="10"/>
      <c r="FXS442" s="10"/>
      <c r="FXT442" s="10"/>
      <c r="FXU442" s="10"/>
      <c r="FXV442" s="10"/>
      <c r="FXW442" s="10"/>
      <c r="FXX442" s="10"/>
      <c r="FXY442" s="10"/>
      <c r="FXZ442" s="10"/>
      <c r="FYA442" s="10"/>
      <c r="FYB442" s="10"/>
      <c r="FYC442" s="10"/>
      <c r="FYD442" s="10"/>
      <c r="FYE442" s="10"/>
      <c r="FYF442" s="10"/>
      <c r="FYG442" s="10"/>
      <c r="FYH442" s="10"/>
      <c r="FYI442" s="10"/>
      <c r="FYJ442" s="10"/>
      <c r="FYK442" s="10"/>
      <c r="FYL442" s="10"/>
      <c r="FYM442" s="10"/>
      <c r="FYN442" s="10"/>
      <c r="FYO442" s="10"/>
      <c r="FYP442" s="10"/>
      <c r="FYQ442" s="10"/>
      <c r="FYR442" s="10"/>
      <c r="FYS442" s="10"/>
      <c r="FYT442" s="10"/>
      <c r="FYU442" s="10"/>
      <c r="FYV442" s="10"/>
      <c r="FYW442" s="10"/>
      <c r="FYX442" s="10"/>
      <c r="FYY442" s="10"/>
      <c r="FYZ442" s="10"/>
      <c r="FZA442" s="10"/>
      <c r="FZB442" s="10"/>
      <c r="FZC442" s="10"/>
      <c r="FZD442" s="10"/>
      <c r="FZE442" s="10"/>
      <c r="FZF442" s="10"/>
      <c r="FZG442" s="10"/>
      <c r="FZH442" s="10"/>
      <c r="FZI442" s="10"/>
      <c r="FZJ442" s="10"/>
      <c r="FZK442" s="10"/>
      <c r="FZL442" s="10"/>
      <c r="FZM442" s="10"/>
      <c r="FZN442" s="10"/>
      <c r="FZO442" s="10"/>
      <c r="FZP442" s="10"/>
      <c r="FZQ442" s="10"/>
      <c r="FZR442" s="10"/>
      <c r="FZS442" s="10"/>
      <c r="FZT442" s="10"/>
      <c r="FZU442" s="10"/>
      <c r="FZV442" s="10"/>
      <c r="FZW442" s="10"/>
      <c r="FZX442" s="10"/>
      <c r="FZY442" s="10"/>
      <c r="FZZ442" s="10"/>
      <c r="GAA442" s="10"/>
      <c r="GAB442" s="10"/>
      <c r="GAC442" s="10"/>
      <c r="GAD442" s="10"/>
      <c r="GAE442" s="10"/>
      <c r="GAF442" s="10"/>
      <c r="GAG442" s="10"/>
      <c r="GAH442" s="10"/>
      <c r="GAI442" s="10"/>
      <c r="GAJ442" s="10"/>
      <c r="GAK442" s="10"/>
      <c r="GAL442" s="10"/>
      <c r="GAM442" s="10"/>
      <c r="GAN442" s="10"/>
      <c r="GAO442" s="10"/>
      <c r="GAP442" s="10"/>
      <c r="GAQ442" s="10"/>
      <c r="GAR442" s="10"/>
      <c r="GAS442" s="10"/>
      <c r="GAT442" s="10"/>
      <c r="GAU442" s="10"/>
      <c r="GAV442" s="10"/>
      <c r="GAW442" s="10"/>
      <c r="GAX442" s="10"/>
      <c r="GAY442" s="10"/>
      <c r="GAZ442" s="10"/>
      <c r="GBA442" s="10"/>
      <c r="GBB442" s="10"/>
      <c r="GBC442" s="10"/>
      <c r="GBD442" s="10"/>
      <c r="GBE442" s="10"/>
      <c r="GBF442" s="10"/>
      <c r="GBG442" s="10"/>
      <c r="GBH442" s="10"/>
      <c r="GBI442" s="10"/>
      <c r="GBJ442" s="10"/>
      <c r="GBK442" s="10"/>
      <c r="GBL442" s="10"/>
      <c r="GBM442" s="10"/>
      <c r="GBN442" s="10"/>
      <c r="GBO442" s="10"/>
      <c r="GBP442" s="10"/>
      <c r="GBQ442" s="10"/>
      <c r="GBR442" s="10"/>
      <c r="GBS442" s="10"/>
      <c r="GBT442" s="10"/>
      <c r="GBU442" s="10"/>
      <c r="GBV442" s="10"/>
      <c r="GBW442" s="10"/>
      <c r="GBX442" s="10"/>
      <c r="GBY442" s="10"/>
      <c r="GBZ442" s="10"/>
      <c r="GCA442" s="10"/>
      <c r="GCB442" s="10"/>
      <c r="GCC442" s="10"/>
      <c r="GCD442" s="10"/>
      <c r="GCE442" s="10"/>
      <c r="GCF442" s="10"/>
      <c r="GCG442" s="10"/>
      <c r="GCH442" s="10"/>
      <c r="GCI442" s="10"/>
      <c r="GCJ442" s="10"/>
      <c r="GCK442" s="10"/>
      <c r="GCL442" s="10"/>
      <c r="GCM442" s="10"/>
      <c r="GCN442" s="10"/>
      <c r="GCO442" s="10"/>
      <c r="GCP442" s="10"/>
      <c r="GCQ442" s="10"/>
      <c r="GCR442" s="10"/>
      <c r="GCS442" s="10"/>
      <c r="GCT442" s="10"/>
      <c r="GCU442" s="10"/>
      <c r="GCV442" s="10"/>
      <c r="GCW442" s="10"/>
      <c r="GCX442" s="10"/>
      <c r="GCY442" s="10"/>
      <c r="GCZ442" s="10"/>
      <c r="GDA442" s="10"/>
      <c r="GDB442" s="10"/>
      <c r="GDC442" s="10"/>
      <c r="GDD442" s="10"/>
      <c r="GDE442" s="10"/>
      <c r="GDF442" s="10"/>
      <c r="GDG442" s="10"/>
      <c r="GDH442" s="10"/>
      <c r="GDI442" s="10"/>
      <c r="GDJ442" s="10"/>
      <c r="GDK442" s="10"/>
      <c r="GDL442" s="10"/>
      <c r="GDM442" s="10"/>
      <c r="GDN442" s="10"/>
      <c r="GDO442" s="10"/>
      <c r="GDP442" s="10"/>
      <c r="GDQ442" s="10"/>
      <c r="GDR442" s="10"/>
      <c r="GDS442" s="10"/>
      <c r="GDT442" s="10"/>
      <c r="GDU442" s="10"/>
      <c r="GDV442" s="10"/>
      <c r="GDW442" s="10"/>
      <c r="GDX442" s="10"/>
      <c r="GDY442" s="10"/>
      <c r="GDZ442" s="10"/>
      <c r="GEA442" s="10"/>
      <c r="GEB442" s="10"/>
      <c r="GEC442" s="10"/>
      <c r="GED442" s="10"/>
      <c r="GEE442" s="10"/>
      <c r="GEF442" s="10"/>
      <c r="GEG442" s="10"/>
      <c r="GEH442" s="10"/>
      <c r="GEI442" s="10"/>
      <c r="GEJ442" s="10"/>
      <c r="GEK442" s="10"/>
      <c r="GEL442" s="10"/>
      <c r="GEM442" s="10"/>
      <c r="GEN442" s="10"/>
      <c r="GEO442" s="10"/>
      <c r="GEP442" s="10"/>
      <c r="GEQ442" s="10"/>
      <c r="GER442" s="10"/>
      <c r="GES442" s="10"/>
      <c r="GET442" s="10"/>
      <c r="GEU442" s="10"/>
      <c r="GEV442" s="10"/>
      <c r="GEW442" s="10"/>
      <c r="GEX442" s="10"/>
      <c r="GEY442" s="10"/>
      <c r="GEZ442" s="10"/>
      <c r="GFA442" s="10"/>
      <c r="GFB442" s="10"/>
      <c r="GFC442" s="10"/>
      <c r="GFD442" s="10"/>
      <c r="GFE442" s="10"/>
      <c r="GFF442" s="10"/>
      <c r="GFG442" s="10"/>
      <c r="GFH442" s="10"/>
      <c r="GFI442" s="10"/>
      <c r="GFJ442" s="10"/>
      <c r="GFK442" s="10"/>
      <c r="GFL442" s="10"/>
      <c r="GFM442" s="10"/>
      <c r="GFN442" s="10"/>
      <c r="GFO442" s="10"/>
      <c r="GFP442" s="10"/>
      <c r="GFQ442" s="10"/>
      <c r="GFR442" s="10"/>
      <c r="GFS442" s="10"/>
      <c r="GFT442" s="10"/>
      <c r="GFU442" s="10"/>
      <c r="GFV442" s="10"/>
      <c r="GFW442" s="10"/>
      <c r="GFX442" s="10"/>
      <c r="GFY442" s="10"/>
      <c r="GFZ442" s="10"/>
      <c r="GGA442" s="10"/>
      <c r="GGB442" s="10"/>
      <c r="GGC442" s="10"/>
      <c r="GGD442" s="10"/>
      <c r="GGE442" s="10"/>
      <c r="GGF442" s="10"/>
      <c r="GGG442" s="10"/>
      <c r="GGH442" s="10"/>
      <c r="GGI442" s="10"/>
      <c r="GGJ442" s="10"/>
      <c r="GGK442" s="10"/>
      <c r="GGL442" s="10"/>
      <c r="GGM442" s="10"/>
      <c r="GGN442" s="10"/>
      <c r="GGO442" s="10"/>
      <c r="GGP442" s="10"/>
      <c r="GGQ442" s="10"/>
      <c r="GGR442" s="10"/>
      <c r="GGS442" s="10"/>
      <c r="GGT442" s="10"/>
      <c r="GGU442" s="10"/>
      <c r="GGV442" s="10"/>
      <c r="GGW442" s="10"/>
      <c r="GGX442" s="10"/>
      <c r="GGY442" s="10"/>
      <c r="GGZ442" s="10"/>
      <c r="GHA442" s="10"/>
      <c r="GHB442" s="10"/>
      <c r="GHC442" s="10"/>
      <c r="GHD442" s="10"/>
      <c r="GHE442" s="10"/>
      <c r="GHF442" s="10"/>
      <c r="GHG442" s="10"/>
      <c r="GHH442" s="10"/>
      <c r="GHI442" s="10"/>
      <c r="GHJ442" s="10"/>
      <c r="GHK442" s="10"/>
      <c r="GHL442" s="10"/>
      <c r="GHM442" s="10"/>
      <c r="GHN442" s="10"/>
      <c r="GHO442" s="10"/>
      <c r="GHP442" s="10"/>
      <c r="GHQ442" s="10"/>
      <c r="GHR442" s="10"/>
      <c r="GHS442" s="10"/>
      <c r="GHT442" s="10"/>
      <c r="GHU442" s="10"/>
      <c r="GHV442" s="10"/>
      <c r="GHW442" s="10"/>
      <c r="GHX442" s="10"/>
      <c r="GHY442" s="10"/>
      <c r="GHZ442" s="10"/>
      <c r="GIA442" s="10"/>
      <c r="GIB442" s="10"/>
      <c r="GIC442" s="10"/>
      <c r="GID442" s="10"/>
      <c r="GIE442" s="10"/>
      <c r="GIF442" s="10"/>
      <c r="GIG442" s="10"/>
      <c r="GIH442" s="10"/>
      <c r="GII442" s="10"/>
      <c r="GIJ442" s="10"/>
      <c r="GIK442" s="10"/>
      <c r="GIL442" s="10"/>
      <c r="GIM442" s="10"/>
      <c r="GIN442" s="10"/>
      <c r="GIO442" s="10"/>
      <c r="GIP442" s="10"/>
      <c r="GIQ442" s="10"/>
      <c r="GIR442" s="10"/>
      <c r="GIS442" s="10"/>
      <c r="GIT442" s="10"/>
      <c r="GIU442" s="10"/>
      <c r="GIV442" s="10"/>
      <c r="GIW442" s="10"/>
      <c r="GIX442" s="10"/>
      <c r="GIY442" s="10"/>
      <c r="GIZ442" s="10"/>
      <c r="GJA442" s="10"/>
      <c r="GJB442" s="10"/>
      <c r="GJC442" s="10"/>
      <c r="GJD442" s="10"/>
      <c r="GJE442" s="10"/>
      <c r="GJF442" s="10"/>
      <c r="GJG442" s="10"/>
      <c r="GJH442" s="10"/>
      <c r="GJI442" s="10"/>
      <c r="GJJ442" s="10"/>
      <c r="GJK442" s="10"/>
      <c r="GJL442" s="10"/>
      <c r="GJM442" s="10"/>
      <c r="GJN442" s="10"/>
      <c r="GJO442" s="10"/>
      <c r="GJP442" s="10"/>
      <c r="GJQ442" s="10"/>
      <c r="GJR442" s="10"/>
      <c r="GJS442" s="10"/>
      <c r="GJT442" s="10"/>
      <c r="GJU442" s="10"/>
      <c r="GJV442" s="10"/>
      <c r="GJW442" s="10"/>
      <c r="GJX442" s="10"/>
      <c r="GJY442" s="10"/>
      <c r="GJZ442" s="10"/>
      <c r="GKA442" s="10"/>
      <c r="GKB442" s="10"/>
      <c r="GKC442" s="10"/>
      <c r="GKD442" s="10"/>
      <c r="GKE442" s="10"/>
      <c r="GKF442" s="10"/>
      <c r="GKG442" s="10"/>
      <c r="GKH442" s="10"/>
      <c r="GKI442" s="10"/>
      <c r="GKJ442" s="10"/>
      <c r="GKK442" s="10"/>
      <c r="GKL442" s="10"/>
      <c r="GKM442" s="10"/>
      <c r="GKN442" s="10"/>
      <c r="GKO442" s="10"/>
      <c r="GKP442" s="10"/>
      <c r="GKQ442" s="10"/>
      <c r="GKR442" s="10"/>
      <c r="GKS442" s="10"/>
      <c r="GKT442" s="10"/>
      <c r="GKU442" s="10"/>
      <c r="GKV442" s="10"/>
      <c r="GKW442" s="10"/>
      <c r="GKX442" s="10"/>
      <c r="GKY442" s="10"/>
      <c r="GKZ442" s="10"/>
      <c r="GLA442" s="10"/>
      <c r="GLB442" s="10"/>
      <c r="GLC442" s="10"/>
      <c r="GLD442" s="10"/>
      <c r="GLE442" s="10"/>
      <c r="GLF442" s="10"/>
      <c r="GLG442" s="10"/>
      <c r="GLH442" s="10"/>
      <c r="GLI442" s="10"/>
      <c r="GLJ442" s="10"/>
      <c r="GLK442" s="10"/>
      <c r="GLL442" s="10"/>
      <c r="GLM442" s="10"/>
      <c r="GLN442" s="10"/>
      <c r="GLO442" s="10"/>
      <c r="GLP442" s="10"/>
      <c r="GLQ442" s="10"/>
      <c r="GLR442" s="10"/>
      <c r="GLS442" s="10"/>
      <c r="GLT442" s="10"/>
      <c r="GLU442" s="10"/>
      <c r="GLV442" s="10"/>
      <c r="GLW442" s="10"/>
      <c r="GLX442" s="10"/>
      <c r="GLY442" s="10"/>
      <c r="GLZ442" s="10"/>
      <c r="GMA442" s="10"/>
      <c r="GMB442" s="10"/>
      <c r="GMC442" s="10"/>
      <c r="GMD442" s="10"/>
      <c r="GME442" s="10"/>
      <c r="GMF442" s="10"/>
      <c r="GMG442" s="10"/>
      <c r="GMH442" s="10"/>
      <c r="GMI442" s="10"/>
      <c r="GMJ442" s="10"/>
      <c r="GMK442" s="10"/>
      <c r="GML442" s="10"/>
      <c r="GMM442" s="10"/>
      <c r="GMN442" s="10"/>
      <c r="GMO442" s="10"/>
      <c r="GMP442" s="10"/>
      <c r="GMQ442" s="10"/>
      <c r="GMR442" s="10"/>
      <c r="GMS442" s="10"/>
      <c r="GMT442" s="10"/>
      <c r="GMU442" s="10"/>
      <c r="GMV442" s="10"/>
      <c r="GMW442" s="10"/>
      <c r="GMX442" s="10"/>
      <c r="GMY442" s="10"/>
      <c r="GMZ442" s="10"/>
      <c r="GNA442" s="10"/>
      <c r="GNB442" s="10"/>
      <c r="GNC442" s="10"/>
      <c r="GND442" s="10"/>
      <c r="GNE442" s="10"/>
      <c r="GNF442" s="10"/>
      <c r="GNG442" s="10"/>
      <c r="GNH442" s="10"/>
      <c r="GNI442" s="10"/>
      <c r="GNJ442" s="10"/>
      <c r="GNK442" s="10"/>
      <c r="GNL442" s="10"/>
      <c r="GNM442" s="10"/>
      <c r="GNN442" s="10"/>
      <c r="GNO442" s="10"/>
      <c r="GNP442" s="10"/>
      <c r="GNQ442" s="10"/>
      <c r="GNR442" s="10"/>
      <c r="GNS442" s="10"/>
      <c r="GNT442" s="10"/>
      <c r="GNU442" s="10"/>
      <c r="GNV442" s="10"/>
      <c r="GNW442" s="10"/>
      <c r="GNX442" s="10"/>
      <c r="GNY442" s="10"/>
      <c r="GNZ442" s="10"/>
      <c r="GOA442" s="10"/>
      <c r="GOB442" s="10"/>
      <c r="GOC442" s="10"/>
      <c r="GOD442" s="10"/>
      <c r="GOE442" s="10"/>
      <c r="GOF442" s="10"/>
      <c r="GOG442" s="10"/>
      <c r="GOH442" s="10"/>
      <c r="GOI442" s="10"/>
      <c r="GOJ442" s="10"/>
      <c r="GOK442" s="10"/>
      <c r="GOL442" s="10"/>
      <c r="GOM442" s="10"/>
      <c r="GON442" s="10"/>
      <c r="GOO442" s="10"/>
      <c r="GOP442" s="10"/>
      <c r="GOQ442" s="10"/>
      <c r="GOR442" s="10"/>
      <c r="GOS442" s="10"/>
      <c r="GOT442" s="10"/>
      <c r="GOU442" s="10"/>
      <c r="GOV442" s="10"/>
      <c r="GOW442" s="10"/>
      <c r="GOX442" s="10"/>
      <c r="GOY442" s="10"/>
      <c r="GOZ442" s="10"/>
      <c r="GPA442" s="10"/>
      <c r="GPB442" s="10"/>
      <c r="GPC442" s="10"/>
      <c r="GPD442" s="10"/>
      <c r="GPE442" s="10"/>
      <c r="GPF442" s="10"/>
      <c r="GPG442" s="10"/>
      <c r="GPH442" s="10"/>
      <c r="GPI442" s="10"/>
      <c r="GPJ442" s="10"/>
      <c r="GPK442" s="10"/>
      <c r="GPL442" s="10"/>
      <c r="GPM442" s="10"/>
      <c r="GPN442" s="10"/>
      <c r="GPO442" s="10"/>
      <c r="GPP442" s="10"/>
      <c r="GPQ442" s="10"/>
      <c r="GPR442" s="10"/>
      <c r="GPS442" s="10"/>
      <c r="GPT442" s="10"/>
      <c r="GPU442" s="10"/>
      <c r="GPV442" s="10"/>
      <c r="GPW442" s="10"/>
      <c r="GPX442" s="10"/>
      <c r="GPY442" s="10"/>
      <c r="GPZ442" s="10"/>
      <c r="GQA442" s="10"/>
      <c r="GQB442" s="10"/>
      <c r="GQC442" s="10"/>
      <c r="GQD442" s="10"/>
      <c r="GQE442" s="10"/>
      <c r="GQF442" s="10"/>
      <c r="GQG442" s="10"/>
      <c r="GQH442" s="10"/>
      <c r="GQI442" s="10"/>
      <c r="GQJ442" s="10"/>
      <c r="GQK442" s="10"/>
      <c r="GQL442" s="10"/>
      <c r="GQM442" s="10"/>
      <c r="GQN442" s="10"/>
      <c r="GQO442" s="10"/>
      <c r="GQP442" s="10"/>
      <c r="GQQ442" s="10"/>
      <c r="GQR442" s="10"/>
      <c r="GQS442" s="10"/>
      <c r="GQT442" s="10"/>
      <c r="GQU442" s="10"/>
      <c r="GQV442" s="10"/>
      <c r="GQW442" s="10"/>
      <c r="GQX442" s="10"/>
      <c r="GQY442" s="10"/>
      <c r="GQZ442" s="10"/>
      <c r="GRA442" s="10"/>
      <c r="GRB442" s="10"/>
      <c r="GRC442" s="10"/>
      <c r="GRD442" s="10"/>
      <c r="GRE442" s="10"/>
      <c r="GRF442" s="10"/>
      <c r="GRG442" s="10"/>
      <c r="GRH442" s="10"/>
      <c r="GRI442" s="10"/>
      <c r="GRJ442" s="10"/>
      <c r="GRK442" s="10"/>
      <c r="GRL442" s="10"/>
      <c r="GRM442" s="10"/>
      <c r="GRN442" s="10"/>
      <c r="GRO442" s="10"/>
      <c r="GRP442" s="10"/>
      <c r="GRQ442" s="10"/>
      <c r="GRR442" s="10"/>
      <c r="GRS442" s="10"/>
      <c r="GRT442" s="10"/>
      <c r="GRU442" s="10"/>
      <c r="GRV442" s="10"/>
      <c r="GRW442" s="10"/>
      <c r="GRX442" s="10"/>
      <c r="GRY442" s="10"/>
      <c r="GRZ442" s="10"/>
      <c r="GSA442" s="10"/>
      <c r="GSB442" s="10"/>
      <c r="GSC442" s="10"/>
      <c r="GSD442" s="10"/>
      <c r="GSE442" s="10"/>
      <c r="GSF442" s="10"/>
      <c r="GSG442" s="10"/>
      <c r="GSH442" s="10"/>
      <c r="GSI442" s="10"/>
      <c r="GSJ442" s="10"/>
      <c r="GSK442" s="10"/>
      <c r="GSL442" s="10"/>
      <c r="GSM442" s="10"/>
      <c r="GSN442" s="10"/>
      <c r="GSO442" s="10"/>
      <c r="GSP442" s="10"/>
      <c r="GSQ442" s="10"/>
      <c r="GSR442" s="10"/>
      <c r="GSS442" s="10"/>
      <c r="GST442" s="10"/>
      <c r="GSU442" s="10"/>
      <c r="GSV442" s="10"/>
      <c r="GSW442" s="10"/>
      <c r="GSX442" s="10"/>
      <c r="GSY442" s="10"/>
      <c r="GSZ442" s="10"/>
      <c r="GTA442" s="10"/>
      <c r="GTB442" s="10"/>
      <c r="GTC442" s="10"/>
      <c r="GTD442" s="10"/>
      <c r="GTE442" s="10"/>
      <c r="GTF442" s="10"/>
      <c r="GTG442" s="10"/>
      <c r="GTH442" s="10"/>
      <c r="GTI442" s="10"/>
      <c r="GTJ442" s="10"/>
      <c r="GTK442" s="10"/>
      <c r="GTL442" s="10"/>
      <c r="GTM442" s="10"/>
      <c r="GTN442" s="10"/>
      <c r="GTO442" s="10"/>
      <c r="GTP442" s="10"/>
      <c r="GTQ442" s="10"/>
      <c r="GTR442" s="10"/>
      <c r="GTS442" s="10"/>
      <c r="GTT442" s="10"/>
      <c r="GTU442" s="10"/>
      <c r="GTV442" s="10"/>
      <c r="GTW442" s="10"/>
      <c r="GTX442" s="10"/>
      <c r="GTY442" s="10"/>
      <c r="GTZ442" s="10"/>
      <c r="GUA442" s="10"/>
      <c r="GUB442" s="10"/>
      <c r="GUC442" s="10"/>
      <c r="GUD442" s="10"/>
      <c r="GUE442" s="10"/>
      <c r="GUF442" s="10"/>
      <c r="GUG442" s="10"/>
      <c r="GUH442" s="10"/>
      <c r="GUI442" s="10"/>
      <c r="GUJ442" s="10"/>
      <c r="GUK442" s="10"/>
      <c r="GUL442" s="10"/>
      <c r="GUM442" s="10"/>
      <c r="GUN442" s="10"/>
      <c r="GUO442" s="10"/>
      <c r="GUP442" s="10"/>
      <c r="GUQ442" s="10"/>
      <c r="GUR442" s="10"/>
      <c r="GUS442" s="10"/>
      <c r="GUT442" s="10"/>
      <c r="GUU442" s="10"/>
      <c r="GUV442" s="10"/>
      <c r="GUW442" s="10"/>
      <c r="GUX442" s="10"/>
      <c r="GUY442" s="10"/>
      <c r="GUZ442" s="10"/>
      <c r="GVA442" s="10"/>
      <c r="GVB442" s="10"/>
      <c r="GVC442" s="10"/>
      <c r="GVD442" s="10"/>
      <c r="GVE442" s="10"/>
      <c r="GVF442" s="10"/>
      <c r="GVG442" s="10"/>
      <c r="GVH442" s="10"/>
      <c r="GVI442" s="10"/>
      <c r="GVJ442" s="10"/>
      <c r="GVK442" s="10"/>
      <c r="GVL442" s="10"/>
      <c r="GVM442" s="10"/>
      <c r="GVN442" s="10"/>
      <c r="GVO442" s="10"/>
      <c r="GVP442" s="10"/>
      <c r="GVQ442" s="10"/>
      <c r="GVR442" s="10"/>
      <c r="GVS442" s="10"/>
      <c r="GVT442" s="10"/>
      <c r="GVU442" s="10"/>
      <c r="GVV442" s="10"/>
      <c r="GVW442" s="10"/>
      <c r="GVX442" s="10"/>
      <c r="GVY442" s="10"/>
      <c r="GVZ442" s="10"/>
      <c r="GWA442" s="10"/>
      <c r="GWB442" s="10"/>
      <c r="GWC442" s="10"/>
      <c r="GWD442" s="10"/>
      <c r="GWE442" s="10"/>
      <c r="GWF442" s="10"/>
      <c r="GWG442" s="10"/>
      <c r="GWH442" s="10"/>
      <c r="GWI442" s="10"/>
      <c r="GWJ442" s="10"/>
      <c r="GWK442" s="10"/>
      <c r="GWL442" s="10"/>
      <c r="GWM442" s="10"/>
      <c r="GWN442" s="10"/>
      <c r="GWO442" s="10"/>
      <c r="GWP442" s="10"/>
      <c r="GWQ442" s="10"/>
      <c r="GWR442" s="10"/>
      <c r="GWS442" s="10"/>
      <c r="GWT442" s="10"/>
      <c r="GWU442" s="10"/>
      <c r="GWV442" s="10"/>
      <c r="GWW442" s="10"/>
      <c r="GWX442" s="10"/>
      <c r="GWY442" s="10"/>
      <c r="GWZ442" s="10"/>
      <c r="GXA442" s="10"/>
      <c r="GXB442" s="10"/>
      <c r="GXC442" s="10"/>
      <c r="GXD442" s="10"/>
      <c r="GXE442" s="10"/>
      <c r="GXF442" s="10"/>
      <c r="GXG442" s="10"/>
      <c r="GXH442" s="10"/>
      <c r="GXI442" s="10"/>
      <c r="GXJ442" s="10"/>
      <c r="GXK442" s="10"/>
      <c r="GXL442" s="10"/>
      <c r="GXM442" s="10"/>
      <c r="GXN442" s="10"/>
      <c r="GXO442" s="10"/>
      <c r="GXP442" s="10"/>
      <c r="GXQ442" s="10"/>
      <c r="GXR442" s="10"/>
      <c r="GXS442" s="10"/>
      <c r="GXT442" s="10"/>
      <c r="GXU442" s="10"/>
      <c r="GXV442" s="10"/>
      <c r="GXW442" s="10"/>
      <c r="GXX442" s="10"/>
      <c r="GXY442" s="10"/>
      <c r="GXZ442" s="10"/>
      <c r="GYA442" s="10"/>
      <c r="GYB442" s="10"/>
      <c r="GYC442" s="10"/>
      <c r="GYD442" s="10"/>
      <c r="GYE442" s="10"/>
      <c r="GYF442" s="10"/>
      <c r="GYG442" s="10"/>
      <c r="GYH442" s="10"/>
      <c r="GYI442" s="10"/>
      <c r="GYJ442" s="10"/>
      <c r="GYK442" s="10"/>
      <c r="GYL442" s="10"/>
      <c r="GYM442" s="10"/>
      <c r="GYN442" s="10"/>
      <c r="GYO442" s="10"/>
      <c r="GYP442" s="10"/>
      <c r="GYQ442" s="10"/>
      <c r="GYR442" s="10"/>
      <c r="GYS442" s="10"/>
      <c r="GYT442" s="10"/>
      <c r="GYU442" s="10"/>
      <c r="GYV442" s="10"/>
      <c r="GYW442" s="10"/>
      <c r="GYX442" s="10"/>
      <c r="GYY442" s="10"/>
      <c r="GYZ442" s="10"/>
      <c r="GZA442" s="10"/>
      <c r="GZB442" s="10"/>
      <c r="GZC442" s="10"/>
      <c r="GZD442" s="10"/>
      <c r="GZE442" s="10"/>
      <c r="GZF442" s="10"/>
      <c r="GZG442" s="10"/>
      <c r="GZH442" s="10"/>
      <c r="GZI442" s="10"/>
      <c r="GZJ442" s="10"/>
      <c r="GZK442" s="10"/>
      <c r="GZL442" s="10"/>
      <c r="GZM442" s="10"/>
      <c r="GZN442" s="10"/>
      <c r="GZO442" s="10"/>
      <c r="GZP442" s="10"/>
      <c r="GZQ442" s="10"/>
      <c r="GZR442" s="10"/>
      <c r="GZS442" s="10"/>
      <c r="GZT442" s="10"/>
      <c r="GZU442" s="10"/>
      <c r="GZV442" s="10"/>
      <c r="GZW442" s="10"/>
      <c r="GZX442" s="10"/>
      <c r="GZY442" s="10"/>
      <c r="GZZ442" s="10"/>
      <c r="HAA442" s="10"/>
      <c r="HAB442" s="10"/>
      <c r="HAC442" s="10"/>
      <c r="HAD442" s="10"/>
      <c r="HAE442" s="10"/>
      <c r="HAF442" s="10"/>
      <c r="HAG442" s="10"/>
      <c r="HAH442" s="10"/>
      <c r="HAI442" s="10"/>
      <c r="HAJ442" s="10"/>
      <c r="HAK442" s="10"/>
      <c r="HAL442" s="10"/>
      <c r="HAM442" s="10"/>
      <c r="HAN442" s="10"/>
      <c r="HAO442" s="10"/>
      <c r="HAP442" s="10"/>
      <c r="HAQ442" s="10"/>
      <c r="HAR442" s="10"/>
      <c r="HAS442" s="10"/>
      <c r="HAT442" s="10"/>
      <c r="HAU442" s="10"/>
      <c r="HAV442" s="10"/>
      <c r="HAW442" s="10"/>
      <c r="HAX442" s="10"/>
      <c r="HAY442" s="10"/>
      <c r="HAZ442" s="10"/>
      <c r="HBA442" s="10"/>
      <c r="HBB442" s="10"/>
      <c r="HBC442" s="10"/>
      <c r="HBD442" s="10"/>
      <c r="HBE442" s="10"/>
      <c r="HBF442" s="10"/>
      <c r="HBG442" s="10"/>
      <c r="HBH442" s="10"/>
      <c r="HBI442" s="10"/>
      <c r="HBJ442" s="10"/>
      <c r="HBK442" s="10"/>
      <c r="HBL442" s="10"/>
      <c r="HBM442" s="10"/>
      <c r="HBN442" s="10"/>
      <c r="HBO442" s="10"/>
      <c r="HBP442" s="10"/>
      <c r="HBQ442" s="10"/>
      <c r="HBR442" s="10"/>
      <c r="HBS442" s="10"/>
      <c r="HBT442" s="10"/>
      <c r="HBU442" s="10"/>
      <c r="HBV442" s="10"/>
      <c r="HBW442" s="10"/>
      <c r="HBX442" s="10"/>
      <c r="HBY442" s="10"/>
      <c r="HBZ442" s="10"/>
      <c r="HCA442" s="10"/>
      <c r="HCB442" s="10"/>
      <c r="HCC442" s="10"/>
      <c r="HCD442" s="10"/>
      <c r="HCE442" s="10"/>
      <c r="HCF442" s="10"/>
      <c r="HCG442" s="10"/>
      <c r="HCH442" s="10"/>
      <c r="HCI442" s="10"/>
      <c r="HCJ442" s="10"/>
      <c r="HCK442" s="10"/>
      <c r="HCL442" s="10"/>
      <c r="HCM442" s="10"/>
      <c r="HCN442" s="10"/>
      <c r="HCO442" s="10"/>
      <c r="HCP442" s="10"/>
      <c r="HCQ442" s="10"/>
      <c r="HCR442" s="10"/>
      <c r="HCS442" s="10"/>
      <c r="HCT442" s="10"/>
      <c r="HCU442" s="10"/>
      <c r="HCV442" s="10"/>
      <c r="HCW442" s="10"/>
      <c r="HCX442" s="10"/>
      <c r="HCY442" s="10"/>
      <c r="HCZ442" s="10"/>
      <c r="HDA442" s="10"/>
      <c r="HDB442" s="10"/>
      <c r="HDC442" s="10"/>
      <c r="HDD442" s="10"/>
      <c r="HDE442" s="10"/>
      <c r="HDF442" s="10"/>
      <c r="HDG442" s="10"/>
      <c r="HDH442" s="10"/>
      <c r="HDI442" s="10"/>
      <c r="HDJ442" s="10"/>
      <c r="HDK442" s="10"/>
      <c r="HDL442" s="10"/>
      <c r="HDM442" s="10"/>
      <c r="HDN442" s="10"/>
      <c r="HDO442" s="10"/>
      <c r="HDP442" s="10"/>
      <c r="HDQ442" s="10"/>
      <c r="HDR442" s="10"/>
      <c r="HDS442" s="10"/>
      <c r="HDT442" s="10"/>
      <c r="HDU442" s="10"/>
      <c r="HDV442" s="10"/>
      <c r="HDW442" s="10"/>
      <c r="HDX442" s="10"/>
      <c r="HDY442" s="10"/>
      <c r="HDZ442" s="10"/>
      <c r="HEA442" s="10"/>
      <c r="HEB442" s="10"/>
      <c r="HEC442" s="10"/>
      <c r="HED442" s="10"/>
      <c r="HEE442" s="10"/>
      <c r="HEF442" s="10"/>
      <c r="HEG442" s="10"/>
      <c r="HEH442" s="10"/>
      <c r="HEI442" s="10"/>
      <c r="HEJ442" s="10"/>
      <c r="HEK442" s="10"/>
      <c r="HEL442" s="10"/>
      <c r="HEM442" s="10"/>
      <c r="HEN442" s="10"/>
      <c r="HEO442" s="10"/>
      <c r="HEP442" s="10"/>
      <c r="HEQ442" s="10"/>
      <c r="HER442" s="10"/>
      <c r="HES442" s="10"/>
      <c r="HET442" s="10"/>
      <c r="HEU442" s="10"/>
      <c r="HEV442" s="10"/>
      <c r="HEW442" s="10"/>
      <c r="HEX442" s="10"/>
      <c r="HEY442" s="10"/>
      <c r="HEZ442" s="10"/>
      <c r="HFA442" s="10"/>
      <c r="HFB442" s="10"/>
      <c r="HFC442" s="10"/>
      <c r="HFD442" s="10"/>
      <c r="HFE442" s="10"/>
      <c r="HFF442" s="10"/>
      <c r="HFG442" s="10"/>
      <c r="HFH442" s="10"/>
      <c r="HFI442" s="10"/>
      <c r="HFJ442" s="10"/>
      <c r="HFK442" s="10"/>
      <c r="HFL442" s="10"/>
      <c r="HFM442" s="10"/>
      <c r="HFN442" s="10"/>
      <c r="HFO442" s="10"/>
      <c r="HFP442" s="10"/>
      <c r="HFQ442" s="10"/>
      <c r="HFR442" s="10"/>
      <c r="HFS442" s="10"/>
      <c r="HFT442" s="10"/>
      <c r="HFU442" s="10"/>
      <c r="HFV442" s="10"/>
      <c r="HFW442" s="10"/>
      <c r="HFX442" s="10"/>
      <c r="HFY442" s="10"/>
      <c r="HFZ442" s="10"/>
      <c r="HGA442" s="10"/>
      <c r="HGB442" s="10"/>
      <c r="HGC442" s="10"/>
      <c r="HGD442" s="10"/>
      <c r="HGE442" s="10"/>
      <c r="HGF442" s="10"/>
      <c r="HGG442" s="10"/>
      <c r="HGH442" s="10"/>
      <c r="HGI442" s="10"/>
      <c r="HGJ442" s="10"/>
      <c r="HGK442" s="10"/>
      <c r="HGL442" s="10"/>
      <c r="HGM442" s="10"/>
      <c r="HGN442" s="10"/>
      <c r="HGO442" s="10"/>
      <c r="HGP442" s="10"/>
      <c r="HGQ442" s="10"/>
      <c r="HGR442" s="10"/>
      <c r="HGS442" s="10"/>
      <c r="HGT442" s="10"/>
      <c r="HGU442" s="10"/>
      <c r="HGV442" s="10"/>
      <c r="HGW442" s="10"/>
      <c r="HGX442" s="10"/>
      <c r="HGY442" s="10"/>
      <c r="HGZ442" s="10"/>
      <c r="HHA442" s="10"/>
      <c r="HHB442" s="10"/>
      <c r="HHC442" s="10"/>
      <c r="HHD442" s="10"/>
      <c r="HHE442" s="10"/>
      <c r="HHF442" s="10"/>
      <c r="HHG442" s="10"/>
      <c r="HHH442" s="10"/>
      <c r="HHI442" s="10"/>
      <c r="HHJ442" s="10"/>
      <c r="HHK442" s="10"/>
      <c r="HHL442" s="10"/>
      <c r="HHM442" s="10"/>
      <c r="HHN442" s="10"/>
      <c r="HHO442" s="10"/>
      <c r="HHP442" s="10"/>
      <c r="HHQ442" s="10"/>
      <c r="HHR442" s="10"/>
      <c r="HHS442" s="10"/>
      <c r="HHT442" s="10"/>
      <c r="HHU442" s="10"/>
      <c r="HHV442" s="10"/>
      <c r="HHW442" s="10"/>
      <c r="HHX442" s="10"/>
      <c r="HHY442" s="10"/>
      <c r="HHZ442" s="10"/>
      <c r="HIA442" s="10"/>
      <c r="HIB442" s="10"/>
      <c r="HIC442" s="10"/>
      <c r="HID442" s="10"/>
      <c r="HIE442" s="10"/>
      <c r="HIF442" s="10"/>
      <c r="HIG442" s="10"/>
      <c r="HIH442" s="10"/>
      <c r="HII442" s="10"/>
      <c r="HIJ442" s="10"/>
      <c r="HIK442" s="10"/>
      <c r="HIL442" s="10"/>
      <c r="HIM442" s="10"/>
      <c r="HIN442" s="10"/>
      <c r="HIO442" s="10"/>
      <c r="HIP442" s="10"/>
      <c r="HIQ442" s="10"/>
      <c r="HIR442" s="10"/>
      <c r="HIS442" s="10"/>
      <c r="HIT442" s="10"/>
      <c r="HIU442" s="10"/>
      <c r="HIV442" s="10"/>
      <c r="HIW442" s="10"/>
      <c r="HIX442" s="10"/>
      <c r="HIY442" s="10"/>
      <c r="HIZ442" s="10"/>
      <c r="HJA442" s="10"/>
      <c r="HJB442" s="10"/>
      <c r="HJC442" s="10"/>
      <c r="HJD442" s="10"/>
      <c r="HJE442" s="10"/>
      <c r="HJF442" s="10"/>
      <c r="HJG442" s="10"/>
      <c r="HJH442" s="10"/>
      <c r="HJI442" s="10"/>
      <c r="HJJ442" s="10"/>
      <c r="HJK442" s="10"/>
      <c r="HJL442" s="10"/>
      <c r="HJM442" s="10"/>
      <c r="HJN442" s="10"/>
      <c r="HJO442" s="10"/>
      <c r="HJP442" s="10"/>
      <c r="HJQ442" s="10"/>
      <c r="HJR442" s="10"/>
      <c r="HJS442" s="10"/>
      <c r="HJT442" s="10"/>
      <c r="HJU442" s="10"/>
      <c r="HJV442" s="10"/>
      <c r="HJW442" s="10"/>
      <c r="HJX442" s="10"/>
      <c r="HJY442" s="10"/>
      <c r="HJZ442" s="10"/>
      <c r="HKA442" s="10"/>
      <c r="HKB442" s="10"/>
      <c r="HKC442" s="10"/>
      <c r="HKD442" s="10"/>
      <c r="HKE442" s="10"/>
      <c r="HKF442" s="10"/>
      <c r="HKG442" s="10"/>
      <c r="HKH442" s="10"/>
      <c r="HKI442" s="10"/>
      <c r="HKJ442" s="10"/>
      <c r="HKK442" s="10"/>
      <c r="HKL442" s="10"/>
      <c r="HKM442" s="10"/>
      <c r="HKN442" s="10"/>
      <c r="HKO442" s="10"/>
      <c r="HKP442" s="10"/>
      <c r="HKQ442" s="10"/>
      <c r="HKR442" s="10"/>
      <c r="HKS442" s="10"/>
      <c r="HKT442" s="10"/>
      <c r="HKU442" s="10"/>
      <c r="HKV442" s="10"/>
      <c r="HKW442" s="10"/>
      <c r="HKX442" s="10"/>
      <c r="HKY442" s="10"/>
      <c r="HKZ442" s="10"/>
      <c r="HLA442" s="10"/>
      <c r="HLB442" s="10"/>
      <c r="HLC442" s="10"/>
      <c r="HLD442" s="10"/>
      <c r="HLE442" s="10"/>
      <c r="HLF442" s="10"/>
      <c r="HLG442" s="10"/>
      <c r="HLH442" s="10"/>
      <c r="HLI442" s="10"/>
      <c r="HLJ442" s="10"/>
      <c r="HLK442" s="10"/>
      <c r="HLL442" s="10"/>
      <c r="HLM442" s="10"/>
      <c r="HLN442" s="10"/>
      <c r="HLO442" s="10"/>
      <c r="HLP442" s="10"/>
      <c r="HLQ442" s="10"/>
      <c r="HLR442" s="10"/>
      <c r="HLS442" s="10"/>
      <c r="HLT442" s="10"/>
      <c r="HLU442" s="10"/>
      <c r="HLV442" s="10"/>
      <c r="HLW442" s="10"/>
      <c r="HLX442" s="10"/>
      <c r="HLY442" s="10"/>
      <c r="HLZ442" s="10"/>
      <c r="HMA442" s="10"/>
      <c r="HMB442" s="10"/>
      <c r="HMC442" s="10"/>
      <c r="HMD442" s="10"/>
      <c r="HME442" s="10"/>
      <c r="HMF442" s="10"/>
      <c r="HMG442" s="10"/>
      <c r="HMH442" s="10"/>
      <c r="HMI442" s="10"/>
      <c r="HMJ442" s="10"/>
      <c r="HMK442" s="10"/>
      <c r="HML442" s="10"/>
      <c r="HMM442" s="10"/>
      <c r="HMN442" s="10"/>
      <c r="HMO442" s="10"/>
      <c r="HMP442" s="10"/>
      <c r="HMQ442" s="10"/>
      <c r="HMR442" s="10"/>
      <c r="HMS442" s="10"/>
      <c r="HMT442" s="10"/>
      <c r="HMU442" s="10"/>
      <c r="HMV442" s="10"/>
      <c r="HMW442" s="10"/>
      <c r="HMX442" s="10"/>
      <c r="HMY442" s="10"/>
      <c r="HMZ442" s="10"/>
      <c r="HNA442" s="10"/>
      <c r="HNB442" s="10"/>
      <c r="HNC442" s="10"/>
      <c r="HND442" s="10"/>
      <c r="HNE442" s="10"/>
      <c r="HNF442" s="10"/>
      <c r="HNG442" s="10"/>
      <c r="HNH442" s="10"/>
      <c r="HNI442" s="10"/>
      <c r="HNJ442" s="10"/>
      <c r="HNK442" s="10"/>
      <c r="HNL442" s="10"/>
      <c r="HNM442" s="10"/>
      <c r="HNN442" s="10"/>
      <c r="HNO442" s="10"/>
      <c r="HNP442" s="10"/>
      <c r="HNQ442" s="10"/>
      <c r="HNR442" s="10"/>
      <c r="HNS442" s="10"/>
      <c r="HNT442" s="10"/>
      <c r="HNU442" s="10"/>
      <c r="HNV442" s="10"/>
      <c r="HNW442" s="10"/>
      <c r="HNX442" s="10"/>
      <c r="HNY442" s="10"/>
      <c r="HNZ442" s="10"/>
      <c r="HOA442" s="10"/>
      <c r="HOB442" s="10"/>
      <c r="HOC442" s="10"/>
      <c r="HOD442" s="10"/>
      <c r="HOE442" s="10"/>
      <c r="HOF442" s="10"/>
      <c r="HOG442" s="10"/>
      <c r="HOH442" s="10"/>
      <c r="HOI442" s="10"/>
      <c r="HOJ442" s="10"/>
      <c r="HOK442" s="10"/>
      <c r="HOL442" s="10"/>
      <c r="HOM442" s="10"/>
      <c r="HON442" s="10"/>
      <c r="HOO442" s="10"/>
      <c r="HOP442" s="10"/>
      <c r="HOQ442" s="10"/>
      <c r="HOR442" s="10"/>
      <c r="HOS442" s="10"/>
      <c r="HOT442" s="10"/>
      <c r="HOU442" s="10"/>
      <c r="HOV442" s="10"/>
      <c r="HOW442" s="10"/>
      <c r="HOX442" s="10"/>
      <c r="HOY442" s="10"/>
      <c r="HOZ442" s="10"/>
      <c r="HPA442" s="10"/>
      <c r="HPB442" s="10"/>
      <c r="HPC442" s="10"/>
      <c r="HPD442" s="10"/>
      <c r="HPE442" s="10"/>
      <c r="HPF442" s="10"/>
      <c r="HPG442" s="10"/>
      <c r="HPH442" s="10"/>
      <c r="HPI442" s="10"/>
      <c r="HPJ442" s="10"/>
      <c r="HPK442" s="10"/>
      <c r="HPL442" s="10"/>
      <c r="HPM442" s="10"/>
      <c r="HPN442" s="10"/>
      <c r="HPO442" s="10"/>
      <c r="HPP442" s="10"/>
      <c r="HPQ442" s="10"/>
      <c r="HPR442" s="10"/>
      <c r="HPS442" s="10"/>
      <c r="HPT442" s="10"/>
      <c r="HPU442" s="10"/>
      <c r="HPV442" s="10"/>
      <c r="HPW442" s="10"/>
      <c r="HPX442" s="10"/>
      <c r="HPY442" s="10"/>
      <c r="HPZ442" s="10"/>
      <c r="HQA442" s="10"/>
      <c r="HQB442" s="10"/>
      <c r="HQC442" s="10"/>
      <c r="HQD442" s="10"/>
      <c r="HQE442" s="10"/>
      <c r="HQF442" s="10"/>
      <c r="HQG442" s="10"/>
      <c r="HQH442" s="10"/>
      <c r="HQI442" s="10"/>
      <c r="HQJ442" s="10"/>
      <c r="HQK442" s="10"/>
      <c r="HQL442" s="10"/>
      <c r="HQM442" s="10"/>
      <c r="HQN442" s="10"/>
      <c r="HQO442" s="10"/>
      <c r="HQP442" s="10"/>
      <c r="HQQ442" s="10"/>
      <c r="HQR442" s="10"/>
      <c r="HQS442" s="10"/>
      <c r="HQT442" s="10"/>
      <c r="HQU442" s="10"/>
      <c r="HQV442" s="10"/>
      <c r="HQW442" s="10"/>
      <c r="HQX442" s="10"/>
      <c r="HQY442" s="10"/>
      <c r="HQZ442" s="10"/>
      <c r="HRA442" s="10"/>
      <c r="HRB442" s="10"/>
      <c r="HRC442" s="10"/>
      <c r="HRD442" s="10"/>
      <c r="HRE442" s="10"/>
      <c r="HRF442" s="10"/>
      <c r="HRG442" s="10"/>
      <c r="HRH442" s="10"/>
      <c r="HRI442" s="10"/>
      <c r="HRJ442" s="10"/>
      <c r="HRK442" s="10"/>
      <c r="HRL442" s="10"/>
      <c r="HRM442" s="10"/>
      <c r="HRN442" s="10"/>
      <c r="HRO442" s="10"/>
      <c r="HRP442" s="10"/>
      <c r="HRQ442" s="10"/>
      <c r="HRR442" s="10"/>
      <c r="HRS442" s="10"/>
      <c r="HRT442" s="10"/>
      <c r="HRU442" s="10"/>
      <c r="HRV442" s="10"/>
      <c r="HRW442" s="10"/>
      <c r="HRX442" s="10"/>
      <c r="HRY442" s="10"/>
      <c r="HRZ442" s="10"/>
      <c r="HSA442" s="10"/>
      <c r="HSB442" s="10"/>
      <c r="HSC442" s="10"/>
      <c r="HSD442" s="10"/>
      <c r="HSE442" s="10"/>
      <c r="HSF442" s="10"/>
      <c r="HSG442" s="10"/>
      <c r="HSH442" s="10"/>
      <c r="HSI442" s="10"/>
      <c r="HSJ442" s="10"/>
      <c r="HSK442" s="10"/>
      <c r="HSL442" s="10"/>
      <c r="HSM442" s="10"/>
      <c r="HSN442" s="10"/>
      <c r="HSO442" s="10"/>
      <c r="HSP442" s="10"/>
      <c r="HSQ442" s="10"/>
      <c r="HSR442" s="10"/>
      <c r="HSS442" s="10"/>
      <c r="HST442" s="10"/>
      <c r="HSU442" s="10"/>
      <c r="HSV442" s="10"/>
      <c r="HSW442" s="10"/>
      <c r="HSX442" s="10"/>
      <c r="HSY442" s="10"/>
      <c r="HSZ442" s="10"/>
      <c r="HTA442" s="10"/>
      <c r="HTB442" s="10"/>
      <c r="HTC442" s="10"/>
      <c r="HTD442" s="10"/>
      <c r="HTE442" s="10"/>
      <c r="HTF442" s="10"/>
      <c r="HTG442" s="10"/>
      <c r="HTH442" s="10"/>
      <c r="HTI442" s="10"/>
      <c r="HTJ442" s="10"/>
      <c r="HTK442" s="10"/>
      <c r="HTL442" s="10"/>
      <c r="HTM442" s="10"/>
      <c r="HTN442" s="10"/>
      <c r="HTO442" s="10"/>
      <c r="HTP442" s="10"/>
      <c r="HTQ442" s="10"/>
      <c r="HTR442" s="10"/>
      <c r="HTS442" s="10"/>
      <c r="HTT442" s="10"/>
      <c r="HTU442" s="10"/>
      <c r="HTV442" s="10"/>
      <c r="HTW442" s="10"/>
      <c r="HTX442" s="10"/>
      <c r="HTY442" s="10"/>
      <c r="HTZ442" s="10"/>
      <c r="HUA442" s="10"/>
      <c r="HUB442" s="10"/>
      <c r="HUC442" s="10"/>
      <c r="HUD442" s="10"/>
      <c r="HUE442" s="10"/>
      <c r="HUF442" s="10"/>
      <c r="HUG442" s="10"/>
      <c r="HUH442" s="10"/>
      <c r="HUI442" s="10"/>
      <c r="HUJ442" s="10"/>
      <c r="HUK442" s="10"/>
      <c r="HUL442" s="10"/>
      <c r="HUM442" s="10"/>
      <c r="HUN442" s="10"/>
      <c r="HUO442" s="10"/>
      <c r="HUP442" s="10"/>
      <c r="HUQ442" s="10"/>
      <c r="HUR442" s="10"/>
      <c r="HUS442" s="10"/>
      <c r="HUT442" s="10"/>
      <c r="HUU442" s="10"/>
      <c r="HUV442" s="10"/>
      <c r="HUW442" s="10"/>
      <c r="HUX442" s="10"/>
      <c r="HUY442" s="10"/>
      <c r="HUZ442" s="10"/>
      <c r="HVA442" s="10"/>
      <c r="HVB442" s="10"/>
      <c r="HVC442" s="10"/>
      <c r="HVD442" s="10"/>
      <c r="HVE442" s="10"/>
      <c r="HVF442" s="10"/>
      <c r="HVG442" s="10"/>
      <c r="HVH442" s="10"/>
      <c r="HVI442" s="10"/>
      <c r="HVJ442" s="10"/>
      <c r="HVK442" s="10"/>
      <c r="HVL442" s="10"/>
      <c r="HVM442" s="10"/>
      <c r="HVN442" s="10"/>
      <c r="HVO442" s="10"/>
      <c r="HVP442" s="10"/>
      <c r="HVQ442" s="10"/>
      <c r="HVR442" s="10"/>
      <c r="HVS442" s="10"/>
      <c r="HVT442" s="10"/>
      <c r="HVU442" s="10"/>
      <c r="HVV442" s="10"/>
      <c r="HVW442" s="10"/>
      <c r="HVX442" s="10"/>
      <c r="HVY442" s="10"/>
      <c r="HVZ442" s="10"/>
      <c r="HWA442" s="10"/>
      <c r="HWB442" s="10"/>
      <c r="HWC442" s="10"/>
      <c r="HWD442" s="10"/>
      <c r="HWE442" s="10"/>
      <c r="HWF442" s="10"/>
      <c r="HWG442" s="10"/>
      <c r="HWH442" s="10"/>
      <c r="HWI442" s="10"/>
      <c r="HWJ442" s="10"/>
      <c r="HWK442" s="10"/>
      <c r="HWL442" s="10"/>
      <c r="HWM442" s="10"/>
      <c r="HWN442" s="10"/>
      <c r="HWO442" s="10"/>
      <c r="HWP442" s="10"/>
      <c r="HWQ442" s="10"/>
      <c r="HWR442" s="10"/>
      <c r="HWS442" s="10"/>
      <c r="HWT442" s="10"/>
      <c r="HWU442" s="10"/>
      <c r="HWV442" s="10"/>
      <c r="HWW442" s="10"/>
      <c r="HWX442" s="10"/>
      <c r="HWY442" s="10"/>
      <c r="HWZ442" s="10"/>
      <c r="HXA442" s="10"/>
      <c r="HXB442" s="10"/>
      <c r="HXC442" s="10"/>
      <c r="HXD442" s="10"/>
      <c r="HXE442" s="10"/>
      <c r="HXF442" s="10"/>
      <c r="HXG442" s="10"/>
      <c r="HXH442" s="10"/>
      <c r="HXI442" s="10"/>
      <c r="HXJ442" s="10"/>
      <c r="HXK442" s="10"/>
      <c r="HXL442" s="10"/>
      <c r="HXM442" s="10"/>
      <c r="HXN442" s="10"/>
      <c r="HXO442" s="10"/>
      <c r="HXP442" s="10"/>
      <c r="HXQ442" s="10"/>
      <c r="HXR442" s="10"/>
      <c r="HXS442" s="10"/>
      <c r="HXT442" s="10"/>
      <c r="HXU442" s="10"/>
      <c r="HXV442" s="10"/>
      <c r="HXW442" s="10"/>
      <c r="HXX442" s="10"/>
      <c r="HXY442" s="10"/>
      <c r="HXZ442" s="10"/>
      <c r="HYA442" s="10"/>
      <c r="HYB442" s="10"/>
      <c r="HYC442" s="10"/>
      <c r="HYD442" s="10"/>
      <c r="HYE442" s="10"/>
      <c r="HYF442" s="10"/>
      <c r="HYG442" s="10"/>
      <c r="HYH442" s="10"/>
      <c r="HYI442" s="10"/>
      <c r="HYJ442" s="10"/>
      <c r="HYK442" s="10"/>
      <c r="HYL442" s="10"/>
      <c r="HYM442" s="10"/>
      <c r="HYN442" s="10"/>
      <c r="HYO442" s="10"/>
      <c r="HYP442" s="10"/>
      <c r="HYQ442" s="10"/>
      <c r="HYR442" s="10"/>
      <c r="HYS442" s="10"/>
      <c r="HYT442" s="10"/>
      <c r="HYU442" s="10"/>
      <c r="HYV442" s="10"/>
      <c r="HYW442" s="10"/>
      <c r="HYX442" s="10"/>
      <c r="HYY442" s="10"/>
      <c r="HYZ442" s="10"/>
      <c r="HZA442" s="10"/>
      <c r="HZB442" s="10"/>
      <c r="HZC442" s="10"/>
      <c r="HZD442" s="10"/>
      <c r="HZE442" s="10"/>
      <c r="HZF442" s="10"/>
      <c r="HZG442" s="10"/>
      <c r="HZH442" s="10"/>
      <c r="HZI442" s="10"/>
      <c r="HZJ442" s="10"/>
      <c r="HZK442" s="10"/>
      <c r="HZL442" s="10"/>
      <c r="HZM442" s="10"/>
      <c r="HZN442" s="10"/>
      <c r="HZO442" s="10"/>
      <c r="HZP442" s="10"/>
      <c r="HZQ442" s="10"/>
      <c r="HZR442" s="10"/>
      <c r="HZS442" s="10"/>
      <c r="HZT442" s="10"/>
      <c r="HZU442" s="10"/>
      <c r="HZV442" s="10"/>
      <c r="HZW442" s="10"/>
      <c r="HZX442" s="10"/>
      <c r="HZY442" s="10"/>
      <c r="HZZ442" s="10"/>
      <c r="IAA442" s="10"/>
      <c r="IAB442" s="10"/>
      <c r="IAC442" s="10"/>
      <c r="IAD442" s="10"/>
      <c r="IAE442" s="10"/>
      <c r="IAF442" s="10"/>
      <c r="IAG442" s="10"/>
      <c r="IAH442" s="10"/>
      <c r="IAI442" s="10"/>
      <c r="IAJ442" s="10"/>
      <c r="IAK442" s="10"/>
      <c r="IAL442" s="10"/>
      <c r="IAM442" s="10"/>
      <c r="IAN442" s="10"/>
      <c r="IAO442" s="10"/>
      <c r="IAP442" s="10"/>
      <c r="IAQ442" s="10"/>
      <c r="IAR442" s="10"/>
      <c r="IAS442" s="10"/>
      <c r="IAT442" s="10"/>
      <c r="IAU442" s="10"/>
      <c r="IAV442" s="10"/>
      <c r="IAW442" s="10"/>
      <c r="IAX442" s="10"/>
      <c r="IAY442" s="10"/>
      <c r="IAZ442" s="10"/>
      <c r="IBA442" s="10"/>
      <c r="IBB442" s="10"/>
      <c r="IBC442" s="10"/>
      <c r="IBD442" s="10"/>
      <c r="IBE442" s="10"/>
      <c r="IBF442" s="10"/>
      <c r="IBG442" s="10"/>
      <c r="IBH442" s="10"/>
      <c r="IBI442" s="10"/>
      <c r="IBJ442" s="10"/>
      <c r="IBK442" s="10"/>
      <c r="IBL442" s="10"/>
      <c r="IBM442" s="10"/>
      <c r="IBN442" s="10"/>
      <c r="IBO442" s="10"/>
      <c r="IBP442" s="10"/>
      <c r="IBQ442" s="10"/>
      <c r="IBR442" s="10"/>
      <c r="IBS442" s="10"/>
      <c r="IBT442" s="10"/>
      <c r="IBU442" s="10"/>
      <c r="IBV442" s="10"/>
      <c r="IBW442" s="10"/>
      <c r="IBX442" s="10"/>
      <c r="IBY442" s="10"/>
      <c r="IBZ442" s="10"/>
      <c r="ICA442" s="10"/>
      <c r="ICB442" s="10"/>
      <c r="ICC442" s="10"/>
      <c r="ICD442" s="10"/>
      <c r="ICE442" s="10"/>
      <c r="ICF442" s="10"/>
      <c r="ICG442" s="10"/>
      <c r="ICH442" s="10"/>
      <c r="ICI442" s="10"/>
      <c r="ICJ442" s="10"/>
      <c r="ICK442" s="10"/>
      <c r="ICL442" s="10"/>
      <c r="ICM442" s="10"/>
      <c r="ICN442" s="10"/>
      <c r="ICO442" s="10"/>
      <c r="ICP442" s="10"/>
      <c r="ICQ442" s="10"/>
      <c r="ICR442" s="10"/>
      <c r="ICS442" s="10"/>
      <c r="ICT442" s="10"/>
      <c r="ICU442" s="10"/>
      <c r="ICV442" s="10"/>
      <c r="ICW442" s="10"/>
      <c r="ICX442" s="10"/>
      <c r="ICY442" s="10"/>
      <c r="ICZ442" s="10"/>
      <c r="IDA442" s="10"/>
      <c r="IDB442" s="10"/>
      <c r="IDC442" s="10"/>
      <c r="IDD442" s="10"/>
      <c r="IDE442" s="10"/>
      <c r="IDF442" s="10"/>
      <c r="IDG442" s="10"/>
      <c r="IDH442" s="10"/>
      <c r="IDI442" s="10"/>
      <c r="IDJ442" s="10"/>
      <c r="IDK442" s="10"/>
      <c r="IDL442" s="10"/>
      <c r="IDM442" s="10"/>
      <c r="IDN442" s="10"/>
      <c r="IDO442" s="10"/>
      <c r="IDP442" s="10"/>
      <c r="IDQ442" s="10"/>
      <c r="IDR442" s="10"/>
      <c r="IDS442" s="10"/>
      <c r="IDT442" s="10"/>
      <c r="IDU442" s="10"/>
      <c r="IDV442" s="10"/>
      <c r="IDW442" s="10"/>
      <c r="IDX442" s="10"/>
      <c r="IDY442" s="10"/>
      <c r="IDZ442" s="10"/>
      <c r="IEA442" s="10"/>
      <c r="IEB442" s="10"/>
      <c r="IEC442" s="10"/>
      <c r="IED442" s="10"/>
      <c r="IEE442" s="10"/>
      <c r="IEF442" s="10"/>
      <c r="IEG442" s="10"/>
      <c r="IEH442" s="10"/>
      <c r="IEI442" s="10"/>
      <c r="IEJ442" s="10"/>
      <c r="IEK442" s="10"/>
      <c r="IEL442" s="10"/>
      <c r="IEM442" s="10"/>
      <c r="IEN442" s="10"/>
      <c r="IEO442" s="10"/>
      <c r="IEP442" s="10"/>
      <c r="IEQ442" s="10"/>
      <c r="IER442" s="10"/>
      <c r="IES442" s="10"/>
      <c r="IET442" s="10"/>
      <c r="IEU442" s="10"/>
      <c r="IEV442" s="10"/>
      <c r="IEW442" s="10"/>
      <c r="IEX442" s="10"/>
      <c r="IEY442" s="10"/>
      <c r="IEZ442" s="10"/>
      <c r="IFA442" s="10"/>
      <c r="IFB442" s="10"/>
      <c r="IFC442" s="10"/>
      <c r="IFD442" s="10"/>
      <c r="IFE442" s="10"/>
      <c r="IFF442" s="10"/>
      <c r="IFG442" s="10"/>
      <c r="IFH442" s="10"/>
      <c r="IFI442" s="10"/>
      <c r="IFJ442" s="10"/>
      <c r="IFK442" s="10"/>
      <c r="IFL442" s="10"/>
      <c r="IFM442" s="10"/>
      <c r="IFN442" s="10"/>
      <c r="IFO442" s="10"/>
      <c r="IFP442" s="10"/>
      <c r="IFQ442" s="10"/>
      <c r="IFR442" s="10"/>
      <c r="IFS442" s="10"/>
      <c r="IFT442" s="10"/>
      <c r="IFU442" s="10"/>
      <c r="IFV442" s="10"/>
      <c r="IFW442" s="10"/>
      <c r="IFX442" s="10"/>
      <c r="IFY442" s="10"/>
      <c r="IFZ442" s="10"/>
      <c r="IGA442" s="10"/>
      <c r="IGB442" s="10"/>
      <c r="IGC442" s="10"/>
      <c r="IGD442" s="10"/>
      <c r="IGE442" s="10"/>
      <c r="IGF442" s="10"/>
      <c r="IGG442" s="10"/>
      <c r="IGH442" s="10"/>
      <c r="IGI442" s="10"/>
      <c r="IGJ442" s="10"/>
      <c r="IGK442" s="10"/>
      <c r="IGL442" s="10"/>
      <c r="IGM442" s="10"/>
      <c r="IGN442" s="10"/>
      <c r="IGO442" s="10"/>
      <c r="IGP442" s="10"/>
      <c r="IGQ442" s="10"/>
      <c r="IGR442" s="10"/>
      <c r="IGS442" s="10"/>
      <c r="IGT442" s="10"/>
      <c r="IGU442" s="10"/>
      <c r="IGV442" s="10"/>
      <c r="IGW442" s="10"/>
      <c r="IGX442" s="10"/>
      <c r="IGY442" s="10"/>
      <c r="IGZ442" s="10"/>
      <c r="IHA442" s="10"/>
      <c r="IHB442" s="10"/>
      <c r="IHC442" s="10"/>
      <c r="IHD442" s="10"/>
      <c r="IHE442" s="10"/>
      <c r="IHF442" s="10"/>
      <c r="IHG442" s="10"/>
      <c r="IHH442" s="10"/>
      <c r="IHI442" s="10"/>
      <c r="IHJ442" s="10"/>
      <c r="IHK442" s="10"/>
      <c r="IHL442" s="10"/>
      <c r="IHM442" s="10"/>
      <c r="IHN442" s="10"/>
      <c r="IHO442" s="10"/>
      <c r="IHP442" s="10"/>
      <c r="IHQ442" s="10"/>
      <c r="IHR442" s="10"/>
      <c r="IHS442" s="10"/>
      <c r="IHT442" s="10"/>
      <c r="IHU442" s="10"/>
      <c r="IHV442" s="10"/>
      <c r="IHW442" s="10"/>
      <c r="IHX442" s="10"/>
      <c r="IHY442" s="10"/>
      <c r="IHZ442" s="10"/>
      <c r="IIA442" s="10"/>
      <c r="IIB442" s="10"/>
      <c r="IIC442" s="10"/>
      <c r="IID442" s="10"/>
      <c r="IIE442" s="10"/>
      <c r="IIF442" s="10"/>
      <c r="IIG442" s="10"/>
      <c r="IIH442" s="10"/>
      <c r="III442" s="10"/>
      <c r="IIJ442" s="10"/>
      <c r="IIK442" s="10"/>
      <c r="IIL442" s="10"/>
      <c r="IIM442" s="10"/>
      <c r="IIN442" s="10"/>
      <c r="IIO442" s="10"/>
      <c r="IIP442" s="10"/>
      <c r="IIQ442" s="10"/>
      <c r="IIR442" s="10"/>
      <c r="IIS442" s="10"/>
      <c r="IIT442" s="10"/>
      <c r="IIU442" s="10"/>
      <c r="IIV442" s="10"/>
      <c r="IIW442" s="10"/>
      <c r="IIX442" s="10"/>
      <c r="IIY442" s="10"/>
      <c r="IIZ442" s="10"/>
      <c r="IJA442" s="10"/>
      <c r="IJB442" s="10"/>
      <c r="IJC442" s="10"/>
      <c r="IJD442" s="10"/>
      <c r="IJE442" s="10"/>
      <c r="IJF442" s="10"/>
      <c r="IJG442" s="10"/>
      <c r="IJH442" s="10"/>
      <c r="IJI442" s="10"/>
      <c r="IJJ442" s="10"/>
      <c r="IJK442" s="10"/>
      <c r="IJL442" s="10"/>
      <c r="IJM442" s="10"/>
      <c r="IJN442" s="10"/>
      <c r="IJO442" s="10"/>
      <c r="IJP442" s="10"/>
      <c r="IJQ442" s="10"/>
      <c r="IJR442" s="10"/>
      <c r="IJS442" s="10"/>
      <c r="IJT442" s="10"/>
      <c r="IJU442" s="10"/>
      <c r="IJV442" s="10"/>
      <c r="IJW442" s="10"/>
      <c r="IJX442" s="10"/>
      <c r="IJY442" s="10"/>
      <c r="IJZ442" s="10"/>
      <c r="IKA442" s="10"/>
      <c r="IKB442" s="10"/>
      <c r="IKC442" s="10"/>
      <c r="IKD442" s="10"/>
      <c r="IKE442" s="10"/>
      <c r="IKF442" s="10"/>
      <c r="IKG442" s="10"/>
      <c r="IKH442" s="10"/>
      <c r="IKI442" s="10"/>
      <c r="IKJ442" s="10"/>
      <c r="IKK442" s="10"/>
      <c r="IKL442" s="10"/>
      <c r="IKM442" s="10"/>
      <c r="IKN442" s="10"/>
      <c r="IKO442" s="10"/>
      <c r="IKP442" s="10"/>
      <c r="IKQ442" s="10"/>
      <c r="IKR442" s="10"/>
      <c r="IKS442" s="10"/>
      <c r="IKT442" s="10"/>
      <c r="IKU442" s="10"/>
      <c r="IKV442" s="10"/>
      <c r="IKW442" s="10"/>
      <c r="IKX442" s="10"/>
      <c r="IKY442" s="10"/>
      <c r="IKZ442" s="10"/>
      <c r="ILA442" s="10"/>
      <c r="ILB442" s="10"/>
      <c r="ILC442" s="10"/>
      <c r="ILD442" s="10"/>
      <c r="ILE442" s="10"/>
      <c r="ILF442" s="10"/>
      <c r="ILG442" s="10"/>
      <c r="ILH442" s="10"/>
      <c r="ILI442" s="10"/>
      <c r="ILJ442" s="10"/>
      <c r="ILK442" s="10"/>
      <c r="ILL442" s="10"/>
      <c r="ILM442" s="10"/>
      <c r="ILN442" s="10"/>
      <c r="ILO442" s="10"/>
      <c r="ILP442" s="10"/>
      <c r="ILQ442" s="10"/>
      <c r="ILR442" s="10"/>
      <c r="ILS442" s="10"/>
      <c r="ILT442" s="10"/>
      <c r="ILU442" s="10"/>
      <c r="ILV442" s="10"/>
      <c r="ILW442" s="10"/>
      <c r="ILX442" s="10"/>
      <c r="ILY442" s="10"/>
      <c r="ILZ442" s="10"/>
      <c r="IMA442" s="10"/>
      <c r="IMB442" s="10"/>
      <c r="IMC442" s="10"/>
      <c r="IMD442" s="10"/>
      <c r="IME442" s="10"/>
      <c r="IMF442" s="10"/>
      <c r="IMG442" s="10"/>
      <c r="IMH442" s="10"/>
      <c r="IMI442" s="10"/>
      <c r="IMJ442" s="10"/>
      <c r="IMK442" s="10"/>
      <c r="IML442" s="10"/>
      <c r="IMM442" s="10"/>
      <c r="IMN442" s="10"/>
      <c r="IMO442" s="10"/>
      <c r="IMP442" s="10"/>
      <c r="IMQ442" s="10"/>
      <c r="IMR442" s="10"/>
      <c r="IMS442" s="10"/>
      <c r="IMT442" s="10"/>
      <c r="IMU442" s="10"/>
      <c r="IMV442" s="10"/>
      <c r="IMW442" s="10"/>
      <c r="IMX442" s="10"/>
      <c r="IMY442" s="10"/>
      <c r="IMZ442" s="10"/>
      <c r="INA442" s="10"/>
      <c r="INB442" s="10"/>
      <c r="INC442" s="10"/>
      <c r="IND442" s="10"/>
      <c r="INE442" s="10"/>
      <c r="INF442" s="10"/>
      <c r="ING442" s="10"/>
      <c r="INH442" s="10"/>
      <c r="INI442" s="10"/>
      <c r="INJ442" s="10"/>
      <c r="INK442" s="10"/>
      <c r="INL442" s="10"/>
      <c r="INM442" s="10"/>
      <c r="INN442" s="10"/>
      <c r="INO442" s="10"/>
      <c r="INP442" s="10"/>
      <c r="INQ442" s="10"/>
      <c r="INR442" s="10"/>
      <c r="INS442" s="10"/>
      <c r="INT442" s="10"/>
      <c r="INU442" s="10"/>
      <c r="INV442" s="10"/>
      <c r="INW442" s="10"/>
      <c r="INX442" s="10"/>
      <c r="INY442" s="10"/>
      <c r="INZ442" s="10"/>
      <c r="IOA442" s="10"/>
      <c r="IOB442" s="10"/>
      <c r="IOC442" s="10"/>
      <c r="IOD442" s="10"/>
      <c r="IOE442" s="10"/>
      <c r="IOF442" s="10"/>
      <c r="IOG442" s="10"/>
      <c r="IOH442" s="10"/>
      <c r="IOI442" s="10"/>
      <c r="IOJ442" s="10"/>
      <c r="IOK442" s="10"/>
      <c r="IOL442" s="10"/>
      <c r="IOM442" s="10"/>
      <c r="ION442" s="10"/>
      <c r="IOO442" s="10"/>
      <c r="IOP442" s="10"/>
      <c r="IOQ442" s="10"/>
      <c r="IOR442" s="10"/>
      <c r="IOS442" s="10"/>
      <c r="IOT442" s="10"/>
      <c r="IOU442" s="10"/>
      <c r="IOV442" s="10"/>
      <c r="IOW442" s="10"/>
      <c r="IOX442" s="10"/>
      <c r="IOY442" s="10"/>
      <c r="IOZ442" s="10"/>
      <c r="IPA442" s="10"/>
      <c r="IPB442" s="10"/>
      <c r="IPC442" s="10"/>
      <c r="IPD442" s="10"/>
      <c r="IPE442" s="10"/>
      <c r="IPF442" s="10"/>
      <c r="IPG442" s="10"/>
      <c r="IPH442" s="10"/>
      <c r="IPI442" s="10"/>
      <c r="IPJ442" s="10"/>
      <c r="IPK442" s="10"/>
      <c r="IPL442" s="10"/>
      <c r="IPM442" s="10"/>
      <c r="IPN442" s="10"/>
      <c r="IPO442" s="10"/>
      <c r="IPP442" s="10"/>
      <c r="IPQ442" s="10"/>
      <c r="IPR442" s="10"/>
      <c r="IPS442" s="10"/>
      <c r="IPT442" s="10"/>
      <c r="IPU442" s="10"/>
      <c r="IPV442" s="10"/>
      <c r="IPW442" s="10"/>
      <c r="IPX442" s="10"/>
      <c r="IPY442" s="10"/>
      <c r="IPZ442" s="10"/>
      <c r="IQA442" s="10"/>
      <c r="IQB442" s="10"/>
      <c r="IQC442" s="10"/>
      <c r="IQD442" s="10"/>
      <c r="IQE442" s="10"/>
      <c r="IQF442" s="10"/>
      <c r="IQG442" s="10"/>
      <c r="IQH442" s="10"/>
      <c r="IQI442" s="10"/>
      <c r="IQJ442" s="10"/>
      <c r="IQK442" s="10"/>
      <c r="IQL442" s="10"/>
      <c r="IQM442" s="10"/>
      <c r="IQN442" s="10"/>
      <c r="IQO442" s="10"/>
      <c r="IQP442" s="10"/>
      <c r="IQQ442" s="10"/>
      <c r="IQR442" s="10"/>
      <c r="IQS442" s="10"/>
      <c r="IQT442" s="10"/>
      <c r="IQU442" s="10"/>
      <c r="IQV442" s="10"/>
      <c r="IQW442" s="10"/>
      <c r="IQX442" s="10"/>
      <c r="IQY442" s="10"/>
      <c r="IQZ442" s="10"/>
      <c r="IRA442" s="10"/>
      <c r="IRB442" s="10"/>
      <c r="IRC442" s="10"/>
      <c r="IRD442" s="10"/>
      <c r="IRE442" s="10"/>
      <c r="IRF442" s="10"/>
      <c r="IRG442" s="10"/>
      <c r="IRH442" s="10"/>
      <c r="IRI442" s="10"/>
      <c r="IRJ442" s="10"/>
      <c r="IRK442" s="10"/>
      <c r="IRL442" s="10"/>
      <c r="IRM442" s="10"/>
      <c r="IRN442" s="10"/>
      <c r="IRO442" s="10"/>
      <c r="IRP442" s="10"/>
      <c r="IRQ442" s="10"/>
      <c r="IRR442" s="10"/>
      <c r="IRS442" s="10"/>
      <c r="IRT442" s="10"/>
      <c r="IRU442" s="10"/>
      <c r="IRV442" s="10"/>
      <c r="IRW442" s="10"/>
      <c r="IRX442" s="10"/>
      <c r="IRY442" s="10"/>
      <c r="IRZ442" s="10"/>
      <c r="ISA442" s="10"/>
      <c r="ISB442" s="10"/>
      <c r="ISC442" s="10"/>
      <c r="ISD442" s="10"/>
      <c r="ISE442" s="10"/>
      <c r="ISF442" s="10"/>
      <c r="ISG442" s="10"/>
      <c r="ISH442" s="10"/>
      <c r="ISI442" s="10"/>
      <c r="ISJ442" s="10"/>
      <c r="ISK442" s="10"/>
      <c r="ISL442" s="10"/>
      <c r="ISM442" s="10"/>
      <c r="ISN442" s="10"/>
      <c r="ISO442" s="10"/>
      <c r="ISP442" s="10"/>
      <c r="ISQ442" s="10"/>
      <c r="ISR442" s="10"/>
      <c r="ISS442" s="10"/>
      <c r="IST442" s="10"/>
      <c r="ISU442" s="10"/>
      <c r="ISV442" s="10"/>
      <c r="ISW442" s="10"/>
      <c r="ISX442" s="10"/>
      <c r="ISY442" s="10"/>
      <c r="ISZ442" s="10"/>
      <c r="ITA442" s="10"/>
      <c r="ITB442" s="10"/>
      <c r="ITC442" s="10"/>
      <c r="ITD442" s="10"/>
      <c r="ITE442" s="10"/>
      <c r="ITF442" s="10"/>
      <c r="ITG442" s="10"/>
      <c r="ITH442" s="10"/>
      <c r="ITI442" s="10"/>
      <c r="ITJ442" s="10"/>
      <c r="ITK442" s="10"/>
      <c r="ITL442" s="10"/>
      <c r="ITM442" s="10"/>
      <c r="ITN442" s="10"/>
      <c r="ITO442" s="10"/>
      <c r="ITP442" s="10"/>
      <c r="ITQ442" s="10"/>
      <c r="ITR442" s="10"/>
      <c r="ITS442" s="10"/>
      <c r="ITT442" s="10"/>
      <c r="ITU442" s="10"/>
      <c r="ITV442" s="10"/>
      <c r="ITW442" s="10"/>
      <c r="ITX442" s="10"/>
      <c r="ITY442" s="10"/>
      <c r="ITZ442" s="10"/>
      <c r="IUA442" s="10"/>
      <c r="IUB442" s="10"/>
      <c r="IUC442" s="10"/>
      <c r="IUD442" s="10"/>
      <c r="IUE442" s="10"/>
      <c r="IUF442" s="10"/>
      <c r="IUG442" s="10"/>
      <c r="IUH442" s="10"/>
      <c r="IUI442" s="10"/>
      <c r="IUJ442" s="10"/>
      <c r="IUK442" s="10"/>
      <c r="IUL442" s="10"/>
      <c r="IUM442" s="10"/>
      <c r="IUN442" s="10"/>
      <c r="IUO442" s="10"/>
      <c r="IUP442" s="10"/>
      <c r="IUQ442" s="10"/>
      <c r="IUR442" s="10"/>
      <c r="IUS442" s="10"/>
      <c r="IUT442" s="10"/>
      <c r="IUU442" s="10"/>
      <c r="IUV442" s="10"/>
      <c r="IUW442" s="10"/>
      <c r="IUX442" s="10"/>
      <c r="IUY442" s="10"/>
      <c r="IUZ442" s="10"/>
      <c r="IVA442" s="10"/>
      <c r="IVB442" s="10"/>
      <c r="IVC442" s="10"/>
      <c r="IVD442" s="10"/>
      <c r="IVE442" s="10"/>
      <c r="IVF442" s="10"/>
      <c r="IVG442" s="10"/>
      <c r="IVH442" s="10"/>
      <c r="IVI442" s="10"/>
      <c r="IVJ442" s="10"/>
      <c r="IVK442" s="10"/>
      <c r="IVL442" s="10"/>
      <c r="IVM442" s="10"/>
      <c r="IVN442" s="10"/>
      <c r="IVO442" s="10"/>
      <c r="IVP442" s="10"/>
      <c r="IVQ442" s="10"/>
      <c r="IVR442" s="10"/>
      <c r="IVS442" s="10"/>
      <c r="IVT442" s="10"/>
      <c r="IVU442" s="10"/>
      <c r="IVV442" s="10"/>
      <c r="IVW442" s="10"/>
      <c r="IVX442" s="10"/>
      <c r="IVY442" s="10"/>
      <c r="IVZ442" s="10"/>
      <c r="IWA442" s="10"/>
      <c r="IWB442" s="10"/>
      <c r="IWC442" s="10"/>
      <c r="IWD442" s="10"/>
      <c r="IWE442" s="10"/>
      <c r="IWF442" s="10"/>
      <c r="IWG442" s="10"/>
      <c r="IWH442" s="10"/>
      <c r="IWI442" s="10"/>
      <c r="IWJ442" s="10"/>
      <c r="IWK442" s="10"/>
      <c r="IWL442" s="10"/>
      <c r="IWM442" s="10"/>
      <c r="IWN442" s="10"/>
      <c r="IWO442" s="10"/>
      <c r="IWP442" s="10"/>
      <c r="IWQ442" s="10"/>
      <c r="IWR442" s="10"/>
      <c r="IWS442" s="10"/>
      <c r="IWT442" s="10"/>
      <c r="IWU442" s="10"/>
      <c r="IWV442" s="10"/>
      <c r="IWW442" s="10"/>
      <c r="IWX442" s="10"/>
      <c r="IWY442" s="10"/>
      <c r="IWZ442" s="10"/>
      <c r="IXA442" s="10"/>
      <c r="IXB442" s="10"/>
      <c r="IXC442" s="10"/>
      <c r="IXD442" s="10"/>
      <c r="IXE442" s="10"/>
      <c r="IXF442" s="10"/>
      <c r="IXG442" s="10"/>
      <c r="IXH442" s="10"/>
      <c r="IXI442" s="10"/>
      <c r="IXJ442" s="10"/>
      <c r="IXK442" s="10"/>
      <c r="IXL442" s="10"/>
      <c r="IXM442" s="10"/>
      <c r="IXN442" s="10"/>
      <c r="IXO442" s="10"/>
      <c r="IXP442" s="10"/>
      <c r="IXQ442" s="10"/>
      <c r="IXR442" s="10"/>
      <c r="IXS442" s="10"/>
      <c r="IXT442" s="10"/>
      <c r="IXU442" s="10"/>
      <c r="IXV442" s="10"/>
      <c r="IXW442" s="10"/>
      <c r="IXX442" s="10"/>
      <c r="IXY442" s="10"/>
      <c r="IXZ442" s="10"/>
      <c r="IYA442" s="10"/>
      <c r="IYB442" s="10"/>
      <c r="IYC442" s="10"/>
      <c r="IYD442" s="10"/>
      <c r="IYE442" s="10"/>
      <c r="IYF442" s="10"/>
      <c r="IYG442" s="10"/>
      <c r="IYH442" s="10"/>
      <c r="IYI442" s="10"/>
      <c r="IYJ442" s="10"/>
      <c r="IYK442" s="10"/>
      <c r="IYL442" s="10"/>
      <c r="IYM442" s="10"/>
      <c r="IYN442" s="10"/>
      <c r="IYO442" s="10"/>
      <c r="IYP442" s="10"/>
      <c r="IYQ442" s="10"/>
      <c r="IYR442" s="10"/>
      <c r="IYS442" s="10"/>
      <c r="IYT442" s="10"/>
      <c r="IYU442" s="10"/>
      <c r="IYV442" s="10"/>
      <c r="IYW442" s="10"/>
      <c r="IYX442" s="10"/>
      <c r="IYY442" s="10"/>
      <c r="IYZ442" s="10"/>
      <c r="IZA442" s="10"/>
      <c r="IZB442" s="10"/>
      <c r="IZC442" s="10"/>
      <c r="IZD442" s="10"/>
      <c r="IZE442" s="10"/>
      <c r="IZF442" s="10"/>
      <c r="IZG442" s="10"/>
      <c r="IZH442" s="10"/>
      <c r="IZI442" s="10"/>
      <c r="IZJ442" s="10"/>
      <c r="IZK442" s="10"/>
      <c r="IZL442" s="10"/>
      <c r="IZM442" s="10"/>
      <c r="IZN442" s="10"/>
      <c r="IZO442" s="10"/>
      <c r="IZP442" s="10"/>
      <c r="IZQ442" s="10"/>
      <c r="IZR442" s="10"/>
      <c r="IZS442" s="10"/>
      <c r="IZT442" s="10"/>
      <c r="IZU442" s="10"/>
      <c r="IZV442" s="10"/>
      <c r="IZW442" s="10"/>
      <c r="IZX442" s="10"/>
      <c r="IZY442" s="10"/>
      <c r="IZZ442" s="10"/>
      <c r="JAA442" s="10"/>
      <c r="JAB442" s="10"/>
      <c r="JAC442" s="10"/>
      <c r="JAD442" s="10"/>
      <c r="JAE442" s="10"/>
      <c r="JAF442" s="10"/>
      <c r="JAG442" s="10"/>
      <c r="JAH442" s="10"/>
      <c r="JAI442" s="10"/>
      <c r="JAJ442" s="10"/>
      <c r="JAK442" s="10"/>
      <c r="JAL442" s="10"/>
      <c r="JAM442" s="10"/>
      <c r="JAN442" s="10"/>
      <c r="JAO442" s="10"/>
      <c r="JAP442" s="10"/>
      <c r="JAQ442" s="10"/>
      <c r="JAR442" s="10"/>
      <c r="JAS442" s="10"/>
      <c r="JAT442" s="10"/>
      <c r="JAU442" s="10"/>
      <c r="JAV442" s="10"/>
      <c r="JAW442" s="10"/>
      <c r="JAX442" s="10"/>
      <c r="JAY442" s="10"/>
      <c r="JAZ442" s="10"/>
      <c r="JBA442" s="10"/>
      <c r="JBB442" s="10"/>
      <c r="JBC442" s="10"/>
      <c r="JBD442" s="10"/>
      <c r="JBE442" s="10"/>
      <c r="JBF442" s="10"/>
      <c r="JBG442" s="10"/>
      <c r="JBH442" s="10"/>
      <c r="JBI442" s="10"/>
      <c r="JBJ442" s="10"/>
      <c r="JBK442" s="10"/>
      <c r="JBL442" s="10"/>
      <c r="JBM442" s="10"/>
      <c r="JBN442" s="10"/>
      <c r="JBO442" s="10"/>
      <c r="JBP442" s="10"/>
      <c r="JBQ442" s="10"/>
      <c r="JBR442" s="10"/>
      <c r="JBS442" s="10"/>
      <c r="JBT442" s="10"/>
      <c r="JBU442" s="10"/>
      <c r="JBV442" s="10"/>
      <c r="JBW442" s="10"/>
      <c r="JBX442" s="10"/>
      <c r="JBY442" s="10"/>
      <c r="JBZ442" s="10"/>
      <c r="JCA442" s="10"/>
      <c r="JCB442" s="10"/>
      <c r="JCC442" s="10"/>
      <c r="JCD442" s="10"/>
      <c r="JCE442" s="10"/>
      <c r="JCF442" s="10"/>
      <c r="JCG442" s="10"/>
      <c r="JCH442" s="10"/>
      <c r="JCI442" s="10"/>
      <c r="JCJ442" s="10"/>
      <c r="JCK442" s="10"/>
      <c r="JCL442" s="10"/>
      <c r="JCM442" s="10"/>
      <c r="JCN442" s="10"/>
      <c r="JCO442" s="10"/>
      <c r="JCP442" s="10"/>
      <c r="JCQ442" s="10"/>
      <c r="JCR442" s="10"/>
      <c r="JCS442" s="10"/>
      <c r="JCT442" s="10"/>
      <c r="JCU442" s="10"/>
      <c r="JCV442" s="10"/>
      <c r="JCW442" s="10"/>
      <c r="JCX442" s="10"/>
      <c r="JCY442" s="10"/>
      <c r="JCZ442" s="10"/>
      <c r="JDA442" s="10"/>
      <c r="JDB442" s="10"/>
      <c r="JDC442" s="10"/>
      <c r="JDD442" s="10"/>
      <c r="JDE442" s="10"/>
      <c r="JDF442" s="10"/>
      <c r="JDG442" s="10"/>
      <c r="JDH442" s="10"/>
      <c r="JDI442" s="10"/>
      <c r="JDJ442" s="10"/>
      <c r="JDK442" s="10"/>
      <c r="JDL442" s="10"/>
      <c r="JDM442" s="10"/>
      <c r="JDN442" s="10"/>
      <c r="JDO442" s="10"/>
      <c r="JDP442" s="10"/>
      <c r="JDQ442" s="10"/>
      <c r="JDR442" s="10"/>
      <c r="JDS442" s="10"/>
      <c r="JDT442" s="10"/>
      <c r="JDU442" s="10"/>
      <c r="JDV442" s="10"/>
      <c r="JDW442" s="10"/>
      <c r="JDX442" s="10"/>
      <c r="JDY442" s="10"/>
      <c r="JDZ442" s="10"/>
      <c r="JEA442" s="10"/>
      <c r="JEB442" s="10"/>
      <c r="JEC442" s="10"/>
      <c r="JED442" s="10"/>
      <c r="JEE442" s="10"/>
      <c r="JEF442" s="10"/>
      <c r="JEG442" s="10"/>
      <c r="JEH442" s="10"/>
      <c r="JEI442" s="10"/>
      <c r="JEJ442" s="10"/>
      <c r="JEK442" s="10"/>
      <c r="JEL442" s="10"/>
      <c r="JEM442" s="10"/>
      <c r="JEN442" s="10"/>
      <c r="JEO442" s="10"/>
      <c r="JEP442" s="10"/>
      <c r="JEQ442" s="10"/>
      <c r="JER442" s="10"/>
      <c r="JES442" s="10"/>
      <c r="JET442" s="10"/>
      <c r="JEU442" s="10"/>
      <c r="JEV442" s="10"/>
      <c r="JEW442" s="10"/>
      <c r="JEX442" s="10"/>
      <c r="JEY442" s="10"/>
      <c r="JEZ442" s="10"/>
      <c r="JFA442" s="10"/>
      <c r="JFB442" s="10"/>
      <c r="JFC442" s="10"/>
      <c r="JFD442" s="10"/>
      <c r="JFE442" s="10"/>
      <c r="JFF442" s="10"/>
      <c r="JFG442" s="10"/>
      <c r="JFH442" s="10"/>
      <c r="JFI442" s="10"/>
      <c r="JFJ442" s="10"/>
      <c r="JFK442" s="10"/>
      <c r="JFL442" s="10"/>
      <c r="JFM442" s="10"/>
      <c r="JFN442" s="10"/>
      <c r="JFO442" s="10"/>
      <c r="JFP442" s="10"/>
      <c r="JFQ442" s="10"/>
      <c r="JFR442" s="10"/>
      <c r="JFS442" s="10"/>
      <c r="JFT442" s="10"/>
      <c r="JFU442" s="10"/>
      <c r="JFV442" s="10"/>
      <c r="JFW442" s="10"/>
      <c r="JFX442" s="10"/>
      <c r="JFY442" s="10"/>
      <c r="JFZ442" s="10"/>
      <c r="JGA442" s="10"/>
      <c r="JGB442" s="10"/>
      <c r="JGC442" s="10"/>
      <c r="JGD442" s="10"/>
      <c r="JGE442" s="10"/>
      <c r="JGF442" s="10"/>
      <c r="JGG442" s="10"/>
      <c r="JGH442" s="10"/>
      <c r="JGI442" s="10"/>
      <c r="JGJ442" s="10"/>
      <c r="JGK442" s="10"/>
      <c r="JGL442" s="10"/>
      <c r="JGM442" s="10"/>
      <c r="JGN442" s="10"/>
      <c r="JGO442" s="10"/>
      <c r="JGP442" s="10"/>
      <c r="JGQ442" s="10"/>
      <c r="JGR442" s="10"/>
      <c r="JGS442" s="10"/>
      <c r="JGT442" s="10"/>
      <c r="JGU442" s="10"/>
      <c r="JGV442" s="10"/>
      <c r="JGW442" s="10"/>
      <c r="JGX442" s="10"/>
      <c r="JGY442" s="10"/>
      <c r="JGZ442" s="10"/>
      <c r="JHA442" s="10"/>
      <c r="JHB442" s="10"/>
      <c r="JHC442" s="10"/>
      <c r="JHD442" s="10"/>
      <c r="JHE442" s="10"/>
      <c r="JHF442" s="10"/>
      <c r="JHG442" s="10"/>
      <c r="JHH442" s="10"/>
      <c r="JHI442" s="10"/>
      <c r="JHJ442" s="10"/>
      <c r="JHK442" s="10"/>
      <c r="JHL442" s="10"/>
      <c r="JHM442" s="10"/>
      <c r="JHN442" s="10"/>
      <c r="JHO442" s="10"/>
      <c r="JHP442" s="10"/>
      <c r="JHQ442" s="10"/>
      <c r="JHR442" s="10"/>
      <c r="JHS442" s="10"/>
      <c r="JHT442" s="10"/>
      <c r="JHU442" s="10"/>
      <c r="JHV442" s="10"/>
      <c r="JHW442" s="10"/>
      <c r="JHX442" s="10"/>
      <c r="JHY442" s="10"/>
      <c r="JHZ442" s="10"/>
      <c r="JIA442" s="10"/>
      <c r="JIB442" s="10"/>
      <c r="JIC442" s="10"/>
      <c r="JID442" s="10"/>
      <c r="JIE442" s="10"/>
      <c r="JIF442" s="10"/>
      <c r="JIG442" s="10"/>
      <c r="JIH442" s="10"/>
      <c r="JII442" s="10"/>
      <c r="JIJ442" s="10"/>
      <c r="JIK442" s="10"/>
      <c r="JIL442" s="10"/>
      <c r="JIM442" s="10"/>
      <c r="JIN442" s="10"/>
      <c r="JIO442" s="10"/>
      <c r="JIP442" s="10"/>
      <c r="JIQ442" s="10"/>
      <c r="JIR442" s="10"/>
      <c r="JIS442" s="10"/>
      <c r="JIT442" s="10"/>
      <c r="JIU442" s="10"/>
      <c r="JIV442" s="10"/>
      <c r="JIW442" s="10"/>
      <c r="JIX442" s="10"/>
      <c r="JIY442" s="10"/>
      <c r="JIZ442" s="10"/>
      <c r="JJA442" s="10"/>
      <c r="JJB442" s="10"/>
      <c r="JJC442" s="10"/>
      <c r="JJD442" s="10"/>
      <c r="JJE442" s="10"/>
      <c r="JJF442" s="10"/>
      <c r="JJG442" s="10"/>
      <c r="JJH442" s="10"/>
      <c r="JJI442" s="10"/>
      <c r="JJJ442" s="10"/>
      <c r="JJK442" s="10"/>
      <c r="JJL442" s="10"/>
      <c r="JJM442" s="10"/>
      <c r="JJN442" s="10"/>
      <c r="JJO442" s="10"/>
      <c r="JJP442" s="10"/>
      <c r="JJQ442" s="10"/>
      <c r="JJR442" s="10"/>
      <c r="JJS442" s="10"/>
      <c r="JJT442" s="10"/>
      <c r="JJU442" s="10"/>
      <c r="JJV442" s="10"/>
      <c r="JJW442" s="10"/>
      <c r="JJX442" s="10"/>
      <c r="JJY442" s="10"/>
      <c r="JJZ442" s="10"/>
      <c r="JKA442" s="10"/>
      <c r="JKB442" s="10"/>
      <c r="JKC442" s="10"/>
      <c r="JKD442" s="10"/>
      <c r="JKE442" s="10"/>
      <c r="JKF442" s="10"/>
      <c r="JKG442" s="10"/>
      <c r="JKH442" s="10"/>
      <c r="JKI442" s="10"/>
      <c r="JKJ442" s="10"/>
      <c r="JKK442" s="10"/>
      <c r="JKL442" s="10"/>
      <c r="JKM442" s="10"/>
      <c r="JKN442" s="10"/>
      <c r="JKO442" s="10"/>
      <c r="JKP442" s="10"/>
      <c r="JKQ442" s="10"/>
      <c r="JKR442" s="10"/>
      <c r="JKS442" s="10"/>
      <c r="JKT442" s="10"/>
      <c r="JKU442" s="10"/>
      <c r="JKV442" s="10"/>
      <c r="JKW442" s="10"/>
      <c r="JKX442" s="10"/>
      <c r="JKY442" s="10"/>
      <c r="JKZ442" s="10"/>
      <c r="JLA442" s="10"/>
      <c r="JLB442" s="10"/>
      <c r="JLC442" s="10"/>
      <c r="JLD442" s="10"/>
      <c r="JLE442" s="10"/>
      <c r="JLF442" s="10"/>
      <c r="JLG442" s="10"/>
      <c r="JLH442" s="10"/>
      <c r="JLI442" s="10"/>
      <c r="JLJ442" s="10"/>
      <c r="JLK442" s="10"/>
      <c r="JLL442" s="10"/>
      <c r="JLM442" s="10"/>
      <c r="JLN442" s="10"/>
      <c r="JLO442" s="10"/>
      <c r="JLP442" s="10"/>
      <c r="JLQ442" s="10"/>
      <c r="JLR442" s="10"/>
      <c r="JLS442" s="10"/>
      <c r="JLT442" s="10"/>
      <c r="JLU442" s="10"/>
      <c r="JLV442" s="10"/>
      <c r="JLW442" s="10"/>
      <c r="JLX442" s="10"/>
      <c r="JLY442" s="10"/>
      <c r="JLZ442" s="10"/>
      <c r="JMA442" s="10"/>
      <c r="JMB442" s="10"/>
      <c r="JMC442" s="10"/>
      <c r="JMD442" s="10"/>
      <c r="JME442" s="10"/>
      <c r="JMF442" s="10"/>
      <c r="JMG442" s="10"/>
      <c r="JMH442" s="10"/>
      <c r="JMI442" s="10"/>
      <c r="JMJ442" s="10"/>
      <c r="JMK442" s="10"/>
      <c r="JML442" s="10"/>
      <c r="JMM442" s="10"/>
      <c r="JMN442" s="10"/>
      <c r="JMO442" s="10"/>
      <c r="JMP442" s="10"/>
      <c r="JMQ442" s="10"/>
      <c r="JMR442" s="10"/>
      <c r="JMS442" s="10"/>
      <c r="JMT442" s="10"/>
      <c r="JMU442" s="10"/>
      <c r="JMV442" s="10"/>
      <c r="JMW442" s="10"/>
      <c r="JMX442" s="10"/>
      <c r="JMY442" s="10"/>
      <c r="JMZ442" s="10"/>
      <c r="JNA442" s="10"/>
      <c r="JNB442" s="10"/>
      <c r="JNC442" s="10"/>
      <c r="JND442" s="10"/>
      <c r="JNE442" s="10"/>
      <c r="JNF442" s="10"/>
      <c r="JNG442" s="10"/>
      <c r="JNH442" s="10"/>
      <c r="JNI442" s="10"/>
      <c r="JNJ442" s="10"/>
      <c r="JNK442" s="10"/>
      <c r="JNL442" s="10"/>
      <c r="JNM442" s="10"/>
      <c r="JNN442" s="10"/>
      <c r="JNO442" s="10"/>
      <c r="JNP442" s="10"/>
      <c r="JNQ442" s="10"/>
      <c r="JNR442" s="10"/>
      <c r="JNS442" s="10"/>
      <c r="JNT442" s="10"/>
      <c r="JNU442" s="10"/>
      <c r="JNV442" s="10"/>
      <c r="JNW442" s="10"/>
      <c r="JNX442" s="10"/>
      <c r="JNY442" s="10"/>
      <c r="JNZ442" s="10"/>
      <c r="JOA442" s="10"/>
      <c r="JOB442" s="10"/>
      <c r="JOC442" s="10"/>
      <c r="JOD442" s="10"/>
      <c r="JOE442" s="10"/>
      <c r="JOF442" s="10"/>
      <c r="JOG442" s="10"/>
      <c r="JOH442" s="10"/>
      <c r="JOI442" s="10"/>
      <c r="JOJ442" s="10"/>
      <c r="JOK442" s="10"/>
      <c r="JOL442" s="10"/>
      <c r="JOM442" s="10"/>
      <c r="JON442" s="10"/>
      <c r="JOO442" s="10"/>
      <c r="JOP442" s="10"/>
      <c r="JOQ442" s="10"/>
      <c r="JOR442" s="10"/>
      <c r="JOS442" s="10"/>
      <c r="JOT442" s="10"/>
      <c r="JOU442" s="10"/>
      <c r="JOV442" s="10"/>
      <c r="JOW442" s="10"/>
      <c r="JOX442" s="10"/>
      <c r="JOY442" s="10"/>
      <c r="JOZ442" s="10"/>
      <c r="JPA442" s="10"/>
      <c r="JPB442" s="10"/>
      <c r="JPC442" s="10"/>
      <c r="JPD442" s="10"/>
      <c r="JPE442" s="10"/>
      <c r="JPF442" s="10"/>
      <c r="JPG442" s="10"/>
      <c r="JPH442" s="10"/>
      <c r="JPI442" s="10"/>
      <c r="JPJ442" s="10"/>
      <c r="JPK442" s="10"/>
      <c r="JPL442" s="10"/>
      <c r="JPM442" s="10"/>
      <c r="JPN442" s="10"/>
      <c r="JPO442" s="10"/>
      <c r="JPP442" s="10"/>
      <c r="JPQ442" s="10"/>
      <c r="JPR442" s="10"/>
      <c r="JPS442" s="10"/>
      <c r="JPT442" s="10"/>
      <c r="JPU442" s="10"/>
      <c r="JPV442" s="10"/>
      <c r="JPW442" s="10"/>
      <c r="JPX442" s="10"/>
      <c r="JPY442" s="10"/>
      <c r="JPZ442" s="10"/>
      <c r="JQA442" s="10"/>
      <c r="JQB442" s="10"/>
      <c r="JQC442" s="10"/>
      <c r="JQD442" s="10"/>
      <c r="JQE442" s="10"/>
      <c r="JQF442" s="10"/>
      <c r="JQG442" s="10"/>
      <c r="JQH442" s="10"/>
      <c r="JQI442" s="10"/>
      <c r="JQJ442" s="10"/>
      <c r="JQK442" s="10"/>
      <c r="JQL442" s="10"/>
      <c r="JQM442" s="10"/>
      <c r="JQN442" s="10"/>
      <c r="JQO442" s="10"/>
      <c r="JQP442" s="10"/>
      <c r="JQQ442" s="10"/>
      <c r="JQR442" s="10"/>
      <c r="JQS442" s="10"/>
      <c r="JQT442" s="10"/>
      <c r="JQU442" s="10"/>
      <c r="JQV442" s="10"/>
      <c r="JQW442" s="10"/>
      <c r="JQX442" s="10"/>
      <c r="JQY442" s="10"/>
      <c r="JQZ442" s="10"/>
      <c r="JRA442" s="10"/>
      <c r="JRB442" s="10"/>
      <c r="JRC442" s="10"/>
      <c r="JRD442" s="10"/>
      <c r="JRE442" s="10"/>
      <c r="JRF442" s="10"/>
      <c r="JRG442" s="10"/>
      <c r="JRH442" s="10"/>
      <c r="JRI442" s="10"/>
      <c r="JRJ442" s="10"/>
      <c r="JRK442" s="10"/>
      <c r="JRL442" s="10"/>
      <c r="JRM442" s="10"/>
      <c r="JRN442" s="10"/>
      <c r="JRO442" s="10"/>
      <c r="JRP442" s="10"/>
      <c r="JRQ442" s="10"/>
      <c r="JRR442" s="10"/>
      <c r="JRS442" s="10"/>
      <c r="JRT442" s="10"/>
      <c r="JRU442" s="10"/>
      <c r="JRV442" s="10"/>
      <c r="JRW442" s="10"/>
      <c r="JRX442" s="10"/>
      <c r="JRY442" s="10"/>
      <c r="JRZ442" s="10"/>
      <c r="JSA442" s="10"/>
      <c r="JSB442" s="10"/>
      <c r="JSC442" s="10"/>
      <c r="JSD442" s="10"/>
      <c r="JSE442" s="10"/>
      <c r="JSF442" s="10"/>
      <c r="JSG442" s="10"/>
      <c r="JSH442" s="10"/>
      <c r="JSI442" s="10"/>
      <c r="JSJ442" s="10"/>
      <c r="JSK442" s="10"/>
      <c r="JSL442" s="10"/>
      <c r="JSM442" s="10"/>
      <c r="JSN442" s="10"/>
      <c r="JSO442" s="10"/>
      <c r="JSP442" s="10"/>
      <c r="JSQ442" s="10"/>
      <c r="JSR442" s="10"/>
      <c r="JSS442" s="10"/>
      <c r="JST442" s="10"/>
      <c r="JSU442" s="10"/>
      <c r="JSV442" s="10"/>
      <c r="JSW442" s="10"/>
      <c r="JSX442" s="10"/>
      <c r="JSY442" s="10"/>
      <c r="JSZ442" s="10"/>
      <c r="JTA442" s="10"/>
      <c r="JTB442" s="10"/>
      <c r="JTC442" s="10"/>
      <c r="JTD442" s="10"/>
      <c r="JTE442" s="10"/>
      <c r="JTF442" s="10"/>
      <c r="JTG442" s="10"/>
      <c r="JTH442" s="10"/>
      <c r="JTI442" s="10"/>
      <c r="JTJ442" s="10"/>
      <c r="JTK442" s="10"/>
      <c r="JTL442" s="10"/>
      <c r="JTM442" s="10"/>
      <c r="JTN442" s="10"/>
      <c r="JTO442" s="10"/>
      <c r="JTP442" s="10"/>
      <c r="JTQ442" s="10"/>
      <c r="JTR442" s="10"/>
      <c r="JTS442" s="10"/>
      <c r="JTT442" s="10"/>
      <c r="JTU442" s="10"/>
      <c r="JTV442" s="10"/>
      <c r="JTW442" s="10"/>
      <c r="JTX442" s="10"/>
      <c r="JTY442" s="10"/>
      <c r="JTZ442" s="10"/>
      <c r="JUA442" s="10"/>
      <c r="JUB442" s="10"/>
      <c r="JUC442" s="10"/>
      <c r="JUD442" s="10"/>
      <c r="JUE442" s="10"/>
      <c r="JUF442" s="10"/>
      <c r="JUG442" s="10"/>
      <c r="JUH442" s="10"/>
      <c r="JUI442" s="10"/>
      <c r="JUJ442" s="10"/>
      <c r="JUK442" s="10"/>
      <c r="JUL442" s="10"/>
      <c r="JUM442" s="10"/>
      <c r="JUN442" s="10"/>
      <c r="JUO442" s="10"/>
      <c r="JUP442" s="10"/>
      <c r="JUQ442" s="10"/>
      <c r="JUR442" s="10"/>
      <c r="JUS442" s="10"/>
      <c r="JUT442" s="10"/>
      <c r="JUU442" s="10"/>
      <c r="JUV442" s="10"/>
      <c r="JUW442" s="10"/>
      <c r="JUX442" s="10"/>
      <c r="JUY442" s="10"/>
      <c r="JUZ442" s="10"/>
      <c r="JVA442" s="10"/>
      <c r="JVB442" s="10"/>
      <c r="JVC442" s="10"/>
      <c r="JVD442" s="10"/>
      <c r="JVE442" s="10"/>
      <c r="JVF442" s="10"/>
      <c r="JVG442" s="10"/>
      <c r="JVH442" s="10"/>
      <c r="JVI442" s="10"/>
      <c r="JVJ442" s="10"/>
      <c r="JVK442" s="10"/>
      <c r="JVL442" s="10"/>
      <c r="JVM442" s="10"/>
      <c r="JVN442" s="10"/>
      <c r="JVO442" s="10"/>
      <c r="JVP442" s="10"/>
      <c r="JVQ442" s="10"/>
      <c r="JVR442" s="10"/>
      <c r="JVS442" s="10"/>
      <c r="JVT442" s="10"/>
      <c r="JVU442" s="10"/>
      <c r="JVV442" s="10"/>
      <c r="JVW442" s="10"/>
      <c r="JVX442" s="10"/>
      <c r="JVY442" s="10"/>
      <c r="JVZ442" s="10"/>
      <c r="JWA442" s="10"/>
      <c r="JWB442" s="10"/>
      <c r="JWC442" s="10"/>
      <c r="JWD442" s="10"/>
      <c r="JWE442" s="10"/>
      <c r="JWF442" s="10"/>
      <c r="JWG442" s="10"/>
      <c r="JWH442" s="10"/>
      <c r="JWI442" s="10"/>
      <c r="JWJ442" s="10"/>
      <c r="JWK442" s="10"/>
      <c r="JWL442" s="10"/>
      <c r="JWM442" s="10"/>
      <c r="JWN442" s="10"/>
      <c r="JWO442" s="10"/>
      <c r="JWP442" s="10"/>
      <c r="JWQ442" s="10"/>
      <c r="JWR442" s="10"/>
      <c r="JWS442" s="10"/>
      <c r="JWT442" s="10"/>
      <c r="JWU442" s="10"/>
      <c r="JWV442" s="10"/>
      <c r="JWW442" s="10"/>
      <c r="JWX442" s="10"/>
      <c r="JWY442" s="10"/>
      <c r="JWZ442" s="10"/>
      <c r="JXA442" s="10"/>
      <c r="JXB442" s="10"/>
      <c r="JXC442" s="10"/>
      <c r="JXD442" s="10"/>
      <c r="JXE442" s="10"/>
      <c r="JXF442" s="10"/>
      <c r="JXG442" s="10"/>
      <c r="JXH442" s="10"/>
      <c r="JXI442" s="10"/>
      <c r="JXJ442" s="10"/>
      <c r="JXK442" s="10"/>
      <c r="JXL442" s="10"/>
      <c r="JXM442" s="10"/>
      <c r="JXN442" s="10"/>
      <c r="JXO442" s="10"/>
      <c r="JXP442" s="10"/>
      <c r="JXQ442" s="10"/>
      <c r="JXR442" s="10"/>
      <c r="JXS442" s="10"/>
      <c r="JXT442" s="10"/>
      <c r="JXU442" s="10"/>
      <c r="JXV442" s="10"/>
      <c r="JXW442" s="10"/>
      <c r="JXX442" s="10"/>
      <c r="JXY442" s="10"/>
      <c r="JXZ442" s="10"/>
      <c r="JYA442" s="10"/>
      <c r="JYB442" s="10"/>
      <c r="JYC442" s="10"/>
      <c r="JYD442" s="10"/>
      <c r="JYE442" s="10"/>
      <c r="JYF442" s="10"/>
      <c r="JYG442" s="10"/>
      <c r="JYH442" s="10"/>
      <c r="JYI442" s="10"/>
      <c r="JYJ442" s="10"/>
      <c r="JYK442" s="10"/>
      <c r="JYL442" s="10"/>
      <c r="JYM442" s="10"/>
      <c r="JYN442" s="10"/>
      <c r="JYO442" s="10"/>
      <c r="JYP442" s="10"/>
      <c r="JYQ442" s="10"/>
      <c r="JYR442" s="10"/>
      <c r="JYS442" s="10"/>
      <c r="JYT442" s="10"/>
      <c r="JYU442" s="10"/>
      <c r="JYV442" s="10"/>
      <c r="JYW442" s="10"/>
      <c r="JYX442" s="10"/>
      <c r="JYY442" s="10"/>
      <c r="JYZ442" s="10"/>
      <c r="JZA442" s="10"/>
      <c r="JZB442" s="10"/>
      <c r="JZC442" s="10"/>
      <c r="JZD442" s="10"/>
      <c r="JZE442" s="10"/>
      <c r="JZF442" s="10"/>
      <c r="JZG442" s="10"/>
      <c r="JZH442" s="10"/>
      <c r="JZI442" s="10"/>
      <c r="JZJ442" s="10"/>
      <c r="JZK442" s="10"/>
      <c r="JZL442" s="10"/>
      <c r="JZM442" s="10"/>
      <c r="JZN442" s="10"/>
      <c r="JZO442" s="10"/>
      <c r="JZP442" s="10"/>
      <c r="JZQ442" s="10"/>
      <c r="JZR442" s="10"/>
      <c r="JZS442" s="10"/>
      <c r="JZT442" s="10"/>
      <c r="JZU442" s="10"/>
      <c r="JZV442" s="10"/>
      <c r="JZW442" s="10"/>
      <c r="JZX442" s="10"/>
      <c r="JZY442" s="10"/>
      <c r="JZZ442" s="10"/>
      <c r="KAA442" s="10"/>
      <c r="KAB442" s="10"/>
      <c r="KAC442" s="10"/>
      <c r="KAD442" s="10"/>
      <c r="KAE442" s="10"/>
      <c r="KAF442" s="10"/>
      <c r="KAG442" s="10"/>
      <c r="KAH442" s="10"/>
      <c r="KAI442" s="10"/>
      <c r="KAJ442" s="10"/>
      <c r="KAK442" s="10"/>
      <c r="KAL442" s="10"/>
      <c r="KAM442" s="10"/>
      <c r="KAN442" s="10"/>
      <c r="KAO442" s="10"/>
      <c r="KAP442" s="10"/>
      <c r="KAQ442" s="10"/>
      <c r="KAR442" s="10"/>
      <c r="KAS442" s="10"/>
      <c r="KAT442" s="10"/>
      <c r="KAU442" s="10"/>
      <c r="KAV442" s="10"/>
      <c r="KAW442" s="10"/>
      <c r="KAX442" s="10"/>
      <c r="KAY442" s="10"/>
      <c r="KAZ442" s="10"/>
      <c r="KBA442" s="10"/>
      <c r="KBB442" s="10"/>
      <c r="KBC442" s="10"/>
      <c r="KBD442" s="10"/>
      <c r="KBE442" s="10"/>
      <c r="KBF442" s="10"/>
      <c r="KBG442" s="10"/>
      <c r="KBH442" s="10"/>
      <c r="KBI442" s="10"/>
      <c r="KBJ442" s="10"/>
      <c r="KBK442" s="10"/>
      <c r="KBL442" s="10"/>
      <c r="KBM442" s="10"/>
      <c r="KBN442" s="10"/>
      <c r="KBO442" s="10"/>
      <c r="KBP442" s="10"/>
      <c r="KBQ442" s="10"/>
      <c r="KBR442" s="10"/>
      <c r="KBS442" s="10"/>
      <c r="KBT442" s="10"/>
      <c r="KBU442" s="10"/>
      <c r="KBV442" s="10"/>
      <c r="KBW442" s="10"/>
      <c r="KBX442" s="10"/>
      <c r="KBY442" s="10"/>
      <c r="KBZ442" s="10"/>
      <c r="KCA442" s="10"/>
      <c r="KCB442" s="10"/>
      <c r="KCC442" s="10"/>
      <c r="KCD442" s="10"/>
      <c r="KCE442" s="10"/>
      <c r="KCF442" s="10"/>
      <c r="KCG442" s="10"/>
      <c r="KCH442" s="10"/>
      <c r="KCI442" s="10"/>
      <c r="KCJ442" s="10"/>
      <c r="KCK442" s="10"/>
      <c r="KCL442" s="10"/>
      <c r="KCM442" s="10"/>
      <c r="KCN442" s="10"/>
      <c r="KCO442" s="10"/>
      <c r="KCP442" s="10"/>
      <c r="KCQ442" s="10"/>
      <c r="KCR442" s="10"/>
      <c r="KCS442" s="10"/>
      <c r="KCT442" s="10"/>
      <c r="KCU442" s="10"/>
      <c r="KCV442" s="10"/>
      <c r="KCW442" s="10"/>
      <c r="KCX442" s="10"/>
      <c r="KCY442" s="10"/>
      <c r="KCZ442" s="10"/>
      <c r="KDA442" s="10"/>
      <c r="KDB442" s="10"/>
      <c r="KDC442" s="10"/>
      <c r="KDD442" s="10"/>
      <c r="KDE442" s="10"/>
      <c r="KDF442" s="10"/>
      <c r="KDG442" s="10"/>
      <c r="KDH442" s="10"/>
      <c r="KDI442" s="10"/>
      <c r="KDJ442" s="10"/>
      <c r="KDK442" s="10"/>
      <c r="KDL442" s="10"/>
      <c r="KDM442" s="10"/>
      <c r="KDN442" s="10"/>
      <c r="KDO442" s="10"/>
      <c r="KDP442" s="10"/>
      <c r="KDQ442" s="10"/>
      <c r="KDR442" s="10"/>
      <c r="KDS442" s="10"/>
      <c r="KDT442" s="10"/>
      <c r="KDU442" s="10"/>
      <c r="KDV442" s="10"/>
      <c r="KDW442" s="10"/>
      <c r="KDX442" s="10"/>
      <c r="KDY442" s="10"/>
      <c r="KDZ442" s="10"/>
      <c r="KEA442" s="10"/>
      <c r="KEB442" s="10"/>
      <c r="KEC442" s="10"/>
      <c r="KED442" s="10"/>
      <c r="KEE442" s="10"/>
      <c r="KEF442" s="10"/>
      <c r="KEG442" s="10"/>
      <c r="KEH442" s="10"/>
      <c r="KEI442" s="10"/>
      <c r="KEJ442" s="10"/>
      <c r="KEK442" s="10"/>
      <c r="KEL442" s="10"/>
      <c r="KEM442" s="10"/>
      <c r="KEN442" s="10"/>
      <c r="KEO442" s="10"/>
      <c r="KEP442" s="10"/>
      <c r="KEQ442" s="10"/>
      <c r="KER442" s="10"/>
      <c r="KES442" s="10"/>
      <c r="KET442" s="10"/>
      <c r="KEU442" s="10"/>
      <c r="KEV442" s="10"/>
      <c r="KEW442" s="10"/>
      <c r="KEX442" s="10"/>
      <c r="KEY442" s="10"/>
      <c r="KEZ442" s="10"/>
      <c r="KFA442" s="10"/>
      <c r="KFB442" s="10"/>
      <c r="KFC442" s="10"/>
      <c r="KFD442" s="10"/>
      <c r="KFE442" s="10"/>
      <c r="KFF442" s="10"/>
      <c r="KFG442" s="10"/>
      <c r="KFH442" s="10"/>
      <c r="KFI442" s="10"/>
      <c r="KFJ442" s="10"/>
      <c r="KFK442" s="10"/>
      <c r="KFL442" s="10"/>
      <c r="KFM442" s="10"/>
      <c r="KFN442" s="10"/>
      <c r="KFO442" s="10"/>
      <c r="KFP442" s="10"/>
      <c r="KFQ442" s="10"/>
      <c r="KFR442" s="10"/>
      <c r="KFS442" s="10"/>
      <c r="KFT442" s="10"/>
      <c r="KFU442" s="10"/>
      <c r="KFV442" s="10"/>
      <c r="KFW442" s="10"/>
      <c r="KFX442" s="10"/>
      <c r="KFY442" s="10"/>
      <c r="KFZ442" s="10"/>
      <c r="KGA442" s="10"/>
      <c r="KGB442" s="10"/>
      <c r="KGC442" s="10"/>
      <c r="KGD442" s="10"/>
      <c r="KGE442" s="10"/>
      <c r="KGF442" s="10"/>
      <c r="KGG442" s="10"/>
      <c r="KGH442" s="10"/>
      <c r="KGI442" s="10"/>
      <c r="KGJ442" s="10"/>
      <c r="KGK442" s="10"/>
      <c r="KGL442" s="10"/>
      <c r="KGM442" s="10"/>
      <c r="KGN442" s="10"/>
      <c r="KGO442" s="10"/>
      <c r="KGP442" s="10"/>
      <c r="KGQ442" s="10"/>
      <c r="KGR442" s="10"/>
      <c r="KGS442" s="10"/>
      <c r="KGT442" s="10"/>
      <c r="KGU442" s="10"/>
      <c r="KGV442" s="10"/>
      <c r="KGW442" s="10"/>
      <c r="KGX442" s="10"/>
      <c r="KGY442" s="10"/>
      <c r="KGZ442" s="10"/>
      <c r="KHA442" s="10"/>
      <c r="KHB442" s="10"/>
      <c r="KHC442" s="10"/>
      <c r="KHD442" s="10"/>
      <c r="KHE442" s="10"/>
      <c r="KHF442" s="10"/>
      <c r="KHG442" s="10"/>
      <c r="KHH442" s="10"/>
      <c r="KHI442" s="10"/>
      <c r="KHJ442" s="10"/>
      <c r="KHK442" s="10"/>
      <c r="KHL442" s="10"/>
      <c r="KHM442" s="10"/>
      <c r="KHN442" s="10"/>
      <c r="KHO442" s="10"/>
      <c r="KHP442" s="10"/>
      <c r="KHQ442" s="10"/>
      <c r="KHR442" s="10"/>
      <c r="KHS442" s="10"/>
      <c r="KHT442" s="10"/>
      <c r="KHU442" s="10"/>
      <c r="KHV442" s="10"/>
      <c r="KHW442" s="10"/>
      <c r="KHX442" s="10"/>
      <c r="KHY442" s="10"/>
      <c r="KHZ442" s="10"/>
      <c r="KIA442" s="10"/>
      <c r="KIB442" s="10"/>
      <c r="KIC442" s="10"/>
      <c r="KID442" s="10"/>
      <c r="KIE442" s="10"/>
      <c r="KIF442" s="10"/>
      <c r="KIG442" s="10"/>
      <c r="KIH442" s="10"/>
      <c r="KII442" s="10"/>
      <c r="KIJ442" s="10"/>
      <c r="KIK442" s="10"/>
      <c r="KIL442" s="10"/>
      <c r="KIM442" s="10"/>
      <c r="KIN442" s="10"/>
      <c r="KIO442" s="10"/>
      <c r="KIP442" s="10"/>
      <c r="KIQ442" s="10"/>
      <c r="KIR442" s="10"/>
      <c r="KIS442" s="10"/>
      <c r="KIT442" s="10"/>
      <c r="KIU442" s="10"/>
      <c r="KIV442" s="10"/>
      <c r="KIW442" s="10"/>
      <c r="KIX442" s="10"/>
      <c r="KIY442" s="10"/>
      <c r="KIZ442" s="10"/>
      <c r="KJA442" s="10"/>
      <c r="KJB442" s="10"/>
      <c r="KJC442" s="10"/>
      <c r="KJD442" s="10"/>
      <c r="KJE442" s="10"/>
      <c r="KJF442" s="10"/>
      <c r="KJG442" s="10"/>
      <c r="KJH442" s="10"/>
      <c r="KJI442" s="10"/>
      <c r="KJJ442" s="10"/>
      <c r="KJK442" s="10"/>
      <c r="KJL442" s="10"/>
      <c r="KJM442" s="10"/>
      <c r="KJN442" s="10"/>
      <c r="KJO442" s="10"/>
      <c r="KJP442" s="10"/>
      <c r="KJQ442" s="10"/>
      <c r="KJR442" s="10"/>
      <c r="KJS442" s="10"/>
      <c r="KJT442" s="10"/>
      <c r="KJU442" s="10"/>
      <c r="KJV442" s="10"/>
      <c r="KJW442" s="10"/>
      <c r="KJX442" s="10"/>
      <c r="KJY442" s="10"/>
      <c r="KJZ442" s="10"/>
      <c r="KKA442" s="10"/>
      <c r="KKB442" s="10"/>
      <c r="KKC442" s="10"/>
      <c r="KKD442" s="10"/>
      <c r="KKE442" s="10"/>
      <c r="KKF442" s="10"/>
      <c r="KKG442" s="10"/>
      <c r="KKH442" s="10"/>
      <c r="KKI442" s="10"/>
      <c r="KKJ442" s="10"/>
      <c r="KKK442" s="10"/>
      <c r="KKL442" s="10"/>
      <c r="KKM442" s="10"/>
      <c r="KKN442" s="10"/>
      <c r="KKO442" s="10"/>
      <c r="KKP442" s="10"/>
      <c r="KKQ442" s="10"/>
      <c r="KKR442" s="10"/>
      <c r="KKS442" s="10"/>
      <c r="KKT442" s="10"/>
      <c r="KKU442" s="10"/>
      <c r="KKV442" s="10"/>
      <c r="KKW442" s="10"/>
      <c r="KKX442" s="10"/>
      <c r="KKY442" s="10"/>
      <c r="KKZ442" s="10"/>
      <c r="KLA442" s="10"/>
      <c r="KLB442" s="10"/>
      <c r="KLC442" s="10"/>
      <c r="KLD442" s="10"/>
      <c r="KLE442" s="10"/>
      <c r="KLF442" s="10"/>
      <c r="KLG442" s="10"/>
      <c r="KLH442" s="10"/>
      <c r="KLI442" s="10"/>
      <c r="KLJ442" s="10"/>
      <c r="KLK442" s="10"/>
      <c r="KLL442" s="10"/>
      <c r="KLM442" s="10"/>
      <c r="KLN442" s="10"/>
      <c r="KLO442" s="10"/>
      <c r="KLP442" s="10"/>
      <c r="KLQ442" s="10"/>
      <c r="KLR442" s="10"/>
      <c r="KLS442" s="10"/>
      <c r="KLT442" s="10"/>
      <c r="KLU442" s="10"/>
      <c r="KLV442" s="10"/>
      <c r="KLW442" s="10"/>
      <c r="KLX442" s="10"/>
      <c r="KLY442" s="10"/>
      <c r="KLZ442" s="10"/>
      <c r="KMA442" s="10"/>
      <c r="KMB442" s="10"/>
      <c r="KMC442" s="10"/>
      <c r="KMD442" s="10"/>
      <c r="KME442" s="10"/>
      <c r="KMF442" s="10"/>
      <c r="KMG442" s="10"/>
      <c r="KMH442" s="10"/>
      <c r="KMI442" s="10"/>
      <c r="KMJ442" s="10"/>
      <c r="KMK442" s="10"/>
      <c r="KML442" s="10"/>
      <c r="KMM442" s="10"/>
      <c r="KMN442" s="10"/>
      <c r="KMO442" s="10"/>
      <c r="KMP442" s="10"/>
      <c r="KMQ442" s="10"/>
      <c r="KMR442" s="10"/>
      <c r="KMS442" s="10"/>
      <c r="KMT442" s="10"/>
      <c r="KMU442" s="10"/>
      <c r="KMV442" s="10"/>
      <c r="KMW442" s="10"/>
      <c r="KMX442" s="10"/>
      <c r="KMY442" s="10"/>
      <c r="KMZ442" s="10"/>
      <c r="KNA442" s="10"/>
      <c r="KNB442" s="10"/>
      <c r="KNC442" s="10"/>
      <c r="KND442" s="10"/>
      <c r="KNE442" s="10"/>
      <c r="KNF442" s="10"/>
      <c r="KNG442" s="10"/>
      <c r="KNH442" s="10"/>
      <c r="KNI442" s="10"/>
      <c r="KNJ442" s="10"/>
      <c r="KNK442" s="10"/>
      <c r="KNL442" s="10"/>
      <c r="KNM442" s="10"/>
      <c r="KNN442" s="10"/>
      <c r="KNO442" s="10"/>
      <c r="KNP442" s="10"/>
      <c r="KNQ442" s="10"/>
      <c r="KNR442" s="10"/>
      <c r="KNS442" s="10"/>
      <c r="KNT442" s="10"/>
      <c r="KNU442" s="10"/>
      <c r="KNV442" s="10"/>
      <c r="KNW442" s="10"/>
      <c r="KNX442" s="10"/>
      <c r="KNY442" s="10"/>
      <c r="KNZ442" s="10"/>
      <c r="KOA442" s="10"/>
      <c r="KOB442" s="10"/>
      <c r="KOC442" s="10"/>
      <c r="KOD442" s="10"/>
      <c r="KOE442" s="10"/>
      <c r="KOF442" s="10"/>
      <c r="KOG442" s="10"/>
      <c r="KOH442" s="10"/>
      <c r="KOI442" s="10"/>
      <c r="KOJ442" s="10"/>
      <c r="KOK442" s="10"/>
      <c r="KOL442" s="10"/>
      <c r="KOM442" s="10"/>
      <c r="KON442" s="10"/>
      <c r="KOO442" s="10"/>
      <c r="KOP442" s="10"/>
      <c r="KOQ442" s="10"/>
      <c r="KOR442" s="10"/>
      <c r="KOS442" s="10"/>
      <c r="KOT442" s="10"/>
      <c r="KOU442" s="10"/>
      <c r="KOV442" s="10"/>
      <c r="KOW442" s="10"/>
      <c r="KOX442" s="10"/>
      <c r="KOY442" s="10"/>
      <c r="KOZ442" s="10"/>
      <c r="KPA442" s="10"/>
      <c r="KPB442" s="10"/>
      <c r="KPC442" s="10"/>
      <c r="KPD442" s="10"/>
      <c r="KPE442" s="10"/>
      <c r="KPF442" s="10"/>
      <c r="KPG442" s="10"/>
      <c r="KPH442" s="10"/>
      <c r="KPI442" s="10"/>
      <c r="KPJ442" s="10"/>
      <c r="KPK442" s="10"/>
      <c r="KPL442" s="10"/>
      <c r="KPM442" s="10"/>
      <c r="KPN442" s="10"/>
      <c r="KPO442" s="10"/>
      <c r="KPP442" s="10"/>
      <c r="KPQ442" s="10"/>
      <c r="KPR442" s="10"/>
      <c r="KPS442" s="10"/>
      <c r="KPT442" s="10"/>
      <c r="KPU442" s="10"/>
      <c r="KPV442" s="10"/>
      <c r="KPW442" s="10"/>
      <c r="KPX442" s="10"/>
      <c r="KPY442" s="10"/>
      <c r="KPZ442" s="10"/>
      <c r="KQA442" s="10"/>
      <c r="KQB442" s="10"/>
      <c r="KQC442" s="10"/>
      <c r="KQD442" s="10"/>
      <c r="KQE442" s="10"/>
      <c r="KQF442" s="10"/>
      <c r="KQG442" s="10"/>
      <c r="KQH442" s="10"/>
      <c r="KQI442" s="10"/>
      <c r="KQJ442" s="10"/>
      <c r="KQK442" s="10"/>
      <c r="KQL442" s="10"/>
      <c r="KQM442" s="10"/>
      <c r="KQN442" s="10"/>
      <c r="KQO442" s="10"/>
      <c r="KQP442" s="10"/>
      <c r="KQQ442" s="10"/>
      <c r="KQR442" s="10"/>
      <c r="KQS442" s="10"/>
      <c r="KQT442" s="10"/>
      <c r="KQU442" s="10"/>
      <c r="KQV442" s="10"/>
      <c r="KQW442" s="10"/>
      <c r="KQX442" s="10"/>
      <c r="KQY442" s="10"/>
      <c r="KQZ442" s="10"/>
      <c r="KRA442" s="10"/>
      <c r="KRB442" s="10"/>
      <c r="KRC442" s="10"/>
      <c r="KRD442" s="10"/>
      <c r="KRE442" s="10"/>
      <c r="KRF442" s="10"/>
      <c r="KRG442" s="10"/>
      <c r="KRH442" s="10"/>
      <c r="KRI442" s="10"/>
      <c r="KRJ442" s="10"/>
      <c r="KRK442" s="10"/>
      <c r="KRL442" s="10"/>
      <c r="KRM442" s="10"/>
      <c r="KRN442" s="10"/>
      <c r="KRO442" s="10"/>
      <c r="KRP442" s="10"/>
      <c r="KRQ442" s="10"/>
      <c r="KRR442" s="10"/>
      <c r="KRS442" s="10"/>
      <c r="KRT442" s="10"/>
      <c r="KRU442" s="10"/>
      <c r="KRV442" s="10"/>
      <c r="KRW442" s="10"/>
      <c r="KRX442" s="10"/>
      <c r="KRY442" s="10"/>
      <c r="KRZ442" s="10"/>
      <c r="KSA442" s="10"/>
      <c r="KSB442" s="10"/>
      <c r="KSC442" s="10"/>
      <c r="KSD442" s="10"/>
      <c r="KSE442" s="10"/>
      <c r="KSF442" s="10"/>
      <c r="KSG442" s="10"/>
      <c r="KSH442" s="10"/>
      <c r="KSI442" s="10"/>
      <c r="KSJ442" s="10"/>
      <c r="KSK442" s="10"/>
      <c r="KSL442" s="10"/>
      <c r="KSM442" s="10"/>
      <c r="KSN442" s="10"/>
      <c r="KSO442" s="10"/>
      <c r="KSP442" s="10"/>
      <c r="KSQ442" s="10"/>
      <c r="KSR442" s="10"/>
      <c r="KSS442" s="10"/>
      <c r="KST442" s="10"/>
      <c r="KSU442" s="10"/>
      <c r="KSV442" s="10"/>
      <c r="KSW442" s="10"/>
      <c r="KSX442" s="10"/>
      <c r="KSY442" s="10"/>
      <c r="KSZ442" s="10"/>
      <c r="KTA442" s="10"/>
      <c r="KTB442" s="10"/>
      <c r="KTC442" s="10"/>
      <c r="KTD442" s="10"/>
      <c r="KTE442" s="10"/>
      <c r="KTF442" s="10"/>
      <c r="KTG442" s="10"/>
      <c r="KTH442" s="10"/>
      <c r="KTI442" s="10"/>
      <c r="KTJ442" s="10"/>
      <c r="KTK442" s="10"/>
      <c r="KTL442" s="10"/>
      <c r="KTM442" s="10"/>
      <c r="KTN442" s="10"/>
      <c r="KTO442" s="10"/>
      <c r="KTP442" s="10"/>
      <c r="KTQ442" s="10"/>
      <c r="KTR442" s="10"/>
      <c r="KTS442" s="10"/>
      <c r="KTT442" s="10"/>
      <c r="KTU442" s="10"/>
      <c r="KTV442" s="10"/>
      <c r="KTW442" s="10"/>
      <c r="KTX442" s="10"/>
      <c r="KTY442" s="10"/>
      <c r="KTZ442" s="10"/>
      <c r="KUA442" s="10"/>
      <c r="KUB442" s="10"/>
      <c r="KUC442" s="10"/>
      <c r="KUD442" s="10"/>
      <c r="KUE442" s="10"/>
      <c r="KUF442" s="10"/>
      <c r="KUG442" s="10"/>
      <c r="KUH442" s="10"/>
      <c r="KUI442" s="10"/>
      <c r="KUJ442" s="10"/>
      <c r="KUK442" s="10"/>
      <c r="KUL442" s="10"/>
      <c r="KUM442" s="10"/>
      <c r="KUN442" s="10"/>
      <c r="KUO442" s="10"/>
      <c r="KUP442" s="10"/>
      <c r="KUQ442" s="10"/>
      <c r="KUR442" s="10"/>
      <c r="KUS442" s="10"/>
      <c r="KUT442" s="10"/>
      <c r="KUU442" s="10"/>
      <c r="KUV442" s="10"/>
      <c r="KUW442" s="10"/>
      <c r="KUX442" s="10"/>
      <c r="KUY442" s="10"/>
      <c r="KUZ442" s="10"/>
      <c r="KVA442" s="10"/>
      <c r="KVB442" s="10"/>
      <c r="KVC442" s="10"/>
      <c r="KVD442" s="10"/>
      <c r="KVE442" s="10"/>
      <c r="KVF442" s="10"/>
      <c r="KVG442" s="10"/>
      <c r="KVH442" s="10"/>
      <c r="KVI442" s="10"/>
      <c r="KVJ442" s="10"/>
      <c r="KVK442" s="10"/>
      <c r="KVL442" s="10"/>
      <c r="KVM442" s="10"/>
      <c r="KVN442" s="10"/>
      <c r="KVO442" s="10"/>
      <c r="KVP442" s="10"/>
      <c r="KVQ442" s="10"/>
      <c r="KVR442" s="10"/>
      <c r="KVS442" s="10"/>
      <c r="KVT442" s="10"/>
      <c r="KVU442" s="10"/>
      <c r="KVV442" s="10"/>
      <c r="KVW442" s="10"/>
      <c r="KVX442" s="10"/>
      <c r="KVY442" s="10"/>
      <c r="KVZ442" s="10"/>
      <c r="KWA442" s="10"/>
      <c r="KWB442" s="10"/>
      <c r="KWC442" s="10"/>
      <c r="KWD442" s="10"/>
      <c r="KWE442" s="10"/>
      <c r="KWF442" s="10"/>
      <c r="KWG442" s="10"/>
      <c r="KWH442" s="10"/>
      <c r="KWI442" s="10"/>
      <c r="KWJ442" s="10"/>
      <c r="KWK442" s="10"/>
      <c r="KWL442" s="10"/>
      <c r="KWM442" s="10"/>
      <c r="KWN442" s="10"/>
      <c r="KWO442" s="10"/>
      <c r="KWP442" s="10"/>
      <c r="KWQ442" s="10"/>
      <c r="KWR442" s="10"/>
      <c r="KWS442" s="10"/>
      <c r="KWT442" s="10"/>
      <c r="KWU442" s="10"/>
      <c r="KWV442" s="10"/>
      <c r="KWW442" s="10"/>
      <c r="KWX442" s="10"/>
      <c r="KWY442" s="10"/>
      <c r="KWZ442" s="10"/>
      <c r="KXA442" s="10"/>
      <c r="KXB442" s="10"/>
      <c r="KXC442" s="10"/>
      <c r="KXD442" s="10"/>
      <c r="KXE442" s="10"/>
      <c r="KXF442" s="10"/>
      <c r="KXG442" s="10"/>
      <c r="KXH442" s="10"/>
      <c r="KXI442" s="10"/>
      <c r="KXJ442" s="10"/>
      <c r="KXK442" s="10"/>
      <c r="KXL442" s="10"/>
      <c r="KXM442" s="10"/>
      <c r="KXN442" s="10"/>
      <c r="KXO442" s="10"/>
      <c r="KXP442" s="10"/>
      <c r="KXQ442" s="10"/>
      <c r="KXR442" s="10"/>
      <c r="KXS442" s="10"/>
      <c r="KXT442" s="10"/>
      <c r="KXU442" s="10"/>
      <c r="KXV442" s="10"/>
      <c r="KXW442" s="10"/>
      <c r="KXX442" s="10"/>
      <c r="KXY442" s="10"/>
      <c r="KXZ442" s="10"/>
      <c r="KYA442" s="10"/>
      <c r="KYB442" s="10"/>
      <c r="KYC442" s="10"/>
      <c r="KYD442" s="10"/>
      <c r="KYE442" s="10"/>
      <c r="KYF442" s="10"/>
      <c r="KYG442" s="10"/>
      <c r="KYH442" s="10"/>
      <c r="KYI442" s="10"/>
      <c r="KYJ442" s="10"/>
      <c r="KYK442" s="10"/>
      <c r="KYL442" s="10"/>
      <c r="KYM442" s="10"/>
      <c r="KYN442" s="10"/>
      <c r="KYO442" s="10"/>
      <c r="KYP442" s="10"/>
      <c r="KYQ442" s="10"/>
      <c r="KYR442" s="10"/>
      <c r="KYS442" s="10"/>
      <c r="KYT442" s="10"/>
      <c r="KYU442" s="10"/>
      <c r="KYV442" s="10"/>
      <c r="KYW442" s="10"/>
      <c r="KYX442" s="10"/>
      <c r="KYY442" s="10"/>
      <c r="KYZ442" s="10"/>
      <c r="KZA442" s="10"/>
      <c r="KZB442" s="10"/>
      <c r="KZC442" s="10"/>
      <c r="KZD442" s="10"/>
      <c r="KZE442" s="10"/>
      <c r="KZF442" s="10"/>
      <c r="KZG442" s="10"/>
      <c r="KZH442" s="10"/>
      <c r="KZI442" s="10"/>
      <c r="KZJ442" s="10"/>
      <c r="KZK442" s="10"/>
      <c r="KZL442" s="10"/>
      <c r="KZM442" s="10"/>
      <c r="KZN442" s="10"/>
      <c r="KZO442" s="10"/>
      <c r="KZP442" s="10"/>
      <c r="KZQ442" s="10"/>
      <c r="KZR442" s="10"/>
      <c r="KZS442" s="10"/>
      <c r="KZT442" s="10"/>
      <c r="KZU442" s="10"/>
      <c r="KZV442" s="10"/>
      <c r="KZW442" s="10"/>
      <c r="KZX442" s="10"/>
      <c r="KZY442" s="10"/>
      <c r="KZZ442" s="10"/>
      <c r="LAA442" s="10"/>
      <c r="LAB442" s="10"/>
      <c r="LAC442" s="10"/>
      <c r="LAD442" s="10"/>
      <c r="LAE442" s="10"/>
      <c r="LAF442" s="10"/>
      <c r="LAG442" s="10"/>
      <c r="LAH442" s="10"/>
      <c r="LAI442" s="10"/>
      <c r="LAJ442" s="10"/>
      <c r="LAK442" s="10"/>
      <c r="LAL442" s="10"/>
      <c r="LAM442" s="10"/>
      <c r="LAN442" s="10"/>
      <c r="LAO442" s="10"/>
      <c r="LAP442" s="10"/>
      <c r="LAQ442" s="10"/>
      <c r="LAR442" s="10"/>
      <c r="LAS442" s="10"/>
      <c r="LAT442" s="10"/>
      <c r="LAU442" s="10"/>
      <c r="LAV442" s="10"/>
      <c r="LAW442" s="10"/>
      <c r="LAX442" s="10"/>
      <c r="LAY442" s="10"/>
      <c r="LAZ442" s="10"/>
      <c r="LBA442" s="10"/>
      <c r="LBB442" s="10"/>
      <c r="LBC442" s="10"/>
      <c r="LBD442" s="10"/>
      <c r="LBE442" s="10"/>
      <c r="LBF442" s="10"/>
      <c r="LBG442" s="10"/>
      <c r="LBH442" s="10"/>
      <c r="LBI442" s="10"/>
      <c r="LBJ442" s="10"/>
      <c r="LBK442" s="10"/>
      <c r="LBL442" s="10"/>
      <c r="LBM442" s="10"/>
      <c r="LBN442" s="10"/>
      <c r="LBO442" s="10"/>
      <c r="LBP442" s="10"/>
      <c r="LBQ442" s="10"/>
      <c r="LBR442" s="10"/>
      <c r="LBS442" s="10"/>
      <c r="LBT442" s="10"/>
      <c r="LBU442" s="10"/>
      <c r="LBV442" s="10"/>
      <c r="LBW442" s="10"/>
      <c r="LBX442" s="10"/>
      <c r="LBY442" s="10"/>
      <c r="LBZ442" s="10"/>
      <c r="LCA442" s="10"/>
      <c r="LCB442" s="10"/>
      <c r="LCC442" s="10"/>
      <c r="LCD442" s="10"/>
      <c r="LCE442" s="10"/>
      <c r="LCF442" s="10"/>
      <c r="LCG442" s="10"/>
      <c r="LCH442" s="10"/>
      <c r="LCI442" s="10"/>
      <c r="LCJ442" s="10"/>
      <c r="LCK442" s="10"/>
      <c r="LCL442" s="10"/>
      <c r="LCM442" s="10"/>
      <c r="LCN442" s="10"/>
      <c r="LCO442" s="10"/>
      <c r="LCP442" s="10"/>
      <c r="LCQ442" s="10"/>
      <c r="LCR442" s="10"/>
      <c r="LCS442" s="10"/>
      <c r="LCT442" s="10"/>
      <c r="LCU442" s="10"/>
      <c r="LCV442" s="10"/>
      <c r="LCW442" s="10"/>
      <c r="LCX442" s="10"/>
      <c r="LCY442" s="10"/>
      <c r="LCZ442" s="10"/>
      <c r="LDA442" s="10"/>
      <c r="LDB442" s="10"/>
      <c r="LDC442" s="10"/>
      <c r="LDD442" s="10"/>
      <c r="LDE442" s="10"/>
      <c r="LDF442" s="10"/>
      <c r="LDG442" s="10"/>
      <c r="LDH442" s="10"/>
      <c r="LDI442" s="10"/>
      <c r="LDJ442" s="10"/>
      <c r="LDK442" s="10"/>
      <c r="LDL442" s="10"/>
      <c r="LDM442" s="10"/>
      <c r="LDN442" s="10"/>
      <c r="LDO442" s="10"/>
      <c r="LDP442" s="10"/>
      <c r="LDQ442" s="10"/>
      <c r="LDR442" s="10"/>
      <c r="LDS442" s="10"/>
      <c r="LDT442" s="10"/>
      <c r="LDU442" s="10"/>
      <c r="LDV442" s="10"/>
      <c r="LDW442" s="10"/>
      <c r="LDX442" s="10"/>
      <c r="LDY442" s="10"/>
      <c r="LDZ442" s="10"/>
      <c r="LEA442" s="10"/>
      <c r="LEB442" s="10"/>
      <c r="LEC442" s="10"/>
      <c r="LED442" s="10"/>
      <c r="LEE442" s="10"/>
      <c r="LEF442" s="10"/>
      <c r="LEG442" s="10"/>
      <c r="LEH442" s="10"/>
      <c r="LEI442" s="10"/>
      <c r="LEJ442" s="10"/>
      <c r="LEK442" s="10"/>
      <c r="LEL442" s="10"/>
      <c r="LEM442" s="10"/>
      <c r="LEN442" s="10"/>
      <c r="LEO442" s="10"/>
      <c r="LEP442" s="10"/>
      <c r="LEQ442" s="10"/>
      <c r="LER442" s="10"/>
      <c r="LES442" s="10"/>
      <c r="LET442" s="10"/>
      <c r="LEU442" s="10"/>
      <c r="LEV442" s="10"/>
      <c r="LEW442" s="10"/>
      <c r="LEX442" s="10"/>
      <c r="LEY442" s="10"/>
      <c r="LEZ442" s="10"/>
      <c r="LFA442" s="10"/>
      <c r="LFB442" s="10"/>
      <c r="LFC442" s="10"/>
      <c r="LFD442" s="10"/>
      <c r="LFE442" s="10"/>
      <c r="LFF442" s="10"/>
      <c r="LFG442" s="10"/>
      <c r="LFH442" s="10"/>
      <c r="LFI442" s="10"/>
      <c r="LFJ442" s="10"/>
      <c r="LFK442" s="10"/>
      <c r="LFL442" s="10"/>
      <c r="LFM442" s="10"/>
      <c r="LFN442" s="10"/>
      <c r="LFO442" s="10"/>
      <c r="LFP442" s="10"/>
      <c r="LFQ442" s="10"/>
      <c r="LFR442" s="10"/>
      <c r="LFS442" s="10"/>
      <c r="LFT442" s="10"/>
      <c r="LFU442" s="10"/>
      <c r="LFV442" s="10"/>
      <c r="LFW442" s="10"/>
      <c r="LFX442" s="10"/>
      <c r="LFY442" s="10"/>
      <c r="LFZ442" s="10"/>
      <c r="LGA442" s="10"/>
      <c r="LGB442" s="10"/>
      <c r="LGC442" s="10"/>
      <c r="LGD442" s="10"/>
      <c r="LGE442" s="10"/>
      <c r="LGF442" s="10"/>
      <c r="LGG442" s="10"/>
      <c r="LGH442" s="10"/>
      <c r="LGI442" s="10"/>
      <c r="LGJ442" s="10"/>
      <c r="LGK442" s="10"/>
      <c r="LGL442" s="10"/>
      <c r="LGM442" s="10"/>
      <c r="LGN442" s="10"/>
      <c r="LGO442" s="10"/>
      <c r="LGP442" s="10"/>
      <c r="LGQ442" s="10"/>
      <c r="LGR442" s="10"/>
      <c r="LGS442" s="10"/>
      <c r="LGT442" s="10"/>
      <c r="LGU442" s="10"/>
      <c r="LGV442" s="10"/>
      <c r="LGW442" s="10"/>
      <c r="LGX442" s="10"/>
      <c r="LGY442" s="10"/>
      <c r="LGZ442" s="10"/>
      <c r="LHA442" s="10"/>
      <c r="LHB442" s="10"/>
      <c r="LHC442" s="10"/>
      <c r="LHD442" s="10"/>
      <c r="LHE442" s="10"/>
      <c r="LHF442" s="10"/>
      <c r="LHG442" s="10"/>
      <c r="LHH442" s="10"/>
      <c r="LHI442" s="10"/>
      <c r="LHJ442" s="10"/>
      <c r="LHK442" s="10"/>
      <c r="LHL442" s="10"/>
      <c r="LHM442" s="10"/>
      <c r="LHN442" s="10"/>
      <c r="LHO442" s="10"/>
      <c r="LHP442" s="10"/>
      <c r="LHQ442" s="10"/>
      <c r="LHR442" s="10"/>
      <c r="LHS442" s="10"/>
      <c r="LHT442" s="10"/>
      <c r="LHU442" s="10"/>
      <c r="LHV442" s="10"/>
      <c r="LHW442" s="10"/>
      <c r="LHX442" s="10"/>
      <c r="LHY442" s="10"/>
      <c r="LHZ442" s="10"/>
      <c r="LIA442" s="10"/>
      <c r="LIB442" s="10"/>
      <c r="LIC442" s="10"/>
      <c r="LID442" s="10"/>
      <c r="LIE442" s="10"/>
      <c r="LIF442" s="10"/>
      <c r="LIG442" s="10"/>
      <c r="LIH442" s="10"/>
      <c r="LII442" s="10"/>
      <c r="LIJ442" s="10"/>
      <c r="LIK442" s="10"/>
      <c r="LIL442" s="10"/>
      <c r="LIM442" s="10"/>
      <c r="LIN442" s="10"/>
      <c r="LIO442" s="10"/>
      <c r="LIP442" s="10"/>
      <c r="LIQ442" s="10"/>
      <c r="LIR442" s="10"/>
      <c r="LIS442" s="10"/>
      <c r="LIT442" s="10"/>
      <c r="LIU442" s="10"/>
      <c r="LIV442" s="10"/>
      <c r="LIW442" s="10"/>
      <c r="LIX442" s="10"/>
      <c r="LIY442" s="10"/>
      <c r="LIZ442" s="10"/>
      <c r="LJA442" s="10"/>
      <c r="LJB442" s="10"/>
      <c r="LJC442" s="10"/>
      <c r="LJD442" s="10"/>
      <c r="LJE442" s="10"/>
      <c r="LJF442" s="10"/>
      <c r="LJG442" s="10"/>
      <c r="LJH442" s="10"/>
      <c r="LJI442" s="10"/>
      <c r="LJJ442" s="10"/>
      <c r="LJK442" s="10"/>
      <c r="LJL442" s="10"/>
      <c r="LJM442" s="10"/>
      <c r="LJN442" s="10"/>
      <c r="LJO442" s="10"/>
      <c r="LJP442" s="10"/>
      <c r="LJQ442" s="10"/>
      <c r="LJR442" s="10"/>
      <c r="LJS442" s="10"/>
      <c r="LJT442" s="10"/>
      <c r="LJU442" s="10"/>
      <c r="LJV442" s="10"/>
      <c r="LJW442" s="10"/>
      <c r="LJX442" s="10"/>
      <c r="LJY442" s="10"/>
      <c r="LJZ442" s="10"/>
      <c r="LKA442" s="10"/>
      <c r="LKB442" s="10"/>
      <c r="LKC442" s="10"/>
      <c r="LKD442" s="10"/>
      <c r="LKE442" s="10"/>
      <c r="LKF442" s="10"/>
      <c r="LKG442" s="10"/>
      <c r="LKH442" s="10"/>
      <c r="LKI442" s="10"/>
      <c r="LKJ442" s="10"/>
      <c r="LKK442" s="10"/>
      <c r="LKL442" s="10"/>
      <c r="LKM442" s="10"/>
      <c r="LKN442" s="10"/>
      <c r="LKO442" s="10"/>
      <c r="LKP442" s="10"/>
      <c r="LKQ442" s="10"/>
      <c r="LKR442" s="10"/>
      <c r="LKS442" s="10"/>
      <c r="LKT442" s="10"/>
      <c r="LKU442" s="10"/>
      <c r="LKV442" s="10"/>
      <c r="LKW442" s="10"/>
      <c r="LKX442" s="10"/>
      <c r="LKY442" s="10"/>
      <c r="LKZ442" s="10"/>
      <c r="LLA442" s="10"/>
      <c r="LLB442" s="10"/>
      <c r="LLC442" s="10"/>
      <c r="LLD442" s="10"/>
      <c r="LLE442" s="10"/>
      <c r="LLF442" s="10"/>
      <c r="LLG442" s="10"/>
      <c r="LLH442" s="10"/>
      <c r="LLI442" s="10"/>
      <c r="LLJ442" s="10"/>
      <c r="LLK442" s="10"/>
      <c r="LLL442" s="10"/>
      <c r="LLM442" s="10"/>
      <c r="LLN442" s="10"/>
      <c r="LLO442" s="10"/>
      <c r="LLP442" s="10"/>
      <c r="LLQ442" s="10"/>
      <c r="LLR442" s="10"/>
      <c r="LLS442" s="10"/>
      <c r="LLT442" s="10"/>
      <c r="LLU442" s="10"/>
      <c r="LLV442" s="10"/>
      <c r="LLW442" s="10"/>
      <c r="LLX442" s="10"/>
      <c r="LLY442" s="10"/>
      <c r="LLZ442" s="10"/>
      <c r="LMA442" s="10"/>
      <c r="LMB442" s="10"/>
      <c r="LMC442" s="10"/>
      <c r="LMD442" s="10"/>
      <c r="LME442" s="10"/>
      <c r="LMF442" s="10"/>
      <c r="LMG442" s="10"/>
      <c r="LMH442" s="10"/>
      <c r="LMI442" s="10"/>
      <c r="LMJ442" s="10"/>
      <c r="LMK442" s="10"/>
      <c r="LML442" s="10"/>
      <c r="LMM442" s="10"/>
      <c r="LMN442" s="10"/>
      <c r="LMO442" s="10"/>
      <c r="LMP442" s="10"/>
      <c r="LMQ442" s="10"/>
      <c r="LMR442" s="10"/>
      <c r="LMS442" s="10"/>
      <c r="LMT442" s="10"/>
      <c r="LMU442" s="10"/>
      <c r="LMV442" s="10"/>
      <c r="LMW442" s="10"/>
      <c r="LMX442" s="10"/>
      <c r="LMY442" s="10"/>
      <c r="LMZ442" s="10"/>
      <c r="LNA442" s="10"/>
      <c r="LNB442" s="10"/>
      <c r="LNC442" s="10"/>
      <c r="LND442" s="10"/>
      <c r="LNE442" s="10"/>
      <c r="LNF442" s="10"/>
      <c r="LNG442" s="10"/>
      <c r="LNH442" s="10"/>
      <c r="LNI442" s="10"/>
      <c r="LNJ442" s="10"/>
      <c r="LNK442" s="10"/>
      <c r="LNL442" s="10"/>
      <c r="LNM442" s="10"/>
      <c r="LNN442" s="10"/>
      <c r="LNO442" s="10"/>
      <c r="LNP442" s="10"/>
      <c r="LNQ442" s="10"/>
      <c r="LNR442" s="10"/>
      <c r="LNS442" s="10"/>
      <c r="LNT442" s="10"/>
      <c r="LNU442" s="10"/>
      <c r="LNV442" s="10"/>
      <c r="LNW442" s="10"/>
      <c r="LNX442" s="10"/>
      <c r="LNY442" s="10"/>
      <c r="LNZ442" s="10"/>
      <c r="LOA442" s="10"/>
      <c r="LOB442" s="10"/>
      <c r="LOC442" s="10"/>
      <c r="LOD442" s="10"/>
      <c r="LOE442" s="10"/>
      <c r="LOF442" s="10"/>
      <c r="LOG442" s="10"/>
      <c r="LOH442" s="10"/>
      <c r="LOI442" s="10"/>
      <c r="LOJ442" s="10"/>
      <c r="LOK442" s="10"/>
      <c r="LOL442" s="10"/>
      <c r="LOM442" s="10"/>
      <c r="LON442" s="10"/>
      <c r="LOO442" s="10"/>
      <c r="LOP442" s="10"/>
      <c r="LOQ442" s="10"/>
      <c r="LOR442" s="10"/>
      <c r="LOS442" s="10"/>
      <c r="LOT442" s="10"/>
      <c r="LOU442" s="10"/>
      <c r="LOV442" s="10"/>
      <c r="LOW442" s="10"/>
      <c r="LOX442" s="10"/>
      <c r="LOY442" s="10"/>
      <c r="LOZ442" s="10"/>
      <c r="LPA442" s="10"/>
      <c r="LPB442" s="10"/>
      <c r="LPC442" s="10"/>
      <c r="LPD442" s="10"/>
      <c r="LPE442" s="10"/>
      <c r="LPF442" s="10"/>
      <c r="LPG442" s="10"/>
      <c r="LPH442" s="10"/>
      <c r="LPI442" s="10"/>
      <c r="LPJ442" s="10"/>
      <c r="LPK442" s="10"/>
      <c r="LPL442" s="10"/>
      <c r="LPM442" s="10"/>
      <c r="LPN442" s="10"/>
      <c r="LPO442" s="10"/>
      <c r="LPP442" s="10"/>
      <c r="LPQ442" s="10"/>
      <c r="LPR442" s="10"/>
      <c r="LPS442" s="10"/>
      <c r="LPT442" s="10"/>
      <c r="LPU442" s="10"/>
      <c r="LPV442" s="10"/>
      <c r="LPW442" s="10"/>
      <c r="LPX442" s="10"/>
      <c r="LPY442" s="10"/>
      <c r="LPZ442" s="10"/>
      <c r="LQA442" s="10"/>
      <c r="LQB442" s="10"/>
      <c r="LQC442" s="10"/>
      <c r="LQD442" s="10"/>
      <c r="LQE442" s="10"/>
      <c r="LQF442" s="10"/>
      <c r="LQG442" s="10"/>
      <c r="LQH442" s="10"/>
      <c r="LQI442" s="10"/>
      <c r="LQJ442" s="10"/>
      <c r="LQK442" s="10"/>
      <c r="LQL442" s="10"/>
      <c r="LQM442" s="10"/>
      <c r="LQN442" s="10"/>
      <c r="LQO442" s="10"/>
      <c r="LQP442" s="10"/>
      <c r="LQQ442" s="10"/>
      <c r="LQR442" s="10"/>
      <c r="LQS442" s="10"/>
      <c r="LQT442" s="10"/>
      <c r="LQU442" s="10"/>
      <c r="LQV442" s="10"/>
      <c r="LQW442" s="10"/>
      <c r="LQX442" s="10"/>
      <c r="LQY442" s="10"/>
      <c r="LQZ442" s="10"/>
      <c r="LRA442" s="10"/>
      <c r="LRB442" s="10"/>
      <c r="LRC442" s="10"/>
      <c r="LRD442" s="10"/>
      <c r="LRE442" s="10"/>
      <c r="LRF442" s="10"/>
      <c r="LRG442" s="10"/>
      <c r="LRH442" s="10"/>
      <c r="LRI442" s="10"/>
      <c r="LRJ442" s="10"/>
      <c r="LRK442" s="10"/>
      <c r="LRL442" s="10"/>
      <c r="LRM442" s="10"/>
      <c r="LRN442" s="10"/>
      <c r="LRO442" s="10"/>
      <c r="LRP442" s="10"/>
      <c r="LRQ442" s="10"/>
      <c r="LRR442" s="10"/>
      <c r="LRS442" s="10"/>
      <c r="LRT442" s="10"/>
      <c r="LRU442" s="10"/>
      <c r="LRV442" s="10"/>
      <c r="LRW442" s="10"/>
      <c r="LRX442" s="10"/>
      <c r="LRY442" s="10"/>
      <c r="LRZ442" s="10"/>
      <c r="LSA442" s="10"/>
      <c r="LSB442" s="10"/>
      <c r="LSC442" s="10"/>
      <c r="LSD442" s="10"/>
      <c r="LSE442" s="10"/>
      <c r="LSF442" s="10"/>
      <c r="LSG442" s="10"/>
      <c r="LSH442" s="10"/>
      <c r="LSI442" s="10"/>
      <c r="LSJ442" s="10"/>
      <c r="LSK442" s="10"/>
      <c r="LSL442" s="10"/>
      <c r="LSM442" s="10"/>
      <c r="LSN442" s="10"/>
      <c r="LSO442" s="10"/>
      <c r="LSP442" s="10"/>
      <c r="LSQ442" s="10"/>
      <c r="LSR442" s="10"/>
      <c r="LSS442" s="10"/>
      <c r="LST442" s="10"/>
      <c r="LSU442" s="10"/>
      <c r="LSV442" s="10"/>
      <c r="LSW442" s="10"/>
      <c r="LSX442" s="10"/>
      <c r="LSY442" s="10"/>
      <c r="LSZ442" s="10"/>
      <c r="LTA442" s="10"/>
      <c r="LTB442" s="10"/>
      <c r="LTC442" s="10"/>
      <c r="LTD442" s="10"/>
      <c r="LTE442" s="10"/>
      <c r="LTF442" s="10"/>
      <c r="LTG442" s="10"/>
      <c r="LTH442" s="10"/>
      <c r="LTI442" s="10"/>
      <c r="LTJ442" s="10"/>
      <c r="LTK442" s="10"/>
      <c r="LTL442" s="10"/>
      <c r="LTM442" s="10"/>
      <c r="LTN442" s="10"/>
      <c r="LTO442" s="10"/>
      <c r="LTP442" s="10"/>
      <c r="LTQ442" s="10"/>
      <c r="LTR442" s="10"/>
      <c r="LTS442" s="10"/>
      <c r="LTT442" s="10"/>
      <c r="LTU442" s="10"/>
      <c r="LTV442" s="10"/>
      <c r="LTW442" s="10"/>
      <c r="LTX442" s="10"/>
      <c r="LTY442" s="10"/>
      <c r="LTZ442" s="10"/>
      <c r="LUA442" s="10"/>
      <c r="LUB442" s="10"/>
      <c r="LUC442" s="10"/>
      <c r="LUD442" s="10"/>
      <c r="LUE442" s="10"/>
      <c r="LUF442" s="10"/>
      <c r="LUG442" s="10"/>
      <c r="LUH442" s="10"/>
      <c r="LUI442" s="10"/>
      <c r="LUJ442" s="10"/>
      <c r="LUK442" s="10"/>
      <c r="LUL442" s="10"/>
      <c r="LUM442" s="10"/>
      <c r="LUN442" s="10"/>
      <c r="LUO442" s="10"/>
      <c r="LUP442" s="10"/>
      <c r="LUQ442" s="10"/>
      <c r="LUR442" s="10"/>
      <c r="LUS442" s="10"/>
      <c r="LUT442" s="10"/>
      <c r="LUU442" s="10"/>
      <c r="LUV442" s="10"/>
      <c r="LUW442" s="10"/>
      <c r="LUX442" s="10"/>
      <c r="LUY442" s="10"/>
      <c r="LUZ442" s="10"/>
      <c r="LVA442" s="10"/>
      <c r="LVB442" s="10"/>
      <c r="LVC442" s="10"/>
      <c r="LVD442" s="10"/>
      <c r="LVE442" s="10"/>
      <c r="LVF442" s="10"/>
      <c r="LVG442" s="10"/>
      <c r="LVH442" s="10"/>
      <c r="LVI442" s="10"/>
      <c r="LVJ442" s="10"/>
      <c r="LVK442" s="10"/>
      <c r="LVL442" s="10"/>
      <c r="LVM442" s="10"/>
      <c r="LVN442" s="10"/>
      <c r="LVO442" s="10"/>
      <c r="LVP442" s="10"/>
      <c r="LVQ442" s="10"/>
      <c r="LVR442" s="10"/>
      <c r="LVS442" s="10"/>
      <c r="LVT442" s="10"/>
      <c r="LVU442" s="10"/>
      <c r="LVV442" s="10"/>
      <c r="LVW442" s="10"/>
      <c r="LVX442" s="10"/>
      <c r="LVY442" s="10"/>
      <c r="LVZ442" s="10"/>
      <c r="LWA442" s="10"/>
      <c r="LWB442" s="10"/>
      <c r="LWC442" s="10"/>
      <c r="LWD442" s="10"/>
      <c r="LWE442" s="10"/>
      <c r="LWF442" s="10"/>
      <c r="LWG442" s="10"/>
      <c r="LWH442" s="10"/>
      <c r="LWI442" s="10"/>
      <c r="LWJ442" s="10"/>
      <c r="LWK442" s="10"/>
      <c r="LWL442" s="10"/>
      <c r="LWM442" s="10"/>
      <c r="LWN442" s="10"/>
      <c r="LWO442" s="10"/>
      <c r="LWP442" s="10"/>
      <c r="LWQ442" s="10"/>
      <c r="LWR442" s="10"/>
      <c r="LWS442" s="10"/>
      <c r="LWT442" s="10"/>
      <c r="LWU442" s="10"/>
      <c r="LWV442" s="10"/>
      <c r="LWW442" s="10"/>
      <c r="LWX442" s="10"/>
      <c r="LWY442" s="10"/>
      <c r="LWZ442" s="10"/>
      <c r="LXA442" s="10"/>
      <c r="LXB442" s="10"/>
      <c r="LXC442" s="10"/>
      <c r="LXD442" s="10"/>
      <c r="LXE442" s="10"/>
      <c r="LXF442" s="10"/>
      <c r="LXG442" s="10"/>
      <c r="LXH442" s="10"/>
      <c r="LXI442" s="10"/>
      <c r="LXJ442" s="10"/>
      <c r="LXK442" s="10"/>
      <c r="LXL442" s="10"/>
      <c r="LXM442" s="10"/>
      <c r="LXN442" s="10"/>
      <c r="LXO442" s="10"/>
      <c r="LXP442" s="10"/>
      <c r="LXQ442" s="10"/>
      <c r="LXR442" s="10"/>
      <c r="LXS442" s="10"/>
      <c r="LXT442" s="10"/>
      <c r="LXU442" s="10"/>
      <c r="LXV442" s="10"/>
      <c r="LXW442" s="10"/>
      <c r="LXX442" s="10"/>
      <c r="LXY442" s="10"/>
      <c r="LXZ442" s="10"/>
      <c r="LYA442" s="10"/>
      <c r="LYB442" s="10"/>
      <c r="LYC442" s="10"/>
      <c r="LYD442" s="10"/>
      <c r="LYE442" s="10"/>
      <c r="LYF442" s="10"/>
      <c r="LYG442" s="10"/>
      <c r="LYH442" s="10"/>
      <c r="LYI442" s="10"/>
      <c r="LYJ442" s="10"/>
      <c r="LYK442" s="10"/>
      <c r="LYL442" s="10"/>
      <c r="LYM442" s="10"/>
      <c r="LYN442" s="10"/>
      <c r="LYO442" s="10"/>
      <c r="LYP442" s="10"/>
      <c r="LYQ442" s="10"/>
      <c r="LYR442" s="10"/>
      <c r="LYS442" s="10"/>
      <c r="LYT442" s="10"/>
      <c r="LYU442" s="10"/>
      <c r="LYV442" s="10"/>
      <c r="LYW442" s="10"/>
      <c r="LYX442" s="10"/>
      <c r="LYY442" s="10"/>
      <c r="LYZ442" s="10"/>
      <c r="LZA442" s="10"/>
      <c r="LZB442" s="10"/>
      <c r="LZC442" s="10"/>
      <c r="LZD442" s="10"/>
      <c r="LZE442" s="10"/>
      <c r="LZF442" s="10"/>
      <c r="LZG442" s="10"/>
      <c r="LZH442" s="10"/>
      <c r="LZI442" s="10"/>
      <c r="LZJ442" s="10"/>
      <c r="LZK442" s="10"/>
      <c r="LZL442" s="10"/>
      <c r="LZM442" s="10"/>
      <c r="LZN442" s="10"/>
      <c r="LZO442" s="10"/>
      <c r="LZP442" s="10"/>
      <c r="LZQ442" s="10"/>
      <c r="LZR442" s="10"/>
      <c r="LZS442" s="10"/>
      <c r="LZT442" s="10"/>
      <c r="LZU442" s="10"/>
      <c r="LZV442" s="10"/>
      <c r="LZW442" s="10"/>
      <c r="LZX442" s="10"/>
      <c r="LZY442" s="10"/>
      <c r="LZZ442" s="10"/>
      <c r="MAA442" s="10"/>
      <c r="MAB442" s="10"/>
      <c r="MAC442" s="10"/>
      <c r="MAD442" s="10"/>
      <c r="MAE442" s="10"/>
      <c r="MAF442" s="10"/>
      <c r="MAG442" s="10"/>
      <c r="MAH442" s="10"/>
      <c r="MAI442" s="10"/>
      <c r="MAJ442" s="10"/>
      <c r="MAK442" s="10"/>
      <c r="MAL442" s="10"/>
      <c r="MAM442" s="10"/>
      <c r="MAN442" s="10"/>
      <c r="MAO442" s="10"/>
      <c r="MAP442" s="10"/>
      <c r="MAQ442" s="10"/>
      <c r="MAR442" s="10"/>
      <c r="MAS442" s="10"/>
      <c r="MAT442" s="10"/>
      <c r="MAU442" s="10"/>
      <c r="MAV442" s="10"/>
      <c r="MAW442" s="10"/>
      <c r="MAX442" s="10"/>
      <c r="MAY442" s="10"/>
      <c r="MAZ442" s="10"/>
      <c r="MBA442" s="10"/>
      <c r="MBB442" s="10"/>
      <c r="MBC442" s="10"/>
      <c r="MBD442" s="10"/>
      <c r="MBE442" s="10"/>
      <c r="MBF442" s="10"/>
      <c r="MBG442" s="10"/>
      <c r="MBH442" s="10"/>
      <c r="MBI442" s="10"/>
      <c r="MBJ442" s="10"/>
      <c r="MBK442" s="10"/>
      <c r="MBL442" s="10"/>
      <c r="MBM442" s="10"/>
      <c r="MBN442" s="10"/>
      <c r="MBO442" s="10"/>
      <c r="MBP442" s="10"/>
      <c r="MBQ442" s="10"/>
      <c r="MBR442" s="10"/>
      <c r="MBS442" s="10"/>
      <c r="MBT442" s="10"/>
      <c r="MBU442" s="10"/>
      <c r="MBV442" s="10"/>
      <c r="MBW442" s="10"/>
      <c r="MBX442" s="10"/>
      <c r="MBY442" s="10"/>
      <c r="MBZ442" s="10"/>
      <c r="MCA442" s="10"/>
      <c r="MCB442" s="10"/>
      <c r="MCC442" s="10"/>
      <c r="MCD442" s="10"/>
      <c r="MCE442" s="10"/>
      <c r="MCF442" s="10"/>
      <c r="MCG442" s="10"/>
      <c r="MCH442" s="10"/>
      <c r="MCI442" s="10"/>
      <c r="MCJ442" s="10"/>
      <c r="MCK442" s="10"/>
      <c r="MCL442" s="10"/>
      <c r="MCM442" s="10"/>
      <c r="MCN442" s="10"/>
      <c r="MCO442" s="10"/>
      <c r="MCP442" s="10"/>
      <c r="MCQ442" s="10"/>
      <c r="MCR442" s="10"/>
      <c r="MCS442" s="10"/>
      <c r="MCT442" s="10"/>
      <c r="MCU442" s="10"/>
      <c r="MCV442" s="10"/>
      <c r="MCW442" s="10"/>
      <c r="MCX442" s="10"/>
      <c r="MCY442" s="10"/>
      <c r="MCZ442" s="10"/>
      <c r="MDA442" s="10"/>
      <c r="MDB442" s="10"/>
      <c r="MDC442" s="10"/>
      <c r="MDD442" s="10"/>
      <c r="MDE442" s="10"/>
      <c r="MDF442" s="10"/>
      <c r="MDG442" s="10"/>
      <c r="MDH442" s="10"/>
      <c r="MDI442" s="10"/>
      <c r="MDJ442" s="10"/>
      <c r="MDK442" s="10"/>
      <c r="MDL442" s="10"/>
      <c r="MDM442" s="10"/>
      <c r="MDN442" s="10"/>
      <c r="MDO442" s="10"/>
      <c r="MDP442" s="10"/>
      <c r="MDQ442" s="10"/>
      <c r="MDR442" s="10"/>
      <c r="MDS442" s="10"/>
      <c r="MDT442" s="10"/>
      <c r="MDU442" s="10"/>
      <c r="MDV442" s="10"/>
      <c r="MDW442" s="10"/>
      <c r="MDX442" s="10"/>
      <c r="MDY442" s="10"/>
      <c r="MDZ442" s="10"/>
      <c r="MEA442" s="10"/>
      <c r="MEB442" s="10"/>
      <c r="MEC442" s="10"/>
      <c r="MED442" s="10"/>
      <c r="MEE442" s="10"/>
      <c r="MEF442" s="10"/>
      <c r="MEG442" s="10"/>
      <c r="MEH442" s="10"/>
      <c r="MEI442" s="10"/>
      <c r="MEJ442" s="10"/>
      <c r="MEK442" s="10"/>
      <c r="MEL442" s="10"/>
      <c r="MEM442" s="10"/>
      <c r="MEN442" s="10"/>
      <c r="MEO442" s="10"/>
      <c r="MEP442" s="10"/>
      <c r="MEQ442" s="10"/>
      <c r="MER442" s="10"/>
      <c r="MES442" s="10"/>
      <c r="MET442" s="10"/>
      <c r="MEU442" s="10"/>
      <c r="MEV442" s="10"/>
      <c r="MEW442" s="10"/>
      <c r="MEX442" s="10"/>
      <c r="MEY442" s="10"/>
      <c r="MEZ442" s="10"/>
      <c r="MFA442" s="10"/>
      <c r="MFB442" s="10"/>
      <c r="MFC442" s="10"/>
      <c r="MFD442" s="10"/>
      <c r="MFE442" s="10"/>
      <c r="MFF442" s="10"/>
      <c r="MFG442" s="10"/>
      <c r="MFH442" s="10"/>
      <c r="MFI442" s="10"/>
      <c r="MFJ442" s="10"/>
      <c r="MFK442" s="10"/>
      <c r="MFL442" s="10"/>
      <c r="MFM442" s="10"/>
      <c r="MFN442" s="10"/>
      <c r="MFO442" s="10"/>
      <c r="MFP442" s="10"/>
      <c r="MFQ442" s="10"/>
      <c r="MFR442" s="10"/>
      <c r="MFS442" s="10"/>
      <c r="MFT442" s="10"/>
      <c r="MFU442" s="10"/>
      <c r="MFV442" s="10"/>
      <c r="MFW442" s="10"/>
      <c r="MFX442" s="10"/>
      <c r="MFY442" s="10"/>
      <c r="MFZ442" s="10"/>
      <c r="MGA442" s="10"/>
      <c r="MGB442" s="10"/>
      <c r="MGC442" s="10"/>
      <c r="MGD442" s="10"/>
      <c r="MGE442" s="10"/>
      <c r="MGF442" s="10"/>
      <c r="MGG442" s="10"/>
      <c r="MGH442" s="10"/>
      <c r="MGI442" s="10"/>
      <c r="MGJ442" s="10"/>
      <c r="MGK442" s="10"/>
      <c r="MGL442" s="10"/>
      <c r="MGM442" s="10"/>
      <c r="MGN442" s="10"/>
      <c r="MGO442" s="10"/>
      <c r="MGP442" s="10"/>
      <c r="MGQ442" s="10"/>
      <c r="MGR442" s="10"/>
      <c r="MGS442" s="10"/>
      <c r="MGT442" s="10"/>
      <c r="MGU442" s="10"/>
      <c r="MGV442" s="10"/>
      <c r="MGW442" s="10"/>
      <c r="MGX442" s="10"/>
      <c r="MGY442" s="10"/>
      <c r="MGZ442" s="10"/>
      <c r="MHA442" s="10"/>
      <c r="MHB442" s="10"/>
      <c r="MHC442" s="10"/>
      <c r="MHD442" s="10"/>
      <c r="MHE442" s="10"/>
      <c r="MHF442" s="10"/>
      <c r="MHG442" s="10"/>
      <c r="MHH442" s="10"/>
      <c r="MHI442" s="10"/>
      <c r="MHJ442" s="10"/>
      <c r="MHK442" s="10"/>
      <c r="MHL442" s="10"/>
      <c r="MHM442" s="10"/>
      <c r="MHN442" s="10"/>
      <c r="MHO442" s="10"/>
      <c r="MHP442" s="10"/>
      <c r="MHQ442" s="10"/>
      <c r="MHR442" s="10"/>
      <c r="MHS442" s="10"/>
      <c r="MHT442" s="10"/>
      <c r="MHU442" s="10"/>
      <c r="MHV442" s="10"/>
      <c r="MHW442" s="10"/>
      <c r="MHX442" s="10"/>
      <c r="MHY442" s="10"/>
      <c r="MHZ442" s="10"/>
      <c r="MIA442" s="10"/>
      <c r="MIB442" s="10"/>
      <c r="MIC442" s="10"/>
      <c r="MID442" s="10"/>
      <c r="MIE442" s="10"/>
      <c r="MIF442" s="10"/>
      <c r="MIG442" s="10"/>
      <c r="MIH442" s="10"/>
      <c r="MII442" s="10"/>
      <c r="MIJ442" s="10"/>
      <c r="MIK442" s="10"/>
      <c r="MIL442" s="10"/>
      <c r="MIM442" s="10"/>
      <c r="MIN442" s="10"/>
      <c r="MIO442" s="10"/>
      <c r="MIP442" s="10"/>
      <c r="MIQ442" s="10"/>
      <c r="MIR442" s="10"/>
      <c r="MIS442" s="10"/>
      <c r="MIT442" s="10"/>
      <c r="MIU442" s="10"/>
      <c r="MIV442" s="10"/>
      <c r="MIW442" s="10"/>
      <c r="MIX442" s="10"/>
      <c r="MIY442" s="10"/>
      <c r="MIZ442" s="10"/>
      <c r="MJA442" s="10"/>
      <c r="MJB442" s="10"/>
      <c r="MJC442" s="10"/>
      <c r="MJD442" s="10"/>
      <c r="MJE442" s="10"/>
      <c r="MJF442" s="10"/>
      <c r="MJG442" s="10"/>
      <c r="MJH442" s="10"/>
      <c r="MJI442" s="10"/>
      <c r="MJJ442" s="10"/>
      <c r="MJK442" s="10"/>
      <c r="MJL442" s="10"/>
      <c r="MJM442" s="10"/>
      <c r="MJN442" s="10"/>
      <c r="MJO442" s="10"/>
      <c r="MJP442" s="10"/>
      <c r="MJQ442" s="10"/>
      <c r="MJR442" s="10"/>
      <c r="MJS442" s="10"/>
      <c r="MJT442" s="10"/>
      <c r="MJU442" s="10"/>
      <c r="MJV442" s="10"/>
      <c r="MJW442" s="10"/>
      <c r="MJX442" s="10"/>
      <c r="MJY442" s="10"/>
      <c r="MJZ442" s="10"/>
      <c r="MKA442" s="10"/>
      <c r="MKB442" s="10"/>
      <c r="MKC442" s="10"/>
      <c r="MKD442" s="10"/>
      <c r="MKE442" s="10"/>
      <c r="MKF442" s="10"/>
      <c r="MKG442" s="10"/>
      <c r="MKH442" s="10"/>
      <c r="MKI442" s="10"/>
      <c r="MKJ442" s="10"/>
      <c r="MKK442" s="10"/>
      <c r="MKL442" s="10"/>
      <c r="MKM442" s="10"/>
      <c r="MKN442" s="10"/>
      <c r="MKO442" s="10"/>
      <c r="MKP442" s="10"/>
      <c r="MKQ442" s="10"/>
      <c r="MKR442" s="10"/>
      <c r="MKS442" s="10"/>
      <c r="MKT442" s="10"/>
      <c r="MKU442" s="10"/>
      <c r="MKV442" s="10"/>
      <c r="MKW442" s="10"/>
      <c r="MKX442" s="10"/>
      <c r="MKY442" s="10"/>
      <c r="MKZ442" s="10"/>
      <c r="MLA442" s="10"/>
      <c r="MLB442" s="10"/>
      <c r="MLC442" s="10"/>
      <c r="MLD442" s="10"/>
      <c r="MLE442" s="10"/>
      <c r="MLF442" s="10"/>
      <c r="MLG442" s="10"/>
      <c r="MLH442" s="10"/>
      <c r="MLI442" s="10"/>
      <c r="MLJ442" s="10"/>
      <c r="MLK442" s="10"/>
      <c r="MLL442" s="10"/>
      <c r="MLM442" s="10"/>
      <c r="MLN442" s="10"/>
      <c r="MLO442" s="10"/>
      <c r="MLP442" s="10"/>
      <c r="MLQ442" s="10"/>
      <c r="MLR442" s="10"/>
      <c r="MLS442" s="10"/>
      <c r="MLT442" s="10"/>
      <c r="MLU442" s="10"/>
      <c r="MLV442" s="10"/>
      <c r="MLW442" s="10"/>
      <c r="MLX442" s="10"/>
      <c r="MLY442" s="10"/>
      <c r="MLZ442" s="10"/>
      <c r="MMA442" s="10"/>
      <c r="MMB442" s="10"/>
      <c r="MMC442" s="10"/>
      <c r="MMD442" s="10"/>
      <c r="MME442" s="10"/>
      <c r="MMF442" s="10"/>
      <c r="MMG442" s="10"/>
      <c r="MMH442" s="10"/>
      <c r="MMI442" s="10"/>
      <c r="MMJ442" s="10"/>
      <c r="MMK442" s="10"/>
      <c r="MML442" s="10"/>
      <c r="MMM442" s="10"/>
      <c r="MMN442" s="10"/>
      <c r="MMO442" s="10"/>
      <c r="MMP442" s="10"/>
      <c r="MMQ442" s="10"/>
      <c r="MMR442" s="10"/>
      <c r="MMS442" s="10"/>
      <c r="MMT442" s="10"/>
      <c r="MMU442" s="10"/>
      <c r="MMV442" s="10"/>
      <c r="MMW442" s="10"/>
      <c r="MMX442" s="10"/>
      <c r="MMY442" s="10"/>
      <c r="MMZ442" s="10"/>
      <c r="MNA442" s="10"/>
      <c r="MNB442" s="10"/>
      <c r="MNC442" s="10"/>
      <c r="MND442" s="10"/>
      <c r="MNE442" s="10"/>
      <c r="MNF442" s="10"/>
      <c r="MNG442" s="10"/>
      <c r="MNH442" s="10"/>
      <c r="MNI442" s="10"/>
      <c r="MNJ442" s="10"/>
      <c r="MNK442" s="10"/>
      <c r="MNL442" s="10"/>
      <c r="MNM442" s="10"/>
      <c r="MNN442" s="10"/>
      <c r="MNO442" s="10"/>
      <c r="MNP442" s="10"/>
      <c r="MNQ442" s="10"/>
      <c r="MNR442" s="10"/>
      <c r="MNS442" s="10"/>
      <c r="MNT442" s="10"/>
      <c r="MNU442" s="10"/>
      <c r="MNV442" s="10"/>
      <c r="MNW442" s="10"/>
      <c r="MNX442" s="10"/>
      <c r="MNY442" s="10"/>
      <c r="MNZ442" s="10"/>
      <c r="MOA442" s="10"/>
      <c r="MOB442" s="10"/>
      <c r="MOC442" s="10"/>
      <c r="MOD442" s="10"/>
      <c r="MOE442" s="10"/>
      <c r="MOF442" s="10"/>
      <c r="MOG442" s="10"/>
      <c r="MOH442" s="10"/>
      <c r="MOI442" s="10"/>
      <c r="MOJ442" s="10"/>
      <c r="MOK442" s="10"/>
      <c r="MOL442" s="10"/>
      <c r="MOM442" s="10"/>
      <c r="MON442" s="10"/>
      <c r="MOO442" s="10"/>
      <c r="MOP442" s="10"/>
      <c r="MOQ442" s="10"/>
      <c r="MOR442" s="10"/>
      <c r="MOS442" s="10"/>
      <c r="MOT442" s="10"/>
      <c r="MOU442" s="10"/>
      <c r="MOV442" s="10"/>
      <c r="MOW442" s="10"/>
      <c r="MOX442" s="10"/>
      <c r="MOY442" s="10"/>
      <c r="MOZ442" s="10"/>
      <c r="MPA442" s="10"/>
      <c r="MPB442" s="10"/>
      <c r="MPC442" s="10"/>
      <c r="MPD442" s="10"/>
      <c r="MPE442" s="10"/>
      <c r="MPF442" s="10"/>
      <c r="MPG442" s="10"/>
      <c r="MPH442" s="10"/>
      <c r="MPI442" s="10"/>
      <c r="MPJ442" s="10"/>
      <c r="MPK442" s="10"/>
      <c r="MPL442" s="10"/>
      <c r="MPM442" s="10"/>
      <c r="MPN442" s="10"/>
      <c r="MPO442" s="10"/>
      <c r="MPP442" s="10"/>
      <c r="MPQ442" s="10"/>
      <c r="MPR442" s="10"/>
      <c r="MPS442" s="10"/>
      <c r="MPT442" s="10"/>
      <c r="MPU442" s="10"/>
      <c r="MPV442" s="10"/>
      <c r="MPW442" s="10"/>
      <c r="MPX442" s="10"/>
      <c r="MPY442" s="10"/>
      <c r="MPZ442" s="10"/>
      <c r="MQA442" s="10"/>
      <c r="MQB442" s="10"/>
      <c r="MQC442" s="10"/>
      <c r="MQD442" s="10"/>
      <c r="MQE442" s="10"/>
      <c r="MQF442" s="10"/>
      <c r="MQG442" s="10"/>
      <c r="MQH442" s="10"/>
      <c r="MQI442" s="10"/>
      <c r="MQJ442" s="10"/>
      <c r="MQK442" s="10"/>
      <c r="MQL442" s="10"/>
      <c r="MQM442" s="10"/>
      <c r="MQN442" s="10"/>
      <c r="MQO442" s="10"/>
      <c r="MQP442" s="10"/>
      <c r="MQQ442" s="10"/>
      <c r="MQR442" s="10"/>
      <c r="MQS442" s="10"/>
      <c r="MQT442" s="10"/>
      <c r="MQU442" s="10"/>
      <c r="MQV442" s="10"/>
      <c r="MQW442" s="10"/>
      <c r="MQX442" s="10"/>
      <c r="MQY442" s="10"/>
      <c r="MQZ442" s="10"/>
      <c r="MRA442" s="10"/>
      <c r="MRB442" s="10"/>
      <c r="MRC442" s="10"/>
      <c r="MRD442" s="10"/>
      <c r="MRE442" s="10"/>
      <c r="MRF442" s="10"/>
      <c r="MRG442" s="10"/>
      <c r="MRH442" s="10"/>
      <c r="MRI442" s="10"/>
      <c r="MRJ442" s="10"/>
      <c r="MRK442" s="10"/>
      <c r="MRL442" s="10"/>
      <c r="MRM442" s="10"/>
      <c r="MRN442" s="10"/>
      <c r="MRO442" s="10"/>
      <c r="MRP442" s="10"/>
      <c r="MRQ442" s="10"/>
      <c r="MRR442" s="10"/>
      <c r="MRS442" s="10"/>
      <c r="MRT442" s="10"/>
      <c r="MRU442" s="10"/>
      <c r="MRV442" s="10"/>
      <c r="MRW442" s="10"/>
      <c r="MRX442" s="10"/>
      <c r="MRY442" s="10"/>
      <c r="MRZ442" s="10"/>
      <c r="MSA442" s="10"/>
      <c r="MSB442" s="10"/>
      <c r="MSC442" s="10"/>
      <c r="MSD442" s="10"/>
      <c r="MSE442" s="10"/>
      <c r="MSF442" s="10"/>
      <c r="MSG442" s="10"/>
      <c r="MSH442" s="10"/>
      <c r="MSI442" s="10"/>
      <c r="MSJ442" s="10"/>
      <c r="MSK442" s="10"/>
      <c r="MSL442" s="10"/>
      <c r="MSM442" s="10"/>
      <c r="MSN442" s="10"/>
      <c r="MSO442" s="10"/>
      <c r="MSP442" s="10"/>
      <c r="MSQ442" s="10"/>
      <c r="MSR442" s="10"/>
      <c r="MSS442" s="10"/>
      <c r="MST442" s="10"/>
      <c r="MSU442" s="10"/>
      <c r="MSV442" s="10"/>
      <c r="MSW442" s="10"/>
      <c r="MSX442" s="10"/>
      <c r="MSY442" s="10"/>
      <c r="MSZ442" s="10"/>
      <c r="MTA442" s="10"/>
      <c r="MTB442" s="10"/>
      <c r="MTC442" s="10"/>
      <c r="MTD442" s="10"/>
      <c r="MTE442" s="10"/>
      <c r="MTF442" s="10"/>
      <c r="MTG442" s="10"/>
      <c r="MTH442" s="10"/>
      <c r="MTI442" s="10"/>
      <c r="MTJ442" s="10"/>
      <c r="MTK442" s="10"/>
      <c r="MTL442" s="10"/>
      <c r="MTM442" s="10"/>
      <c r="MTN442" s="10"/>
      <c r="MTO442" s="10"/>
      <c r="MTP442" s="10"/>
      <c r="MTQ442" s="10"/>
      <c r="MTR442" s="10"/>
      <c r="MTS442" s="10"/>
      <c r="MTT442" s="10"/>
      <c r="MTU442" s="10"/>
      <c r="MTV442" s="10"/>
      <c r="MTW442" s="10"/>
      <c r="MTX442" s="10"/>
      <c r="MTY442" s="10"/>
      <c r="MTZ442" s="10"/>
      <c r="MUA442" s="10"/>
      <c r="MUB442" s="10"/>
      <c r="MUC442" s="10"/>
      <c r="MUD442" s="10"/>
      <c r="MUE442" s="10"/>
      <c r="MUF442" s="10"/>
      <c r="MUG442" s="10"/>
      <c r="MUH442" s="10"/>
      <c r="MUI442" s="10"/>
      <c r="MUJ442" s="10"/>
      <c r="MUK442" s="10"/>
      <c r="MUL442" s="10"/>
      <c r="MUM442" s="10"/>
      <c r="MUN442" s="10"/>
      <c r="MUO442" s="10"/>
      <c r="MUP442" s="10"/>
      <c r="MUQ442" s="10"/>
      <c r="MUR442" s="10"/>
      <c r="MUS442" s="10"/>
      <c r="MUT442" s="10"/>
      <c r="MUU442" s="10"/>
      <c r="MUV442" s="10"/>
      <c r="MUW442" s="10"/>
      <c r="MUX442" s="10"/>
      <c r="MUY442" s="10"/>
      <c r="MUZ442" s="10"/>
      <c r="MVA442" s="10"/>
      <c r="MVB442" s="10"/>
      <c r="MVC442" s="10"/>
      <c r="MVD442" s="10"/>
      <c r="MVE442" s="10"/>
      <c r="MVF442" s="10"/>
      <c r="MVG442" s="10"/>
      <c r="MVH442" s="10"/>
      <c r="MVI442" s="10"/>
      <c r="MVJ442" s="10"/>
      <c r="MVK442" s="10"/>
      <c r="MVL442" s="10"/>
      <c r="MVM442" s="10"/>
      <c r="MVN442" s="10"/>
      <c r="MVO442" s="10"/>
      <c r="MVP442" s="10"/>
      <c r="MVQ442" s="10"/>
      <c r="MVR442" s="10"/>
      <c r="MVS442" s="10"/>
      <c r="MVT442" s="10"/>
      <c r="MVU442" s="10"/>
      <c r="MVV442" s="10"/>
      <c r="MVW442" s="10"/>
      <c r="MVX442" s="10"/>
      <c r="MVY442" s="10"/>
      <c r="MVZ442" s="10"/>
      <c r="MWA442" s="10"/>
      <c r="MWB442" s="10"/>
      <c r="MWC442" s="10"/>
      <c r="MWD442" s="10"/>
      <c r="MWE442" s="10"/>
      <c r="MWF442" s="10"/>
      <c r="MWG442" s="10"/>
      <c r="MWH442" s="10"/>
      <c r="MWI442" s="10"/>
      <c r="MWJ442" s="10"/>
      <c r="MWK442" s="10"/>
      <c r="MWL442" s="10"/>
      <c r="MWM442" s="10"/>
      <c r="MWN442" s="10"/>
      <c r="MWO442" s="10"/>
      <c r="MWP442" s="10"/>
      <c r="MWQ442" s="10"/>
      <c r="MWR442" s="10"/>
      <c r="MWS442" s="10"/>
      <c r="MWT442" s="10"/>
      <c r="MWU442" s="10"/>
      <c r="MWV442" s="10"/>
      <c r="MWW442" s="10"/>
      <c r="MWX442" s="10"/>
      <c r="MWY442" s="10"/>
      <c r="MWZ442" s="10"/>
      <c r="MXA442" s="10"/>
      <c r="MXB442" s="10"/>
      <c r="MXC442" s="10"/>
      <c r="MXD442" s="10"/>
      <c r="MXE442" s="10"/>
      <c r="MXF442" s="10"/>
      <c r="MXG442" s="10"/>
      <c r="MXH442" s="10"/>
      <c r="MXI442" s="10"/>
      <c r="MXJ442" s="10"/>
      <c r="MXK442" s="10"/>
      <c r="MXL442" s="10"/>
      <c r="MXM442" s="10"/>
      <c r="MXN442" s="10"/>
      <c r="MXO442" s="10"/>
      <c r="MXP442" s="10"/>
      <c r="MXQ442" s="10"/>
      <c r="MXR442" s="10"/>
      <c r="MXS442" s="10"/>
      <c r="MXT442" s="10"/>
      <c r="MXU442" s="10"/>
      <c r="MXV442" s="10"/>
      <c r="MXW442" s="10"/>
      <c r="MXX442" s="10"/>
      <c r="MXY442" s="10"/>
      <c r="MXZ442" s="10"/>
      <c r="MYA442" s="10"/>
      <c r="MYB442" s="10"/>
      <c r="MYC442" s="10"/>
      <c r="MYD442" s="10"/>
      <c r="MYE442" s="10"/>
      <c r="MYF442" s="10"/>
      <c r="MYG442" s="10"/>
      <c r="MYH442" s="10"/>
      <c r="MYI442" s="10"/>
      <c r="MYJ442" s="10"/>
      <c r="MYK442" s="10"/>
      <c r="MYL442" s="10"/>
      <c r="MYM442" s="10"/>
      <c r="MYN442" s="10"/>
      <c r="MYO442" s="10"/>
      <c r="MYP442" s="10"/>
      <c r="MYQ442" s="10"/>
      <c r="MYR442" s="10"/>
      <c r="MYS442" s="10"/>
      <c r="MYT442" s="10"/>
      <c r="MYU442" s="10"/>
      <c r="MYV442" s="10"/>
      <c r="MYW442" s="10"/>
      <c r="MYX442" s="10"/>
      <c r="MYY442" s="10"/>
      <c r="MYZ442" s="10"/>
      <c r="MZA442" s="10"/>
      <c r="MZB442" s="10"/>
      <c r="MZC442" s="10"/>
      <c r="MZD442" s="10"/>
      <c r="MZE442" s="10"/>
      <c r="MZF442" s="10"/>
      <c r="MZG442" s="10"/>
      <c r="MZH442" s="10"/>
      <c r="MZI442" s="10"/>
      <c r="MZJ442" s="10"/>
      <c r="MZK442" s="10"/>
      <c r="MZL442" s="10"/>
      <c r="MZM442" s="10"/>
      <c r="MZN442" s="10"/>
      <c r="MZO442" s="10"/>
      <c r="MZP442" s="10"/>
      <c r="MZQ442" s="10"/>
      <c r="MZR442" s="10"/>
      <c r="MZS442" s="10"/>
      <c r="MZT442" s="10"/>
      <c r="MZU442" s="10"/>
      <c r="MZV442" s="10"/>
      <c r="MZW442" s="10"/>
      <c r="MZX442" s="10"/>
      <c r="MZY442" s="10"/>
      <c r="MZZ442" s="10"/>
      <c r="NAA442" s="10"/>
      <c r="NAB442" s="10"/>
      <c r="NAC442" s="10"/>
      <c r="NAD442" s="10"/>
      <c r="NAE442" s="10"/>
      <c r="NAF442" s="10"/>
      <c r="NAG442" s="10"/>
      <c r="NAH442" s="10"/>
      <c r="NAI442" s="10"/>
      <c r="NAJ442" s="10"/>
      <c r="NAK442" s="10"/>
      <c r="NAL442" s="10"/>
      <c r="NAM442" s="10"/>
      <c r="NAN442" s="10"/>
      <c r="NAO442" s="10"/>
      <c r="NAP442" s="10"/>
      <c r="NAQ442" s="10"/>
      <c r="NAR442" s="10"/>
      <c r="NAS442" s="10"/>
      <c r="NAT442" s="10"/>
      <c r="NAU442" s="10"/>
      <c r="NAV442" s="10"/>
      <c r="NAW442" s="10"/>
      <c r="NAX442" s="10"/>
      <c r="NAY442" s="10"/>
      <c r="NAZ442" s="10"/>
      <c r="NBA442" s="10"/>
      <c r="NBB442" s="10"/>
      <c r="NBC442" s="10"/>
      <c r="NBD442" s="10"/>
      <c r="NBE442" s="10"/>
      <c r="NBF442" s="10"/>
      <c r="NBG442" s="10"/>
      <c r="NBH442" s="10"/>
      <c r="NBI442" s="10"/>
      <c r="NBJ442" s="10"/>
      <c r="NBK442" s="10"/>
      <c r="NBL442" s="10"/>
      <c r="NBM442" s="10"/>
      <c r="NBN442" s="10"/>
      <c r="NBO442" s="10"/>
      <c r="NBP442" s="10"/>
      <c r="NBQ442" s="10"/>
      <c r="NBR442" s="10"/>
      <c r="NBS442" s="10"/>
      <c r="NBT442" s="10"/>
      <c r="NBU442" s="10"/>
      <c r="NBV442" s="10"/>
      <c r="NBW442" s="10"/>
      <c r="NBX442" s="10"/>
      <c r="NBY442" s="10"/>
      <c r="NBZ442" s="10"/>
      <c r="NCA442" s="10"/>
      <c r="NCB442" s="10"/>
      <c r="NCC442" s="10"/>
      <c r="NCD442" s="10"/>
      <c r="NCE442" s="10"/>
      <c r="NCF442" s="10"/>
      <c r="NCG442" s="10"/>
      <c r="NCH442" s="10"/>
      <c r="NCI442" s="10"/>
      <c r="NCJ442" s="10"/>
      <c r="NCK442" s="10"/>
      <c r="NCL442" s="10"/>
      <c r="NCM442" s="10"/>
      <c r="NCN442" s="10"/>
      <c r="NCO442" s="10"/>
      <c r="NCP442" s="10"/>
      <c r="NCQ442" s="10"/>
      <c r="NCR442" s="10"/>
      <c r="NCS442" s="10"/>
      <c r="NCT442" s="10"/>
      <c r="NCU442" s="10"/>
      <c r="NCV442" s="10"/>
      <c r="NCW442" s="10"/>
      <c r="NCX442" s="10"/>
      <c r="NCY442" s="10"/>
      <c r="NCZ442" s="10"/>
      <c r="NDA442" s="10"/>
      <c r="NDB442" s="10"/>
      <c r="NDC442" s="10"/>
      <c r="NDD442" s="10"/>
      <c r="NDE442" s="10"/>
      <c r="NDF442" s="10"/>
      <c r="NDG442" s="10"/>
      <c r="NDH442" s="10"/>
      <c r="NDI442" s="10"/>
      <c r="NDJ442" s="10"/>
      <c r="NDK442" s="10"/>
      <c r="NDL442" s="10"/>
      <c r="NDM442" s="10"/>
      <c r="NDN442" s="10"/>
      <c r="NDO442" s="10"/>
      <c r="NDP442" s="10"/>
      <c r="NDQ442" s="10"/>
      <c r="NDR442" s="10"/>
      <c r="NDS442" s="10"/>
      <c r="NDT442" s="10"/>
      <c r="NDU442" s="10"/>
      <c r="NDV442" s="10"/>
      <c r="NDW442" s="10"/>
      <c r="NDX442" s="10"/>
      <c r="NDY442" s="10"/>
      <c r="NDZ442" s="10"/>
      <c r="NEA442" s="10"/>
      <c r="NEB442" s="10"/>
      <c r="NEC442" s="10"/>
      <c r="NED442" s="10"/>
      <c r="NEE442" s="10"/>
      <c r="NEF442" s="10"/>
      <c r="NEG442" s="10"/>
      <c r="NEH442" s="10"/>
      <c r="NEI442" s="10"/>
      <c r="NEJ442" s="10"/>
      <c r="NEK442" s="10"/>
      <c r="NEL442" s="10"/>
      <c r="NEM442" s="10"/>
      <c r="NEN442" s="10"/>
      <c r="NEO442" s="10"/>
      <c r="NEP442" s="10"/>
      <c r="NEQ442" s="10"/>
      <c r="NER442" s="10"/>
      <c r="NES442" s="10"/>
      <c r="NET442" s="10"/>
      <c r="NEU442" s="10"/>
      <c r="NEV442" s="10"/>
      <c r="NEW442" s="10"/>
      <c r="NEX442" s="10"/>
      <c r="NEY442" s="10"/>
      <c r="NEZ442" s="10"/>
      <c r="NFA442" s="10"/>
      <c r="NFB442" s="10"/>
      <c r="NFC442" s="10"/>
      <c r="NFD442" s="10"/>
      <c r="NFE442" s="10"/>
      <c r="NFF442" s="10"/>
      <c r="NFG442" s="10"/>
      <c r="NFH442" s="10"/>
      <c r="NFI442" s="10"/>
      <c r="NFJ442" s="10"/>
      <c r="NFK442" s="10"/>
      <c r="NFL442" s="10"/>
      <c r="NFM442" s="10"/>
      <c r="NFN442" s="10"/>
      <c r="NFO442" s="10"/>
      <c r="NFP442" s="10"/>
      <c r="NFQ442" s="10"/>
      <c r="NFR442" s="10"/>
      <c r="NFS442" s="10"/>
      <c r="NFT442" s="10"/>
      <c r="NFU442" s="10"/>
      <c r="NFV442" s="10"/>
      <c r="NFW442" s="10"/>
      <c r="NFX442" s="10"/>
      <c r="NFY442" s="10"/>
      <c r="NFZ442" s="10"/>
      <c r="NGA442" s="10"/>
      <c r="NGB442" s="10"/>
      <c r="NGC442" s="10"/>
      <c r="NGD442" s="10"/>
      <c r="NGE442" s="10"/>
      <c r="NGF442" s="10"/>
      <c r="NGG442" s="10"/>
      <c r="NGH442" s="10"/>
      <c r="NGI442" s="10"/>
      <c r="NGJ442" s="10"/>
      <c r="NGK442" s="10"/>
      <c r="NGL442" s="10"/>
      <c r="NGM442" s="10"/>
      <c r="NGN442" s="10"/>
      <c r="NGO442" s="10"/>
      <c r="NGP442" s="10"/>
      <c r="NGQ442" s="10"/>
      <c r="NGR442" s="10"/>
      <c r="NGS442" s="10"/>
      <c r="NGT442" s="10"/>
      <c r="NGU442" s="10"/>
      <c r="NGV442" s="10"/>
      <c r="NGW442" s="10"/>
      <c r="NGX442" s="10"/>
      <c r="NGY442" s="10"/>
      <c r="NGZ442" s="10"/>
      <c r="NHA442" s="10"/>
      <c r="NHB442" s="10"/>
      <c r="NHC442" s="10"/>
      <c r="NHD442" s="10"/>
      <c r="NHE442" s="10"/>
      <c r="NHF442" s="10"/>
      <c r="NHG442" s="10"/>
      <c r="NHH442" s="10"/>
      <c r="NHI442" s="10"/>
      <c r="NHJ442" s="10"/>
      <c r="NHK442" s="10"/>
      <c r="NHL442" s="10"/>
      <c r="NHM442" s="10"/>
      <c r="NHN442" s="10"/>
      <c r="NHO442" s="10"/>
      <c r="NHP442" s="10"/>
      <c r="NHQ442" s="10"/>
      <c r="NHR442" s="10"/>
      <c r="NHS442" s="10"/>
      <c r="NHT442" s="10"/>
      <c r="NHU442" s="10"/>
      <c r="NHV442" s="10"/>
      <c r="NHW442" s="10"/>
      <c r="NHX442" s="10"/>
      <c r="NHY442" s="10"/>
      <c r="NHZ442" s="10"/>
      <c r="NIA442" s="10"/>
      <c r="NIB442" s="10"/>
      <c r="NIC442" s="10"/>
      <c r="NID442" s="10"/>
      <c r="NIE442" s="10"/>
      <c r="NIF442" s="10"/>
      <c r="NIG442" s="10"/>
      <c r="NIH442" s="10"/>
      <c r="NII442" s="10"/>
      <c r="NIJ442" s="10"/>
      <c r="NIK442" s="10"/>
      <c r="NIL442" s="10"/>
      <c r="NIM442" s="10"/>
      <c r="NIN442" s="10"/>
      <c r="NIO442" s="10"/>
      <c r="NIP442" s="10"/>
      <c r="NIQ442" s="10"/>
      <c r="NIR442" s="10"/>
      <c r="NIS442" s="10"/>
      <c r="NIT442" s="10"/>
      <c r="NIU442" s="10"/>
      <c r="NIV442" s="10"/>
      <c r="NIW442" s="10"/>
      <c r="NIX442" s="10"/>
      <c r="NIY442" s="10"/>
      <c r="NIZ442" s="10"/>
      <c r="NJA442" s="10"/>
      <c r="NJB442" s="10"/>
      <c r="NJC442" s="10"/>
      <c r="NJD442" s="10"/>
      <c r="NJE442" s="10"/>
      <c r="NJF442" s="10"/>
      <c r="NJG442" s="10"/>
      <c r="NJH442" s="10"/>
      <c r="NJI442" s="10"/>
      <c r="NJJ442" s="10"/>
      <c r="NJK442" s="10"/>
      <c r="NJL442" s="10"/>
      <c r="NJM442" s="10"/>
      <c r="NJN442" s="10"/>
      <c r="NJO442" s="10"/>
      <c r="NJP442" s="10"/>
      <c r="NJQ442" s="10"/>
      <c r="NJR442" s="10"/>
      <c r="NJS442" s="10"/>
      <c r="NJT442" s="10"/>
      <c r="NJU442" s="10"/>
      <c r="NJV442" s="10"/>
      <c r="NJW442" s="10"/>
      <c r="NJX442" s="10"/>
      <c r="NJY442" s="10"/>
      <c r="NJZ442" s="10"/>
      <c r="NKA442" s="10"/>
      <c r="NKB442" s="10"/>
      <c r="NKC442" s="10"/>
      <c r="NKD442" s="10"/>
      <c r="NKE442" s="10"/>
      <c r="NKF442" s="10"/>
      <c r="NKG442" s="10"/>
      <c r="NKH442" s="10"/>
      <c r="NKI442" s="10"/>
      <c r="NKJ442" s="10"/>
      <c r="NKK442" s="10"/>
      <c r="NKL442" s="10"/>
      <c r="NKM442" s="10"/>
      <c r="NKN442" s="10"/>
      <c r="NKO442" s="10"/>
      <c r="NKP442" s="10"/>
      <c r="NKQ442" s="10"/>
      <c r="NKR442" s="10"/>
      <c r="NKS442" s="10"/>
      <c r="NKT442" s="10"/>
      <c r="NKU442" s="10"/>
      <c r="NKV442" s="10"/>
      <c r="NKW442" s="10"/>
      <c r="NKX442" s="10"/>
      <c r="NKY442" s="10"/>
      <c r="NKZ442" s="10"/>
      <c r="NLA442" s="10"/>
      <c r="NLB442" s="10"/>
      <c r="NLC442" s="10"/>
      <c r="NLD442" s="10"/>
      <c r="NLE442" s="10"/>
      <c r="NLF442" s="10"/>
      <c r="NLG442" s="10"/>
      <c r="NLH442" s="10"/>
      <c r="NLI442" s="10"/>
      <c r="NLJ442" s="10"/>
      <c r="NLK442" s="10"/>
      <c r="NLL442" s="10"/>
      <c r="NLM442" s="10"/>
      <c r="NLN442" s="10"/>
      <c r="NLO442" s="10"/>
      <c r="NLP442" s="10"/>
      <c r="NLQ442" s="10"/>
      <c r="NLR442" s="10"/>
      <c r="NLS442" s="10"/>
      <c r="NLT442" s="10"/>
      <c r="NLU442" s="10"/>
      <c r="NLV442" s="10"/>
      <c r="NLW442" s="10"/>
      <c r="NLX442" s="10"/>
      <c r="NLY442" s="10"/>
      <c r="NLZ442" s="10"/>
      <c r="NMA442" s="10"/>
      <c r="NMB442" s="10"/>
      <c r="NMC442" s="10"/>
      <c r="NMD442" s="10"/>
      <c r="NME442" s="10"/>
      <c r="NMF442" s="10"/>
      <c r="NMG442" s="10"/>
      <c r="NMH442" s="10"/>
      <c r="NMI442" s="10"/>
      <c r="NMJ442" s="10"/>
      <c r="NMK442" s="10"/>
      <c r="NML442" s="10"/>
      <c r="NMM442" s="10"/>
      <c r="NMN442" s="10"/>
      <c r="NMO442" s="10"/>
      <c r="NMP442" s="10"/>
      <c r="NMQ442" s="10"/>
      <c r="NMR442" s="10"/>
      <c r="NMS442" s="10"/>
      <c r="NMT442" s="10"/>
      <c r="NMU442" s="10"/>
      <c r="NMV442" s="10"/>
      <c r="NMW442" s="10"/>
      <c r="NMX442" s="10"/>
      <c r="NMY442" s="10"/>
      <c r="NMZ442" s="10"/>
      <c r="NNA442" s="10"/>
      <c r="NNB442" s="10"/>
      <c r="NNC442" s="10"/>
      <c r="NND442" s="10"/>
      <c r="NNE442" s="10"/>
      <c r="NNF442" s="10"/>
      <c r="NNG442" s="10"/>
      <c r="NNH442" s="10"/>
      <c r="NNI442" s="10"/>
      <c r="NNJ442" s="10"/>
      <c r="NNK442" s="10"/>
      <c r="NNL442" s="10"/>
      <c r="NNM442" s="10"/>
      <c r="NNN442" s="10"/>
      <c r="NNO442" s="10"/>
      <c r="NNP442" s="10"/>
      <c r="NNQ442" s="10"/>
      <c r="NNR442" s="10"/>
      <c r="NNS442" s="10"/>
      <c r="NNT442" s="10"/>
      <c r="NNU442" s="10"/>
      <c r="NNV442" s="10"/>
      <c r="NNW442" s="10"/>
      <c r="NNX442" s="10"/>
      <c r="NNY442" s="10"/>
      <c r="NNZ442" s="10"/>
      <c r="NOA442" s="10"/>
      <c r="NOB442" s="10"/>
      <c r="NOC442" s="10"/>
      <c r="NOD442" s="10"/>
      <c r="NOE442" s="10"/>
      <c r="NOF442" s="10"/>
      <c r="NOG442" s="10"/>
      <c r="NOH442" s="10"/>
      <c r="NOI442" s="10"/>
      <c r="NOJ442" s="10"/>
      <c r="NOK442" s="10"/>
      <c r="NOL442" s="10"/>
      <c r="NOM442" s="10"/>
      <c r="NON442" s="10"/>
      <c r="NOO442" s="10"/>
      <c r="NOP442" s="10"/>
      <c r="NOQ442" s="10"/>
      <c r="NOR442" s="10"/>
      <c r="NOS442" s="10"/>
      <c r="NOT442" s="10"/>
      <c r="NOU442" s="10"/>
      <c r="NOV442" s="10"/>
      <c r="NOW442" s="10"/>
      <c r="NOX442" s="10"/>
      <c r="NOY442" s="10"/>
      <c r="NOZ442" s="10"/>
      <c r="NPA442" s="10"/>
      <c r="NPB442" s="10"/>
      <c r="NPC442" s="10"/>
      <c r="NPD442" s="10"/>
      <c r="NPE442" s="10"/>
      <c r="NPF442" s="10"/>
      <c r="NPG442" s="10"/>
      <c r="NPH442" s="10"/>
      <c r="NPI442" s="10"/>
      <c r="NPJ442" s="10"/>
      <c r="NPK442" s="10"/>
      <c r="NPL442" s="10"/>
      <c r="NPM442" s="10"/>
      <c r="NPN442" s="10"/>
      <c r="NPO442" s="10"/>
      <c r="NPP442" s="10"/>
      <c r="NPQ442" s="10"/>
      <c r="NPR442" s="10"/>
      <c r="NPS442" s="10"/>
      <c r="NPT442" s="10"/>
      <c r="NPU442" s="10"/>
      <c r="NPV442" s="10"/>
      <c r="NPW442" s="10"/>
      <c r="NPX442" s="10"/>
      <c r="NPY442" s="10"/>
      <c r="NPZ442" s="10"/>
      <c r="NQA442" s="10"/>
      <c r="NQB442" s="10"/>
      <c r="NQC442" s="10"/>
      <c r="NQD442" s="10"/>
      <c r="NQE442" s="10"/>
      <c r="NQF442" s="10"/>
      <c r="NQG442" s="10"/>
      <c r="NQH442" s="10"/>
      <c r="NQI442" s="10"/>
      <c r="NQJ442" s="10"/>
      <c r="NQK442" s="10"/>
      <c r="NQL442" s="10"/>
      <c r="NQM442" s="10"/>
      <c r="NQN442" s="10"/>
      <c r="NQO442" s="10"/>
      <c r="NQP442" s="10"/>
      <c r="NQQ442" s="10"/>
      <c r="NQR442" s="10"/>
      <c r="NQS442" s="10"/>
      <c r="NQT442" s="10"/>
      <c r="NQU442" s="10"/>
      <c r="NQV442" s="10"/>
      <c r="NQW442" s="10"/>
      <c r="NQX442" s="10"/>
      <c r="NQY442" s="10"/>
      <c r="NQZ442" s="10"/>
      <c r="NRA442" s="10"/>
      <c r="NRB442" s="10"/>
      <c r="NRC442" s="10"/>
      <c r="NRD442" s="10"/>
      <c r="NRE442" s="10"/>
      <c r="NRF442" s="10"/>
      <c r="NRG442" s="10"/>
      <c r="NRH442" s="10"/>
      <c r="NRI442" s="10"/>
      <c r="NRJ442" s="10"/>
      <c r="NRK442" s="10"/>
      <c r="NRL442" s="10"/>
      <c r="NRM442" s="10"/>
      <c r="NRN442" s="10"/>
      <c r="NRO442" s="10"/>
      <c r="NRP442" s="10"/>
      <c r="NRQ442" s="10"/>
      <c r="NRR442" s="10"/>
      <c r="NRS442" s="10"/>
      <c r="NRT442" s="10"/>
      <c r="NRU442" s="10"/>
      <c r="NRV442" s="10"/>
      <c r="NRW442" s="10"/>
      <c r="NRX442" s="10"/>
      <c r="NRY442" s="10"/>
      <c r="NRZ442" s="10"/>
      <c r="NSA442" s="10"/>
      <c r="NSB442" s="10"/>
      <c r="NSC442" s="10"/>
      <c r="NSD442" s="10"/>
      <c r="NSE442" s="10"/>
      <c r="NSF442" s="10"/>
      <c r="NSG442" s="10"/>
      <c r="NSH442" s="10"/>
      <c r="NSI442" s="10"/>
      <c r="NSJ442" s="10"/>
      <c r="NSK442" s="10"/>
      <c r="NSL442" s="10"/>
      <c r="NSM442" s="10"/>
      <c r="NSN442" s="10"/>
      <c r="NSO442" s="10"/>
      <c r="NSP442" s="10"/>
      <c r="NSQ442" s="10"/>
      <c r="NSR442" s="10"/>
      <c r="NSS442" s="10"/>
      <c r="NST442" s="10"/>
      <c r="NSU442" s="10"/>
      <c r="NSV442" s="10"/>
      <c r="NSW442" s="10"/>
      <c r="NSX442" s="10"/>
      <c r="NSY442" s="10"/>
      <c r="NSZ442" s="10"/>
      <c r="NTA442" s="10"/>
      <c r="NTB442" s="10"/>
      <c r="NTC442" s="10"/>
      <c r="NTD442" s="10"/>
      <c r="NTE442" s="10"/>
      <c r="NTF442" s="10"/>
      <c r="NTG442" s="10"/>
      <c r="NTH442" s="10"/>
      <c r="NTI442" s="10"/>
      <c r="NTJ442" s="10"/>
      <c r="NTK442" s="10"/>
      <c r="NTL442" s="10"/>
      <c r="NTM442" s="10"/>
      <c r="NTN442" s="10"/>
      <c r="NTO442" s="10"/>
      <c r="NTP442" s="10"/>
      <c r="NTQ442" s="10"/>
      <c r="NTR442" s="10"/>
      <c r="NTS442" s="10"/>
      <c r="NTT442" s="10"/>
      <c r="NTU442" s="10"/>
      <c r="NTV442" s="10"/>
      <c r="NTW442" s="10"/>
      <c r="NTX442" s="10"/>
      <c r="NTY442" s="10"/>
      <c r="NTZ442" s="10"/>
      <c r="NUA442" s="10"/>
      <c r="NUB442" s="10"/>
      <c r="NUC442" s="10"/>
      <c r="NUD442" s="10"/>
      <c r="NUE442" s="10"/>
      <c r="NUF442" s="10"/>
      <c r="NUG442" s="10"/>
      <c r="NUH442" s="10"/>
      <c r="NUI442" s="10"/>
      <c r="NUJ442" s="10"/>
      <c r="NUK442" s="10"/>
      <c r="NUL442" s="10"/>
      <c r="NUM442" s="10"/>
      <c r="NUN442" s="10"/>
      <c r="NUO442" s="10"/>
      <c r="NUP442" s="10"/>
      <c r="NUQ442" s="10"/>
      <c r="NUR442" s="10"/>
      <c r="NUS442" s="10"/>
      <c r="NUT442" s="10"/>
      <c r="NUU442" s="10"/>
      <c r="NUV442" s="10"/>
      <c r="NUW442" s="10"/>
      <c r="NUX442" s="10"/>
      <c r="NUY442" s="10"/>
      <c r="NUZ442" s="10"/>
      <c r="NVA442" s="10"/>
      <c r="NVB442" s="10"/>
      <c r="NVC442" s="10"/>
      <c r="NVD442" s="10"/>
      <c r="NVE442" s="10"/>
      <c r="NVF442" s="10"/>
      <c r="NVG442" s="10"/>
      <c r="NVH442" s="10"/>
      <c r="NVI442" s="10"/>
      <c r="NVJ442" s="10"/>
      <c r="NVK442" s="10"/>
      <c r="NVL442" s="10"/>
      <c r="NVM442" s="10"/>
      <c r="NVN442" s="10"/>
      <c r="NVO442" s="10"/>
      <c r="NVP442" s="10"/>
      <c r="NVQ442" s="10"/>
      <c r="NVR442" s="10"/>
      <c r="NVS442" s="10"/>
      <c r="NVT442" s="10"/>
      <c r="NVU442" s="10"/>
      <c r="NVV442" s="10"/>
      <c r="NVW442" s="10"/>
      <c r="NVX442" s="10"/>
      <c r="NVY442" s="10"/>
      <c r="NVZ442" s="10"/>
      <c r="NWA442" s="10"/>
      <c r="NWB442" s="10"/>
      <c r="NWC442" s="10"/>
      <c r="NWD442" s="10"/>
      <c r="NWE442" s="10"/>
      <c r="NWF442" s="10"/>
      <c r="NWG442" s="10"/>
      <c r="NWH442" s="10"/>
      <c r="NWI442" s="10"/>
      <c r="NWJ442" s="10"/>
      <c r="NWK442" s="10"/>
      <c r="NWL442" s="10"/>
      <c r="NWM442" s="10"/>
      <c r="NWN442" s="10"/>
      <c r="NWO442" s="10"/>
      <c r="NWP442" s="10"/>
      <c r="NWQ442" s="10"/>
      <c r="NWR442" s="10"/>
      <c r="NWS442" s="10"/>
      <c r="NWT442" s="10"/>
      <c r="NWU442" s="10"/>
      <c r="NWV442" s="10"/>
      <c r="NWW442" s="10"/>
      <c r="NWX442" s="10"/>
      <c r="NWY442" s="10"/>
      <c r="NWZ442" s="10"/>
      <c r="NXA442" s="10"/>
      <c r="NXB442" s="10"/>
      <c r="NXC442" s="10"/>
      <c r="NXD442" s="10"/>
      <c r="NXE442" s="10"/>
      <c r="NXF442" s="10"/>
      <c r="NXG442" s="10"/>
      <c r="NXH442" s="10"/>
      <c r="NXI442" s="10"/>
      <c r="NXJ442" s="10"/>
      <c r="NXK442" s="10"/>
      <c r="NXL442" s="10"/>
      <c r="NXM442" s="10"/>
      <c r="NXN442" s="10"/>
      <c r="NXO442" s="10"/>
      <c r="NXP442" s="10"/>
      <c r="NXQ442" s="10"/>
      <c r="NXR442" s="10"/>
      <c r="NXS442" s="10"/>
      <c r="NXT442" s="10"/>
      <c r="NXU442" s="10"/>
      <c r="NXV442" s="10"/>
      <c r="NXW442" s="10"/>
      <c r="NXX442" s="10"/>
      <c r="NXY442" s="10"/>
      <c r="NXZ442" s="10"/>
      <c r="NYA442" s="10"/>
      <c r="NYB442" s="10"/>
      <c r="NYC442" s="10"/>
      <c r="NYD442" s="10"/>
      <c r="NYE442" s="10"/>
      <c r="NYF442" s="10"/>
      <c r="NYG442" s="10"/>
      <c r="NYH442" s="10"/>
      <c r="NYI442" s="10"/>
      <c r="NYJ442" s="10"/>
      <c r="NYK442" s="10"/>
      <c r="NYL442" s="10"/>
      <c r="NYM442" s="10"/>
      <c r="NYN442" s="10"/>
      <c r="NYO442" s="10"/>
      <c r="NYP442" s="10"/>
      <c r="NYQ442" s="10"/>
      <c r="NYR442" s="10"/>
      <c r="NYS442" s="10"/>
      <c r="NYT442" s="10"/>
      <c r="NYU442" s="10"/>
      <c r="NYV442" s="10"/>
      <c r="NYW442" s="10"/>
      <c r="NYX442" s="10"/>
      <c r="NYY442" s="10"/>
      <c r="NYZ442" s="10"/>
      <c r="NZA442" s="10"/>
      <c r="NZB442" s="10"/>
      <c r="NZC442" s="10"/>
      <c r="NZD442" s="10"/>
      <c r="NZE442" s="10"/>
      <c r="NZF442" s="10"/>
      <c r="NZG442" s="10"/>
      <c r="NZH442" s="10"/>
      <c r="NZI442" s="10"/>
      <c r="NZJ442" s="10"/>
      <c r="NZK442" s="10"/>
      <c r="NZL442" s="10"/>
      <c r="NZM442" s="10"/>
      <c r="NZN442" s="10"/>
      <c r="NZO442" s="10"/>
      <c r="NZP442" s="10"/>
      <c r="NZQ442" s="10"/>
      <c r="NZR442" s="10"/>
      <c r="NZS442" s="10"/>
      <c r="NZT442" s="10"/>
      <c r="NZU442" s="10"/>
      <c r="NZV442" s="10"/>
      <c r="NZW442" s="10"/>
      <c r="NZX442" s="10"/>
      <c r="NZY442" s="10"/>
      <c r="NZZ442" s="10"/>
      <c r="OAA442" s="10"/>
      <c r="OAB442" s="10"/>
      <c r="OAC442" s="10"/>
      <c r="OAD442" s="10"/>
      <c r="OAE442" s="10"/>
      <c r="OAF442" s="10"/>
      <c r="OAG442" s="10"/>
      <c r="OAH442" s="10"/>
      <c r="OAI442" s="10"/>
      <c r="OAJ442" s="10"/>
      <c r="OAK442" s="10"/>
      <c r="OAL442" s="10"/>
      <c r="OAM442" s="10"/>
      <c r="OAN442" s="10"/>
      <c r="OAO442" s="10"/>
      <c r="OAP442" s="10"/>
      <c r="OAQ442" s="10"/>
      <c r="OAR442" s="10"/>
      <c r="OAS442" s="10"/>
      <c r="OAT442" s="10"/>
      <c r="OAU442" s="10"/>
      <c r="OAV442" s="10"/>
      <c r="OAW442" s="10"/>
      <c r="OAX442" s="10"/>
      <c r="OAY442" s="10"/>
      <c r="OAZ442" s="10"/>
      <c r="OBA442" s="10"/>
      <c r="OBB442" s="10"/>
      <c r="OBC442" s="10"/>
      <c r="OBD442" s="10"/>
      <c r="OBE442" s="10"/>
      <c r="OBF442" s="10"/>
      <c r="OBG442" s="10"/>
      <c r="OBH442" s="10"/>
      <c r="OBI442" s="10"/>
      <c r="OBJ442" s="10"/>
      <c r="OBK442" s="10"/>
      <c r="OBL442" s="10"/>
      <c r="OBM442" s="10"/>
      <c r="OBN442" s="10"/>
      <c r="OBO442" s="10"/>
      <c r="OBP442" s="10"/>
      <c r="OBQ442" s="10"/>
      <c r="OBR442" s="10"/>
      <c r="OBS442" s="10"/>
      <c r="OBT442" s="10"/>
      <c r="OBU442" s="10"/>
      <c r="OBV442" s="10"/>
      <c r="OBW442" s="10"/>
      <c r="OBX442" s="10"/>
      <c r="OBY442" s="10"/>
      <c r="OBZ442" s="10"/>
      <c r="OCA442" s="10"/>
      <c r="OCB442" s="10"/>
      <c r="OCC442" s="10"/>
      <c r="OCD442" s="10"/>
      <c r="OCE442" s="10"/>
      <c r="OCF442" s="10"/>
      <c r="OCG442" s="10"/>
      <c r="OCH442" s="10"/>
      <c r="OCI442" s="10"/>
      <c r="OCJ442" s="10"/>
      <c r="OCK442" s="10"/>
      <c r="OCL442" s="10"/>
      <c r="OCM442" s="10"/>
      <c r="OCN442" s="10"/>
      <c r="OCO442" s="10"/>
      <c r="OCP442" s="10"/>
      <c r="OCQ442" s="10"/>
      <c r="OCR442" s="10"/>
      <c r="OCS442" s="10"/>
      <c r="OCT442" s="10"/>
      <c r="OCU442" s="10"/>
      <c r="OCV442" s="10"/>
      <c r="OCW442" s="10"/>
      <c r="OCX442" s="10"/>
      <c r="OCY442" s="10"/>
      <c r="OCZ442" s="10"/>
      <c r="ODA442" s="10"/>
      <c r="ODB442" s="10"/>
      <c r="ODC442" s="10"/>
      <c r="ODD442" s="10"/>
      <c r="ODE442" s="10"/>
      <c r="ODF442" s="10"/>
      <c r="ODG442" s="10"/>
      <c r="ODH442" s="10"/>
      <c r="ODI442" s="10"/>
      <c r="ODJ442" s="10"/>
      <c r="ODK442" s="10"/>
      <c r="ODL442" s="10"/>
      <c r="ODM442" s="10"/>
      <c r="ODN442" s="10"/>
      <c r="ODO442" s="10"/>
      <c r="ODP442" s="10"/>
      <c r="ODQ442" s="10"/>
      <c r="ODR442" s="10"/>
      <c r="ODS442" s="10"/>
      <c r="ODT442" s="10"/>
      <c r="ODU442" s="10"/>
      <c r="ODV442" s="10"/>
      <c r="ODW442" s="10"/>
      <c r="ODX442" s="10"/>
      <c r="ODY442" s="10"/>
      <c r="ODZ442" s="10"/>
      <c r="OEA442" s="10"/>
      <c r="OEB442" s="10"/>
      <c r="OEC442" s="10"/>
      <c r="OED442" s="10"/>
      <c r="OEE442" s="10"/>
      <c r="OEF442" s="10"/>
      <c r="OEG442" s="10"/>
      <c r="OEH442" s="10"/>
      <c r="OEI442" s="10"/>
      <c r="OEJ442" s="10"/>
      <c r="OEK442" s="10"/>
      <c r="OEL442" s="10"/>
      <c r="OEM442" s="10"/>
      <c r="OEN442" s="10"/>
      <c r="OEO442" s="10"/>
      <c r="OEP442" s="10"/>
      <c r="OEQ442" s="10"/>
      <c r="OER442" s="10"/>
      <c r="OES442" s="10"/>
      <c r="OET442" s="10"/>
      <c r="OEU442" s="10"/>
      <c r="OEV442" s="10"/>
      <c r="OEW442" s="10"/>
      <c r="OEX442" s="10"/>
      <c r="OEY442" s="10"/>
      <c r="OEZ442" s="10"/>
      <c r="OFA442" s="10"/>
      <c r="OFB442" s="10"/>
      <c r="OFC442" s="10"/>
      <c r="OFD442" s="10"/>
      <c r="OFE442" s="10"/>
      <c r="OFF442" s="10"/>
      <c r="OFG442" s="10"/>
      <c r="OFH442" s="10"/>
      <c r="OFI442" s="10"/>
      <c r="OFJ442" s="10"/>
      <c r="OFK442" s="10"/>
      <c r="OFL442" s="10"/>
      <c r="OFM442" s="10"/>
      <c r="OFN442" s="10"/>
      <c r="OFO442" s="10"/>
      <c r="OFP442" s="10"/>
      <c r="OFQ442" s="10"/>
      <c r="OFR442" s="10"/>
      <c r="OFS442" s="10"/>
      <c r="OFT442" s="10"/>
      <c r="OFU442" s="10"/>
      <c r="OFV442" s="10"/>
      <c r="OFW442" s="10"/>
      <c r="OFX442" s="10"/>
      <c r="OFY442" s="10"/>
      <c r="OFZ442" s="10"/>
      <c r="OGA442" s="10"/>
      <c r="OGB442" s="10"/>
      <c r="OGC442" s="10"/>
      <c r="OGD442" s="10"/>
      <c r="OGE442" s="10"/>
      <c r="OGF442" s="10"/>
      <c r="OGG442" s="10"/>
      <c r="OGH442" s="10"/>
      <c r="OGI442" s="10"/>
      <c r="OGJ442" s="10"/>
      <c r="OGK442" s="10"/>
      <c r="OGL442" s="10"/>
      <c r="OGM442" s="10"/>
      <c r="OGN442" s="10"/>
      <c r="OGO442" s="10"/>
      <c r="OGP442" s="10"/>
      <c r="OGQ442" s="10"/>
      <c r="OGR442" s="10"/>
      <c r="OGS442" s="10"/>
      <c r="OGT442" s="10"/>
      <c r="OGU442" s="10"/>
      <c r="OGV442" s="10"/>
      <c r="OGW442" s="10"/>
      <c r="OGX442" s="10"/>
      <c r="OGY442" s="10"/>
      <c r="OGZ442" s="10"/>
      <c r="OHA442" s="10"/>
      <c r="OHB442" s="10"/>
      <c r="OHC442" s="10"/>
      <c r="OHD442" s="10"/>
      <c r="OHE442" s="10"/>
      <c r="OHF442" s="10"/>
      <c r="OHG442" s="10"/>
      <c r="OHH442" s="10"/>
      <c r="OHI442" s="10"/>
      <c r="OHJ442" s="10"/>
      <c r="OHK442" s="10"/>
      <c r="OHL442" s="10"/>
      <c r="OHM442" s="10"/>
      <c r="OHN442" s="10"/>
      <c r="OHO442" s="10"/>
      <c r="OHP442" s="10"/>
      <c r="OHQ442" s="10"/>
      <c r="OHR442" s="10"/>
      <c r="OHS442" s="10"/>
      <c r="OHT442" s="10"/>
      <c r="OHU442" s="10"/>
      <c r="OHV442" s="10"/>
      <c r="OHW442" s="10"/>
      <c r="OHX442" s="10"/>
      <c r="OHY442" s="10"/>
      <c r="OHZ442" s="10"/>
      <c r="OIA442" s="10"/>
      <c r="OIB442" s="10"/>
      <c r="OIC442" s="10"/>
      <c r="OID442" s="10"/>
      <c r="OIE442" s="10"/>
      <c r="OIF442" s="10"/>
      <c r="OIG442" s="10"/>
      <c r="OIH442" s="10"/>
      <c r="OII442" s="10"/>
      <c r="OIJ442" s="10"/>
      <c r="OIK442" s="10"/>
      <c r="OIL442" s="10"/>
      <c r="OIM442" s="10"/>
      <c r="OIN442" s="10"/>
      <c r="OIO442" s="10"/>
      <c r="OIP442" s="10"/>
      <c r="OIQ442" s="10"/>
      <c r="OIR442" s="10"/>
      <c r="OIS442" s="10"/>
      <c r="OIT442" s="10"/>
      <c r="OIU442" s="10"/>
      <c r="OIV442" s="10"/>
      <c r="OIW442" s="10"/>
      <c r="OIX442" s="10"/>
      <c r="OIY442" s="10"/>
      <c r="OIZ442" s="10"/>
      <c r="OJA442" s="10"/>
      <c r="OJB442" s="10"/>
      <c r="OJC442" s="10"/>
      <c r="OJD442" s="10"/>
      <c r="OJE442" s="10"/>
      <c r="OJF442" s="10"/>
      <c r="OJG442" s="10"/>
      <c r="OJH442" s="10"/>
      <c r="OJI442" s="10"/>
      <c r="OJJ442" s="10"/>
      <c r="OJK442" s="10"/>
      <c r="OJL442" s="10"/>
      <c r="OJM442" s="10"/>
      <c r="OJN442" s="10"/>
      <c r="OJO442" s="10"/>
      <c r="OJP442" s="10"/>
      <c r="OJQ442" s="10"/>
      <c r="OJR442" s="10"/>
      <c r="OJS442" s="10"/>
      <c r="OJT442" s="10"/>
      <c r="OJU442" s="10"/>
      <c r="OJV442" s="10"/>
      <c r="OJW442" s="10"/>
      <c r="OJX442" s="10"/>
      <c r="OJY442" s="10"/>
      <c r="OJZ442" s="10"/>
      <c r="OKA442" s="10"/>
      <c r="OKB442" s="10"/>
      <c r="OKC442" s="10"/>
      <c r="OKD442" s="10"/>
      <c r="OKE442" s="10"/>
      <c r="OKF442" s="10"/>
      <c r="OKG442" s="10"/>
      <c r="OKH442" s="10"/>
      <c r="OKI442" s="10"/>
      <c r="OKJ442" s="10"/>
      <c r="OKK442" s="10"/>
      <c r="OKL442" s="10"/>
      <c r="OKM442" s="10"/>
      <c r="OKN442" s="10"/>
      <c r="OKO442" s="10"/>
      <c r="OKP442" s="10"/>
      <c r="OKQ442" s="10"/>
      <c r="OKR442" s="10"/>
      <c r="OKS442" s="10"/>
      <c r="OKT442" s="10"/>
      <c r="OKU442" s="10"/>
      <c r="OKV442" s="10"/>
      <c r="OKW442" s="10"/>
      <c r="OKX442" s="10"/>
      <c r="OKY442" s="10"/>
      <c r="OKZ442" s="10"/>
      <c r="OLA442" s="10"/>
      <c r="OLB442" s="10"/>
      <c r="OLC442" s="10"/>
      <c r="OLD442" s="10"/>
      <c r="OLE442" s="10"/>
      <c r="OLF442" s="10"/>
      <c r="OLG442" s="10"/>
      <c r="OLH442" s="10"/>
      <c r="OLI442" s="10"/>
      <c r="OLJ442" s="10"/>
      <c r="OLK442" s="10"/>
      <c r="OLL442" s="10"/>
      <c r="OLM442" s="10"/>
      <c r="OLN442" s="10"/>
      <c r="OLO442" s="10"/>
      <c r="OLP442" s="10"/>
      <c r="OLQ442" s="10"/>
      <c r="OLR442" s="10"/>
      <c r="OLS442" s="10"/>
      <c r="OLT442" s="10"/>
      <c r="OLU442" s="10"/>
      <c r="OLV442" s="10"/>
      <c r="OLW442" s="10"/>
      <c r="OLX442" s="10"/>
      <c r="OLY442" s="10"/>
      <c r="OLZ442" s="10"/>
      <c r="OMA442" s="10"/>
      <c r="OMB442" s="10"/>
      <c r="OMC442" s="10"/>
      <c r="OMD442" s="10"/>
      <c r="OME442" s="10"/>
      <c r="OMF442" s="10"/>
      <c r="OMG442" s="10"/>
      <c r="OMH442" s="10"/>
      <c r="OMI442" s="10"/>
      <c r="OMJ442" s="10"/>
      <c r="OMK442" s="10"/>
      <c r="OML442" s="10"/>
      <c r="OMM442" s="10"/>
      <c r="OMN442" s="10"/>
      <c r="OMO442" s="10"/>
      <c r="OMP442" s="10"/>
      <c r="OMQ442" s="10"/>
      <c r="OMR442" s="10"/>
      <c r="OMS442" s="10"/>
      <c r="OMT442" s="10"/>
      <c r="OMU442" s="10"/>
      <c r="OMV442" s="10"/>
      <c r="OMW442" s="10"/>
      <c r="OMX442" s="10"/>
      <c r="OMY442" s="10"/>
      <c r="OMZ442" s="10"/>
      <c r="ONA442" s="10"/>
      <c r="ONB442" s="10"/>
      <c r="ONC442" s="10"/>
      <c r="OND442" s="10"/>
      <c r="ONE442" s="10"/>
      <c r="ONF442" s="10"/>
      <c r="ONG442" s="10"/>
      <c r="ONH442" s="10"/>
      <c r="ONI442" s="10"/>
      <c r="ONJ442" s="10"/>
      <c r="ONK442" s="10"/>
      <c r="ONL442" s="10"/>
      <c r="ONM442" s="10"/>
      <c r="ONN442" s="10"/>
      <c r="ONO442" s="10"/>
      <c r="ONP442" s="10"/>
      <c r="ONQ442" s="10"/>
      <c r="ONR442" s="10"/>
      <c r="ONS442" s="10"/>
      <c r="ONT442" s="10"/>
      <c r="ONU442" s="10"/>
      <c r="ONV442" s="10"/>
      <c r="ONW442" s="10"/>
      <c r="ONX442" s="10"/>
      <c r="ONY442" s="10"/>
      <c r="ONZ442" s="10"/>
      <c r="OOA442" s="10"/>
      <c r="OOB442" s="10"/>
      <c r="OOC442" s="10"/>
      <c r="OOD442" s="10"/>
      <c r="OOE442" s="10"/>
      <c r="OOF442" s="10"/>
      <c r="OOG442" s="10"/>
      <c r="OOH442" s="10"/>
      <c r="OOI442" s="10"/>
      <c r="OOJ442" s="10"/>
      <c r="OOK442" s="10"/>
      <c r="OOL442" s="10"/>
      <c r="OOM442" s="10"/>
      <c r="OON442" s="10"/>
      <c r="OOO442" s="10"/>
      <c r="OOP442" s="10"/>
      <c r="OOQ442" s="10"/>
      <c r="OOR442" s="10"/>
      <c r="OOS442" s="10"/>
      <c r="OOT442" s="10"/>
      <c r="OOU442" s="10"/>
      <c r="OOV442" s="10"/>
      <c r="OOW442" s="10"/>
      <c r="OOX442" s="10"/>
      <c r="OOY442" s="10"/>
      <c r="OOZ442" s="10"/>
      <c r="OPA442" s="10"/>
      <c r="OPB442" s="10"/>
      <c r="OPC442" s="10"/>
      <c r="OPD442" s="10"/>
      <c r="OPE442" s="10"/>
      <c r="OPF442" s="10"/>
      <c r="OPG442" s="10"/>
      <c r="OPH442" s="10"/>
      <c r="OPI442" s="10"/>
      <c r="OPJ442" s="10"/>
      <c r="OPK442" s="10"/>
      <c r="OPL442" s="10"/>
      <c r="OPM442" s="10"/>
      <c r="OPN442" s="10"/>
      <c r="OPO442" s="10"/>
      <c r="OPP442" s="10"/>
      <c r="OPQ442" s="10"/>
      <c r="OPR442" s="10"/>
      <c r="OPS442" s="10"/>
      <c r="OPT442" s="10"/>
      <c r="OPU442" s="10"/>
      <c r="OPV442" s="10"/>
      <c r="OPW442" s="10"/>
      <c r="OPX442" s="10"/>
      <c r="OPY442" s="10"/>
      <c r="OPZ442" s="10"/>
      <c r="OQA442" s="10"/>
      <c r="OQB442" s="10"/>
      <c r="OQC442" s="10"/>
      <c r="OQD442" s="10"/>
      <c r="OQE442" s="10"/>
      <c r="OQF442" s="10"/>
      <c r="OQG442" s="10"/>
      <c r="OQH442" s="10"/>
      <c r="OQI442" s="10"/>
      <c r="OQJ442" s="10"/>
      <c r="OQK442" s="10"/>
      <c r="OQL442" s="10"/>
      <c r="OQM442" s="10"/>
      <c r="OQN442" s="10"/>
      <c r="OQO442" s="10"/>
      <c r="OQP442" s="10"/>
      <c r="OQQ442" s="10"/>
      <c r="OQR442" s="10"/>
      <c r="OQS442" s="10"/>
      <c r="OQT442" s="10"/>
      <c r="OQU442" s="10"/>
      <c r="OQV442" s="10"/>
      <c r="OQW442" s="10"/>
      <c r="OQX442" s="10"/>
      <c r="OQY442" s="10"/>
      <c r="OQZ442" s="10"/>
      <c r="ORA442" s="10"/>
      <c r="ORB442" s="10"/>
      <c r="ORC442" s="10"/>
      <c r="ORD442" s="10"/>
      <c r="ORE442" s="10"/>
      <c r="ORF442" s="10"/>
      <c r="ORG442" s="10"/>
      <c r="ORH442" s="10"/>
      <c r="ORI442" s="10"/>
      <c r="ORJ442" s="10"/>
      <c r="ORK442" s="10"/>
      <c r="ORL442" s="10"/>
      <c r="ORM442" s="10"/>
      <c r="ORN442" s="10"/>
      <c r="ORO442" s="10"/>
      <c r="ORP442" s="10"/>
      <c r="ORQ442" s="10"/>
      <c r="ORR442" s="10"/>
      <c r="ORS442" s="10"/>
      <c r="ORT442" s="10"/>
      <c r="ORU442" s="10"/>
      <c r="ORV442" s="10"/>
      <c r="ORW442" s="10"/>
      <c r="ORX442" s="10"/>
      <c r="ORY442" s="10"/>
      <c r="ORZ442" s="10"/>
      <c r="OSA442" s="10"/>
      <c r="OSB442" s="10"/>
      <c r="OSC442" s="10"/>
      <c r="OSD442" s="10"/>
      <c r="OSE442" s="10"/>
      <c r="OSF442" s="10"/>
      <c r="OSG442" s="10"/>
      <c r="OSH442" s="10"/>
      <c r="OSI442" s="10"/>
      <c r="OSJ442" s="10"/>
      <c r="OSK442" s="10"/>
      <c r="OSL442" s="10"/>
      <c r="OSM442" s="10"/>
      <c r="OSN442" s="10"/>
      <c r="OSO442" s="10"/>
      <c r="OSP442" s="10"/>
      <c r="OSQ442" s="10"/>
      <c r="OSR442" s="10"/>
      <c r="OSS442" s="10"/>
      <c r="OST442" s="10"/>
      <c r="OSU442" s="10"/>
      <c r="OSV442" s="10"/>
      <c r="OSW442" s="10"/>
      <c r="OSX442" s="10"/>
      <c r="OSY442" s="10"/>
      <c r="OSZ442" s="10"/>
      <c r="OTA442" s="10"/>
      <c r="OTB442" s="10"/>
      <c r="OTC442" s="10"/>
      <c r="OTD442" s="10"/>
      <c r="OTE442" s="10"/>
      <c r="OTF442" s="10"/>
      <c r="OTG442" s="10"/>
      <c r="OTH442" s="10"/>
      <c r="OTI442" s="10"/>
      <c r="OTJ442" s="10"/>
      <c r="OTK442" s="10"/>
      <c r="OTL442" s="10"/>
      <c r="OTM442" s="10"/>
      <c r="OTN442" s="10"/>
      <c r="OTO442" s="10"/>
      <c r="OTP442" s="10"/>
      <c r="OTQ442" s="10"/>
      <c r="OTR442" s="10"/>
      <c r="OTS442" s="10"/>
      <c r="OTT442" s="10"/>
      <c r="OTU442" s="10"/>
      <c r="OTV442" s="10"/>
      <c r="OTW442" s="10"/>
      <c r="OTX442" s="10"/>
      <c r="OTY442" s="10"/>
      <c r="OTZ442" s="10"/>
      <c r="OUA442" s="10"/>
      <c r="OUB442" s="10"/>
      <c r="OUC442" s="10"/>
      <c r="OUD442" s="10"/>
      <c r="OUE442" s="10"/>
      <c r="OUF442" s="10"/>
      <c r="OUG442" s="10"/>
      <c r="OUH442" s="10"/>
      <c r="OUI442" s="10"/>
      <c r="OUJ442" s="10"/>
      <c r="OUK442" s="10"/>
      <c r="OUL442" s="10"/>
      <c r="OUM442" s="10"/>
      <c r="OUN442" s="10"/>
      <c r="OUO442" s="10"/>
      <c r="OUP442" s="10"/>
      <c r="OUQ442" s="10"/>
      <c r="OUR442" s="10"/>
      <c r="OUS442" s="10"/>
      <c r="OUT442" s="10"/>
      <c r="OUU442" s="10"/>
      <c r="OUV442" s="10"/>
      <c r="OUW442" s="10"/>
      <c r="OUX442" s="10"/>
      <c r="OUY442" s="10"/>
      <c r="OUZ442" s="10"/>
      <c r="OVA442" s="10"/>
      <c r="OVB442" s="10"/>
      <c r="OVC442" s="10"/>
      <c r="OVD442" s="10"/>
      <c r="OVE442" s="10"/>
      <c r="OVF442" s="10"/>
      <c r="OVG442" s="10"/>
      <c r="OVH442" s="10"/>
      <c r="OVI442" s="10"/>
      <c r="OVJ442" s="10"/>
      <c r="OVK442" s="10"/>
      <c r="OVL442" s="10"/>
      <c r="OVM442" s="10"/>
      <c r="OVN442" s="10"/>
      <c r="OVO442" s="10"/>
      <c r="OVP442" s="10"/>
      <c r="OVQ442" s="10"/>
      <c r="OVR442" s="10"/>
      <c r="OVS442" s="10"/>
      <c r="OVT442" s="10"/>
      <c r="OVU442" s="10"/>
      <c r="OVV442" s="10"/>
      <c r="OVW442" s="10"/>
      <c r="OVX442" s="10"/>
      <c r="OVY442" s="10"/>
      <c r="OVZ442" s="10"/>
      <c r="OWA442" s="10"/>
      <c r="OWB442" s="10"/>
      <c r="OWC442" s="10"/>
      <c r="OWD442" s="10"/>
      <c r="OWE442" s="10"/>
      <c r="OWF442" s="10"/>
      <c r="OWG442" s="10"/>
      <c r="OWH442" s="10"/>
      <c r="OWI442" s="10"/>
      <c r="OWJ442" s="10"/>
      <c r="OWK442" s="10"/>
      <c r="OWL442" s="10"/>
      <c r="OWM442" s="10"/>
      <c r="OWN442" s="10"/>
      <c r="OWO442" s="10"/>
      <c r="OWP442" s="10"/>
      <c r="OWQ442" s="10"/>
      <c r="OWR442" s="10"/>
      <c r="OWS442" s="10"/>
      <c r="OWT442" s="10"/>
      <c r="OWU442" s="10"/>
      <c r="OWV442" s="10"/>
      <c r="OWW442" s="10"/>
      <c r="OWX442" s="10"/>
      <c r="OWY442" s="10"/>
      <c r="OWZ442" s="10"/>
      <c r="OXA442" s="10"/>
      <c r="OXB442" s="10"/>
      <c r="OXC442" s="10"/>
      <c r="OXD442" s="10"/>
      <c r="OXE442" s="10"/>
      <c r="OXF442" s="10"/>
      <c r="OXG442" s="10"/>
      <c r="OXH442" s="10"/>
      <c r="OXI442" s="10"/>
      <c r="OXJ442" s="10"/>
      <c r="OXK442" s="10"/>
      <c r="OXL442" s="10"/>
      <c r="OXM442" s="10"/>
      <c r="OXN442" s="10"/>
      <c r="OXO442" s="10"/>
      <c r="OXP442" s="10"/>
      <c r="OXQ442" s="10"/>
      <c r="OXR442" s="10"/>
      <c r="OXS442" s="10"/>
      <c r="OXT442" s="10"/>
      <c r="OXU442" s="10"/>
      <c r="OXV442" s="10"/>
      <c r="OXW442" s="10"/>
      <c r="OXX442" s="10"/>
      <c r="OXY442" s="10"/>
      <c r="OXZ442" s="10"/>
      <c r="OYA442" s="10"/>
      <c r="OYB442" s="10"/>
      <c r="OYC442" s="10"/>
      <c r="OYD442" s="10"/>
      <c r="OYE442" s="10"/>
      <c r="OYF442" s="10"/>
      <c r="OYG442" s="10"/>
      <c r="OYH442" s="10"/>
      <c r="OYI442" s="10"/>
      <c r="OYJ442" s="10"/>
      <c r="OYK442" s="10"/>
      <c r="OYL442" s="10"/>
      <c r="OYM442" s="10"/>
      <c r="OYN442" s="10"/>
      <c r="OYO442" s="10"/>
      <c r="OYP442" s="10"/>
      <c r="OYQ442" s="10"/>
      <c r="OYR442" s="10"/>
      <c r="OYS442" s="10"/>
      <c r="OYT442" s="10"/>
      <c r="OYU442" s="10"/>
      <c r="OYV442" s="10"/>
      <c r="OYW442" s="10"/>
      <c r="OYX442" s="10"/>
      <c r="OYY442" s="10"/>
      <c r="OYZ442" s="10"/>
      <c r="OZA442" s="10"/>
      <c r="OZB442" s="10"/>
      <c r="OZC442" s="10"/>
      <c r="OZD442" s="10"/>
      <c r="OZE442" s="10"/>
      <c r="OZF442" s="10"/>
      <c r="OZG442" s="10"/>
      <c r="OZH442" s="10"/>
      <c r="OZI442" s="10"/>
      <c r="OZJ442" s="10"/>
      <c r="OZK442" s="10"/>
      <c r="OZL442" s="10"/>
      <c r="OZM442" s="10"/>
      <c r="OZN442" s="10"/>
      <c r="OZO442" s="10"/>
      <c r="OZP442" s="10"/>
      <c r="OZQ442" s="10"/>
      <c r="OZR442" s="10"/>
      <c r="OZS442" s="10"/>
      <c r="OZT442" s="10"/>
      <c r="OZU442" s="10"/>
      <c r="OZV442" s="10"/>
      <c r="OZW442" s="10"/>
      <c r="OZX442" s="10"/>
      <c r="OZY442" s="10"/>
      <c r="OZZ442" s="10"/>
      <c r="PAA442" s="10"/>
      <c r="PAB442" s="10"/>
      <c r="PAC442" s="10"/>
      <c r="PAD442" s="10"/>
      <c r="PAE442" s="10"/>
      <c r="PAF442" s="10"/>
      <c r="PAG442" s="10"/>
      <c r="PAH442" s="10"/>
      <c r="PAI442" s="10"/>
      <c r="PAJ442" s="10"/>
      <c r="PAK442" s="10"/>
      <c r="PAL442" s="10"/>
      <c r="PAM442" s="10"/>
      <c r="PAN442" s="10"/>
      <c r="PAO442" s="10"/>
      <c r="PAP442" s="10"/>
      <c r="PAQ442" s="10"/>
      <c r="PAR442" s="10"/>
      <c r="PAS442" s="10"/>
      <c r="PAT442" s="10"/>
      <c r="PAU442" s="10"/>
      <c r="PAV442" s="10"/>
      <c r="PAW442" s="10"/>
      <c r="PAX442" s="10"/>
      <c r="PAY442" s="10"/>
      <c r="PAZ442" s="10"/>
      <c r="PBA442" s="10"/>
      <c r="PBB442" s="10"/>
      <c r="PBC442" s="10"/>
      <c r="PBD442" s="10"/>
      <c r="PBE442" s="10"/>
      <c r="PBF442" s="10"/>
      <c r="PBG442" s="10"/>
      <c r="PBH442" s="10"/>
      <c r="PBI442" s="10"/>
      <c r="PBJ442" s="10"/>
      <c r="PBK442" s="10"/>
      <c r="PBL442" s="10"/>
      <c r="PBM442" s="10"/>
      <c r="PBN442" s="10"/>
      <c r="PBO442" s="10"/>
      <c r="PBP442" s="10"/>
      <c r="PBQ442" s="10"/>
      <c r="PBR442" s="10"/>
      <c r="PBS442" s="10"/>
      <c r="PBT442" s="10"/>
      <c r="PBU442" s="10"/>
      <c r="PBV442" s="10"/>
      <c r="PBW442" s="10"/>
      <c r="PBX442" s="10"/>
      <c r="PBY442" s="10"/>
      <c r="PBZ442" s="10"/>
      <c r="PCA442" s="10"/>
      <c r="PCB442" s="10"/>
      <c r="PCC442" s="10"/>
      <c r="PCD442" s="10"/>
      <c r="PCE442" s="10"/>
      <c r="PCF442" s="10"/>
      <c r="PCG442" s="10"/>
      <c r="PCH442" s="10"/>
      <c r="PCI442" s="10"/>
      <c r="PCJ442" s="10"/>
      <c r="PCK442" s="10"/>
      <c r="PCL442" s="10"/>
      <c r="PCM442" s="10"/>
      <c r="PCN442" s="10"/>
      <c r="PCO442" s="10"/>
      <c r="PCP442" s="10"/>
      <c r="PCQ442" s="10"/>
      <c r="PCR442" s="10"/>
      <c r="PCS442" s="10"/>
      <c r="PCT442" s="10"/>
      <c r="PCU442" s="10"/>
      <c r="PCV442" s="10"/>
      <c r="PCW442" s="10"/>
      <c r="PCX442" s="10"/>
      <c r="PCY442" s="10"/>
      <c r="PCZ442" s="10"/>
      <c r="PDA442" s="10"/>
      <c r="PDB442" s="10"/>
      <c r="PDC442" s="10"/>
      <c r="PDD442" s="10"/>
      <c r="PDE442" s="10"/>
      <c r="PDF442" s="10"/>
      <c r="PDG442" s="10"/>
      <c r="PDH442" s="10"/>
      <c r="PDI442" s="10"/>
      <c r="PDJ442" s="10"/>
      <c r="PDK442" s="10"/>
      <c r="PDL442" s="10"/>
      <c r="PDM442" s="10"/>
      <c r="PDN442" s="10"/>
      <c r="PDO442" s="10"/>
      <c r="PDP442" s="10"/>
      <c r="PDQ442" s="10"/>
      <c r="PDR442" s="10"/>
      <c r="PDS442" s="10"/>
      <c r="PDT442" s="10"/>
      <c r="PDU442" s="10"/>
      <c r="PDV442" s="10"/>
      <c r="PDW442" s="10"/>
      <c r="PDX442" s="10"/>
      <c r="PDY442" s="10"/>
      <c r="PDZ442" s="10"/>
      <c r="PEA442" s="10"/>
      <c r="PEB442" s="10"/>
      <c r="PEC442" s="10"/>
      <c r="PED442" s="10"/>
      <c r="PEE442" s="10"/>
      <c r="PEF442" s="10"/>
      <c r="PEG442" s="10"/>
      <c r="PEH442" s="10"/>
      <c r="PEI442" s="10"/>
      <c r="PEJ442" s="10"/>
      <c r="PEK442" s="10"/>
      <c r="PEL442" s="10"/>
      <c r="PEM442" s="10"/>
      <c r="PEN442" s="10"/>
      <c r="PEO442" s="10"/>
      <c r="PEP442" s="10"/>
      <c r="PEQ442" s="10"/>
      <c r="PER442" s="10"/>
      <c r="PES442" s="10"/>
      <c r="PET442" s="10"/>
      <c r="PEU442" s="10"/>
      <c r="PEV442" s="10"/>
      <c r="PEW442" s="10"/>
      <c r="PEX442" s="10"/>
      <c r="PEY442" s="10"/>
      <c r="PEZ442" s="10"/>
      <c r="PFA442" s="10"/>
      <c r="PFB442" s="10"/>
      <c r="PFC442" s="10"/>
      <c r="PFD442" s="10"/>
      <c r="PFE442" s="10"/>
      <c r="PFF442" s="10"/>
      <c r="PFG442" s="10"/>
      <c r="PFH442" s="10"/>
      <c r="PFI442" s="10"/>
      <c r="PFJ442" s="10"/>
      <c r="PFK442" s="10"/>
      <c r="PFL442" s="10"/>
      <c r="PFM442" s="10"/>
      <c r="PFN442" s="10"/>
      <c r="PFO442" s="10"/>
      <c r="PFP442" s="10"/>
      <c r="PFQ442" s="10"/>
      <c r="PFR442" s="10"/>
      <c r="PFS442" s="10"/>
      <c r="PFT442" s="10"/>
      <c r="PFU442" s="10"/>
      <c r="PFV442" s="10"/>
      <c r="PFW442" s="10"/>
      <c r="PFX442" s="10"/>
      <c r="PFY442" s="10"/>
      <c r="PFZ442" s="10"/>
      <c r="PGA442" s="10"/>
      <c r="PGB442" s="10"/>
      <c r="PGC442" s="10"/>
      <c r="PGD442" s="10"/>
      <c r="PGE442" s="10"/>
      <c r="PGF442" s="10"/>
      <c r="PGG442" s="10"/>
      <c r="PGH442" s="10"/>
      <c r="PGI442" s="10"/>
      <c r="PGJ442" s="10"/>
      <c r="PGK442" s="10"/>
      <c r="PGL442" s="10"/>
      <c r="PGM442" s="10"/>
      <c r="PGN442" s="10"/>
      <c r="PGO442" s="10"/>
      <c r="PGP442" s="10"/>
      <c r="PGQ442" s="10"/>
      <c r="PGR442" s="10"/>
      <c r="PGS442" s="10"/>
      <c r="PGT442" s="10"/>
      <c r="PGU442" s="10"/>
      <c r="PGV442" s="10"/>
      <c r="PGW442" s="10"/>
      <c r="PGX442" s="10"/>
      <c r="PGY442" s="10"/>
      <c r="PGZ442" s="10"/>
      <c r="PHA442" s="10"/>
      <c r="PHB442" s="10"/>
      <c r="PHC442" s="10"/>
      <c r="PHD442" s="10"/>
      <c r="PHE442" s="10"/>
      <c r="PHF442" s="10"/>
      <c r="PHG442" s="10"/>
      <c r="PHH442" s="10"/>
      <c r="PHI442" s="10"/>
      <c r="PHJ442" s="10"/>
      <c r="PHK442" s="10"/>
      <c r="PHL442" s="10"/>
      <c r="PHM442" s="10"/>
      <c r="PHN442" s="10"/>
      <c r="PHO442" s="10"/>
      <c r="PHP442" s="10"/>
      <c r="PHQ442" s="10"/>
      <c r="PHR442" s="10"/>
      <c r="PHS442" s="10"/>
      <c r="PHT442" s="10"/>
      <c r="PHU442" s="10"/>
      <c r="PHV442" s="10"/>
      <c r="PHW442" s="10"/>
      <c r="PHX442" s="10"/>
      <c r="PHY442" s="10"/>
      <c r="PHZ442" s="10"/>
      <c r="PIA442" s="10"/>
      <c r="PIB442" s="10"/>
      <c r="PIC442" s="10"/>
      <c r="PID442" s="10"/>
      <c r="PIE442" s="10"/>
      <c r="PIF442" s="10"/>
      <c r="PIG442" s="10"/>
      <c r="PIH442" s="10"/>
      <c r="PII442" s="10"/>
      <c r="PIJ442" s="10"/>
      <c r="PIK442" s="10"/>
      <c r="PIL442" s="10"/>
      <c r="PIM442" s="10"/>
      <c r="PIN442" s="10"/>
      <c r="PIO442" s="10"/>
      <c r="PIP442" s="10"/>
      <c r="PIQ442" s="10"/>
      <c r="PIR442" s="10"/>
      <c r="PIS442" s="10"/>
      <c r="PIT442" s="10"/>
      <c r="PIU442" s="10"/>
      <c r="PIV442" s="10"/>
      <c r="PIW442" s="10"/>
      <c r="PIX442" s="10"/>
      <c r="PIY442" s="10"/>
      <c r="PIZ442" s="10"/>
      <c r="PJA442" s="10"/>
      <c r="PJB442" s="10"/>
      <c r="PJC442" s="10"/>
      <c r="PJD442" s="10"/>
      <c r="PJE442" s="10"/>
      <c r="PJF442" s="10"/>
      <c r="PJG442" s="10"/>
      <c r="PJH442" s="10"/>
      <c r="PJI442" s="10"/>
      <c r="PJJ442" s="10"/>
      <c r="PJK442" s="10"/>
      <c r="PJL442" s="10"/>
      <c r="PJM442" s="10"/>
      <c r="PJN442" s="10"/>
      <c r="PJO442" s="10"/>
      <c r="PJP442" s="10"/>
      <c r="PJQ442" s="10"/>
      <c r="PJR442" s="10"/>
      <c r="PJS442" s="10"/>
      <c r="PJT442" s="10"/>
      <c r="PJU442" s="10"/>
      <c r="PJV442" s="10"/>
      <c r="PJW442" s="10"/>
      <c r="PJX442" s="10"/>
      <c r="PJY442" s="10"/>
      <c r="PJZ442" s="10"/>
      <c r="PKA442" s="10"/>
      <c r="PKB442" s="10"/>
      <c r="PKC442" s="10"/>
      <c r="PKD442" s="10"/>
      <c r="PKE442" s="10"/>
      <c r="PKF442" s="10"/>
      <c r="PKG442" s="10"/>
      <c r="PKH442" s="10"/>
      <c r="PKI442" s="10"/>
      <c r="PKJ442" s="10"/>
      <c r="PKK442" s="10"/>
      <c r="PKL442" s="10"/>
      <c r="PKM442" s="10"/>
      <c r="PKN442" s="10"/>
      <c r="PKO442" s="10"/>
      <c r="PKP442" s="10"/>
      <c r="PKQ442" s="10"/>
      <c r="PKR442" s="10"/>
      <c r="PKS442" s="10"/>
      <c r="PKT442" s="10"/>
      <c r="PKU442" s="10"/>
      <c r="PKV442" s="10"/>
      <c r="PKW442" s="10"/>
      <c r="PKX442" s="10"/>
      <c r="PKY442" s="10"/>
      <c r="PKZ442" s="10"/>
      <c r="PLA442" s="10"/>
      <c r="PLB442" s="10"/>
      <c r="PLC442" s="10"/>
      <c r="PLD442" s="10"/>
      <c r="PLE442" s="10"/>
      <c r="PLF442" s="10"/>
      <c r="PLG442" s="10"/>
      <c r="PLH442" s="10"/>
      <c r="PLI442" s="10"/>
      <c r="PLJ442" s="10"/>
      <c r="PLK442" s="10"/>
      <c r="PLL442" s="10"/>
      <c r="PLM442" s="10"/>
      <c r="PLN442" s="10"/>
      <c r="PLO442" s="10"/>
      <c r="PLP442" s="10"/>
      <c r="PLQ442" s="10"/>
      <c r="PLR442" s="10"/>
      <c r="PLS442" s="10"/>
      <c r="PLT442" s="10"/>
      <c r="PLU442" s="10"/>
      <c r="PLV442" s="10"/>
      <c r="PLW442" s="10"/>
      <c r="PLX442" s="10"/>
      <c r="PLY442" s="10"/>
      <c r="PLZ442" s="10"/>
      <c r="PMA442" s="10"/>
      <c r="PMB442" s="10"/>
      <c r="PMC442" s="10"/>
      <c r="PMD442" s="10"/>
      <c r="PME442" s="10"/>
      <c r="PMF442" s="10"/>
      <c r="PMG442" s="10"/>
      <c r="PMH442" s="10"/>
      <c r="PMI442" s="10"/>
      <c r="PMJ442" s="10"/>
      <c r="PMK442" s="10"/>
      <c r="PML442" s="10"/>
      <c r="PMM442" s="10"/>
      <c r="PMN442" s="10"/>
      <c r="PMO442" s="10"/>
      <c r="PMP442" s="10"/>
      <c r="PMQ442" s="10"/>
      <c r="PMR442" s="10"/>
      <c r="PMS442" s="10"/>
      <c r="PMT442" s="10"/>
      <c r="PMU442" s="10"/>
      <c r="PMV442" s="10"/>
      <c r="PMW442" s="10"/>
      <c r="PMX442" s="10"/>
      <c r="PMY442" s="10"/>
      <c r="PMZ442" s="10"/>
      <c r="PNA442" s="10"/>
      <c r="PNB442" s="10"/>
      <c r="PNC442" s="10"/>
      <c r="PND442" s="10"/>
      <c r="PNE442" s="10"/>
      <c r="PNF442" s="10"/>
      <c r="PNG442" s="10"/>
      <c r="PNH442" s="10"/>
      <c r="PNI442" s="10"/>
      <c r="PNJ442" s="10"/>
      <c r="PNK442" s="10"/>
      <c r="PNL442" s="10"/>
      <c r="PNM442" s="10"/>
      <c r="PNN442" s="10"/>
      <c r="PNO442" s="10"/>
      <c r="PNP442" s="10"/>
      <c r="PNQ442" s="10"/>
      <c r="PNR442" s="10"/>
      <c r="PNS442" s="10"/>
      <c r="PNT442" s="10"/>
      <c r="PNU442" s="10"/>
      <c r="PNV442" s="10"/>
      <c r="PNW442" s="10"/>
      <c r="PNX442" s="10"/>
      <c r="PNY442" s="10"/>
      <c r="PNZ442" s="10"/>
      <c r="POA442" s="10"/>
      <c r="POB442" s="10"/>
      <c r="POC442" s="10"/>
      <c r="POD442" s="10"/>
      <c r="POE442" s="10"/>
      <c r="POF442" s="10"/>
      <c r="POG442" s="10"/>
      <c r="POH442" s="10"/>
      <c r="POI442" s="10"/>
      <c r="POJ442" s="10"/>
      <c r="POK442" s="10"/>
      <c r="POL442" s="10"/>
      <c r="POM442" s="10"/>
      <c r="PON442" s="10"/>
      <c r="POO442" s="10"/>
      <c r="POP442" s="10"/>
      <c r="POQ442" s="10"/>
      <c r="POR442" s="10"/>
      <c r="POS442" s="10"/>
      <c r="POT442" s="10"/>
      <c r="POU442" s="10"/>
      <c r="POV442" s="10"/>
      <c r="POW442" s="10"/>
      <c r="POX442" s="10"/>
      <c r="POY442" s="10"/>
      <c r="POZ442" s="10"/>
      <c r="PPA442" s="10"/>
      <c r="PPB442" s="10"/>
      <c r="PPC442" s="10"/>
      <c r="PPD442" s="10"/>
      <c r="PPE442" s="10"/>
      <c r="PPF442" s="10"/>
      <c r="PPG442" s="10"/>
      <c r="PPH442" s="10"/>
      <c r="PPI442" s="10"/>
      <c r="PPJ442" s="10"/>
      <c r="PPK442" s="10"/>
      <c r="PPL442" s="10"/>
      <c r="PPM442" s="10"/>
      <c r="PPN442" s="10"/>
      <c r="PPO442" s="10"/>
      <c r="PPP442" s="10"/>
      <c r="PPQ442" s="10"/>
      <c r="PPR442" s="10"/>
      <c r="PPS442" s="10"/>
      <c r="PPT442" s="10"/>
      <c r="PPU442" s="10"/>
      <c r="PPV442" s="10"/>
      <c r="PPW442" s="10"/>
      <c r="PPX442" s="10"/>
      <c r="PPY442" s="10"/>
      <c r="PPZ442" s="10"/>
      <c r="PQA442" s="10"/>
      <c r="PQB442" s="10"/>
      <c r="PQC442" s="10"/>
      <c r="PQD442" s="10"/>
      <c r="PQE442" s="10"/>
      <c r="PQF442" s="10"/>
      <c r="PQG442" s="10"/>
      <c r="PQH442" s="10"/>
      <c r="PQI442" s="10"/>
      <c r="PQJ442" s="10"/>
      <c r="PQK442" s="10"/>
      <c r="PQL442" s="10"/>
      <c r="PQM442" s="10"/>
      <c r="PQN442" s="10"/>
      <c r="PQO442" s="10"/>
      <c r="PQP442" s="10"/>
      <c r="PQQ442" s="10"/>
      <c r="PQR442" s="10"/>
      <c r="PQS442" s="10"/>
      <c r="PQT442" s="10"/>
      <c r="PQU442" s="10"/>
      <c r="PQV442" s="10"/>
      <c r="PQW442" s="10"/>
      <c r="PQX442" s="10"/>
      <c r="PQY442" s="10"/>
      <c r="PQZ442" s="10"/>
      <c r="PRA442" s="10"/>
      <c r="PRB442" s="10"/>
      <c r="PRC442" s="10"/>
      <c r="PRD442" s="10"/>
      <c r="PRE442" s="10"/>
      <c r="PRF442" s="10"/>
      <c r="PRG442" s="10"/>
      <c r="PRH442" s="10"/>
      <c r="PRI442" s="10"/>
      <c r="PRJ442" s="10"/>
      <c r="PRK442" s="10"/>
      <c r="PRL442" s="10"/>
      <c r="PRM442" s="10"/>
      <c r="PRN442" s="10"/>
      <c r="PRO442" s="10"/>
      <c r="PRP442" s="10"/>
      <c r="PRQ442" s="10"/>
      <c r="PRR442" s="10"/>
      <c r="PRS442" s="10"/>
      <c r="PRT442" s="10"/>
      <c r="PRU442" s="10"/>
      <c r="PRV442" s="10"/>
      <c r="PRW442" s="10"/>
      <c r="PRX442" s="10"/>
      <c r="PRY442" s="10"/>
      <c r="PRZ442" s="10"/>
      <c r="PSA442" s="10"/>
      <c r="PSB442" s="10"/>
      <c r="PSC442" s="10"/>
      <c r="PSD442" s="10"/>
      <c r="PSE442" s="10"/>
      <c r="PSF442" s="10"/>
      <c r="PSG442" s="10"/>
      <c r="PSH442" s="10"/>
      <c r="PSI442" s="10"/>
      <c r="PSJ442" s="10"/>
      <c r="PSK442" s="10"/>
      <c r="PSL442" s="10"/>
      <c r="PSM442" s="10"/>
      <c r="PSN442" s="10"/>
      <c r="PSO442" s="10"/>
      <c r="PSP442" s="10"/>
      <c r="PSQ442" s="10"/>
      <c r="PSR442" s="10"/>
      <c r="PSS442" s="10"/>
      <c r="PST442" s="10"/>
      <c r="PSU442" s="10"/>
      <c r="PSV442" s="10"/>
      <c r="PSW442" s="10"/>
      <c r="PSX442" s="10"/>
      <c r="PSY442" s="10"/>
      <c r="PSZ442" s="10"/>
      <c r="PTA442" s="10"/>
      <c r="PTB442" s="10"/>
      <c r="PTC442" s="10"/>
      <c r="PTD442" s="10"/>
      <c r="PTE442" s="10"/>
      <c r="PTF442" s="10"/>
      <c r="PTG442" s="10"/>
      <c r="PTH442" s="10"/>
      <c r="PTI442" s="10"/>
      <c r="PTJ442" s="10"/>
      <c r="PTK442" s="10"/>
      <c r="PTL442" s="10"/>
      <c r="PTM442" s="10"/>
      <c r="PTN442" s="10"/>
      <c r="PTO442" s="10"/>
      <c r="PTP442" s="10"/>
      <c r="PTQ442" s="10"/>
      <c r="PTR442" s="10"/>
      <c r="PTS442" s="10"/>
      <c r="PTT442" s="10"/>
      <c r="PTU442" s="10"/>
      <c r="PTV442" s="10"/>
      <c r="PTW442" s="10"/>
      <c r="PTX442" s="10"/>
      <c r="PTY442" s="10"/>
      <c r="PTZ442" s="10"/>
      <c r="PUA442" s="10"/>
      <c r="PUB442" s="10"/>
      <c r="PUC442" s="10"/>
      <c r="PUD442" s="10"/>
      <c r="PUE442" s="10"/>
      <c r="PUF442" s="10"/>
      <c r="PUG442" s="10"/>
      <c r="PUH442" s="10"/>
      <c r="PUI442" s="10"/>
      <c r="PUJ442" s="10"/>
      <c r="PUK442" s="10"/>
      <c r="PUL442" s="10"/>
      <c r="PUM442" s="10"/>
      <c r="PUN442" s="10"/>
      <c r="PUO442" s="10"/>
      <c r="PUP442" s="10"/>
      <c r="PUQ442" s="10"/>
      <c r="PUR442" s="10"/>
      <c r="PUS442" s="10"/>
      <c r="PUT442" s="10"/>
      <c r="PUU442" s="10"/>
      <c r="PUV442" s="10"/>
      <c r="PUW442" s="10"/>
      <c r="PUX442" s="10"/>
      <c r="PUY442" s="10"/>
      <c r="PUZ442" s="10"/>
      <c r="PVA442" s="10"/>
      <c r="PVB442" s="10"/>
      <c r="PVC442" s="10"/>
      <c r="PVD442" s="10"/>
      <c r="PVE442" s="10"/>
      <c r="PVF442" s="10"/>
      <c r="PVG442" s="10"/>
      <c r="PVH442" s="10"/>
      <c r="PVI442" s="10"/>
      <c r="PVJ442" s="10"/>
      <c r="PVK442" s="10"/>
      <c r="PVL442" s="10"/>
      <c r="PVM442" s="10"/>
      <c r="PVN442" s="10"/>
      <c r="PVO442" s="10"/>
      <c r="PVP442" s="10"/>
      <c r="PVQ442" s="10"/>
      <c r="PVR442" s="10"/>
      <c r="PVS442" s="10"/>
      <c r="PVT442" s="10"/>
      <c r="PVU442" s="10"/>
      <c r="PVV442" s="10"/>
      <c r="PVW442" s="10"/>
      <c r="PVX442" s="10"/>
      <c r="PVY442" s="10"/>
      <c r="PVZ442" s="10"/>
      <c r="PWA442" s="10"/>
      <c r="PWB442" s="10"/>
      <c r="PWC442" s="10"/>
      <c r="PWD442" s="10"/>
      <c r="PWE442" s="10"/>
      <c r="PWF442" s="10"/>
      <c r="PWG442" s="10"/>
      <c r="PWH442" s="10"/>
      <c r="PWI442" s="10"/>
      <c r="PWJ442" s="10"/>
      <c r="PWK442" s="10"/>
      <c r="PWL442" s="10"/>
      <c r="PWM442" s="10"/>
      <c r="PWN442" s="10"/>
      <c r="PWO442" s="10"/>
      <c r="PWP442" s="10"/>
      <c r="PWQ442" s="10"/>
      <c r="PWR442" s="10"/>
      <c r="PWS442" s="10"/>
      <c r="PWT442" s="10"/>
      <c r="PWU442" s="10"/>
      <c r="PWV442" s="10"/>
      <c r="PWW442" s="10"/>
      <c r="PWX442" s="10"/>
      <c r="PWY442" s="10"/>
      <c r="PWZ442" s="10"/>
      <c r="PXA442" s="10"/>
      <c r="PXB442" s="10"/>
      <c r="PXC442" s="10"/>
      <c r="PXD442" s="10"/>
      <c r="PXE442" s="10"/>
      <c r="PXF442" s="10"/>
      <c r="PXG442" s="10"/>
      <c r="PXH442" s="10"/>
      <c r="PXI442" s="10"/>
      <c r="PXJ442" s="10"/>
      <c r="PXK442" s="10"/>
      <c r="PXL442" s="10"/>
      <c r="PXM442" s="10"/>
      <c r="PXN442" s="10"/>
      <c r="PXO442" s="10"/>
      <c r="PXP442" s="10"/>
      <c r="PXQ442" s="10"/>
      <c r="PXR442" s="10"/>
      <c r="PXS442" s="10"/>
      <c r="PXT442" s="10"/>
      <c r="PXU442" s="10"/>
      <c r="PXV442" s="10"/>
      <c r="PXW442" s="10"/>
      <c r="PXX442" s="10"/>
      <c r="PXY442" s="10"/>
      <c r="PXZ442" s="10"/>
      <c r="PYA442" s="10"/>
      <c r="PYB442" s="10"/>
      <c r="PYC442" s="10"/>
      <c r="PYD442" s="10"/>
      <c r="PYE442" s="10"/>
      <c r="PYF442" s="10"/>
      <c r="PYG442" s="10"/>
      <c r="PYH442" s="10"/>
      <c r="PYI442" s="10"/>
      <c r="PYJ442" s="10"/>
      <c r="PYK442" s="10"/>
      <c r="PYL442" s="10"/>
      <c r="PYM442" s="10"/>
      <c r="PYN442" s="10"/>
      <c r="PYO442" s="10"/>
      <c r="PYP442" s="10"/>
      <c r="PYQ442" s="10"/>
      <c r="PYR442" s="10"/>
      <c r="PYS442" s="10"/>
      <c r="PYT442" s="10"/>
      <c r="PYU442" s="10"/>
      <c r="PYV442" s="10"/>
      <c r="PYW442" s="10"/>
      <c r="PYX442" s="10"/>
      <c r="PYY442" s="10"/>
      <c r="PYZ442" s="10"/>
      <c r="PZA442" s="10"/>
      <c r="PZB442" s="10"/>
      <c r="PZC442" s="10"/>
      <c r="PZD442" s="10"/>
      <c r="PZE442" s="10"/>
      <c r="PZF442" s="10"/>
      <c r="PZG442" s="10"/>
      <c r="PZH442" s="10"/>
      <c r="PZI442" s="10"/>
      <c r="PZJ442" s="10"/>
      <c r="PZK442" s="10"/>
      <c r="PZL442" s="10"/>
      <c r="PZM442" s="10"/>
      <c r="PZN442" s="10"/>
      <c r="PZO442" s="10"/>
      <c r="PZP442" s="10"/>
      <c r="PZQ442" s="10"/>
      <c r="PZR442" s="10"/>
      <c r="PZS442" s="10"/>
      <c r="PZT442" s="10"/>
      <c r="PZU442" s="10"/>
      <c r="PZV442" s="10"/>
      <c r="PZW442" s="10"/>
      <c r="PZX442" s="10"/>
      <c r="PZY442" s="10"/>
      <c r="PZZ442" s="10"/>
      <c r="QAA442" s="10"/>
      <c r="QAB442" s="10"/>
      <c r="QAC442" s="10"/>
      <c r="QAD442" s="10"/>
      <c r="QAE442" s="10"/>
      <c r="QAF442" s="10"/>
      <c r="QAG442" s="10"/>
      <c r="QAH442" s="10"/>
      <c r="QAI442" s="10"/>
      <c r="QAJ442" s="10"/>
      <c r="QAK442" s="10"/>
      <c r="QAL442" s="10"/>
      <c r="QAM442" s="10"/>
      <c r="QAN442" s="10"/>
      <c r="QAO442" s="10"/>
      <c r="QAP442" s="10"/>
      <c r="QAQ442" s="10"/>
      <c r="QAR442" s="10"/>
      <c r="QAS442" s="10"/>
      <c r="QAT442" s="10"/>
      <c r="QAU442" s="10"/>
      <c r="QAV442" s="10"/>
      <c r="QAW442" s="10"/>
      <c r="QAX442" s="10"/>
      <c r="QAY442" s="10"/>
      <c r="QAZ442" s="10"/>
      <c r="QBA442" s="10"/>
      <c r="QBB442" s="10"/>
      <c r="QBC442" s="10"/>
      <c r="QBD442" s="10"/>
      <c r="QBE442" s="10"/>
      <c r="QBF442" s="10"/>
      <c r="QBG442" s="10"/>
      <c r="QBH442" s="10"/>
      <c r="QBI442" s="10"/>
      <c r="QBJ442" s="10"/>
      <c r="QBK442" s="10"/>
      <c r="QBL442" s="10"/>
      <c r="QBM442" s="10"/>
      <c r="QBN442" s="10"/>
      <c r="QBO442" s="10"/>
      <c r="QBP442" s="10"/>
      <c r="QBQ442" s="10"/>
      <c r="QBR442" s="10"/>
      <c r="QBS442" s="10"/>
      <c r="QBT442" s="10"/>
      <c r="QBU442" s="10"/>
      <c r="QBV442" s="10"/>
      <c r="QBW442" s="10"/>
      <c r="QBX442" s="10"/>
      <c r="QBY442" s="10"/>
      <c r="QBZ442" s="10"/>
      <c r="QCA442" s="10"/>
      <c r="QCB442" s="10"/>
      <c r="QCC442" s="10"/>
      <c r="QCD442" s="10"/>
      <c r="QCE442" s="10"/>
      <c r="QCF442" s="10"/>
      <c r="QCG442" s="10"/>
      <c r="QCH442" s="10"/>
      <c r="QCI442" s="10"/>
      <c r="QCJ442" s="10"/>
      <c r="QCK442" s="10"/>
      <c r="QCL442" s="10"/>
      <c r="QCM442" s="10"/>
      <c r="QCN442" s="10"/>
      <c r="QCO442" s="10"/>
      <c r="QCP442" s="10"/>
      <c r="QCQ442" s="10"/>
      <c r="QCR442" s="10"/>
      <c r="QCS442" s="10"/>
      <c r="QCT442" s="10"/>
      <c r="QCU442" s="10"/>
      <c r="QCV442" s="10"/>
      <c r="QCW442" s="10"/>
      <c r="QCX442" s="10"/>
      <c r="QCY442" s="10"/>
      <c r="QCZ442" s="10"/>
      <c r="QDA442" s="10"/>
      <c r="QDB442" s="10"/>
      <c r="QDC442" s="10"/>
      <c r="QDD442" s="10"/>
      <c r="QDE442" s="10"/>
      <c r="QDF442" s="10"/>
      <c r="QDG442" s="10"/>
      <c r="QDH442" s="10"/>
      <c r="QDI442" s="10"/>
      <c r="QDJ442" s="10"/>
      <c r="QDK442" s="10"/>
      <c r="QDL442" s="10"/>
      <c r="QDM442" s="10"/>
      <c r="QDN442" s="10"/>
      <c r="QDO442" s="10"/>
      <c r="QDP442" s="10"/>
      <c r="QDQ442" s="10"/>
      <c r="QDR442" s="10"/>
      <c r="QDS442" s="10"/>
      <c r="QDT442" s="10"/>
      <c r="QDU442" s="10"/>
      <c r="QDV442" s="10"/>
      <c r="QDW442" s="10"/>
      <c r="QDX442" s="10"/>
      <c r="QDY442" s="10"/>
      <c r="QDZ442" s="10"/>
      <c r="QEA442" s="10"/>
      <c r="QEB442" s="10"/>
      <c r="QEC442" s="10"/>
      <c r="QED442" s="10"/>
      <c r="QEE442" s="10"/>
      <c r="QEF442" s="10"/>
      <c r="QEG442" s="10"/>
      <c r="QEH442" s="10"/>
      <c r="QEI442" s="10"/>
      <c r="QEJ442" s="10"/>
      <c r="QEK442" s="10"/>
      <c r="QEL442" s="10"/>
      <c r="QEM442" s="10"/>
      <c r="QEN442" s="10"/>
      <c r="QEO442" s="10"/>
      <c r="QEP442" s="10"/>
      <c r="QEQ442" s="10"/>
      <c r="QER442" s="10"/>
      <c r="QES442" s="10"/>
      <c r="QET442" s="10"/>
      <c r="QEU442" s="10"/>
      <c r="QEV442" s="10"/>
      <c r="QEW442" s="10"/>
      <c r="QEX442" s="10"/>
      <c r="QEY442" s="10"/>
      <c r="QEZ442" s="10"/>
      <c r="QFA442" s="10"/>
      <c r="QFB442" s="10"/>
      <c r="QFC442" s="10"/>
      <c r="QFD442" s="10"/>
      <c r="QFE442" s="10"/>
      <c r="QFF442" s="10"/>
      <c r="QFG442" s="10"/>
      <c r="QFH442" s="10"/>
      <c r="QFI442" s="10"/>
      <c r="QFJ442" s="10"/>
      <c r="QFK442" s="10"/>
      <c r="QFL442" s="10"/>
      <c r="QFM442" s="10"/>
      <c r="QFN442" s="10"/>
      <c r="QFO442" s="10"/>
      <c r="QFP442" s="10"/>
      <c r="QFQ442" s="10"/>
      <c r="QFR442" s="10"/>
      <c r="QFS442" s="10"/>
      <c r="QFT442" s="10"/>
      <c r="QFU442" s="10"/>
      <c r="QFV442" s="10"/>
      <c r="QFW442" s="10"/>
      <c r="QFX442" s="10"/>
      <c r="QFY442" s="10"/>
      <c r="QFZ442" s="10"/>
      <c r="QGA442" s="10"/>
      <c r="QGB442" s="10"/>
      <c r="QGC442" s="10"/>
      <c r="QGD442" s="10"/>
      <c r="QGE442" s="10"/>
      <c r="QGF442" s="10"/>
      <c r="QGG442" s="10"/>
      <c r="QGH442" s="10"/>
      <c r="QGI442" s="10"/>
      <c r="QGJ442" s="10"/>
      <c r="QGK442" s="10"/>
      <c r="QGL442" s="10"/>
      <c r="QGM442" s="10"/>
      <c r="QGN442" s="10"/>
      <c r="QGO442" s="10"/>
      <c r="QGP442" s="10"/>
      <c r="QGQ442" s="10"/>
      <c r="QGR442" s="10"/>
      <c r="QGS442" s="10"/>
      <c r="QGT442" s="10"/>
      <c r="QGU442" s="10"/>
      <c r="QGV442" s="10"/>
      <c r="QGW442" s="10"/>
      <c r="QGX442" s="10"/>
      <c r="QGY442" s="10"/>
      <c r="QGZ442" s="10"/>
      <c r="QHA442" s="10"/>
      <c r="QHB442" s="10"/>
      <c r="QHC442" s="10"/>
      <c r="QHD442" s="10"/>
      <c r="QHE442" s="10"/>
      <c r="QHF442" s="10"/>
      <c r="QHG442" s="10"/>
      <c r="QHH442" s="10"/>
      <c r="QHI442" s="10"/>
      <c r="QHJ442" s="10"/>
      <c r="QHK442" s="10"/>
      <c r="QHL442" s="10"/>
      <c r="QHM442" s="10"/>
      <c r="QHN442" s="10"/>
      <c r="QHO442" s="10"/>
      <c r="QHP442" s="10"/>
      <c r="QHQ442" s="10"/>
      <c r="QHR442" s="10"/>
      <c r="QHS442" s="10"/>
      <c r="QHT442" s="10"/>
      <c r="QHU442" s="10"/>
      <c r="QHV442" s="10"/>
      <c r="QHW442" s="10"/>
      <c r="QHX442" s="10"/>
      <c r="QHY442" s="10"/>
      <c r="QHZ442" s="10"/>
      <c r="QIA442" s="10"/>
      <c r="QIB442" s="10"/>
      <c r="QIC442" s="10"/>
      <c r="QID442" s="10"/>
      <c r="QIE442" s="10"/>
      <c r="QIF442" s="10"/>
      <c r="QIG442" s="10"/>
      <c r="QIH442" s="10"/>
      <c r="QII442" s="10"/>
      <c r="QIJ442" s="10"/>
      <c r="QIK442" s="10"/>
      <c r="QIL442" s="10"/>
      <c r="QIM442" s="10"/>
      <c r="QIN442" s="10"/>
      <c r="QIO442" s="10"/>
      <c r="QIP442" s="10"/>
      <c r="QIQ442" s="10"/>
      <c r="QIR442" s="10"/>
      <c r="QIS442" s="10"/>
      <c r="QIT442" s="10"/>
      <c r="QIU442" s="10"/>
      <c r="QIV442" s="10"/>
      <c r="QIW442" s="10"/>
      <c r="QIX442" s="10"/>
      <c r="QIY442" s="10"/>
      <c r="QIZ442" s="10"/>
      <c r="QJA442" s="10"/>
      <c r="QJB442" s="10"/>
      <c r="QJC442" s="10"/>
      <c r="QJD442" s="10"/>
      <c r="QJE442" s="10"/>
      <c r="QJF442" s="10"/>
      <c r="QJG442" s="10"/>
      <c r="QJH442" s="10"/>
      <c r="QJI442" s="10"/>
      <c r="QJJ442" s="10"/>
      <c r="QJK442" s="10"/>
      <c r="QJL442" s="10"/>
      <c r="QJM442" s="10"/>
      <c r="QJN442" s="10"/>
      <c r="QJO442" s="10"/>
      <c r="QJP442" s="10"/>
      <c r="QJQ442" s="10"/>
      <c r="QJR442" s="10"/>
      <c r="QJS442" s="10"/>
      <c r="QJT442" s="10"/>
      <c r="QJU442" s="10"/>
      <c r="QJV442" s="10"/>
      <c r="QJW442" s="10"/>
      <c r="QJX442" s="10"/>
      <c r="QJY442" s="10"/>
      <c r="QJZ442" s="10"/>
      <c r="QKA442" s="10"/>
      <c r="QKB442" s="10"/>
      <c r="QKC442" s="10"/>
      <c r="QKD442" s="10"/>
      <c r="QKE442" s="10"/>
      <c r="QKF442" s="10"/>
      <c r="QKG442" s="10"/>
      <c r="QKH442" s="10"/>
      <c r="QKI442" s="10"/>
      <c r="QKJ442" s="10"/>
      <c r="QKK442" s="10"/>
      <c r="QKL442" s="10"/>
      <c r="QKM442" s="10"/>
      <c r="QKN442" s="10"/>
      <c r="QKO442" s="10"/>
      <c r="QKP442" s="10"/>
      <c r="QKQ442" s="10"/>
      <c r="QKR442" s="10"/>
      <c r="QKS442" s="10"/>
      <c r="QKT442" s="10"/>
      <c r="QKU442" s="10"/>
      <c r="QKV442" s="10"/>
      <c r="QKW442" s="10"/>
      <c r="QKX442" s="10"/>
      <c r="QKY442" s="10"/>
      <c r="QKZ442" s="10"/>
      <c r="QLA442" s="10"/>
      <c r="QLB442" s="10"/>
      <c r="QLC442" s="10"/>
      <c r="QLD442" s="10"/>
      <c r="QLE442" s="10"/>
      <c r="QLF442" s="10"/>
      <c r="QLG442" s="10"/>
      <c r="QLH442" s="10"/>
      <c r="QLI442" s="10"/>
      <c r="QLJ442" s="10"/>
      <c r="QLK442" s="10"/>
      <c r="QLL442" s="10"/>
      <c r="QLM442" s="10"/>
      <c r="QLN442" s="10"/>
      <c r="QLO442" s="10"/>
      <c r="QLP442" s="10"/>
      <c r="QLQ442" s="10"/>
      <c r="QLR442" s="10"/>
      <c r="QLS442" s="10"/>
      <c r="QLT442" s="10"/>
      <c r="QLU442" s="10"/>
      <c r="QLV442" s="10"/>
      <c r="QLW442" s="10"/>
      <c r="QLX442" s="10"/>
      <c r="QLY442" s="10"/>
      <c r="QLZ442" s="10"/>
      <c r="QMA442" s="10"/>
      <c r="QMB442" s="10"/>
      <c r="QMC442" s="10"/>
      <c r="QMD442" s="10"/>
      <c r="QME442" s="10"/>
      <c r="QMF442" s="10"/>
      <c r="QMG442" s="10"/>
      <c r="QMH442" s="10"/>
      <c r="QMI442" s="10"/>
      <c r="QMJ442" s="10"/>
      <c r="QMK442" s="10"/>
      <c r="QML442" s="10"/>
      <c r="QMM442" s="10"/>
      <c r="QMN442" s="10"/>
      <c r="QMO442" s="10"/>
      <c r="QMP442" s="10"/>
      <c r="QMQ442" s="10"/>
      <c r="QMR442" s="10"/>
      <c r="QMS442" s="10"/>
      <c r="QMT442" s="10"/>
      <c r="QMU442" s="10"/>
      <c r="QMV442" s="10"/>
      <c r="QMW442" s="10"/>
      <c r="QMX442" s="10"/>
      <c r="QMY442" s="10"/>
      <c r="QMZ442" s="10"/>
      <c r="QNA442" s="10"/>
      <c r="QNB442" s="10"/>
      <c r="QNC442" s="10"/>
      <c r="QND442" s="10"/>
      <c r="QNE442" s="10"/>
      <c r="QNF442" s="10"/>
      <c r="QNG442" s="10"/>
      <c r="QNH442" s="10"/>
      <c r="QNI442" s="10"/>
      <c r="QNJ442" s="10"/>
      <c r="QNK442" s="10"/>
      <c r="QNL442" s="10"/>
      <c r="QNM442" s="10"/>
      <c r="QNN442" s="10"/>
      <c r="QNO442" s="10"/>
      <c r="QNP442" s="10"/>
      <c r="QNQ442" s="10"/>
      <c r="QNR442" s="10"/>
      <c r="QNS442" s="10"/>
      <c r="QNT442" s="10"/>
      <c r="QNU442" s="10"/>
      <c r="QNV442" s="10"/>
      <c r="QNW442" s="10"/>
      <c r="QNX442" s="10"/>
      <c r="QNY442" s="10"/>
      <c r="QNZ442" s="10"/>
      <c r="QOA442" s="10"/>
      <c r="QOB442" s="10"/>
      <c r="QOC442" s="10"/>
      <c r="QOD442" s="10"/>
      <c r="QOE442" s="10"/>
      <c r="QOF442" s="10"/>
      <c r="QOG442" s="10"/>
      <c r="QOH442" s="10"/>
      <c r="QOI442" s="10"/>
      <c r="QOJ442" s="10"/>
      <c r="QOK442" s="10"/>
      <c r="QOL442" s="10"/>
      <c r="QOM442" s="10"/>
      <c r="QON442" s="10"/>
      <c r="QOO442" s="10"/>
      <c r="QOP442" s="10"/>
      <c r="QOQ442" s="10"/>
      <c r="QOR442" s="10"/>
      <c r="QOS442" s="10"/>
      <c r="QOT442" s="10"/>
      <c r="QOU442" s="10"/>
      <c r="QOV442" s="10"/>
      <c r="QOW442" s="10"/>
      <c r="QOX442" s="10"/>
      <c r="QOY442" s="10"/>
      <c r="QOZ442" s="10"/>
      <c r="QPA442" s="10"/>
      <c r="QPB442" s="10"/>
      <c r="QPC442" s="10"/>
      <c r="QPD442" s="10"/>
      <c r="QPE442" s="10"/>
      <c r="QPF442" s="10"/>
      <c r="QPG442" s="10"/>
      <c r="QPH442" s="10"/>
      <c r="QPI442" s="10"/>
      <c r="QPJ442" s="10"/>
      <c r="QPK442" s="10"/>
      <c r="QPL442" s="10"/>
      <c r="QPM442" s="10"/>
      <c r="QPN442" s="10"/>
      <c r="QPO442" s="10"/>
      <c r="QPP442" s="10"/>
      <c r="QPQ442" s="10"/>
      <c r="QPR442" s="10"/>
      <c r="QPS442" s="10"/>
      <c r="QPT442" s="10"/>
      <c r="QPU442" s="10"/>
      <c r="QPV442" s="10"/>
      <c r="QPW442" s="10"/>
      <c r="QPX442" s="10"/>
      <c r="QPY442" s="10"/>
      <c r="QPZ442" s="10"/>
      <c r="QQA442" s="10"/>
      <c r="QQB442" s="10"/>
      <c r="QQC442" s="10"/>
      <c r="QQD442" s="10"/>
      <c r="QQE442" s="10"/>
      <c r="QQF442" s="10"/>
      <c r="QQG442" s="10"/>
      <c r="QQH442" s="10"/>
      <c r="QQI442" s="10"/>
      <c r="QQJ442" s="10"/>
      <c r="QQK442" s="10"/>
      <c r="QQL442" s="10"/>
      <c r="QQM442" s="10"/>
      <c r="QQN442" s="10"/>
      <c r="QQO442" s="10"/>
      <c r="QQP442" s="10"/>
      <c r="QQQ442" s="10"/>
      <c r="QQR442" s="10"/>
      <c r="QQS442" s="10"/>
      <c r="QQT442" s="10"/>
      <c r="QQU442" s="10"/>
      <c r="QQV442" s="10"/>
      <c r="QQW442" s="10"/>
      <c r="QQX442" s="10"/>
      <c r="QQY442" s="10"/>
      <c r="QQZ442" s="10"/>
      <c r="QRA442" s="10"/>
      <c r="QRB442" s="10"/>
      <c r="QRC442" s="10"/>
      <c r="QRD442" s="10"/>
      <c r="QRE442" s="10"/>
      <c r="QRF442" s="10"/>
      <c r="QRG442" s="10"/>
      <c r="QRH442" s="10"/>
      <c r="QRI442" s="10"/>
      <c r="QRJ442" s="10"/>
      <c r="QRK442" s="10"/>
      <c r="QRL442" s="10"/>
      <c r="QRM442" s="10"/>
      <c r="QRN442" s="10"/>
      <c r="QRO442" s="10"/>
      <c r="QRP442" s="10"/>
      <c r="QRQ442" s="10"/>
      <c r="QRR442" s="10"/>
      <c r="QRS442" s="10"/>
      <c r="QRT442" s="10"/>
      <c r="QRU442" s="10"/>
      <c r="QRV442" s="10"/>
      <c r="QRW442" s="10"/>
      <c r="QRX442" s="10"/>
      <c r="QRY442" s="10"/>
      <c r="QRZ442" s="10"/>
      <c r="QSA442" s="10"/>
      <c r="QSB442" s="10"/>
      <c r="QSC442" s="10"/>
      <c r="QSD442" s="10"/>
      <c r="QSE442" s="10"/>
      <c r="QSF442" s="10"/>
      <c r="QSG442" s="10"/>
      <c r="QSH442" s="10"/>
      <c r="QSI442" s="10"/>
      <c r="QSJ442" s="10"/>
      <c r="QSK442" s="10"/>
      <c r="QSL442" s="10"/>
      <c r="QSM442" s="10"/>
      <c r="QSN442" s="10"/>
      <c r="QSO442" s="10"/>
      <c r="QSP442" s="10"/>
      <c r="QSQ442" s="10"/>
      <c r="QSR442" s="10"/>
      <c r="QSS442" s="10"/>
      <c r="QST442" s="10"/>
      <c r="QSU442" s="10"/>
      <c r="QSV442" s="10"/>
      <c r="QSW442" s="10"/>
      <c r="QSX442" s="10"/>
      <c r="QSY442" s="10"/>
      <c r="QSZ442" s="10"/>
      <c r="QTA442" s="10"/>
      <c r="QTB442" s="10"/>
      <c r="QTC442" s="10"/>
      <c r="QTD442" s="10"/>
      <c r="QTE442" s="10"/>
      <c r="QTF442" s="10"/>
      <c r="QTG442" s="10"/>
      <c r="QTH442" s="10"/>
      <c r="QTI442" s="10"/>
      <c r="QTJ442" s="10"/>
      <c r="QTK442" s="10"/>
      <c r="QTL442" s="10"/>
      <c r="QTM442" s="10"/>
      <c r="QTN442" s="10"/>
      <c r="QTO442" s="10"/>
      <c r="QTP442" s="10"/>
      <c r="QTQ442" s="10"/>
      <c r="QTR442" s="10"/>
      <c r="QTS442" s="10"/>
      <c r="QTT442" s="10"/>
      <c r="QTU442" s="10"/>
      <c r="QTV442" s="10"/>
      <c r="QTW442" s="10"/>
      <c r="QTX442" s="10"/>
      <c r="QTY442" s="10"/>
      <c r="QTZ442" s="10"/>
      <c r="QUA442" s="10"/>
      <c r="QUB442" s="10"/>
      <c r="QUC442" s="10"/>
      <c r="QUD442" s="10"/>
      <c r="QUE442" s="10"/>
      <c r="QUF442" s="10"/>
      <c r="QUG442" s="10"/>
      <c r="QUH442" s="10"/>
      <c r="QUI442" s="10"/>
      <c r="QUJ442" s="10"/>
      <c r="QUK442" s="10"/>
      <c r="QUL442" s="10"/>
      <c r="QUM442" s="10"/>
      <c r="QUN442" s="10"/>
      <c r="QUO442" s="10"/>
      <c r="QUP442" s="10"/>
      <c r="QUQ442" s="10"/>
      <c r="QUR442" s="10"/>
      <c r="QUS442" s="10"/>
      <c r="QUT442" s="10"/>
      <c r="QUU442" s="10"/>
      <c r="QUV442" s="10"/>
      <c r="QUW442" s="10"/>
      <c r="QUX442" s="10"/>
      <c r="QUY442" s="10"/>
      <c r="QUZ442" s="10"/>
      <c r="QVA442" s="10"/>
      <c r="QVB442" s="10"/>
      <c r="QVC442" s="10"/>
      <c r="QVD442" s="10"/>
      <c r="QVE442" s="10"/>
      <c r="QVF442" s="10"/>
      <c r="QVG442" s="10"/>
      <c r="QVH442" s="10"/>
      <c r="QVI442" s="10"/>
      <c r="QVJ442" s="10"/>
      <c r="QVK442" s="10"/>
      <c r="QVL442" s="10"/>
      <c r="QVM442" s="10"/>
      <c r="QVN442" s="10"/>
      <c r="QVO442" s="10"/>
      <c r="QVP442" s="10"/>
      <c r="QVQ442" s="10"/>
      <c r="QVR442" s="10"/>
      <c r="QVS442" s="10"/>
      <c r="QVT442" s="10"/>
      <c r="QVU442" s="10"/>
      <c r="QVV442" s="10"/>
      <c r="QVW442" s="10"/>
      <c r="QVX442" s="10"/>
      <c r="QVY442" s="10"/>
      <c r="QVZ442" s="10"/>
      <c r="QWA442" s="10"/>
      <c r="QWB442" s="10"/>
      <c r="QWC442" s="10"/>
      <c r="QWD442" s="10"/>
      <c r="QWE442" s="10"/>
      <c r="QWF442" s="10"/>
      <c r="QWG442" s="10"/>
      <c r="QWH442" s="10"/>
      <c r="QWI442" s="10"/>
      <c r="QWJ442" s="10"/>
      <c r="QWK442" s="10"/>
      <c r="QWL442" s="10"/>
      <c r="QWM442" s="10"/>
      <c r="QWN442" s="10"/>
      <c r="QWO442" s="10"/>
      <c r="QWP442" s="10"/>
      <c r="QWQ442" s="10"/>
      <c r="QWR442" s="10"/>
      <c r="QWS442" s="10"/>
      <c r="QWT442" s="10"/>
      <c r="QWU442" s="10"/>
      <c r="QWV442" s="10"/>
      <c r="QWW442" s="10"/>
      <c r="QWX442" s="10"/>
      <c r="QWY442" s="10"/>
      <c r="QWZ442" s="10"/>
      <c r="QXA442" s="10"/>
      <c r="QXB442" s="10"/>
      <c r="QXC442" s="10"/>
      <c r="QXD442" s="10"/>
      <c r="QXE442" s="10"/>
      <c r="QXF442" s="10"/>
      <c r="QXG442" s="10"/>
      <c r="QXH442" s="10"/>
      <c r="QXI442" s="10"/>
      <c r="QXJ442" s="10"/>
      <c r="QXK442" s="10"/>
      <c r="QXL442" s="10"/>
      <c r="QXM442" s="10"/>
      <c r="QXN442" s="10"/>
      <c r="QXO442" s="10"/>
      <c r="QXP442" s="10"/>
      <c r="QXQ442" s="10"/>
      <c r="QXR442" s="10"/>
      <c r="QXS442" s="10"/>
      <c r="QXT442" s="10"/>
      <c r="QXU442" s="10"/>
      <c r="QXV442" s="10"/>
      <c r="QXW442" s="10"/>
      <c r="QXX442" s="10"/>
      <c r="QXY442" s="10"/>
      <c r="QXZ442" s="10"/>
      <c r="QYA442" s="10"/>
      <c r="QYB442" s="10"/>
      <c r="QYC442" s="10"/>
      <c r="QYD442" s="10"/>
      <c r="QYE442" s="10"/>
      <c r="QYF442" s="10"/>
      <c r="QYG442" s="10"/>
      <c r="QYH442" s="10"/>
      <c r="QYI442" s="10"/>
      <c r="QYJ442" s="10"/>
      <c r="QYK442" s="10"/>
      <c r="QYL442" s="10"/>
      <c r="QYM442" s="10"/>
      <c r="QYN442" s="10"/>
      <c r="QYO442" s="10"/>
      <c r="QYP442" s="10"/>
      <c r="QYQ442" s="10"/>
      <c r="QYR442" s="10"/>
      <c r="QYS442" s="10"/>
      <c r="QYT442" s="10"/>
      <c r="QYU442" s="10"/>
      <c r="QYV442" s="10"/>
      <c r="QYW442" s="10"/>
      <c r="QYX442" s="10"/>
      <c r="QYY442" s="10"/>
      <c r="QYZ442" s="10"/>
      <c r="QZA442" s="10"/>
      <c r="QZB442" s="10"/>
      <c r="QZC442" s="10"/>
      <c r="QZD442" s="10"/>
      <c r="QZE442" s="10"/>
      <c r="QZF442" s="10"/>
      <c r="QZG442" s="10"/>
      <c r="QZH442" s="10"/>
      <c r="QZI442" s="10"/>
      <c r="QZJ442" s="10"/>
      <c r="QZK442" s="10"/>
      <c r="QZL442" s="10"/>
      <c r="QZM442" s="10"/>
      <c r="QZN442" s="10"/>
      <c r="QZO442" s="10"/>
      <c r="QZP442" s="10"/>
      <c r="QZQ442" s="10"/>
      <c r="QZR442" s="10"/>
      <c r="QZS442" s="10"/>
      <c r="QZT442" s="10"/>
      <c r="QZU442" s="10"/>
      <c r="QZV442" s="10"/>
      <c r="QZW442" s="10"/>
      <c r="QZX442" s="10"/>
      <c r="QZY442" s="10"/>
      <c r="QZZ442" s="10"/>
      <c r="RAA442" s="10"/>
      <c r="RAB442" s="10"/>
      <c r="RAC442" s="10"/>
      <c r="RAD442" s="10"/>
      <c r="RAE442" s="10"/>
      <c r="RAF442" s="10"/>
      <c r="RAG442" s="10"/>
      <c r="RAH442" s="10"/>
      <c r="RAI442" s="10"/>
      <c r="RAJ442" s="10"/>
      <c r="RAK442" s="10"/>
      <c r="RAL442" s="10"/>
      <c r="RAM442" s="10"/>
      <c r="RAN442" s="10"/>
      <c r="RAO442" s="10"/>
      <c r="RAP442" s="10"/>
      <c r="RAQ442" s="10"/>
      <c r="RAR442" s="10"/>
      <c r="RAS442" s="10"/>
      <c r="RAT442" s="10"/>
      <c r="RAU442" s="10"/>
      <c r="RAV442" s="10"/>
      <c r="RAW442" s="10"/>
      <c r="RAX442" s="10"/>
      <c r="RAY442" s="10"/>
      <c r="RAZ442" s="10"/>
      <c r="RBA442" s="10"/>
      <c r="RBB442" s="10"/>
      <c r="RBC442" s="10"/>
      <c r="RBD442" s="10"/>
      <c r="RBE442" s="10"/>
      <c r="RBF442" s="10"/>
      <c r="RBG442" s="10"/>
      <c r="RBH442" s="10"/>
      <c r="RBI442" s="10"/>
      <c r="RBJ442" s="10"/>
      <c r="RBK442" s="10"/>
      <c r="RBL442" s="10"/>
      <c r="RBM442" s="10"/>
      <c r="RBN442" s="10"/>
      <c r="RBO442" s="10"/>
      <c r="RBP442" s="10"/>
      <c r="RBQ442" s="10"/>
      <c r="RBR442" s="10"/>
      <c r="RBS442" s="10"/>
      <c r="RBT442" s="10"/>
      <c r="RBU442" s="10"/>
      <c r="RBV442" s="10"/>
      <c r="RBW442" s="10"/>
      <c r="RBX442" s="10"/>
      <c r="RBY442" s="10"/>
      <c r="RBZ442" s="10"/>
      <c r="RCA442" s="10"/>
      <c r="RCB442" s="10"/>
      <c r="RCC442" s="10"/>
      <c r="RCD442" s="10"/>
      <c r="RCE442" s="10"/>
      <c r="RCF442" s="10"/>
      <c r="RCG442" s="10"/>
      <c r="RCH442" s="10"/>
      <c r="RCI442" s="10"/>
      <c r="RCJ442" s="10"/>
      <c r="RCK442" s="10"/>
      <c r="RCL442" s="10"/>
      <c r="RCM442" s="10"/>
      <c r="RCN442" s="10"/>
      <c r="RCO442" s="10"/>
      <c r="RCP442" s="10"/>
      <c r="RCQ442" s="10"/>
      <c r="RCR442" s="10"/>
      <c r="RCS442" s="10"/>
      <c r="RCT442" s="10"/>
      <c r="RCU442" s="10"/>
      <c r="RCV442" s="10"/>
      <c r="RCW442" s="10"/>
      <c r="RCX442" s="10"/>
      <c r="RCY442" s="10"/>
      <c r="RCZ442" s="10"/>
      <c r="RDA442" s="10"/>
      <c r="RDB442" s="10"/>
      <c r="RDC442" s="10"/>
      <c r="RDD442" s="10"/>
      <c r="RDE442" s="10"/>
      <c r="RDF442" s="10"/>
      <c r="RDG442" s="10"/>
      <c r="RDH442" s="10"/>
      <c r="RDI442" s="10"/>
      <c r="RDJ442" s="10"/>
      <c r="RDK442" s="10"/>
      <c r="RDL442" s="10"/>
      <c r="RDM442" s="10"/>
      <c r="RDN442" s="10"/>
      <c r="RDO442" s="10"/>
      <c r="RDP442" s="10"/>
      <c r="RDQ442" s="10"/>
      <c r="RDR442" s="10"/>
      <c r="RDS442" s="10"/>
      <c r="RDT442" s="10"/>
      <c r="RDU442" s="10"/>
      <c r="RDV442" s="10"/>
      <c r="RDW442" s="10"/>
      <c r="RDX442" s="10"/>
      <c r="RDY442" s="10"/>
      <c r="RDZ442" s="10"/>
      <c r="REA442" s="10"/>
      <c r="REB442" s="10"/>
      <c r="REC442" s="10"/>
      <c r="RED442" s="10"/>
      <c r="REE442" s="10"/>
      <c r="REF442" s="10"/>
      <c r="REG442" s="10"/>
      <c r="REH442" s="10"/>
      <c r="REI442" s="10"/>
      <c r="REJ442" s="10"/>
      <c r="REK442" s="10"/>
      <c r="REL442" s="10"/>
      <c r="REM442" s="10"/>
      <c r="REN442" s="10"/>
      <c r="REO442" s="10"/>
      <c r="REP442" s="10"/>
      <c r="REQ442" s="10"/>
      <c r="RER442" s="10"/>
      <c r="RES442" s="10"/>
      <c r="RET442" s="10"/>
      <c r="REU442" s="10"/>
      <c r="REV442" s="10"/>
      <c r="REW442" s="10"/>
      <c r="REX442" s="10"/>
      <c r="REY442" s="10"/>
      <c r="REZ442" s="10"/>
      <c r="RFA442" s="10"/>
      <c r="RFB442" s="10"/>
      <c r="RFC442" s="10"/>
      <c r="RFD442" s="10"/>
      <c r="RFE442" s="10"/>
      <c r="RFF442" s="10"/>
      <c r="RFG442" s="10"/>
      <c r="RFH442" s="10"/>
      <c r="RFI442" s="10"/>
      <c r="RFJ442" s="10"/>
      <c r="RFK442" s="10"/>
      <c r="RFL442" s="10"/>
      <c r="RFM442" s="10"/>
      <c r="RFN442" s="10"/>
      <c r="RFO442" s="10"/>
      <c r="RFP442" s="10"/>
      <c r="RFQ442" s="10"/>
      <c r="RFR442" s="10"/>
      <c r="RFS442" s="10"/>
      <c r="RFT442" s="10"/>
      <c r="RFU442" s="10"/>
      <c r="RFV442" s="10"/>
      <c r="RFW442" s="10"/>
      <c r="RFX442" s="10"/>
      <c r="RFY442" s="10"/>
      <c r="RFZ442" s="10"/>
      <c r="RGA442" s="10"/>
      <c r="RGB442" s="10"/>
      <c r="RGC442" s="10"/>
      <c r="RGD442" s="10"/>
      <c r="RGE442" s="10"/>
      <c r="RGF442" s="10"/>
      <c r="RGG442" s="10"/>
      <c r="RGH442" s="10"/>
      <c r="RGI442" s="10"/>
      <c r="RGJ442" s="10"/>
      <c r="RGK442" s="10"/>
      <c r="RGL442" s="10"/>
      <c r="RGM442" s="10"/>
      <c r="RGN442" s="10"/>
      <c r="RGO442" s="10"/>
      <c r="RGP442" s="10"/>
      <c r="RGQ442" s="10"/>
      <c r="RGR442" s="10"/>
      <c r="RGS442" s="10"/>
      <c r="RGT442" s="10"/>
      <c r="RGU442" s="10"/>
      <c r="RGV442" s="10"/>
      <c r="RGW442" s="10"/>
      <c r="RGX442" s="10"/>
      <c r="RGY442" s="10"/>
      <c r="RGZ442" s="10"/>
      <c r="RHA442" s="10"/>
      <c r="RHB442" s="10"/>
      <c r="RHC442" s="10"/>
      <c r="RHD442" s="10"/>
      <c r="RHE442" s="10"/>
      <c r="RHF442" s="10"/>
      <c r="RHG442" s="10"/>
      <c r="RHH442" s="10"/>
      <c r="RHI442" s="10"/>
      <c r="RHJ442" s="10"/>
      <c r="RHK442" s="10"/>
      <c r="RHL442" s="10"/>
      <c r="RHM442" s="10"/>
      <c r="RHN442" s="10"/>
      <c r="RHO442" s="10"/>
      <c r="RHP442" s="10"/>
      <c r="RHQ442" s="10"/>
      <c r="RHR442" s="10"/>
      <c r="RHS442" s="10"/>
      <c r="RHT442" s="10"/>
      <c r="RHU442" s="10"/>
      <c r="RHV442" s="10"/>
      <c r="RHW442" s="10"/>
      <c r="RHX442" s="10"/>
      <c r="RHY442" s="10"/>
      <c r="RHZ442" s="10"/>
      <c r="RIA442" s="10"/>
      <c r="RIB442" s="10"/>
      <c r="RIC442" s="10"/>
      <c r="RID442" s="10"/>
      <c r="RIE442" s="10"/>
      <c r="RIF442" s="10"/>
      <c r="RIG442" s="10"/>
      <c r="RIH442" s="10"/>
      <c r="RII442" s="10"/>
      <c r="RIJ442" s="10"/>
      <c r="RIK442" s="10"/>
      <c r="RIL442" s="10"/>
      <c r="RIM442" s="10"/>
      <c r="RIN442" s="10"/>
      <c r="RIO442" s="10"/>
      <c r="RIP442" s="10"/>
      <c r="RIQ442" s="10"/>
      <c r="RIR442" s="10"/>
      <c r="RIS442" s="10"/>
      <c r="RIT442" s="10"/>
      <c r="RIU442" s="10"/>
      <c r="RIV442" s="10"/>
      <c r="RIW442" s="10"/>
      <c r="RIX442" s="10"/>
      <c r="RIY442" s="10"/>
      <c r="RIZ442" s="10"/>
      <c r="RJA442" s="10"/>
      <c r="RJB442" s="10"/>
      <c r="RJC442" s="10"/>
      <c r="RJD442" s="10"/>
      <c r="RJE442" s="10"/>
      <c r="RJF442" s="10"/>
      <c r="RJG442" s="10"/>
      <c r="RJH442" s="10"/>
      <c r="RJI442" s="10"/>
      <c r="RJJ442" s="10"/>
      <c r="RJK442" s="10"/>
      <c r="RJL442" s="10"/>
      <c r="RJM442" s="10"/>
      <c r="RJN442" s="10"/>
      <c r="RJO442" s="10"/>
      <c r="RJP442" s="10"/>
      <c r="RJQ442" s="10"/>
      <c r="RJR442" s="10"/>
      <c r="RJS442" s="10"/>
      <c r="RJT442" s="10"/>
      <c r="RJU442" s="10"/>
      <c r="RJV442" s="10"/>
      <c r="RJW442" s="10"/>
      <c r="RJX442" s="10"/>
      <c r="RJY442" s="10"/>
      <c r="RJZ442" s="10"/>
      <c r="RKA442" s="10"/>
      <c r="RKB442" s="10"/>
      <c r="RKC442" s="10"/>
      <c r="RKD442" s="10"/>
      <c r="RKE442" s="10"/>
      <c r="RKF442" s="10"/>
      <c r="RKG442" s="10"/>
      <c r="RKH442" s="10"/>
      <c r="RKI442" s="10"/>
      <c r="RKJ442" s="10"/>
      <c r="RKK442" s="10"/>
      <c r="RKL442" s="10"/>
      <c r="RKM442" s="10"/>
      <c r="RKN442" s="10"/>
      <c r="RKO442" s="10"/>
      <c r="RKP442" s="10"/>
      <c r="RKQ442" s="10"/>
      <c r="RKR442" s="10"/>
      <c r="RKS442" s="10"/>
      <c r="RKT442" s="10"/>
      <c r="RKU442" s="10"/>
      <c r="RKV442" s="10"/>
      <c r="RKW442" s="10"/>
      <c r="RKX442" s="10"/>
      <c r="RKY442" s="10"/>
      <c r="RKZ442" s="10"/>
      <c r="RLA442" s="10"/>
      <c r="RLB442" s="10"/>
      <c r="RLC442" s="10"/>
      <c r="RLD442" s="10"/>
      <c r="RLE442" s="10"/>
      <c r="RLF442" s="10"/>
      <c r="RLG442" s="10"/>
      <c r="RLH442" s="10"/>
      <c r="RLI442" s="10"/>
      <c r="RLJ442" s="10"/>
      <c r="RLK442" s="10"/>
      <c r="RLL442" s="10"/>
      <c r="RLM442" s="10"/>
      <c r="RLN442" s="10"/>
      <c r="RLO442" s="10"/>
      <c r="RLP442" s="10"/>
      <c r="RLQ442" s="10"/>
      <c r="RLR442" s="10"/>
      <c r="RLS442" s="10"/>
      <c r="RLT442" s="10"/>
      <c r="RLU442" s="10"/>
      <c r="RLV442" s="10"/>
      <c r="RLW442" s="10"/>
      <c r="RLX442" s="10"/>
      <c r="RLY442" s="10"/>
      <c r="RLZ442" s="10"/>
      <c r="RMA442" s="10"/>
      <c r="RMB442" s="10"/>
      <c r="RMC442" s="10"/>
      <c r="RMD442" s="10"/>
      <c r="RME442" s="10"/>
      <c r="RMF442" s="10"/>
      <c r="RMG442" s="10"/>
      <c r="RMH442" s="10"/>
      <c r="RMI442" s="10"/>
      <c r="RMJ442" s="10"/>
      <c r="RMK442" s="10"/>
      <c r="RML442" s="10"/>
      <c r="RMM442" s="10"/>
      <c r="RMN442" s="10"/>
      <c r="RMO442" s="10"/>
      <c r="RMP442" s="10"/>
      <c r="RMQ442" s="10"/>
      <c r="RMR442" s="10"/>
      <c r="RMS442" s="10"/>
      <c r="RMT442" s="10"/>
      <c r="RMU442" s="10"/>
      <c r="RMV442" s="10"/>
      <c r="RMW442" s="10"/>
      <c r="RMX442" s="10"/>
      <c r="RMY442" s="10"/>
      <c r="RMZ442" s="10"/>
      <c r="RNA442" s="10"/>
      <c r="RNB442" s="10"/>
      <c r="RNC442" s="10"/>
      <c r="RND442" s="10"/>
      <c r="RNE442" s="10"/>
      <c r="RNF442" s="10"/>
      <c r="RNG442" s="10"/>
      <c r="RNH442" s="10"/>
      <c r="RNI442" s="10"/>
      <c r="RNJ442" s="10"/>
      <c r="RNK442" s="10"/>
      <c r="RNL442" s="10"/>
      <c r="RNM442" s="10"/>
      <c r="RNN442" s="10"/>
      <c r="RNO442" s="10"/>
      <c r="RNP442" s="10"/>
      <c r="RNQ442" s="10"/>
      <c r="RNR442" s="10"/>
      <c r="RNS442" s="10"/>
      <c r="RNT442" s="10"/>
      <c r="RNU442" s="10"/>
      <c r="RNV442" s="10"/>
      <c r="RNW442" s="10"/>
      <c r="RNX442" s="10"/>
      <c r="RNY442" s="10"/>
      <c r="RNZ442" s="10"/>
      <c r="ROA442" s="10"/>
      <c r="ROB442" s="10"/>
      <c r="ROC442" s="10"/>
      <c r="ROD442" s="10"/>
      <c r="ROE442" s="10"/>
      <c r="ROF442" s="10"/>
      <c r="ROG442" s="10"/>
      <c r="ROH442" s="10"/>
      <c r="ROI442" s="10"/>
      <c r="ROJ442" s="10"/>
      <c r="ROK442" s="10"/>
      <c r="ROL442" s="10"/>
      <c r="ROM442" s="10"/>
      <c r="RON442" s="10"/>
      <c r="ROO442" s="10"/>
      <c r="ROP442" s="10"/>
      <c r="ROQ442" s="10"/>
      <c r="ROR442" s="10"/>
      <c r="ROS442" s="10"/>
      <c r="ROT442" s="10"/>
      <c r="ROU442" s="10"/>
      <c r="ROV442" s="10"/>
      <c r="ROW442" s="10"/>
      <c r="ROX442" s="10"/>
      <c r="ROY442" s="10"/>
      <c r="ROZ442" s="10"/>
      <c r="RPA442" s="10"/>
      <c r="RPB442" s="10"/>
      <c r="RPC442" s="10"/>
      <c r="RPD442" s="10"/>
      <c r="RPE442" s="10"/>
      <c r="RPF442" s="10"/>
      <c r="RPG442" s="10"/>
      <c r="RPH442" s="10"/>
      <c r="RPI442" s="10"/>
      <c r="RPJ442" s="10"/>
      <c r="RPK442" s="10"/>
      <c r="RPL442" s="10"/>
      <c r="RPM442" s="10"/>
      <c r="RPN442" s="10"/>
      <c r="RPO442" s="10"/>
      <c r="RPP442" s="10"/>
      <c r="RPQ442" s="10"/>
      <c r="RPR442" s="10"/>
      <c r="RPS442" s="10"/>
      <c r="RPT442" s="10"/>
      <c r="RPU442" s="10"/>
      <c r="RPV442" s="10"/>
      <c r="RPW442" s="10"/>
      <c r="RPX442" s="10"/>
      <c r="RPY442" s="10"/>
      <c r="RPZ442" s="10"/>
      <c r="RQA442" s="10"/>
      <c r="RQB442" s="10"/>
      <c r="RQC442" s="10"/>
      <c r="RQD442" s="10"/>
      <c r="RQE442" s="10"/>
      <c r="RQF442" s="10"/>
      <c r="RQG442" s="10"/>
      <c r="RQH442" s="10"/>
      <c r="RQI442" s="10"/>
      <c r="RQJ442" s="10"/>
      <c r="RQK442" s="10"/>
      <c r="RQL442" s="10"/>
      <c r="RQM442" s="10"/>
      <c r="RQN442" s="10"/>
      <c r="RQO442" s="10"/>
      <c r="RQP442" s="10"/>
      <c r="RQQ442" s="10"/>
      <c r="RQR442" s="10"/>
      <c r="RQS442" s="10"/>
      <c r="RQT442" s="10"/>
      <c r="RQU442" s="10"/>
      <c r="RQV442" s="10"/>
      <c r="RQW442" s="10"/>
      <c r="RQX442" s="10"/>
      <c r="RQY442" s="10"/>
      <c r="RQZ442" s="10"/>
      <c r="RRA442" s="10"/>
      <c r="RRB442" s="10"/>
      <c r="RRC442" s="10"/>
      <c r="RRD442" s="10"/>
      <c r="RRE442" s="10"/>
      <c r="RRF442" s="10"/>
      <c r="RRG442" s="10"/>
      <c r="RRH442" s="10"/>
      <c r="RRI442" s="10"/>
      <c r="RRJ442" s="10"/>
      <c r="RRK442" s="10"/>
      <c r="RRL442" s="10"/>
      <c r="RRM442" s="10"/>
      <c r="RRN442" s="10"/>
      <c r="RRO442" s="10"/>
      <c r="RRP442" s="10"/>
      <c r="RRQ442" s="10"/>
      <c r="RRR442" s="10"/>
      <c r="RRS442" s="10"/>
      <c r="RRT442" s="10"/>
      <c r="RRU442" s="10"/>
      <c r="RRV442" s="10"/>
      <c r="RRW442" s="10"/>
      <c r="RRX442" s="10"/>
      <c r="RRY442" s="10"/>
      <c r="RRZ442" s="10"/>
      <c r="RSA442" s="10"/>
      <c r="RSB442" s="10"/>
      <c r="RSC442" s="10"/>
      <c r="RSD442" s="10"/>
      <c r="RSE442" s="10"/>
      <c r="RSF442" s="10"/>
      <c r="RSG442" s="10"/>
      <c r="RSH442" s="10"/>
      <c r="RSI442" s="10"/>
      <c r="RSJ442" s="10"/>
      <c r="RSK442" s="10"/>
      <c r="RSL442" s="10"/>
      <c r="RSM442" s="10"/>
      <c r="RSN442" s="10"/>
      <c r="RSO442" s="10"/>
      <c r="RSP442" s="10"/>
      <c r="RSQ442" s="10"/>
      <c r="RSR442" s="10"/>
      <c r="RSS442" s="10"/>
      <c r="RST442" s="10"/>
      <c r="RSU442" s="10"/>
      <c r="RSV442" s="10"/>
      <c r="RSW442" s="10"/>
      <c r="RSX442" s="10"/>
      <c r="RSY442" s="10"/>
      <c r="RSZ442" s="10"/>
      <c r="RTA442" s="10"/>
      <c r="RTB442" s="10"/>
      <c r="RTC442" s="10"/>
      <c r="RTD442" s="10"/>
      <c r="RTE442" s="10"/>
      <c r="RTF442" s="10"/>
      <c r="RTG442" s="10"/>
      <c r="RTH442" s="10"/>
      <c r="RTI442" s="10"/>
      <c r="RTJ442" s="10"/>
      <c r="RTK442" s="10"/>
      <c r="RTL442" s="10"/>
      <c r="RTM442" s="10"/>
      <c r="RTN442" s="10"/>
      <c r="RTO442" s="10"/>
      <c r="RTP442" s="10"/>
      <c r="RTQ442" s="10"/>
      <c r="RTR442" s="10"/>
      <c r="RTS442" s="10"/>
      <c r="RTT442" s="10"/>
      <c r="RTU442" s="10"/>
      <c r="RTV442" s="10"/>
      <c r="RTW442" s="10"/>
      <c r="RTX442" s="10"/>
      <c r="RTY442" s="10"/>
      <c r="RTZ442" s="10"/>
      <c r="RUA442" s="10"/>
      <c r="RUB442" s="10"/>
      <c r="RUC442" s="10"/>
      <c r="RUD442" s="10"/>
      <c r="RUE442" s="10"/>
      <c r="RUF442" s="10"/>
      <c r="RUG442" s="10"/>
      <c r="RUH442" s="10"/>
      <c r="RUI442" s="10"/>
      <c r="RUJ442" s="10"/>
      <c r="RUK442" s="10"/>
      <c r="RUL442" s="10"/>
      <c r="RUM442" s="10"/>
      <c r="RUN442" s="10"/>
      <c r="RUO442" s="10"/>
      <c r="RUP442" s="10"/>
      <c r="RUQ442" s="10"/>
      <c r="RUR442" s="10"/>
      <c r="RUS442" s="10"/>
      <c r="RUT442" s="10"/>
      <c r="RUU442" s="10"/>
      <c r="RUV442" s="10"/>
      <c r="RUW442" s="10"/>
      <c r="RUX442" s="10"/>
      <c r="RUY442" s="10"/>
      <c r="RUZ442" s="10"/>
      <c r="RVA442" s="10"/>
      <c r="RVB442" s="10"/>
      <c r="RVC442" s="10"/>
      <c r="RVD442" s="10"/>
      <c r="RVE442" s="10"/>
      <c r="RVF442" s="10"/>
      <c r="RVG442" s="10"/>
      <c r="RVH442" s="10"/>
      <c r="RVI442" s="10"/>
      <c r="RVJ442" s="10"/>
      <c r="RVK442" s="10"/>
      <c r="RVL442" s="10"/>
      <c r="RVM442" s="10"/>
      <c r="RVN442" s="10"/>
      <c r="RVO442" s="10"/>
      <c r="RVP442" s="10"/>
      <c r="RVQ442" s="10"/>
      <c r="RVR442" s="10"/>
      <c r="RVS442" s="10"/>
      <c r="RVT442" s="10"/>
      <c r="RVU442" s="10"/>
      <c r="RVV442" s="10"/>
      <c r="RVW442" s="10"/>
      <c r="RVX442" s="10"/>
      <c r="RVY442" s="10"/>
      <c r="RVZ442" s="10"/>
      <c r="RWA442" s="10"/>
      <c r="RWB442" s="10"/>
      <c r="RWC442" s="10"/>
      <c r="RWD442" s="10"/>
      <c r="RWE442" s="10"/>
      <c r="RWF442" s="10"/>
      <c r="RWG442" s="10"/>
      <c r="RWH442" s="10"/>
      <c r="RWI442" s="10"/>
      <c r="RWJ442" s="10"/>
      <c r="RWK442" s="10"/>
      <c r="RWL442" s="10"/>
      <c r="RWM442" s="10"/>
      <c r="RWN442" s="10"/>
      <c r="RWO442" s="10"/>
      <c r="RWP442" s="10"/>
      <c r="RWQ442" s="10"/>
      <c r="RWR442" s="10"/>
      <c r="RWS442" s="10"/>
      <c r="RWT442" s="10"/>
      <c r="RWU442" s="10"/>
      <c r="RWV442" s="10"/>
      <c r="RWW442" s="10"/>
      <c r="RWX442" s="10"/>
      <c r="RWY442" s="10"/>
      <c r="RWZ442" s="10"/>
      <c r="RXA442" s="10"/>
      <c r="RXB442" s="10"/>
      <c r="RXC442" s="10"/>
      <c r="RXD442" s="10"/>
      <c r="RXE442" s="10"/>
      <c r="RXF442" s="10"/>
      <c r="RXG442" s="10"/>
      <c r="RXH442" s="10"/>
      <c r="RXI442" s="10"/>
      <c r="RXJ442" s="10"/>
      <c r="RXK442" s="10"/>
      <c r="RXL442" s="10"/>
      <c r="RXM442" s="10"/>
      <c r="RXN442" s="10"/>
      <c r="RXO442" s="10"/>
      <c r="RXP442" s="10"/>
      <c r="RXQ442" s="10"/>
      <c r="RXR442" s="10"/>
      <c r="RXS442" s="10"/>
      <c r="RXT442" s="10"/>
      <c r="RXU442" s="10"/>
      <c r="RXV442" s="10"/>
      <c r="RXW442" s="10"/>
      <c r="RXX442" s="10"/>
      <c r="RXY442" s="10"/>
      <c r="RXZ442" s="10"/>
      <c r="RYA442" s="10"/>
      <c r="RYB442" s="10"/>
      <c r="RYC442" s="10"/>
      <c r="RYD442" s="10"/>
      <c r="RYE442" s="10"/>
      <c r="RYF442" s="10"/>
      <c r="RYG442" s="10"/>
      <c r="RYH442" s="10"/>
      <c r="RYI442" s="10"/>
      <c r="RYJ442" s="10"/>
      <c r="RYK442" s="10"/>
      <c r="RYL442" s="10"/>
      <c r="RYM442" s="10"/>
      <c r="RYN442" s="10"/>
      <c r="RYO442" s="10"/>
      <c r="RYP442" s="10"/>
      <c r="RYQ442" s="10"/>
      <c r="RYR442" s="10"/>
      <c r="RYS442" s="10"/>
      <c r="RYT442" s="10"/>
      <c r="RYU442" s="10"/>
      <c r="RYV442" s="10"/>
      <c r="RYW442" s="10"/>
      <c r="RYX442" s="10"/>
      <c r="RYY442" s="10"/>
      <c r="RYZ442" s="10"/>
      <c r="RZA442" s="10"/>
    </row>
    <row r="443" spans="1:12845" s="42" customFormat="1" x14ac:dyDescent="0.25">
      <c r="A443" s="10" t="s">
        <v>1878</v>
      </c>
      <c r="B443" s="16">
        <v>43903</v>
      </c>
      <c r="C443" s="10" t="s">
        <v>1066</v>
      </c>
      <c r="D443" s="10" t="s">
        <v>23</v>
      </c>
      <c r="E443" s="10" t="s">
        <v>24</v>
      </c>
      <c r="F443" s="11" t="s">
        <v>25</v>
      </c>
      <c r="G443" s="10" t="s">
        <v>2009</v>
      </c>
      <c r="H443" s="10" t="s">
        <v>1880</v>
      </c>
      <c r="I443" s="92"/>
      <c r="J443" s="61"/>
      <c r="K443" s="10"/>
      <c r="L443" s="61">
        <v>53000</v>
      </c>
      <c r="M443" s="10" t="s">
        <v>1918</v>
      </c>
      <c r="N443" s="10" t="s">
        <v>3436</v>
      </c>
      <c r="O443" s="10" t="s">
        <v>2010</v>
      </c>
      <c r="P443" s="10" t="s">
        <v>1272</v>
      </c>
      <c r="Q443" s="10" t="s">
        <v>2011</v>
      </c>
      <c r="R443" s="10">
        <v>55403</v>
      </c>
      <c r="S443" s="10">
        <v>44.979579999999999</v>
      </c>
      <c r="T443" s="10">
        <v>-93.276090999999994</v>
      </c>
      <c r="U443" s="10"/>
      <c r="V443" s="10"/>
      <c r="W443" s="10"/>
      <c r="X443" s="46" t="s">
        <v>29</v>
      </c>
      <c r="Y443" s="10">
        <f t="shared" si="6"/>
        <v>2020</v>
      </c>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c r="CH443" s="10"/>
      <c r="CI443" s="10"/>
      <c r="CJ443" s="10"/>
      <c r="CK443" s="10"/>
      <c r="CL443" s="10"/>
      <c r="CM443" s="10"/>
      <c r="CN443" s="10"/>
      <c r="CO443" s="10"/>
      <c r="CP443" s="10"/>
      <c r="CQ443" s="10"/>
      <c r="CR443" s="10"/>
      <c r="CS443" s="10"/>
      <c r="CT443" s="10"/>
      <c r="CU443" s="10"/>
      <c r="CV443" s="10"/>
      <c r="CW443" s="10"/>
      <c r="CX443" s="10"/>
      <c r="CY443" s="10"/>
      <c r="CZ443" s="10"/>
      <c r="DA443" s="10"/>
      <c r="DB443" s="10"/>
      <c r="DC443" s="10"/>
      <c r="DD443" s="10"/>
      <c r="DE443" s="10"/>
      <c r="DF443" s="10"/>
      <c r="DG443" s="10"/>
      <c r="DH443" s="10"/>
      <c r="DI443" s="10"/>
      <c r="DJ443" s="10"/>
      <c r="DK443" s="10"/>
      <c r="DL443" s="10"/>
      <c r="DM443" s="10"/>
      <c r="DN443" s="10"/>
      <c r="DO443" s="10"/>
      <c r="DP443" s="10"/>
      <c r="DQ443" s="10"/>
      <c r="DR443" s="10"/>
      <c r="DS443" s="10"/>
      <c r="DT443" s="10"/>
      <c r="DU443" s="10"/>
      <c r="DV443" s="10"/>
      <c r="DW443" s="10"/>
      <c r="DX443" s="10"/>
      <c r="DY443" s="10"/>
      <c r="DZ443" s="10"/>
      <c r="EA443" s="10"/>
      <c r="EB443" s="10"/>
      <c r="EC443" s="10"/>
      <c r="ED443" s="10"/>
      <c r="EE443" s="10"/>
      <c r="EF443" s="10"/>
      <c r="EG443" s="10"/>
      <c r="EH443" s="10"/>
      <c r="EI443" s="10"/>
      <c r="EJ443" s="10"/>
      <c r="EK443" s="10"/>
      <c r="EL443" s="10"/>
      <c r="EM443" s="10"/>
      <c r="EN443" s="10"/>
      <c r="EO443" s="10"/>
      <c r="EP443" s="10"/>
      <c r="EQ443" s="10"/>
      <c r="ER443" s="10"/>
      <c r="ES443" s="10"/>
      <c r="ET443" s="10"/>
      <c r="EU443" s="10"/>
      <c r="EV443" s="10"/>
      <c r="EW443" s="10"/>
      <c r="EX443" s="10"/>
      <c r="EY443" s="10"/>
      <c r="EZ443" s="10"/>
      <c r="FA443" s="10"/>
      <c r="FB443" s="10"/>
      <c r="FC443" s="10"/>
      <c r="FD443" s="10"/>
      <c r="FE443" s="10"/>
      <c r="FF443" s="10"/>
      <c r="FG443" s="10"/>
      <c r="FH443" s="10"/>
      <c r="FI443" s="10"/>
      <c r="FJ443" s="10"/>
      <c r="FK443" s="10"/>
      <c r="FL443" s="10"/>
      <c r="FM443" s="10"/>
      <c r="FN443" s="10"/>
      <c r="FO443" s="10"/>
      <c r="FP443" s="10"/>
      <c r="FQ443" s="10"/>
      <c r="FR443" s="10"/>
      <c r="FS443" s="10"/>
      <c r="FT443" s="10"/>
      <c r="FU443" s="10"/>
      <c r="FV443" s="10"/>
      <c r="FW443" s="10"/>
      <c r="FX443" s="10"/>
      <c r="FY443" s="10"/>
      <c r="FZ443" s="10"/>
      <c r="GA443" s="10"/>
      <c r="GB443" s="10"/>
      <c r="GC443" s="10"/>
      <c r="GD443" s="10"/>
      <c r="GE443" s="10"/>
      <c r="GF443" s="10"/>
      <c r="GG443" s="10"/>
      <c r="GH443" s="10"/>
      <c r="GI443" s="10"/>
      <c r="GJ443" s="10"/>
      <c r="GK443" s="10"/>
      <c r="GL443" s="10"/>
      <c r="GM443" s="10"/>
      <c r="GN443" s="10"/>
      <c r="GO443" s="10"/>
      <c r="GP443" s="10"/>
      <c r="GQ443" s="10"/>
      <c r="GR443" s="10"/>
      <c r="GS443" s="10"/>
      <c r="GT443" s="10"/>
      <c r="GU443" s="10"/>
      <c r="GV443" s="10"/>
      <c r="GW443" s="10"/>
      <c r="GX443" s="10"/>
      <c r="GY443" s="10"/>
      <c r="GZ443" s="10"/>
      <c r="HA443" s="10"/>
      <c r="HB443" s="10"/>
      <c r="HC443" s="10"/>
      <c r="HD443" s="10"/>
      <c r="HE443" s="10"/>
      <c r="HF443" s="10"/>
      <c r="HG443" s="10"/>
      <c r="HH443" s="10"/>
      <c r="HI443" s="10"/>
      <c r="HJ443" s="10"/>
      <c r="HK443" s="10"/>
      <c r="HL443" s="10"/>
      <c r="HM443" s="10"/>
      <c r="HN443" s="10"/>
      <c r="HO443" s="10"/>
      <c r="HP443" s="10"/>
      <c r="HQ443" s="10"/>
      <c r="HR443" s="10"/>
      <c r="HS443" s="10"/>
      <c r="HT443" s="10"/>
      <c r="HU443" s="10"/>
      <c r="HV443" s="10"/>
      <c r="HW443" s="10"/>
      <c r="HX443" s="10"/>
      <c r="HY443" s="10"/>
      <c r="HZ443" s="10"/>
      <c r="IA443" s="10"/>
      <c r="IB443" s="10"/>
      <c r="IC443" s="10"/>
      <c r="ID443" s="10"/>
      <c r="IE443" s="10"/>
      <c r="IF443" s="10"/>
      <c r="IG443" s="10"/>
      <c r="IH443" s="10"/>
      <c r="II443" s="10"/>
      <c r="IJ443" s="10"/>
      <c r="IK443" s="10"/>
      <c r="IL443" s="10"/>
      <c r="IM443" s="10"/>
      <c r="IN443" s="10"/>
      <c r="IO443" s="10"/>
      <c r="IP443" s="10"/>
      <c r="IQ443" s="10"/>
      <c r="IR443" s="10"/>
      <c r="IS443" s="10"/>
      <c r="IT443" s="10"/>
      <c r="IU443" s="10"/>
      <c r="IV443" s="10"/>
      <c r="IW443" s="10"/>
      <c r="IX443" s="10"/>
      <c r="IY443" s="10"/>
      <c r="IZ443" s="10"/>
      <c r="JA443" s="10"/>
      <c r="JB443" s="10"/>
      <c r="JC443" s="10"/>
      <c r="JD443" s="10"/>
      <c r="JE443" s="10"/>
      <c r="JF443" s="10"/>
      <c r="JG443" s="10"/>
      <c r="JH443" s="10"/>
      <c r="JI443" s="10"/>
      <c r="JJ443" s="10"/>
      <c r="JK443" s="10"/>
      <c r="JL443" s="10"/>
      <c r="JM443" s="10"/>
      <c r="JN443" s="10"/>
      <c r="JO443" s="10"/>
      <c r="JP443" s="10"/>
      <c r="JQ443" s="10"/>
      <c r="JR443" s="10"/>
      <c r="JS443" s="10"/>
      <c r="JT443" s="10"/>
      <c r="JU443" s="10"/>
      <c r="JV443" s="10"/>
      <c r="JW443" s="10"/>
      <c r="JX443" s="10"/>
      <c r="JY443" s="10"/>
      <c r="JZ443" s="10"/>
      <c r="KA443" s="10"/>
      <c r="KB443" s="10"/>
      <c r="KC443" s="10"/>
      <c r="KD443" s="10"/>
      <c r="KE443" s="10"/>
      <c r="KF443" s="10"/>
      <c r="KG443" s="10"/>
      <c r="KH443" s="10"/>
      <c r="KI443" s="10"/>
      <c r="KJ443" s="10"/>
      <c r="KK443" s="10"/>
      <c r="KL443" s="10"/>
      <c r="KM443" s="10"/>
      <c r="KN443" s="10"/>
      <c r="KO443" s="10"/>
      <c r="KP443" s="10"/>
      <c r="KQ443" s="10"/>
      <c r="KR443" s="10"/>
      <c r="KS443" s="10"/>
      <c r="KT443" s="10"/>
      <c r="KU443" s="10"/>
      <c r="KV443" s="10"/>
      <c r="KW443" s="10"/>
      <c r="KX443" s="10"/>
      <c r="KY443" s="10"/>
      <c r="KZ443" s="10"/>
      <c r="LA443" s="10"/>
      <c r="LB443" s="10"/>
      <c r="LC443" s="10"/>
      <c r="LD443" s="10"/>
      <c r="LE443" s="10"/>
      <c r="LF443" s="10"/>
      <c r="LG443" s="10"/>
      <c r="LH443" s="10"/>
      <c r="LI443" s="10"/>
      <c r="LJ443" s="10"/>
      <c r="LK443" s="10"/>
      <c r="LL443" s="10"/>
      <c r="LM443" s="10"/>
      <c r="LN443" s="10"/>
      <c r="LO443" s="10"/>
      <c r="LP443" s="10"/>
      <c r="LQ443" s="10"/>
      <c r="LR443" s="10"/>
      <c r="LS443" s="10"/>
      <c r="LT443" s="10"/>
      <c r="LU443" s="10"/>
      <c r="LV443" s="10"/>
      <c r="LW443" s="10"/>
      <c r="LX443" s="10"/>
      <c r="LY443" s="10"/>
      <c r="LZ443" s="10"/>
      <c r="MA443" s="10"/>
      <c r="MB443" s="10"/>
      <c r="MC443" s="10"/>
      <c r="MD443" s="10"/>
      <c r="ME443" s="10"/>
      <c r="MF443" s="10"/>
      <c r="MG443" s="10"/>
      <c r="MH443" s="10"/>
      <c r="MI443" s="10"/>
      <c r="MJ443" s="10"/>
      <c r="MK443" s="10"/>
      <c r="ML443" s="10"/>
      <c r="MM443" s="10"/>
      <c r="MN443" s="10"/>
      <c r="MO443" s="10"/>
      <c r="MP443" s="10"/>
      <c r="MQ443" s="10"/>
      <c r="MR443" s="10"/>
      <c r="MS443" s="10"/>
      <c r="MT443" s="10"/>
      <c r="MU443" s="10"/>
      <c r="MV443" s="10"/>
      <c r="MW443" s="10"/>
      <c r="MX443" s="10"/>
      <c r="MY443" s="10"/>
      <c r="MZ443" s="10"/>
      <c r="NA443" s="10"/>
      <c r="NB443" s="10"/>
      <c r="NC443" s="10"/>
      <c r="ND443" s="10"/>
      <c r="NE443" s="10"/>
      <c r="NF443" s="10"/>
      <c r="NG443" s="10"/>
      <c r="NH443" s="10"/>
      <c r="NI443" s="10"/>
      <c r="NJ443" s="10"/>
      <c r="NK443" s="10"/>
      <c r="NL443" s="10"/>
      <c r="NM443" s="10"/>
      <c r="NN443" s="10"/>
      <c r="NO443" s="10"/>
      <c r="NP443" s="10"/>
      <c r="NQ443" s="10"/>
      <c r="NR443" s="10"/>
      <c r="NS443" s="10"/>
      <c r="NT443" s="10"/>
      <c r="NU443" s="10"/>
      <c r="NV443" s="10"/>
      <c r="NW443" s="10"/>
      <c r="NX443" s="10"/>
      <c r="NY443" s="10"/>
      <c r="NZ443" s="10"/>
      <c r="OA443" s="10"/>
      <c r="OB443" s="10"/>
      <c r="OC443" s="10"/>
      <c r="OD443" s="10"/>
      <c r="OE443" s="10"/>
      <c r="OF443" s="10"/>
      <c r="OG443" s="10"/>
      <c r="OH443" s="10"/>
      <c r="OI443" s="10"/>
      <c r="OJ443" s="10"/>
      <c r="OK443" s="10"/>
      <c r="OL443" s="10"/>
      <c r="OM443" s="10"/>
      <c r="ON443" s="10"/>
      <c r="OO443" s="10"/>
      <c r="OP443" s="10"/>
      <c r="OQ443" s="10"/>
      <c r="OR443" s="10"/>
      <c r="OS443" s="10"/>
      <c r="OT443" s="10"/>
      <c r="OU443" s="10"/>
      <c r="OV443" s="10"/>
      <c r="OW443" s="10"/>
      <c r="OX443" s="10"/>
      <c r="OY443" s="10"/>
      <c r="OZ443" s="10"/>
      <c r="PA443" s="10"/>
      <c r="PB443" s="10"/>
      <c r="PC443" s="10"/>
      <c r="PD443" s="10"/>
      <c r="PE443" s="10"/>
      <c r="PF443" s="10"/>
      <c r="PG443" s="10"/>
      <c r="PH443" s="10"/>
      <c r="PI443" s="10"/>
      <c r="PJ443" s="10"/>
      <c r="PK443" s="10"/>
      <c r="PL443" s="10"/>
      <c r="PM443" s="10"/>
      <c r="PN443" s="10"/>
      <c r="PO443" s="10"/>
      <c r="PP443" s="10"/>
      <c r="PQ443" s="10"/>
      <c r="PR443" s="10"/>
      <c r="PS443" s="10"/>
      <c r="PT443" s="10"/>
      <c r="PU443" s="10"/>
      <c r="PV443" s="10"/>
      <c r="PW443" s="10"/>
      <c r="PX443" s="10"/>
      <c r="PY443" s="10"/>
      <c r="PZ443" s="10"/>
      <c r="QA443" s="10"/>
      <c r="QB443" s="10"/>
      <c r="QC443" s="10"/>
      <c r="QD443" s="10"/>
      <c r="QE443" s="10"/>
      <c r="QF443" s="10"/>
      <c r="QG443" s="10"/>
      <c r="QH443" s="10"/>
      <c r="QI443" s="10"/>
      <c r="QJ443" s="10"/>
      <c r="QK443" s="10"/>
      <c r="QL443" s="10"/>
      <c r="QM443" s="10"/>
      <c r="QN443" s="10"/>
      <c r="QO443" s="10"/>
      <c r="QP443" s="10"/>
      <c r="QQ443" s="10"/>
      <c r="QR443" s="10"/>
      <c r="QS443" s="10"/>
      <c r="QT443" s="10"/>
      <c r="QU443" s="10"/>
      <c r="QV443" s="10"/>
      <c r="QW443" s="10"/>
      <c r="QX443" s="10"/>
      <c r="QY443" s="10"/>
      <c r="QZ443" s="10"/>
      <c r="RA443" s="10"/>
      <c r="RB443" s="10"/>
      <c r="RC443" s="10"/>
      <c r="RD443" s="10"/>
      <c r="RE443" s="10"/>
      <c r="RF443" s="10"/>
      <c r="RG443" s="10"/>
      <c r="RH443" s="10"/>
      <c r="RI443" s="10"/>
      <c r="RJ443" s="10"/>
      <c r="RK443" s="10"/>
      <c r="RL443" s="10"/>
      <c r="RM443" s="10"/>
      <c r="RN443" s="10"/>
      <c r="RO443" s="10"/>
      <c r="RP443" s="10"/>
      <c r="RQ443" s="10"/>
      <c r="RR443" s="10"/>
      <c r="RS443" s="10"/>
      <c r="RT443" s="10"/>
      <c r="RU443" s="10"/>
      <c r="RV443" s="10"/>
      <c r="RW443" s="10"/>
      <c r="RX443" s="10"/>
      <c r="RY443" s="10"/>
      <c r="RZ443" s="10"/>
      <c r="SA443" s="10"/>
      <c r="SB443" s="10"/>
      <c r="SC443" s="10"/>
      <c r="SD443" s="10"/>
      <c r="SE443" s="10"/>
      <c r="SF443" s="10"/>
      <c r="SG443" s="10"/>
      <c r="SH443" s="10"/>
      <c r="SI443" s="10"/>
      <c r="SJ443" s="10"/>
      <c r="SK443" s="10"/>
      <c r="SL443" s="10"/>
      <c r="SM443" s="10"/>
      <c r="SN443" s="10"/>
      <c r="SO443" s="10"/>
      <c r="SP443" s="10"/>
      <c r="SQ443" s="10"/>
      <c r="SR443" s="10"/>
      <c r="SS443" s="10"/>
      <c r="ST443" s="10"/>
      <c r="SU443" s="10"/>
      <c r="SV443" s="10"/>
      <c r="SW443" s="10"/>
      <c r="SX443" s="10"/>
      <c r="SY443" s="10"/>
      <c r="SZ443" s="10"/>
      <c r="TA443" s="10"/>
      <c r="TB443" s="10"/>
      <c r="TC443" s="10"/>
      <c r="TD443" s="10"/>
      <c r="TE443" s="10"/>
      <c r="TF443" s="10"/>
      <c r="TG443" s="10"/>
      <c r="TH443" s="10"/>
      <c r="TI443" s="10"/>
      <c r="TJ443" s="10"/>
      <c r="TK443" s="10"/>
      <c r="TL443" s="10"/>
      <c r="TM443" s="10"/>
      <c r="TN443" s="10"/>
      <c r="TO443" s="10"/>
      <c r="TP443" s="10"/>
      <c r="TQ443" s="10"/>
      <c r="TR443" s="10"/>
      <c r="TS443" s="10"/>
      <c r="TT443" s="10"/>
      <c r="TU443" s="10"/>
      <c r="TV443" s="10"/>
      <c r="TW443" s="10"/>
      <c r="TX443" s="10"/>
      <c r="TY443" s="10"/>
      <c r="TZ443" s="10"/>
      <c r="UA443" s="10"/>
      <c r="UB443" s="10"/>
      <c r="UC443" s="10"/>
      <c r="UD443" s="10"/>
      <c r="UE443" s="10"/>
      <c r="UF443" s="10"/>
      <c r="UG443" s="10"/>
      <c r="UH443" s="10"/>
      <c r="UI443" s="10"/>
      <c r="UJ443" s="10"/>
      <c r="UK443" s="10"/>
      <c r="UL443" s="10"/>
      <c r="UM443" s="10"/>
      <c r="UN443" s="10"/>
      <c r="UO443" s="10"/>
      <c r="UP443" s="10"/>
      <c r="UQ443" s="10"/>
      <c r="UR443" s="10"/>
      <c r="US443" s="10"/>
      <c r="UT443" s="10"/>
      <c r="UU443" s="10"/>
      <c r="UV443" s="10"/>
      <c r="UW443" s="10"/>
      <c r="UX443" s="10"/>
      <c r="UY443" s="10"/>
      <c r="UZ443" s="10"/>
      <c r="VA443" s="10"/>
      <c r="VB443" s="10"/>
      <c r="VC443" s="10"/>
      <c r="VD443" s="10"/>
      <c r="VE443" s="10"/>
      <c r="VF443" s="10"/>
      <c r="VG443" s="10"/>
      <c r="VH443" s="10"/>
      <c r="VI443" s="10"/>
      <c r="VJ443" s="10"/>
      <c r="VK443" s="10"/>
      <c r="VL443" s="10"/>
      <c r="VM443" s="10"/>
      <c r="VN443" s="10"/>
      <c r="VO443" s="10"/>
      <c r="VP443" s="10"/>
      <c r="VQ443" s="10"/>
      <c r="VR443" s="10"/>
      <c r="VS443" s="10"/>
      <c r="VT443" s="10"/>
      <c r="VU443" s="10"/>
      <c r="VV443" s="10"/>
      <c r="VW443" s="10"/>
      <c r="VX443" s="10"/>
      <c r="VY443" s="10"/>
      <c r="VZ443" s="10"/>
      <c r="WA443" s="10"/>
      <c r="WB443" s="10"/>
      <c r="WC443" s="10"/>
      <c r="WD443" s="10"/>
      <c r="WE443" s="10"/>
      <c r="WF443" s="10"/>
      <c r="WG443" s="10"/>
      <c r="WH443" s="10"/>
      <c r="WI443" s="10"/>
      <c r="WJ443" s="10"/>
      <c r="WK443" s="10"/>
      <c r="WL443" s="10"/>
      <c r="WM443" s="10"/>
      <c r="WN443" s="10"/>
      <c r="WO443" s="10"/>
      <c r="WP443" s="10"/>
      <c r="WQ443" s="10"/>
      <c r="WR443" s="10"/>
      <c r="WS443" s="10"/>
      <c r="WT443" s="10"/>
      <c r="WU443" s="10"/>
      <c r="WV443" s="10"/>
      <c r="WW443" s="10"/>
      <c r="WX443" s="10"/>
      <c r="WY443" s="10"/>
      <c r="WZ443" s="10"/>
      <c r="XA443" s="10"/>
      <c r="XB443" s="10"/>
      <c r="XC443" s="10"/>
      <c r="XD443" s="10"/>
      <c r="XE443" s="10"/>
      <c r="XF443" s="10"/>
      <c r="XG443" s="10"/>
      <c r="XH443" s="10"/>
      <c r="XI443" s="10"/>
      <c r="XJ443" s="10"/>
      <c r="XK443" s="10"/>
      <c r="XL443" s="10"/>
      <c r="XM443" s="10"/>
      <c r="XN443" s="10"/>
      <c r="XO443" s="10"/>
      <c r="XP443" s="10"/>
      <c r="XQ443" s="10"/>
      <c r="XR443" s="10"/>
      <c r="XS443" s="10"/>
      <c r="XT443" s="10"/>
      <c r="XU443" s="10"/>
      <c r="XV443" s="10"/>
      <c r="XW443" s="10"/>
      <c r="XX443" s="10"/>
      <c r="XY443" s="10"/>
      <c r="XZ443" s="10"/>
      <c r="YA443" s="10"/>
      <c r="YB443" s="10"/>
      <c r="YC443" s="10"/>
      <c r="YD443" s="10"/>
      <c r="YE443" s="10"/>
      <c r="YF443" s="10"/>
      <c r="YG443" s="10"/>
      <c r="YH443" s="10"/>
      <c r="YI443" s="10"/>
      <c r="YJ443" s="10"/>
      <c r="YK443" s="10"/>
      <c r="YL443" s="10"/>
      <c r="YM443" s="10"/>
      <c r="YN443" s="10"/>
      <c r="YO443" s="10"/>
      <c r="YP443" s="10"/>
      <c r="YQ443" s="10"/>
      <c r="YR443" s="10"/>
      <c r="YS443" s="10"/>
      <c r="YT443" s="10"/>
      <c r="YU443" s="10"/>
      <c r="YV443" s="10"/>
      <c r="YW443" s="10"/>
      <c r="YX443" s="10"/>
      <c r="YY443" s="10"/>
      <c r="YZ443" s="10"/>
      <c r="ZA443" s="10"/>
      <c r="ZB443" s="10"/>
      <c r="ZC443" s="10"/>
      <c r="ZD443" s="10"/>
      <c r="ZE443" s="10"/>
      <c r="ZF443" s="10"/>
      <c r="ZG443" s="10"/>
      <c r="ZH443" s="10"/>
      <c r="ZI443" s="10"/>
      <c r="ZJ443" s="10"/>
      <c r="ZK443" s="10"/>
      <c r="ZL443" s="10"/>
      <c r="ZM443" s="10"/>
      <c r="ZN443" s="10"/>
      <c r="ZO443" s="10"/>
      <c r="ZP443" s="10"/>
      <c r="ZQ443" s="10"/>
      <c r="ZR443" s="10"/>
      <c r="ZS443" s="10"/>
      <c r="ZT443" s="10"/>
      <c r="ZU443" s="10"/>
      <c r="ZV443" s="10"/>
      <c r="ZW443" s="10"/>
      <c r="ZX443" s="10"/>
      <c r="ZY443" s="10"/>
      <c r="ZZ443" s="10"/>
      <c r="AAA443" s="10"/>
      <c r="AAB443" s="10"/>
      <c r="AAC443" s="10"/>
      <c r="AAD443" s="10"/>
      <c r="AAE443" s="10"/>
      <c r="AAF443" s="10"/>
      <c r="AAG443" s="10"/>
      <c r="AAH443" s="10"/>
      <c r="AAI443" s="10"/>
      <c r="AAJ443" s="10"/>
      <c r="AAK443" s="10"/>
      <c r="AAL443" s="10"/>
      <c r="AAM443" s="10"/>
      <c r="AAN443" s="10"/>
      <c r="AAO443" s="10"/>
      <c r="AAP443" s="10"/>
      <c r="AAQ443" s="10"/>
      <c r="AAR443" s="10"/>
      <c r="AAS443" s="10"/>
      <c r="AAT443" s="10"/>
      <c r="AAU443" s="10"/>
      <c r="AAV443" s="10"/>
      <c r="AAW443" s="10"/>
      <c r="AAX443" s="10"/>
      <c r="AAY443" s="10"/>
      <c r="AAZ443" s="10"/>
      <c r="ABA443" s="10"/>
      <c r="ABB443" s="10"/>
      <c r="ABC443" s="10"/>
      <c r="ABD443" s="10"/>
      <c r="ABE443" s="10"/>
      <c r="ABF443" s="10"/>
      <c r="ABG443" s="10"/>
      <c r="ABH443" s="10"/>
      <c r="ABI443" s="10"/>
      <c r="ABJ443" s="10"/>
      <c r="ABK443" s="10"/>
      <c r="ABL443" s="10"/>
      <c r="ABM443" s="10"/>
      <c r="ABN443" s="10"/>
      <c r="ABO443" s="10"/>
      <c r="ABP443" s="10"/>
      <c r="ABQ443" s="10"/>
      <c r="ABR443" s="10"/>
      <c r="ABS443" s="10"/>
      <c r="ABT443" s="10"/>
      <c r="ABU443" s="10"/>
      <c r="ABV443" s="10"/>
      <c r="ABW443" s="10"/>
      <c r="ABX443" s="10"/>
      <c r="ABY443" s="10"/>
      <c r="ABZ443" s="10"/>
      <c r="ACA443" s="10"/>
      <c r="ACB443" s="10"/>
      <c r="ACC443" s="10"/>
      <c r="ACD443" s="10"/>
      <c r="ACE443" s="10"/>
      <c r="ACF443" s="10"/>
      <c r="ACG443" s="10"/>
      <c r="ACH443" s="10"/>
      <c r="ACI443" s="10"/>
      <c r="ACJ443" s="10"/>
      <c r="ACK443" s="10"/>
      <c r="ACL443" s="10"/>
      <c r="ACM443" s="10"/>
      <c r="ACN443" s="10"/>
      <c r="ACO443" s="10"/>
      <c r="ACP443" s="10"/>
      <c r="ACQ443" s="10"/>
      <c r="ACR443" s="10"/>
      <c r="ACS443" s="10"/>
      <c r="ACT443" s="10"/>
      <c r="ACU443" s="10"/>
      <c r="ACV443" s="10"/>
      <c r="ACW443" s="10"/>
      <c r="ACX443" s="10"/>
      <c r="ACY443" s="10"/>
      <c r="ACZ443" s="10"/>
      <c r="ADA443" s="10"/>
      <c r="ADB443" s="10"/>
      <c r="ADC443" s="10"/>
      <c r="ADD443" s="10"/>
      <c r="ADE443" s="10"/>
      <c r="ADF443" s="10"/>
      <c r="ADG443" s="10"/>
      <c r="ADH443" s="10"/>
      <c r="ADI443" s="10"/>
      <c r="ADJ443" s="10"/>
      <c r="ADK443" s="10"/>
      <c r="ADL443" s="10"/>
      <c r="ADM443" s="10"/>
      <c r="ADN443" s="10"/>
      <c r="ADO443" s="10"/>
      <c r="ADP443" s="10"/>
      <c r="ADQ443" s="10"/>
      <c r="ADR443" s="10"/>
      <c r="ADS443" s="10"/>
      <c r="ADT443" s="10"/>
      <c r="ADU443" s="10"/>
      <c r="ADV443" s="10"/>
      <c r="ADW443" s="10"/>
      <c r="ADX443" s="10"/>
      <c r="ADY443" s="10"/>
      <c r="ADZ443" s="10"/>
      <c r="AEA443" s="10"/>
      <c r="AEB443" s="10"/>
      <c r="AEC443" s="10"/>
      <c r="AED443" s="10"/>
      <c r="AEE443" s="10"/>
      <c r="AEF443" s="10"/>
      <c r="AEG443" s="10"/>
      <c r="AEH443" s="10"/>
      <c r="AEI443" s="10"/>
      <c r="AEJ443" s="10"/>
      <c r="AEK443" s="10"/>
      <c r="AEL443" s="10"/>
      <c r="AEM443" s="10"/>
      <c r="AEN443" s="10"/>
      <c r="AEO443" s="10"/>
      <c r="AEP443" s="10"/>
      <c r="AEQ443" s="10"/>
      <c r="AER443" s="10"/>
      <c r="AES443" s="10"/>
      <c r="AET443" s="10"/>
      <c r="AEU443" s="10"/>
      <c r="AEV443" s="10"/>
      <c r="AEW443" s="10"/>
      <c r="AEX443" s="10"/>
      <c r="AEY443" s="10"/>
      <c r="AEZ443" s="10"/>
      <c r="AFA443" s="10"/>
      <c r="AFB443" s="10"/>
      <c r="AFC443" s="10"/>
      <c r="AFD443" s="10"/>
      <c r="AFE443" s="10"/>
      <c r="AFF443" s="10"/>
      <c r="AFG443" s="10"/>
      <c r="AFH443" s="10"/>
      <c r="AFI443" s="10"/>
      <c r="AFJ443" s="10"/>
      <c r="AFK443" s="10"/>
      <c r="AFL443" s="10"/>
      <c r="AFM443" s="10"/>
      <c r="AFN443" s="10"/>
      <c r="AFO443" s="10"/>
      <c r="AFP443" s="10"/>
      <c r="AFQ443" s="10"/>
      <c r="AFR443" s="10"/>
      <c r="AFS443" s="10"/>
      <c r="AFT443" s="10"/>
      <c r="AFU443" s="10"/>
      <c r="AFV443" s="10"/>
      <c r="AFW443" s="10"/>
      <c r="AFX443" s="10"/>
      <c r="AFY443" s="10"/>
      <c r="AFZ443" s="10"/>
      <c r="AGA443" s="10"/>
      <c r="AGB443" s="10"/>
      <c r="AGC443" s="10"/>
      <c r="AGD443" s="10"/>
      <c r="AGE443" s="10"/>
      <c r="AGF443" s="10"/>
      <c r="AGG443" s="10"/>
      <c r="AGH443" s="10"/>
      <c r="AGI443" s="10"/>
      <c r="AGJ443" s="10"/>
      <c r="AGK443" s="10"/>
      <c r="AGL443" s="10"/>
      <c r="AGM443" s="10"/>
      <c r="AGN443" s="10"/>
      <c r="AGO443" s="10"/>
      <c r="AGP443" s="10"/>
      <c r="AGQ443" s="10"/>
      <c r="AGR443" s="10"/>
      <c r="AGS443" s="10"/>
      <c r="AGT443" s="10"/>
      <c r="AGU443" s="10"/>
      <c r="AGV443" s="10"/>
      <c r="AGW443" s="10"/>
      <c r="AGX443" s="10"/>
      <c r="AGY443" s="10"/>
      <c r="AGZ443" s="10"/>
      <c r="AHA443" s="10"/>
      <c r="AHB443" s="10"/>
      <c r="AHC443" s="10"/>
      <c r="AHD443" s="10"/>
      <c r="AHE443" s="10"/>
      <c r="AHF443" s="10"/>
      <c r="AHG443" s="10"/>
      <c r="AHH443" s="10"/>
      <c r="AHI443" s="10"/>
      <c r="AHJ443" s="10"/>
      <c r="AHK443" s="10"/>
      <c r="AHL443" s="10"/>
      <c r="AHM443" s="10"/>
      <c r="AHN443" s="10"/>
      <c r="AHO443" s="10"/>
      <c r="AHP443" s="10"/>
      <c r="AHQ443" s="10"/>
      <c r="AHR443" s="10"/>
      <c r="AHS443" s="10"/>
      <c r="AHT443" s="10"/>
      <c r="AHU443" s="10"/>
      <c r="AHV443" s="10"/>
      <c r="AHW443" s="10"/>
      <c r="AHX443" s="10"/>
      <c r="AHY443" s="10"/>
      <c r="AHZ443" s="10"/>
      <c r="AIA443" s="10"/>
      <c r="AIB443" s="10"/>
      <c r="AIC443" s="10"/>
      <c r="AID443" s="10"/>
      <c r="AIE443" s="10"/>
      <c r="AIF443" s="10"/>
      <c r="AIG443" s="10"/>
      <c r="AIH443" s="10"/>
      <c r="AII443" s="10"/>
      <c r="AIJ443" s="10"/>
      <c r="AIK443" s="10"/>
      <c r="AIL443" s="10"/>
      <c r="AIM443" s="10"/>
      <c r="AIN443" s="10"/>
      <c r="AIO443" s="10"/>
      <c r="AIP443" s="10"/>
      <c r="AIQ443" s="10"/>
      <c r="AIR443" s="10"/>
      <c r="AIS443" s="10"/>
      <c r="AIT443" s="10"/>
      <c r="AIU443" s="10"/>
      <c r="AIV443" s="10"/>
      <c r="AIW443" s="10"/>
      <c r="AIX443" s="10"/>
      <c r="AIY443" s="10"/>
      <c r="AIZ443" s="10"/>
      <c r="AJA443" s="10"/>
      <c r="AJB443" s="10"/>
      <c r="AJC443" s="10"/>
      <c r="AJD443" s="10"/>
      <c r="AJE443" s="10"/>
      <c r="AJF443" s="10"/>
      <c r="AJG443" s="10"/>
      <c r="AJH443" s="10"/>
      <c r="AJI443" s="10"/>
      <c r="AJJ443" s="10"/>
      <c r="AJK443" s="10"/>
      <c r="AJL443" s="10"/>
      <c r="AJM443" s="10"/>
      <c r="AJN443" s="10"/>
      <c r="AJO443" s="10"/>
      <c r="AJP443" s="10"/>
      <c r="AJQ443" s="10"/>
      <c r="AJR443" s="10"/>
      <c r="AJS443" s="10"/>
      <c r="AJT443" s="10"/>
      <c r="AJU443" s="10"/>
      <c r="AJV443" s="10"/>
      <c r="AJW443" s="10"/>
      <c r="AJX443" s="10"/>
      <c r="AJY443" s="10"/>
      <c r="AJZ443" s="10"/>
      <c r="AKA443" s="10"/>
      <c r="AKB443" s="10"/>
      <c r="AKC443" s="10"/>
      <c r="AKD443" s="10"/>
      <c r="AKE443" s="10"/>
      <c r="AKF443" s="10"/>
      <c r="AKG443" s="10"/>
      <c r="AKH443" s="10"/>
      <c r="AKI443" s="10"/>
      <c r="AKJ443" s="10"/>
      <c r="AKK443" s="10"/>
      <c r="AKL443" s="10"/>
      <c r="AKM443" s="10"/>
      <c r="AKN443" s="10"/>
      <c r="AKO443" s="10"/>
      <c r="AKP443" s="10"/>
      <c r="AKQ443" s="10"/>
      <c r="AKR443" s="10"/>
      <c r="AKS443" s="10"/>
      <c r="AKT443" s="10"/>
      <c r="AKU443" s="10"/>
      <c r="AKV443" s="10"/>
      <c r="AKW443" s="10"/>
      <c r="AKX443" s="10"/>
      <c r="AKY443" s="10"/>
      <c r="AKZ443" s="10"/>
      <c r="ALA443" s="10"/>
      <c r="ALB443" s="10"/>
      <c r="ALC443" s="10"/>
      <c r="ALD443" s="10"/>
      <c r="ALE443" s="10"/>
      <c r="ALF443" s="10"/>
      <c r="ALG443" s="10"/>
      <c r="ALH443" s="10"/>
      <c r="ALI443" s="10"/>
      <c r="ALJ443" s="10"/>
      <c r="ALK443" s="10"/>
      <c r="ALL443" s="10"/>
      <c r="ALM443" s="10"/>
      <c r="ALN443" s="10"/>
      <c r="ALO443" s="10"/>
      <c r="ALP443" s="10"/>
      <c r="ALQ443" s="10"/>
      <c r="ALR443" s="10"/>
      <c r="ALS443" s="10"/>
      <c r="ALT443" s="10"/>
      <c r="ALU443" s="10"/>
      <c r="ALV443" s="10"/>
      <c r="ALW443" s="10"/>
      <c r="ALX443" s="10"/>
      <c r="ALY443" s="10"/>
      <c r="ALZ443" s="10"/>
      <c r="AMA443" s="10"/>
      <c r="AMB443" s="10"/>
      <c r="AMC443" s="10"/>
      <c r="AMD443" s="10"/>
      <c r="AME443" s="10"/>
      <c r="AMF443" s="10"/>
      <c r="AMG443" s="10"/>
      <c r="AMH443" s="10"/>
      <c r="AMI443" s="10"/>
      <c r="AMJ443" s="10"/>
      <c r="AMK443" s="10"/>
      <c r="AML443" s="10"/>
      <c r="AMM443" s="10"/>
      <c r="AMN443" s="10"/>
      <c r="AMO443" s="10"/>
      <c r="AMP443" s="10"/>
      <c r="AMQ443" s="10"/>
      <c r="AMR443" s="10"/>
      <c r="AMS443" s="10"/>
      <c r="AMT443" s="10"/>
      <c r="AMU443" s="10"/>
      <c r="AMV443" s="10"/>
      <c r="AMW443" s="10"/>
      <c r="AMX443" s="10"/>
      <c r="AMY443" s="10"/>
      <c r="AMZ443" s="10"/>
      <c r="ANA443" s="10"/>
      <c r="ANB443" s="10"/>
      <c r="ANC443" s="10"/>
      <c r="AND443" s="10"/>
      <c r="ANE443" s="10"/>
      <c r="ANF443" s="10"/>
      <c r="ANG443" s="10"/>
      <c r="ANH443" s="10"/>
      <c r="ANI443" s="10"/>
      <c r="ANJ443" s="10"/>
      <c r="ANK443" s="10"/>
      <c r="ANL443" s="10"/>
      <c r="ANM443" s="10"/>
      <c r="ANN443" s="10"/>
      <c r="ANO443" s="10"/>
      <c r="ANP443" s="10"/>
      <c r="ANQ443" s="10"/>
      <c r="ANR443" s="10"/>
      <c r="ANS443" s="10"/>
      <c r="ANT443" s="10"/>
      <c r="ANU443" s="10"/>
      <c r="ANV443" s="10"/>
      <c r="ANW443" s="10"/>
      <c r="ANX443" s="10"/>
      <c r="ANY443" s="10"/>
      <c r="ANZ443" s="10"/>
      <c r="AOA443" s="10"/>
      <c r="AOB443" s="10"/>
      <c r="AOC443" s="10"/>
      <c r="AOD443" s="10"/>
      <c r="AOE443" s="10"/>
      <c r="AOF443" s="10"/>
      <c r="AOG443" s="10"/>
      <c r="AOH443" s="10"/>
      <c r="AOI443" s="10"/>
      <c r="AOJ443" s="10"/>
      <c r="AOK443" s="10"/>
      <c r="AOL443" s="10"/>
      <c r="AOM443" s="10"/>
      <c r="AON443" s="10"/>
      <c r="AOO443" s="10"/>
      <c r="AOP443" s="10"/>
      <c r="AOQ443" s="10"/>
      <c r="AOR443" s="10"/>
      <c r="AOS443" s="10"/>
      <c r="AOT443" s="10"/>
      <c r="AOU443" s="10"/>
      <c r="AOV443" s="10"/>
      <c r="AOW443" s="10"/>
      <c r="AOX443" s="10"/>
      <c r="AOY443" s="10"/>
      <c r="AOZ443" s="10"/>
      <c r="APA443" s="10"/>
      <c r="APB443" s="10"/>
      <c r="APC443" s="10"/>
      <c r="APD443" s="10"/>
      <c r="APE443" s="10"/>
      <c r="APF443" s="10"/>
      <c r="APG443" s="10"/>
      <c r="APH443" s="10"/>
      <c r="API443" s="10"/>
      <c r="APJ443" s="10"/>
      <c r="APK443" s="10"/>
      <c r="APL443" s="10"/>
      <c r="APM443" s="10"/>
      <c r="APN443" s="10"/>
      <c r="APO443" s="10"/>
      <c r="APP443" s="10"/>
      <c r="APQ443" s="10"/>
      <c r="APR443" s="10"/>
      <c r="APS443" s="10"/>
      <c r="APT443" s="10"/>
      <c r="APU443" s="10"/>
      <c r="APV443" s="10"/>
      <c r="APW443" s="10"/>
      <c r="APX443" s="10"/>
      <c r="APY443" s="10"/>
      <c r="APZ443" s="10"/>
      <c r="AQA443" s="10"/>
      <c r="AQB443" s="10"/>
      <c r="AQC443" s="10"/>
      <c r="AQD443" s="10"/>
      <c r="AQE443" s="10"/>
      <c r="AQF443" s="10"/>
      <c r="AQG443" s="10"/>
      <c r="AQH443" s="10"/>
      <c r="AQI443" s="10"/>
      <c r="AQJ443" s="10"/>
      <c r="AQK443" s="10"/>
      <c r="AQL443" s="10"/>
      <c r="AQM443" s="10"/>
      <c r="AQN443" s="10"/>
      <c r="AQO443" s="10"/>
      <c r="AQP443" s="10"/>
      <c r="AQQ443" s="10"/>
      <c r="AQR443" s="10"/>
      <c r="AQS443" s="10"/>
      <c r="AQT443" s="10"/>
      <c r="AQU443" s="10"/>
      <c r="AQV443" s="10"/>
      <c r="AQW443" s="10"/>
      <c r="AQX443" s="10"/>
      <c r="AQY443" s="10"/>
      <c r="AQZ443" s="10"/>
      <c r="ARA443" s="10"/>
      <c r="ARB443" s="10"/>
      <c r="ARC443" s="10"/>
      <c r="ARD443" s="10"/>
      <c r="ARE443" s="10"/>
      <c r="ARF443" s="10"/>
      <c r="ARG443" s="10"/>
      <c r="ARH443" s="10"/>
      <c r="ARI443" s="10"/>
      <c r="ARJ443" s="10"/>
      <c r="ARK443" s="10"/>
      <c r="ARL443" s="10"/>
      <c r="ARM443" s="10"/>
      <c r="ARN443" s="10"/>
      <c r="ARO443" s="10"/>
      <c r="ARP443" s="10"/>
      <c r="ARQ443" s="10"/>
      <c r="ARR443" s="10"/>
      <c r="ARS443" s="10"/>
      <c r="ART443" s="10"/>
      <c r="ARU443" s="10"/>
      <c r="ARV443" s="10"/>
      <c r="ARW443" s="10"/>
      <c r="ARX443" s="10"/>
      <c r="ARY443" s="10"/>
      <c r="ARZ443" s="10"/>
      <c r="ASA443" s="10"/>
      <c r="ASB443" s="10"/>
      <c r="ASC443" s="10"/>
      <c r="ASD443" s="10"/>
      <c r="ASE443" s="10"/>
      <c r="ASF443" s="10"/>
      <c r="ASG443" s="10"/>
      <c r="ASH443" s="10"/>
      <c r="ASI443" s="10"/>
      <c r="ASJ443" s="10"/>
      <c r="ASK443" s="10"/>
      <c r="ASL443" s="10"/>
      <c r="ASM443" s="10"/>
      <c r="ASN443" s="10"/>
      <c r="ASO443" s="10"/>
      <c r="ASP443" s="10"/>
      <c r="ASQ443" s="10"/>
      <c r="ASR443" s="10"/>
      <c r="ASS443" s="10"/>
      <c r="AST443" s="10"/>
      <c r="ASU443" s="10"/>
      <c r="ASV443" s="10"/>
      <c r="ASW443" s="10"/>
      <c r="ASX443" s="10"/>
      <c r="ASY443" s="10"/>
      <c r="ASZ443" s="10"/>
      <c r="ATA443" s="10"/>
      <c r="ATB443" s="10"/>
      <c r="ATC443" s="10"/>
      <c r="ATD443" s="10"/>
      <c r="ATE443" s="10"/>
      <c r="ATF443" s="10"/>
      <c r="ATG443" s="10"/>
      <c r="ATH443" s="10"/>
      <c r="ATI443" s="10"/>
      <c r="ATJ443" s="10"/>
      <c r="ATK443" s="10"/>
      <c r="ATL443" s="10"/>
      <c r="ATM443" s="10"/>
      <c r="ATN443" s="10"/>
      <c r="ATO443" s="10"/>
      <c r="ATP443" s="10"/>
      <c r="ATQ443" s="10"/>
      <c r="ATR443" s="10"/>
      <c r="ATS443" s="10"/>
      <c r="ATT443" s="10"/>
      <c r="ATU443" s="10"/>
      <c r="ATV443" s="10"/>
      <c r="ATW443" s="10"/>
      <c r="ATX443" s="10"/>
      <c r="ATY443" s="10"/>
      <c r="ATZ443" s="10"/>
      <c r="AUA443" s="10"/>
      <c r="AUB443" s="10"/>
      <c r="AUC443" s="10"/>
      <c r="AUD443" s="10"/>
      <c r="AUE443" s="10"/>
      <c r="AUF443" s="10"/>
      <c r="AUG443" s="10"/>
      <c r="AUH443" s="10"/>
      <c r="AUI443" s="10"/>
      <c r="AUJ443" s="10"/>
      <c r="AUK443" s="10"/>
      <c r="AUL443" s="10"/>
      <c r="AUM443" s="10"/>
      <c r="AUN443" s="10"/>
      <c r="AUO443" s="10"/>
      <c r="AUP443" s="10"/>
      <c r="AUQ443" s="10"/>
      <c r="AUR443" s="10"/>
      <c r="AUS443" s="10"/>
      <c r="AUT443" s="10"/>
      <c r="AUU443" s="10"/>
      <c r="AUV443" s="10"/>
      <c r="AUW443" s="10"/>
      <c r="AUX443" s="10"/>
      <c r="AUY443" s="10"/>
      <c r="AUZ443" s="10"/>
      <c r="AVA443" s="10"/>
      <c r="AVB443" s="10"/>
      <c r="AVC443" s="10"/>
      <c r="AVD443" s="10"/>
      <c r="AVE443" s="10"/>
      <c r="AVF443" s="10"/>
      <c r="AVG443" s="10"/>
      <c r="AVH443" s="10"/>
      <c r="AVI443" s="10"/>
      <c r="AVJ443" s="10"/>
      <c r="AVK443" s="10"/>
      <c r="AVL443" s="10"/>
      <c r="AVM443" s="10"/>
      <c r="AVN443" s="10"/>
      <c r="AVO443" s="10"/>
      <c r="AVP443" s="10"/>
      <c r="AVQ443" s="10"/>
      <c r="AVR443" s="10"/>
      <c r="AVS443" s="10"/>
      <c r="AVT443" s="10"/>
      <c r="AVU443" s="10"/>
      <c r="AVV443" s="10"/>
      <c r="AVW443" s="10"/>
      <c r="AVX443" s="10"/>
      <c r="AVY443" s="10"/>
      <c r="AVZ443" s="10"/>
      <c r="AWA443" s="10"/>
      <c r="AWB443" s="10"/>
      <c r="AWC443" s="10"/>
      <c r="AWD443" s="10"/>
      <c r="AWE443" s="10"/>
      <c r="AWF443" s="10"/>
      <c r="AWG443" s="10"/>
      <c r="AWH443" s="10"/>
      <c r="AWI443" s="10"/>
      <c r="AWJ443" s="10"/>
      <c r="AWK443" s="10"/>
      <c r="AWL443" s="10"/>
      <c r="AWM443" s="10"/>
      <c r="AWN443" s="10"/>
      <c r="AWO443" s="10"/>
      <c r="AWP443" s="10"/>
      <c r="AWQ443" s="10"/>
      <c r="AWR443" s="10"/>
      <c r="AWS443" s="10"/>
      <c r="AWT443" s="10"/>
      <c r="AWU443" s="10"/>
      <c r="AWV443" s="10"/>
      <c r="AWW443" s="10"/>
      <c r="AWX443" s="10"/>
      <c r="AWY443" s="10"/>
      <c r="AWZ443" s="10"/>
      <c r="AXA443" s="10"/>
      <c r="AXB443" s="10"/>
      <c r="AXC443" s="10"/>
      <c r="AXD443" s="10"/>
      <c r="AXE443" s="10"/>
      <c r="AXF443" s="10"/>
      <c r="AXG443" s="10"/>
      <c r="AXH443" s="10"/>
      <c r="AXI443" s="10"/>
      <c r="AXJ443" s="10"/>
      <c r="AXK443" s="10"/>
      <c r="AXL443" s="10"/>
      <c r="AXM443" s="10"/>
      <c r="AXN443" s="10"/>
      <c r="AXO443" s="10"/>
      <c r="AXP443" s="10"/>
      <c r="AXQ443" s="10"/>
      <c r="AXR443" s="10"/>
      <c r="AXS443" s="10"/>
      <c r="AXT443" s="10"/>
      <c r="AXU443" s="10"/>
      <c r="AXV443" s="10"/>
      <c r="AXW443" s="10"/>
      <c r="AXX443" s="10"/>
      <c r="AXY443" s="10"/>
      <c r="AXZ443" s="10"/>
      <c r="AYA443" s="10"/>
      <c r="AYB443" s="10"/>
      <c r="AYC443" s="10"/>
      <c r="AYD443" s="10"/>
      <c r="AYE443" s="10"/>
      <c r="AYF443" s="10"/>
      <c r="AYG443" s="10"/>
      <c r="AYH443" s="10"/>
      <c r="AYI443" s="10"/>
      <c r="AYJ443" s="10"/>
      <c r="AYK443" s="10"/>
      <c r="AYL443" s="10"/>
      <c r="AYM443" s="10"/>
      <c r="AYN443" s="10"/>
      <c r="AYO443" s="10"/>
      <c r="AYP443" s="10"/>
      <c r="AYQ443" s="10"/>
      <c r="AYR443" s="10"/>
      <c r="AYS443" s="10"/>
      <c r="AYT443" s="10"/>
      <c r="AYU443" s="10"/>
      <c r="AYV443" s="10"/>
      <c r="AYW443" s="10"/>
      <c r="AYX443" s="10"/>
      <c r="AYY443" s="10"/>
      <c r="AYZ443" s="10"/>
      <c r="AZA443" s="10"/>
      <c r="AZB443" s="10"/>
      <c r="AZC443" s="10"/>
      <c r="AZD443" s="10"/>
      <c r="AZE443" s="10"/>
      <c r="AZF443" s="10"/>
      <c r="AZG443" s="10"/>
      <c r="AZH443" s="10"/>
      <c r="AZI443" s="10"/>
      <c r="AZJ443" s="10"/>
      <c r="AZK443" s="10"/>
      <c r="AZL443" s="10"/>
      <c r="AZM443" s="10"/>
      <c r="AZN443" s="10"/>
      <c r="AZO443" s="10"/>
      <c r="AZP443" s="10"/>
      <c r="AZQ443" s="10"/>
      <c r="AZR443" s="10"/>
      <c r="AZS443" s="10"/>
      <c r="AZT443" s="10"/>
      <c r="AZU443" s="10"/>
      <c r="AZV443" s="10"/>
      <c r="AZW443" s="10"/>
      <c r="AZX443" s="10"/>
      <c r="AZY443" s="10"/>
      <c r="AZZ443" s="10"/>
      <c r="BAA443" s="10"/>
      <c r="BAB443" s="10"/>
      <c r="BAC443" s="10"/>
      <c r="BAD443" s="10"/>
      <c r="BAE443" s="10"/>
      <c r="BAF443" s="10"/>
      <c r="BAG443" s="10"/>
      <c r="BAH443" s="10"/>
      <c r="BAI443" s="10"/>
      <c r="BAJ443" s="10"/>
      <c r="BAK443" s="10"/>
      <c r="BAL443" s="10"/>
      <c r="BAM443" s="10"/>
      <c r="BAN443" s="10"/>
      <c r="BAO443" s="10"/>
      <c r="BAP443" s="10"/>
      <c r="BAQ443" s="10"/>
      <c r="BAR443" s="10"/>
      <c r="BAS443" s="10"/>
      <c r="BAT443" s="10"/>
      <c r="BAU443" s="10"/>
      <c r="BAV443" s="10"/>
      <c r="BAW443" s="10"/>
      <c r="BAX443" s="10"/>
      <c r="BAY443" s="10"/>
      <c r="BAZ443" s="10"/>
      <c r="BBA443" s="10"/>
      <c r="BBB443" s="10"/>
      <c r="BBC443" s="10"/>
      <c r="BBD443" s="10"/>
      <c r="BBE443" s="10"/>
      <c r="BBF443" s="10"/>
      <c r="BBG443" s="10"/>
      <c r="BBH443" s="10"/>
      <c r="BBI443" s="10"/>
      <c r="BBJ443" s="10"/>
      <c r="BBK443" s="10"/>
      <c r="BBL443" s="10"/>
      <c r="BBM443" s="10"/>
      <c r="BBN443" s="10"/>
      <c r="BBO443" s="10"/>
      <c r="BBP443" s="10"/>
      <c r="BBQ443" s="10"/>
      <c r="BBR443" s="10"/>
      <c r="BBS443" s="10"/>
      <c r="BBT443" s="10"/>
      <c r="BBU443" s="10"/>
      <c r="BBV443" s="10"/>
      <c r="BBW443" s="10"/>
      <c r="BBX443" s="10"/>
      <c r="BBY443" s="10"/>
      <c r="BBZ443" s="10"/>
      <c r="BCA443" s="10"/>
      <c r="BCB443" s="10"/>
      <c r="BCC443" s="10"/>
      <c r="BCD443" s="10"/>
      <c r="BCE443" s="10"/>
      <c r="BCF443" s="10"/>
      <c r="BCG443" s="10"/>
      <c r="BCH443" s="10"/>
      <c r="BCI443" s="10"/>
      <c r="BCJ443" s="10"/>
      <c r="BCK443" s="10"/>
      <c r="BCL443" s="10"/>
      <c r="BCM443" s="10"/>
      <c r="BCN443" s="10"/>
      <c r="BCO443" s="10"/>
      <c r="BCP443" s="10"/>
      <c r="BCQ443" s="10"/>
      <c r="BCR443" s="10"/>
      <c r="BCS443" s="10"/>
      <c r="BCT443" s="10"/>
      <c r="BCU443" s="10"/>
      <c r="BCV443" s="10"/>
      <c r="BCW443" s="10"/>
      <c r="BCX443" s="10"/>
      <c r="BCY443" s="10"/>
      <c r="BCZ443" s="10"/>
      <c r="BDA443" s="10"/>
      <c r="BDB443" s="10"/>
      <c r="BDC443" s="10"/>
      <c r="BDD443" s="10"/>
      <c r="BDE443" s="10"/>
      <c r="BDF443" s="10"/>
      <c r="BDG443" s="10"/>
      <c r="BDH443" s="10"/>
      <c r="BDI443" s="10"/>
      <c r="BDJ443" s="10"/>
      <c r="BDK443" s="10"/>
      <c r="BDL443" s="10"/>
      <c r="BDM443" s="10"/>
      <c r="BDN443" s="10"/>
      <c r="BDO443" s="10"/>
      <c r="BDP443" s="10"/>
      <c r="BDQ443" s="10"/>
      <c r="BDR443" s="10"/>
      <c r="BDS443" s="10"/>
      <c r="BDT443" s="10"/>
      <c r="BDU443" s="10"/>
      <c r="BDV443" s="10"/>
      <c r="BDW443" s="10"/>
      <c r="BDX443" s="10"/>
      <c r="BDY443" s="10"/>
      <c r="BDZ443" s="10"/>
      <c r="BEA443" s="10"/>
      <c r="BEB443" s="10"/>
      <c r="BEC443" s="10"/>
      <c r="BED443" s="10"/>
      <c r="BEE443" s="10"/>
      <c r="BEF443" s="10"/>
      <c r="BEG443" s="10"/>
      <c r="BEH443" s="10"/>
      <c r="BEI443" s="10"/>
      <c r="BEJ443" s="10"/>
      <c r="BEK443" s="10"/>
      <c r="BEL443" s="10"/>
      <c r="BEM443" s="10"/>
      <c r="BEN443" s="10"/>
      <c r="BEO443" s="10"/>
      <c r="BEP443" s="10"/>
      <c r="BEQ443" s="10"/>
      <c r="BER443" s="10"/>
      <c r="BES443" s="10"/>
      <c r="BET443" s="10"/>
      <c r="BEU443" s="10"/>
      <c r="BEV443" s="10"/>
      <c r="BEW443" s="10"/>
      <c r="BEX443" s="10"/>
      <c r="BEY443" s="10"/>
      <c r="BEZ443" s="10"/>
      <c r="BFA443" s="10"/>
      <c r="BFB443" s="10"/>
      <c r="BFC443" s="10"/>
      <c r="BFD443" s="10"/>
      <c r="BFE443" s="10"/>
      <c r="BFF443" s="10"/>
      <c r="BFG443" s="10"/>
      <c r="BFH443" s="10"/>
      <c r="BFI443" s="10"/>
      <c r="BFJ443" s="10"/>
      <c r="BFK443" s="10"/>
      <c r="BFL443" s="10"/>
      <c r="BFM443" s="10"/>
      <c r="BFN443" s="10"/>
      <c r="BFO443" s="10"/>
      <c r="BFP443" s="10"/>
      <c r="BFQ443" s="10"/>
      <c r="BFR443" s="10"/>
      <c r="BFS443" s="10"/>
      <c r="BFT443" s="10"/>
      <c r="BFU443" s="10"/>
      <c r="BFV443" s="10"/>
      <c r="BFW443" s="10"/>
      <c r="BFX443" s="10"/>
      <c r="BFY443" s="10"/>
      <c r="BFZ443" s="10"/>
      <c r="BGA443" s="10"/>
      <c r="BGB443" s="10"/>
      <c r="BGC443" s="10"/>
      <c r="BGD443" s="10"/>
      <c r="BGE443" s="10"/>
      <c r="BGF443" s="10"/>
      <c r="BGG443" s="10"/>
      <c r="BGH443" s="10"/>
      <c r="BGI443" s="10"/>
      <c r="BGJ443" s="10"/>
      <c r="BGK443" s="10"/>
      <c r="BGL443" s="10"/>
      <c r="BGM443" s="10"/>
      <c r="BGN443" s="10"/>
      <c r="BGO443" s="10"/>
      <c r="BGP443" s="10"/>
      <c r="BGQ443" s="10"/>
      <c r="BGR443" s="10"/>
      <c r="BGS443" s="10"/>
      <c r="BGT443" s="10"/>
      <c r="BGU443" s="10"/>
      <c r="BGV443" s="10"/>
      <c r="BGW443" s="10"/>
      <c r="BGX443" s="10"/>
      <c r="BGY443" s="10"/>
      <c r="BGZ443" s="10"/>
      <c r="BHA443" s="10"/>
      <c r="BHB443" s="10"/>
      <c r="BHC443" s="10"/>
      <c r="BHD443" s="10"/>
      <c r="BHE443" s="10"/>
      <c r="BHF443" s="10"/>
      <c r="BHG443" s="10"/>
      <c r="BHH443" s="10"/>
      <c r="BHI443" s="10"/>
      <c r="BHJ443" s="10"/>
      <c r="BHK443" s="10"/>
      <c r="BHL443" s="10"/>
      <c r="BHM443" s="10"/>
      <c r="BHN443" s="10"/>
      <c r="BHO443" s="10"/>
      <c r="BHP443" s="10"/>
      <c r="BHQ443" s="10"/>
      <c r="BHR443" s="10"/>
      <c r="BHS443" s="10"/>
      <c r="BHT443" s="10"/>
      <c r="BHU443" s="10"/>
      <c r="BHV443" s="10"/>
      <c r="BHW443" s="10"/>
      <c r="BHX443" s="10"/>
      <c r="BHY443" s="10"/>
      <c r="BHZ443" s="10"/>
      <c r="BIA443" s="10"/>
      <c r="BIB443" s="10"/>
      <c r="BIC443" s="10"/>
      <c r="BID443" s="10"/>
      <c r="BIE443" s="10"/>
      <c r="BIF443" s="10"/>
      <c r="BIG443" s="10"/>
      <c r="BIH443" s="10"/>
      <c r="BII443" s="10"/>
      <c r="BIJ443" s="10"/>
      <c r="BIK443" s="10"/>
      <c r="BIL443" s="10"/>
      <c r="BIM443" s="10"/>
      <c r="BIN443" s="10"/>
      <c r="BIO443" s="10"/>
      <c r="BIP443" s="10"/>
      <c r="BIQ443" s="10"/>
      <c r="BIR443" s="10"/>
      <c r="BIS443" s="10"/>
      <c r="BIT443" s="10"/>
      <c r="BIU443" s="10"/>
      <c r="BIV443" s="10"/>
      <c r="BIW443" s="10"/>
      <c r="BIX443" s="10"/>
      <c r="BIY443" s="10"/>
      <c r="BIZ443" s="10"/>
      <c r="BJA443" s="10"/>
      <c r="BJB443" s="10"/>
      <c r="BJC443" s="10"/>
      <c r="BJD443" s="10"/>
      <c r="BJE443" s="10"/>
      <c r="BJF443" s="10"/>
      <c r="BJG443" s="10"/>
      <c r="BJH443" s="10"/>
      <c r="BJI443" s="10"/>
      <c r="BJJ443" s="10"/>
      <c r="BJK443" s="10"/>
      <c r="BJL443" s="10"/>
      <c r="BJM443" s="10"/>
      <c r="BJN443" s="10"/>
      <c r="BJO443" s="10"/>
      <c r="BJP443" s="10"/>
      <c r="BJQ443" s="10"/>
      <c r="BJR443" s="10"/>
      <c r="BJS443" s="10"/>
      <c r="BJT443" s="10"/>
      <c r="BJU443" s="10"/>
      <c r="BJV443" s="10"/>
      <c r="BJW443" s="10"/>
      <c r="BJX443" s="10"/>
      <c r="BJY443" s="10"/>
      <c r="BJZ443" s="10"/>
      <c r="BKA443" s="10"/>
      <c r="BKB443" s="10"/>
      <c r="BKC443" s="10"/>
      <c r="BKD443" s="10"/>
      <c r="BKE443" s="10"/>
      <c r="BKF443" s="10"/>
      <c r="BKG443" s="10"/>
      <c r="BKH443" s="10"/>
      <c r="BKI443" s="10"/>
      <c r="BKJ443" s="10"/>
      <c r="BKK443" s="10"/>
      <c r="BKL443" s="10"/>
      <c r="BKM443" s="10"/>
      <c r="BKN443" s="10"/>
      <c r="BKO443" s="10"/>
      <c r="BKP443" s="10"/>
      <c r="BKQ443" s="10"/>
      <c r="BKR443" s="10"/>
      <c r="BKS443" s="10"/>
      <c r="BKT443" s="10"/>
      <c r="BKU443" s="10"/>
      <c r="BKV443" s="10"/>
      <c r="BKW443" s="10"/>
      <c r="BKX443" s="10"/>
      <c r="BKY443" s="10"/>
      <c r="BKZ443" s="10"/>
      <c r="BLA443" s="10"/>
      <c r="BLB443" s="10"/>
      <c r="BLC443" s="10"/>
      <c r="BLD443" s="10"/>
      <c r="BLE443" s="10"/>
      <c r="BLF443" s="10"/>
      <c r="BLG443" s="10"/>
      <c r="BLH443" s="10"/>
      <c r="BLI443" s="10"/>
      <c r="BLJ443" s="10"/>
      <c r="BLK443" s="10"/>
      <c r="BLL443" s="10"/>
      <c r="BLM443" s="10"/>
      <c r="BLN443" s="10"/>
      <c r="BLO443" s="10"/>
      <c r="BLP443" s="10"/>
      <c r="BLQ443" s="10"/>
      <c r="BLR443" s="10"/>
      <c r="BLS443" s="10"/>
      <c r="BLT443" s="10"/>
      <c r="BLU443" s="10"/>
      <c r="BLV443" s="10"/>
      <c r="BLW443" s="10"/>
      <c r="BLX443" s="10"/>
      <c r="BLY443" s="10"/>
      <c r="BLZ443" s="10"/>
      <c r="BMA443" s="10"/>
      <c r="BMB443" s="10"/>
      <c r="BMC443" s="10"/>
      <c r="BMD443" s="10"/>
      <c r="BME443" s="10"/>
      <c r="BMF443" s="10"/>
      <c r="BMG443" s="10"/>
      <c r="BMH443" s="10"/>
      <c r="BMI443" s="10"/>
      <c r="BMJ443" s="10"/>
      <c r="BMK443" s="10"/>
      <c r="BML443" s="10"/>
      <c r="BMM443" s="10"/>
      <c r="BMN443" s="10"/>
      <c r="BMO443" s="10"/>
      <c r="BMP443" s="10"/>
      <c r="BMQ443" s="10"/>
      <c r="BMR443" s="10"/>
      <c r="BMS443" s="10"/>
      <c r="BMT443" s="10"/>
      <c r="BMU443" s="10"/>
      <c r="BMV443" s="10"/>
      <c r="BMW443" s="10"/>
      <c r="BMX443" s="10"/>
      <c r="BMY443" s="10"/>
      <c r="BMZ443" s="10"/>
      <c r="BNA443" s="10"/>
      <c r="BNB443" s="10"/>
      <c r="BNC443" s="10"/>
      <c r="BND443" s="10"/>
      <c r="BNE443" s="10"/>
      <c r="BNF443" s="10"/>
      <c r="BNG443" s="10"/>
      <c r="BNH443" s="10"/>
      <c r="BNI443" s="10"/>
      <c r="BNJ443" s="10"/>
      <c r="BNK443" s="10"/>
      <c r="BNL443" s="10"/>
      <c r="BNM443" s="10"/>
      <c r="BNN443" s="10"/>
      <c r="BNO443" s="10"/>
      <c r="BNP443" s="10"/>
      <c r="BNQ443" s="10"/>
      <c r="BNR443" s="10"/>
      <c r="BNS443" s="10"/>
      <c r="BNT443" s="10"/>
      <c r="BNU443" s="10"/>
      <c r="BNV443" s="10"/>
      <c r="BNW443" s="10"/>
      <c r="BNX443" s="10"/>
      <c r="BNY443" s="10"/>
      <c r="BNZ443" s="10"/>
      <c r="BOA443" s="10"/>
      <c r="BOB443" s="10"/>
      <c r="BOC443" s="10"/>
      <c r="BOD443" s="10"/>
      <c r="BOE443" s="10"/>
      <c r="BOF443" s="10"/>
      <c r="BOG443" s="10"/>
      <c r="BOH443" s="10"/>
      <c r="BOI443" s="10"/>
      <c r="BOJ443" s="10"/>
      <c r="BOK443" s="10"/>
      <c r="BOL443" s="10"/>
      <c r="BOM443" s="10"/>
      <c r="BON443" s="10"/>
      <c r="BOO443" s="10"/>
      <c r="BOP443" s="10"/>
      <c r="BOQ443" s="10"/>
      <c r="BOR443" s="10"/>
      <c r="BOS443" s="10"/>
      <c r="BOT443" s="10"/>
      <c r="BOU443" s="10"/>
      <c r="BOV443" s="10"/>
      <c r="BOW443" s="10"/>
      <c r="BOX443" s="10"/>
      <c r="BOY443" s="10"/>
      <c r="BOZ443" s="10"/>
      <c r="BPA443" s="10"/>
      <c r="BPB443" s="10"/>
      <c r="BPC443" s="10"/>
      <c r="BPD443" s="10"/>
      <c r="BPE443" s="10"/>
      <c r="BPF443" s="10"/>
      <c r="BPG443" s="10"/>
      <c r="BPH443" s="10"/>
      <c r="BPI443" s="10"/>
      <c r="BPJ443" s="10"/>
      <c r="BPK443" s="10"/>
      <c r="BPL443" s="10"/>
      <c r="BPM443" s="10"/>
      <c r="BPN443" s="10"/>
      <c r="BPO443" s="10"/>
      <c r="BPP443" s="10"/>
      <c r="BPQ443" s="10"/>
      <c r="BPR443" s="10"/>
      <c r="BPS443" s="10"/>
      <c r="BPT443" s="10"/>
      <c r="BPU443" s="10"/>
      <c r="BPV443" s="10"/>
      <c r="BPW443" s="10"/>
      <c r="BPX443" s="10"/>
      <c r="BPY443" s="10"/>
      <c r="BPZ443" s="10"/>
      <c r="BQA443" s="10"/>
      <c r="BQB443" s="10"/>
      <c r="BQC443" s="10"/>
      <c r="BQD443" s="10"/>
      <c r="BQE443" s="10"/>
      <c r="BQF443" s="10"/>
      <c r="BQG443" s="10"/>
      <c r="BQH443" s="10"/>
      <c r="BQI443" s="10"/>
      <c r="BQJ443" s="10"/>
      <c r="BQK443" s="10"/>
      <c r="BQL443" s="10"/>
      <c r="BQM443" s="10"/>
      <c r="BQN443" s="10"/>
      <c r="BQO443" s="10"/>
      <c r="BQP443" s="10"/>
      <c r="BQQ443" s="10"/>
      <c r="BQR443" s="10"/>
      <c r="BQS443" s="10"/>
      <c r="BQT443" s="10"/>
      <c r="BQU443" s="10"/>
      <c r="BQV443" s="10"/>
      <c r="BQW443" s="10"/>
      <c r="BQX443" s="10"/>
      <c r="BQY443" s="10"/>
      <c r="BQZ443" s="10"/>
      <c r="BRA443" s="10"/>
      <c r="BRB443" s="10"/>
      <c r="BRC443" s="10"/>
      <c r="BRD443" s="10"/>
      <c r="BRE443" s="10"/>
      <c r="BRF443" s="10"/>
      <c r="BRG443" s="10"/>
      <c r="BRH443" s="10"/>
      <c r="BRI443" s="10"/>
      <c r="BRJ443" s="10"/>
      <c r="BRK443" s="10"/>
      <c r="BRL443" s="10"/>
      <c r="BRM443" s="10"/>
      <c r="BRN443" s="10"/>
      <c r="BRO443" s="10"/>
      <c r="BRP443" s="10"/>
      <c r="BRQ443" s="10"/>
      <c r="BRR443" s="10"/>
      <c r="BRS443" s="10"/>
      <c r="BRT443" s="10"/>
      <c r="BRU443" s="10"/>
      <c r="BRV443" s="10"/>
      <c r="BRW443" s="10"/>
      <c r="BRX443" s="10"/>
      <c r="BRY443" s="10"/>
      <c r="BRZ443" s="10"/>
      <c r="BSA443" s="10"/>
      <c r="BSB443" s="10"/>
      <c r="BSC443" s="10"/>
      <c r="BSD443" s="10"/>
      <c r="BSE443" s="10"/>
      <c r="BSF443" s="10"/>
      <c r="BSG443" s="10"/>
      <c r="BSH443" s="10"/>
      <c r="BSI443" s="10"/>
      <c r="BSJ443" s="10"/>
      <c r="BSK443" s="10"/>
      <c r="BSL443" s="10"/>
      <c r="BSM443" s="10"/>
      <c r="BSN443" s="10"/>
      <c r="BSO443" s="10"/>
      <c r="BSP443" s="10"/>
      <c r="BSQ443" s="10"/>
      <c r="BSR443" s="10"/>
      <c r="BSS443" s="10"/>
      <c r="BST443" s="10"/>
      <c r="BSU443" s="10"/>
      <c r="BSV443" s="10"/>
      <c r="BSW443" s="10"/>
      <c r="BSX443" s="10"/>
      <c r="BSY443" s="10"/>
      <c r="BSZ443" s="10"/>
      <c r="BTA443" s="10"/>
      <c r="BTB443" s="10"/>
      <c r="BTC443" s="10"/>
      <c r="BTD443" s="10"/>
      <c r="BTE443" s="10"/>
      <c r="BTF443" s="10"/>
      <c r="BTG443" s="10"/>
      <c r="BTH443" s="10"/>
      <c r="BTI443" s="10"/>
      <c r="BTJ443" s="10"/>
      <c r="BTK443" s="10"/>
      <c r="BTL443" s="10"/>
      <c r="BTM443" s="10"/>
      <c r="BTN443" s="10"/>
      <c r="BTO443" s="10"/>
      <c r="BTP443" s="10"/>
      <c r="BTQ443" s="10"/>
      <c r="BTR443" s="10"/>
      <c r="BTS443" s="10"/>
      <c r="BTT443" s="10"/>
      <c r="BTU443" s="10"/>
      <c r="BTV443" s="10"/>
      <c r="BTW443" s="10"/>
      <c r="BTX443" s="10"/>
      <c r="BTY443" s="10"/>
      <c r="BTZ443" s="10"/>
      <c r="BUA443" s="10"/>
      <c r="BUB443" s="10"/>
      <c r="BUC443" s="10"/>
      <c r="BUD443" s="10"/>
      <c r="BUE443" s="10"/>
      <c r="BUF443" s="10"/>
      <c r="BUG443" s="10"/>
      <c r="BUH443" s="10"/>
      <c r="BUI443" s="10"/>
      <c r="BUJ443" s="10"/>
      <c r="BUK443" s="10"/>
      <c r="BUL443" s="10"/>
      <c r="BUM443" s="10"/>
      <c r="BUN443" s="10"/>
      <c r="BUO443" s="10"/>
      <c r="BUP443" s="10"/>
      <c r="BUQ443" s="10"/>
      <c r="BUR443" s="10"/>
      <c r="BUS443" s="10"/>
      <c r="BUT443" s="10"/>
      <c r="BUU443" s="10"/>
      <c r="BUV443" s="10"/>
      <c r="BUW443" s="10"/>
      <c r="BUX443" s="10"/>
      <c r="BUY443" s="10"/>
      <c r="BUZ443" s="10"/>
      <c r="BVA443" s="10"/>
      <c r="BVB443" s="10"/>
      <c r="BVC443" s="10"/>
      <c r="BVD443" s="10"/>
      <c r="BVE443" s="10"/>
      <c r="BVF443" s="10"/>
      <c r="BVG443" s="10"/>
      <c r="BVH443" s="10"/>
      <c r="BVI443" s="10"/>
      <c r="BVJ443" s="10"/>
      <c r="BVK443" s="10"/>
      <c r="BVL443" s="10"/>
      <c r="BVM443" s="10"/>
      <c r="BVN443" s="10"/>
      <c r="BVO443" s="10"/>
      <c r="BVP443" s="10"/>
      <c r="BVQ443" s="10"/>
      <c r="BVR443" s="10"/>
      <c r="BVS443" s="10"/>
      <c r="BVT443" s="10"/>
      <c r="BVU443" s="10"/>
      <c r="BVV443" s="10"/>
      <c r="BVW443" s="10"/>
      <c r="BVX443" s="10"/>
      <c r="BVY443" s="10"/>
      <c r="BVZ443" s="10"/>
      <c r="BWA443" s="10"/>
      <c r="BWB443" s="10"/>
      <c r="BWC443" s="10"/>
      <c r="BWD443" s="10"/>
      <c r="BWE443" s="10"/>
      <c r="BWF443" s="10"/>
      <c r="BWG443" s="10"/>
      <c r="BWH443" s="10"/>
      <c r="BWI443" s="10"/>
      <c r="BWJ443" s="10"/>
      <c r="BWK443" s="10"/>
      <c r="BWL443" s="10"/>
      <c r="BWM443" s="10"/>
      <c r="BWN443" s="10"/>
      <c r="BWO443" s="10"/>
      <c r="BWP443" s="10"/>
      <c r="BWQ443" s="10"/>
      <c r="BWR443" s="10"/>
      <c r="BWS443" s="10"/>
      <c r="BWT443" s="10"/>
      <c r="BWU443" s="10"/>
      <c r="BWV443" s="10"/>
      <c r="BWW443" s="10"/>
      <c r="BWX443" s="10"/>
      <c r="BWY443" s="10"/>
      <c r="BWZ443" s="10"/>
      <c r="BXA443" s="10"/>
      <c r="BXB443" s="10"/>
      <c r="BXC443" s="10"/>
      <c r="BXD443" s="10"/>
      <c r="BXE443" s="10"/>
      <c r="BXF443" s="10"/>
      <c r="BXG443" s="10"/>
      <c r="BXH443" s="10"/>
      <c r="BXI443" s="10"/>
      <c r="BXJ443" s="10"/>
      <c r="BXK443" s="10"/>
      <c r="BXL443" s="10"/>
      <c r="BXM443" s="10"/>
      <c r="BXN443" s="10"/>
      <c r="BXO443" s="10"/>
      <c r="BXP443" s="10"/>
      <c r="BXQ443" s="10"/>
      <c r="BXR443" s="10"/>
      <c r="BXS443" s="10"/>
      <c r="BXT443" s="10"/>
      <c r="BXU443" s="10"/>
      <c r="BXV443" s="10"/>
      <c r="BXW443" s="10"/>
      <c r="BXX443" s="10"/>
      <c r="BXY443" s="10"/>
      <c r="BXZ443" s="10"/>
      <c r="BYA443" s="10"/>
      <c r="BYB443" s="10"/>
      <c r="BYC443" s="10"/>
      <c r="BYD443" s="10"/>
      <c r="BYE443" s="10"/>
      <c r="BYF443" s="10"/>
      <c r="BYG443" s="10"/>
      <c r="BYH443" s="10"/>
      <c r="BYI443" s="10"/>
      <c r="BYJ443" s="10"/>
      <c r="BYK443" s="10"/>
      <c r="BYL443" s="10"/>
      <c r="BYM443" s="10"/>
      <c r="BYN443" s="10"/>
      <c r="BYO443" s="10"/>
      <c r="BYP443" s="10"/>
      <c r="BYQ443" s="10"/>
      <c r="BYR443" s="10"/>
      <c r="BYS443" s="10"/>
      <c r="BYT443" s="10"/>
      <c r="BYU443" s="10"/>
      <c r="BYV443" s="10"/>
      <c r="BYW443" s="10"/>
      <c r="BYX443" s="10"/>
      <c r="BYY443" s="10"/>
      <c r="BYZ443" s="10"/>
      <c r="BZA443" s="10"/>
      <c r="BZB443" s="10"/>
      <c r="BZC443" s="10"/>
      <c r="BZD443" s="10"/>
      <c r="BZE443" s="10"/>
      <c r="BZF443" s="10"/>
      <c r="BZG443" s="10"/>
      <c r="BZH443" s="10"/>
      <c r="BZI443" s="10"/>
      <c r="BZJ443" s="10"/>
      <c r="BZK443" s="10"/>
      <c r="BZL443" s="10"/>
      <c r="BZM443" s="10"/>
      <c r="BZN443" s="10"/>
      <c r="BZO443" s="10"/>
      <c r="BZP443" s="10"/>
      <c r="BZQ443" s="10"/>
      <c r="BZR443" s="10"/>
      <c r="BZS443" s="10"/>
      <c r="BZT443" s="10"/>
      <c r="BZU443" s="10"/>
      <c r="BZV443" s="10"/>
      <c r="BZW443" s="10"/>
      <c r="BZX443" s="10"/>
      <c r="BZY443" s="10"/>
      <c r="BZZ443" s="10"/>
      <c r="CAA443" s="10"/>
      <c r="CAB443" s="10"/>
      <c r="CAC443" s="10"/>
      <c r="CAD443" s="10"/>
      <c r="CAE443" s="10"/>
      <c r="CAF443" s="10"/>
      <c r="CAG443" s="10"/>
      <c r="CAH443" s="10"/>
      <c r="CAI443" s="10"/>
      <c r="CAJ443" s="10"/>
      <c r="CAK443" s="10"/>
      <c r="CAL443" s="10"/>
      <c r="CAM443" s="10"/>
      <c r="CAN443" s="10"/>
      <c r="CAO443" s="10"/>
      <c r="CAP443" s="10"/>
      <c r="CAQ443" s="10"/>
      <c r="CAR443" s="10"/>
      <c r="CAS443" s="10"/>
      <c r="CAT443" s="10"/>
      <c r="CAU443" s="10"/>
      <c r="CAV443" s="10"/>
      <c r="CAW443" s="10"/>
      <c r="CAX443" s="10"/>
      <c r="CAY443" s="10"/>
      <c r="CAZ443" s="10"/>
      <c r="CBA443" s="10"/>
      <c r="CBB443" s="10"/>
      <c r="CBC443" s="10"/>
      <c r="CBD443" s="10"/>
      <c r="CBE443" s="10"/>
      <c r="CBF443" s="10"/>
      <c r="CBG443" s="10"/>
      <c r="CBH443" s="10"/>
      <c r="CBI443" s="10"/>
      <c r="CBJ443" s="10"/>
      <c r="CBK443" s="10"/>
      <c r="CBL443" s="10"/>
      <c r="CBM443" s="10"/>
      <c r="CBN443" s="10"/>
      <c r="CBO443" s="10"/>
      <c r="CBP443" s="10"/>
      <c r="CBQ443" s="10"/>
      <c r="CBR443" s="10"/>
      <c r="CBS443" s="10"/>
      <c r="CBT443" s="10"/>
      <c r="CBU443" s="10"/>
      <c r="CBV443" s="10"/>
      <c r="CBW443" s="10"/>
      <c r="CBX443" s="10"/>
      <c r="CBY443" s="10"/>
      <c r="CBZ443" s="10"/>
      <c r="CCA443" s="10"/>
      <c r="CCB443" s="10"/>
      <c r="CCC443" s="10"/>
      <c r="CCD443" s="10"/>
      <c r="CCE443" s="10"/>
      <c r="CCF443" s="10"/>
      <c r="CCG443" s="10"/>
      <c r="CCH443" s="10"/>
      <c r="CCI443" s="10"/>
      <c r="CCJ443" s="10"/>
      <c r="CCK443" s="10"/>
      <c r="CCL443" s="10"/>
      <c r="CCM443" s="10"/>
      <c r="CCN443" s="10"/>
      <c r="CCO443" s="10"/>
      <c r="CCP443" s="10"/>
      <c r="CCQ443" s="10"/>
      <c r="CCR443" s="10"/>
      <c r="CCS443" s="10"/>
      <c r="CCT443" s="10"/>
      <c r="CCU443" s="10"/>
      <c r="CCV443" s="10"/>
      <c r="CCW443" s="10"/>
      <c r="CCX443" s="10"/>
      <c r="CCY443" s="10"/>
      <c r="CCZ443" s="10"/>
      <c r="CDA443" s="10"/>
      <c r="CDB443" s="10"/>
      <c r="CDC443" s="10"/>
      <c r="CDD443" s="10"/>
      <c r="CDE443" s="10"/>
      <c r="CDF443" s="10"/>
      <c r="CDG443" s="10"/>
      <c r="CDH443" s="10"/>
      <c r="CDI443" s="10"/>
      <c r="CDJ443" s="10"/>
      <c r="CDK443" s="10"/>
      <c r="CDL443" s="10"/>
      <c r="CDM443" s="10"/>
      <c r="CDN443" s="10"/>
      <c r="CDO443" s="10"/>
      <c r="CDP443" s="10"/>
      <c r="CDQ443" s="10"/>
      <c r="CDR443" s="10"/>
      <c r="CDS443" s="10"/>
      <c r="CDT443" s="10"/>
      <c r="CDU443" s="10"/>
      <c r="CDV443" s="10"/>
      <c r="CDW443" s="10"/>
      <c r="CDX443" s="10"/>
      <c r="CDY443" s="10"/>
      <c r="CDZ443" s="10"/>
      <c r="CEA443" s="10"/>
      <c r="CEB443" s="10"/>
      <c r="CEC443" s="10"/>
      <c r="CED443" s="10"/>
      <c r="CEE443" s="10"/>
      <c r="CEF443" s="10"/>
      <c r="CEG443" s="10"/>
      <c r="CEH443" s="10"/>
      <c r="CEI443" s="10"/>
      <c r="CEJ443" s="10"/>
      <c r="CEK443" s="10"/>
      <c r="CEL443" s="10"/>
      <c r="CEM443" s="10"/>
      <c r="CEN443" s="10"/>
      <c r="CEO443" s="10"/>
      <c r="CEP443" s="10"/>
      <c r="CEQ443" s="10"/>
      <c r="CER443" s="10"/>
      <c r="CES443" s="10"/>
      <c r="CET443" s="10"/>
      <c r="CEU443" s="10"/>
      <c r="CEV443" s="10"/>
      <c r="CEW443" s="10"/>
      <c r="CEX443" s="10"/>
      <c r="CEY443" s="10"/>
      <c r="CEZ443" s="10"/>
      <c r="CFA443" s="10"/>
      <c r="CFB443" s="10"/>
      <c r="CFC443" s="10"/>
      <c r="CFD443" s="10"/>
      <c r="CFE443" s="10"/>
      <c r="CFF443" s="10"/>
      <c r="CFG443" s="10"/>
      <c r="CFH443" s="10"/>
      <c r="CFI443" s="10"/>
      <c r="CFJ443" s="10"/>
      <c r="CFK443" s="10"/>
      <c r="CFL443" s="10"/>
      <c r="CFM443" s="10"/>
      <c r="CFN443" s="10"/>
      <c r="CFO443" s="10"/>
      <c r="CFP443" s="10"/>
      <c r="CFQ443" s="10"/>
      <c r="CFR443" s="10"/>
      <c r="CFS443" s="10"/>
      <c r="CFT443" s="10"/>
      <c r="CFU443" s="10"/>
      <c r="CFV443" s="10"/>
      <c r="CFW443" s="10"/>
      <c r="CFX443" s="10"/>
      <c r="CFY443" s="10"/>
      <c r="CFZ443" s="10"/>
      <c r="CGA443" s="10"/>
      <c r="CGB443" s="10"/>
      <c r="CGC443" s="10"/>
      <c r="CGD443" s="10"/>
      <c r="CGE443" s="10"/>
      <c r="CGF443" s="10"/>
      <c r="CGG443" s="10"/>
      <c r="CGH443" s="10"/>
      <c r="CGI443" s="10"/>
      <c r="CGJ443" s="10"/>
      <c r="CGK443" s="10"/>
      <c r="CGL443" s="10"/>
      <c r="CGM443" s="10"/>
      <c r="CGN443" s="10"/>
      <c r="CGO443" s="10"/>
      <c r="CGP443" s="10"/>
      <c r="CGQ443" s="10"/>
      <c r="CGR443" s="10"/>
      <c r="CGS443" s="10"/>
      <c r="CGT443" s="10"/>
      <c r="CGU443" s="10"/>
      <c r="CGV443" s="10"/>
      <c r="CGW443" s="10"/>
      <c r="CGX443" s="10"/>
      <c r="CGY443" s="10"/>
      <c r="CGZ443" s="10"/>
      <c r="CHA443" s="10"/>
      <c r="CHB443" s="10"/>
      <c r="CHC443" s="10"/>
      <c r="CHD443" s="10"/>
      <c r="CHE443" s="10"/>
      <c r="CHF443" s="10"/>
      <c r="CHG443" s="10"/>
      <c r="CHH443" s="10"/>
      <c r="CHI443" s="10"/>
      <c r="CHJ443" s="10"/>
      <c r="CHK443" s="10"/>
      <c r="CHL443" s="10"/>
      <c r="CHM443" s="10"/>
      <c r="CHN443" s="10"/>
      <c r="CHO443" s="10"/>
      <c r="CHP443" s="10"/>
      <c r="CHQ443" s="10"/>
      <c r="CHR443" s="10"/>
      <c r="CHS443" s="10"/>
      <c r="CHT443" s="10"/>
      <c r="CHU443" s="10"/>
      <c r="CHV443" s="10"/>
      <c r="CHW443" s="10"/>
      <c r="CHX443" s="10"/>
      <c r="CHY443" s="10"/>
      <c r="CHZ443" s="10"/>
      <c r="CIA443" s="10"/>
      <c r="CIB443" s="10"/>
      <c r="CIC443" s="10"/>
      <c r="CID443" s="10"/>
      <c r="CIE443" s="10"/>
      <c r="CIF443" s="10"/>
      <c r="CIG443" s="10"/>
      <c r="CIH443" s="10"/>
      <c r="CII443" s="10"/>
      <c r="CIJ443" s="10"/>
      <c r="CIK443" s="10"/>
      <c r="CIL443" s="10"/>
      <c r="CIM443" s="10"/>
      <c r="CIN443" s="10"/>
      <c r="CIO443" s="10"/>
      <c r="CIP443" s="10"/>
      <c r="CIQ443" s="10"/>
      <c r="CIR443" s="10"/>
      <c r="CIS443" s="10"/>
      <c r="CIT443" s="10"/>
      <c r="CIU443" s="10"/>
      <c r="CIV443" s="10"/>
      <c r="CIW443" s="10"/>
      <c r="CIX443" s="10"/>
      <c r="CIY443" s="10"/>
      <c r="CIZ443" s="10"/>
      <c r="CJA443" s="10"/>
      <c r="CJB443" s="10"/>
      <c r="CJC443" s="10"/>
      <c r="CJD443" s="10"/>
      <c r="CJE443" s="10"/>
      <c r="CJF443" s="10"/>
      <c r="CJG443" s="10"/>
      <c r="CJH443" s="10"/>
      <c r="CJI443" s="10"/>
      <c r="CJJ443" s="10"/>
      <c r="CJK443" s="10"/>
      <c r="CJL443" s="10"/>
      <c r="CJM443" s="10"/>
      <c r="CJN443" s="10"/>
      <c r="CJO443" s="10"/>
      <c r="CJP443" s="10"/>
      <c r="CJQ443" s="10"/>
      <c r="CJR443" s="10"/>
      <c r="CJS443" s="10"/>
      <c r="CJT443" s="10"/>
      <c r="CJU443" s="10"/>
      <c r="CJV443" s="10"/>
      <c r="CJW443" s="10"/>
      <c r="CJX443" s="10"/>
      <c r="CJY443" s="10"/>
      <c r="CJZ443" s="10"/>
      <c r="CKA443" s="10"/>
      <c r="CKB443" s="10"/>
      <c r="CKC443" s="10"/>
      <c r="CKD443" s="10"/>
      <c r="CKE443" s="10"/>
      <c r="CKF443" s="10"/>
      <c r="CKG443" s="10"/>
      <c r="CKH443" s="10"/>
      <c r="CKI443" s="10"/>
      <c r="CKJ443" s="10"/>
      <c r="CKK443" s="10"/>
      <c r="CKL443" s="10"/>
      <c r="CKM443" s="10"/>
      <c r="CKN443" s="10"/>
      <c r="CKO443" s="10"/>
      <c r="CKP443" s="10"/>
      <c r="CKQ443" s="10"/>
      <c r="CKR443" s="10"/>
      <c r="CKS443" s="10"/>
      <c r="CKT443" s="10"/>
      <c r="CKU443" s="10"/>
      <c r="CKV443" s="10"/>
      <c r="CKW443" s="10"/>
      <c r="CKX443" s="10"/>
      <c r="CKY443" s="10"/>
      <c r="CKZ443" s="10"/>
      <c r="CLA443" s="10"/>
      <c r="CLB443" s="10"/>
      <c r="CLC443" s="10"/>
      <c r="CLD443" s="10"/>
      <c r="CLE443" s="10"/>
      <c r="CLF443" s="10"/>
      <c r="CLG443" s="10"/>
      <c r="CLH443" s="10"/>
      <c r="CLI443" s="10"/>
      <c r="CLJ443" s="10"/>
      <c r="CLK443" s="10"/>
      <c r="CLL443" s="10"/>
      <c r="CLM443" s="10"/>
      <c r="CLN443" s="10"/>
      <c r="CLO443" s="10"/>
      <c r="CLP443" s="10"/>
      <c r="CLQ443" s="10"/>
      <c r="CLR443" s="10"/>
      <c r="CLS443" s="10"/>
      <c r="CLT443" s="10"/>
      <c r="CLU443" s="10"/>
      <c r="CLV443" s="10"/>
      <c r="CLW443" s="10"/>
      <c r="CLX443" s="10"/>
      <c r="CLY443" s="10"/>
      <c r="CLZ443" s="10"/>
      <c r="CMA443" s="10"/>
      <c r="CMB443" s="10"/>
      <c r="CMC443" s="10"/>
      <c r="CMD443" s="10"/>
      <c r="CME443" s="10"/>
      <c r="CMF443" s="10"/>
      <c r="CMG443" s="10"/>
      <c r="CMH443" s="10"/>
      <c r="CMI443" s="10"/>
      <c r="CMJ443" s="10"/>
      <c r="CMK443" s="10"/>
      <c r="CML443" s="10"/>
      <c r="CMM443" s="10"/>
      <c r="CMN443" s="10"/>
      <c r="CMO443" s="10"/>
      <c r="CMP443" s="10"/>
      <c r="CMQ443" s="10"/>
      <c r="CMR443" s="10"/>
      <c r="CMS443" s="10"/>
      <c r="CMT443" s="10"/>
      <c r="CMU443" s="10"/>
      <c r="CMV443" s="10"/>
      <c r="CMW443" s="10"/>
      <c r="CMX443" s="10"/>
      <c r="CMY443" s="10"/>
      <c r="CMZ443" s="10"/>
      <c r="CNA443" s="10"/>
      <c r="CNB443" s="10"/>
      <c r="CNC443" s="10"/>
      <c r="CND443" s="10"/>
      <c r="CNE443" s="10"/>
      <c r="CNF443" s="10"/>
      <c r="CNG443" s="10"/>
      <c r="CNH443" s="10"/>
      <c r="CNI443" s="10"/>
      <c r="CNJ443" s="10"/>
      <c r="CNK443" s="10"/>
      <c r="CNL443" s="10"/>
      <c r="CNM443" s="10"/>
      <c r="CNN443" s="10"/>
      <c r="CNO443" s="10"/>
      <c r="CNP443" s="10"/>
      <c r="CNQ443" s="10"/>
      <c r="CNR443" s="10"/>
      <c r="CNS443" s="10"/>
      <c r="CNT443" s="10"/>
      <c r="CNU443" s="10"/>
      <c r="CNV443" s="10"/>
      <c r="CNW443" s="10"/>
      <c r="CNX443" s="10"/>
      <c r="CNY443" s="10"/>
      <c r="CNZ443" s="10"/>
      <c r="COA443" s="10"/>
      <c r="COB443" s="10"/>
      <c r="COC443" s="10"/>
      <c r="COD443" s="10"/>
      <c r="COE443" s="10"/>
      <c r="COF443" s="10"/>
      <c r="COG443" s="10"/>
      <c r="COH443" s="10"/>
      <c r="COI443" s="10"/>
      <c r="COJ443" s="10"/>
      <c r="COK443" s="10"/>
      <c r="COL443" s="10"/>
      <c r="COM443" s="10"/>
      <c r="CON443" s="10"/>
      <c r="COO443" s="10"/>
      <c r="COP443" s="10"/>
      <c r="COQ443" s="10"/>
      <c r="COR443" s="10"/>
      <c r="COS443" s="10"/>
      <c r="COT443" s="10"/>
      <c r="COU443" s="10"/>
      <c r="COV443" s="10"/>
      <c r="COW443" s="10"/>
      <c r="COX443" s="10"/>
      <c r="COY443" s="10"/>
      <c r="COZ443" s="10"/>
      <c r="CPA443" s="10"/>
      <c r="CPB443" s="10"/>
      <c r="CPC443" s="10"/>
      <c r="CPD443" s="10"/>
      <c r="CPE443" s="10"/>
      <c r="CPF443" s="10"/>
      <c r="CPG443" s="10"/>
      <c r="CPH443" s="10"/>
      <c r="CPI443" s="10"/>
      <c r="CPJ443" s="10"/>
      <c r="CPK443" s="10"/>
      <c r="CPL443" s="10"/>
      <c r="CPM443" s="10"/>
      <c r="CPN443" s="10"/>
      <c r="CPO443" s="10"/>
      <c r="CPP443" s="10"/>
      <c r="CPQ443" s="10"/>
      <c r="CPR443" s="10"/>
      <c r="CPS443" s="10"/>
      <c r="CPT443" s="10"/>
      <c r="CPU443" s="10"/>
      <c r="CPV443" s="10"/>
      <c r="CPW443" s="10"/>
      <c r="CPX443" s="10"/>
      <c r="CPY443" s="10"/>
      <c r="CPZ443" s="10"/>
      <c r="CQA443" s="10"/>
      <c r="CQB443" s="10"/>
      <c r="CQC443" s="10"/>
      <c r="CQD443" s="10"/>
      <c r="CQE443" s="10"/>
      <c r="CQF443" s="10"/>
      <c r="CQG443" s="10"/>
      <c r="CQH443" s="10"/>
      <c r="CQI443" s="10"/>
      <c r="CQJ443" s="10"/>
      <c r="CQK443" s="10"/>
      <c r="CQL443" s="10"/>
      <c r="CQM443" s="10"/>
      <c r="CQN443" s="10"/>
      <c r="CQO443" s="10"/>
      <c r="CQP443" s="10"/>
      <c r="CQQ443" s="10"/>
      <c r="CQR443" s="10"/>
      <c r="CQS443" s="10"/>
      <c r="CQT443" s="10"/>
      <c r="CQU443" s="10"/>
      <c r="CQV443" s="10"/>
      <c r="CQW443" s="10"/>
      <c r="CQX443" s="10"/>
      <c r="CQY443" s="10"/>
      <c r="CQZ443" s="10"/>
      <c r="CRA443" s="10"/>
      <c r="CRB443" s="10"/>
      <c r="CRC443" s="10"/>
      <c r="CRD443" s="10"/>
      <c r="CRE443" s="10"/>
      <c r="CRF443" s="10"/>
      <c r="CRG443" s="10"/>
      <c r="CRH443" s="10"/>
      <c r="CRI443" s="10"/>
      <c r="CRJ443" s="10"/>
      <c r="CRK443" s="10"/>
      <c r="CRL443" s="10"/>
      <c r="CRM443" s="10"/>
      <c r="CRN443" s="10"/>
      <c r="CRO443" s="10"/>
      <c r="CRP443" s="10"/>
      <c r="CRQ443" s="10"/>
      <c r="CRR443" s="10"/>
      <c r="CRS443" s="10"/>
      <c r="CRT443" s="10"/>
      <c r="CRU443" s="10"/>
      <c r="CRV443" s="10"/>
      <c r="CRW443" s="10"/>
      <c r="CRX443" s="10"/>
      <c r="CRY443" s="10"/>
      <c r="CRZ443" s="10"/>
      <c r="CSA443" s="10"/>
      <c r="CSB443" s="10"/>
      <c r="CSC443" s="10"/>
      <c r="CSD443" s="10"/>
      <c r="CSE443" s="10"/>
      <c r="CSF443" s="10"/>
      <c r="CSG443" s="10"/>
      <c r="CSH443" s="10"/>
      <c r="CSI443" s="10"/>
      <c r="CSJ443" s="10"/>
      <c r="CSK443" s="10"/>
      <c r="CSL443" s="10"/>
      <c r="CSM443" s="10"/>
      <c r="CSN443" s="10"/>
      <c r="CSO443" s="10"/>
      <c r="CSP443" s="10"/>
      <c r="CSQ443" s="10"/>
      <c r="CSR443" s="10"/>
      <c r="CSS443" s="10"/>
      <c r="CST443" s="10"/>
      <c r="CSU443" s="10"/>
      <c r="CSV443" s="10"/>
      <c r="CSW443" s="10"/>
      <c r="CSX443" s="10"/>
      <c r="CSY443" s="10"/>
      <c r="CSZ443" s="10"/>
      <c r="CTA443" s="10"/>
      <c r="CTB443" s="10"/>
      <c r="CTC443" s="10"/>
      <c r="CTD443" s="10"/>
      <c r="CTE443" s="10"/>
      <c r="CTF443" s="10"/>
      <c r="CTG443" s="10"/>
      <c r="CTH443" s="10"/>
      <c r="CTI443" s="10"/>
      <c r="CTJ443" s="10"/>
      <c r="CTK443" s="10"/>
      <c r="CTL443" s="10"/>
      <c r="CTM443" s="10"/>
      <c r="CTN443" s="10"/>
      <c r="CTO443" s="10"/>
      <c r="CTP443" s="10"/>
      <c r="CTQ443" s="10"/>
      <c r="CTR443" s="10"/>
      <c r="CTS443" s="10"/>
      <c r="CTT443" s="10"/>
      <c r="CTU443" s="10"/>
      <c r="CTV443" s="10"/>
      <c r="CTW443" s="10"/>
      <c r="CTX443" s="10"/>
      <c r="CTY443" s="10"/>
      <c r="CTZ443" s="10"/>
      <c r="CUA443" s="10"/>
      <c r="CUB443" s="10"/>
      <c r="CUC443" s="10"/>
      <c r="CUD443" s="10"/>
      <c r="CUE443" s="10"/>
      <c r="CUF443" s="10"/>
      <c r="CUG443" s="10"/>
      <c r="CUH443" s="10"/>
      <c r="CUI443" s="10"/>
      <c r="CUJ443" s="10"/>
      <c r="CUK443" s="10"/>
      <c r="CUL443" s="10"/>
      <c r="CUM443" s="10"/>
      <c r="CUN443" s="10"/>
      <c r="CUO443" s="10"/>
      <c r="CUP443" s="10"/>
      <c r="CUQ443" s="10"/>
      <c r="CUR443" s="10"/>
      <c r="CUS443" s="10"/>
      <c r="CUT443" s="10"/>
      <c r="CUU443" s="10"/>
      <c r="CUV443" s="10"/>
      <c r="CUW443" s="10"/>
      <c r="CUX443" s="10"/>
      <c r="CUY443" s="10"/>
      <c r="CUZ443" s="10"/>
      <c r="CVA443" s="10"/>
      <c r="CVB443" s="10"/>
      <c r="CVC443" s="10"/>
      <c r="CVD443" s="10"/>
      <c r="CVE443" s="10"/>
      <c r="CVF443" s="10"/>
      <c r="CVG443" s="10"/>
      <c r="CVH443" s="10"/>
      <c r="CVI443" s="10"/>
      <c r="CVJ443" s="10"/>
      <c r="CVK443" s="10"/>
      <c r="CVL443" s="10"/>
      <c r="CVM443" s="10"/>
      <c r="CVN443" s="10"/>
      <c r="CVO443" s="10"/>
      <c r="CVP443" s="10"/>
      <c r="CVQ443" s="10"/>
      <c r="CVR443" s="10"/>
      <c r="CVS443" s="10"/>
      <c r="CVT443" s="10"/>
      <c r="CVU443" s="10"/>
      <c r="CVV443" s="10"/>
      <c r="CVW443" s="10"/>
      <c r="CVX443" s="10"/>
      <c r="CVY443" s="10"/>
      <c r="CVZ443" s="10"/>
      <c r="CWA443" s="10"/>
      <c r="CWB443" s="10"/>
      <c r="CWC443" s="10"/>
      <c r="CWD443" s="10"/>
      <c r="CWE443" s="10"/>
      <c r="CWF443" s="10"/>
      <c r="CWG443" s="10"/>
      <c r="CWH443" s="10"/>
      <c r="CWI443" s="10"/>
      <c r="CWJ443" s="10"/>
      <c r="CWK443" s="10"/>
      <c r="CWL443" s="10"/>
      <c r="CWM443" s="10"/>
      <c r="CWN443" s="10"/>
      <c r="CWO443" s="10"/>
      <c r="CWP443" s="10"/>
      <c r="CWQ443" s="10"/>
      <c r="CWR443" s="10"/>
      <c r="CWS443" s="10"/>
      <c r="CWT443" s="10"/>
      <c r="CWU443" s="10"/>
      <c r="CWV443" s="10"/>
      <c r="CWW443" s="10"/>
      <c r="CWX443" s="10"/>
      <c r="CWY443" s="10"/>
      <c r="CWZ443" s="10"/>
      <c r="CXA443" s="10"/>
      <c r="CXB443" s="10"/>
      <c r="CXC443" s="10"/>
      <c r="CXD443" s="10"/>
      <c r="CXE443" s="10"/>
      <c r="CXF443" s="10"/>
      <c r="CXG443" s="10"/>
      <c r="CXH443" s="10"/>
      <c r="CXI443" s="10"/>
      <c r="CXJ443" s="10"/>
      <c r="CXK443" s="10"/>
      <c r="CXL443" s="10"/>
      <c r="CXM443" s="10"/>
      <c r="CXN443" s="10"/>
      <c r="CXO443" s="10"/>
      <c r="CXP443" s="10"/>
      <c r="CXQ443" s="10"/>
      <c r="CXR443" s="10"/>
      <c r="CXS443" s="10"/>
      <c r="CXT443" s="10"/>
      <c r="CXU443" s="10"/>
      <c r="CXV443" s="10"/>
      <c r="CXW443" s="10"/>
      <c r="CXX443" s="10"/>
      <c r="CXY443" s="10"/>
      <c r="CXZ443" s="10"/>
      <c r="CYA443" s="10"/>
      <c r="CYB443" s="10"/>
      <c r="CYC443" s="10"/>
      <c r="CYD443" s="10"/>
      <c r="CYE443" s="10"/>
      <c r="CYF443" s="10"/>
      <c r="CYG443" s="10"/>
      <c r="CYH443" s="10"/>
      <c r="CYI443" s="10"/>
      <c r="CYJ443" s="10"/>
      <c r="CYK443" s="10"/>
      <c r="CYL443" s="10"/>
      <c r="CYM443" s="10"/>
      <c r="CYN443" s="10"/>
      <c r="CYO443" s="10"/>
      <c r="CYP443" s="10"/>
      <c r="CYQ443" s="10"/>
      <c r="CYR443" s="10"/>
      <c r="CYS443" s="10"/>
      <c r="CYT443" s="10"/>
      <c r="CYU443" s="10"/>
      <c r="CYV443" s="10"/>
      <c r="CYW443" s="10"/>
      <c r="CYX443" s="10"/>
      <c r="CYY443" s="10"/>
      <c r="CYZ443" s="10"/>
      <c r="CZA443" s="10"/>
      <c r="CZB443" s="10"/>
      <c r="CZC443" s="10"/>
      <c r="CZD443" s="10"/>
      <c r="CZE443" s="10"/>
      <c r="CZF443" s="10"/>
      <c r="CZG443" s="10"/>
      <c r="CZH443" s="10"/>
      <c r="CZI443" s="10"/>
      <c r="CZJ443" s="10"/>
      <c r="CZK443" s="10"/>
      <c r="CZL443" s="10"/>
      <c r="CZM443" s="10"/>
      <c r="CZN443" s="10"/>
      <c r="CZO443" s="10"/>
      <c r="CZP443" s="10"/>
      <c r="CZQ443" s="10"/>
      <c r="CZR443" s="10"/>
      <c r="CZS443" s="10"/>
      <c r="CZT443" s="10"/>
      <c r="CZU443" s="10"/>
      <c r="CZV443" s="10"/>
      <c r="CZW443" s="10"/>
      <c r="CZX443" s="10"/>
      <c r="CZY443" s="10"/>
      <c r="CZZ443" s="10"/>
      <c r="DAA443" s="10"/>
      <c r="DAB443" s="10"/>
      <c r="DAC443" s="10"/>
      <c r="DAD443" s="10"/>
      <c r="DAE443" s="10"/>
      <c r="DAF443" s="10"/>
      <c r="DAG443" s="10"/>
      <c r="DAH443" s="10"/>
      <c r="DAI443" s="10"/>
      <c r="DAJ443" s="10"/>
      <c r="DAK443" s="10"/>
      <c r="DAL443" s="10"/>
      <c r="DAM443" s="10"/>
      <c r="DAN443" s="10"/>
      <c r="DAO443" s="10"/>
      <c r="DAP443" s="10"/>
      <c r="DAQ443" s="10"/>
      <c r="DAR443" s="10"/>
      <c r="DAS443" s="10"/>
      <c r="DAT443" s="10"/>
      <c r="DAU443" s="10"/>
      <c r="DAV443" s="10"/>
      <c r="DAW443" s="10"/>
      <c r="DAX443" s="10"/>
      <c r="DAY443" s="10"/>
      <c r="DAZ443" s="10"/>
      <c r="DBA443" s="10"/>
      <c r="DBB443" s="10"/>
      <c r="DBC443" s="10"/>
      <c r="DBD443" s="10"/>
      <c r="DBE443" s="10"/>
      <c r="DBF443" s="10"/>
      <c r="DBG443" s="10"/>
      <c r="DBH443" s="10"/>
      <c r="DBI443" s="10"/>
      <c r="DBJ443" s="10"/>
      <c r="DBK443" s="10"/>
      <c r="DBL443" s="10"/>
      <c r="DBM443" s="10"/>
      <c r="DBN443" s="10"/>
      <c r="DBO443" s="10"/>
      <c r="DBP443" s="10"/>
      <c r="DBQ443" s="10"/>
      <c r="DBR443" s="10"/>
      <c r="DBS443" s="10"/>
      <c r="DBT443" s="10"/>
      <c r="DBU443" s="10"/>
      <c r="DBV443" s="10"/>
      <c r="DBW443" s="10"/>
      <c r="DBX443" s="10"/>
      <c r="DBY443" s="10"/>
      <c r="DBZ443" s="10"/>
      <c r="DCA443" s="10"/>
      <c r="DCB443" s="10"/>
      <c r="DCC443" s="10"/>
      <c r="DCD443" s="10"/>
      <c r="DCE443" s="10"/>
      <c r="DCF443" s="10"/>
      <c r="DCG443" s="10"/>
      <c r="DCH443" s="10"/>
      <c r="DCI443" s="10"/>
      <c r="DCJ443" s="10"/>
      <c r="DCK443" s="10"/>
      <c r="DCL443" s="10"/>
      <c r="DCM443" s="10"/>
      <c r="DCN443" s="10"/>
      <c r="DCO443" s="10"/>
      <c r="DCP443" s="10"/>
      <c r="DCQ443" s="10"/>
      <c r="DCR443" s="10"/>
      <c r="DCS443" s="10"/>
      <c r="DCT443" s="10"/>
      <c r="DCU443" s="10"/>
      <c r="DCV443" s="10"/>
      <c r="DCW443" s="10"/>
      <c r="DCX443" s="10"/>
      <c r="DCY443" s="10"/>
      <c r="DCZ443" s="10"/>
      <c r="DDA443" s="10"/>
      <c r="DDB443" s="10"/>
      <c r="DDC443" s="10"/>
      <c r="DDD443" s="10"/>
      <c r="DDE443" s="10"/>
      <c r="DDF443" s="10"/>
      <c r="DDG443" s="10"/>
      <c r="DDH443" s="10"/>
      <c r="DDI443" s="10"/>
      <c r="DDJ443" s="10"/>
      <c r="DDK443" s="10"/>
      <c r="DDL443" s="10"/>
      <c r="DDM443" s="10"/>
      <c r="DDN443" s="10"/>
      <c r="DDO443" s="10"/>
      <c r="DDP443" s="10"/>
      <c r="DDQ443" s="10"/>
      <c r="DDR443" s="10"/>
      <c r="DDS443" s="10"/>
      <c r="DDT443" s="10"/>
      <c r="DDU443" s="10"/>
      <c r="DDV443" s="10"/>
      <c r="DDW443" s="10"/>
      <c r="DDX443" s="10"/>
      <c r="DDY443" s="10"/>
      <c r="DDZ443" s="10"/>
      <c r="DEA443" s="10"/>
      <c r="DEB443" s="10"/>
      <c r="DEC443" s="10"/>
      <c r="DED443" s="10"/>
      <c r="DEE443" s="10"/>
      <c r="DEF443" s="10"/>
      <c r="DEG443" s="10"/>
      <c r="DEH443" s="10"/>
      <c r="DEI443" s="10"/>
      <c r="DEJ443" s="10"/>
      <c r="DEK443" s="10"/>
      <c r="DEL443" s="10"/>
      <c r="DEM443" s="10"/>
      <c r="DEN443" s="10"/>
      <c r="DEO443" s="10"/>
      <c r="DEP443" s="10"/>
      <c r="DEQ443" s="10"/>
      <c r="DER443" s="10"/>
      <c r="DES443" s="10"/>
      <c r="DET443" s="10"/>
      <c r="DEU443" s="10"/>
      <c r="DEV443" s="10"/>
      <c r="DEW443" s="10"/>
      <c r="DEX443" s="10"/>
      <c r="DEY443" s="10"/>
      <c r="DEZ443" s="10"/>
      <c r="DFA443" s="10"/>
      <c r="DFB443" s="10"/>
      <c r="DFC443" s="10"/>
      <c r="DFD443" s="10"/>
      <c r="DFE443" s="10"/>
      <c r="DFF443" s="10"/>
      <c r="DFG443" s="10"/>
      <c r="DFH443" s="10"/>
      <c r="DFI443" s="10"/>
      <c r="DFJ443" s="10"/>
      <c r="DFK443" s="10"/>
      <c r="DFL443" s="10"/>
      <c r="DFM443" s="10"/>
      <c r="DFN443" s="10"/>
      <c r="DFO443" s="10"/>
      <c r="DFP443" s="10"/>
      <c r="DFQ443" s="10"/>
      <c r="DFR443" s="10"/>
      <c r="DFS443" s="10"/>
      <c r="DFT443" s="10"/>
      <c r="DFU443" s="10"/>
      <c r="DFV443" s="10"/>
      <c r="DFW443" s="10"/>
      <c r="DFX443" s="10"/>
      <c r="DFY443" s="10"/>
      <c r="DFZ443" s="10"/>
      <c r="DGA443" s="10"/>
      <c r="DGB443" s="10"/>
      <c r="DGC443" s="10"/>
      <c r="DGD443" s="10"/>
      <c r="DGE443" s="10"/>
      <c r="DGF443" s="10"/>
      <c r="DGG443" s="10"/>
      <c r="DGH443" s="10"/>
      <c r="DGI443" s="10"/>
      <c r="DGJ443" s="10"/>
      <c r="DGK443" s="10"/>
      <c r="DGL443" s="10"/>
      <c r="DGM443" s="10"/>
      <c r="DGN443" s="10"/>
      <c r="DGO443" s="10"/>
      <c r="DGP443" s="10"/>
      <c r="DGQ443" s="10"/>
      <c r="DGR443" s="10"/>
      <c r="DGS443" s="10"/>
      <c r="DGT443" s="10"/>
      <c r="DGU443" s="10"/>
      <c r="DGV443" s="10"/>
      <c r="DGW443" s="10"/>
      <c r="DGX443" s="10"/>
      <c r="DGY443" s="10"/>
      <c r="DGZ443" s="10"/>
      <c r="DHA443" s="10"/>
      <c r="DHB443" s="10"/>
      <c r="DHC443" s="10"/>
      <c r="DHD443" s="10"/>
      <c r="DHE443" s="10"/>
      <c r="DHF443" s="10"/>
      <c r="DHG443" s="10"/>
      <c r="DHH443" s="10"/>
      <c r="DHI443" s="10"/>
      <c r="DHJ443" s="10"/>
      <c r="DHK443" s="10"/>
      <c r="DHL443" s="10"/>
      <c r="DHM443" s="10"/>
      <c r="DHN443" s="10"/>
      <c r="DHO443" s="10"/>
      <c r="DHP443" s="10"/>
      <c r="DHQ443" s="10"/>
      <c r="DHR443" s="10"/>
      <c r="DHS443" s="10"/>
      <c r="DHT443" s="10"/>
      <c r="DHU443" s="10"/>
      <c r="DHV443" s="10"/>
      <c r="DHW443" s="10"/>
      <c r="DHX443" s="10"/>
      <c r="DHY443" s="10"/>
      <c r="DHZ443" s="10"/>
      <c r="DIA443" s="10"/>
      <c r="DIB443" s="10"/>
      <c r="DIC443" s="10"/>
      <c r="DID443" s="10"/>
      <c r="DIE443" s="10"/>
      <c r="DIF443" s="10"/>
      <c r="DIG443" s="10"/>
      <c r="DIH443" s="10"/>
      <c r="DII443" s="10"/>
      <c r="DIJ443" s="10"/>
      <c r="DIK443" s="10"/>
      <c r="DIL443" s="10"/>
      <c r="DIM443" s="10"/>
      <c r="DIN443" s="10"/>
      <c r="DIO443" s="10"/>
      <c r="DIP443" s="10"/>
      <c r="DIQ443" s="10"/>
      <c r="DIR443" s="10"/>
      <c r="DIS443" s="10"/>
      <c r="DIT443" s="10"/>
      <c r="DIU443" s="10"/>
      <c r="DIV443" s="10"/>
      <c r="DIW443" s="10"/>
      <c r="DIX443" s="10"/>
      <c r="DIY443" s="10"/>
      <c r="DIZ443" s="10"/>
      <c r="DJA443" s="10"/>
      <c r="DJB443" s="10"/>
      <c r="DJC443" s="10"/>
      <c r="DJD443" s="10"/>
      <c r="DJE443" s="10"/>
      <c r="DJF443" s="10"/>
      <c r="DJG443" s="10"/>
      <c r="DJH443" s="10"/>
      <c r="DJI443" s="10"/>
      <c r="DJJ443" s="10"/>
      <c r="DJK443" s="10"/>
      <c r="DJL443" s="10"/>
      <c r="DJM443" s="10"/>
      <c r="DJN443" s="10"/>
      <c r="DJO443" s="10"/>
      <c r="DJP443" s="10"/>
      <c r="DJQ443" s="10"/>
      <c r="DJR443" s="10"/>
      <c r="DJS443" s="10"/>
      <c r="DJT443" s="10"/>
      <c r="DJU443" s="10"/>
      <c r="DJV443" s="10"/>
      <c r="DJW443" s="10"/>
      <c r="DJX443" s="10"/>
      <c r="DJY443" s="10"/>
      <c r="DJZ443" s="10"/>
      <c r="DKA443" s="10"/>
      <c r="DKB443" s="10"/>
      <c r="DKC443" s="10"/>
      <c r="DKD443" s="10"/>
      <c r="DKE443" s="10"/>
      <c r="DKF443" s="10"/>
      <c r="DKG443" s="10"/>
      <c r="DKH443" s="10"/>
      <c r="DKI443" s="10"/>
      <c r="DKJ443" s="10"/>
      <c r="DKK443" s="10"/>
      <c r="DKL443" s="10"/>
      <c r="DKM443" s="10"/>
      <c r="DKN443" s="10"/>
      <c r="DKO443" s="10"/>
      <c r="DKP443" s="10"/>
      <c r="DKQ443" s="10"/>
      <c r="DKR443" s="10"/>
      <c r="DKS443" s="10"/>
      <c r="DKT443" s="10"/>
      <c r="DKU443" s="10"/>
      <c r="DKV443" s="10"/>
      <c r="DKW443" s="10"/>
      <c r="DKX443" s="10"/>
      <c r="DKY443" s="10"/>
      <c r="DKZ443" s="10"/>
      <c r="DLA443" s="10"/>
      <c r="DLB443" s="10"/>
      <c r="DLC443" s="10"/>
      <c r="DLD443" s="10"/>
      <c r="DLE443" s="10"/>
      <c r="DLF443" s="10"/>
      <c r="DLG443" s="10"/>
      <c r="DLH443" s="10"/>
      <c r="DLI443" s="10"/>
      <c r="DLJ443" s="10"/>
      <c r="DLK443" s="10"/>
      <c r="DLL443" s="10"/>
      <c r="DLM443" s="10"/>
      <c r="DLN443" s="10"/>
      <c r="DLO443" s="10"/>
      <c r="DLP443" s="10"/>
      <c r="DLQ443" s="10"/>
      <c r="DLR443" s="10"/>
      <c r="DLS443" s="10"/>
      <c r="DLT443" s="10"/>
      <c r="DLU443" s="10"/>
      <c r="DLV443" s="10"/>
      <c r="DLW443" s="10"/>
      <c r="DLX443" s="10"/>
      <c r="DLY443" s="10"/>
      <c r="DLZ443" s="10"/>
      <c r="DMA443" s="10"/>
      <c r="DMB443" s="10"/>
      <c r="DMC443" s="10"/>
      <c r="DMD443" s="10"/>
      <c r="DME443" s="10"/>
      <c r="DMF443" s="10"/>
      <c r="DMG443" s="10"/>
      <c r="DMH443" s="10"/>
      <c r="DMI443" s="10"/>
      <c r="DMJ443" s="10"/>
      <c r="DMK443" s="10"/>
      <c r="DML443" s="10"/>
      <c r="DMM443" s="10"/>
      <c r="DMN443" s="10"/>
      <c r="DMO443" s="10"/>
      <c r="DMP443" s="10"/>
      <c r="DMQ443" s="10"/>
      <c r="DMR443" s="10"/>
      <c r="DMS443" s="10"/>
      <c r="DMT443" s="10"/>
      <c r="DMU443" s="10"/>
      <c r="DMV443" s="10"/>
      <c r="DMW443" s="10"/>
      <c r="DMX443" s="10"/>
      <c r="DMY443" s="10"/>
      <c r="DMZ443" s="10"/>
      <c r="DNA443" s="10"/>
      <c r="DNB443" s="10"/>
      <c r="DNC443" s="10"/>
      <c r="DND443" s="10"/>
      <c r="DNE443" s="10"/>
      <c r="DNF443" s="10"/>
      <c r="DNG443" s="10"/>
      <c r="DNH443" s="10"/>
      <c r="DNI443" s="10"/>
      <c r="DNJ443" s="10"/>
      <c r="DNK443" s="10"/>
      <c r="DNL443" s="10"/>
      <c r="DNM443" s="10"/>
      <c r="DNN443" s="10"/>
      <c r="DNO443" s="10"/>
      <c r="DNP443" s="10"/>
      <c r="DNQ443" s="10"/>
      <c r="DNR443" s="10"/>
      <c r="DNS443" s="10"/>
      <c r="DNT443" s="10"/>
      <c r="DNU443" s="10"/>
      <c r="DNV443" s="10"/>
      <c r="DNW443" s="10"/>
      <c r="DNX443" s="10"/>
      <c r="DNY443" s="10"/>
      <c r="DNZ443" s="10"/>
      <c r="DOA443" s="10"/>
      <c r="DOB443" s="10"/>
      <c r="DOC443" s="10"/>
      <c r="DOD443" s="10"/>
      <c r="DOE443" s="10"/>
      <c r="DOF443" s="10"/>
      <c r="DOG443" s="10"/>
      <c r="DOH443" s="10"/>
      <c r="DOI443" s="10"/>
      <c r="DOJ443" s="10"/>
      <c r="DOK443" s="10"/>
      <c r="DOL443" s="10"/>
      <c r="DOM443" s="10"/>
      <c r="DON443" s="10"/>
      <c r="DOO443" s="10"/>
      <c r="DOP443" s="10"/>
      <c r="DOQ443" s="10"/>
      <c r="DOR443" s="10"/>
      <c r="DOS443" s="10"/>
      <c r="DOT443" s="10"/>
      <c r="DOU443" s="10"/>
      <c r="DOV443" s="10"/>
      <c r="DOW443" s="10"/>
      <c r="DOX443" s="10"/>
      <c r="DOY443" s="10"/>
      <c r="DOZ443" s="10"/>
      <c r="DPA443" s="10"/>
      <c r="DPB443" s="10"/>
      <c r="DPC443" s="10"/>
      <c r="DPD443" s="10"/>
      <c r="DPE443" s="10"/>
      <c r="DPF443" s="10"/>
      <c r="DPG443" s="10"/>
      <c r="DPH443" s="10"/>
      <c r="DPI443" s="10"/>
      <c r="DPJ443" s="10"/>
      <c r="DPK443" s="10"/>
      <c r="DPL443" s="10"/>
      <c r="DPM443" s="10"/>
      <c r="DPN443" s="10"/>
      <c r="DPO443" s="10"/>
      <c r="DPP443" s="10"/>
      <c r="DPQ443" s="10"/>
      <c r="DPR443" s="10"/>
      <c r="DPS443" s="10"/>
      <c r="DPT443" s="10"/>
      <c r="DPU443" s="10"/>
      <c r="DPV443" s="10"/>
      <c r="DPW443" s="10"/>
      <c r="DPX443" s="10"/>
      <c r="DPY443" s="10"/>
      <c r="DPZ443" s="10"/>
      <c r="DQA443" s="10"/>
      <c r="DQB443" s="10"/>
      <c r="DQC443" s="10"/>
      <c r="DQD443" s="10"/>
      <c r="DQE443" s="10"/>
      <c r="DQF443" s="10"/>
      <c r="DQG443" s="10"/>
      <c r="DQH443" s="10"/>
      <c r="DQI443" s="10"/>
      <c r="DQJ443" s="10"/>
      <c r="DQK443" s="10"/>
      <c r="DQL443" s="10"/>
      <c r="DQM443" s="10"/>
      <c r="DQN443" s="10"/>
      <c r="DQO443" s="10"/>
      <c r="DQP443" s="10"/>
      <c r="DQQ443" s="10"/>
      <c r="DQR443" s="10"/>
      <c r="DQS443" s="10"/>
      <c r="DQT443" s="10"/>
      <c r="DQU443" s="10"/>
      <c r="DQV443" s="10"/>
      <c r="DQW443" s="10"/>
      <c r="DQX443" s="10"/>
      <c r="DQY443" s="10"/>
      <c r="DQZ443" s="10"/>
      <c r="DRA443" s="10"/>
      <c r="DRB443" s="10"/>
      <c r="DRC443" s="10"/>
      <c r="DRD443" s="10"/>
      <c r="DRE443" s="10"/>
      <c r="DRF443" s="10"/>
      <c r="DRG443" s="10"/>
      <c r="DRH443" s="10"/>
      <c r="DRI443" s="10"/>
      <c r="DRJ443" s="10"/>
      <c r="DRK443" s="10"/>
      <c r="DRL443" s="10"/>
      <c r="DRM443" s="10"/>
      <c r="DRN443" s="10"/>
      <c r="DRO443" s="10"/>
      <c r="DRP443" s="10"/>
      <c r="DRQ443" s="10"/>
      <c r="DRR443" s="10"/>
      <c r="DRS443" s="10"/>
      <c r="DRT443" s="10"/>
      <c r="DRU443" s="10"/>
      <c r="DRV443" s="10"/>
      <c r="DRW443" s="10"/>
      <c r="DRX443" s="10"/>
      <c r="DRY443" s="10"/>
      <c r="DRZ443" s="10"/>
      <c r="DSA443" s="10"/>
      <c r="DSB443" s="10"/>
      <c r="DSC443" s="10"/>
      <c r="DSD443" s="10"/>
      <c r="DSE443" s="10"/>
      <c r="DSF443" s="10"/>
      <c r="DSG443" s="10"/>
      <c r="DSH443" s="10"/>
      <c r="DSI443" s="10"/>
      <c r="DSJ443" s="10"/>
      <c r="DSK443" s="10"/>
      <c r="DSL443" s="10"/>
      <c r="DSM443" s="10"/>
      <c r="DSN443" s="10"/>
      <c r="DSO443" s="10"/>
      <c r="DSP443" s="10"/>
      <c r="DSQ443" s="10"/>
      <c r="DSR443" s="10"/>
      <c r="DSS443" s="10"/>
      <c r="DST443" s="10"/>
      <c r="DSU443" s="10"/>
      <c r="DSV443" s="10"/>
      <c r="DSW443" s="10"/>
      <c r="DSX443" s="10"/>
      <c r="DSY443" s="10"/>
      <c r="DSZ443" s="10"/>
      <c r="DTA443" s="10"/>
      <c r="DTB443" s="10"/>
      <c r="DTC443" s="10"/>
      <c r="DTD443" s="10"/>
      <c r="DTE443" s="10"/>
      <c r="DTF443" s="10"/>
      <c r="DTG443" s="10"/>
      <c r="DTH443" s="10"/>
      <c r="DTI443" s="10"/>
      <c r="DTJ443" s="10"/>
      <c r="DTK443" s="10"/>
      <c r="DTL443" s="10"/>
      <c r="DTM443" s="10"/>
      <c r="DTN443" s="10"/>
      <c r="DTO443" s="10"/>
      <c r="DTP443" s="10"/>
      <c r="DTQ443" s="10"/>
      <c r="DTR443" s="10"/>
      <c r="DTS443" s="10"/>
      <c r="DTT443" s="10"/>
      <c r="DTU443" s="10"/>
      <c r="DTV443" s="10"/>
      <c r="DTW443" s="10"/>
      <c r="DTX443" s="10"/>
      <c r="DTY443" s="10"/>
      <c r="DTZ443" s="10"/>
      <c r="DUA443" s="10"/>
      <c r="DUB443" s="10"/>
      <c r="DUC443" s="10"/>
      <c r="DUD443" s="10"/>
      <c r="DUE443" s="10"/>
      <c r="DUF443" s="10"/>
      <c r="DUG443" s="10"/>
      <c r="DUH443" s="10"/>
      <c r="DUI443" s="10"/>
      <c r="DUJ443" s="10"/>
      <c r="DUK443" s="10"/>
      <c r="DUL443" s="10"/>
      <c r="DUM443" s="10"/>
      <c r="DUN443" s="10"/>
      <c r="DUO443" s="10"/>
      <c r="DUP443" s="10"/>
      <c r="DUQ443" s="10"/>
      <c r="DUR443" s="10"/>
      <c r="DUS443" s="10"/>
      <c r="DUT443" s="10"/>
      <c r="DUU443" s="10"/>
      <c r="DUV443" s="10"/>
      <c r="DUW443" s="10"/>
      <c r="DUX443" s="10"/>
      <c r="DUY443" s="10"/>
      <c r="DUZ443" s="10"/>
      <c r="DVA443" s="10"/>
      <c r="DVB443" s="10"/>
      <c r="DVC443" s="10"/>
      <c r="DVD443" s="10"/>
      <c r="DVE443" s="10"/>
      <c r="DVF443" s="10"/>
      <c r="DVG443" s="10"/>
      <c r="DVH443" s="10"/>
      <c r="DVI443" s="10"/>
      <c r="DVJ443" s="10"/>
      <c r="DVK443" s="10"/>
      <c r="DVL443" s="10"/>
      <c r="DVM443" s="10"/>
      <c r="DVN443" s="10"/>
      <c r="DVO443" s="10"/>
      <c r="DVP443" s="10"/>
      <c r="DVQ443" s="10"/>
      <c r="DVR443" s="10"/>
      <c r="DVS443" s="10"/>
      <c r="DVT443" s="10"/>
      <c r="DVU443" s="10"/>
      <c r="DVV443" s="10"/>
      <c r="DVW443" s="10"/>
      <c r="DVX443" s="10"/>
      <c r="DVY443" s="10"/>
      <c r="DVZ443" s="10"/>
      <c r="DWA443" s="10"/>
      <c r="DWB443" s="10"/>
      <c r="DWC443" s="10"/>
      <c r="DWD443" s="10"/>
      <c r="DWE443" s="10"/>
      <c r="DWF443" s="10"/>
      <c r="DWG443" s="10"/>
      <c r="DWH443" s="10"/>
      <c r="DWI443" s="10"/>
      <c r="DWJ443" s="10"/>
      <c r="DWK443" s="10"/>
      <c r="DWL443" s="10"/>
      <c r="DWM443" s="10"/>
      <c r="DWN443" s="10"/>
      <c r="DWO443" s="10"/>
      <c r="DWP443" s="10"/>
      <c r="DWQ443" s="10"/>
      <c r="DWR443" s="10"/>
      <c r="DWS443" s="10"/>
      <c r="DWT443" s="10"/>
      <c r="DWU443" s="10"/>
      <c r="DWV443" s="10"/>
      <c r="DWW443" s="10"/>
      <c r="DWX443" s="10"/>
      <c r="DWY443" s="10"/>
      <c r="DWZ443" s="10"/>
      <c r="DXA443" s="10"/>
      <c r="DXB443" s="10"/>
      <c r="DXC443" s="10"/>
      <c r="DXD443" s="10"/>
      <c r="DXE443" s="10"/>
      <c r="DXF443" s="10"/>
      <c r="DXG443" s="10"/>
      <c r="DXH443" s="10"/>
      <c r="DXI443" s="10"/>
      <c r="DXJ443" s="10"/>
      <c r="DXK443" s="10"/>
      <c r="DXL443" s="10"/>
      <c r="DXM443" s="10"/>
      <c r="DXN443" s="10"/>
      <c r="DXO443" s="10"/>
      <c r="DXP443" s="10"/>
      <c r="DXQ443" s="10"/>
      <c r="DXR443" s="10"/>
      <c r="DXS443" s="10"/>
      <c r="DXT443" s="10"/>
      <c r="DXU443" s="10"/>
      <c r="DXV443" s="10"/>
      <c r="DXW443" s="10"/>
      <c r="DXX443" s="10"/>
      <c r="DXY443" s="10"/>
      <c r="DXZ443" s="10"/>
      <c r="DYA443" s="10"/>
      <c r="DYB443" s="10"/>
      <c r="DYC443" s="10"/>
      <c r="DYD443" s="10"/>
      <c r="DYE443" s="10"/>
      <c r="DYF443" s="10"/>
      <c r="DYG443" s="10"/>
      <c r="DYH443" s="10"/>
      <c r="DYI443" s="10"/>
      <c r="DYJ443" s="10"/>
      <c r="DYK443" s="10"/>
      <c r="DYL443" s="10"/>
      <c r="DYM443" s="10"/>
      <c r="DYN443" s="10"/>
      <c r="DYO443" s="10"/>
      <c r="DYP443" s="10"/>
      <c r="DYQ443" s="10"/>
      <c r="DYR443" s="10"/>
      <c r="DYS443" s="10"/>
      <c r="DYT443" s="10"/>
      <c r="DYU443" s="10"/>
      <c r="DYV443" s="10"/>
      <c r="DYW443" s="10"/>
      <c r="DYX443" s="10"/>
      <c r="DYY443" s="10"/>
      <c r="DYZ443" s="10"/>
      <c r="DZA443" s="10"/>
      <c r="DZB443" s="10"/>
      <c r="DZC443" s="10"/>
      <c r="DZD443" s="10"/>
      <c r="DZE443" s="10"/>
      <c r="DZF443" s="10"/>
      <c r="DZG443" s="10"/>
      <c r="DZH443" s="10"/>
      <c r="DZI443" s="10"/>
      <c r="DZJ443" s="10"/>
      <c r="DZK443" s="10"/>
      <c r="DZL443" s="10"/>
      <c r="DZM443" s="10"/>
      <c r="DZN443" s="10"/>
      <c r="DZO443" s="10"/>
      <c r="DZP443" s="10"/>
      <c r="DZQ443" s="10"/>
      <c r="DZR443" s="10"/>
      <c r="DZS443" s="10"/>
      <c r="DZT443" s="10"/>
      <c r="DZU443" s="10"/>
      <c r="DZV443" s="10"/>
      <c r="DZW443" s="10"/>
      <c r="DZX443" s="10"/>
      <c r="DZY443" s="10"/>
      <c r="DZZ443" s="10"/>
      <c r="EAA443" s="10"/>
      <c r="EAB443" s="10"/>
      <c r="EAC443" s="10"/>
      <c r="EAD443" s="10"/>
      <c r="EAE443" s="10"/>
      <c r="EAF443" s="10"/>
      <c r="EAG443" s="10"/>
      <c r="EAH443" s="10"/>
      <c r="EAI443" s="10"/>
      <c r="EAJ443" s="10"/>
      <c r="EAK443" s="10"/>
      <c r="EAL443" s="10"/>
      <c r="EAM443" s="10"/>
      <c r="EAN443" s="10"/>
      <c r="EAO443" s="10"/>
      <c r="EAP443" s="10"/>
      <c r="EAQ443" s="10"/>
      <c r="EAR443" s="10"/>
      <c r="EAS443" s="10"/>
      <c r="EAT443" s="10"/>
      <c r="EAU443" s="10"/>
      <c r="EAV443" s="10"/>
      <c r="EAW443" s="10"/>
      <c r="EAX443" s="10"/>
      <c r="EAY443" s="10"/>
      <c r="EAZ443" s="10"/>
      <c r="EBA443" s="10"/>
      <c r="EBB443" s="10"/>
      <c r="EBC443" s="10"/>
      <c r="EBD443" s="10"/>
      <c r="EBE443" s="10"/>
      <c r="EBF443" s="10"/>
      <c r="EBG443" s="10"/>
      <c r="EBH443" s="10"/>
      <c r="EBI443" s="10"/>
      <c r="EBJ443" s="10"/>
      <c r="EBK443" s="10"/>
      <c r="EBL443" s="10"/>
      <c r="EBM443" s="10"/>
      <c r="EBN443" s="10"/>
      <c r="EBO443" s="10"/>
      <c r="EBP443" s="10"/>
      <c r="EBQ443" s="10"/>
      <c r="EBR443" s="10"/>
      <c r="EBS443" s="10"/>
      <c r="EBT443" s="10"/>
      <c r="EBU443" s="10"/>
      <c r="EBV443" s="10"/>
      <c r="EBW443" s="10"/>
      <c r="EBX443" s="10"/>
      <c r="EBY443" s="10"/>
      <c r="EBZ443" s="10"/>
      <c r="ECA443" s="10"/>
      <c r="ECB443" s="10"/>
      <c r="ECC443" s="10"/>
      <c r="ECD443" s="10"/>
      <c r="ECE443" s="10"/>
      <c r="ECF443" s="10"/>
      <c r="ECG443" s="10"/>
      <c r="ECH443" s="10"/>
      <c r="ECI443" s="10"/>
      <c r="ECJ443" s="10"/>
      <c r="ECK443" s="10"/>
      <c r="ECL443" s="10"/>
      <c r="ECM443" s="10"/>
      <c r="ECN443" s="10"/>
      <c r="ECO443" s="10"/>
      <c r="ECP443" s="10"/>
      <c r="ECQ443" s="10"/>
      <c r="ECR443" s="10"/>
      <c r="ECS443" s="10"/>
      <c r="ECT443" s="10"/>
      <c r="ECU443" s="10"/>
      <c r="ECV443" s="10"/>
      <c r="ECW443" s="10"/>
      <c r="ECX443" s="10"/>
      <c r="ECY443" s="10"/>
      <c r="ECZ443" s="10"/>
      <c r="EDA443" s="10"/>
      <c r="EDB443" s="10"/>
      <c r="EDC443" s="10"/>
      <c r="EDD443" s="10"/>
      <c r="EDE443" s="10"/>
      <c r="EDF443" s="10"/>
      <c r="EDG443" s="10"/>
      <c r="EDH443" s="10"/>
      <c r="EDI443" s="10"/>
      <c r="EDJ443" s="10"/>
      <c r="EDK443" s="10"/>
      <c r="EDL443" s="10"/>
      <c r="EDM443" s="10"/>
      <c r="EDN443" s="10"/>
      <c r="EDO443" s="10"/>
      <c r="EDP443" s="10"/>
      <c r="EDQ443" s="10"/>
      <c r="EDR443" s="10"/>
      <c r="EDS443" s="10"/>
      <c r="EDT443" s="10"/>
      <c r="EDU443" s="10"/>
      <c r="EDV443" s="10"/>
      <c r="EDW443" s="10"/>
      <c r="EDX443" s="10"/>
      <c r="EDY443" s="10"/>
      <c r="EDZ443" s="10"/>
      <c r="EEA443" s="10"/>
      <c r="EEB443" s="10"/>
      <c r="EEC443" s="10"/>
      <c r="EED443" s="10"/>
      <c r="EEE443" s="10"/>
      <c r="EEF443" s="10"/>
      <c r="EEG443" s="10"/>
      <c r="EEH443" s="10"/>
      <c r="EEI443" s="10"/>
      <c r="EEJ443" s="10"/>
      <c r="EEK443" s="10"/>
      <c r="EEL443" s="10"/>
      <c r="EEM443" s="10"/>
      <c r="EEN443" s="10"/>
      <c r="EEO443" s="10"/>
      <c r="EEP443" s="10"/>
      <c r="EEQ443" s="10"/>
      <c r="EER443" s="10"/>
      <c r="EES443" s="10"/>
      <c r="EET443" s="10"/>
      <c r="EEU443" s="10"/>
      <c r="EEV443" s="10"/>
      <c r="EEW443" s="10"/>
      <c r="EEX443" s="10"/>
      <c r="EEY443" s="10"/>
      <c r="EEZ443" s="10"/>
      <c r="EFA443" s="10"/>
      <c r="EFB443" s="10"/>
      <c r="EFC443" s="10"/>
      <c r="EFD443" s="10"/>
      <c r="EFE443" s="10"/>
      <c r="EFF443" s="10"/>
      <c r="EFG443" s="10"/>
      <c r="EFH443" s="10"/>
      <c r="EFI443" s="10"/>
      <c r="EFJ443" s="10"/>
      <c r="EFK443" s="10"/>
      <c r="EFL443" s="10"/>
      <c r="EFM443" s="10"/>
      <c r="EFN443" s="10"/>
      <c r="EFO443" s="10"/>
      <c r="EFP443" s="10"/>
      <c r="EFQ443" s="10"/>
      <c r="EFR443" s="10"/>
      <c r="EFS443" s="10"/>
      <c r="EFT443" s="10"/>
      <c r="EFU443" s="10"/>
      <c r="EFV443" s="10"/>
      <c r="EFW443" s="10"/>
      <c r="EFX443" s="10"/>
      <c r="EFY443" s="10"/>
      <c r="EFZ443" s="10"/>
      <c r="EGA443" s="10"/>
      <c r="EGB443" s="10"/>
      <c r="EGC443" s="10"/>
      <c r="EGD443" s="10"/>
      <c r="EGE443" s="10"/>
      <c r="EGF443" s="10"/>
      <c r="EGG443" s="10"/>
      <c r="EGH443" s="10"/>
      <c r="EGI443" s="10"/>
      <c r="EGJ443" s="10"/>
      <c r="EGK443" s="10"/>
      <c r="EGL443" s="10"/>
      <c r="EGM443" s="10"/>
      <c r="EGN443" s="10"/>
      <c r="EGO443" s="10"/>
      <c r="EGP443" s="10"/>
      <c r="EGQ443" s="10"/>
      <c r="EGR443" s="10"/>
      <c r="EGS443" s="10"/>
      <c r="EGT443" s="10"/>
      <c r="EGU443" s="10"/>
      <c r="EGV443" s="10"/>
      <c r="EGW443" s="10"/>
      <c r="EGX443" s="10"/>
      <c r="EGY443" s="10"/>
      <c r="EGZ443" s="10"/>
      <c r="EHA443" s="10"/>
      <c r="EHB443" s="10"/>
      <c r="EHC443" s="10"/>
      <c r="EHD443" s="10"/>
      <c r="EHE443" s="10"/>
      <c r="EHF443" s="10"/>
      <c r="EHG443" s="10"/>
      <c r="EHH443" s="10"/>
      <c r="EHI443" s="10"/>
      <c r="EHJ443" s="10"/>
      <c r="EHK443" s="10"/>
      <c r="EHL443" s="10"/>
      <c r="EHM443" s="10"/>
      <c r="EHN443" s="10"/>
      <c r="EHO443" s="10"/>
      <c r="EHP443" s="10"/>
      <c r="EHQ443" s="10"/>
      <c r="EHR443" s="10"/>
      <c r="EHS443" s="10"/>
      <c r="EHT443" s="10"/>
      <c r="EHU443" s="10"/>
      <c r="EHV443" s="10"/>
      <c r="EHW443" s="10"/>
      <c r="EHX443" s="10"/>
      <c r="EHY443" s="10"/>
      <c r="EHZ443" s="10"/>
      <c r="EIA443" s="10"/>
      <c r="EIB443" s="10"/>
      <c r="EIC443" s="10"/>
      <c r="EID443" s="10"/>
      <c r="EIE443" s="10"/>
      <c r="EIF443" s="10"/>
      <c r="EIG443" s="10"/>
      <c r="EIH443" s="10"/>
      <c r="EII443" s="10"/>
      <c r="EIJ443" s="10"/>
      <c r="EIK443" s="10"/>
      <c r="EIL443" s="10"/>
      <c r="EIM443" s="10"/>
      <c r="EIN443" s="10"/>
      <c r="EIO443" s="10"/>
      <c r="EIP443" s="10"/>
      <c r="EIQ443" s="10"/>
      <c r="EIR443" s="10"/>
      <c r="EIS443" s="10"/>
      <c r="EIT443" s="10"/>
      <c r="EIU443" s="10"/>
      <c r="EIV443" s="10"/>
      <c r="EIW443" s="10"/>
      <c r="EIX443" s="10"/>
      <c r="EIY443" s="10"/>
      <c r="EIZ443" s="10"/>
      <c r="EJA443" s="10"/>
      <c r="EJB443" s="10"/>
      <c r="EJC443" s="10"/>
      <c r="EJD443" s="10"/>
      <c r="EJE443" s="10"/>
      <c r="EJF443" s="10"/>
      <c r="EJG443" s="10"/>
      <c r="EJH443" s="10"/>
      <c r="EJI443" s="10"/>
      <c r="EJJ443" s="10"/>
      <c r="EJK443" s="10"/>
      <c r="EJL443" s="10"/>
      <c r="EJM443" s="10"/>
      <c r="EJN443" s="10"/>
      <c r="EJO443" s="10"/>
      <c r="EJP443" s="10"/>
      <c r="EJQ443" s="10"/>
      <c r="EJR443" s="10"/>
      <c r="EJS443" s="10"/>
      <c r="EJT443" s="10"/>
      <c r="EJU443" s="10"/>
      <c r="EJV443" s="10"/>
      <c r="EJW443" s="10"/>
      <c r="EJX443" s="10"/>
      <c r="EJY443" s="10"/>
      <c r="EJZ443" s="10"/>
      <c r="EKA443" s="10"/>
      <c r="EKB443" s="10"/>
      <c r="EKC443" s="10"/>
      <c r="EKD443" s="10"/>
      <c r="EKE443" s="10"/>
      <c r="EKF443" s="10"/>
      <c r="EKG443" s="10"/>
      <c r="EKH443" s="10"/>
      <c r="EKI443" s="10"/>
      <c r="EKJ443" s="10"/>
      <c r="EKK443" s="10"/>
      <c r="EKL443" s="10"/>
      <c r="EKM443" s="10"/>
      <c r="EKN443" s="10"/>
      <c r="EKO443" s="10"/>
      <c r="EKP443" s="10"/>
      <c r="EKQ443" s="10"/>
      <c r="EKR443" s="10"/>
      <c r="EKS443" s="10"/>
      <c r="EKT443" s="10"/>
      <c r="EKU443" s="10"/>
      <c r="EKV443" s="10"/>
      <c r="EKW443" s="10"/>
      <c r="EKX443" s="10"/>
      <c r="EKY443" s="10"/>
      <c r="EKZ443" s="10"/>
      <c r="ELA443" s="10"/>
      <c r="ELB443" s="10"/>
      <c r="ELC443" s="10"/>
      <c r="ELD443" s="10"/>
      <c r="ELE443" s="10"/>
      <c r="ELF443" s="10"/>
      <c r="ELG443" s="10"/>
      <c r="ELH443" s="10"/>
      <c r="ELI443" s="10"/>
      <c r="ELJ443" s="10"/>
      <c r="ELK443" s="10"/>
      <c r="ELL443" s="10"/>
      <c r="ELM443" s="10"/>
      <c r="ELN443" s="10"/>
      <c r="ELO443" s="10"/>
      <c r="ELP443" s="10"/>
      <c r="ELQ443" s="10"/>
      <c r="ELR443" s="10"/>
      <c r="ELS443" s="10"/>
      <c r="ELT443" s="10"/>
      <c r="ELU443" s="10"/>
      <c r="ELV443" s="10"/>
      <c r="ELW443" s="10"/>
      <c r="ELX443" s="10"/>
      <c r="ELY443" s="10"/>
      <c r="ELZ443" s="10"/>
      <c r="EMA443" s="10"/>
      <c r="EMB443" s="10"/>
      <c r="EMC443" s="10"/>
      <c r="EMD443" s="10"/>
      <c r="EME443" s="10"/>
      <c r="EMF443" s="10"/>
      <c r="EMG443" s="10"/>
      <c r="EMH443" s="10"/>
      <c r="EMI443" s="10"/>
      <c r="EMJ443" s="10"/>
      <c r="EMK443" s="10"/>
      <c r="EML443" s="10"/>
      <c r="EMM443" s="10"/>
      <c r="EMN443" s="10"/>
      <c r="EMO443" s="10"/>
      <c r="EMP443" s="10"/>
      <c r="EMQ443" s="10"/>
      <c r="EMR443" s="10"/>
      <c r="EMS443" s="10"/>
      <c r="EMT443" s="10"/>
      <c r="EMU443" s="10"/>
      <c r="EMV443" s="10"/>
      <c r="EMW443" s="10"/>
      <c r="EMX443" s="10"/>
      <c r="EMY443" s="10"/>
      <c r="EMZ443" s="10"/>
      <c r="ENA443" s="10"/>
      <c r="ENB443" s="10"/>
      <c r="ENC443" s="10"/>
      <c r="END443" s="10"/>
      <c r="ENE443" s="10"/>
      <c r="ENF443" s="10"/>
      <c r="ENG443" s="10"/>
      <c r="ENH443" s="10"/>
      <c r="ENI443" s="10"/>
      <c r="ENJ443" s="10"/>
      <c r="ENK443" s="10"/>
      <c r="ENL443" s="10"/>
      <c r="ENM443" s="10"/>
      <c r="ENN443" s="10"/>
      <c r="ENO443" s="10"/>
      <c r="ENP443" s="10"/>
      <c r="ENQ443" s="10"/>
      <c r="ENR443" s="10"/>
      <c r="ENS443" s="10"/>
      <c r="ENT443" s="10"/>
      <c r="ENU443" s="10"/>
      <c r="ENV443" s="10"/>
      <c r="ENW443" s="10"/>
      <c r="ENX443" s="10"/>
      <c r="ENY443" s="10"/>
      <c r="ENZ443" s="10"/>
      <c r="EOA443" s="10"/>
      <c r="EOB443" s="10"/>
      <c r="EOC443" s="10"/>
      <c r="EOD443" s="10"/>
      <c r="EOE443" s="10"/>
      <c r="EOF443" s="10"/>
      <c r="EOG443" s="10"/>
      <c r="EOH443" s="10"/>
      <c r="EOI443" s="10"/>
      <c r="EOJ443" s="10"/>
      <c r="EOK443" s="10"/>
      <c r="EOL443" s="10"/>
      <c r="EOM443" s="10"/>
      <c r="EON443" s="10"/>
      <c r="EOO443" s="10"/>
      <c r="EOP443" s="10"/>
      <c r="EOQ443" s="10"/>
      <c r="EOR443" s="10"/>
      <c r="EOS443" s="10"/>
      <c r="EOT443" s="10"/>
      <c r="EOU443" s="10"/>
      <c r="EOV443" s="10"/>
      <c r="EOW443" s="10"/>
      <c r="EOX443" s="10"/>
      <c r="EOY443" s="10"/>
      <c r="EOZ443" s="10"/>
      <c r="EPA443" s="10"/>
      <c r="EPB443" s="10"/>
      <c r="EPC443" s="10"/>
      <c r="EPD443" s="10"/>
      <c r="EPE443" s="10"/>
      <c r="EPF443" s="10"/>
      <c r="EPG443" s="10"/>
      <c r="EPH443" s="10"/>
      <c r="EPI443" s="10"/>
      <c r="EPJ443" s="10"/>
      <c r="EPK443" s="10"/>
      <c r="EPL443" s="10"/>
      <c r="EPM443" s="10"/>
      <c r="EPN443" s="10"/>
      <c r="EPO443" s="10"/>
      <c r="EPP443" s="10"/>
      <c r="EPQ443" s="10"/>
      <c r="EPR443" s="10"/>
      <c r="EPS443" s="10"/>
      <c r="EPT443" s="10"/>
      <c r="EPU443" s="10"/>
      <c r="EPV443" s="10"/>
      <c r="EPW443" s="10"/>
      <c r="EPX443" s="10"/>
      <c r="EPY443" s="10"/>
      <c r="EPZ443" s="10"/>
      <c r="EQA443" s="10"/>
      <c r="EQB443" s="10"/>
      <c r="EQC443" s="10"/>
      <c r="EQD443" s="10"/>
      <c r="EQE443" s="10"/>
      <c r="EQF443" s="10"/>
      <c r="EQG443" s="10"/>
      <c r="EQH443" s="10"/>
      <c r="EQI443" s="10"/>
      <c r="EQJ443" s="10"/>
      <c r="EQK443" s="10"/>
      <c r="EQL443" s="10"/>
      <c r="EQM443" s="10"/>
      <c r="EQN443" s="10"/>
      <c r="EQO443" s="10"/>
      <c r="EQP443" s="10"/>
      <c r="EQQ443" s="10"/>
      <c r="EQR443" s="10"/>
      <c r="EQS443" s="10"/>
      <c r="EQT443" s="10"/>
      <c r="EQU443" s="10"/>
      <c r="EQV443" s="10"/>
      <c r="EQW443" s="10"/>
      <c r="EQX443" s="10"/>
      <c r="EQY443" s="10"/>
      <c r="EQZ443" s="10"/>
      <c r="ERA443" s="10"/>
      <c r="ERB443" s="10"/>
      <c r="ERC443" s="10"/>
      <c r="ERD443" s="10"/>
      <c r="ERE443" s="10"/>
      <c r="ERF443" s="10"/>
      <c r="ERG443" s="10"/>
      <c r="ERH443" s="10"/>
      <c r="ERI443" s="10"/>
      <c r="ERJ443" s="10"/>
      <c r="ERK443" s="10"/>
      <c r="ERL443" s="10"/>
      <c r="ERM443" s="10"/>
      <c r="ERN443" s="10"/>
      <c r="ERO443" s="10"/>
      <c r="ERP443" s="10"/>
      <c r="ERQ443" s="10"/>
      <c r="ERR443" s="10"/>
      <c r="ERS443" s="10"/>
      <c r="ERT443" s="10"/>
      <c r="ERU443" s="10"/>
      <c r="ERV443" s="10"/>
      <c r="ERW443" s="10"/>
      <c r="ERX443" s="10"/>
      <c r="ERY443" s="10"/>
      <c r="ERZ443" s="10"/>
      <c r="ESA443" s="10"/>
      <c r="ESB443" s="10"/>
      <c r="ESC443" s="10"/>
      <c r="ESD443" s="10"/>
      <c r="ESE443" s="10"/>
      <c r="ESF443" s="10"/>
      <c r="ESG443" s="10"/>
      <c r="ESH443" s="10"/>
      <c r="ESI443" s="10"/>
      <c r="ESJ443" s="10"/>
      <c r="ESK443" s="10"/>
      <c r="ESL443" s="10"/>
      <c r="ESM443" s="10"/>
      <c r="ESN443" s="10"/>
      <c r="ESO443" s="10"/>
      <c r="ESP443" s="10"/>
      <c r="ESQ443" s="10"/>
      <c r="ESR443" s="10"/>
      <c r="ESS443" s="10"/>
      <c r="EST443" s="10"/>
      <c r="ESU443" s="10"/>
      <c r="ESV443" s="10"/>
      <c r="ESW443" s="10"/>
      <c r="ESX443" s="10"/>
      <c r="ESY443" s="10"/>
      <c r="ESZ443" s="10"/>
      <c r="ETA443" s="10"/>
      <c r="ETB443" s="10"/>
      <c r="ETC443" s="10"/>
      <c r="ETD443" s="10"/>
      <c r="ETE443" s="10"/>
      <c r="ETF443" s="10"/>
      <c r="ETG443" s="10"/>
      <c r="ETH443" s="10"/>
      <c r="ETI443" s="10"/>
      <c r="ETJ443" s="10"/>
      <c r="ETK443" s="10"/>
      <c r="ETL443" s="10"/>
      <c r="ETM443" s="10"/>
      <c r="ETN443" s="10"/>
      <c r="ETO443" s="10"/>
      <c r="ETP443" s="10"/>
      <c r="ETQ443" s="10"/>
      <c r="ETR443" s="10"/>
      <c r="ETS443" s="10"/>
      <c r="ETT443" s="10"/>
      <c r="ETU443" s="10"/>
      <c r="ETV443" s="10"/>
      <c r="ETW443" s="10"/>
      <c r="ETX443" s="10"/>
      <c r="ETY443" s="10"/>
      <c r="ETZ443" s="10"/>
      <c r="EUA443" s="10"/>
      <c r="EUB443" s="10"/>
      <c r="EUC443" s="10"/>
      <c r="EUD443" s="10"/>
      <c r="EUE443" s="10"/>
      <c r="EUF443" s="10"/>
      <c r="EUG443" s="10"/>
      <c r="EUH443" s="10"/>
      <c r="EUI443" s="10"/>
      <c r="EUJ443" s="10"/>
      <c r="EUK443" s="10"/>
      <c r="EUL443" s="10"/>
      <c r="EUM443" s="10"/>
      <c r="EUN443" s="10"/>
      <c r="EUO443" s="10"/>
      <c r="EUP443" s="10"/>
      <c r="EUQ443" s="10"/>
      <c r="EUR443" s="10"/>
      <c r="EUS443" s="10"/>
      <c r="EUT443" s="10"/>
      <c r="EUU443" s="10"/>
      <c r="EUV443" s="10"/>
      <c r="EUW443" s="10"/>
      <c r="EUX443" s="10"/>
      <c r="EUY443" s="10"/>
      <c r="EUZ443" s="10"/>
      <c r="EVA443" s="10"/>
      <c r="EVB443" s="10"/>
      <c r="EVC443" s="10"/>
      <c r="EVD443" s="10"/>
      <c r="EVE443" s="10"/>
      <c r="EVF443" s="10"/>
      <c r="EVG443" s="10"/>
      <c r="EVH443" s="10"/>
      <c r="EVI443" s="10"/>
      <c r="EVJ443" s="10"/>
      <c r="EVK443" s="10"/>
      <c r="EVL443" s="10"/>
      <c r="EVM443" s="10"/>
      <c r="EVN443" s="10"/>
      <c r="EVO443" s="10"/>
      <c r="EVP443" s="10"/>
      <c r="EVQ443" s="10"/>
      <c r="EVR443" s="10"/>
      <c r="EVS443" s="10"/>
      <c r="EVT443" s="10"/>
      <c r="EVU443" s="10"/>
      <c r="EVV443" s="10"/>
      <c r="EVW443" s="10"/>
      <c r="EVX443" s="10"/>
      <c r="EVY443" s="10"/>
      <c r="EVZ443" s="10"/>
      <c r="EWA443" s="10"/>
      <c r="EWB443" s="10"/>
      <c r="EWC443" s="10"/>
      <c r="EWD443" s="10"/>
      <c r="EWE443" s="10"/>
      <c r="EWF443" s="10"/>
      <c r="EWG443" s="10"/>
      <c r="EWH443" s="10"/>
      <c r="EWI443" s="10"/>
      <c r="EWJ443" s="10"/>
      <c r="EWK443" s="10"/>
      <c r="EWL443" s="10"/>
      <c r="EWM443" s="10"/>
      <c r="EWN443" s="10"/>
      <c r="EWO443" s="10"/>
      <c r="EWP443" s="10"/>
      <c r="EWQ443" s="10"/>
      <c r="EWR443" s="10"/>
      <c r="EWS443" s="10"/>
      <c r="EWT443" s="10"/>
      <c r="EWU443" s="10"/>
      <c r="EWV443" s="10"/>
      <c r="EWW443" s="10"/>
      <c r="EWX443" s="10"/>
      <c r="EWY443" s="10"/>
      <c r="EWZ443" s="10"/>
      <c r="EXA443" s="10"/>
      <c r="EXB443" s="10"/>
      <c r="EXC443" s="10"/>
      <c r="EXD443" s="10"/>
      <c r="EXE443" s="10"/>
      <c r="EXF443" s="10"/>
      <c r="EXG443" s="10"/>
      <c r="EXH443" s="10"/>
      <c r="EXI443" s="10"/>
      <c r="EXJ443" s="10"/>
      <c r="EXK443" s="10"/>
      <c r="EXL443" s="10"/>
      <c r="EXM443" s="10"/>
      <c r="EXN443" s="10"/>
      <c r="EXO443" s="10"/>
      <c r="EXP443" s="10"/>
      <c r="EXQ443" s="10"/>
      <c r="EXR443" s="10"/>
      <c r="EXS443" s="10"/>
      <c r="EXT443" s="10"/>
      <c r="EXU443" s="10"/>
      <c r="EXV443" s="10"/>
      <c r="EXW443" s="10"/>
      <c r="EXX443" s="10"/>
      <c r="EXY443" s="10"/>
      <c r="EXZ443" s="10"/>
      <c r="EYA443" s="10"/>
      <c r="EYB443" s="10"/>
      <c r="EYC443" s="10"/>
      <c r="EYD443" s="10"/>
      <c r="EYE443" s="10"/>
      <c r="EYF443" s="10"/>
      <c r="EYG443" s="10"/>
      <c r="EYH443" s="10"/>
      <c r="EYI443" s="10"/>
      <c r="EYJ443" s="10"/>
      <c r="EYK443" s="10"/>
      <c r="EYL443" s="10"/>
      <c r="EYM443" s="10"/>
      <c r="EYN443" s="10"/>
      <c r="EYO443" s="10"/>
      <c r="EYP443" s="10"/>
      <c r="EYQ443" s="10"/>
      <c r="EYR443" s="10"/>
      <c r="EYS443" s="10"/>
      <c r="EYT443" s="10"/>
      <c r="EYU443" s="10"/>
      <c r="EYV443" s="10"/>
      <c r="EYW443" s="10"/>
      <c r="EYX443" s="10"/>
      <c r="EYY443" s="10"/>
      <c r="EYZ443" s="10"/>
      <c r="EZA443" s="10"/>
      <c r="EZB443" s="10"/>
      <c r="EZC443" s="10"/>
      <c r="EZD443" s="10"/>
      <c r="EZE443" s="10"/>
      <c r="EZF443" s="10"/>
      <c r="EZG443" s="10"/>
      <c r="EZH443" s="10"/>
      <c r="EZI443" s="10"/>
      <c r="EZJ443" s="10"/>
      <c r="EZK443" s="10"/>
      <c r="EZL443" s="10"/>
      <c r="EZM443" s="10"/>
      <c r="EZN443" s="10"/>
      <c r="EZO443" s="10"/>
      <c r="EZP443" s="10"/>
      <c r="EZQ443" s="10"/>
      <c r="EZR443" s="10"/>
      <c r="EZS443" s="10"/>
      <c r="EZT443" s="10"/>
      <c r="EZU443" s="10"/>
      <c r="EZV443" s="10"/>
      <c r="EZW443" s="10"/>
      <c r="EZX443" s="10"/>
      <c r="EZY443" s="10"/>
      <c r="EZZ443" s="10"/>
      <c r="FAA443" s="10"/>
      <c r="FAB443" s="10"/>
      <c r="FAC443" s="10"/>
      <c r="FAD443" s="10"/>
      <c r="FAE443" s="10"/>
      <c r="FAF443" s="10"/>
      <c r="FAG443" s="10"/>
      <c r="FAH443" s="10"/>
      <c r="FAI443" s="10"/>
      <c r="FAJ443" s="10"/>
      <c r="FAK443" s="10"/>
      <c r="FAL443" s="10"/>
      <c r="FAM443" s="10"/>
      <c r="FAN443" s="10"/>
      <c r="FAO443" s="10"/>
      <c r="FAP443" s="10"/>
      <c r="FAQ443" s="10"/>
      <c r="FAR443" s="10"/>
      <c r="FAS443" s="10"/>
      <c r="FAT443" s="10"/>
      <c r="FAU443" s="10"/>
      <c r="FAV443" s="10"/>
      <c r="FAW443" s="10"/>
      <c r="FAX443" s="10"/>
      <c r="FAY443" s="10"/>
      <c r="FAZ443" s="10"/>
      <c r="FBA443" s="10"/>
      <c r="FBB443" s="10"/>
      <c r="FBC443" s="10"/>
      <c r="FBD443" s="10"/>
      <c r="FBE443" s="10"/>
      <c r="FBF443" s="10"/>
      <c r="FBG443" s="10"/>
      <c r="FBH443" s="10"/>
      <c r="FBI443" s="10"/>
      <c r="FBJ443" s="10"/>
      <c r="FBK443" s="10"/>
      <c r="FBL443" s="10"/>
      <c r="FBM443" s="10"/>
      <c r="FBN443" s="10"/>
      <c r="FBO443" s="10"/>
      <c r="FBP443" s="10"/>
      <c r="FBQ443" s="10"/>
      <c r="FBR443" s="10"/>
      <c r="FBS443" s="10"/>
      <c r="FBT443" s="10"/>
      <c r="FBU443" s="10"/>
      <c r="FBV443" s="10"/>
      <c r="FBW443" s="10"/>
      <c r="FBX443" s="10"/>
      <c r="FBY443" s="10"/>
      <c r="FBZ443" s="10"/>
      <c r="FCA443" s="10"/>
      <c r="FCB443" s="10"/>
      <c r="FCC443" s="10"/>
      <c r="FCD443" s="10"/>
      <c r="FCE443" s="10"/>
      <c r="FCF443" s="10"/>
      <c r="FCG443" s="10"/>
      <c r="FCH443" s="10"/>
      <c r="FCI443" s="10"/>
      <c r="FCJ443" s="10"/>
      <c r="FCK443" s="10"/>
      <c r="FCL443" s="10"/>
      <c r="FCM443" s="10"/>
      <c r="FCN443" s="10"/>
      <c r="FCO443" s="10"/>
      <c r="FCP443" s="10"/>
      <c r="FCQ443" s="10"/>
      <c r="FCR443" s="10"/>
      <c r="FCS443" s="10"/>
      <c r="FCT443" s="10"/>
      <c r="FCU443" s="10"/>
      <c r="FCV443" s="10"/>
      <c r="FCW443" s="10"/>
      <c r="FCX443" s="10"/>
      <c r="FCY443" s="10"/>
      <c r="FCZ443" s="10"/>
      <c r="FDA443" s="10"/>
      <c r="FDB443" s="10"/>
      <c r="FDC443" s="10"/>
      <c r="FDD443" s="10"/>
      <c r="FDE443" s="10"/>
      <c r="FDF443" s="10"/>
      <c r="FDG443" s="10"/>
      <c r="FDH443" s="10"/>
      <c r="FDI443" s="10"/>
      <c r="FDJ443" s="10"/>
      <c r="FDK443" s="10"/>
      <c r="FDL443" s="10"/>
      <c r="FDM443" s="10"/>
      <c r="FDN443" s="10"/>
      <c r="FDO443" s="10"/>
      <c r="FDP443" s="10"/>
      <c r="FDQ443" s="10"/>
      <c r="FDR443" s="10"/>
      <c r="FDS443" s="10"/>
      <c r="FDT443" s="10"/>
      <c r="FDU443" s="10"/>
      <c r="FDV443" s="10"/>
      <c r="FDW443" s="10"/>
      <c r="FDX443" s="10"/>
      <c r="FDY443" s="10"/>
      <c r="FDZ443" s="10"/>
      <c r="FEA443" s="10"/>
      <c r="FEB443" s="10"/>
      <c r="FEC443" s="10"/>
      <c r="FED443" s="10"/>
      <c r="FEE443" s="10"/>
      <c r="FEF443" s="10"/>
      <c r="FEG443" s="10"/>
      <c r="FEH443" s="10"/>
      <c r="FEI443" s="10"/>
      <c r="FEJ443" s="10"/>
      <c r="FEK443" s="10"/>
      <c r="FEL443" s="10"/>
      <c r="FEM443" s="10"/>
      <c r="FEN443" s="10"/>
      <c r="FEO443" s="10"/>
      <c r="FEP443" s="10"/>
      <c r="FEQ443" s="10"/>
      <c r="FER443" s="10"/>
      <c r="FES443" s="10"/>
      <c r="FET443" s="10"/>
      <c r="FEU443" s="10"/>
      <c r="FEV443" s="10"/>
      <c r="FEW443" s="10"/>
      <c r="FEX443" s="10"/>
      <c r="FEY443" s="10"/>
      <c r="FEZ443" s="10"/>
      <c r="FFA443" s="10"/>
      <c r="FFB443" s="10"/>
      <c r="FFC443" s="10"/>
      <c r="FFD443" s="10"/>
      <c r="FFE443" s="10"/>
      <c r="FFF443" s="10"/>
      <c r="FFG443" s="10"/>
      <c r="FFH443" s="10"/>
      <c r="FFI443" s="10"/>
      <c r="FFJ443" s="10"/>
      <c r="FFK443" s="10"/>
      <c r="FFL443" s="10"/>
      <c r="FFM443" s="10"/>
      <c r="FFN443" s="10"/>
      <c r="FFO443" s="10"/>
      <c r="FFP443" s="10"/>
      <c r="FFQ443" s="10"/>
      <c r="FFR443" s="10"/>
      <c r="FFS443" s="10"/>
      <c r="FFT443" s="10"/>
      <c r="FFU443" s="10"/>
      <c r="FFV443" s="10"/>
      <c r="FFW443" s="10"/>
      <c r="FFX443" s="10"/>
      <c r="FFY443" s="10"/>
      <c r="FFZ443" s="10"/>
      <c r="FGA443" s="10"/>
      <c r="FGB443" s="10"/>
      <c r="FGC443" s="10"/>
      <c r="FGD443" s="10"/>
      <c r="FGE443" s="10"/>
      <c r="FGF443" s="10"/>
      <c r="FGG443" s="10"/>
      <c r="FGH443" s="10"/>
      <c r="FGI443" s="10"/>
      <c r="FGJ443" s="10"/>
      <c r="FGK443" s="10"/>
      <c r="FGL443" s="10"/>
      <c r="FGM443" s="10"/>
      <c r="FGN443" s="10"/>
      <c r="FGO443" s="10"/>
      <c r="FGP443" s="10"/>
      <c r="FGQ443" s="10"/>
      <c r="FGR443" s="10"/>
      <c r="FGS443" s="10"/>
      <c r="FGT443" s="10"/>
      <c r="FGU443" s="10"/>
      <c r="FGV443" s="10"/>
      <c r="FGW443" s="10"/>
      <c r="FGX443" s="10"/>
      <c r="FGY443" s="10"/>
      <c r="FGZ443" s="10"/>
      <c r="FHA443" s="10"/>
      <c r="FHB443" s="10"/>
      <c r="FHC443" s="10"/>
      <c r="FHD443" s="10"/>
      <c r="FHE443" s="10"/>
      <c r="FHF443" s="10"/>
      <c r="FHG443" s="10"/>
      <c r="FHH443" s="10"/>
      <c r="FHI443" s="10"/>
      <c r="FHJ443" s="10"/>
      <c r="FHK443" s="10"/>
      <c r="FHL443" s="10"/>
      <c r="FHM443" s="10"/>
      <c r="FHN443" s="10"/>
      <c r="FHO443" s="10"/>
      <c r="FHP443" s="10"/>
      <c r="FHQ443" s="10"/>
      <c r="FHR443" s="10"/>
      <c r="FHS443" s="10"/>
      <c r="FHT443" s="10"/>
      <c r="FHU443" s="10"/>
      <c r="FHV443" s="10"/>
      <c r="FHW443" s="10"/>
      <c r="FHX443" s="10"/>
      <c r="FHY443" s="10"/>
      <c r="FHZ443" s="10"/>
      <c r="FIA443" s="10"/>
      <c r="FIB443" s="10"/>
      <c r="FIC443" s="10"/>
      <c r="FID443" s="10"/>
      <c r="FIE443" s="10"/>
      <c r="FIF443" s="10"/>
      <c r="FIG443" s="10"/>
      <c r="FIH443" s="10"/>
      <c r="FII443" s="10"/>
      <c r="FIJ443" s="10"/>
      <c r="FIK443" s="10"/>
      <c r="FIL443" s="10"/>
      <c r="FIM443" s="10"/>
      <c r="FIN443" s="10"/>
      <c r="FIO443" s="10"/>
      <c r="FIP443" s="10"/>
      <c r="FIQ443" s="10"/>
      <c r="FIR443" s="10"/>
      <c r="FIS443" s="10"/>
      <c r="FIT443" s="10"/>
      <c r="FIU443" s="10"/>
      <c r="FIV443" s="10"/>
      <c r="FIW443" s="10"/>
      <c r="FIX443" s="10"/>
      <c r="FIY443" s="10"/>
      <c r="FIZ443" s="10"/>
      <c r="FJA443" s="10"/>
      <c r="FJB443" s="10"/>
      <c r="FJC443" s="10"/>
      <c r="FJD443" s="10"/>
      <c r="FJE443" s="10"/>
      <c r="FJF443" s="10"/>
      <c r="FJG443" s="10"/>
      <c r="FJH443" s="10"/>
      <c r="FJI443" s="10"/>
      <c r="FJJ443" s="10"/>
      <c r="FJK443" s="10"/>
      <c r="FJL443" s="10"/>
      <c r="FJM443" s="10"/>
      <c r="FJN443" s="10"/>
      <c r="FJO443" s="10"/>
      <c r="FJP443" s="10"/>
      <c r="FJQ443" s="10"/>
      <c r="FJR443" s="10"/>
      <c r="FJS443" s="10"/>
      <c r="FJT443" s="10"/>
      <c r="FJU443" s="10"/>
      <c r="FJV443" s="10"/>
      <c r="FJW443" s="10"/>
      <c r="FJX443" s="10"/>
      <c r="FJY443" s="10"/>
      <c r="FJZ443" s="10"/>
      <c r="FKA443" s="10"/>
      <c r="FKB443" s="10"/>
      <c r="FKC443" s="10"/>
      <c r="FKD443" s="10"/>
      <c r="FKE443" s="10"/>
      <c r="FKF443" s="10"/>
      <c r="FKG443" s="10"/>
      <c r="FKH443" s="10"/>
      <c r="FKI443" s="10"/>
      <c r="FKJ443" s="10"/>
      <c r="FKK443" s="10"/>
      <c r="FKL443" s="10"/>
      <c r="FKM443" s="10"/>
      <c r="FKN443" s="10"/>
      <c r="FKO443" s="10"/>
      <c r="FKP443" s="10"/>
      <c r="FKQ443" s="10"/>
      <c r="FKR443" s="10"/>
      <c r="FKS443" s="10"/>
      <c r="FKT443" s="10"/>
      <c r="FKU443" s="10"/>
      <c r="FKV443" s="10"/>
      <c r="FKW443" s="10"/>
      <c r="FKX443" s="10"/>
      <c r="FKY443" s="10"/>
      <c r="FKZ443" s="10"/>
      <c r="FLA443" s="10"/>
      <c r="FLB443" s="10"/>
      <c r="FLC443" s="10"/>
      <c r="FLD443" s="10"/>
      <c r="FLE443" s="10"/>
      <c r="FLF443" s="10"/>
      <c r="FLG443" s="10"/>
      <c r="FLH443" s="10"/>
      <c r="FLI443" s="10"/>
      <c r="FLJ443" s="10"/>
      <c r="FLK443" s="10"/>
      <c r="FLL443" s="10"/>
      <c r="FLM443" s="10"/>
      <c r="FLN443" s="10"/>
      <c r="FLO443" s="10"/>
      <c r="FLP443" s="10"/>
      <c r="FLQ443" s="10"/>
      <c r="FLR443" s="10"/>
      <c r="FLS443" s="10"/>
      <c r="FLT443" s="10"/>
      <c r="FLU443" s="10"/>
      <c r="FLV443" s="10"/>
      <c r="FLW443" s="10"/>
      <c r="FLX443" s="10"/>
      <c r="FLY443" s="10"/>
      <c r="FLZ443" s="10"/>
      <c r="FMA443" s="10"/>
      <c r="FMB443" s="10"/>
      <c r="FMC443" s="10"/>
      <c r="FMD443" s="10"/>
      <c r="FME443" s="10"/>
      <c r="FMF443" s="10"/>
      <c r="FMG443" s="10"/>
      <c r="FMH443" s="10"/>
      <c r="FMI443" s="10"/>
      <c r="FMJ443" s="10"/>
      <c r="FMK443" s="10"/>
      <c r="FML443" s="10"/>
      <c r="FMM443" s="10"/>
      <c r="FMN443" s="10"/>
      <c r="FMO443" s="10"/>
      <c r="FMP443" s="10"/>
      <c r="FMQ443" s="10"/>
      <c r="FMR443" s="10"/>
      <c r="FMS443" s="10"/>
      <c r="FMT443" s="10"/>
      <c r="FMU443" s="10"/>
      <c r="FMV443" s="10"/>
      <c r="FMW443" s="10"/>
      <c r="FMX443" s="10"/>
      <c r="FMY443" s="10"/>
      <c r="FMZ443" s="10"/>
      <c r="FNA443" s="10"/>
      <c r="FNB443" s="10"/>
      <c r="FNC443" s="10"/>
      <c r="FND443" s="10"/>
      <c r="FNE443" s="10"/>
      <c r="FNF443" s="10"/>
      <c r="FNG443" s="10"/>
      <c r="FNH443" s="10"/>
      <c r="FNI443" s="10"/>
      <c r="FNJ443" s="10"/>
      <c r="FNK443" s="10"/>
      <c r="FNL443" s="10"/>
      <c r="FNM443" s="10"/>
      <c r="FNN443" s="10"/>
      <c r="FNO443" s="10"/>
      <c r="FNP443" s="10"/>
      <c r="FNQ443" s="10"/>
      <c r="FNR443" s="10"/>
      <c r="FNS443" s="10"/>
      <c r="FNT443" s="10"/>
      <c r="FNU443" s="10"/>
      <c r="FNV443" s="10"/>
      <c r="FNW443" s="10"/>
      <c r="FNX443" s="10"/>
      <c r="FNY443" s="10"/>
      <c r="FNZ443" s="10"/>
      <c r="FOA443" s="10"/>
      <c r="FOB443" s="10"/>
      <c r="FOC443" s="10"/>
      <c r="FOD443" s="10"/>
      <c r="FOE443" s="10"/>
      <c r="FOF443" s="10"/>
      <c r="FOG443" s="10"/>
      <c r="FOH443" s="10"/>
      <c r="FOI443" s="10"/>
      <c r="FOJ443" s="10"/>
      <c r="FOK443" s="10"/>
      <c r="FOL443" s="10"/>
      <c r="FOM443" s="10"/>
      <c r="FON443" s="10"/>
      <c r="FOO443" s="10"/>
      <c r="FOP443" s="10"/>
      <c r="FOQ443" s="10"/>
      <c r="FOR443" s="10"/>
      <c r="FOS443" s="10"/>
      <c r="FOT443" s="10"/>
      <c r="FOU443" s="10"/>
      <c r="FOV443" s="10"/>
      <c r="FOW443" s="10"/>
      <c r="FOX443" s="10"/>
      <c r="FOY443" s="10"/>
      <c r="FOZ443" s="10"/>
      <c r="FPA443" s="10"/>
      <c r="FPB443" s="10"/>
      <c r="FPC443" s="10"/>
      <c r="FPD443" s="10"/>
      <c r="FPE443" s="10"/>
      <c r="FPF443" s="10"/>
      <c r="FPG443" s="10"/>
      <c r="FPH443" s="10"/>
      <c r="FPI443" s="10"/>
      <c r="FPJ443" s="10"/>
      <c r="FPK443" s="10"/>
      <c r="FPL443" s="10"/>
      <c r="FPM443" s="10"/>
      <c r="FPN443" s="10"/>
      <c r="FPO443" s="10"/>
      <c r="FPP443" s="10"/>
      <c r="FPQ443" s="10"/>
      <c r="FPR443" s="10"/>
      <c r="FPS443" s="10"/>
      <c r="FPT443" s="10"/>
      <c r="FPU443" s="10"/>
      <c r="FPV443" s="10"/>
      <c r="FPW443" s="10"/>
      <c r="FPX443" s="10"/>
      <c r="FPY443" s="10"/>
      <c r="FPZ443" s="10"/>
      <c r="FQA443" s="10"/>
      <c r="FQB443" s="10"/>
      <c r="FQC443" s="10"/>
      <c r="FQD443" s="10"/>
      <c r="FQE443" s="10"/>
      <c r="FQF443" s="10"/>
      <c r="FQG443" s="10"/>
      <c r="FQH443" s="10"/>
      <c r="FQI443" s="10"/>
      <c r="FQJ443" s="10"/>
      <c r="FQK443" s="10"/>
      <c r="FQL443" s="10"/>
      <c r="FQM443" s="10"/>
      <c r="FQN443" s="10"/>
      <c r="FQO443" s="10"/>
      <c r="FQP443" s="10"/>
      <c r="FQQ443" s="10"/>
      <c r="FQR443" s="10"/>
      <c r="FQS443" s="10"/>
      <c r="FQT443" s="10"/>
      <c r="FQU443" s="10"/>
      <c r="FQV443" s="10"/>
      <c r="FQW443" s="10"/>
      <c r="FQX443" s="10"/>
      <c r="FQY443" s="10"/>
      <c r="FQZ443" s="10"/>
      <c r="FRA443" s="10"/>
      <c r="FRB443" s="10"/>
      <c r="FRC443" s="10"/>
      <c r="FRD443" s="10"/>
      <c r="FRE443" s="10"/>
      <c r="FRF443" s="10"/>
      <c r="FRG443" s="10"/>
      <c r="FRH443" s="10"/>
      <c r="FRI443" s="10"/>
      <c r="FRJ443" s="10"/>
      <c r="FRK443" s="10"/>
      <c r="FRL443" s="10"/>
      <c r="FRM443" s="10"/>
      <c r="FRN443" s="10"/>
      <c r="FRO443" s="10"/>
      <c r="FRP443" s="10"/>
      <c r="FRQ443" s="10"/>
      <c r="FRR443" s="10"/>
      <c r="FRS443" s="10"/>
      <c r="FRT443" s="10"/>
      <c r="FRU443" s="10"/>
      <c r="FRV443" s="10"/>
      <c r="FRW443" s="10"/>
      <c r="FRX443" s="10"/>
      <c r="FRY443" s="10"/>
      <c r="FRZ443" s="10"/>
      <c r="FSA443" s="10"/>
      <c r="FSB443" s="10"/>
      <c r="FSC443" s="10"/>
      <c r="FSD443" s="10"/>
      <c r="FSE443" s="10"/>
      <c r="FSF443" s="10"/>
      <c r="FSG443" s="10"/>
      <c r="FSH443" s="10"/>
      <c r="FSI443" s="10"/>
      <c r="FSJ443" s="10"/>
      <c r="FSK443" s="10"/>
      <c r="FSL443" s="10"/>
      <c r="FSM443" s="10"/>
      <c r="FSN443" s="10"/>
      <c r="FSO443" s="10"/>
      <c r="FSP443" s="10"/>
      <c r="FSQ443" s="10"/>
      <c r="FSR443" s="10"/>
      <c r="FSS443" s="10"/>
      <c r="FST443" s="10"/>
      <c r="FSU443" s="10"/>
      <c r="FSV443" s="10"/>
      <c r="FSW443" s="10"/>
      <c r="FSX443" s="10"/>
      <c r="FSY443" s="10"/>
      <c r="FSZ443" s="10"/>
      <c r="FTA443" s="10"/>
      <c r="FTB443" s="10"/>
      <c r="FTC443" s="10"/>
      <c r="FTD443" s="10"/>
      <c r="FTE443" s="10"/>
      <c r="FTF443" s="10"/>
      <c r="FTG443" s="10"/>
      <c r="FTH443" s="10"/>
      <c r="FTI443" s="10"/>
      <c r="FTJ443" s="10"/>
      <c r="FTK443" s="10"/>
      <c r="FTL443" s="10"/>
      <c r="FTM443" s="10"/>
      <c r="FTN443" s="10"/>
      <c r="FTO443" s="10"/>
      <c r="FTP443" s="10"/>
      <c r="FTQ443" s="10"/>
      <c r="FTR443" s="10"/>
      <c r="FTS443" s="10"/>
      <c r="FTT443" s="10"/>
      <c r="FTU443" s="10"/>
      <c r="FTV443" s="10"/>
      <c r="FTW443" s="10"/>
      <c r="FTX443" s="10"/>
      <c r="FTY443" s="10"/>
      <c r="FTZ443" s="10"/>
      <c r="FUA443" s="10"/>
      <c r="FUB443" s="10"/>
      <c r="FUC443" s="10"/>
      <c r="FUD443" s="10"/>
      <c r="FUE443" s="10"/>
      <c r="FUF443" s="10"/>
      <c r="FUG443" s="10"/>
      <c r="FUH443" s="10"/>
      <c r="FUI443" s="10"/>
      <c r="FUJ443" s="10"/>
      <c r="FUK443" s="10"/>
      <c r="FUL443" s="10"/>
      <c r="FUM443" s="10"/>
      <c r="FUN443" s="10"/>
      <c r="FUO443" s="10"/>
      <c r="FUP443" s="10"/>
      <c r="FUQ443" s="10"/>
      <c r="FUR443" s="10"/>
      <c r="FUS443" s="10"/>
      <c r="FUT443" s="10"/>
      <c r="FUU443" s="10"/>
      <c r="FUV443" s="10"/>
      <c r="FUW443" s="10"/>
      <c r="FUX443" s="10"/>
      <c r="FUY443" s="10"/>
      <c r="FUZ443" s="10"/>
      <c r="FVA443" s="10"/>
      <c r="FVB443" s="10"/>
      <c r="FVC443" s="10"/>
      <c r="FVD443" s="10"/>
      <c r="FVE443" s="10"/>
      <c r="FVF443" s="10"/>
      <c r="FVG443" s="10"/>
      <c r="FVH443" s="10"/>
      <c r="FVI443" s="10"/>
      <c r="FVJ443" s="10"/>
      <c r="FVK443" s="10"/>
      <c r="FVL443" s="10"/>
      <c r="FVM443" s="10"/>
      <c r="FVN443" s="10"/>
      <c r="FVO443" s="10"/>
      <c r="FVP443" s="10"/>
      <c r="FVQ443" s="10"/>
      <c r="FVR443" s="10"/>
      <c r="FVS443" s="10"/>
      <c r="FVT443" s="10"/>
      <c r="FVU443" s="10"/>
      <c r="FVV443" s="10"/>
      <c r="FVW443" s="10"/>
      <c r="FVX443" s="10"/>
      <c r="FVY443" s="10"/>
      <c r="FVZ443" s="10"/>
      <c r="FWA443" s="10"/>
      <c r="FWB443" s="10"/>
      <c r="FWC443" s="10"/>
      <c r="FWD443" s="10"/>
      <c r="FWE443" s="10"/>
      <c r="FWF443" s="10"/>
      <c r="FWG443" s="10"/>
      <c r="FWH443" s="10"/>
      <c r="FWI443" s="10"/>
      <c r="FWJ443" s="10"/>
      <c r="FWK443" s="10"/>
      <c r="FWL443" s="10"/>
      <c r="FWM443" s="10"/>
      <c r="FWN443" s="10"/>
      <c r="FWO443" s="10"/>
      <c r="FWP443" s="10"/>
      <c r="FWQ443" s="10"/>
      <c r="FWR443" s="10"/>
      <c r="FWS443" s="10"/>
      <c r="FWT443" s="10"/>
      <c r="FWU443" s="10"/>
      <c r="FWV443" s="10"/>
      <c r="FWW443" s="10"/>
      <c r="FWX443" s="10"/>
      <c r="FWY443" s="10"/>
      <c r="FWZ443" s="10"/>
      <c r="FXA443" s="10"/>
      <c r="FXB443" s="10"/>
      <c r="FXC443" s="10"/>
      <c r="FXD443" s="10"/>
      <c r="FXE443" s="10"/>
      <c r="FXF443" s="10"/>
      <c r="FXG443" s="10"/>
      <c r="FXH443" s="10"/>
      <c r="FXI443" s="10"/>
      <c r="FXJ443" s="10"/>
      <c r="FXK443" s="10"/>
      <c r="FXL443" s="10"/>
      <c r="FXM443" s="10"/>
      <c r="FXN443" s="10"/>
      <c r="FXO443" s="10"/>
      <c r="FXP443" s="10"/>
      <c r="FXQ443" s="10"/>
      <c r="FXR443" s="10"/>
      <c r="FXS443" s="10"/>
      <c r="FXT443" s="10"/>
      <c r="FXU443" s="10"/>
      <c r="FXV443" s="10"/>
      <c r="FXW443" s="10"/>
      <c r="FXX443" s="10"/>
      <c r="FXY443" s="10"/>
      <c r="FXZ443" s="10"/>
      <c r="FYA443" s="10"/>
      <c r="FYB443" s="10"/>
      <c r="FYC443" s="10"/>
      <c r="FYD443" s="10"/>
      <c r="FYE443" s="10"/>
      <c r="FYF443" s="10"/>
      <c r="FYG443" s="10"/>
      <c r="FYH443" s="10"/>
      <c r="FYI443" s="10"/>
      <c r="FYJ443" s="10"/>
      <c r="FYK443" s="10"/>
      <c r="FYL443" s="10"/>
      <c r="FYM443" s="10"/>
      <c r="FYN443" s="10"/>
      <c r="FYO443" s="10"/>
      <c r="FYP443" s="10"/>
      <c r="FYQ443" s="10"/>
      <c r="FYR443" s="10"/>
      <c r="FYS443" s="10"/>
      <c r="FYT443" s="10"/>
      <c r="FYU443" s="10"/>
      <c r="FYV443" s="10"/>
      <c r="FYW443" s="10"/>
      <c r="FYX443" s="10"/>
      <c r="FYY443" s="10"/>
      <c r="FYZ443" s="10"/>
      <c r="FZA443" s="10"/>
      <c r="FZB443" s="10"/>
      <c r="FZC443" s="10"/>
      <c r="FZD443" s="10"/>
      <c r="FZE443" s="10"/>
      <c r="FZF443" s="10"/>
      <c r="FZG443" s="10"/>
      <c r="FZH443" s="10"/>
      <c r="FZI443" s="10"/>
      <c r="FZJ443" s="10"/>
      <c r="FZK443" s="10"/>
      <c r="FZL443" s="10"/>
      <c r="FZM443" s="10"/>
      <c r="FZN443" s="10"/>
      <c r="FZO443" s="10"/>
      <c r="FZP443" s="10"/>
      <c r="FZQ443" s="10"/>
      <c r="FZR443" s="10"/>
      <c r="FZS443" s="10"/>
      <c r="FZT443" s="10"/>
      <c r="FZU443" s="10"/>
      <c r="FZV443" s="10"/>
      <c r="FZW443" s="10"/>
      <c r="FZX443" s="10"/>
      <c r="FZY443" s="10"/>
      <c r="FZZ443" s="10"/>
      <c r="GAA443" s="10"/>
      <c r="GAB443" s="10"/>
      <c r="GAC443" s="10"/>
      <c r="GAD443" s="10"/>
      <c r="GAE443" s="10"/>
      <c r="GAF443" s="10"/>
      <c r="GAG443" s="10"/>
      <c r="GAH443" s="10"/>
      <c r="GAI443" s="10"/>
      <c r="GAJ443" s="10"/>
      <c r="GAK443" s="10"/>
      <c r="GAL443" s="10"/>
      <c r="GAM443" s="10"/>
      <c r="GAN443" s="10"/>
      <c r="GAO443" s="10"/>
      <c r="GAP443" s="10"/>
      <c r="GAQ443" s="10"/>
      <c r="GAR443" s="10"/>
      <c r="GAS443" s="10"/>
      <c r="GAT443" s="10"/>
      <c r="GAU443" s="10"/>
      <c r="GAV443" s="10"/>
      <c r="GAW443" s="10"/>
      <c r="GAX443" s="10"/>
      <c r="GAY443" s="10"/>
      <c r="GAZ443" s="10"/>
      <c r="GBA443" s="10"/>
      <c r="GBB443" s="10"/>
      <c r="GBC443" s="10"/>
      <c r="GBD443" s="10"/>
      <c r="GBE443" s="10"/>
      <c r="GBF443" s="10"/>
      <c r="GBG443" s="10"/>
      <c r="GBH443" s="10"/>
      <c r="GBI443" s="10"/>
      <c r="GBJ443" s="10"/>
      <c r="GBK443" s="10"/>
      <c r="GBL443" s="10"/>
      <c r="GBM443" s="10"/>
      <c r="GBN443" s="10"/>
      <c r="GBO443" s="10"/>
      <c r="GBP443" s="10"/>
      <c r="GBQ443" s="10"/>
      <c r="GBR443" s="10"/>
      <c r="GBS443" s="10"/>
      <c r="GBT443" s="10"/>
      <c r="GBU443" s="10"/>
      <c r="GBV443" s="10"/>
      <c r="GBW443" s="10"/>
      <c r="GBX443" s="10"/>
      <c r="GBY443" s="10"/>
      <c r="GBZ443" s="10"/>
      <c r="GCA443" s="10"/>
      <c r="GCB443" s="10"/>
      <c r="GCC443" s="10"/>
      <c r="GCD443" s="10"/>
      <c r="GCE443" s="10"/>
      <c r="GCF443" s="10"/>
      <c r="GCG443" s="10"/>
      <c r="GCH443" s="10"/>
      <c r="GCI443" s="10"/>
      <c r="GCJ443" s="10"/>
      <c r="GCK443" s="10"/>
      <c r="GCL443" s="10"/>
      <c r="GCM443" s="10"/>
      <c r="GCN443" s="10"/>
      <c r="GCO443" s="10"/>
      <c r="GCP443" s="10"/>
      <c r="GCQ443" s="10"/>
      <c r="GCR443" s="10"/>
      <c r="GCS443" s="10"/>
      <c r="GCT443" s="10"/>
      <c r="GCU443" s="10"/>
      <c r="GCV443" s="10"/>
      <c r="GCW443" s="10"/>
      <c r="GCX443" s="10"/>
      <c r="GCY443" s="10"/>
      <c r="GCZ443" s="10"/>
      <c r="GDA443" s="10"/>
      <c r="GDB443" s="10"/>
      <c r="GDC443" s="10"/>
      <c r="GDD443" s="10"/>
      <c r="GDE443" s="10"/>
      <c r="GDF443" s="10"/>
      <c r="GDG443" s="10"/>
      <c r="GDH443" s="10"/>
      <c r="GDI443" s="10"/>
      <c r="GDJ443" s="10"/>
      <c r="GDK443" s="10"/>
      <c r="GDL443" s="10"/>
      <c r="GDM443" s="10"/>
      <c r="GDN443" s="10"/>
      <c r="GDO443" s="10"/>
      <c r="GDP443" s="10"/>
      <c r="GDQ443" s="10"/>
      <c r="GDR443" s="10"/>
      <c r="GDS443" s="10"/>
      <c r="GDT443" s="10"/>
      <c r="GDU443" s="10"/>
      <c r="GDV443" s="10"/>
      <c r="GDW443" s="10"/>
      <c r="GDX443" s="10"/>
      <c r="GDY443" s="10"/>
      <c r="GDZ443" s="10"/>
      <c r="GEA443" s="10"/>
      <c r="GEB443" s="10"/>
      <c r="GEC443" s="10"/>
      <c r="GED443" s="10"/>
      <c r="GEE443" s="10"/>
      <c r="GEF443" s="10"/>
      <c r="GEG443" s="10"/>
      <c r="GEH443" s="10"/>
      <c r="GEI443" s="10"/>
      <c r="GEJ443" s="10"/>
      <c r="GEK443" s="10"/>
      <c r="GEL443" s="10"/>
      <c r="GEM443" s="10"/>
      <c r="GEN443" s="10"/>
      <c r="GEO443" s="10"/>
      <c r="GEP443" s="10"/>
      <c r="GEQ443" s="10"/>
      <c r="GER443" s="10"/>
      <c r="GES443" s="10"/>
      <c r="GET443" s="10"/>
      <c r="GEU443" s="10"/>
      <c r="GEV443" s="10"/>
      <c r="GEW443" s="10"/>
      <c r="GEX443" s="10"/>
      <c r="GEY443" s="10"/>
      <c r="GEZ443" s="10"/>
      <c r="GFA443" s="10"/>
      <c r="GFB443" s="10"/>
      <c r="GFC443" s="10"/>
      <c r="GFD443" s="10"/>
      <c r="GFE443" s="10"/>
      <c r="GFF443" s="10"/>
      <c r="GFG443" s="10"/>
      <c r="GFH443" s="10"/>
      <c r="GFI443" s="10"/>
      <c r="GFJ443" s="10"/>
      <c r="GFK443" s="10"/>
      <c r="GFL443" s="10"/>
      <c r="GFM443" s="10"/>
      <c r="GFN443" s="10"/>
      <c r="GFO443" s="10"/>
      <c r="GFP443" s="10"/>
      <c r="GFQ443" s="10"/>
      <c r="GFR443" s="10"/>
      <c r="GFS443" s="10"/>
      <c r="GFT443" s="10"/>
      <c r="GFU443" s="10"/>
      <c r="GFV443" s="10"/>
      <c r="GFW443" s="10"/>
      <c r="GFX443" s="10"/>
      <c r="GFY443" s="10"/>
      <c r="GFZ443" s="10"/>
      <c r="GGA443" s="10"/>
      <c r="GGB443" s="10"/>
      <c r="GGC443" s="10"/>
      <c r="GGD443" s="10"/>
      <c r="GGE443" s="10"/>
      <c r="GGF443" s="10"/>
      <c r="GGG443" s="10"/>
      <c r="GGH443" s="10"/>
      <c r="GGI443" s="10"/>
      <c r="GGJ443" s="10"/>
      <c r="GGK443" s="10"/>
      <c r="GGL443" s="10"/>
      <c r="GGM443" s="10"/>
      <c r="GGN443" s="10"/>
      <c r="GGO443" s="10"/>
      <c r="GGP443" s="10"/>
      <c r="GGQ443" s="10"/>
      <c r="GGR443" s="10"/>
      <c r="GGS443" s="10"/>
      <c r="GGT443" s="10"/>
      <c r="GGU443" s="10"/>
      <c r="GGV443" s="10"/>
      <c r="GGW443" s="10"/>
      <c r="GGX443" s="10"/>
      <c r="GGY443" s="10"/>
      <c r="GGZ443" s="10"/>
      <c r="GHA443" s="10"/>
      <c r="GHB443" s="10"/>
      <c r="GHC443" s="10"/>
      <c r="GHD443" s="10"/>
      <c r="GHE443" s="10"/>
      <c r="GHF443" s="10"/>
      <c r="GHG443" s="10"/>
      <c r="GHH443" s="10"/>
      <c r="GHI443" s="10"/>
      <c r="GHJ443" s="10"/>
      <c r="GHK443" s="10"/>
      <c r="GHL443" s="10"/>
      <c r="GHM443" s="10"/>
      <c r="GHN443" s="10"/>
      <c r="GHO443" s="10"/>
      <c r="GHP443" s="10"/>
      <c r="GHQ443" s="10"/>
      <c r="GHR443" s="10"/>
      <c r="GHS443" s="10"/>
      <c r="GHT443" s="10"/>
      <c r="GHU443" s="10"/>
      <c r="GHV443" s="10"/>
      <c r="GHW443" s="10"/>
      <c r="GHX443" s="10"/>
      <c r="GHY443" s="10"/>
      <c r="GHZ443" s="10"/>
      <c r="GIA443" s="10"/>
      <c r="GIB443" s="10"/>
      <c r="GIC443" s="10"/>
      <c r="GID443" s="10"/>
      <c r="GIE443" s="10"/>
      <c r="GIF443" s="10"/>
      <c r="GIG443" s="10"/>
      <c r="GIH443" s="10"/>
      <c r="GII443" s="10"/>
      <c r="GIJ443" s="10"/>
      <c r="GIK443" s="10"/>
      <c r="GIL443" s="10"/>
      <c r="GIM443" s="10"/>
      <c r="GIN443" s="10"/>
      <c r="GIO443" s="10"/>
      <c r="GIP443" s="10"/>
      <c r="GIQ443" s="10"/>
      <c r="GIR443" s="10"/>
      <c r="GIS443" s="10"/>
      <c r="GIT443" s="10"/>
      <c r="GIU443" s="10"/>
      <c r="GIV443" s="10"/>
      <c r="GIW443" s="10"/>
      <c r="GIX443" s="10"/>
      <c r="GIY443" s="10"/>
      <c r="GIZ443" s="10"/>
      <c r="GJA443" s="10"/>
      <c r="GJB443" s="10"/>
      <c r="GJC443" s="10"/>
      <c r="GJD443" s="10"/>
      <c r="GJE443" s="10"/>
      <c r="GJF443" s="10"/>
      <c r="GJG443" s="10"/>
      <c r="GJH443" s="10"/>
      <c r="GJI443" s="10"/>
      <c r="GJJ443" s="10"/>
      <c r="GJK443" s="10"/>
      <c r="GJL443" s="10"/>
      <c r="GJM443" s="10"/>
      <c r="GJN443" s="10"/>
      <c r="GJO443" s="10"/>
      <c r="GJP443" s="10"/>
      <c r="GJQ443" s="10"/>
      <c r="GJR443" s="10"/>
      <c r="GJS443" s="10"/>
      <c r="GJT443" s="10"/>
      <c r="GJU443" s="10"/>
      <c r="GJV443" s="10"/>
      <c r="GJW443" s="10"/>
      <c r="GJX443" s="10"/>
      <c r="GJY443" s="10"/>
      <c r="GJZ443" s="10"/>
      <c r="GKA443" s="10"/>
      <c r="GKB443" s="10"/>
      <c r="GKC443" s="10"/>
      <c r="GKD443" s="10"/>
      <c r="GKE443" s="10"/>
      <c r="GKF443" s="10"/>
      <c r="GKG443" s="10"/>
      <c r="GKH443" s="10"/>
      <c r="GKI443" s="10"/>
      <c r="GKJ443" s="10"/>
      <c r="GKK443" s="10"/>
      <c r="GKL443" s="10"/>
      <c r="GKM443" s="10"/>
      <c r="GKN443" s="10"/>
      <c r="GKO443" s="10"/>
      <c r="GKP443" s="10"/>
      <c r="GKQ443" s="10"/>
      <c r="GKR443" s="10"/>
      <c r="GKS443" s="10"/>
      <c r="GKT443" s="10"/>
      <c r="GKU443" s="10"/>
      <c r="GKV443" s="10"/>
      <c r="GKW443" s="10"/>
      <c r="GKX443" s="10"/>
      <c r="GKY443" s="10"/>
      <c r="GKZ443" s="10"/>
      <c r="GLA443" s="10"/>
      <c r="GLB443" s="10"/>
      <c r="GLC443" s="10"/>
      <c r="GLD443" s="10"/>
      <c r="GLE443" s="10"/>
      <c r="GLF443" s="10"/>
      <c r="GLG443" s="10"/>
      <c r="GLH443" s="10"/>
      <c r="GLI443" s="10"/>
      <c r="GLJ443" s="10"/>
      <c r="GLK443" s="10"/>
      <c r="GLL443" s="10"/>
      <c r="GLM443" s="10"/>
      <c r="GLN443" s="10"/>
      <c r="GLO443" s="10"/>
      <c r="GLP443" s="10"/>
      <c r="GLQ443" s="10"/>
      <c r="GLR443" s="10"/>
      <c r="GLS443" s="10"/>
      <c r="GLT443" s="10"/>
      <c r="GLU443" s="10"/>
      <c r="GLV443" s="10"/>
      <c r="GLW443" s="10"/>
      <c r="GLX443" s="10"/>
      <c r="GLY443" s="10"/>
      <c r="GLZ443" s="10"/>
      <c r="GMA443" s="10"/>
      <c r="GMB443" s="10"/>
      <c r="GMC443" s="10"/>
      <c r="GMD443" s="10"/>
      <c r="GME443" s="10"/>
      <c r="GMF443" s="10"/>
      <c r="GMG443" s="10"/>
      <c r="GMH443" s="10"/>
      <c r="GMI443" s="10"/>
      <c r="GMJ443" s="10"/>
      <c r="GMK443" s="10"/>
      <c r="GML443" s="10"/>
      <c r="GMM443" s="10"/>
      <c r="GMN443" s="10"/>
      <c r="GMO443" s="10"/>
      <c r="GMP443" s="10"/>
      <c r="GMQ443" s="10"/>
      <c r="GMR443" s="10"/>
      <c r="GMS443" s="10"/>
      <c r="GMT443" s="10"/>
      <c r="GMU443" s="10"/>
      <c r="GMV443" s="10"/>
      <c r="GMW443" s="10"/>
      <c r="GMX443" s="10"/>
      <c r="GMY443" s="10"/>
      <c r="GMZ443" s="10"/>
      <c r="GNA443" s="10"/>
      <c r="GNB443" s="10"/>
      <c r="GNC443" s="10"/>
      <c r="GND443" s="10"/>
      <c r="GNE443" s="10"/>
      <c r="GNF443" s="10"/>
      <c r="GNG443" s="10"/>
      <c r="GNH443" s="10"/>
      <c r="GNI443" s="10"/>
      <c r="GNJ443" s="10"/>
      <c r="GNK443" s="10"/>
      <c r="GNL443" s="10"/>
      <c r="GNM443" s="10"/>
      <c r="GNN443" s="10"/>
      <c r="GNO443" s="10"/>
      <c r="GNP443" s="10"/>
      <c r="GNQ443" s="10"/>
      <c r="GNR443" s="10"/>
      <c r="GNS443" s="10"/>
      <c r="GNT443" s="10"/>
      <c r="GNU443" s="10"/>
      <c r="GNV443" s="10"/>
      <c r="GNW443" s="10"/>
      <c r="GNX443" s="10"/>
      <c r="GNY443" s="10"/>
      <c r="GNZ443" s="10"/>
      <c r="GOA443" s="10"/>
      <c r="GOB443" s="10"/>
      <c r="GOC443" s="10"/>
      <c r="GOD443" s="10"/>
      <c r="GOE443" s="10"/>
      <c r="GOF443" s="10"/>
      <c r="GOG443" s="10"/>
      <c r="GOH443" s="10"/>
      <c r="GOI443" s="10"/>
      <c r="GOJ443" s="10"/>
      <c r="GOK443" s="10"/>
      <c r="GOL443" s="10"/>
      <c r="GOM443" s="10"/>
      <c r="GON443" s="10"/>
      <c r="GOO443" s="10"/>
      <c r="GOP443" s="10"/>
      <c r="GOQ443" s="10"/>
      <c r="GOR443" s="10"/>
      <c r="GOS443" s="10"/>
      <c r="GOT443" s="10"/>
      <c r="GOU443" s="10"/>
      <c r="GOV443" s="10"/>
      <c r="GOW443" s="10"/>
      <c r="GOX443" s="10"/>
      <c r="GOY443" s="10"/>
      <c r="GOZ443" s="10"/>
      <c r="GPA443" s="10"/>
      <c r="GPB443" s="10"/>
      <c r="GPC443" s="10"/>
      <c r="GPD443" s="10"/>
      <c r="GPE443" s="10"/>
      <c r="GPF443" s="10"/>
      <c r="GPG443" s="10"/>
      <c r="GPH443" s="10"/>
      <c r="GPI443" s="10"/>
      <c r="GPJ443" s="10"/>
      <c r="GPK443" s="10"/>
      <c r="GPL443" s="10"/>
      <c r="GPM443" s="10"/>
      <c r="GPN443" s="10"/>
      <c r="GPO443" s="10"/>
      <c r="GPP443" s="10"/>
      <c r="GPQ443" s="10"/>
      <c r="GPR443" s="10"/>
      <c r="GPS443" s="10"/>
      <c r="GPT443" s="10"/>
      <c r="GPU443" s="10"/>
      <c r="GPV443" s="10"/>
      <c r="GPW443" s="10"/>
      <c r="GPX443" s="10"/>
      <c r="GPY443" s="10"/>
      <c r="GPZ443" s="10"/>
      <c r="GQA443" s="10"/>
      <c r="GQB443" s="10"/>
      <c r="GQC443" s="10"/>
      <c r="GQD443" s="10"/>
      <c r="GQE443" s="10"/>
      <c r="GQF443" s="10"/>
      <c r="GQG443" s="10"/>
      <c r="GQH443" s="10"/>
      <c r="GQI443" s="10"/>
      <c r="GQJ443" s="10"/>
      <c r="GQK443" s="10"/>
      <c r="GQL443" s="10"/>
      <c r="GQM443" s="10"/>
      <c r="GQN443" s="10"/>
      <c r="GQO443" s="10"/>
      <c r="GQP443" s="10"/>
      <c r="GQQ443" s="10"/>
      <c r="GQR443" s="10"/>
      <c r="GQS443" s="10"/>
      <c r="GQT443" s="10"/>
      <c r="GQU443" s="10"/>
      <c r="GQV443" s="10"/>
      <c r="GQW443" s="10"/>
      <c r="GQX443" s="10"/>
      <c r="GQY443" s="10"/>
      <c r="GQZ443" s="10"/>
      <c r="GRA443" s="10"/>
      <c r="GRB443" s="10"/>
      <c r="GRC443" s="10"/>
      <c r="GRD443" s="10"/>
      <c r="GRE443" s="10"/>
      <c r="GRF443" s="10"/>
      <c r="GRG443" s="10"/>
      <c r="GRH443" s="10"/>
      <c r="GRI443" s="10"/>
      <c r="GRJ443" s="10"/>
      <c r="GRK443" s="10"/>
      <c r="GRL443" s="10"/>
      <c r="GRM443" s="10"/>
      <c r="GRN443" s="10"/>
      <c r="GRO443" s="10"/>
      <c r="GRP443" s="10"/>
      <c r="GRQ443" s="10"/>
      <c r="GRR443" s="10"/>
      <c r="GRS443" s="10"/>
      <c r="GRT443" s="10"/>
      <c r="GRU443" s="10"/>
      <c r="GRV443" s="10"/>
      <c r="GRW443" s="10"/>
      <c r="GRX443" s="10"/>
      <c r="GRY443" s="10"/>
      <c r="GRZ443" s="10"/>
      <c r="GSA443" s="10"/>
      <c r="GSB443" s="10"/>
      <c r="GSC443" s="10"/>
      <c r="GSD443" s="10"/>
      <c r="GSE443" s="10"/>
      <c r="GSF443" s="10"/>
      <c r="GSG443" s="10"/>
      <c r="GSH443" s="10"/>
      <c r="GSI443" s="10"/>
      <c r="GSJ443" s="10"/>
      <c r="GSK443" s="10"/>
      <c r="GSL443" s="10"/>
      <c r="GSM443" s="10"/>
      <c r="GSN443" s="10"/>
      <c r="GSO443" s="10"/>
      <c r="GSP443" s="10"/>
      <c r="GSQ443" s="10"/>
      <c r="GSR443" s="10"/>
      <c r="GSS443" s="10"/>
      <c r="GST443" s="10"/>
      <c r="GSU443" s="10"/>
      <c r="GSV443" s="10"/>
      <c r="GSW443" s="10"/>
      <c r="GSX443" s="10"/>
      <c r="GSY443" s="10"/>
      <c r="GSZ443" s="10"/>
      <c r="GTA443" s="10"/>
      <c r="GTB443" s="10"/>
      <c r="GTC443" s="10"/>
      <c r="GTD443" s="10"/>
      <c r="GTE443" s="10"/>
      <c r="GTF443" s="10"/>
      <c r="GTG443" s="10"/>
      <c r="GTH443" s="10"/>
      <c r="GTI443" s="10"/>
      <c r="GTJ443" s="10"/>
      <c r="GTK443" s="10"/>
      <c r="GTL443" s="10"/>
      <c r="GTM443" s="10"/>
      <c r="GTN443" s="10"/>
      <c r="GTO443" s="10"/>
      <c r="GTP443" s="10"/>
      <c r="GTQ443" s="10"/>
      <c r="GTR443" s="10"/>
      <c r="GTS443" s="10"/>
      <c r="GTT443" s="10"/>
      <c r="GTU443" s="10"/>
      <c r="GTV443" s="10"/>
      <c r="GTW443" s="10"/>
      <c r="GTX443" s="10"/>
      <c r="GTY443" s="10"/>
      <c r="GTZ443" s="10"/>
      <c r="GUA443" s="10"/>
      <c r="GUB443" s="10"/>
      <c r="GUC443" s="10"/>
      <c r="GUD443" s="10"/>
      <c r="GUE443" s="10"/>
      <c r="GUF443" s="10"/>
      <c r="GUG443" s="10"/>
      <c r="GUH443" s="10"/>
      <c r="GUI443" s="10"/>
      <c r="GUJ443" s="10"/>
      <c r="GUK443" s="10"/>
      <c r="GUL443" s="10"/>
      <c r="GUM443" s="10"/>
      <c r="GUN443" s="10"/>
      <c r="GUO443" s="10"/>
      <c r="GUP443" s="10"/>
      <c r="GUQ443" s="10"/>
      <c r="GUR443" s="10"/>
      <c r="GUS443" s="10"/>
      <c r="GUT443" s="10"/>
      <c r="GUU443" s="10"/>
      <c r="GUV443" s="10"/>
      <c r="GUW443" s="10"/>
      <c r="GUX443" s="10"/>
      <c r="GUY443" s="10"/>
      <c r="GUZ443" s="10"/>
      <c r="GVA443" s="10"/>
      <c r="GVB443" s="10"/>
      <c r="GVC443" s="10"/>
      <c r="GVD443" s="10"/>
      <c r="GVE443" s="10"/>
      <c r="GVF443" s="10"/>
      <c r="GVG443" s="10"/>
      <c r="GVH443" s="10"/>
      <c r="GVI443" s="10"/>
      <c r="GVJ443" s="10"/>
      <c r="GVK443" s="10"/>
      <c r="GVL443" s="10"/>
      <c r="GVM443" s="10"/>
      <c r="GVN443" s="10"/>
      <c r="GVO443" s="10"/>
      <c r="GVP443" s="10"/>
      <c r="GVQ443" s="10"/>
      <c r="GVR443" s="10"/>
      <c r="GVS443" s="10"/>
      <c r="GVT443" s="10"/>
      <c r="GVU443" s="10"/>
      <c r="GVV443" s="10"/>
      <c r="GVW443" s="10"/>
      <c r="GVX443" s="10"/>
      <c r="GVY443" s="10"/>
      <c r="GVZ443" s="10"/>
      <c r="GWA443" s="10"/>
      <c r="GWB443" s="10"/>
      <c r="GWC443" s="10"/>
      <c r="GWD443" s="10"/>
      <c r="GWE443" s="10"/>
      <c r="GWF443" s="10"/>
      <c r="GWG443" s="10"/>
      <c r="GWH443" s="10"/>
      <c r="GWI443" s="10"/>
      <c r="GWJ443" s="10"/>
      <c r="GWK443" s="10"/>
      <c r="GWL443" s="10"/>
      <c r="GWM443" s="10"/>
      <c r="GWN443" s="10"/>
      <c r="GWO443" s="10"/>
      <c r="GWP443" s="10"/>
      <c r="GWQ443" s="10"/>
      <c r="GWR443" s="10"/>
      <c r="GWS443" s="10"/>
      <c r="GWT443" s="10"/>
      <c r="GWU443" s="10"/>
      <c r="GWV443" s="10"/>
      <c r="GWW443" s="10"/>
      <c r="GWX443" s="10"/>
      <c r="GWY443" s="10"/>
      <c r="GWZ443" s="10"/>
      <c r="GXA443" s="10"/>
      <c r="GXB443" s="10"/>
      <c r="GXC443" s="10"/>
      <c r="GXD443" s="10"/>
      <c r="GXE443" s="10"/>
      <c r="GXF443" s="10"/>
      <c r="GXG443" s="10"/>
      <c r="GXH443" s="10"/>
      <c r="GXI443" s="10"/>
      <c r="GXJ443" s="10"/>
      <c r="GXK443" s="10"/>
      <c r="GXL443" s="10"/>
      <c r="GXM443" s="10"/>
      <c r="GXN443" s="10"/>
      <c r="GXO443" s="10"/>
      <c r="GXP443" s="10"/>
      <c r="GXQ443" s="10"/>
      <c r="GXR443" s="10"/>
      <c r="GXS443" s="10"/>
      <c r="GXT443" s="10"/>
      <c r="GXU443" s="10"/>
      <c r="GXV443" s="10"/>
      <c r="GXW443" s="10"/>
      <c r="GXX443" s="10"/>
      <c r="GXY443" s="10"/>
      <c r="GXZ443" s="10"/>
      <c r="GYA443" s="10"/>
      <c r="GYB443" s="10"/>
      <c r="GYC443" s="10"/>
      <c r="GYD443" s="10"/>
      <c r="GYE443" s="10"/>
      <c r="GYF443" s="10"/>
      <c r="GYG443" s="10"/>
      <c r="GYH443" s="10"/>
      <c r="GYI443" s="10"/>
      <c r="GYJ443" s="10"/>
      <c r="GYK443" s="10"/>
      <c r="GYL443" s="10"/>
      <c r="GYM443" s="10"/>
      <c r="GYN443" s="10"/>
      <c r="GYO443" s="10"/>
      <c r="GYP443" s="10"/>
      <c r="GYQ443" s="10"/>
      <c r="GYR443" s="10"/>
      <c r="GYS443" s="10"/>
      <c r="GYT443" s="10"/>
      <c r="GYU443" s="10"/>
      <c r="GYV443" s="10"/>
      <c r="GYW443" s="10"/>
      <c r="GYX443" s="10"/>
      <c r="GYY443" s="10"/>
      <c r="GYZ443" s="10"/>
      <c r="GZA443" s="10"/>
      <c r="GZB443" s="10"/>
      <c r="GZC443" s="10"/>
      <c r="GZD443" s="10"/>
      <c r="GZE443" s="10"/>
      <c r="GZF443" s="10"/>
      <c r="GZG443" s="10"/>
      <c r="GZH443" s="10"/>
      <c r="GZI443" s="10"/>
      <c r="GZJ443" s="10"/>
      <c r="GZK443" s="10"/>
      <c r="GZL443" s="10"/>
      <c r="GZM443" s="10"/>
      <c r="GZN443" s="10"/>
      <c r="GZO443" s="10"/>
      <c r="GZP443" s="10"/>
      <c r="GZQ443" s="10"/>
      <c r="GZR443" s="10"/>
      <c r="GZS443" s="10"/>
      <c r="GZT443" s="10"/>
      <c r="GZU443" s="10"/>
      <c r="GZV443" s="10"/>
      <c r="GZW443" s="10"/>
      <c r="GZX443" s="10"/>
      <c r="GZY443" s="10"/>
      <c r="GZZ443" s="10"/>
      <c r="HAA443" s="10"/>
      <c r="HAB443" s="10"/>
      <c r="HAC443" s="10"/>
      <c r="HAD443" s="10"/>
      <c r="HAE443" s="10"/>
      <c r="HAF443" s="10"/>
      <c r="HAG443" s="10"/>
      <c r="HAH443" s="10"/>
      <c r="HAI443" s="10"/>
      <c r="HAJ443" s="10"/>
      <c r="HAK443" s="10"/>
      <c r="HAL443" s="10"/>
      <c r="HAM443" s="10"/>
      <c r="HAN443" s="10"/>
      <c r="HAO443" s="10"/>
      <c r="HAP443" s="10"/>
      <c r="HAQ443" s="10"/>
      <c r="HAR443" s="10"/>
      <c r="HAS443" s="10"/>
      <c r="HAT443" s="10"/>
      <c r="HAU443" s="10"/>
      <c r="HAV443" s="10"/>
      <c r="HAW443" s="10"/>
      <c r="HAX443" s="10"/>
      <c r="HAY443" s="10"/>
      <c r="HAZ443" s="10"/>
      <c r="HBA443" s="10"/>
      <c r="HBB443" s="10"/>
      <c r="HBC443" s="10"/>
      <c r="HBD443" s="10"/>
      <c r="HBE443" s="10"/>
      <c r="HBF443" s="10"/>
      <c r="HBG443" s="10"/>
      <c r="HBH443" s="10"/>
      <c r="HBI443" s="10"/>
      <c r="HBJ443" s="10"/>
      <c r="HBK443" s="10"/>
      <c r="HBL443" s="10"/>
      <c r="HBM443" s="10"/>
      <c r="HBN443" s="10"/>
      <c r="HBO443" s="10"/>
      <c r="HBP443" s="10"/>
      <c r="HBQ443" s="10"/>
      <c r="HBR443" s="10"/>
      <c r="HBS443" s="10"/>
      <c r="HBT443" s="10"/>
      <c r="HBU443" s="10"/>
      <c r="HBV443" s="10"/>
      <c r="HBW443" s="10"/>
      <c r="HBX443" s="10"/>
      <c r="HBY443" s="10"/>
      <c r="HBZ443" s="10"/>
      <c r="HCA443" s="10"/>
      <c r="HCB443" s="10"/>
      <c r="HCC443" s="10"/>
      <c r="HCD443" s="10"/>
      <c r="HCE443" s="10"/>
      <c r="HCF443" s="10"/>
      <c r="HCG443" s="10"/>
      <c r="HCH443" s="10"/>
      <c r="HCI443" s="10"/>
      <c r="HCJ443" s="10"/>
      <c r="HCK443" s="10"/>
      <c r="HCL443" s="10"/>
      <c r="HCM443" s="10"/>
      <c r="HCN443" s="10"/>
      <c r="HCO443" s="10"/>
      <c r="HCP443" s="10"/>
      <c r="HCQ443" s="10"/>
      <c r="HCR443" s="10"/>
      <c r="HCS443" s="10"/>
      <c r="HCT443" s="10"/>
      <c r="HCU443" s="10"/>
      <c r="HCV443" s="10"/>
      <c r="HCW443" s="10"/>
      <c r="HCX443" s="10"/>
      <c r="HCY443" s="10"/>
      <c r="HCZ443" s="10"/>
      <c r="HDA443" s="10"/>
      <c r="HDB443" s="10"/>
      <c r="HDC443" s="10"/>
      <c r="HDD443" s="10"/>
      <c r="HDE443" s="10"/>
      <c r="HDF443" s="10"/>
      <c r="HDG443" s="10"/>
      <c r="HDH443" s="10"/>
      <c r="HDI443" s="10"/>
      <c r="HDJ443" s="10"/>
      <c r="HDK443" s="10"/>
      <c r="HDL443" s="10"/>
      <c r="HDM443" s="10"/>
      <c r="HDN443" s="10"/>
      <c r="HDO443" s="10"/>
      <c r="HDP443" s="10"/>
      <c r="HDQ443" s="10"/>
      <c r="HDR443" s="10"/>
      <c r="HDS443" s="10"/>
      <c r="HDT443" s="10"/>
      <c r="HDU443" s="10"/>
      <c r="HDV443" s="10"/>
      <c r="HDW443" s="10"/>
      <c r="HDX443" s="10"/>
      <c r="HDY443" s="10"/>
      <c r="HDZ443" s="10"/>
      <c r="HEA443" s="10"/>
      <c r="HEB443" s="10"/>
      <c r="HEC443" s="10"/>
      <c r="HED443" s="10"/>
      <c r="HEE443" s="10"/>
      <c r="HEF443" s="10"/>
      <c r="HEG443" s="10"/>
      <c r="HEH443" s="10"/>
      <c r="HEI443" s="10"/>
      <c r="HEJ443" s="10"/>
      <c r="HEK443" s="10"/>
      <c r="HEL443" s="10"/>
      <c r="HEM443" s="10"/>
      <c r="HEN443" s="10"/>
      <c r="HEO443" s="10"/>
      <c r="HEP443" s="10"/>
      <c r="HEQ443" s="10"/>
      <c r="HER443" s="10"/>
      <c r="HES443" s="10"/>
      <c r="HET443" s="10"/>
      <c r="HEU443" s="10"/>
      <c r="HEV443" s="10"/>
      <c r="HEW443" s="10"/>
      <c r="HEX443" s="10"/>
      <c r="HEY443" s="10"/>
      <c r="HEZ443" s="10"/>
      <c r="HFA443" s="10"/>
      <c r="HFB443" s="10"/>
      <c r="HFC443" s="10"/>
      <c r="HFD443" s="10"/>
      <c r="HFE443" s="10"/>
      <c r="HFF443" s="10"/>
      <c r="HFG443" s="10"/>
      <c r="HFH443" s="10"/>
      <c r="HFI443" s="10"/>
      <c r="HFJ443" s="10"/>
      <c r="HFK443" s="10"/>
      <c r="HFL443" s="10"/>
      <c r="HFM443" s="10"/>
      <c r="HFN443" s="10"/>
      <c r="HFO443" s="10"/>
      <c r="HFP443" s="10"/>
      <c r="HFQ443" s="10"/>
      <c r="HFR443" s="10"/>
      <c r="HFS443" s="10"/>
      <c r="HFT443" s="10"/>
      <c r="HFU443" s="10"/>
      <c r="HFV443" s="10"/>
      <c r="HFW443" s="10"/>
      <c r="HFX443" s="10"/>
      <c r="HFY443" s="10"/>
      <c r="HFZ443" s="10"/>
      <c r="HGA443" s="10"/>
      <c r="HGB443" s="10"/>
      <c r="HGC443" s="10"/>
      <c r="HGD443" s="10"/>
      <c r="HGE443" s="10"/>
      <c r="HGF443" s="10"/>
      <c r="HGG443" s="10"/>
      <c r="HGH443" s="10"/>
      <c r="HGI443" s="10"/>
      <c r="HGJ443" s="10"/>
      <c r="HGK443" s="10"/>
      <c r="HGL443" s="10"/>
      <c r="HGM443" s="10"/>
      <c r="HGN443" s="10"/>
      <c r="HGO443" s="10"/>
      <c r="HGP443" s="10"/>
      <c r="HGQ443" s="10"/>
      <c r="HGR443" s="10"/>
      <c r="HGS443" s="10"/>
      <c r="HGT443" s="10"/>
      <c r="HGU443" s="10"/>
      <c r="HGV443" s="10"/>
      <c r="HGW443" s="10"/>
      <c r="HGX443" s="10"/>
      <c r="HGY443" s="10"/>
      <c r="HGZ443" s="10"/>
      <c r="HHA443" s="10"/>
      <c r="HHB443" s="10"/>
      <c r="HHC443" s="10"/>
      <c r="HHD443" s="10"/>
      <c r="HHE443" s="10"/>
      <c r="HHF443" s="10"/>
      <c r="HHG443" s="10"/>
      <c r="HHH443" s="10"/>
      <c r="HHI443" s="10"/>
      <c r="HHJ443" s="10"/>
      <c r="HHK443" s="10"/>
      <c r="HHL443" s="10"/>
      <c r="HHM443" s="10"/>
      <c r="HHN443" s="10"/>
      <c r="HHO443" s="10"/>
      <c r="HHP443" s="10"/>
      <c r="HHQ443" s="10"/>
      <c r="HHR443" s="10"/>
      <c r="HHS443" s="10"/>
      <c r="HHT443" s="10"/>
      <c r="HHU443" s="10"/>
      <c r="HHV443" s="10"/>
      <c r="HHW443" s="10"/>
      <c r="HHX443" s="10"/>
      <c r="HHY443" s="10"/>
      <c r="HHZ443" s="10"/>
      <c r="HIA443" s="10"/>
      <c r="HIB443" s="10"/>
      <c r="HIC443" s="10"/>
      <c r="HID443" s="10"/>
      <c r="HIE443" s="10"/>
      <c r="HIF443" s="10"/>
      <c r="HIG443" s="10"/>
      <c r="HIH443" s="10"/>
      <c r="HII443" s="10"/>
      <c r="HIJ443" s="10"/>
      <c r="HIK443" s="10"/>
      <c r="HIL443" s="10"/>
      <c r="HIM443" s="10"/>
      <c r="HIN443" s="10"/>
      <c r="HIO443" s="10"/>
      <c r="HIP443" s="10"/>
      <c r="HIQ443" s="10"/>
      <c r="HIR443" s="10"/>
      <c r="HIS443" s="10"/>
      <c r="HIT443" s="10"/>
      <c r="HIU443" s="10"/>
      <c r="HIV443" s="10"/>
      <c r="HIW443" s="10"/>
      <c r="HIX443" s="10"/>
      <c r="HIY443" s="10"/>
      <c r="HIZ443" s="10"/>
      <c r="HJA443" s="10"/>
      <c r="HJB443" s="10"/>
      <c r="HJC443" s="10"/>
      <c r="HJD443" s="10"/>
      <c r="HJE443" s="10"/>
      <c r="HJF443" s="10"/>
      <c r="HJG443" s="10"/>
      <c r="HJH443" s="10"/>
      <c r="HJI443" s="10"/>
      <c r="HJJ443" s="10"/>
      <c r="HJK443" s="10"/>
      <c r="HJL443" s="10"/>
      <c r="HJM443" s="10"/>
      <c r="HJN443" s="10"/>
      <c r="HJO443" s="10"/>
      <c r="HJP443" s="10"/>
      <c r="HJQ443" s="10"/>
      <c r="HJR443" s="10"/>
      <c r="HJS443" s="10"/>
      <c r="HJT443" s="10"/>
      <c r="HJU443" s="10"/>
      <c r="HJV443" s="10"/>
      <c r="HJW443" s="10"/>
      <c r="HJX443" s="10"/>
      <c r="HJY443" s="10"/>
      <c r="HJZ443" s="10"/>
      <c r="HKA443" s="10"/>
      <c r="HKB443" s="10"/>
      <c r="HKC443" s="10"/>
      <c r="HKD443" s="10"/>
      <c r="HKE443" s="10"/>
      <c r="HKF443" s="10"/>
      <c r="HKG443" s="10"/>
      <c r="HKH443" s="10"/>
      <c r="HKI443" s="10"/>
      <c r="HKJ443" s="10"/>
      <c r="HKK443" s="10"/>
      <c r="HKL443" s="10"/>
      <c r="HKM443" s="10"/>
      <c r="HKN443" s="10"/>
      <c r="HKO443" s="10"/>
      <c r="HKP443" s="10"/>
      <c r="HKQ443" s="10"/>
      <c r="HKR443" s="10"/>
      <c r="HKS443" s="10"/>
      <c r="HKT443" s="10"/>
      <c r="HKU443" s="10"/>
      <c r="HKV443" s="10"/>
      <c r="HKW443" s="10"/>
      <c r="HKX443" s="10"/>
      <c r="HKY443" s="10"/>
      <c r="HKZ443" s="10"/>
      <c r="HLA443" s="10"/>
      <c r="HLB443" s="10"/>
      <c r="HLC443" s="10"/>
      <c r="HLD443" s="10"/>
      <c r="HLE443" s="10"/>
      <c r="HLF443" s="10"/>
      <c r="HLG443" s="10"/>
      <c r="HLH443" s="10"/>
      <c r="HLI443" s="10"/>
      <c r="HLJ443" s="10"/>
      <c r="HLK443" s="10"/>
      <c r="HLL443" s="10"/>
      <c r="HLM443" s="10"/>
      <c r="HLN443" s="10"/>
      <c r="HLO443" s="10"/>
      <c r="HLP443" s="10"/>
      <c r="HLQ443" s="10"/>
      <c r="HLR443" s="10"/>
      <c r="HLS443" s="10"/>
      <c r="HLT443" s="10"/>
      <c r="HLU443" s="10"/>
      <c r="HLV443" s="10"/>
      <c r="HLW443" s="10"/>
      <c r="HLX443" s="10"/>
      <c r="HLY443" s="10"/>
      <c r="HLZ443" s="10"/>
      <c r="HMA443" s="10"/>
      <c r="HMB443" s="10"/>
      <c r="HMC443" s="10"/>
      <c r="HMD443" s="10"/>
      <c r="HME443" s="10"/>
      <c r="HMF443" s="10"/>
      <c r="HMG443" s="10"/>
      <c r="HMH443" s="10"/>
      <c r="HMI443" s="10"/>
      <c r="HMJ443" s="10"/>
      <c r="HMK443" s="10"/>
      <c r="HML443" s="10"/>
      <c r="HMM443" s="10"/>
      <c r="HMN443" s="10"/>
      <c r="HMO443" s="10"/>
      <c r="HMP443" s="10"/>
      <c r="HMQ443" s="10"/>
      <c r="HMR443" s="10"/>
      <c r="HMS443" s="10"/>
      <c r="HMT443" s="10"/>
      <c r="HMU443" s="10"/>
      <c r="HMV443" s="10"/>
      <c r="HMW443" s="10"/>
      <c r="HMX443" s="10"/>
      <c r="HMY443" s="10"/>
      <c r="HMZ443" s="10"/>
      <c r="HNA443" s="10"/>
      <c r="HNB443" s="10"/>
      <c r="HNC443" s="10"/>
      <c r="HND443" s="10"/>
      <c r="HNE443" s="10"/>
      <c r="HNF443" s="10"/>
      <c r="HNG443" s="10"/>
      <c r="HNH443" s="10"/>
      <c r="HNI443" s="10"/>
      <c r="HNJ443" s="10"/>
      <c r="HNK443" s="10"/>
      <c r="HNL443" s="10"/>
      <c r="HNM443" s="10"/>
      <c r="HNN443" s="10"/>
      <c r="HNO443" s="10"/>
      <c r="HNP443" s="10"/>
      <c r="HNQ443" s="10"/>
      <c r="HNR443" s="10"/>
      <c r="HNS443" s="10"/>
      <c r="HNT443" s="10"/>
      <c r="HNU443" s="10"/>
      <c r="HNV443" s="10"/>
      <c r="HNW443" s="10"/>
      <c r="HNX443" s="10"/>
      <c r="HNY443" s="10"/>
      <c r="HNZ443" s="10"/>
      <c r="HOA443" s="10"/>
      <c r="HOB443" s="10"/>
      <c r="HOC443" s="10"/>
      <c r="HOD443" s="10"/>
      <c r="HOE443" s="10"/>
      <c r="HOF443" s="10"/>
      <c r="HOG443" s="10"/>
      <c r="HOH443" s="10"/>
      <c r="HOI443" s="10"/>
      <c r="HOJ443" s="10"/>
      <c r="HOK443" s="10"/>
      <c r="HOL443" s="10"/>
      <c r="HOM443" s="10"/>
      <c r="HON443" s="10"/>
      <c r="HOO443" s="10"/>
      <c r="HOP443" s="10"/>
      <c r="HOQ443" s="10"/>
      <c r="HOR443" s="10"/>
      <c r="HOS443" s="10"/>
      <c r="HOT443" s="10"/>
      <c r="HOU443" s="10"/>
      <c r="HOV443" s="10"/>
      <c r="HOW443" s="10"/>
      <c r="HOX443" s="10"/>
      <c r="HOY443" s="10"/>
      <c r="HOZ443" s="10"/>
      <c r="HPA443" s="10"/>
      <c r="HPB443" s="10"/>
      <c r="HPC443" s="10"/>
      <c r="HPD443" s="10"/>
      <c r="HPE443" s="10"/>
      <c r="HPF443" s="10"/>
      <c r="HPG443" s="10"/>
      <c r="HPH443" s="10"/>
      <c r="HPI443" s="10"/>
      <c r="HPJ443" s="10"/>
      <c r="HPK443" s="10"/>
      <c r="HPL443" s="10"/>
      <c r="HPM443" s="10"/>
      <c r="HPN443" s="10"/>
      <c r="HPO443" s="10"/>
      <c r="HPP443" s="10"/>
      <c r="HPQ443" s="10"/>
      <c r="HPR443" s="10"/>
      <c r="HPS443" s="10"/>
      <c r="HPT443" s="10"/>
      <c r="HPU443" s="10"/>
      <c r="HPV443" s="10"/>
      <c r="HPW443" s="10"/>
      <c r="HPX443" s="10"/>
      <c r="HPY443" s="10"/>
      <c r="HPZ443" s="10"/>
      <c r="HQA443" s="10"/>
      <c r="HQB443" s="10"/>
      <c r="HQC443" s="10"/>
      <c r="HQD443" s="10"/>
      <c r="HQE443" s="10"/>
      <c r="HQF443" s="10"/>
      <c r="HQG443" s="10"/>
      <c r="HQH443" s="10"/>
      <c r="HQI443" s="10"/>
      <c r="HQJ443" s="10"/>
      <c r="HQK443" s="10"/>
      <c r="HQL443" s="10"/>
      <c r="HQM443" s="10"/>
      <c r="HQN443" s="10"/>
      <c r="HQO443" s="10"/>
      <c r="HQP443" s="10"/>
      <c r="HQQ443" s="10"/>
      <c r="HQR443" s="10"/>
      <c r="HQS443" s="10"/>
      <c r="HQT443" s="10"/>
      <c r="HQU443" s="10"/>
      <c r="HQV443" s="10"/>
      <c r="HQW443" s="10"/>
      <c r="HQX443" s="10"/>
      <c r="HQY443" s="10"/>
      <c r="HQZ443" s="10"/>
      <c r="HRA443" s="10"/>
      <c r="HRB443" s="10"/>
      <c r="HRC443" s="10"/>
      <c r="HRD443" s="10"/>
      <c r="HRE443" s="10"/>
      <c r="HRF443" s="10"/>
      <c r="HRG443" s="10"/>
      <c r="HRH443" s="10"/>
      <c r="HRI443" s="10"/>
      <c r="HRJ443" s="10"/>
      <c r="HRK443" s="10"/>
      <c r="HRL443" s="10"/>
      <c r="HRM443" s="10"/>
      <c r="HRN443" s="10"/>
      <c r="HRO443" s="10"/>
      <c r="HRP443" s="10"/>
      <c r="HRQ443" s="10"/>
      <c r="HRR443" s="10"/>
      <c r="HRS443" s="10"/>
      <c r="HRT443" s="10"/>
      <c r="HRU443" s="10"/>
      <c r="HRV443" s="10"/>
      <c r="HRW443" s="10"/>
      <c r="HRX443" s="10"/>
      <c r="HRY443" s="10"/>
      <c r="HRZ443" s="10"/>
      <c r="HSA443" s="10"/>
      <c r="HSB443" s="10"/>
      <c r="HSC443" s="10"/>
      <c r="HSD443" s="10"/>
      <c r="HSE443" s="10"/>
      <c r="HSF443" s="10"/>
      <c r="HSG443" s="10"/>
      <c r="HSH443" s="10"/>
      <c r="HSI443" s="10"/>
      <c r="HSJ443" s="10"/>
      <c r="HSK443" s="10"/>
      <c r="HSL443" s="10"/>
      <c r="HSM443" s="10"/>
      <c r="HSN443" s="10"/>
      <c r="HSO443" s="10"/>
      <c r="HSP443" s="10"/>
      <c r="HSQ443" s="10"/>
      <c r="HSR443" s="10"/>
      <c r="HSS443" s="10"/>
      <c r="HST443" s="10"/>
      <c r="HSU443" s="10"/>
      <c r="HSV443" s="10"/>
      <c r="HSW443" s="10"/>
      <c r="HSX443" s="10"/>
      <c r="HSY443" s="10"/>
      <c r="HSZ443" s="10"/>
      <c r="HTA443" s="10"/>
      <c r="HTB443" s="10"/>
      <c r="HTC443" s="10"/>
      <c r="HTD443" s="10"/>
      <c r="HTE443" s="10"/>
      <c r="HTF443" s="10"/>
      <c r="HTG443" s="10"/>
      <c r="HTH443" s="10"/>
      <c r="HTI443" s="10"/>
      <c r="HTJ443" s="10"/>
      <c r="HTK443" s="10"/>
      <c r="HTL443" s="10"/>
      <c r="HTM443" s="10"/>
      <c r="HTN443" s="10"/>
      <c r="HTO443" s="10"/>
      <c r="HTP443" s="10"/>
      <c r="HTQ443" s="10"/>
      <c r="HTR443" s="10"/>
      <c r="HTS443" s="10"/>
      <c r="HTT443" s="10"/>
      <c r="HTU443" s="10"/>
      <c r="HTV443" s="10"/>
      <c r="HTW443" s="10"/>
      <c r="HTX443" s="10"/>
      <c r="HTY443" s="10"/>
      <c r="HTZ443" s="10"/>
      <c r="HUA443" s="10"/>
      <c r="HUB443" s="10"/>
      <c r="HUC443" s="10"/>
      <c r="HUD443" s="10"/>
      <c r="HUE443" s="10"/>
      <c r="HUF443" s="10"/>
      <c r="HUG443" s="10"/>
      <c r="HUH443" s="10"/>
      <c r="HUI443" s="10"/>
      <c r="HUJ443" s="10"/>
      <c r="HUK443" s="10"/>
      <c r="HUL443" s="10"/>
      <c r="HUM443" s="10"/>
      <c r="HUN443" s="10"/>
      <c r="HUO443" s="10"/>
      <c r="HUP443" s="10"/>
      <c r="HUQ443" s="10"/>
      <c r="HUR443" s="10"/>
      <c r="HUS443" s="10"/>
      <c r="HUT443" s="10"/>
      <c r="HUU443" s="10"/>
      <c r="HUV443" s="10"/>
      <c r="HUW443" s="10"/>
      <c r="HUX443" s="10"/>
      <c r="HUY443" s="10"/>
      <c r="HUZ443" s="10"/>
      <c r="HVA443" s="10"/>
      <c r="HVB443" s="10"/>
      <c r="HVC443" s="10"/>
      <c r="HVD443" s="10"/>
      <c r="HVE443" s="10"/>
      <c r="HVF443" s="10"/>
      <c r="HVG443" s="10"/>
      <c r="HVH443" s="10"/>
      <c r="HVI443" s="10"/>
      <c r="HVJ443" s="10"/>
      <c r="HVK443" s="10"/>
      <c r="HVL443" s="10"/>
      <c r="HVM443" s="10"/>
      <c r="HVN443" s="10"/>
      <c r="HVO443" s="10"/>
      <c r="HVP443" s="10"/>
      <c r="HVQ443" s="10"/>
      <c r="HVR443" s="10"/>
      <c r="HVS443" s="10"/>
      <c r="HVT443" s="10"/>
      <c r="HVU443" s="10"/>
      <c r="HVV443" s="10"/>
      <c r="HVW443" s="10"/>
      <c r="HVX443" s="10"/>
      <c r="HVY443" s="10"/>
      <c r="HVZ443" s="10"/>
      <c r="HWA443" s="10"/>
      <c r="HWB443" s="10"/>
      <c r="HWC443" s="10"/>
      <c r="HWD443" s="10"/>
      <c r="HWE443" s="10"/>
      <c r="HWF443" s="10"/>
      <c r="HWG443" s="10"/>
      <c r="HWH443" s="10"/>
      <c r="HWI443" s="10"/>
      <c r="HWJ443" s="10"/>
      <c r="HWK443" s="10"/>
      <c r="HWL443" s="10"/>
      <c r="HWM443" s="10"/>
      <c r="HWN443" s="10"/>
      <c r="HWO443" s="10"/>
      <c r="HWP443" s="10"/>
      <c r="HWQ443" s="10"/>
      <c r="HWR443" s="10"/>
      <c r="HWS443" s="10"/>
      <c r="HWT443" s="10"/>
      <c r="HWU443" s="10"/>
      <c r="HWV443" s="10"/>
      <c r="HWW443" s="10"/>
      <c r="HWX443" s="10"/>
      <c r="HWY443" s="10"/>
      <c r="HWZ443" s="10"/>
      <c r="HXA443" s="10"/>
      <c r="HXB443" s="10"/>
      <c r="HXC443" s="10"/>
      <c r="HXD443" s="10"/>
      <c r="HXE443" s="10"/>
      <c r="HXF443" s="10"/>
      <c r="HXG443" s="10"/>
      <c r="HXH443" s="10"/>
      <c r="HXI443" s="10"/>
      <c r="HXJ443" s="10"/>
      <c r="HXK443" s="10"/>
      <c r="HXL443" s="10"/>
      <c r="HXM443" s="10"/>
      <c r="HXN443" s="10"/>
      <c r="HXO443" s="10"/>
      <c r="HXP443" s="10"/>
      <c r="HXQ443" s="10"/>
      <c r="HXR443" s="10"/>
      <c r="HXS443" s="10"/>
      <c r="HXT443" s="10"/>
      <c r="HXU443" s="10"/>
      <c r="HXV443" s="10"/>
      <c r="HXW443" s="10"/>
      <c r="HXX443" s="10"/>
      <c r="HXY443" s="10"/>
      <c r="HXZ443" s="10"/>
      <c r="HYA443" s="10"/>
      <c r="HYB443" s="10"/>
      <c r="HYC443" s="10"/>
      <c r="HYD443" s="10"/>
      <c r="HYE443" s="10"/>
      <c r="HYF443" s="10"/>
      <c r="HYG443" s="10"/>
      <c r="HYH443" s="10"/>
      <c r="HYI443" s="10"/>
      <c r="HYJ443" s="10"/>
      <c r="HYK443" s="10"/>
      <c r="HYL443" s="10"/>
      <c r="HYM443" s="10"/>
      <c r="HYN443" s="10"/>
      <c r="HYO443" s="10"/>
      <c r="HYP443" s="10"/>
      <c r="HYQ443" s="10"/>
      <c r="HYR443" s="10"/>
      <c r="HYS443" s="10"/>
      <c r="HYT443" s="10"/>
      <c r="HYU443" s="10"/>
      <c r="HYV443" s="10"/>
      <c r="HYW443" s="10"/>
      <c r="HYX443" s="10"/>
      <c r="HYY443" s="10"/>
      <c r="HYZ443" s="10"/>
      <c r="HZA443" s="10"/>
      <c r="HZB443" s="10"/>
      <c r="HZC443" s="10"/>
      <c r="HZD443" s="10"/>
      <c r="HZE443" s="10"/>
      <c r="HZF443" s="10"/>
      <c r="HZG443" s="10"/>
      <c r="HZH443" s="10"/>
      <c r="HZI443" s="10"/>
      <c r="HZJ443" s="10"/>
      <c r="HZK443" s="10"/>
      <c r="HZL443" s="10"/>
      <c r="HZM443" s="10"/>
      <c r="HZN443" s="10"/>
      <c r="HZO443" s="10"/>
      <c r="HZP443" s="10"/>
      <c r="HZQ443" s="10"/>
      <c r="HZR443" s="10"/>
      <c r="HZS443" s="10"/>
      <c r="HZT443" s="10"/>
      <c r="HZU443" s="10"/>
      <c r="HZV443" s="10"/>
      <c r="HZW443" s="10"/>
      <c r="HZX443" s="10"/>
      <c r="HZY443" s="10"/>
      <c r="HZZ443" s="10"/>
      <c r="IAA443" s="10"/>
      <c r="IAB443" s="10"/>
      <c r="IAC443" s="10"/>
      <c r="IAD443" s="10"/>
      <c r="IAE443" s="10"/>
      <c r="IAF443" s="10"/>
      <c r="IAG443" s="10"/>
      <c r="IAH443" s="10"/>
      <c r="IAI443" s="10"/>
      <c r="IAJ443" s="10"/>
      <c r="IAK443" s="10"/>
      <c r="IAL443" s="10"/>
      <c r="IAM443" s="10"/>
      <c r="IAN443" s="10"/>
      <c r="IAO443" s="10"/>
      <c r="IAP443" s="10"/>
      <c r="IAQ443" s="10"/>
      <c r="IAR443" s="10"/>
      <c r="IAS443" s="10"/>
      <c r="IAT443" s="10"/>
      <c r="IAU443" s="10"/>
      <c r="IAV443" s="10"/>
      <c r="IAW443" s="10"/>
      <c r="IAX443" s="10"/>
      <c r="IAY443" s="10"/>
      <c r="IAZ443" s="10"/>
      <c r="IBA443" s="10"/>
      <c r="IBB443" s="10"/>
      <c r="IBC443" s="10"/>
      <c r="IBD443" s="10"/>
      <c r="IBE443" s="10"/>
      <c r="IBF443" s="10"/>
      <c r="IBG443" s="10"/>
      <c r="IBH443" s="10"/>
      <c r="IBI443" s="10"/>
      <c r="IBJ443" s="10"/>
      <c r="IBK443" s="10"/>
      <c r="IBL443" s="10"/>
      <c r="IBM443" s="10"/>
      <c r="IBN443" s="10"/>
      <c r="IBO443" s="10"/>
      <c r="IBP443" s="10"/>
      <c r="IBQ443" s="10"/>
      <c r="IBR443" s="10"/>
      <c r="IBS443" s="10"/>
      <c r="IBT443" s="10"/>
      <c r="IBU443" s="10"/>
      <c r="IBV443" s="10"/>
      <c r="IBW443" s="10"/>
      <c r="IBX443" s="10"/>
      <c r="IBY443" s="10"/>
      <c r="IBZ443" s="10"/>
      <c r="ICA443" s="10"/>
      <c r="ICB443" s="10"/>
      <c r="ICC443" s="10"/>
      <c r="ICD443" s="10"/>
      <c r="ICE443" s="10"/>
      <c r="ICF443" s="10"/>
      <c r="ICG443" s="10"/>
      <c r="ICH443" s="10"/>
      <c r="ICI443" s="10"/>
      <c r="ICJ443" s="10"/>
      <c r="ICK443" s="10"/>
      <c r="ICL443" s="10"/>
      <c r="ICM443" s="10"/>
      <c r="ICN443" s="10"/>
      <c r="ICO443" s="10"/>
      <c r="ICP443" s="10"/>
      <c r="ICQ443" s="10"/>
      <c r="ICR443" s="10"/>
      <c r="ICS443" s="10"/>
      <c r="ICT443" s="10"/>
      <c r="ICU443" s="10"/>
      <c r="ICV443" s="10"/>
      <c r="ICW443" s="10"/>
      <c r="ICX443" s="10"/>
      <c r="ICY443" s="10"/>
      <c r="ICZ443" s="10"/>
      <c r="IDA443" s="10"/>
      <c r="IDB443" s="10"/>
      <c r="IDC443" s="10"/>
      <c r="IDD443" s="10"/>
      <c r="IDE443" s="10"/>
      <c r="IDF443" s="10"/>
      <c r="IDG443" s="10"/>
      <c r="IDH443" s="10"/>
      <c r="IDI443" s="10"/>
      <c r="IDJ443" s="10"/>
      <c r="IDK443" s="10"/>
      <c r="IDL443" s="10"/>
      <c r="IDM443" s="10"/>
      <c r="IDN443" s="10"/>
      <c r="IDO443" s="10"/>
      <c r="IDP443" s="10"/>
      <c r="IDQ443" s="10"/>
      <c r="IDR443" s="10"/>
      <c r="IDS443" s="10"/>
      <c r="IDT443" s="10"/>
      <c r="IDU443" s="10"/>
      <c r="IDV443" s="10"/>
      <c r="IDW443" s="10"/>
      <c r="IDX443" s="10"/>
      <c r="IDY443" s="10"/>
      <c r="IDZ443" s="10"/>
      <c r="IEA443" s="10"/>
      <c r="IEB443" s="10"/>
      <c r="IEC443" s="10"/>
      <c r="IED443" s="10"/>
      <c r="IEE443" s="10"/>
      <c r="IEF443" s="10"/>
      <c r="IEG443" s="10"/>
      <c r="IEH443" s="10"/>
      <c r="IEI443" s="10"/>
      <c r="IEJ443" s="10"/>
      <c r="IEK443" s="10"/>
      <c r="IEL443" s="10"/>
      <c r="IEM443" s="10"/>
      <c r="IEN443" s="10"/>
      <c r="IEO443" s="10"/>
      <c r="IEP443" s="10"/>
      <c r="IEQ443" s="10"/>
      <c r="IER443" s="10"/>
      <c r="IES443" s="10"/>
      <c r="IET443" s="10"/>
      <c r="IEU443" s="10"/>
      <c r="IEV443" s="10"/>
      <c r="IEW443" s="10"/>
      <c r="IEX443" s="10"/>
      <c r="IEY443" s="10"/>
      <c r="IEZ443" s="10"/>
      <c r="IFA443" s="10"/>
      <c r="IFB443" s="10"/>
      <c r="IFC443" s="10"/>
      <c r="IFD443" s="10"/>
      <c r="IFE443" s="10"/>
      <c r="IFF443" s="10"/>
      <c r="IFG443" s="10"/>
      <c r="IFH443" s="10"/>
      <c r="IFI443" s="10"/>
      <c r="IFJ443" s="10"/>
      <c r="IFK443" s="10"/>
      <c r="IFL443" s="10"/>
      <c r="IFM443" s="10"/>
      <c r="IFN443" s="10"/>
      <c r="IFO443" s="10"/>
      <c r="IFP443" s="10"/>
      <c r="IFQ443" s="10"/>
      <c r="IFR443" s="10"/>
      <c r="IFS443" s="10"/>
      <c r="IFT443" s="10"/>
      <c r="IFU443" s="10"/>
      <c r="IFV443" s="10"/>
      <c r="IFW443" s="10"/>
      <c r="IFX443" s="10"/>
      <c r="IFY443" s="10"/>
      <c r="IFZ443" s="10"/>
      <c r="IGA443" s="10"/>
      <c r="IGB443" s="10"/>
      <c r="IGC443" s="10"/>
      <c r="IGD443" s="10"/>
      <c r="IGE443" s="10"/>
      <c r="IGF443" s="10"/>
      <c r="IGG443" s="10"/>
      <c r="IGH443" s="10"/>
      <c r="IGI443" s="10"/>
      <c r="IGJ443" s="10"/>
      <c r="IGK443" s="10"/>
      <c r="IGL443" s="10"/>
      <c r="IGM443" s="10"/>
      <c r="IGN443" s="10"/>
      <c r="IGO443" s="10"/>
      <c r="IGP443" s="10"/>
      <c r="IGQ443" s="10"/>
      <c r="IGR443" s="10"/>
      <c r="IGS443" s="10"/>
      <c r="IGT443" s="10"/>
      <c r="IGU443" s="10"/>
      <c r="IGV443" s="10"/>
      <c r="IGW443" s="10"/>
      <c r="IGX443" s="10"/>
      <c r="IGY443" s="10"/>
      <c r="IGZ443" s="10"/>
      <c r="IHA443" s="10"/>
      <c r="IHB443" s="10"/>
      <c r="IHC443" s="10"/>
      <c r="IHD443" s="10"/>
      <c r="IHE443" s="10"/>
      <c r="IHF443" s="10"/>
      <c r="IHG443" s="10"/>
      <c r="IHH443" s="10"/>
      <c r="IHI443" s="10"/>
      <c r="IHJ443" s="10"/>
      <c r="IHK443" s="10"/>
      <c r="IHL443" s="10"/>
      <c r="IHM443" s="10"/>
      <c r="IHN443" s="10"/>
      <c r="IHO443" s="10"/>
      <c r="IHP443" s="10"/>
      <c r="IHQ443" s="10"/>
      <c r="IHR443" s="10"/>
      <c r="IHS443" s="10"/>
      <c r="IHT443" s="10"/>
      <c r="IHU443" s="10"/>
      <c r="IHV443" s="10"/>
      <c r="IHW443" s="10"/>
      <c r="IHX443" s="10"/>
      <c r="IHY443" s="10"/>
      <c r="IHZ443" s="10"/>
      <c r="IIA443" s="10"/>
      <c r="IIB443" s="10"/>
      <c r="IIC443" s="10"/>
      <c r="IID443" s="10"/>
      <c r="IIE443" s="10"/>
      <c r="IIF443" s="10"/>
      <c r="IIG443" s="10"/>
      <c r="IIH443" s="10"/>
      <c r="III443" s="10"/>
      <c r="IIJ443" s="10"/>
      <c r="IIK443" s="10"/>
      <c r="IIL443" s="10"/>
      <c r="IIM443" s="10"/>
      <c r="IIN443" s="10"/>
      <c r="IIO443" s="10"/>
      <c r="IIP443" s="10"/>
      <c r="IIQ443" s="10"/>
      <c r="IIR443" s="10"/>
      <c r="IIS443" s="10"/>
      <c r="IIT443" s="10"/>
      <c r="IIU443" s="10"/>
      <c r="IIV443" s="10"/>
      <c r="IIW443" s="10"/>
      <c r="IIX443" s="10"/>
      <c r="IIY443" s="10"/>
      <c r="IIZ443" s="10"/>
      <c r="IJA443" s="10"/>
      <c r="IJB443" s="10"/>
      <c r="IJC443" s="10"/>
      <c r="IJD443" s="10"/>
      <c r="IJE443" s="10"/>
      <c r="IJF443" s="10"/>
      <c r="IJG443" s="10"/>
      <c r="IJH443" s="10"/>
      <c r="IJI443" s="10"/>
      <c r="IJJ443" s="10"/>
      <c r="IJK443" s="10"/>
      <c r="IJL443" s="10"/>
      <c r="IJM443" s="10"/>
      <c r="IJN443" s="10"/>
      <c r="IJO443" s="10"/>
      <c r="IJP443" s="10"/>
      <c r="IJQ443" s="10"/>
      <c r="IJR443" s="10"/>
      <c r="IJS443" s="10"/>
      <c r="IJT443" s="10"/>
      <c r="IJU443" s="10"/>
      <c r="IJV443" s="10"/>
      <c r="IJW443" s="10"/>
      <c r="IJX443" s="10"/>
      <c r="IJY443" s="10"/>
      <c r="IJZ443" s="10"/>
      <c r="IKA443" s="10"/>
      <c r="IKB443" s="10"/>
      <c r="IKC443" s="10"/>
      <c r="IKD443" s="10"/>
      <c r="IKE443" s="10"/>
      <c r="IKF443" s="10"/>
      <c r="IKG443" s="10"/>
      <c r="IKH443" s="10"/>
      <c r="IKI443" s="10"/>
      <c r="IKJ443" s="10"/>
      <c r="IKK443" s="10"/>
      <c r="IKL443" s="10"/>
      <c r="IKM443" s="10"/>
      <c r="IKN443" s="10"/>
      <c r="IKO443" s="10"/>
      <c r="IKP443" s="10"/>
      <c r="IKQ443" s="10"/>
      <c r="IKR443" s="10"/>
      <c r="IKS443" s="10"/>
      <c r="IKT443" s="10"/>
      <c r="IKU443" s="10"/>
      <c r="IKV443" s="10"/>
      <c r="IKW443" s="10"/>
      <c r="IKX443" s="10"/>
      <c r="IKY443" s="10"/>
      <c r="IKZ443" s="10"/>
      <c r="ILA443" s="10"/>
      <c r="ILB443" s="10"/>
      <c r="ILC443" s="10"/>
      <c r="ILD443" s="10"/>
      <c r="ILE443" s="10"/>
      <c r="ILF443" s="10"/>
      <c r="ILG443" s="10"/>
      <c r="ILH443" s="10"/>
      <c r="ILI443" s="10"/>
      <c r="ILJ443" s="10"/>
      <c r="ILK443" s="10"/>
      <c r="ILL443" s="10"/>
      <c r="ILM443" s="10"/>
      <c r="ILN443" s="10"/>
      <c r="ILO443" s="10"/>
      <c r="ILP443" s="10"/>
      <c r="ILQ443" s="10"/>
      <c r="ILR443" s="10"/>
      <c r="ILS443" s="10"/>
      <c r="ILT443" s="10"/>
      <c r="ILU443" s="10"/>
      <c r="ILV443" s="10"/>
      <c r="ILW443" s="10"/>
      <c r="ILX443" s="10"/>
      <c r="ILY443" s="10"/>
      <c r="ILZ443" s="10"/>
      <c r="IMA443" s="10"/>
      <c r="IMB443" s="10"/>
      <c r="IMC443" s="10"/>
      <c r="IMD443" s="10"/>
      <c r="IME443" s="10"/>
      <c r="IMF443" s="10"/>
      <c r="IMG443" s="10"/>
      <c r="IMH443" s="10"/>
      <c r="IMI443" s="10"/>
      <c r="IMJ443" s="10"/>
      <c r="IMK443" s="10"/>
      <c r="IML443" s="10"/>
      <c r="IMM443" s="10"/>
      <c r="IMN443" s="10"/>
      <c r="IMO443" s="10"/>
      <c r="IMP443" s="10"/>
      <c r="IMQ443" s="10"/>
      <c r="IMR443" s="10"/>
      <c r="IMS443" s="10"/>
      <c r="IMT443" s="10"/>
      <c r="IMU443" s="10"/>
      <c r="IMV443" s="10"/>
      <c r="IMW443" s="10"/>
      <c r="IMX443" s="10"/>
      <c r="IMY443" s="10"/>
      <c r="IMZ443" s="10"/>
      <c r="INA443" s="10"/>
      <c r="INB443" s="10"/>
      <c r="INC443" s="10"/>
      <c r="IND443" s="10"/>
      <c r="INE443" s="10"/>
      <c r="INF443" s="10"/>
      <c r="ING443" s="10"/>
      <c r="INH443" s="10"/>
      <c r="INI443" s="10"/>
      <c r="INJ443" s="10"/>
      <c r="INK443" s="10"/>
      <c r="INL443" s="10"/>
      <c r="INM443" s="10"/>
      <c r="INN443" s="10"/>
      <c r="INO443" s="10"/>
      <c r="INP443" s="10"/>
      <c r="INQ443" s="10"/>
      <c r="INR443" s="10"/>
      <c r="INS443" s="10"/>
      <c r="INT443" s="10"/>
      <c r="INU443" s="10"/>
      <c r="INV443" s="10"/>
      <c r="INW443" s="10"/>
      <c r="INX443" s="10"/>
      <c r="INY443" s="10"/>
      <c r="INZ443" s="10"/>
      <c r="IOA443" s="10"/>
      <c r="IOB443" s="10"/>
      <c r="IOC443" s="10"/>
      <c r="IOD443" s="10"/>
      <c r="IOE443" s="10"/>
      <c r="IOF443" s="10"/>
      <c r="IOG443" s="10"/>
      <c r="IOH443" s="10"/>
      <c r="IOI443" s="10"/>
      <c r="IOJ443" s="10"/>
      <c r="IOK443" s="10"/>
      <c r="IOL443" s="10"/>
      <c r="IOM443" s="10"/>
      <c r="ION443" s="10"/>
      <c r="IOO443" s="10"/>
      <c r="IOP443" s="10"/>
      <c r="IOQ443" s="10"/>
      <c r="IOR443" s="10"/>
      <c r="IOS443" s="10"/>
      <c r="IOT443" s="10"/>
      <c r="IOU443" s="10"/>
      <c r="IOV443" s="10"/>
      <c r="IOW443" s="10"/>
      <c r="IOX443" s="10"/>
      <c r="IOY443" s="10"/>
      <c r="IOZ443" s="10"/>
      <c r="IPA443" s="10"/>
      <c r="IPB443" s="10"/>
      <c r="IPC443" s="10"/>
      <c r="IPD443" s="10"/>
      <c r="IPE443" s="10"/>
      <c r="IPF443" s="10"/>
      <c r="IPG443" s="10"/>
      <c r="IPH443" s="10"/>
      <c r="IPI443" s="10"/>
      <c r="IPJ443" s="10"/>
      <c r="IPK443" s="10"/>
      <c r="IPL443" s="10"/>
      <c r="IPM443" s="10"/>
      <c r="IPN443" s="10"/>
      <c r="IPO443" s="10"/>
      <c r="IPP443" s="10"/>
      <c r="IPQ443" s="10"/>
      <c r="IPR443" s="10"/>
      <c r="IPS443" s="10"/>
      <c r="IPT443" s="10"/>
      <c r="IPU443" s="10"/>
      <c r="IPV443" s="10"/>
      <c r="IPW443" s="10"/>
      <c r="IPX443" s="10"/>
      <c r="IPY443" s="10"/>
      <c r="IPZ443" s="10"/>
      <c r="IQA443" s="10"/>
      <c r="IQB443" s="10"/>
      <c r="IQC443" s="10"/>
      <c r="IQD443" s="10"/>
      <c r="IQE443" s="10"/>
      <c r="IQF443" s="10"/>
      <c r="IQG443" s="10"/>
      <c r="IQH443" s="10"/>
      <c r="IQI443" s="10"/>
      <c r="IQJ443" s="10"/>
      <c r="IQK443" s="10"/>
      <c r="IQL443" s="10"/>
      <c r="IQM443" s="10"/>
      <c r="IQN443" s="10"/>
      <c r="IQO443" s="10"/>
      <c r="IQP443" s="10"/>
      <c r="IQQ443" s="10"/>
      <c r="IQR443" s="10"/>
      <c r="IQS443" s="10"/>
      <c r="IQT443" s="10"/>
      <c r="IQU443" s="10"/>
      <c r="IQV443" s="10"/>
      <c r="IQW443" s="10"/>
      <c r="IQX443" s="10"/>
      <c r="IQY443" s="10"/>
      <c r="IQZ443" s="10"/>
      <c r="IRA443" s="10"/>
      <c r="IRB443" s="10"/>
      <c r="IRC443" s="10"/>
      <c r="IRD443" s="10"/>
      <c r="IRE443" s="10"/>
      <c r="IRF443" s="10"/>
      <c r="IRG443" s="10"/>
      <c r="IRH443" s="10"/>
      <c r="IRI443" s="10"/>
      <c r="IRJ443" s="10"/>
      <c r="IRK443" s="10"/>
      <c r="IRL443" s="10"/>
      <c r="IRM443" s="10"/>
      <c r="IRN443" s="10"/>
      <c r="IRO443" s="10"/>
      <c r="IRP443" s="10"/>
      <c r="IRQ443" s="10"/>
      <c r="IRR443" s="10"/>
      <c r="IRS443" s="10"/>
      <c r="IRT443" s="10"/>
      <c r="IRU443" s="10"/>
      <c r="IRV443" s="10"/>
      <c r="IRW443" s="10"/>
      <c r="IRX443" s="10"/>
      <c r="IRY443" s="10"/>
      <c r="IRZ443" s="10"/>
      <c r="ISA443" s="10"/>
      <c r="ISB443" s="10"/>
      <c r="ISC443" s="10"/>
      <c r="ISD443" s="10"/>
      <c r="ISE443" s="10"/>
      <c r="ISF443" s="10"/>
      <c r="ISG443" s="10"/>
      <c r="ISH443" s="10"/>
      <c r="ISI443" s="10"/>
      <c r="ISJ443" s="10"/>
      <c r="ISK443" s="10"/>
      <c r="ISL443" s="10"/>
      <c r="ISM443" s="10"/>
      <c r="ISN443" s="10"/>
      <c r="ISO443" s="10"/>
      <c r="ISP443" s="10"/>
      <c r="ISQ443" s="10"/>
      <c r="ISR443" s="10"/>
      <c r="ISS443" s="10"/>
      <c r="IST443" s="10"/>
      <c r="ISU443" s="10"/>
      <c r="ISV443" s="10"/>
      <c r="ISW443" s="10"/>
      <c r="ISX443" s="10"/>
      <c r="ISY443" s="10"/>
      <c r="ISZ443" s="10"/>
      <c r="ITA443" s="10"/>
      <c r="ITB443" s="10"/>
      <c r="ITC443" s="10"/>
      <c r="ITD443" s="10"/>
      <c r="ITE443" s="10"/>
      <c r="ITF443" s="10"/>
      <c r="ITG443" s="10"/>
      <c r="ITH443" s="10"/>
      <c r="ITI443" s="10"/>
      <c r="ITJ443" s="10"/>
      <c r="ITK443" s="10"/>
      <c r="ITL443" s="10"/>
      <c r="ITM443" s="10"/>
      <c r="ITN443" s="10"/>
      <c r="ITO443" s="10"/>
      <c r="ITP443" s="10"/>
      <c r="ITQ443" s="10"/>
      <c r="ITR443" s="10"/>
      <c r="ITS443" s="10"/>
      <c r="ITT443" s="10"/>
      <c r="ITU443" s="10"/>
      <c r="ITV443" s="10"/>
      <c r="ITW443" s="10"/>
      <c r="ITX443" s="10"/>
      <c r="ITY443" s="10"/>
      <c r="ITZ443" s="10"/>
      <c r="IUA443" s="10"/>
      <c r="IUB443" s="10"/>
      <c r="IUC443" s="10"/>
      <c r="IUD443" s="10"/>
      <c r="IUE443" s="10"/>
      <c r="IUF443" s="10"/>
      <c r="IUG443" s="10"/>
      <c r="IUH443" s="10"/>
      <c r="IUI443" s="10"/>
      <c r="IUJ443" s="10"/>
      <c r="IUK443" s="10"/>
      <c r="IUL443" s="10"/>
      <c r="IUM443" s="10"/>
      <c r="IUN443" s="10"/>
      <c r="IUO443" s="10"/>
      <c r="IUP443" s="10"/>
      <c r="IUQ443" s="10"/>
      <c r="IUR443" s="10"/>
      <c r="IUS443" s="10"/>
      <c r="IUT443" s="10"/>
      <c r="IUU443" s="10"/>
      <c r="IUV443" s="10"/>
      <c r="IUW443" s="10"/>
      <c r="IUX443" s="10"/>
      <c r="IUY443" s="10"/>
      <c r="IUZ443" s="10"/>
      <c r="IVA443" s="10"/>
      <c r="IVB443" s="10"/>
      <c r="IVC443" s="10"/>
      <c r="IVD443" s="10"/>
      <c r="IVE443" s="10"/>
      <c r="IVF443" s="10"/>
      <c r="IVG443" s="10"/>
      <c r="IVH443" s="10"/>
      <c r="IVI443" s="10"/>
      <c r="IVJ443" s="10"/>
      <c r="IVK443" s="10"/>
      <c r="IVL443" s="10"/>
      <c r="IVM443" s="10"/>
      <c r="IVN443" s="10"/>
      <c r="IVO443" s="10"/>
      <c r="IVP443" s="10"/>
      <c r="IVQ443" s="10"/>
      <c r="IVR443" s="10"/>
      <c r="IVS443" s="10"/>
      <c r="IVT443" s="10"/>
      <c r="IVU443" s="10"/>
      <c r="IVV443" s="10"/>
      <c r="IVW443" s="10"/>
      <c r="IVX443" s="10"/>
      <c r="IVY443" s="10"/>
      <c r="IVZ443" s="10"/>
      <c r="IWA443" s="10"/>
      <c r="IWB443" s="10"/>
      <c r="IWC443" s="10"/>
      <c r="IWD443" s="10"/>
      <c r="IWE443" s="10"/>
      <c r="IWF443" s="10"/>
      <c r="IWG443" s="10"/>
      <c r="IWH443" s="10"/>
      <c r="IWI443" s="10"/>
      <c r="IWJ443" s="10"/>
      <c r="IWK443" s="10"/>
      <c r="IWL443" s="10"/>
      <c r="IWM443" s="10"/>
      <c r="IWN443" s="10"/>
      <c r="IWO443" s="10"/>
      <c r="IWP443" s="10"/>
      <c r="IWQ443" s="10"/>
      <c r="IWR443" s="10"/>
      <c r="IWS443" s="10"/>
      <c r="IWT443" s="10"/>
      <c r="IWU443" s="10"/>
      <c r="IWV443" s="10"/>
      <c r="IWW443" s="10"/>
      <c r="IWX443" s="10"/>
      <c r="IWY443" s="10"/>
      <c r="IWZ443" s="10"/>
      <c r="IXA443" s="10"/>
      <c r="IXB443" s="10"/>
      <c r="IXC443" s="10"/>
      <c r="IXD443" s="10"/>
      <c r="IXE443" s="10"/>
      <c r="IXF443" s="10"/>
      <c r="IXG443" s="10"/>
      <c r="IXH443" s="10"/>
      <c r="IXI443" s="10"/>
      <c r="IXJ443" s="10"/>
      <c r="IXK443" s="10"/>
      <c r="IXL443" s="10"/>
      <c r="IXM443" s="10"/>
      <c r="IXN443" s="10"/>
      <c r="IXO443" s="10"/>
      <c r="IXP443" s="10"/>
      <c r="IXQ443" s="10"/>
      <c r="IXR443" s="10"/>
      <c r="IXS443" s="10"/>
      <c r="IXT443" s="10"/>
      <c r="IXU443" s="10"/>
      <c r="IXV443" s="10"/>
      <c r="IXW443" s="10"/>
      <c r="IXX443" s="10"/>
      <c r="IXY443" s="10"/>
      <c r="IXZ443" s="10"/>
      <c r="IYA443" s="10"/>
      <c r="IYB443" s="10"/>
      <c r="IYC443" s="10"/>
      <c r="IYD443" s="10"/>
      <c r="IYE443" s="10"/>
      <c r="IYF443" s="10"/>
      <c r="IYG443" s="10"/>
      <c r="IYH443" s="10"/>
      <c r="IYI443" s="10"/>
      <c r="IYJ443" s="10"/>
      <c r="IYK443" s="10"/>
      <c r="IYL443" s="10"/>
      <c r="IYM443" s="10"/>
      <c r="IYN443" s="10"/>
      <c r="IYO443" s="10"/>
      <c r="IYP443" s="10"/>
      <c r="IYQ443" s="10"/>
      <c r="IYR443" s="10"/>
      <c r="IYS443" s="10"/>
      <c r="IYT443" s="10"/>
      <c r="IYU443" s="10"/>
      <c r="IYV443" s="10"/>
      <c r="IYW443" s="10"/>
      <c r="IYX443" s="10"/>
      <c r="IYY443" s="10"/>
      <c r="IYZ443" s="10"/>
      <c r="IZA443" s="10"/>
      <c r="IZB443" s="10"/>
      <c r="IZC443" s="10"/>
      <c r="IZD443" s="10"/>
      <c r="IZE443" s="10"/>
      <c r="IZF443" s="10"/>
      <c r="IZG443" s="10"/>
      <c r="IZH443" s="10"/>
      <c r="IZI443" s="10"/>
      <c r="IZJ443" s="10"/>
      <c r="IZK443" s="10"/>
      <c r="IZL443" s="10"/>
      <c r="IZM443" s="10"/>
      <c r="IZN443" s="10"/>
      <c r="IZO443" s="10"/>
      <c r="IZP443" s="10"/>
      <c r="IZQ443" s="10"/>
      <c r="IZR443" s="10"/>
      <c r="IZS443" s="10"/>
      <c r="IZT443" s="10"/>
      <c r="IZU443" s="10"/>
      <c r="IZV443" s="10"/>
      <c r="IZW443" s="10"/>
      <c r="IZX443" s="10"/>
      <c r="IZY443" s="10"/>
      <c r="IZZ443" s="10"/>
      <c r="JAA443" s="10"/>
      <c r="JAB443" s="10"/>
      <c r="JAC443" s="10"/>
      <c r="JAD443" s="10"/>
      <c r="JAE443" s="10"/>
      <c r="JAF443" s="10"/>
      <c r="JAG443" s="10"/>
      <c r="JAH443" s="10"/>
      <c r="JAI443" s="10"/>
      <c r="JAJ443" s="10"/>
      <c r="JAK443" s="10"/>
      <c r="JAL443" s="10"/>
      <c r="JAM443" s="10"/>
      <c r="JAN443" s="10"/>
      <c r="JAO443" s="10"/>
      <c r="JAP443" s="10"/>
      <c r="JAQ443" s="10"/>
      <c r="JAR443" s="10"/>
      <c r="JAS443" s="10"/>
      <c r="JAT443" s="10"/>
      <c r="JAU443" s="10"/>
      <c r="JAV443" s="10"/>
      <c r="JAW443" s="10"/>
      <c r="JAX443" s="10"/>
      <c r="JAY443" s="10"/>
      <c r="JAZ443" s="10"/>
      <c r="JBA443" s="10"/>
      <c r="JBB443" s="10"/>
      <c r="JBC443" s="10"/>
      <c r="JBD443" s="10"/>
      <c r="JBE443" s="10"/>
      <c r="JBF443" s="10"/>
      <c r="JBG443" s="10"/>
      <c r="JBH443" s="10"/>
      <c r="JBI443" s="10"/>
      <c r="JBJ443" s="10"/>
      <c r="JBK443" s="10"/>
      <c r="JBL443" s="10"/>
      <c r="JBM443" s="10"/>
      <c r="JBN443" s="10"/>
      <c r="JBO443" s="10"/>
      <c r="JBP443" s="10"/>
      <c r="JBQ443" s="10"/>
      <c r="JBR443" s="10"/>
      <c r="JBS443" s="10"/>
      <c r="JBT443" s="10"/>
      <c r="JBU443" s="10"/>
      <c r="JBV443" s="10"/>
      <c r="JBW443" s="10"/>
      <c r="JBX443" s="10"/>
      <c r="JBY443" s="10"/>
      <c r="JBZ443" s="10"/>
      <c r="JCA443" s="10"/>
      <c r="JCB443" s="10"/>
      <c r="JCC443" s="10"/>
      <c r="JCD443" s="10"/>
      <c r="JCE443" s="10"/>
      <c r="JCF443" s="10"/>
      <c r="JCG443" s="10"/>
      <c r="JCH443" s="10"/>
      <c r="JCI443" s="10"/>
      <c r="JCJ443" s="10"/>
      <c r="JCK443" s="10"/>
      <c r="JCL443" s="10"/>
      <c r="JCM443" s="10"/>
      <c r="JCN443" s="10"/>
      <c r="JCO443" s="10"/>
      <c r="JCP443" s="10"/>
      <c r="JCQ443" s="10"/>
      <c r="JCR443" s="10"/>
      <c r="JCS443" s="10"/>
      <c r="JCT443" s="10"/>
      <c r="JCU443" s="10"/>
      <c r="JCV443" s="10"/>
      <c r="JCW443" s="10"/>
      <c r="JCX443" s="10"/>
      <c r="JCY443" s="10"/>
      <c r="JCZ443" s="10"/>
      <c r="JDA443" s="10"/>
      <c r="JDB443" s="10"/>
      <c r="JDC443" s="10"/>
      <c r="JDD443" s="10"/>
      <c r="JDE443" s="10"/>
      <c r="JDF443" s="10"/>
      <c r="JDG443" s="10"/>
      <c r="JDH443" s="10"/>
      <c r="JDI443" s="10"/>
      <c r="JDJ443" s="10"/>
      <c r="JDK443" s="10"/>
      <c r="JDL443" s="10"/>
      <c r="JDM443" s="10"/>
      <c r="JDN443" s="10"/>
      <c r="JDO443" s="10"/>
      <c r="JDP443" s="10"/>
      <c r="JDQ443" s="10"/>
      <c r="JDR443" s="10"/>
      <c r="JDS443" s="10"/>
      <c r="JDT443" s="10"/>
      <c r="JDU443" s="10"/>
      <c r="JDV443" s="10"/>
      <c r="JDW443" s="10"/>
      <c r="JDX443" s="10"/>
      <c r="JDY443" s="10"/>
      <c r="JDZ443" s="10"/>
      <c r="JEA443" s="10"/>
      <c r="JEB443" s="10"/>
      <c r="JEC443" s="10"/>
      <c r="JED443" s="10"/>
      <c r="JEE443" s="10"/>
      <c r="JEF443" s="10"/>
      <c r="JEG443" s="10"/>
      <c r="JEH443" s="10"/>
      <c r="JEI443" s="10"/>
      <c r="JEJ443" s="10"/>
      <c r="JEK443" s="10"/>
      <c r="JEL443" s="10"/>
      <c r="JEM443" s="10"/>
      <c r="JEN443" s="10"/>
      <c r="JEO443" s="10"/>
      <c r="JEP443" s="10"/>
      <c r="JEQ443" s="10"/>
      <c r="JER443" s="10"/>
      <c r="JES443" s="10"/>
      <c r="JET443" s="10"/>
      <c r="JEU443" s="10"/>
      <c r="JEV443" s="10"/>
      <c r="JEW443" s="10"/>
      <c r="JEX443" s="10"/>
      <c r="JEY443" s="10"/>
      <c r="JEZ443" s="10"/>
      <c r="JFA443" s="10"/>
      <c r="JFB443" s="10"/>
      <c r="JFC443" s="10"/>
      <c r="JFD443" s="10"/>
      <c r="JFE443" s="10"/>
      <c r="JFF443" s="10"/>
      <c r="JFG443" s="10"/>
      <c r="JFH443" s="10"/>
      <c r="JFI443" s="10"/>
      <c r="JFJ443" s="10"/>
      <c r="JFK443" s="10"/>
      <c r="JFL443" s="10"/>
      <c r="JFM443" s="10"/>
      <c r="JFN443" s="10"/>
      <c r="JFO443" s="10"/>
      <c r="JFP443" s="10"/>
      <c r="JFQ443" s="10"/>
      <c r="JFR443" s="10"/>
      <c r="JFS443" s="10"/>
      <c r="JFT443" s="10"/>
      <c r="JFU443" s="10"/>
      <c r="JFV443" s="10"/>
      <c r="JFW443" s="10"/>
      <c r="JFX443" s="10"/>
      <c r="JFY443" s="10"/>
      <c r="JFZ443" s="10"/>
      <c r="JGA443" s="10"/>
      <c r="JGB443" s="10"/>
      <c r="JGC443" s="10"/>
      <c r="JGD443" s="10"/>
      <c r="JGE443" s="10"/>
      <c r="JGF443" s="10"/>
      <c r="JGG443" s="10"/>
      <c r="JGH443" s="10"/>
      <c r="JGI443" s="10"/>
      <c r="JGJ443" s="10"/>
      <c r="JGK443" s="10"/>
      <c r="JGL443" s="10"/>
      <c r="JGM443" s="10"/>
      <c r="JGN443" s="10"/>
      <c r="JGO443" s="10"/>
      <c r="JGP443" s="10"/>
      <c r="JGQ443" s="10"/>
      <c r="JGR443" s="10"/>
      <c r="JGS443" s="10"/>
      <c r="JGT443" s="10"/>
      <c r="JGU443" s="10"/>
      <c r="JGV443" s="10"/>
      <c r="JGW443" s="10"/>
      <c r="JGX443" s="10"/>
      <c r="JGY443" s="10"/>
      <c r="JGZ443" s="10"/>
      <c r="JHA443" s="10"/>
      <c r="JHB443" s="10"/>
      <c r="JHC443" s="10"/>
      <c r="JHD443" s="10"/>
      <c r="JHE443" s="10"/>
      <c r="JHF443" s="10"/>
      <c r="JHG443" s="10"/>
      <c r="JHH443" s="10"/>
      <c r="JHI443" s="10"/>
      <c r="JHJ443" s="10"/>
      <c r="JHK443" s="10"/>
      <c r="JHL443" s="10"/>
      <c r="JHM443" s="10"/>
      <c r="JHN443" s="10"/>
      <c r="JHO443" s="10"/>
      <c r="JHP443" s="10"/>
      <c r="JHQ443" s="10"/>
      <c r="JHR443" s="10"/>
      <c r="JHS443" s="10"/>
      <c r="JHT443" s="10"/>
      <c r="JHU443" s="10"/>
      <c r="JHV443" s="10"/>
      <c r="JHW443" s="10"/>
      <c r="JHX443" s="10"/>
      <c r="JHY443" s="10"/>
      <c r="JHZ443" s="10"/>
      <c r="JIA443" s="10"/>
      <c r="JIB443" s="10"/>
      <c r="JIC443" s="10"/>
      <c r="JID443" s="10"/>
      <c r="JIE443" s="10"/>
      <c r="JIF443" s="10"/>
      <c r="JIG443" s="10"/>
      <c r="JIH443" s="10"/>
      <c r="JII443" s="10"/>
      <c r="JIJ443" s="10"/>
      <c r="JIK443" s="10"/>
      <c r="JIL443" s="10"/>
      <c r="JIM443" s="10"/>
      <c r="JIN443" s="10"/>
      <c r="JIO443" s="10"/>
      <c r="JIP443" s="10"/>
      <c r="JIQ443" s="10"/>
      <c r="JIR443" s="10"/>
      <c r="JIS443" s="10"/>
      <c r="JIT443" s="10"/>
      <c r="JIU443" s="10"/>
      <c r="JIV443" s="10"/>
      <c r="JIW443" s="10"/>
      <c r="JIX443" s="10"/>
      <c r="JIY443" s="10"/>
      <c r="JIZ443" s="10"/>
      <c r="JJA443" s="10"/>
      <c r="JJB443" s="10"/>
      <c r="JJC443" s="10"/>
      <c r="JJD443" s="10"/>
      <c r="JJE443" s="10"/>
      <c r="JJF443" s="10"/>
      <c r="JJG443" s="10"/>
      <c r="JJH443" s="10"/>
      <c r="JJI443" s="10"/>
      <c r="JJJ443" s="10"/>
      <c r="JJK443" s="10"/>
      <c r="JJL443" s="10"/>
      <c r="JJM443" s="10"/>
      <c r="JJN443" s="10"/>
      <c r="JJO443" s="10"/>
      <c r="JJP443" s="10"/>
      <c r="JJQ443" s="10"/>
      <c r="JJR443" s="10"/>
      <c r="JJS443" s="10"/>
      <c r="JJT443" s="10"/>
      <c r="JJU443" s="10"/>
      <c r="JJV443" s="10"/>
      <c r="JJW443" s="10"/>
      <c r="JJX443" s="10"/>
      <c r="JJY443" s="10"/>
      <c r="JJZ443" s="10"/>
      <c r="JKA443" s="10"/>
      <c r="JKB443" s="10"/>
      <c r="JKC443" s="10"/>
      <c r="JKD443" s="10"/>
      <c r="JKE443" s="10"/>
      <c r="JKF443" s="10"/>
      <c r="JKG443" s="10"/>
      <c r="JKH443" s="10"/>
      <c r="JKI443" s="10"/>
      <c r="JKJ443" s="10"/>
      <c r="JKK443" s="10"/>
      <c r="JKL443" s="10"/>
      <c r="JKM443" s="10"/>
      <c r="JKN443" s="10"/>
      <c r="JKO443" s="10"/>
      <c r="JKP443" s="10"/>
      <c r="JKQ443" s="10"/>
      <c r="JKR443" s="10"/>
      <c r="JKS443" s="10"/>
      <c r="JKT443" s="10"/>
      <c r="JKU443" s="10"/>
      <c r="JKV443" s="10"/>
      <c r="JKW443" s="10"/>
      <c r="JKX443" s="10"/>
      <c r="JKY443" s="10"/>
      <c r="JKZ443" s="10"/>
      <c r="JLA443" s="10"/>
      <c r="JLB443" s="10"/>
      <c r="JLC443" s="10"/>
      <c r="JLD443" s="10"/>
      <c r="JLE443" s="10"/>
      <c r="JLF443" s="10"/>
      <c r="JLG443" s="10"/>
      <c r="JLH443" s="10"/>
      <c r="JLI443" s="10"/>
      <c r="JLJ443" s="10"/>
      <c r="JLK443" s="10"/>
      <c r="JLL443" s="10"/>
      <c r="JLM443" s="10"/>
      <c r="JLN443" s="10"/>
      <c r="JLO443" s="10"/>
      <c r="JLP443" s="10"/>
      <c r="JLQ443" s="10"/>
      <c r="JLR443" s="10"/>
      <c r="JLS443" s="10"/>
      <c r="JLT443" s="10"/>
      <c r="JLU443" s="10"/>
      <c r="JLV443" s="10"/>
      <c r="JLW443" s="10"/>
      <c r="JLX443" s="10"/>
      <c r="JLY443" s="10"/>
      <c r="JLZ443" s="10"/>
      <c r="JMA443" s="10"/>
      <c r="JMB443" s="10"/>
      <c r="JMC443" s="10"/>
      <c r="JMD443" s="10"/>
      <c r="JME443" s="10"/>
      <c r="JMF443" s="10"/>
      <c r="JMG443" s="10"/>
      <c r="JMH443" s="10"/>
      <c r="JMI443" s="10"/>
      <c r="JMJ443" s="10"/>
      <c r="JMK443" s="10"/>
      <c r="JML443" s="10"/>
      <c r="JMM443" s="10"/>
      <c r="JMN443" s="10"/>
      <c r="JMO443" s="10"/>
      <c r="JMP443" s="10"/>
      <c r="JMQ443" s="10"/>
      <c r="JMR443" s="10"/>
      <c r="JMS443" s="10"/>
      <c r="JMT443" s="10"/>
      <c r="JMU443" s="10"/>
      <c r="JMV443" s="10"/>
      <c r="JMW443" s="10"/>
      <c r="JMX443" s="10"/>
      <c r="JMY443" s="10"/>
      <c r="JMZ443" s="10"/>
      <c r="JNA443" s="10"/>
      <c r="JNB443" s="10"/>
      <c r="JNC443" s="10"/>
      <c r="JND443" s="10"/>
      <c r="JNE443" s="10"/>
      <c r="JNF443" s="10"/>
      <c r="JNG443" s="10"/>
      <c r="JNH443" s="10"/>
      <c r="JNI443" s="10"/>
      <c r="JNJ443" s="10"/>
      <c r="JNK443" s="10"/>
      <c r="JNL443" s="10"/>
      <c r="JNM443" s="10"/>
      <c r="JNN443" s="10"/>
      <c r="JNO443" s="10"/>
      <c r="JNP443" s="10"/>
      <c r="JNQ443" s="10"/>
      <c r="JNR443" s="10"/>
      <c r="JNS443" s="10"/>
      <c r="JNT443" s="10"/>
      <c r="JNU443" s="10"/>
      <c r="JNV443" s="10"/>
      <c r="JNW443" s="10"/>
      <c r="JNX443" s="10"/>
      <c r="JNY443" s="10"/>
      <c r="JNZ443" s="10"/>
      <c r="JOA443" s="10"/>
      <c r="JOB443" s="10"/>
      <c r="JOC443" s="10"/>
      <c r="JOD443" s="10"/>
      <c r="JOE443" s="10"/>
      <c r="JOF443" s="10"/>
      <c r="JOG443" s="10"/>
      <c r="JOH443" s="10"/>
      <c r="JOI443" s="10"/>
      <c r="JOJ443" s="10"/>
      <c r="JOK443" s="10"/>
      <c r="JOL443" s="10"/>
      <c r="JOM443" s="10"/>
      <c r="JON443" s="10"/>
      <c r="JOO443" s="10"/>
      <c r="JOP443" s="10"/>
      <c r="JOQ443" s="10"/>
      <c r="JOR443" s="10"/>
      <c r="JOS443" s="10"/>
      <c r="JOT443" s="10"/>
      <c r="JOU443" s="10"/>
      <c r="JOV443" s="10"/>
      <c r="JOW443" s="10"/>
      <c r="JOX443" s="10"/>
      <c r="JOY443" s="10"/>
      <c r="JOZ443" s="10"/>
      <c r="JPA443" s="10"/>
      <c r="JPB443" s="10"/>
      <c r="JPC443" s="10"/>
      <c r="JPD443" s="10"/>
      <c r="JPE443" s="10"/>
      <c r="JPF443" s="10"/>
      <c r="JPG443" s="10"/>
      <c r="JPH443" s="10"/>
      <c r="JPI443" s="10"/>
      <c r="JPJ443" s="10"/>
      <c r="JPK443" s="10"/>
      <c r="JPL443" s="10"/>
      <c r="JPM443" s="10"/>
      <c r="JPN443" s="10"/>
      <c r="JPO443" s="10"/>
      <c r="JPP443" s="10"/>
      <c r="JPQ443" s="10"/>
      <c r="JPR443" s="10"/>
      <c r="JPS443" s="10"/>
      <c r="JPT443" s="10"/>
      <c r="JPU443" s="10"/>
      <c r="JPV443" s="10"/>
      <c r="JPW443" s="10"/>
      <c r="JPX443" s="10"/>
      <c r="JPY443" s="10"/>
      <c r="JPZ443" s="10"/>
      <c r="JQA443" s="10"/>
      <c r="JQB443" s="10"/>
      <c r="JQC443" s="10"/>
      <c r="JQD443" s="10"/>
      <c r="JQE443" s="10"/>
      <c r="JQF443" s="10"/>
      <c r="JQG443" s="10"/>
      <c r="JQH443" s="10"/>
      <c r="JQI443" s="10"/>
      <c r="JQJ443" s="10"/>
      <c r="JQK443" s="10"/>
      <c r="JQL443" s="10"/>
      <c r="JQM443" s="10"/>
      <c r="JQN443" s="10"/>
      <c r="JQO443" s="10"/>
      <c r="JQP443" s="10"/>
      <c r="JQQ443" s="10"/>
      <c r="JQR443" s="10"/>
      <c r="JQS443" s="10"/>
      <c r="JQT443" s="10"/>
      <c r="JQU443" s="10"/>
      <c r="JQV443" s="10"/>
      <c r="JQW443" s="10"/>
      <c r="JQX443" s="10"/>
      <c r="JQY443" s="10"/>
      <c r="JQZ443" s="10"/>
      <c r="JRA443" s="10"/>
      <c r="JRB443" s="10"/>
      <c r="JRC443" s="10"/>
      <c r="JRD443" s="10"/>
      <c r="JRE443" s="10"/>
      <c r="JRF443" s="10"/>
      <c r="JRG443" s="10"/>
      <c r="JRH443" s="10"/>
      <c r="JRI443" s="10"/>
      <c r="JRJ443" s="10"/>
      <c r="JRK443" s="10"/>
      <c r="JRL443" s="10"/>
      <c r="JRM443" s="10"/>
      <c r="JRN443" s="10"/>
      <c r="JRO443" s="10"/>
      <c r="JRP443" s="10"/>
      <c r="JRQ443" s="10"/>
      <c r="JRR443" s="10"/>
      <c r="JRS443" s="10"/>
      <c r="JRT443" s="10"/>
      <c r="JRU443" s="10"/>
      <c r="JRV443" s="10"/>
      <c r="JRW443" s="10"/>
      <c r="JRX443" s="10"/>
      <c r="JRY443" s="10"/>
      <c r="JRZ443" s="10"/>
      <c r="JSA443" s="10"/>
      <c r="JSB443" s="10"/>
      <c r="JSC443" s="10"/>
      <c r="JSD443" s="10"/>
      <c r="JSE443" s="10"/>
      <c r="JSF443" s="10"/>
      <c r="JSG443" s="10"/>
      <c r="JSH443" s="10"/>
      <c r="JSI443" s="10"/>
      <c r="JSJ443" s="10"/>
      <c r="JSK443" s="10"/>
      <c r="JSL443" s="10"/>
      <c r="JSM443" s="10"/>
      <c r="JSN443" s="10"/>
      <c r="JSO443" s="10"/>
      <c r="JSP443" s="10"/>
      <c r="JSQ443" s="10"/>
      <c r="JSR443" s="10"/>
      <c r="JSS443" s="10"/>
      <c r="JST443" s="10"/>
      <c r="JSU443" s="10"/>
      <c r="JSV443" s="10"/>
      <c r="JSW443" s="10"/>
      <c r="JSX443" s="10"/>
      <c r="JSY443" s="10"/>
      <c r="JSZ443" s="10"/>
      <c r="JTA443" s="10"/>
      <c r="JTB443" s="10"/>
      <c r="JTC443" s="10"/>
      <c r="JTD443" s="10"/>
      <c r="JTE443" s="10"/>
      <c r="JTF443" s="10"/>
      <c r="JTG443" s="10"/>
      <c r="JTH443" s="10"/>
      <c r="JTI443" s="10"/>
      <c r="JTJ443" s="10"/>
      <c r="JTK443" s="10"/>
      <c r="JTL443" s="10"/>
      <c r="JTM443" s="10"/>
      <c r="JTN443" s="10"/>
      <c r="JTO443" s="10"/>
      <c r="JTP443" s="10"/>
      <c r="JTQ443" s="10"/>
      <c r="JTR443" s="10"/>
      <c r="JTS443" s="10"/>
      <c r="JTT443" s="10"/>
      <c r="JTU443" s="10"/>
      <c r="JTV443" s="10"/>
      <c r="JTW443" s="10"/>
      <c r="JTX443" s="10"/>
      <c r="JTY443" s="10"/>
      <c r="JTZ443" s="10"/>
      <c r="JUA443" s="10"/>
      <c r="JUB443" s="10"/>
      <c r="JUC443" s="10"/>
      <c r="JUD443" s="10"/>
      <c r="JUE443" s="10"/>
      <c r="JUF443" s="10"/>
      <c r="JUG443" s="10"/>
      <c r="JUH443" s="10"/>
      <c r="JUI443" s="10"/>
      <c r="JUJ443" s="10"/>
      <c r="JUK443" s="10"/>
      <c r="JUL443" s="10"/>
      <c r="JUM443" s="10"/>
      <c r="JUN443" s="10"/>
      <c r="JUO443" s="10"/>
      <c r="JUP443" s="10"/>
      <c r="JUQ443" s="10"/>
      <c r="JUR443" s="10"/>
      <c r="JUS443" s="10"/>
      <c r="JUT443" s="10"/>
      <c r="JUU443" s="10"/>
      <c r="JUV443" s="10"/>
      <c r="JUW443" s="10"/>
      <c r="JUX443" s="10"/>
      <c r="JUY443" s="10"/>
      <c r="JUZ443" s="10"/>
      <c r="JVA443" s="10"/>
      <c r="JVB443" s="10"/>
      <c r="JVC443" s="10"/>
      <c r="JVD443" s="10"/>
      <c r="JVE443" s="10"/>
      <c r="JVF443" s="10"/>
      <c r="JVG443" s="10"/>
      <c r="JVH443" s="10"/>
      <c r="JVI443" s="10"/>
      <c r="JVJ443" s="10"/>
      <c r="JVK443" s="10"/>
      <c r="JVL443" s="10"/>
      <c r="JVM443" s="10"/>
      <c r="JVN443" s="10"/>
      <c r="JVO443" s="10"/>
      <c r="JVP443" s="10"/>
      <c r="JVQ443" s="10"/>
      <c r="JVR443" s="10"/>
      <c r="JVS443" s="10"/>
      <c r="JVT443" s="10"/>
      <c r="JVU443" s="10"/>
      <c r="JVV443" s="10"/>
      <c r="JVW443" s="10"/>
      <c r="JVX443" s="10"/>
      <c r="JVY443" s="10"/>
      <c r="JVZ443" s="10"/>
      <c r="JWA443" s="10"/>
      <c r="JWB443" s="10"/>
      <c r="JWC443" s="10"/>
      <c r="JWD443" s="10"/>
      <c r="JWE443" s="10"/>
      <c r="JWF443" s="10"/>
      <c r="JWG443" s="10"/>
      <c r="JWH443" s="10"/>
      <c r="JWI443" s="10"/>
      <c r="JWJ443" s="10"/>
      <c r="JWK443" s="10"/>
      <c r="JWL443" s="10"/>
      <c r="JWM443" s="10"/>
      <c r="JWN443" s="10"/>
      <c r="JWO443" s="10"/>
      <c r="JWP443" s="10"/>
      <c r="JWQ443" s="10"/>
      <c r="JWR443" s="10"/>
      <c r="JWS443" s="10"/>
      <c r="JWT443" s="10"/>
      <c r="JWU443" s="10"/>
      <c r="JWV443" s="10"/>
      <c r="JWW443" s="10"/>
      <c r="JWX443" s="10"/>
      <c r="JWY443" s="10"/>
      <c r="JWZ443" s="10"/>
      <c r="JXA443" s="10"/>
      <c r="JXB443" s="10"/>
      <c r="JXC443" s="10"/>
      <c r="JXD443" s="10"/>
      <c r="JXE443" s="10"/>
      <c r="JXF443" s="10"/>
      <c r="JXG443" s="10"/>
      <c r="JXH443" s="10"/>
      <c r="JXI443" s="10"/>
      <c r="JXJ443" s="10"/>
      <c r="JXK443" s="10"/>
      <c r="JXL443" s="10"/>
      <c r="JXM443" s="10"/>
      <c r="JXN443" s="10"/>
      <c r="JXO443" s="10"/>
      <c r="JXP443" s="10"/>
      <c r="JXQ443" s="10"/>
      <c r="JXR443" s="10"/>
      <c r="JXS443" s="10"/>
      <c r="JXT443" s="10"/>
      <c r="JXU443" s="10"/>
      <c r="JXV443" s="10"/>
      <c r="JXW443" s="10"/>
      <c r="JXX443" s="10"/>
      <c r="JXY443" s="10"/>
      <c r="JXZ443" s="10"/>
      <c r="JYA443" s="10"/>
      <c r="JYB443" s="10"/>
      <c r="JYC443" s="10"/>
      <c r="JYD443" s="10"/>
      <c r="JYE443" s="10"/>
      <c r="JYF443" s="10"/>
      <c r="JYG443" s="10"/>
      <c r="JYH443" s="10"/>
      <c r="JYI443" s="10"/>
      <c r="JYJ443" s="10"/>
      <c r="JYK443" s="10"/>
      <c r="JYL443" s="10"/>
      <c r="JYM443" s="10"/>
      <c r="JYN443" s="10"/>
      <c r="JYO443" s="10"/>
      <c r="JYP443" s="10"/>
      <c r="JYQ443" s="10"/>
      <c r="JYR443" s="10"/>
      <c r="JYS443" s="10"/>
      <c r="JYT443" s="10"/>
      <c r="JYU443" s="10"/>
      <c r="JYV443" s="10"/>
      <c r="JYW443" s="10"/>
      <c r="JYX443" s="10"/>
      <c r="JYY443" s="10"/>
      <c r="JYZ443" s="10"/>
      <c r="JZA443" s="10"/>
      <c r="JZB443" s="10"/>
      <c r="JZC443" s="10"/>
      <c r="JZD443" s="10"/>
      <c r="JZE443" s="10"/>
      <c r="JZF443" s="10"/>
      <c r="JZG443" s="10"/>
      <c r="JZH443" s="10"/>
      <c r="JZI443" s="10"/>
      <c r="JZJ443" s="10"/>
      <c r="JZK443" s="10"/>
      <c r="JZL443" s="10"/>
      <c r="JZM443" s="10"/>
      <c r="JZN443" s="10"/>
      <c r="JZO443" s="10"/>
      <c r="JZP443" s="10"/>
      <c r="JZQ443" s="10"/>
      <c r="JZR443" s="10"/>
      <c r="JZS443" s="10"/>
      <c r="JZT443" s="10"/>
      <c r="JZU443" s="10"/>
      <c r="JZV443" s="10"/>
      <c r="JZW443" s="10"/>
      <c r="JZX443" s="10"/>
      <c r="JZY443" s="10"/>
      <c r="JZZ443" s="10"/>
      <c r="KAA443" s="10"/>
      <c r="KAB443" s="10"/>
      <c r="KAC443" s="10"/>
      <c r="KAD443" s="10"/>
      <c r="KAE443" s="10"/>
      <c r="KAF443" s="10"/>
      <c r="KAG443" s="10"/>
      <c r="KAH443" s="10"/>
      <c r="KAI443" s="10"/>
      <c r="KAJ443" s="10"/>
      <c r="KAK443" s="10"/>
      <c r="KAL443" s="10"/>
      <c r="KAM443" s="10"/>
      <c r="KAN443" s="10"/>
      <c r="KAO443" s="10"/>
      <c r="KAP443" s="10"/>
      <c r="KAQ443" s="10"/>
      <c r="KAR443" s="10"/>
      <c r="KAS443" s="10"/>
      <c r="KAT443" s="10"/>
      <c r="KAU443" s="10"/>
      <c r="KAV443" s="10"/>
      <c r="KAW443" s="10"/>
      <c r="KAX443" s="10"/>
      <c r="KAY443" s="10"/>
      <c r="KAZ443" s="10"/>
      <c r="KBA443" s="10"/>
      <c r="KBB443" s="10"/>
      <c r="KBC443" s="10"/>
      <c r="KBD443" s="10"/>
      <c r="KBE443" s="10"/>
      <c r="KBF443" s="10"/>
      <c r="KBG443" s="10"/>
      <c r="KBH443" s="10"/>
      <c r="KBI443" s="10"/>
      <c r="KBJ443" s="10"/>
      <c r="KBK443" s="10"/>
      <c r="KBL443" s="10"/>
      <c r="KBM443" s="10"/>
      <c r="KBN443" s="10"/>
      <c r="KBO443" s="10"/>
      <c r="KBP443" s="10"/>
      <c r="KBQ443" s="10"/>
      <c r="KBR443" s="10"/>
      <c r="KBS443" s="10"/>
      <c r="KBT443" s="10"/>
      <c r="KBU443" s="10"/>
      <c r="KBV443" s="10"/>
      <c r="KBW443" s="10"/>
      <c r="KBX443" s="10"/>
      <c r="KBY443" s="10"/>
      <c r="KBZ443" s="10"/>
      <c r="KCA443" s="10"/>
      <c r="KCB443" s="10"/>
      <c r="KCC443" s="10"/>
      <c r="KCD443" s="10"/>
      <c r="KCE443" s="10"/>
      <c r="KCF443" s="10"/>
      <c r="KCG443" s="10"/>
      <c r="KCH443" s="10"/>
      <c r="KCI443" s="10"/>
      <c r="KCJ443" s="10"/>
      <c r="KCK443" s="10"/>
      <c r="KCL443" s="10"/>
      <c r="KCM443" s="10"/>
      <c r="KCN443" s="10"/>
      <c r="KCO443" s="10"/>
      <c r="KCP443" s="10"/>
      <c r="KCQ443" s="10"/>
      <c r="KCR443" s="10"/>
      <c r="KCS443" s="10"/>
      <c r="KCT443" s="10"/>
      <c r="KCU443" s="10"/>
      <c r="KCV443" s="10"/>
      <c r="KCW443" s="10"/>
      <c r="KCX443" s="10"/>
      <c r="KCY443" s="10"/>
      <c r="KCZ443" s="10"/>
      <c r="KDA443" s="10"/>
      <c r="KDB443" s="10"/>
      <c r="KDC443" s="10"/>
      <c r="KDD443" s="10"/>
      <c r="KDE443" s="10"/>
      <c r="KDF443" s="10"/>
      <c r="KDG443" s="10"/>
      <c r="KDH443" s="10"/>
      <c r="KDI443" s="10"/>
      <c r="KDJ443" s="10"/>
      <c r="KDK443" s="10"/>
      <c r="KDL443" s="10"/>
      <c r="KDM443" s="10"/>
      <c r="KDN443" s="10"/>
      <c r="KDO443" s="10"/>
      <c r="KDP443" s="10"/>
      <c r="KDQ443" s="10"/>
      <c r="KDR443" s="10"/>
      <c r="KDS443" s="10"/>
      <c r="KDT443" s="10"/>
      <c r="KDU443" s="10"/>
      <c r="KDV443" s="10"/>
      <c r="KDW443" s="10"/>
      <c r="KDX443" s="10"/>
      <c r="KDY443" s="10"/>
      <c r="KDZ443" s="10"/>
      <c r="KEA443" s="10"/>
      <c r="KEB443" s="10"/>
      <c r="KEC443" s="10"/>
      <c r="KED443" s="10"/>
      <c r="KEE443" s="10"/>
      <c r="KEF443" s="10"/>
      <c r="KEG443" s="10"/>
      <c r="KEH443" s="10"/>
      <c r="KEI443" s="10"/>
      <c r="KEJ443" s="10"/>
      <c r="KEK443" s="10"/>
      <c r="KEL443" s="10"/>
      <c r="KEM443" s="10"/>
      <c r="KEN443" s="10"/>
      <c r="KEO443" s="10"/>
      <c r="KEP443" s="10"/>
      <c r="KEQ443" s="10"/>
      <c r="KER443" s="10"/>
      <c r="KES443" s="10"/>
      <c r="KET443" s="10"/>
      <c r="KEU443" s="10"/>
      <c r="KEV443" s="10"/>
      <c r="KEW443" s="10"/>
      <c r="KEX443" s="10"/>
      <c r="KEY443" s="10"/>
      <c r="KEZ443" s="10"/>
      <c r="KFA443" s="10"/>
      <c r="KFB443" s="10"/>
      <c r="KFC443" s="10"/>
      <c r="KFD443" s="10"/>
      <c r="KFE443" s="10"/>
      <c r="KFF443" s="10"/>
      <c r="KFG443" s="10"/>
      <c r="KFH443" s="10"/>
      <c r="KFI443" s="10"/>
      <c r="KFJ443" s="10"/>
      <c r="KFK443" s="10"/>
      <c r="KFL443" s="10"/>
      <c r="KFM443" s="10"/>
      <c r="KFN443" s="10"/>
      <c r="KFO443" s="10"/>
      <c r="KFP443" s="10"/>
      <c r="KFQ443" s="10"/>
      <c r="KFR443" s="10"/>
      <c r="KFS443" s="10"/>
      <c r="KFT443" s="10"/>
      <c r="KFU443" s="10"/>
      <c r="KFV443" s="10"/>
      <c r="KFW443" s="10"/>
      <c r="KFX443" s="10"/>
      <c r="KFY443" s="10"/>
      <c r="KFZ443" s="10"/>
      <c r="KGA443" s="10"/>
      <c r="KGB443" s="10"/>
      <c r="KGC443" s="10"/>
      <c r="KGD443" s="10"/>
      <c r="KGE443" s="10"/>
      <c r="KGF443" s="10"/>
      <c r="KGG443" s="10"/>
      <c r="KGH443" s="10"/>
      <c r="KGI443" s="10"/>
      <c r="KGJ443" s="10"/>
      <c r="KGK443" s="10"/>
      <c r="KGL443" s="10"/>
      <c r="KGM443" s="10"/>
      <c r="KGN443" s="10"/>
      <c r="KGO443" s="10"/>
      <c r="KGP443" s="10"/>
      <c r="KGQ443" s="10"/>
      <c r="KGR443" s="10"/>
      <c r="KGS443" s="10"/>
      <c r="KGT443" s="10"/>
      <c r="KGU443" s="10"/>
      <c r="KGV443" s="10"/>
      <c r="KGW443" s="10"/>
      <c r="KGX443" s="10"/>
      <c r="KGY443" s="10"/>
      <c r="KGZ443" s="10"/>
      <c r="KHA443" s="10"/>
      <c r="KHB443" s="10"/>
      <c r="KHC443" s="10"/>
      <c r="KHD443" s="10"/>
      <c r="KHE443" s="10"/>
      <c r="KHF443" s="10"/>
      <c r="KHG443" s="10"/>
      <c r="KHH443" s="10"/>
      <c r="KHI443" s="10"/>
      <c r="KHJ443" s="10"/>
      <c r="KHK443" s="10"/>
      <c r="KHL443" s="10"/>
      <c r="KHM443" s="10"/>
      <c r="KHN443" s="10"/>
      <c r="KHO443" s="10"/>
      <c r="KHP443" s="10"/>
      <c r="KHQ443" s="10"/>
      <c r="KHR443" s="10"/>
      <c r="KHS443" s="10"/>
      <c r="KHT443" s="10"/>
      <c r="KHU443" s="10"/>
      <c r="KHV443" s="10"/>
      <c r="KHW443" s="10"/>
      <c r="KHX443" s="10"/>
      <c r="KHY443" s="10"/>
      <c r="KHZ443" s="10"/>
      <c r="KIA443" s="10"/>
      <c r="KIB443" s="10"/>
      <c r="KIC443" s="10"/>
      <c r="KID443" s="10"/>
      <c r="KIE443" s="10"/>
      <c r="KIF443" s="10"/>
      <c r="KIG443" s="10"/>
      <c r="KIH443" s="10"/>
      <c r="KII443" s="10"/>
      <c r="KIJ443" s="10"/>
      <c r="KIK443" s="10"/>
      <c r="KIL443" s="10"/>
      <c r="KIM443" s="10"/>
      <c r="KIN443" s="10"/>
      <c r="KIO443" s="10"/>
      <c r="KIP443" s="10"/>
      <c r="KIQ443" s="10"/>
      <c r="KIR443" s="10"/>
      <c r="KIS443" s="10"/>
      <c r="KIT443" s="10"/>
      <c r="KIU443" s="10"/>
      <c r="KIV443" s="10"/>
      <c r="KIW443" s="10"/>
      <c r="KIX443" s="10"/>
      <c r="KIY443" s="10"/>
      <c r="KIZ443" s="10"/>
      <c r="KJA443" s="10"/>
      <c r="KJB443" s="10"/>
      <c r="KJC443" s="10"/>
      <c r="KJD443" s="10"/>
      <c r="KJE443" s="10"/>
      <c r="KJF443" s="10"/>
      <c r="KJG443" s="10"/>
      <c r="KJH443" s="10"/>
      <c r="KJI443" s="10"/>
      <c r="KJJ443" s="10"/>
      <c r="KJK443" s="10"/>
      <c r="KJL443" s="10"/>
      <c r="KJM443" s="10"/>
      <c r="KJN443" s="10"/>
      <c r="KJO443" s="10"/>
      <c r="KJP443" s="10"/>
      <c r="KJQ443" s="10"/>
      <c r="KJR443" s="10"/>
      <c r="KJS443" s="10"/>
      <c r="KJT443" s="10"/>
      <c r="KJU443" s="10"/>
      <c r="KJV443" s="10"/>
      <c r="KJW443" s="10"/>
      <c r="KJX443" s="10"/>
      <c r="KJY443" s="10"/>
      <c r="KJZ443" s="10"/>
      <c r="KKA443" s="10"/>
      <c r="KKB443" s="10"/>
      <c r="KKC443" s="10"/>
      <c r="KKD443" s="10"/>
      <c r="KKE443" s="10"/>
      <c r="KKF443" s="10"/>
      <c r="KKG443" s="10"/>
      <c r="KKH443" s="10"/>
      <c r="KKI443" s="10"/>
      <c r="KKJ443" s="10"/>
      <c r="KKK443" s="10"/>
      <c r="KKL443" s="10"/>
      <c r="KKM443" s="10"/>
      <c r="KKN443" s="10"/>
      <c r="KKO443" s="10"/>
      <c r="KKP443" s="10"/>
      <c r="KKQ443" s="10"/>
      <c r="KKR443" s="10"/>
      <c r="KKS443" s="10"/>
      <c r="KKT443" s="10"/>
      <c r="KKU443" s="10"/>
      <c r="KKV443" s="10"/>
      <c r="KKW443" s="10"/>
      <c r="KKX443" s="10"/>
      <c r="KKY443" s="10"/>
      <c r="KKZ443" s="10"/>
      <c r="KLA443" s="10"/>
      <c r="KLB443" s="10"/>
      <c r="KLC443" s="10"/>
      <c r="KLD443" s="10"/>
      <c r="KLE443" s="10"/>
      <c r="KLF443" s="10"/>
      <c r="KLG443" s="10"/>
      <c r="KLH443" s="10"/>
      <c r="KLI443" s="10"/>
      <c r="KLJ443" s="10"/>
      <c r="KLK443" s="10"/>
      <c r="KLL443" s="10"/>
      <c r="KLM443" s="10"/>
      <c r="KLN443" s="10"/>
      <c r="KLO443" s="10"/>
      <c r="KLP443" s="10"/>
      <c r="KLQ443" s="10"/>
      <c r="KLR443" s="10"/>
      <c r="KLS443" s="10"/>
      <c r="KLT443" s="10"/>
      <c r="KLU443" s="10"/>
      <c r="KLV443" s="10"/>
      <c r="KLW443" s="10"/>
      <c r="KLX443" s="10"/>
      <c r="KLY443" s="10"/>
      <c r="KLZ443" s="10"/>
      <c r="KMA443" s="10"/>
      <c r="KMB443" s="10"/>
      <c r="KMC443" s="10"/>
      <c r="KMD443" s="10"/>
      <c r="KME443" s="10"/>
      <c r="KMF443" s="10"/>
      <c r="KMG443" s="10"/>
      <c r="KMH443" s="10"/>
      <c r="KMI443" s="10"/>
      <c r="KMJ443" s="10"/>
      <c r="KMK443" s="10"/>
      <c r="KML443" s="10"/>
      <c r="KMM443" s="10"/>
      <c r="KMN443" s="10"/>
      <c r="KMO443" s="10"/>
      <c r="KMP443" s="10"/>
      <c r="KMQ443" s="10"/>
      <c r="KMR443" s="10"/>
      <c r="KMS443" s="10"/>
      <c r="KMT443" s="10"/>
      <c r="KMU443" s="10"/>
      <c r="KMV443" s="10"/>
      <c r="KMW443" s="10"/>
      <c r="KMX443" s="10"/>
      <c r="KMY443" s="10"/>
      <c r="KMZ443" s="10"/>
      <c r="KNA443" s="10"/>
      <c r="KNB443" s="10"/>
      <c r="KNC443" s="10"/>
      <c r="KND443" s="10"/>
      <c r="KNE443" s="10"/>
      <c r="KNF443" s="10"/>
      <c r="KNG443" s="10"/>
      <c r="KNH443" s="10"/>
      <c r="KNI443" s="10"/>
      <c r="KNJ443" s="10"/>
      <c r="KNK443" s="10"/>
      <c r="KNL443" s="10"/>
      <c r="KNM443" s="10"/>
      <c r="KNN443" s="10"/>
      <c r="KNO443" s="10"/>
      <c r="KNP443" s="10"/>
      <c r="KNQ443" s="10"/>
      <c r="KNR443" s="10"/>
      <c r="KNS443" s="10"/>
      <c r="KNT443" s="10"/>
      <c r="KNU443" s="10"/>
      <c r="KNV443" s="10"/>
      <c r="KNW443" s="10"/>
      <c r="KNX443" s="10"/>
      <c r="KNY443" s="10"/>
      <c r="KNZ443" s="10"/>
      <c r="KOA443" s="10"/>
      <c r="KOB443" s="10"/>
      <c r="KOC443" s="10"/>
      <c r="KOD443" s="10"/>
      <c r="KOE443" s="10"/>
      <c r="KOF443" s="10"/>
      <c r="KOG443" s="10"/>
      <c r="KOH443" s="10"/>
      <c r="KOI443" s="10"/>
      <c r="KOJ443" s="10"/>
      <c r="KOK443" s="10"/>
      <c r="KOL443" s="10"/>
      <c r="KOM443" s="10"/>
      <c r="KON443" s="10"/>
      <c r="KOO443" s="10"/>
      <c r="KOP443" s="10"/>
      <c r="KOQ443" s="10"/>
      <c r="KOR443" s="10"/>
      <c r="KOS443" s="10"/>
      <c r="KOT443" s="10"/>
      <c r="KOU443" s="10"/>
      <c r="KOV443" s="10"/>
      <c r="KOW443" s="10"/>
      <c r="KOX443" s="10"/>
      <c r="KOY443" s="10"/>
      <c r="KOZ443" s="10"/>
      <c r="KPA443" s="10"/>
      <c r="KPB443" s="10"/>
      <c r="KPC443" s="10"/>
      <c r="KPD443" s="10"/>
      <c r="KPE443" s="10"/>
      <c r="KPF443" s="10"/>
      <c r="KPG443" s="10"/>
      <c r="KPH443" s="10"/>
      <c r="KPI443" s="10"/>
      <c r="KPJ443" s="10"/>
      <c r="KPK443" s="10"/>
      <c r="KPL443" s="10"/>
      <c r="KPM443" s="10"/>
      <c r="KPN443" s="10"/>
      <c r="KPO443" s="10"/>
      <c r="KPP443" s="10"/>
      <c r="KPQ443" s="10"/>
      <c r="KPR443" s="10"/>
      <c r="KPS443" s="10"/>
      <c r="KPT443" s="10"/>
      <c r="KPU443" s="10"/>
      <c r="KPV443" s="10"/>
      <c r="KPW443" s="10"/>
      <c r="KPX443" s="10"/>
      <c r="KPY443" s="10"/>
      <c r="KPZ443" s="10"/>
      <c r="KQA443" s="10"/>
      <c r="KQB443" s="10"/>
      <c r="KQC443" s="10"/>
      <c r="KQD443" s="10"/>
      <c r="KQE443" s="10"/>
      <c r="KQF443" s="10"/>
      <c r="KQG443" s="10"/>
      <c r="KQH443" s="10"/>
      <c r="KQI443" s="10"/>
      <c r="KQJ443" s="10"/>
      <c r="KQK443" s="10"/>
      <c r="KQL443" s="10"/>
      <c r="KQM443" s="10"/>
      <c r="KQN443" s="10"/>
      <c r="KQO443" s="10"/>
      <c r="KQP443" s="10"/>
      <c r="KQQ443" s="10"/>
      <c r="KQR443" s="10"/>
      <c r="KQS443" s="10"/>
      <c r="KQT443" s="10"/>
      <c r="KQU443" s="10"/>
      <c r="KQV443" s="10"/>
      <c r="KQW443" s="10"/>
      <c r="KQX443" s="10"/>
      <c r="KQY443" s="10"/>
      <c r="KQZ443" s="10"/>
      <c r="KRA443" s="10"/>
      <c r="KRB443" s="10"/>
      <c r="KRC443" s="10"/>
      <c r="KRD443" s="10"/>
      <c r="KRE443" s="10"/>
      <c r="KRF443" s="10"/>
      <c r="KRG443" s="10"/>
      <c r="KRH443" s="10"/>
      <c r="KRI443" s="10"/>
      <c r="KRJ443" s="10"/>
      <c r="KRK443" s="10"/>
      <c r="KRL443" s="10"/>
      <c r="KRM443" s="10"/>
      <c r="KRN443" s="10"/>
      <c r="KRO443" s="10"/>
      <c r="KRP443" s="10"/>
      <c r="KRQ443" s="10"/>
      <c r="KRR443" s="10"/>
      <c r="KRS443" s="10"/>
      <c r="KRT443" s="10"/>
      <c r="KRU443" s="10"/>
      <c r="KRV443" s="10"/>
      <c r="KRW443" s="10"/>
      <c r="KRX443" s="10"/>
      <c r="KRY443" s="10"/>
      <c r="KRZ443" s="10"/>
      <c r="KSA443" s="10"/>
      <c r="KSB443" s="10"/>
      <c r="KSC443" s="10"/>
      <c r="KSD443" s="10"/>
      <c r="KSE443" s="10"/>
      <c r="KSF443" s="10"/>
      <c r="KSG443" s="10"/>
      <c r="KSH443" s="10"/>
      <c r="KSI443" s="10"/>
      <c r="KSJ443" s="10"/>
      <c r="KSK443" s="10"/>
      <c r="KSL443" s="10"/>
      <c r="KSM443" s="10"/>
      <c r="KSN443" s="10"/>
      <c r="KSO443" s="10"/>
      <c r="KSP443" s="10"/>
      <c r="KSQ443" s="10"/>
      <c r="KSR443" s="10"/>
      <c r="KSS443" s="10"/>
      <c r="KST443" s="10"/>
      <c r="KSU443" s="10"/>
      <c r="KSV443" s="10"/>
      <c r="KSW443" s="10"/>
      <c r="KSX443" s="10"/>
      <c r="KSY443" s="10"/>
      <c r="KSZ443" s="10"/>
      <c r="KTA443" s="10"/>
      <c r="KTB443" s="10"/>
      <c r="KTC443" s="10"/>
      <c r="KTD443" s="10"/>
      <c r="KTE443" s="10"/>
      <c r="KTF443" s="10"/>
      <c r="KTG443" s="10"/>
      <c r="KTH443" s="10"/>
      <c r="KTI443" s="10"/>
      <c r="KTJ443" s="10"/>
      <c r="KTK443" s="10"/>
      <c r="KTL443" s="10"/>
      <c r="KTM443" s="10"/>
      <c r="KTN443" s="10"/>
      <c r="KTO443" s="10"/>
      <c r="KTP443" s="10"/>
      <c r="KTQ443" s="10"/>
      <c r="KTR443" s="10"/>
      <c r="KTS443" s="10"/>
      <c r="KTT443" s="10"/>
      <c r="KTU443" s="10"/>
      <c r="KTV443" s="10"/>
      <c r="KTW443" s="10"/>
      <c r="KTX443" s="10"/>
      <c r="KTY443" s="10"/>
      <c r="KTZ443" s="10"/>
      <c r="KUA443" s="10"/>
      <c r="KUB443" s="10"/>
      <c r="KUC443" s="10"/>
      <c r="KUD443" s="10"/>
      <c r="KUE443" s="10"/>
      <c r="KUF443" s="10"/>
      <c r="KUG443" s="10"/>
      <c r="KUH443" s="10"/>
      <c r="KUI443" s="10"/>
      <c r="KUJ443" s="10"/>
      <c r="KUK443" s="10"/>
      <c r="KUL443" s="10"/>
      <c r="KUM443" s="10"/>
      <c r="KUN443" s="10"/>
      <c r="KUO443" s="10"/>
      <c r="KUP443" s="10"/>
      <c r="KUQ443" s="10"/>
      <c r="KUR443" s="10"/>
      <c r="KUS443" s="10"/>
      <c r="KUT443" s="10"/>
      <c r="KUU443" s="10"/>
      <c r="KUV443" s="10"/>
      <c r="KUW443" s="10"/>
      <c r="KUX443" s="10"/>
      <c r="KUY443" s="10"/>
      <c r="KUZ443" s="10"/>
      <c r="KVA443" s="10"/>
      <c r="KVB443" s="10"/>
      <c r="KVC443" s="10"/>
      <c r="KVD443" s="10"/>
      <c r="KVE443" s="10"/>
      <c r="KVF443" s="10"/>
      <c r="KVG443" s="10"/>
      <c r="KVH443" s="10"/>
      <c r="KVI443" s="10"/>
      <c r="KVJ443" s="10"/>
      <c r="KVK443" s="10"/>
      <c r="KVL443" s="10"/>
      <c r="KVM443" s="10"/>
      <c r="KVN443" s="10"/>
      <c r="KVO443" s="10"/>
      <c r="KVP443" s="10"/>
      <c r="KVQ443" s="10"/>
      <c r="KVR443" s="10"/>
      <c r="KVS443" s="10"/>
      <c r="KVT443" s="10"/>
      <c r="KVU443" s="10"/>
      <c r="KVV443" s="10"/>
      <c r="KVW443" s="10"/>
      <c r="KVX443" s="10"/>
      <c r="KVY443" s="10"/>
      <c r="KVZ443" s="10"/>
      <c r="KWA443" s="10"/>
      <c r="KWB443" s="10"/>
      <c r="KWC443" s="10"/>
      <c r="KWD443" s="10"/>
      <c r="KWE443" s="10"/>
      <c r="KWF443" s="10"/>
      <c r="KWG443" s="10"/>
      <c r="KWH443" s="10"/>
      <c r="KWI443" s="10"/>
      <c r="KWJ443" s="10"/>
      <c r="KWK443" s="10"/>
      <c r="KWL443" s="10"/>
      <c r="KWM443" s="10"/>
      <c r="KWN443" s="10"/>
      <c r="KWO443" s="10"/>
      <c r="KWP443" s="10"/>
      <c r="KWQ443" s="10"/>
      <c r="KWR443" s="10"/>
      <c r="KWS443" s="10"/>
      <c r="KWT443" s="10"/>
      <c r="KWU443" s="10"/>
      <c r="KWV443" s="10"/>
      <c r="KWW443" s="10"/>
      <c r="KWX443" s="10"/>
      <c r="KWY443" s="10"/>
      <c r="KWZ443" s="10"/>
      <c r="KXA443" s="10"/>
      <c r="KXB443" s="10"/>
      <c r="KXC443" s="10"/>
      <c r="KXD443" s="10"/>
      <c r="KXE443" s="10"/>
      <c r="KXF443" s="10"/>
      <c r="KXG443" s="10"/>
      <c r="KXH443" s="10"/>
      <c r="KXI443" s="10"/>
      <c r="KXJ443" s="10"/>
      <c r="KXK443" s="10"/>
      <c r="KXL443" s="10"/>
      <c r="KXM443" s="10"/>
      <c r="KXN443" s="10"/>
      <c r="KXO443" s="10"/>
      <c r="KXP443" s="10"/>
      <c r="KXQ443" s="10"/>
      <c r="KXR443" s="10"/>
      <c r="KXS443" s="10"/>
      <c r="KXT443" s="10"/>
      <c r="KXU443" s="10"/>
      <c r="KXV443" s="10"/>
      <c r="KXW443" s="10"/>
      <c r="KXX443" s="10"/>
      <c r="KXY443" s="10"/>
      <c r="KXZ443" s="10"/>
      <c r="KYA443" s="10"/>
      <c r="KYB443" s="10"/>
      <c r="KYC443" s="10"/>
      <c r="KYD443" s="10"/>
      <c r="KYE443" s="10"/>
      <c r="KYF443" s="10"/>
      <c r="KYG443" s="10"/>
      <c r="KYH443" s="10"/>
      <c r="KYI443" s="10"/>
      <c r="KYJ443" s="10"/>
      <c r="KYK443" s="10"/>
      <c r="KYL443" s="10"/>
      <c r="KYM443" s="10"/>
      <c r="KYN443" s="10"/>
      <c r="KYO443" s="10"/>
      <c r="KYP443" s="10"/>
      <c r="KYQ443" s="10"/>
      <c r="KYR443" s="10"/>
      <c r="KYS443" s="10"/>
      <c r="KYT443" s="10"/>
      <c r="KYU443" s="10"/>
      <c r="KYV443" s="10"/>
      <c r="KYW443" s="10"/>
      <c r="KYX443" s="10"/>
      <c r="KYY443" s="10"/>
      <c r="KYZ443" s="10"/>
      <c r="KZA443" s="10"/>
      <c r="KZB443" s="10"/>
      <c r="KZC443" s="10"/>
      <c r="KZD443" s="10"/>
      <c r="KZE443" s="10"/>
      <c r="KZF443" s="10"/>
      <c r="KZG443" s="10"/>
      <c r="KZH443" s="10"/>
      <c r="KZI443" s="10"/>
      <c r="KZJ443" s="10"/>
      <c r="KZK443" s="10"/>
      <c r="KZL443" s="10"/>
      <c r="KZM443" s="10"/>
      <c r="KZN443" s="10"/>
      <c r="KZO443" s="10"/>
      <c r="KZP443" s="10"/>
      <c r="KZQ443" s="10"/>
      <c r="KZR443" s="10"/>
      <c r="KZS443" s="10"/>
      <c r="KZT443" s="10"/>
      <c r="KZU443" s="10"/>
      <c r="KZV443" s="10"/>
      <c r="KZW443" s="10"/>
      <c r="KZX443" s="10"/>
      <c r="KZY443" s="10"/>
      <c r="KZZ443" s="10"/>
      <c r="LAA443" s="10"/>
      <c r="LAB443" s="10"/>
      <c r="LAC443" s="10"/>
      <c r="LAD443" s="10"/>
      <c r="LAE443" s="10"/>
      <c r="LAF443" s="10"/>
      <c r="LAG443" s="10"/>
      <c r="LAH443" s="10"/>
      <c r="LAI443" s="10"/>
      <c r="LAJ443" s="10"/>
      <c r="LAK443" s="10"/>
      <c r="LAL443" s="10"/>
      <c r="LAM443" s="10"/>
      <c r="LAN443" s="10"/>
      <c r="LAO443" s="10"/>
      <c r="LAP443" s="10"/>
      <c r="LAQ443" s="10"/>
      <c r="LAR443" s="10"/>
      <c r="LAS443" s="10"/>
      <c r="LAT443" s="10"/>
      <c r="LAU443" s="10"/>
      <c r="LAV443" s="10"/>
      <c r="LAW443" s="10"/>
      <c r="LAX443" s="10"/>
      <c r="LAY443" s="10"/>
      <c r="LAZ443" s="10"/>
      <c r="LBA443" s="10"/>
      <c r="LBB443" s="10"/>
      <c r="LBC443" s="10"/>
      <c r="LBD443" s="10"/>
      <c r="LBE443" s="10"/>
      <c r="LBF443" s="10"/>
      <c r="LBG443" s="10"/>
      <c r="LBH443" s="10"/>
      <c r="LBI443" s="10"/>
      <c r="LBJ443" s="10"/>
      <c r="LBK443" s="10"/>
      <c r="LBL443" s="10"/>
      <c r="LBM443" s="10"/>
      <c r="LBN443" s="10"/>
      <c r="LBO443" s="10"/>
      <c r="LBP443" s="10"/>
      <c r="LBQ443" s="10"/>
      <c r="LBR443" s="10"/>
      <c r="LBS443" s="10"/>
      <c r="LBT443" s="10"/>
      <c r="LBU443" s="10"/>
      <c r="LBV443" s="10"/>
      <c r="LBW443" s="10"/>
      <c r="LBX443" s="10"/>
      <c r="LBY443" s="10"/>
      <c r="LBZ443" s="10"/>
      <c r="LCA443" s="10"/>
      <c r="LCB443" s="10"/>
      <c r="LCC443" s="10"/>
      <c r="LCD443" s="10"/>
      <c r="LCE443" s="10"/>
      <c r="LCF443" s="10"/>
      <c r="LCG443" s="10"/>
      <c r="LCH443" s="10"/>
      <c r="LCI443" s="10"/>
      <c r="LCJ443" s="10"/>
      <c r="LCK443" s="10"/>
      <c r="LCL443" s="10"/>
      <c r="LCM443" s="10"/>
      <c r="LCN443" s="10"/>
      <c r="LCO443" s="10"/>
      <c r="LCP443" s="10"/>
      <c r="LCQ443" s="10"/>
      <c r="LCR443" s="10"/>
      <c r="LCS443" s="10"/>
      <c r="LCT443" s="10"/>
      <c r="LCU443" s="10"/>
      <c r="LCV443" s="10"/>
      <c r="LCW443" s="10"/>
      <c r="LCX443" s="10"/>
      <c r="LCY443" s="10"/>
      <c r="LCZ443" s="10"/>
      <c r="LDA443" s="10"/>
      <c r="LDB443" s="10"/>
      <c r="LDC443" s="10"/>
      <c r="LDD443" s="10"/>
      <c r="LDE443" s="10"/>
      <c r="LDF443" s="10"/>
      <c r="LDG443" s="10"/>
      <c r="LDH443" s="10"/>
      <c r="LDI443" s="10"/>
      <c r="LDJ443" s="10"/>
      <c r="LDK443" s="10"/>
      <c r="LDL443" s="10"/>
      <c r="LDM443" s="10"/>
      <c r="LDN443" s="10"/>
      <c r="LDO443" s="10"/>
      <c r="LDP443" s="10"/>
      <c r="LDQ443" s="10"/>
      <c r="LDR443" s="10"/>
      <c r="LDS443" s="10"/>
      <c r="LDT443" s="10"/>
      <c r="LDU443" s="10"/>
      <c r="LDV443" s="10"/>
      <c r="LDW443" s="10"/>
      <c r="LDX443" s="10"/>
      <c r="LDY443" s="10"/>
      <c r="LDZ443" s="10"/>
      <c r="LEA443" s="10"/>
      <c r="LEB443" s="10"/>
      <c r="LEC443" s="10"/>
      <c r="LED443" s="10"/>
      <c r="LEE443" s="10"/>
      <c r="LEF443" s="10"/>
      <c r="LEG443" s="10"/>
      <c r="LEH443" s="10"/>
      <c r="LEI443" s="10"/>
      <c r="LEJ443" s="10"/>
      <c r="LEK443" s="10"/>
      <c r="LEL443" s="10"/>
      <c r="LEM443" s="10"/>
      <c r="LEN443" s="10"/>
      <c r="LEO443" s="10"/>
      <c r="LEP443" s="10"/>
      <c r="LEQ443" s="10"/>
      <c r="LER443" s="10"/>
      <c r="LES443" s="10"/>
      <c r="LET443" s="10"/>
      <c r="LEU443" s="10"/>
      <c r="LEV443" s="10"/>
      <c r="LEW443" s="10"/>
      <c r="LEX443" s="10"/>
      <c r="LEY443" s="10"/>
      <c r="LEZ443" s="10"/>
      <c r="LFA443" s="10"/>
      <c r="LFB443" s="10"/>
      <c r="LFC443" s="10"/>
      <c r="LFD443" s="10"/>
      <c r="LFE443" s="10"/>
      <c r="LFF443" s="10"/>
      <c r="LFG443" s="10"/>
      <c r="LFH443" s="10"/>
      <c r="LFI443" s="10"/>
      <c r="LFJ443" s="10"/>
      <c r="LFK443" s="10"/>
      <c r="LFL443" s="10"/>
      <c r="LFM443" s="10"/>
      <c r="LFN443" s="10"/>
      <c r="LFO443" s="10"/>
      <c r="LFP443" s="10"/>
      <c r="LFQ443" s="10"/>
      <c r="LFR443" s="10"/>
      <c r="LFS443" s="10"/>
      <c r="LFT443" s="10"/>
      <c r="LFU443" s="10"/>
      <c r="LFV443" s="10"/>
      <c r="LFW443" s="10"/>
      <c r="LFX443" s="10"/>
      <c r="LFY443" s="10"/>
      <c r="LFZ443" s="10"/>
      <c r="LGA443" s="10"/>
      <c r="LGB443" s="10"/>
      <c r="LGC443" s="10"/>
      <c r="LGD443" s="10"/>
      <c r="LGE443" s="10"/>
      <c r="LGF443" s="10"/>
      <c r="LGG443" s="10"/>
      <c r="LGH443" s="10"/>
      <c r="LGI443" s="10"/>
      <c r="LGJ443" s="10"/>
      <c r="LGK443" s="10"/>
      <c r="LGL443" s="10"/>
      <c r="LGM443" s="10"/>
      <c r="LGN443" s="10"/>
      <c r="LGO443" s="10"/>
      <c r="LGP443" s="10"/>
      <c r="LGQ443" s="10"/>
      <c r="LGR443" s="10"/>
      <c r="LGS443" s="10"/>
      <c r="LGT443" s="10"/>
      <c r="LGU443" s="10"/>
      <c r="LGV443" s="10"/>
      <c r="LGW443" s="10"/>
      <c r="LGX443" s="10"/>
      <c r="LGY443" s="10"/>
      <c r="LGZ443" s="10"/>
      <c r="LHA443" s="10"/>
      <c r="LHB443" s="10"/>
      <c r="LHC443" s="10"/>
      <c r="LHD443" s="10"/>
      <c r="LHE443" s="10"/>
      <c r="LHF443" s="10"/>
      <c r="LHG443" s="10"/>
      <c r="LHH443" s="10"/>
      <c r="LHI443" s="10"/>
      <c r="LHJ443" s="10"/>
      <c r="LHK443" s="10"/>
      <c r="LHL443" s="10"/>
      <c r="LHM443" s="10"/>
      <c r="LHN443" s="10"/>
      <c r="LHO443" s="10"/>
      <c r="LHP443" s="10"/>
      <c r="LHQ443" s="10"/>
      <c r="LHR443" s="10"/>
      <c r="LHS443" s="10"/>
      <c r="LHT443" s="10"/>
      <c r="LHU443" s="10"/>
      <c r="LHV443" s="10"/>
      <c r="LHW443" s="10"/>
      <c r="LHX443" s="10"/>
      <c r="LHY443" s="10"/>
      <c r="LHZ443" s="10"/>
      <c r="LIA443" s="10"/>
      <c r="LIB443" s="10"/>
      <c r="LIC443" s="10"/>
      <c r="LID443" s="10"/>
      <c r="LIE443" s="10"/>
      <c r="LIF443" s="10"/>
      <c r="LIG443" s="10"/>
      <c r="LIH443" s="10"/>
      <c r="LII443" s="10"/>
      <c r="LIJ443" s="10"/>
      <c r="LIK443" s="10"/>
      <c r="LIL443" s="10"/>
      <c r="LIM443" s="10"/>
      <c r="LIN443" s="10"/>
      <c r="LIO443" s="10"/>
      <c r="LIP443" s="10"/>
      <c r="LIQ443" s="10"/>
      <c r="LIR443" s="10"/>
      <c r="LIS443" s="10"/>
      <c r="LIT443" s="10"/>
      <c r="LIU443" s="10"/>
      <c r="LIV443" s="10"/>
      <c r="LIW443" s="10"/>
      <c r="LIX443" s="10"/>
      <c r="LIY443" s="10"/>
      <c r="LIZ443" s="10"/>
      <c r="LJA443" s="10"/>
      <c r="LJB443" s="10"/>
      <c r="LJC443" s="10"/>
      <c r="LJD443" s="10"/>
      <c r="LJE443" s="10"/>
      <c r="LJF443" s="10"/>
      <c r="LJG443" s="10"/>
      <c r="LJH443" s="10"/>
      <c r="LJI443" s="10"/>
      <c r="LJJ443" s="10"/>
      <c r="LJK443" s="10"/>
      <c r="LJL443" s="10"/>
      <c r="LJM443" s="10"/>
      <c r="LJN443" s="10"/>
      <c r="LJO443" s="10"/>
      <c r="LJP443" s="10"/>
      <c r="LJQ443" s="10"/>
      <c r="LJR443" s="10"/>
      <c r="LJS443" s="10"/>
      <c r="LJT443" s="10"/>
      <c r="LJU443" s="10"/>
      <c r="LJV443" s="10"/>
      <c r="LJW443" s="10"/>
      <c r="LJX443" s="10"/>
      <c r="LJY443" s="10"/>
      <c r="LJZ443" s="10"/>
      <c r="LKA443" s="10"/>
      <c r="LKB443" s="10"/>
      <c r="LKC443" s="10"/>
      <c r="LKD443" s="10"/>
      <c r="LKE443" s="10"/>
      <c r="LKF443" s="10"/>
      <c r="LKG443" s="10"/>
      <c r="LKH443" s="10"/>
      <c r="LKI443" s="10"/>
      <c r="LKJ443" s="10"/>
      <c r="LKK443" s="10"/>
      <c r="LKL443" s="10"/>
      <c r="LKM443" s="10"/>
      <c r="LKN443" s="10"/>
      <c r="LKO443" s="10"/>
      <c r="LKP443" s="10"/>
      <c r="LKQ443" s="10"/>
      <c r="LKR443" s="10"/>
      <c r="LKS443" s="10"/>
      <c r="LKT443" s="10"/>
      <c r="LKU443" s="10"/>
      <c r="LKV443" s="10"/>
      <c r="LKW443" s="10"/>
      <c r="LKX443" s="10"/>
      <c r="LKY443" s="10"/>
      <c r="LKZ443" s="10"/>
      <c r="LLA443" s="10"/>
      <c r="LLB443" s="10"/>
      <c r="LLC443" s="10"/>
      <c r="LLD443" s="10"/>
      <c r="LLE443" s="10"/>
      <c r="LLF443" s="10"/>
      <c r="LLG443" s="10"/>
      <c r="LLH443" s="10"/>
      <c r="LLI443" s="10"/>
      <c r="LLJ443" s="10"/>
      <c r="LLK443" s="10"/>
      <c r="LLL443" s="10"/>
      <c r="LLM443" s="10"/>
      <c r="LLN443" s="10"/>
      <c r="LLO443" s="10"/>
      <c r="LLP443" s="10"/>
      <c r="LLQ443" s="10"/>
      <c r="LLR443" s="10"/>
      <c r="LLS443" s="10"/>
      <c r="LLT443" s="10"/>
      <c r="LLU443" s="10"/>
      <c r="LLV443" s="10"/>
      <c r="LLW443" s="10"/>
      <c r="LLX443" s="10"/>
      <c r="LLY443" s="10"/>
      <c r="LLZ443" s="10"/>
      <c r="LMA443" s="10"/>
      <c r="LMB443" s="10"/>
      <c r="LMC443" s="10"/>
      <c r="LMD443" s="10"/>
      <c r="LME443" s="10"/>
      <c r="LMF443" s="10"/>
      <c r="LMG443" s="10"/>
      <c r="LMH443" s="10"/>
      <c r="LMI443" s="10"/>
      <c r="LMJ443" s="10"/>
      <c r="LMK443" s="10"/>
      <c r="LML443" s="10"/>
      <c r="LMM443" s="10"/>
      <c r="LMN443" s="10"/>
      <c r="LMO443" s="10"/>
      <c r="LMP443" s="10"/>
      <c r="LMQ443" s="10"/>
      <c r="LMR443" s="10"/>
      <c r="LMS443" s="10"/>
      <c r="LMT443" s="10"/>
      <c r="LMU443" s="10"/>
      <c r="LMV443" s="10"/>
      <c r="LMW443" s="10"/>
      <c r="LMX443" s="10"/>
      <c r="LMY443" s="10"/>
      <c r="LMZ443" s="10"/>
      <c r="LNA443" s="10"/>
      <c r="LNB443" s="10"/>
      <c r="LNC443" s="10"/>
      <c r="LND443" s="10"/>
      <c r="LNE443" s="10"/>
      <c r="LNF443" s="10"/>
      <c r="LNG443" s="10"/>
      <c r="LNH443" s="10"/>
      <c r="LNI443" s="10"/>
      <c r="LNJ443" s="10"/>
      <c r="LNK443" s="10"/>
      <c r="LNL443" s="10"/>
      <c r="LNM443" s="10"/>
      <c r="LNN443" s="10"/>
      <c r="LNO443" s="10"/>
      <c r="LNP443" s="10"/>
      <c r="LNQ443" s="10"/>
      <c r="LNR443" s="10"/>
      <c r="LNS443" s="10"/>
      <c r="LNT443" s="10"/>
      <c r="LNU443" s="10"/>
      <c r="LNV443" s="10"/>
      <c r="LNW443" s="10"/>
      <c r="LNX443" s="10"/>
      <c r="LNY443" s="10"/>
      <c r="LNZ443" s="10"/>
      <c r="LOA443" s="10"/>
      <c r="LOB443" s="10"/>
      <c r="LOC443" s="10"/>
      <c r="LOD443" s="10"/>
      <c r="LOE443" s="10"/>
      <c r="LOF443" s="10"/>
      <c r="LOG443" s="10"/>
      <c r="LOH443" s="10"/>
      <c r="LOI443" s="10"/>
      <c r="LOJ443" s="10"/>
      <c r="LOK443" s="10"/>
      <c r="LOL443" s="10"/>
      <c r="LOM443" s="10"/>
      <c r="LON443" s="10"/>
      <c r="LOO443" s="10"/>
      <c r="LOP443" s="10"/>
      <c r="LOQ443" s="10"/>
      <c r="LOR443" s="10"/>
      <c r="LOS443" s="10"/>
      <c r="LOT443" s="10"/>
      <c r="LOU443" s="10"/>
      <c r="LOV443" s="10"/>
      <c r="LOW443" s="10"/>
      <c r="LOX443" s="10"/>
      <c r="LOY443" s="10"/>
      <c r="LOZ443" s="10"/>
      <c r="LPA443" s="10"/>
      <c r="LPB443" s="10"/>
      <c r="LPC443" s="10"/>
      <c r="LPD443" s="10"/>
      <c r="LPE443" s="10"/>
      <c r="LPF443" s="10"/>
      <c r="LPG443" s="10"/>
      <c r="LPH443" s="10"/>
      <c r="LPI443" s="10"/>
      <c r="LPJ443" s="10"/>
      <c r="LPK443" s="10"/>
      <c r="LPL443" s="10"/>
      <c r="LPM443" s="10"/>
      <c r="LPN443" s="10"/>
      <c r="LPO443" s="10"/>
      <c r="LPP443" s="10"/>
      <c r="LPQ443" s="10"/>
      <c r="LPR443" s="10"/>
      <c r="LPS443" s="10"/>
      <c r="LPT443" s="10"/>
      <c r="LPU443" s="10"/>
      <c r="LPV443" s="10"/>
      <c r="LPW443" s="10"/>
      <c r="LPX443" s="10"/>
      <c r="LPY443" s="10"/>
      <c r="LPZ443" s="10"/>
      <c r="LQA443" s="10"/>
      <c r="LQB443" s="10"/>
      <c r="LQC443" s="10"/>
      <c r="LQD443" s="10"/>
      <c r="LQE443" s="10"/>
      <c r="LQF443" s="10"/>
      <c r="LQG443" s="10"/>
      <c r="LQH443" s="10"/>
      <c r="LQI443" s="10"/>
      <c r="LQJ443" s="10"/>
      <c r="LQK443" s="10"/>
      <c r="LQL443" s="10"/>
      <c r="LQM443" s="10"/>
      <c r="LQN443" s="10"/>
      <c r="LQO443" s="10"/>
      <c r="LQP443" s="10"/>
      <c r="LQQ443" s="10"/>
      <c r="LQR443" s="10"/>
      <c r="LQS443" s="10"/>
      <c r="LQT443" s="10"/>
      <c r="LQU443" s="10"/>
      <c r="LQV443" s="10"/>
      <c r="LQW443" s="10"/>
      <c r="LQX443" s="10"/>
      <c r="LQY443" s="10"/>
      <c r="LQZ443" s="10"/>
      <c r="LRA443" s="10"/>
      <c r="LRB443" s="10"/>
      <c r="LRC443" s="10"/>
      <c r="LRD443" s="10"/>
      <c r="LRE443" s="10"/>
      <c r="LRF443" s="10"/>
      <c r="LRG443" s="10"/>
      <c r="LRH443" s="10"/>
      <c r="LRI443" s="10"/>
      <c r="LRJ443" s="10"/>
      <c r="LRK443" s="10"/>
      <c r="LRL443" s="10"/>
      <c r="LRM443" s="10"/>
      <c r="LRN443" s="10"/>
      <c r="LRO443" s="10"/>
      <c r="LRP443" s="10"/>
      <c r="LRQ443" s="10"/>
      <c r="LRR443" s="10"/>
      <c r="LRS443" s="10"/>
      <c r="LRT443" s="10"/>
      <c r="LRU443" s="10"/>
      <c r="LRV443" s="10"/>
      <c r="LRW443" s="10"/>
      <c r="LRX443" s="10"/>
      <c r="LRY443" s="10"/>
      <c r="LRZ443" s="10"/>
      <c r="LSA443" s="10"/>
      <c r="LSB443" s="10"/>
      <c r="LSC443" s="10"/>
      <c r="LSD443" s="10"/>
      <c r="LSE443" s="10"/>
      <c r="LSF443" s="10"/>
      <c r="LSG443" s="10"/>
      <c r="LSH443" s="10"/>
      <c r="LSI443" s="10"/>
      <c r="LSJ443" s="10"/>
      <c r="LSK443" s="10"/>
      <c r="LSL443" s="10"/>
      <c r="LSM443" s="10"/>
      <c r="LSN443" s="10"/>
      <c r="LSO443" s="10"/>
      <c r="LSP443" s="10"/>
      <c r="LSQ443" s="10"/>
      <c r="LSR443" s="10"/>
      <c r="LSS443" s="10"/>
      <c r="LST443" s="10"/>
      <c r="LSU443" s="10"/>
      <c r="LSV443" s="10"/>
      <c r="LSW443" s="10"/>
      <c r="LSX443" s="10"/>
      <c r="LSY443" s="10"/>
      <c r="LSZ443" s="10"/>
      <c r="LTA443" s="10"/>
      <c r="LTB443" s="10"/>
      <c r="LTC443" s="10"/>
      <c r="LTD443" s="10"/>
      <c r="LTE443" s="10"/>
      <c r="LTF443" s="10"/>
      <c r="LTG443" s="10"/>
      <c r="LTH443" s="10"/>
      <c r="LTI443" s="10"/>
      <c r="LTJ443" s="10"/>
      <c r="LTK443" s="10"/>
      <c r="LTL443" s="10"/>
      <c r="LTM443" s="10"/>
      <c r="LTN443" s="10"/>
      <c r="LTO443" s="10"/>
      <c r="LTP443" s="10"/>
      <c r="LTQ443" s="10"/>
      <c r="LTR443" s="10"/>
      <c r="LTS443" s="10"/>
      <c r="LTT443" s="10"/>
      <c r="LTU443" s="10"/>
      <c r="LTV443" s="10"/>
      <c r="LTW443" s="10"/>
      <c r="LTX443" s="10"/>
      <c r="LTY443" s="10"/>
      <c r="LTZ443" s="10"/>
      <c r="LUA443" s="10"/>
      <c r="LUB443" s="10"/>
      <c r="LUC443" s="10"/>
      <c r="LUD443" s="10"/>
      <c r="LUE443" s="10"/>
      <c r="LUF443" s="10"/>
      <c r="LUG443" s="10"/>
      <c r="LUH443" s="10"/>
      <c r="LUI443" s="10"/>
      <c r="LUJ443" s="10"/>
      <c r="LUK443" s="10"/>
      <c r="LUL443" s="10"/>
      <c r="LUM443" s="10"/>
      <c r="LUN443" s="10"/>
      <c r="LUO443" s="10"/>
      <c r="LUP443" s="10"/>
      <c r="LUQ443" s="10"/>
      <c r="LUR443" s="10"/>
      <c r="LUS443" s="10"/>
      <c r="LUT443" s="10"/>
      <c r="LUU443" s="10"/>
      <c r="LUV443" s="10"/>
      <c r="LUW443" s="10"/>
      <c r="LUX443" s="10"/>
      <c r="LUY443" s="10"/>
      <c r="LUZ443" s="10"/>
      <c r="LVA443" s="10"/>
      <c r="LVB443" s="10"/>
      <c r="LVC443" s="10"/>
      <c r="LVD443" s="10"/>
      <c r="LVE443" s="10"/>
      <c r="LVF443" s="10"/>
      <c r="LVG443" s="10"/>
      <c r="LVH443" s="10"/>
      <c r="LVI443" s="10"/>
      <c r="LVJ443" s="10"/>
      <c r="LVK443" s="10"/>
      <c r="LVL443" s="10"/>
      <c r="LVM443" s="10"/>
      <c r="LVN443" s="10"/>
      <c r="LVO443" s="10"/>
      <c r="LVP443" s="10"/>
      <c r="LVQ443" s="10"/>
      <c r="LVR443" s="10"/>
      <c r="LVS443" s="10"/>
      <c r="LVT443" s="10"/>
      <c r="LVU443" s="10"/>
      <c r="LVV443" s="10"/>
      <c r="LVW443" s="10"/>
      <c r="LVX443" s="10"/>
      <c r="LVY443" s="10"/>
      <c r="LVZ443" s="10"/>
      <c r="LWA443" s="10"/>
      <c r="LWB443" s="10"/>
      <c r="LWC443" s="10"/>
      <c r="LWD443" s="10"/>
      <c r="LWE443" s="10"/>
      <c r="LWF443" s="10"/>
      <c r="LWG443" s="10"/>
      <c r="LWH443" s="10"/>
      <c r="LWI443" s="10"/>
      <c r="LWJ443" s="10"/>
      <c r="LWK443" s="10"/>
      <c r="LWL443" s="10"/>
      <c r="LWM443" s="10"/>
      <c r="LWN443" s="10"/>
      <c r="LWO443" s="10"/>
      <c r="LWP443" s="10"/>
      <c r="LWQ443" s="10"/>
      <c r="LWR443" s="10"/>
      <c r="LWS443" s="10"/>
      <c r="LWT443" s="10"/>
      <c r="LWU443" s="10"/>
      <c r="LWV443" s="10"/>
      <c r="LWW443" s="10"/>
      <c r="LWX443" s="10"/>
      <c r="LWY443" s="10"/>
      <c r="LWZ443" s="10"/>
      <c r="LXA443" s="10"/>
      <c r="LXB443" s="10"/>
      <c r="LXC443" s="10"/>
      <c r="LXD443" s="10"/>
      <c r="LXE443" s="10"/>
      <c r="LXF443" s="10"/>
      <c r="LXG443" s="10"/>
      <c r="LXH443" s="10"/>
      <c r="LXI443" s="10"/>
      <c r="LXJ443" s="10"/>
      <c r="LXK443" s="10"/>
      <c r="LXL443" s="10"/>
      <c r="LXM443" s="10"/>
      <c r="LXN443" s="10"/>
      <c r="LXO443" s="10"/>
      <c r="LXP443" s="10"/>
      <c r="LXQ443" s="10"/>
      <c r="LXR443" s="10"/>
      <c r="LXS443" s="10"/>
      <c r="LXT443" s="10"/>
      <c r="LXU443" s="10"/>
      <c r="LXV443" s="10"/>
      <c r="LXW443" s="10"/>
      <c r="LXX443" s="10"/>
      <c r="LXY443" s="10"/>
      <c r="LXZ443" s="10"/>
      <c r="LYA443" s="10"/>
      <c r="LYB443" s="10"/>
      <c r="LYC443" s="10"/>
      <c r="LYD443" s="10"/>
      <c r="LYE443" s="10"/>
      <c r="LYF443" s="10"/>
      <c r="LYG443" s="10"/>
      <c r="LYH443" s="10"/>
      <c r="LYI443" s="10"/>
      <c r="LYJ443" s="10"/>
      <c r="LYK443" s="10"/>
      <c r="LYL443" s="10"/>
      <c r="LYM443" s="10"/>
      <c r="LYN443" s="10"/>
      <c r="LYO443" s="10"/>
      <c r="LYP443" s="10"/>
      <c r="LYQ443" s="10"/>
      <c r="LYR443" s="10"/>
      <c r="LYS443" s="10"/>
      <c r="LYT443" s="10"/>
      <c r="LYU443" s="10"/>
      <c r="LYV443" s="10"/>
      <c r="LYW443" s="10"/>
      <c r="LYX443" s="10"/>
      <c r="LYY443" s="10"/>
      <c r="LYZ443" s="10"/>
      <c r="LZA443" s="10"/>
      <c r="LZB443" s="10"/>
      <c r="LZC443" s="10"/>
      <c r="LZD443" s="10"/>
      <c r="LZE443" s="10"/>
      <c r="LZF443" s="10"/>
      <c r="LZG443" s="10"/>
      <c r="LZH443" s="10"/>
      <c r="LZI443" s="10"/>
      <c r="LZJ443" s="10"/>
      <c r="LZK443" s="10"/>
      <c r="LZL443" s="10"/>
      <c r="LZM443" s="10"/>
      <c r="LZN443" s="10"/>
      <c r="LZO443" s="10"/>
      <c r="LZP443" s="10"/>
      <c r="LZQ443" s="10"/>
      <c r="LZR443" s="10"/>
      <c r="LZS443" s="10"/>
      <c r="LZT443" s="10"/>
      <c r="LZU443" s="10"/>
      <c r="LZV443" s="10"/>
      <c r="LZW443" s="10"/>
      <c r="LZX443" s="10"/>
      <c r="LZY443" s="10"/>
      <c r="LZZ443" s="10"/>
      <c r="MAA443" s="10"/>
      <c r="MAB443" s="10"/>
      <c r="MAC443" s="10"/>
      <c r="MAD443" s="10"/>
      <c r="MAE443" s="10"/>
      <c r="MAF443" s="10"/>
      <c r="MAG443" s="10"/>
      <c r="MAH443" s="10"/>
      <c r="MAI443" s="10"/>
      <c r="MAJ443" s="10"/>
      <c r="MAK443" s="10"/>
      <c r="MAL443" s="10"/>
      <c r="MAM443" s="10"/>
      <c r="MAN443" s="10"/>
      <c r="MAO443" s="10"/>
      <c r="MAP443" s="10"/>
      <c r="MAQ443" s="10"/>
      <c r="MAR443" s="10"/>
      <c r="MAS443" s="10"/>
      <c r="MAT443" s="10"/>
      <c r="MAU443" s="10"/>
      <c r="MAV443" s="10"/>
      <c r="MAW443" s="10"/>
      <c r="MAX443" s="10"/>
      <c r="MAY443" s="10"/>
      <c r="MAZ443" s="10"/>
      <c r="MBA443" s="10"/>
      <c r="MBB443" s="10"/>
      <c r="MBC443" s="10"/>
      <c r="MBD443" s="10"/>
      <c r="MBE443" s="10"/>
      <c r="MBF443" s="10"/>
      <c r="MBG443" s="10"/>
      <c r="MBH443" s="10"/>
      <c r="MBI443" s="10"/>
      <c r="MBJ443" s="10"/>
      <c r="MBK443" s="10"/>
      <c r="MBL443" s="10"/>
      <c r="MBM443" s="10"/>
      <c r="MBN443" s="10"/>
      <c r="MBO443" s="10"/>
      <c r="MBP443" s="10"/>
      <c r="MBQ443" s="10"/>
      <c r="MBR443" s="10"/>
      <c r="MBS443" s="10"/>
      <c r="MBT443" s="10"/>
      <c r="MBU443" s="10"/>
      <c r="MBV443" s="10"/>
      <c r="MBW443" s="10"/>
      <c r="MBX443" s="10"/>
      <c r="MBY443" s="10"/>
      <c r="MBZ443" s="10"/>
      <c r="MCA443" s="10"/>
      <c r="MCB443" s="10"/>
      <c r="MCC443" s="10"/>
      <c r="MCD443" s="10"/>
      <c r="MCE443" s="10"/>
      <c r="MCF443" s="10"/>
      <c r="MCG443" s="10"/>
      <c r="MCH443" s="10"/>
      <c r="MCI443" s="10"/>
      <c r="MCJ443" s="10"/>
      <c r="MCK443" s="10"/>
      <c r="MCL443" s="10"/>
      <c r="MCM443" s="10"/>
      <c r="MCN443" s="10"/>
      <c r="MCO443" s="10"/>
      <c r="MCP443" s="10"/>
      <c r="MCQ443" s="10"/>
      <c r="MCR443" s="10"/>
      <c r="MCS443" s="10"/>
      <c r="MCT443" s="10"/>
      <c r="MCU443" s="10"/>
      <c r="MCV443" s="10"/>
      <c r="MCW443" s="10"/>
      <c r="MCX443" s="10"/>
      <c r="MCY443" s="10"/>
      <c r="MCZ443" s="10"/>
      <c r="MDA443" s="10"/>
      <c r="MDB443" s="10"/>
      <c r="MDC443" s="10"/>
      <c r="MDD443" s="10"/>
      <c r="MDE443" s="10"/>
      <c r="MDF443" s="10"/>
      <c r="MDG443" s="10"/>
      <c r="MDH443" s="10"/>
      <c r="MDI443" s="10"/>
      <c r="MDJ443" s="10"/>
      <c r="MDK443" s="10"/>
      <c r="MDL443" s="10"/>
      <c r="MDM443" s="10"/>
      <c r="MDN443" s="10"/>
      <c r="MDO443" s="10"/>
      <c r="MDP443" s="10"/>
      <c r="MDQ443" s="10"/>
      <c r="MDR443" s="10"/>
      <c r="MDS443" s="10"/>
      <c r="MDT443" s="10"/>
      <c r="MDU443" s="10"/>
      <c r="MDV443" s="10"/>
      <c r="MDW443" s="10"/>
      <c r="MDX443" s="10"/>
      <c r="MDY443" s="10"/>
      <c r="MDZ443" s="10"/>
      <c r="MEA443" s="10"/>
      <c r="MEB443" s="10"/>
      <c r="MEC443" s="10"/>
      <c r="MED443" s="10"/>
      <c r="MEE443" s="10"/>
      <c r="MEF443" s="10"/>
      <c r="MEG443" s="10"/>
      <c r="MEH443" s="10"/>
      <c r="MEI443" s="10"/>
      <c r="MEJ443" s="10"/>
      <c r="MEK443" s="10"/>
      <c r="MEL443" s="10"/>
      <c r="MEM443" s="10"/>
      <c r="MEN443" s="10"/>
      <c r="MEO443" s="10"/>
      <c r="MEP443" s="10"/>
      <c r="MEQ443" s="10"/>
      <c r="MER443" s="10"/>
      <c r="MES443" s="10"/>
      <c r="MET443" s="10"/>
      <c r="MEU443" s="10"/>
      <c r="MEV443" s="10"/>
      <c r="MEW443" s="10"/>
      <c r="MEX443" s="10"/>
      <c r="MEY443" s="10"/>
      <c r="MEZ443" s="10"/>
      <c r="MFA443" s="10"/>
      <c r="MFB443" s="10"/>
      <c r="MFC443" s="10"/>
      <c r="MFD443" s="10"/>
      <c r="MFE443" s="10"/>
      <c r="MFF443" s="10"/>
      <c r="MFG443" s="10"/>
      <c r="MFH443" s="10"/>
      <c r="MFI443" s="10"/>
      <c r="MFJ443" s="10"/>
      <c r="MFK443" s="10"/>
      <c r="MFL443" s="10"/>
      <c r="MFM443" s="10"/>
      <c r="MFN443" s="10"/>
      <c r="MFO443" s="10"/>
      <c r="MFP443" s="10"/>
      <c r="MFQ443" s="10"/>
      <c r="MFR443" s="10"/>
      <c r="MFS443" s="10"/>
      <c r="MFT443" s="10"/>
      <c r="MFU443" s="10"/>
      <c r="MFV443" s="10"/>
      <c r="MFW443" s="10"/>
      <c r="MFX443" s="10"/>
      <c r="MFY443" s="10"/>
      <c r="MFZ443" s="10"/>
      <c r="MGA443" s="10"/>
      <c r="MGB443" s="10"/>
      <c r="MGC443" s="10"/>
      <c r="MGD443" s="10"/>
      <c r="MGE443" s="10"/>
      <c r="MGF443" s="10"/>
      <c r="MGG443" s="10"/>
      <c r="MGH443" s="10"/>
      <c r="MGI443" s="10"/>
      <c r="MGJ443" s="10"/>
      <c r="MGK443" s="10"/>
      <c r="MGL443" s="10"/>
      <c r="MGM443" s="10"/>
      <c r="MGN443" s="10"/>
      <c r="MGO443" s="10"/>
      <c r="MGP443" s="10"/>
      <c r="MGQ443" s="10"/>
      <c r="MGR443" s="10"/>
      <c r="MGS443" s="10"/>
      <c r="MGT443" s="10"/>
      <c r="MGU443" s="10"/>
      <c r="MGV443" s="10"/>
      <c r="MGW443" s="10"/>
      <c r="MGX443" s="10"/>
      <c r="MGY443" s="10"/>
      <c r="MGZ443" s="10"/>
      <c r="MHA443" s="10"/>
      <c r="MHB443" s="10"/>
      <c r="MHC443" s="10"/>
      <c r="MHD443" s="10"/>
      <c r="MHE443" s="10"/>
      <c r="MHF443" s="10"/>
      <c r="MHG443" s="10"/>
      <c r="MHH443" s="10"/>
      <c r="MHI443" s="10"/>
      <c r="MHJ443" s="10"/>
      <c r="MHK443" s="10"/>
      <c r="MHL443" s="10"/>
      <c r="MHM443" s="10"/>
      <c r="MHN443" s="10"/>
      <c r="MHO443" s="10"/>
      <c r="MHP443" s="10"/>
      <c r="MHQ443" s="10"/>
      <c r="MHR443" s="10"/>
      <c r="MHS443" s="10"/>
      <c r="MHT443" s="10"/>
      <c r="MHU443" s="10"/>
      <c r="MHV443" s="10"/>
      <c r="MHW443" s="10"/>
      <c r="MHX443" s="10"/>
      <c r="MHY443" s="10"/>
      <c r="MHZ443" s="10"/>
      <c r="MIA443" s="10"/>
      <c r="MIB443" s="10"/>
      <c r="MIC443" s="10"/>
      <c r="MID443" s="10"/>
      <c r="MIE443" s="10"/>
      <c r="MIF443" s="10"/>
      <c r="MIG443" s="10"/>
      <c r="MIH443" s="10"/>
      <c r="MII443" s="10"/>
      <c r="MIJ443" s="10"/>
      <c r="MIK443" s="10"/>
      <c r="MIL443" s="10"/>
      <c r="MIM443" s="10"/>
      <c r="MIN443" s="10"/>
      <c r="MIO443" s="10"/>
      <c r="MIP443" s="10"/>
      <c r="MIQ443" s="10"/>
      <c r="MIR443" s="10"/>
      <c r="MIS443" s="10"/>
      <c r="MIT443" s="10"/>
      <c r="MIU443" s="10"/>
      <c r="MIV443" s="10"/>
      <c r="MIW443" s="10"/>
      <c r="MIX443" s="10"/>
      <c r="MIY443" s="10"/>
      <c r="MIZ443" s="10"/>
      <c r="MJA443" s="10"/>
      <c r="MJB443" s="10"/>
      <c r="MJC443" s="10"/>
      <c r="MJD443" s="10"/>
      <c r="MJE443" s="10"/>
      <c r="MJF443" s="10"/>
      <c r="MJG443" s="10"/>
      <c r="MJH443" s="10"/>
      <c r="MJI443" s="10"/>
      <c r="MJJ443" s="10"/>
      <c r="MJK443" s="10"/>
      <c r="MJL443" s="10"/>
      <c r="MJM443" s="10"/>
      <c r="MJN443" s="10"/>
      <c r="MJO443" s="10"/>
      <c r="MJP443" s="10"/>
      <c r="MJQ443" s="10"/>
      <c r="MJR443" s="10"/>
      <c r="MJS443" s="10"/>
      <c r="MJT443" s="10"/>
      <c r="MJU443" s="10"/>
      <c r="MJV443" s="10"/>
      <c r="MJW443" s="10"/>
      <c r="MJX443" s="10"/>
      <c r="MJY443" s="10"/>
      <c r="MJZ443" s="10"/>
      <c r="MKA443" s="10"/>
      <c r="MKB443" s="10"/>
      <c r="MKC443" s="10"/>
      <c r="MKD443" s="10"/>
      <c r="MKE443" s="10"/>
      <c r="MKF443" s="10"/>
      <c r="MKG443" s="10"/>
      <c r="MKH443" s="10"/>
      <c r="MKI443" s="10"/>
      <c r="MKJ443" s="10"/>
      <c r="MKK443" s="10"/>
      <c r="MKL443" s="10"/>
      <c r="MKM443" s="10"/>
      <c r="MKN443" s="10"/>
      <c r="MKO443" s="10"/>
      <c r="MKP443" s="10"/>
      <c r="MKQ443" s="10"/>
      <c r="MKR443" s="10"/>
      <c r="MKS443" s="10"/>
      <c r="MKT443" s="10"/>
      <c r="MKU443" s="10"/>
      <c r="MKV443" s="10"/>
      <c r="MKW443" s="10"/>
      <c r="MKX443" s="10"/>
      <c r="MKY443" s="10"/>
      <c r="MKZ443" s="10"/>
      <c r="MLA443" s="10"/>
      <c r="MLB443" s="10"/>
      <c r="MLC443" s="10"/>
      <c r="MLD443" s="10"/>
      <c r="MLE443" s="10"/>
      <c r="MLF443" s="10"/>
      <c r="MLG443" s="10"/>
      <c r="MLH443" s="10"/>
      <c r="MLI443" s="10"/>
      <c r="MLJ443" s="10"/>
      <c r="MLK443" s="10"/>
      <c r="MLL443" s="10"/>
      <c r="MLM443" s="10"/>
      <c r="MLN443" s="10"/>
      <c r="MLO443" s="10"/>
      <c r="MLP443" s="10"/>
      <c r="MLQ443" s="10"/>
      <c r="MLR443" s="10"/>
      <c r="MLS443" s="10"/>
      <c r="MLT443" s="10"/>
      <c r="MLU443" s="10"/>
      <c r="MLV443" s="10"/>
      <c r="MLW443" s="10"/>
      <c r="MLX443" s="10"/>
      <c r="MLY443" s="10"/>
      <c r="MLZ443" s="10"/>
      <c r="MMA443" s="10"/>
      <c r="MMB443" s="10"/>
      <c r="MMC443" s="10"/>
      <c r="MMD443" s="10"/>
      <c r="MME443" s="10"/>
      <c r="MMF443" s="10"/>
      <c r="MMG443" s="10"/>
      <c r="MMH443" s="10"/>
      <c r="MMI443" s="10"/>
      <c r="MMJ443" s="10"/>
      <c r="MMK443" s="10"/>
      <c r="MML443" s="10"/>
      <c r="MMM443" s="10"/>
      <c r="MMN443" s="10"/>
      <c r="MMO443" s="10"/>
      <c r="MMP443" s="10"/>
      <c r="MMQ443" s="10"/>
      <c r="MMR443" s="10"/>
      <c r="MMS443" s="10"/>
      <c r="MMT443" s="10"/>
      <c r="MMU443" s="10"/>
      <c r="MMV443" s="10"/>
      <c r="MMW443" s="10"/>
      <c r="MMX443" s="10"/>
      <c r="MMY443" s="10"/>
      <c r="MMZ443" s="10"/>
      <c r="MNA443" s="10"/>
      <c r="MNB443" s="10"/>
      <c r="MNC443" s="10"/>
      <c r="MND443" s="10"/>
      <c r="MNE443" s="10"/>
      <c r="MNF443" s="10"/>
      <c r="MNG443" s="10"/>
      <c r="MNH443" s="10"/>
      <c r="MNI443" s="10"/>
      <c r="MNJ443" s="10"/>
      <c r="MNK443" s="10"/>
      <c r="MNL443" s="10"/>
      <c r="MNM443" s="10"/>
      <c r="MNN443" s="10"/>
      <c r="MNO443" s="10"/>
      <c r="MNP443" s="10"/>
      <c r="MNQ443" s="10"/>
      <c r="MNR443" s="10"/>
      <c r="MNS443" s="10"/>
      <c r="MNT443" s="10"/>
      <c r="MNU443" s="10"/>
      <c r="MNV443" s="10"/>
      <c r="MNW443" s="10"/>
      <c r="MNX443" s="10"/>
      <c r="MNY443" s="10"/>
      <c r="MNZ443" s="10"/>
      <c r="MOA443" s="10"/>
      <c r="MOB443" s="10"/>
      <c r="MOC443" s="10"/>
      <c r="MOD443" s="10"/>
      <c r="MOE443" s="10"/>
      <c r="MOF443" s="10"/>
      <c r="MOG443" s="10"/>
      <c r="MOH443" s="10"/>
      <c r="MOI443" s="10"/>
      <c r="MOJ443" s="10"/>
      <c r="MOK443" s="10"/>
      <c r="MOL443" s="10"/>
      <c r="MOM443" s="10"/>
      <c r="MON443" s="10"/>
      <c r="MOO443" s="10"/>
      <c r="MOP443" s="10"/>
      <c r="MOQ443" s="10"/>
      <c r="MOR443" s="10"/>
      <c r="MOS443" s="10"/>
      <c r="MOT443" s="10"/>
      <c r="MOU443" s="10"/>
      <c r="MOV443" s="10"/>
      <c r="MOW443" s="10"/>
      <c r="MOX443" s="10"/>
      <c r="MOY443" s="10"/>
      <c r="MOZ443" s="10"/>
      <c r="MPA443" s="10"/>
      <c r="MPB443" s="10"/>
      <c r="MPC443" s="10"/>
      <c r="MPD443" s="10"/>
      <c r="MPE443" s="10"/>
      <c r="MPF443" s="10"/>
      <c r="MPG443" s="10"/>
      <c r="MPH443" s="10"/>
      <c r="MPI443" s="10"/>
      <c r="MPJ443" s="10"/>
      <c r="MPK443" s="10"/>
      <c r="MPL443" s="10"/>
      <c r="MPM443" s="10"/>
      <c r="MPN443" s="10"/>
      <c r="MPO443" s="10"/>
      <c r="MPP443" s="10"/>
      <c r="MPQ443" s="10"/>
      <c r="MPR443" s="10"/>
      <c r="MPS443" s="10"/>
      <c r="MPT443" s="10"/>
      <c r="MPU443" s="10"/>
      <c r="MPV443" s="10"/>
      <c r="MPW443" s="10"/>
      <c r="MPX443" s="10"/>
      <c r="MPY443" s="10"/>
      <c r="MPZ443" s="10"/>
      <c r="MQA443" s="10"/>
      <c r="MQB443" s="10"/>
      <c r="MQC443" s="10"/>
      <c r="MQD443" s="10"/>
      <c r="MQE443" s="10"/>
      <c r="MQF443" s="10"/>
      <c r="MQG443" s="10"/>
      <c r="MQH443" s="10"/>
      <c r="MQI443" s="10"/>
      <c r="MQJ443" s="10"/>
      <c r="MQK443" s="10"/>
      <c r="MQL443" s="10"/>
      <c r="MQM443" s="10"/>
      <c r="MQN443" s="10"/>
      <c r="MQO443" s="10"/>
      <c r="MQP443" s="10"/>
      <c r="MQQ443" s="10"/>
      <c r="MQR443" s="10"/>
      <c r="MQS443" s="10"/>
      <c r="MQT443" s="10"/>
      <c r="MQU443" s="10"/>
      <c r="MQV443" s="10"/>
      <c r="MQW443" s="10"/>
      <c r="MQX443" s="10"/>
      <c r="MQY443" s="10"/>
      <c r="MQZ443" s="10"/>
      <c r="MRA443" s="10"/>
      <c r="MRB443" s="10"/>
      <c r="MRC443" s="10"/>
      <c r="MRD443" s="10"/>
      <c r="MRE443" s="10"/>
      <c r="MRF443" s="10"/>
      <c r="MRG443" s="10"/>
      <c r="MRH443" s="10"/>
      <c r="MRI443" s="10"/>
      <c r="MRJ443" s="10"/>
      <c r="MRK443" s="10"/>
      <c r="MRL443" s="10"/>
      <c r="MRM443" s="10"/>
      <c r="MRN443" s="10"/>
      <c r="MRO443" s="10"/>
      <c r="MRP443" s="10"/>
      <c r="MRQ443" s="10"/>
      <c r="MRR443" s="10"/>
      <c r="MRS443" s="10"/>
      <c r="MRT443" s="10"/>
      <c r="MRU443" s="10"/>
      <c r="MRV443" s="10"/>
      <c r="MRW443" s="10"/>
      <c r="MRX443" s="10"/>
      <c r="MRY443" s="10"/>
      <c r="MRZ443" s="10"/>
      <c r="MSA443" s="10"/>
      <c r="MSB443" s="10"/>
      <c r="MSC443" s="10"/>
      <c r="MSD443" s="10"/>
      <c r="MSE443" s="10"/>
      <c r="MSF443" s="10"/>
      <c r="MSG443" s="10"/>
      <c r="MSH443" s="10"/>
      <c r="MSI443" s="10"/>
      <c r="MSJ443" s="10"/>
      <c r="MSK443" s="10"/>
      <c r="MSL443" s="10"/>
      <c r="MSM443" s="10"/>
      <c r="MSN443" s="10"/>
      <c r="MSO443" s="10"/>
      <c r="MSP443" s="10"/>
      <c r="MSQ443" s="10"/>
      <c r="MSR443" s="10"/>
      <c r="MSS443" s="10"/>
      <c r="MST443" s="10"/>
      <c r="MSU443" s="10"/>
      <c r="MSV443" s="10"/>
      <c r="MSW443" s="10"/>
      <c r="MSX443" s="10"/>
      <c r="MSY443" s="10"/>
      <c r="MSZ443" s="10"/>
      <c r="MTA443" s="10"/>
      <c r="MTB443" s="10"/>
      <c r="MTC443" s="10"/>
      <c r="MTD443" s="10"/>
      <c r="MTE443" s="10"/>
      <c r="MTF443" s="10"/>
      <c r="MTG443" s="10"/>
      <c r="MTH443" s="10"/>
      <c r="MTI443" s="10"/>
      <c r="MTJ443" s="10"/>
      <c r="MTK443" s="10"/>
      <c r="MTL443" s="10"/>
      <c r="MTM443" s="10"/>
      <c r="MTN443" s="10"/>
      <c r="MTO443" s="10"/>
      <c r="MTP443" s="10"/>
      <c r="MTQ443" s="10"/>
      <c r="MTR443" s="10"/>
      <c r="MTS443" s="10"/>
      <c r="MTT443" s="10"/>
      <c r="MTU443" s="10"/>
      <c r="MTV443" s="10"/>
      <c r="MTW443" s="10"/>
      <c r="MTX443" s="10"/>
      <c r="MTY443" s="10"/>
      <c r="MTZ443" s="10"/>
      <c r="MUA443" s="10"/>
      <c r="MUB443" s="10"/>
      <c r="MUC443" s="10"/>
      <c r="MUD443" s="10"/>
      <c r="MUE443" s="10"/>
      <c r="MUF443" s="10"/>
      <c r="MUG443" s="10"/>
      <c r="MUH443" s="10"/>
      <c r="MUI443" s="10"/>
      <c r="MUJ443" s="10"/>
      <c r="MUK443" s="10"/>
      <c r="MUL443" s="10"/>
      <c r="MUM443" s="10"/>
      <c r="MUN443" s="10"/>
      <c r="MUO443" s="10"/>
      <c r="MUP443" s="10"/>
      <c r="MUQ443" s="10"/>
      <c r="MUR443" s="10"/>
      <c r="MUS443" s="10"/>
      <c r="MUT443" s="10"/>
      <c r="MUU443" s="10"/>
      <c r="MUV443" s="10"/>
      <c r="MUW443" s="10"/>
      <c r="MUX443" s="10"/>
      <c r="MUY443" s="10"/>
      <c r="MUZ443" s="10"/>
      <c r="MVA443" s="10"/>
      <c r="MVB443" s="10"/>
      <c r="MVC443" s="10"/>
      <c r="MVD443" s="10"/>
      <c r="MVE443" s="10"/>
      <c r="MVF443" s="10"/>
      <c r="MVG443" s="10"/>
      <c r="MVH443" s="10"/>
      <c r="MVI443" s="10"/>
      <c r="MVJ443" s="10"/>
      <c r="MVK443" s="10"/>
      <c r="MVL443" s="10"/>
      <c r="MVM443" s="10"/>
      <c r="MVN443" s="10"/>
      <c r="MVO443" s="10"/>
      <c r="MVP443" s="10"/>
      <c r="MVQ443" s="10"/>
      <c r="MVR443" s="10"/>
      <c r="MVS443" s="10"/>
      <c r="MVT443" s="10"/>
      <c r="MVU443" s="10"/>
      <c r="MVV443" s="10"/>
      <c r="MVW443" s="10"/>
      <c r="MVX443" s="10"/>
      <c r="MVY443" s="10"/>
      <c r="MVZ443" s="10"/>
      <c r="MWA443" s="10"/>
      <c r="MWB443" s="10"/>
      <c r="MWC443" s="10"/>
      <c r="MWD443" s="10"/>
      <c r="MWE443" s="10"/>
      <c r="MWF443" s="10"/>
      <c r="MWG443" s="10"/>
      <c r="MWH443" s="10"/>
      <c r="MWI443" s="10"/>
      <c r="MWJ443" s="10"/>
      <c r="MWK443" s="10"/>
      <c r="MWL443" s="10"/>
      <c r="MWM443" s="10"/>
      <c r="MWN443" s="10"/>
      <c r="MWO443" s="10"/>
      <c r="MWP443" s="10"/>
      <c r="MWQ443" s="10"/>
      <c r="MWR443" s="10"/>
      <c r="MWS443" s="10"/>
      <c r="MWT443" s="10"/>
      <c r="MWU443" s="10"/>
      <c r="MWV443" s="10"/>
      <c r="MWW443" s="10"/>
      <c r="MWX443" s="10"/>
      <c r="MWY443" s="10"/>
      <c r="MWZ443" s="10"/>
      <c r="MXA443" s="10"/>
      <c r="MXB443" s="10"/>
      <c r="MXC443" s="10"/>
      <c r="MXD443" s="10"/>
      <c r="MXE443" s="10"/>
      <c r="MXF443" s="10"/>
      <c r="MXG443" s="10"/>
      <c r="MXH443" s="10"/>
      <c r="MXI443" s="10"/>
      <c r="MXJ443" s="10"/>
      <c r="MXK443" s="10"/>
      <c r="MXL443" s="10"/>
      <c r="MXM443" s="10"/>
      <c r="MXN443" s="10"/>
      <c r="MXO443" s="10"/>
      <c r="MXP443" s="10"/>
      <c r="MXQ443" s="10"/>
      <c r="MXR443" s="10"/>
      <c r="MXS443" s="10"/>
      <c r="MXT443" s="10"/>
      <c r="MXU443" s="10"/>
      <c r="MXV443" s="10"/>
      <c r="MXW443" s="10"/>
      <c r="MXX443" s="10"/>
      <c r="MXY443" s="10"/>
      <c r="MXZ443" s="10"/>
      <c r="MYA443" s="10"/>
      <c r="MYB443" s="10"/>
      <c r="MYC443" s="10"/>
      <c r="MYD443" s="10"/>
      <c r="MYE443" s="10"/>
      <c r="MYF443" s="10"/>
      <c r="MYG443" s="10"/>
      <c r="MYH443" s="10"/>
      <c r="MYI443" s="10"/>
      <c r="MYJ443" s="10"/>
      <c r="MYK443" s="10"/>
      <c r="MYL443" s="10"/>
      <c r="MYM443" s="10"/>
      <c r="MYN443" s="10"/>
      <c r="MYO443" s="10"/>
      <c r="MYP443" s="10"/>
      <c r="MYQ443" s="10"/>
      <c r="MYR443" s="10"/>
      <c r="MYS443" s="10"/>
      <c r="MYT443" s="10"/>
      <c r="MYU443" s="10"/>
      <c r="MYV443" s="10"/>
      <c r="MYW443" s="10"/>
      <c r="MYX443" s="10"/>
      <c r="MYY443" s="10"/>
      <c r="MYZ443" s="10"/>
      <c r="MZA443" s="10"/>
      <c r="MZB443" s="10"/>
      <c r="MZC443" s="10"/>
      <c r="MZD443" s="10"/>
      <c r="MZE443" s="10"/>
      <c r="MZF443" s="10"/>
      <c r="MZG443" s="10"/>
      <c r="MZH443" s="10"/>
      <c r="MZI443" s="10"/>
      <c r="MZJ443" s="10"/>
      <c r="MZK443" s="10"/>
      <c r="MZL443" s="10"/>
      <c r="MZM443" s="10"/>
      <c r="MZN443" s="10"/>
      <c r="MZO443" s="10"/>
      <c r="MZP443" s="10"/>
      <c r="MZQ443" s="10"/>
      <c r="MZR443" s="10"/>
      <c r="MZS443" s="10"/>
      <c r="MZT443" s="10"/>
      <c r="MZU443" s="10"/>
      <c r="MZV443" s="10"/>
      <c r="MZW443" s="10"/>
      <c r="MZX443" s="10"/>
      <c r="MZY443" s="10"/>
      <c r="MZZ443" s="10"/>
      <c r="NAA443" s="10"/>
      <c r="NAB443" s="10"/>
      <c r="NAC443" s="10"/>
      <c r="NAD443" s="10"/>
      <c r="NAE443" s="10"/>
      <c r="NAF443" s="10"/>
      <c r="NAG443" s="10"/>
      <c r="NAH443" s="10"/>
      <c r="NAI443" s="10"/>
      <c r="NAJ443" s="10"/>
      <c r="NAK443" s="10"/>
      <c r="NAL443" s="10"/>
      <c r="NAM443" s="10"/>
      <c r="NAN443" s="10"/>
      <c r="NAO443" s="10"/>
      <c r="NAP443" s="10"/>
      <c r="NAQ443" s="10"/>
      <c r="NAR443" s="10"/>
      <c r="NAS443" s="10"/>
      <c r="NAT443" s="10"/>
      <c r="NAU443" s="10"/>
      <c r="NAV443" s="10"/>
      <c r="NAW443" s="10"/>
      <c r="NAX443" s="10"/>
      <c r="NAY443" s="10"/>
      <c r="NAZ443" s="10"/>
      <c r="NBA443" s="10"/>
      <c r="NBB443" s="10"/>
      <c r="NBC443" s="10"/>
      <c r="NBD443" s="10"/>
      <c r="NBE443" s="10"/>
      <c r="NBF443" s="10"/>
      <c r="NBG443" s="10"/>
      <c r="NBH443" s="10"/>
      <c r="NBI443" s="10"/>
      <c r="NBJ443" s="10"/>
      <c r="NBK443" s="10"/>
      <c r="NBL443" s="10"/>
      <c r="NBM443" s="10"/>
      <c r="NBN443" s="10"/>
      <c r="NBO443" s="10"/>
      <c r="NBP443" s="10"/>
      <c r="NBQ443" s="10"/>
      <c r="NBR443" s="10"/>
      <c r="NBS443" s="10"/>
      <c r="NBT443" s="10"/>
      <c r="NBU443" s="10"/>
      <c r="NBV443" s="10"/>
      <c r="NBW443" s="10"/>
      <c r="NBX443" s="10"/>
      <c r="NBY443" s="10"/>
      <c r="NBZ443" s="10"/>
      <c r="NCA443" s="10"/>
      <c r="NCB443" s="10"/>
      <c r="NCC443" s="10"/>
      <c r="NCD443" s="10"/>
      <c r="NCE443" s="10"/>
      <c r="NCF443" s="10"/>
      <c r="NCG443" s="10"/>
      <c r="NCH443" s="10"/>
      <c r="NCI443" s="10"/>
      <c r="NCJ443" s="10"/>
      <c r="NCK443" s="10"/>
      <c r="NCL443" s="10"/>
      <c r="NCM443" s="10"/>
      <c r="NCN443" s="10"/>
      <c r="NCO443" s="10"/>
      <c r="NCP443" s="10"/>
      <c r="NCQ443" s="10"/>
      <c r="NCR443" s="10"/>
      <c r="NCS443" s="10"/>
      <c r="NCT443" s="10"/>
      <c r="NCU443" s="10"/>
      <c r="NCV443" s="10"/>
      <c r="NCW443" s="10"/>
      <c r="NCX443" s="10"/>
      <c r="NCY443" s="10"/>
      <c r="NCZ443" s="10"/>
      <c r="NDA443" s="10"/>
      <c r="NDB443" s="10"/>
      <c r="NDC443" s="10"/>
      <c r="NDD443" s="10"/>
      <c r="NDE443" s="10"/>
      <c r="NDF443" s="10"/>
      <c r="NDG443" s="10"/>
      <c r="NDH443" s="10"/>
      <c r="NDI443" s="10"/>
      <c r="NDJ443" s="10"/>
      <c r="NDK443" s="10"/>
      <c r="NDL443" s="10"/>
      <c r="NDM443" s="10"/>
      <c r="NDN443" s="10"/>
      <c r="NDO443" s="10"/>
      <c r="NDP443" s="10"/>
      <c r="NDQ443" s="10"/>
      <c r="NDR443" s="10"/>
      <c r="NDS443" s="10"/>
      <c r="NDT443" s="10"/>
      <c r="NDU443" s="10"/>
      <c r="NDV443" s="10"/>
      <c r="NDW443" s="10"/>
      <c r="NDX443" s="10"/>
      <c r="NDY443" s="10"/>
      <c r="NDZ443" s="10"/>
      <c r="NEA443" s="10"/>
      <c r="NEB443" s="10"/>
      <c r="NEC443" s="10"/>
      <c r="NED443" s="10"/>
      <c r="NEE443" s="10"/>
      <c r="NEF443" s="10"/>
      <c r="NEG443" s="10"/>
      <c r="NEH443" s="10"/>
      <c r="NEI443" s="10"/>
      <c r="NEJ443" s="10"/>
      <c r="NEK443" s="10"/>
      <c r="NEL443" s="10"/>
      <c r="NEM443" s="10"/>
      <c r="NEN443" s="10"/>
      <c r="NEO443" s="10"/>
      <c r="NEP443" s="10"/>
      <c r="NEQ443" s="10"/>
      <c r="NER443" s="10"/>
      <c r="NES443" s="10"/>
      <c r="NET443" s="10"/>
      <c r="NEU443" s="10"/>
      <c r="NEV443" s="10"/>
      <c r="NEW443" s="10"/>
      <c r="NEX443" s="10"/>
      <c r="NEY443" s="10"/>
      <c r="NEZ443" s="10"/>
      <c r="NFA443" s="10"/>
      <c r="NFB443" s="10"/>
      <c r="NFC443" s="10"/>
      <c r="NFD443" s="10"/>
      <c r="NFE443" s="10"/>
      <c r="NFF443" s="10"/>
      <c r="NFG443" s="10"/>
      <c r="NFH443" s="10"/>
      <c r="NFI443" s="10"/>
      <c r="NFJ443" s="10"/>
      <c r="NFK443" s="10"/>
      <c r="NFL443" s="10"/>
      <c r="NFM443" s="10"/>
      <c r="NFN443" s="10"/>
      <c r="NFO443" s="10"/>
      <c r="NFP443" s="10"/>
      <c r="NFQ443" s="10"/>
      <c r="NFR443" s="10"/>
      <c r="NFS443" s="10"/>
      <c r="NFT443" s="10"/>
      <c r="NFU443" s="10"/>
      <c r="NFV443" s="10"/>
      <c r="NFW443" s="10"/>
      <c r="NFX443" s="10"/>
      <c r="NFY443" s="10"/>
      <c r="NFZ443" s="10"/>
      <c r="NGA443" s="10"/>
      <c r="NGB443" s="10"/>
      <c r="NGC443" s="10"/>
      <c r="NGD443" s="10"/>
      <c r="NGE443" s="10"/>
      <c r="NGF443" s="10"/>
      <c r="NGG443" s="10"/>
      <c r="NGH443" s="10"/>
      <c r="NGI443" s="10"/>
      <c r="NGJ443" s="10"/>
      <c r="NGK443" s="10"/>
      <c r="NGL443" s="10"/>
      <c r="NGM443" s="10"/>
      <c r="NGN443" s="10"/>
      <c r="NGO443" s="10"/>
      <c r="NGP443" s="10"/>
      <c r="NGQ443" s="10"/>
      <c r="NGR443" s="10"/>
      <c r="NGS443" s="10"/>
      <c r="NGT443" s="10"/>
      <c r="NGU443" s="10"/>
      <c r="NGV443" s="10"/>
      <c r="NGW443" s="10"/>
      <c r="NGX443" s="10"/>
      <c r="NGY443" s="10"/>
      <c r="NGZ443" s="10"/>
      <c r="NHA443" s="10"/>
      <c r="NHB443" s="10"/>
      <c r="NHC443" s="10"/>
      <c r="NHD443" s="10"/>
      <c r="NHE443" s="10"/>
      <c r="NHF443" s="10"/>
      <c r="NHG443" s="10"/>
      <c r="NHH443" s="10"/>
      <c r="NHI443" s="10"/>
      <c r="NHJ443" s="10"/>
      <c r="NHK443" s="10"/>
      <c r="NHL443" s="10"/>
      <c r="NHM443" s="10"/>
      <c r="NHN443" s="10"/>
      <c r="NHO443" s="10"/>
      <c r="NHP443" s="10"/>
      <c r="NHQ443" s="10"/>
      <c r="NHR443" s="10"/>
      <c r="NHS443" s="10"/>
      <c r="NHT443" s="10"/>
      <c r="NHU443" s="10"/>
      <c r="NHV443" s="10"/>
      <c r="NHW443" s="10"/>
      <c r="NHX443" s="10"/>
      <c r="NHY443" s="10"/>
      <c r="NHZ443" s="10"/>
      <c r="NIA443" s="10"/>
      <c r="NIB443" s="10"/>
      <c r="NIC443" s="10"/>
      <c r="NID443" s="10"/>
      <c r="NIE443" s="10"/>
      <c r="NIF443" s="10"/>
      <c r="NIG443" s="10"/>
      <c r="NIH443" s="10"/>
      <c r="NII443" s="10"/>
      <c r="NIJ443" s="10"/>
      <c r="NIK443" s="10"/>
      <c r="NIL443" s="10"/>
      <c r="NIM443" s="10"/>
      <c r="NIN443" s="10"/>
      <c r="NIO443" s="10"/>
      <c r="NIP443" s="10"/>
      <c r="NIQ443" s="10"/>
      <c r="NIR443" s="10"/>
      <c r="NIS443" s="10"/>
      <c r="NIT443" s="10"/>
      <c r="NIU443" s="10"/>
      <c r="NIV443" s="10"/>
      <c r="NIW443" s="10"/>
      <c r="NIX443" s="10"/>
      <c r="NIY443" s="10"/>
      <c r="NIZ443" s="10"/>
      <c r="NJA443" s="10"/>
      <c r="NJB443" s="10"/>
      <c r="NJC443" s="10"/>
      <c r="NJD443" s="10"/>
      <c r="NJE443" s="10"/>
      <c r="NJF443" s="10"/>
      <c r="NJG443" s="10"/>
      <c r="NJH443" s="10"/>
      <c r="NJI443" s="10"/>
      <c r="NJJ443" s="10"/>
      <c r="NJK443" s="10"/>
      <c r="NJL443" s="10"/>
      <c r="NJM443" s="10"/>
      <c r="NJN443" s="10"/>
      <c r="NJO443" s="10"/>
      <c r="NJP443" s="10"/>
      <c r="NJQ443" s="10"/>
      <c r="NJR443" s="10"/>
      <c r="NJS443" s="10"/>
      <c r="NJT443" s="10"/>
      <c r="NJU443" s="10"/>
      <c r="NJV443" s="10"/>
      <c r="NJW443" s="10"/>
      <c r="NJX443" s="10"/>
      <c r="NJY443" s="10"/>
      <c r="NJZ443" s="10"/>
      <c r="NKA443" s="10"/>
      <c r="NKB443" s="10"/>
      <c r="NKC443" s="10"/>
      <c r="NKD443" s="10"/>
      <c r="NKE443" s="10"/>
      <c r="NKF443" s="10"/>
      <c r="NKG443" s="10"/>
      <c r="NKH443" s="10"/>
      <c r="NKI443" s="10"/>
      <c r="NKJ443" s="10"/>
      <c r="NKK443" s="10"/>
      <c r="NKL443" s="10"/>
      <c r="NKM443" s="10"/>
      <c r="NKN443" s="10"/>
      <c r="NKO443" s="10"/>
      <c r="NKP443" s="10"/>
      <c r="NKQ443" s="10"/>
      <c r="NKR443" s="10"/>
      <c r="NKS443" s="10"/>
      <c r="NKT443" s="10"/>
      <c r="NKU443" s="10"/>
      <c r="NKV443" s="10"/>
      <c r="NKW443" s="10"/>
      <c r="NKX443" s="10"/>
      <c r="NKY443" s="10"/>
      <c r="NKZ443" s="10"/>
      <c r="NLA443" s="10"/>
      <c r="NLB443" s="10"/>
      <c r="NLC443" s="10"/>
      <c r="NLD443" s="10"/>
      <c r="NLE443" s="10"/>
      <c r="NLF443" s="10"/>
      <c r="NLG443" s="10"/>
      <c r="NLH443" s="10"/>
      <c r="NLI443" s="10"/>
      <c r="NLJ443" s="10"/>
      <c r="NLK443" s="10"/>
      <c r="NLL443" s="10"/>
      <c r="NLM443" s="10"/>
      <c r="NLN443" s="10"/>
      <c r="NLO443" s="10"/>
      <c r="NLP443" s="10"/>
      <c r="NLQ443" s="10"/>
      <c r="NLR443" s="10"/>
      <c r="NLS443" s="10"/>
      <c r="NLT443" s="10"/>
      <c r="NLU443" s="10"/>
      <c r="NLV443" s="10"/>
      <c r="NLW443" s="10"/>
      <c r="NLX443" s="10"/>
      <c r="NLY443" s="10"/>
      <c r="NLZ443" s="10"/>
      <c r="NMA443" s="10"/>
      <c r="NMB443" s="10"/>
      <c r="NMC443" s="10"/>
      <c r="NMD443" s="10"/>
      <c r="NME443" s="10"/>
      <c r="NMF443" s="10"/>
      <c r="NMG443" s="10"/>
      <c r="NMH443" s="10"/>
      <c r="NMI443" s="10"/>
      <c r="NMJ443" s="10"/>
      <c r="NMK443" s="10"/>
      <c r="NML443" s="10"/>
      <c r="NMM443" s="10"/>
      <c r="NMN443" s="10"/>
      <c r="NMO443" s="10"/>
      <c r="NMP443" s="10"/>
      <c r="NMQ443" s="10"/>
      <c r="NMR443" s="10"/>
      <c r="NMS443" s="10"/>
      <c r="NMT443" s="10"/>
      <c r="NMU443" s="10"/>
      <c r="NMV443" s="10"/>
      <c r="NMW443" s="10"/>
      <c r="NMX443" s="10"/>
      <c r="NMY443" s="10"/>
      <c r="NMZ443" s="10"/>
      <c r="NNA443" s="10"/>
      <c r="NNB443" s="10"/>
      <c r="NNC443" s="10"/>
      <c r="NND443" s="10"/>
      <c r="NNE443" s="10"/>
      <c r="NNF443" s="10"/>
      <c r="NNG443" s="10"/>
      <c r="NNH443" s="10"/>
      <c r="NNI443" s="10"/>
      <c r="NNJ443" s="10"/>
      <c r="NNK443" s="10"/>
      <c r="NNL443" s="10"/>
      <c r="NNM443" s="10"/>
      <c r="NNN443" s="10"/>
      <c r="NNO443" s="10"/>
      <c r="NNP443" s="10"/>
      <c r="NNQ443" s="10"/>
      <c r="NNR443" s="10"/>
      <c r="NNS443" s="10"/>
      <c r="NNT443" s="10"/>
      <c r="NNU443" s="10"/>
      <c r="NNV443" s="10"/>
      <c r="NNW443" s="10"/>
      <c r="NNX443" s="10"/>
      <c r="NNY443" s="10"/>
      <c r="NNZ443" s="10"/>
      <c r="NOA443" s="10"/>
      <c r="NOB443" s="10"/>
      <c r="NOC443" s="10"/>
      <c r="NOD443" s="10"/>
      <c r="NOE443" s="10"/>
      <c r="NOF443" s="10"/>
      <c r="NOG443" s="10"/>
      <c r="NOH443" s="10"/>
      <c r="NOI443" s="10"/>
      <c r="NOJ443" s="10"/>
      <c r="NOK443" s="10"/>
      <c r="NOL443" s="10"/>
      <c r="NOM443" s="10"/>
      <c r="NON443" s="10"/>
      <c r="NOO443" s="10"/>
      <c r="NOP443" s="10"/>
      <c r="NOQ443" s="10"/>
      <c r="NOR443" s="10"/>
      <c r="NOS443" s="10"/>
      <c r="NOT443" s="10"/>
      <c r="NOU443" s="10"/>
      <c r="NOV443" s="10"/>
      <c r="NOW443" s="10"/>
      <c r="NOX443" s="10"/>
      <c r="NOY443" s="10"/>
      <c r="NOZ443" s="10"/>
      <c r="NPA443" s="10"/>
      <c r="NPB443" s="10"/>
      <c r="NPC443" s="10"/>
      <c r="NPD443" s="10"/>
      <c r="NPE443" s="10"/>
      <c r="NPF443" s="10"/>
      <c r="NPG443" s="10"/>
      <c r="NPH443" s="10"/>
      <c r="NPI443" s="10"/>
      <c r="NPJ443" s="10"/>
      <c r="NPK443" s="10"/>
      <c r="NPL443" s="10"/>
      <c r="NPM443" s="10"/>
      <c r="NPN443" s="10"/>
      <c r="NPO443" s="10"/>
      <c r="NPP443" s="10"/>
      <c r="NPQ443" s="10"/>
      <c r="NPR443" s="10"/>
      <c r="NPS443" s="10"/>
      <c r="NPT443" s="10"/>
      <c r="NPU443" s="10"/>
      <c r="NPV443" s="10"/>
      <c r="NPW443" s="10"/>
      <c r="NPX443" s="10"/>
      <c r="NPY443" s="10"/>
      <c r="NPZ443" s="10"/>
      <c r="NQA443" s="10"/>
      <c r="NQB443" s="10"/>
      <c r="NQC443" s="10"/>
      <c r="NQD443" s="10"/>
      <c r="NQE443" s="10"/>
      <c r="NQF443" s="10"/>
      <c r="NQG443" s="10"/>
      <c r="NQH443" s="10"/>
      <c r="NQI443" s="10"/>
      <c r="NQJ443" s="10"/>
      <c r="NQK443" s="10"/>
      <c r="NQL443" s="10"/>
      <c r="NQM443" s="10"/>
      <c r="NQN443" s="10"/>
      <c r="NQO443" s="10"/>
      <c r="NQP443" s="10"/>
      <c r="NQQ443" s="10"/>
      <c r="NQR443" s="10"/>
      <c r="NQS443" s="10"/>
      <c r="NQT443" s="10"/>
      <c r="NQU443" s="10"/>
      <c r="NQV443" s="10"/>
      <c r="NQW443" s="10"/>
      <c r="NQX443" s="10"/>
      <c r="NQY443" s="10"/>
      <c r="NQZ443" s="10"/>
      <c r="NRA443" s="10"/>
      <c r="NRB443" s="10"/>
      <c r="NRC443" s="10"/>
      <c r="NRD443" s="10"/>
      <c r="NRE443" s="10"/>
      <c r="NRF443" s="10"/>
      <c r="NRG443" s="10"/>
      <c r="NRH443" s="10"/>
      <c r="NRI443" s="10"/>
      <c r="NRJ443" s="10"/>
      <c r="NRK443" s="10"/>
      <c r="NRL443" s="10"/>
      <c r="NRM443" s="10"/>
      <c r="NRN443" s="10"/>
      <c r="NRO443" s="10"/>
      <c r="NRP443" s="10"/>
      <c r="NRQ443" s="10"/>
      <c r="NRR443" s="10"/>
      <c r="NRS443" s="10"/>
      <c r="NRT443" s="10"/>
      <c r="NRU443" s="10"/>
      <c r="NRV443" s="10"/>
      <c r="NRW443" s="10"/>
      <c r="NRX443" s="10"/>
      <c r="NRY443" s="10"/>
      <c r="NRZ443" s="10"/>
      <c r="NSA443" s="10"/>
      <c r="NSB443" s="10"/>
      <c r="NSC443" s="10"/>
      <c r="NSD443" s="10"/>
      <c r="NSE443" s="10"/>
      <c r="NSF443" s="10"/>
      <c r="NSG443" s="10"/>
      <c r="NSH443" s="10"/>
      <c r="NSI443" s="10"/>
      <c r="NSJ443" s="10"/>
      <c r="NSK443" s="10"/>
      <c r="NSL443" s="10"/>
      <c r="NSM443" s="10"/>
      <c r="NSN443" s="10"/>
      <c r="NSO443" s="10"/>
      <c r="NSP443" s="10"/>
      <c r="NSQ443" s="10"/>
      <c r="NSR443" s="10"/>
      <c r="NSS443" s="10"/>
      <c r="NST443" s="10"/>
      <c r="NSU443" s="10"/>
      <c r="NSV443" s="10"/>
      <c r="NSW443" s="10"/>
      <c r="NSX443" s="10"/>
      <c r="NSY443" s="10"/>
      <c r="NSZ443" s="10"/>
      <c r="NTA443" s="10"/>
      <c r="NTB443" s="10"/>
      <c r="NTC443" s="10"/>
      <c r="NTD443" s="10"/>
      <c r="NTE443" s="10"/>
      <c r="NTF443" s="10"/>
      <c r="NTG443" s="10"/>
      <c r="NTH443" s="10"/>
      <c r="NTI443" s="10"/>
      <c r="NTJ443" s="10"/>
      <c r="NTK443" s="10"/>
      <c r="NTL443" s="10"/>
      <c r="NTM443" s="10"/>
      <c r="NTN443" s="10"/>
      <c r="NTO443" s="10"/>
      <c r="NTP443" s="10"/>
      <c r="NTQ443" s="10"/>
      <c r="NTR443" s="10"/>
      <c r="NTS443" s="10"/>
      <c r="NTT443" s="10"/>
      <c r="NTU443" s="10"/>
      <c r="NTV443" s="10"/>
      <c r="NTW443" s="10"/>
      <c r="NTX443" s="10"/>
      <c r="NTY443" s="10"/>
      <c r="NTZ443" s="10"/>
      <c r="NUA443" s="10"/>
      <c r="NUB443" s="10"/>
      <c r="NUC443" s="10"/>
      <c r="NUD443" s="10"/>
      <c r="NUE443" s="10"/>
      <c r="NUF443" s="10"/>
      <c r="NUG443" s="10"/>
      <c r="NUH443" s="10"/>
      <c r="NUI443" s="10"/>
      <c r="NUJ443" s="10"/>
      <c r="NUK443" s="10"/>
      <c r="NUL443" s="10"/>
      <c r="NUM443" s="10"/>
      <c r="NUN443" s="10"/>
      <c r="NUO443" s="10"/>
      <c r="NUP443" s="10"/>
      <c r="NUQ443" s="10"/>
      <c r="NUR443" s="10"/>
      <c r="NUS443" s="10"/>
      <c r="NUT443" s="10"/>
      <c r="NUU443" s="10"/>
      <c r="NUV443" s="10"/>
      <c r="NUW443" s="10"/>
      <c r="NUX443" s="10"/>
      <c r="NUY443" s="10"/>
      <c r="NUZ443" s="10"/>
      <c r="NVA443" s="10"/>
      <c r="NVB443" s="10"/>
      <c r="NVC443" s="10"/>
      <c r="NVD443" s="10"/>
      <c r="NVE443" s="10"/>
      <c r="NVF443" s="10"/>
      <c r="NVG443" s="10"/>
      <c r="NVH443" s="10"/>
      <c r="NVI443" s="10"/>
      <c r="NVJ443" s="10"/>
      <c r="NVK443" s="10"/>
      <c r="NVL443" s="10"/>
      <c r="NVM443" s="10"/>
      <c r="NVN443" s="10"/>
      <c r="NVO443" s="10"/>
      <c r="NVP443" s="10"/>
      <c r="NVQ443" s="10"/>
      <c r="NVR443" s="10"/>
      <c r="NVS443" s="10"/>
      <c r="NVT443" s="10"/>
      <c r="NVU443" s="10"/>
      <c r="NVV443" s="10"/>
      <c r="NVW443" s="10"/>
      <c r="NVX443" s="10"/>
      <c r="NVY443" s="10"/>
      <c r="NVZ443" s="10"/>
      <c r="NWA443" s="10"/>
      <c r="NWB443" s="10"/>
      <c r="NWC443" s="10"/>
      <c r="NWD443" s="10"/>
      <c r="NWE443" s="10"/>
      <c r="NWF443" s="10"/>
      <c r="NWG443" s="10"/>
      <c r="NWH443" s="10"/>
      <c r="NWI443" s="10"/>
      <c r="NWJ443" s="10"/>
      <c r="NWK443" s="10"/>
      <c r="NWL443" s="10"/>
      <c r="NWM443" s="10"/>
      <c r="NWN443" s="10"/>
      <c r="NWO443" s="10"/>
      <c r="NWP443" s="10"/>
      <c r="NWQ443" s="10"/>
      <c r="NWR443" s="10"/>
      <c r="NWS443" s="10"/>
      <c r="NWT443" s="10"/>
      <c r="NWU443" s="10"/>
      <c r="NWV443" s="10"/>
      <c r="NWW443" s="10"/>
      <c r="NWX443" s="10"/>
      <c r="NWY443" s="10"/>
      <c r="NWZ443" s="10"/>
      <c r="NXA443" s="10"/>
      <c r="NXB443" s="10"/>
      <c r="NXC443" s="10"/>
      <c r="NXD443" s="10"/>
      <c r="NXE443" s="10"/>
      <c r="NXF443" s="10"/>
      <c r="NXG443" s="10"/>
      <c r="NXH443" s="10"/>
      <c r="NXI443" s="10"/>
      <c r="NXJ443" s="10"/>
      <c r="NXK443" s="10"/>
      <c r="NXL443" s="10"/>
      <c r="NXM443" s="10"/>
      <c r="NXN443" s="10"/>
      <c r="NXO443" s="10"/>
      <c r="NXP443" s="10"/>
      <c r="NXQ443" s="10"/>
      <c r="NXR443" s="10"/>
      <c r="NXS443" s="10"/>
      <c r="NXT443" s="10"/>
      <c r="NXU443" s="10"/>
      <c r="NXV443" s="10"/>
      <c r="NXW443" s="10"/>
      <c r="NXX443" s="10"/>
      <c r="NXY443" s="10"/>
      <c r="NXZ443" s="10"/>
      <c r="NYA443" s="10"/>
      <c r="NYB443" s="10"/>
      <c r="NYC443" s="10"/>
      <c r="NYD443" s="10"/>
      <c r="NYE443" s="10"/>
      <c r="NYF443" s="10"/>
      <c r="NYG443" s="10"/>
      <c r="NYH443" s="10"/>
      <c r="NYI443" s="10"/>
      <c r="NYJ443" s="10"/>
      <c r="NYK443" s="10"/>
      <c r="NYL443" s="10"/>
      <c r="NYM443" s="10"/>
      <c r="NYN443" s="10"/>
      <c r="NYO443" s="10"/>
      <c r="NYP443" s="10"/>
      <c r="NYQ443" s="10"/>
      <c r="NYR443" s="10"/>
      <c r="NYS443" s="10"/>
      <c r="NYT443" s="10"/>
      <c r="NYU443" s="10"/>
      <c r="NYV443" s="10"/>
      <c r="NYW443" s="10"/>
      <c r="NYX443" s="10"/>
      <c r="NYY443" s="10"/>
      <c r="NYZ443" s="10"/>
      <c r="NZA443" s="10"/>
      <c r="NZB443" s="10"/>
      <c r="NZC443" s="10"/>
      <c r="NZD443" s="10"/>
      <c r="NZE443" s="10"/>
      <c r="NZF443" s="10"/>
      <c r="NZG443" s="10"/>
      <c r="NZH443" s="10"/>
      <c r="NZI443" s="10"/>
      <c r="NZJ443" s="10"/>
      <c r="NZK443" s="10"/>
      <c r="NZL443" s="10"/>
      <c r="NZM443" s="10"/>
      <c r="NZN443" s="10"/>
      <c r="NZO443" s="10"/>
      <c r="NZP443" s="10"/>
      <c r="NZQ443" s="10"/>
      <c r="NZR443" s="10"/>
      <c r="NZS443" s="10"/>
      <c r="NZT443" s="10"/>
      <c r="NZU443" s="10"/>
      <c r="NZV443" s="10"/>
      <c r="NZW443" s="10"/>
      <c r="NZX443" s="10"/>
      <c r="NZY443" s="10"/>
      <c r="NZZ443" s="10"/>
      <c r="OAA443" s="10"/>
      <c r="OAB443" s="10"/>
      <c r="OAC443" s="10"/>
      <c r="OAD443" s="10"/>
      <c r="OAE443" s="10"/>
      <c r="OAF443" s="10"/>
      <c r="OAG443" s="10"/>
      <c r="OAH443" s="10"/>
      <c r="OAI443" s="10"/>
      <c r="OAJ443" s="10"/>
      <c r="OAK443" s="10"/>
      <c r="OAL443" s="10"/>
      <c r="OAM443" s="10"/>
      <c r="OAN443" s="10"/>
      <c r="OAO443" s="10"/>
      <c r="OAP443" s="10"/>
      <c r="OAQ443" s="10"/>
      <c r="OAR443" s="10"/>
      <c r="OAS443" s="10"/>
      <c r="OAT443" s="10"/>
      <c r="OAU443" s="10"/>
      <c r="OAV443" s="10"/>
      <c r="OAW443" s="10"/>
      <c r="OAX443" s="10"/>
      <c r="OAY443" s="10"/>
      <c r="OAZ443" s="10"/>
      <c r="OBA443" s="10"/>
      <c r="OBB443" s="10"/>
      <c r="OBC443" s="10"/>
      <c r="OBD443" s="10"/>
      <c r="OBE443" s="10"/>
      <c r="OBF443" s="10"/>
      <c r="OBG443" s="10"/>
      <c r="OBH443" s="10"/>
      <c r="OBI443" s="10"/>
      <c r="OBJ443" s="10"/>
      <c r="OBK443" s="10"/>
      <c r="OBL443" s="10"/>
      <c r="OBM443" s="10"/>
      <c r="OBN443" s="10"/>
      <c r="OBO443" s="10"/>
      <c r="OBP443" s="10"/>
      <c r="OBQ443" s="10"/>
      <c r="OBR443" s="10"/>
      <c r="OBS443" s="10"/>
      <c r="OBT443" s="10"/>
      <c r="OBU443" s="10"/>
      <c r="OBV443" s="10"/>
      <c r="OBW443" s="10"/>
      <c r="OBX443" s="10"/>
      <c r="OBY443" s="10"/>
      <c r="OBZ443" s="10"/>
      <c r="OCA443" s="10"/>
      <c r="OCB443" s="10"/>
      <c r="OCC443" s="10"/>
      <c r="OCD443" s="10"/>
      <c r="OCE443" s="10"/>
      <c r="OCF443" s="10"/>
      <c r="OCG443" s="10"/>
      <c r="OCH443" s="10"/>
      <c r="OCI443" s="10"/>
      <c r="OCJ443" s="10"/>
      <c r="OCK443" s="10"/>
      <c r="OCL443" s="10"/>
      <c r="OCM443" s="10"/>
      <c r="OCN443" s="10"/>
      <c r="OCO443" s="10"/>
      <c r="OCP443" s="10"/>
      <c r="OCQ443" s="10"/>
      <c r="OCR443" s="10"/>
      <c r="OCS443" s="10"/>
      <c r="OCT443" s="10"/>
      <c r="OCU443" s="10"/>
      <c r="OCV443" s="10"/>
      <c r="OCW443" s="10"/>
      <c r="OCX443" s="10"/>
      <c r="OCY443" s="10"/>
      <c r="OCZ443" s="10"/>
      <c r="ODA443" s="10"/>
      <c r="ODB443" s="10"/>
      <c r="ODC443" s="10"/>
      <c r="ODD443" s="10"/>
      <c r="ODE443" s="10"/>
      <c r="ODF443" s="10"/>
      <c r="ODG443" s="10"/>
      <c r="ODH443" s="10"/>
      <c r="ODI443" s="10"/>
      <c r="ODJ443" s="10"/>
      <c r="ODK443" s="10"/>
      <c r="ODL443" s="10"/>
      <c r="ODM443" s="10"/>
      <c r="ODN443" s="10"/>
      <c r="ODO443" s="10"/>
      <c r="ODP443" s="10"/>
      <c r="ODQ443" s="10"/>
      <c r="ODR443" s="10"/>
      <c r="ODS443" s="10"/>
      <c r="ODT443" s="10"/>
      <c r="ODU443" s="10"/>
      <c r="ODV443" s="10"/>
      <c r="ODW443" s="10"/>
      <c r="ODX443" s="10"/>
      <c r="ODY443" s="10"/>
      <c r="ODZ443" s="10"/>
      <c r="OEA443" s="10"/>
      <c r="OEB443" s="10"/>
      <c r="OEC443" s="10"/>
      <c r="OED443" s="10"/>
      <c r="OEE443" s="10"/>
      <c r="OEF443" s="10"/>
      <c r="OEG443" s="10"/>
      <c r="OEH443" s="10"/>
      <c r="OEI443" s="10"/>
      <c r="OEJ443" s="10"/>
      <c r="OEK443" s="10"/>
      <c r="OEL443" s="10"/>
      <c r="OEM443" s="10"/>
      <c r="OEN443" s="10"/>
      <c r="OEO443" s="10"/>
      <c r="OEP443" s="10"/>
      <c r="OEQ443" s="10"/>
      <c r="OER443" s="10"/>
      <c r="OES443" s="10"/>
      <c r="OET443" s="10"/>
      <c r="OEU443" s="10"/>
      <c r="OEV443" s="10"/>
      <c r="OEW443" s="10"/>
      <c r="OEX443" s="10"/>
      <c r="OEY443" s="10"/>
      <c r="OEZ443" s="10"/>
      <c r="OFA443" s="10"/>
      <c r="OFB443" s="10"/>
      <c r="OFC443" s="10"/>
      <c r="OFD443" s="10"/>
      <c r="OFE443" s="10"/>
      <c r="OFF443" s="10"/>
      <c r="OFG443" s="10"/>
      <c r="OFH443" s="10"/>
      <c r="OFI443" s="10"/>
      <c r="OFJ443" s="10"/>
      <c r="OFK443" s="10"/>
      <c r="OFL443" s="10"/>
      <c r="OFM443" s="10"/>
      <c r="OFN443" s="10"/>
      <c r="OFO443" s="10"/>
      <c r="OFP443" s="10"/>
      <c r="OFQ443" s="10"/>
      <c r="OFR443" s="10"/>
      <c r="OFS443" s="10"/>
      <c r="OFT443" s="10"/>
      <c r="OFU443" s="10"/>
      <c r="OFV443" s="10"/>
      <c r="OFW443" s="10"/>
      <c r="OFX443" s="10"/>
      <c r="OFY443" s="10"/>
      <c r="OFZ443" s="10"/>
      <c r="OGA443" s="10"/>
      <c r="OGB443" s="10"/>
      <c r="OGC443" s="10"/>
      <c r="OGD443" s="10"/>
      <c r="OGE443" s="10"/>
      <c r="OGF443" s="10"/>
      <c r="OGG443" s="10"/>
      <c r="OGH443" s="10"/>
      <c r="OGI443" s="10"/>
      <c r="OGJ443" s="10"/>
      <c r="OGK443" s="10"/>
      <c r="OGL443" s="10"/>
      <c r="OGM443" s="10"/>
      <c r="OGN443" s="10"/>
      <c r="OGO443" s="10"/>
      <c r="OGP443" s="10"/>
      <c r="OGQ443" s="10"/>
      <c r="OGR443" s="10"/>
      <c r="OGS443" s="10"/>
      <c r="OGT443" s="10"/>
      <c r="OGU443" s="10"/>
      <c r="OGV443" s="10"/>
      <c r="OGW443" s="10"/>
      <c r="OGX443" s="10"/>
      <c r="OGY443" s="10"/>
      <c r="OGZ443" s="10"/>
      <c r="OHA443" s="10"/>
      <c r="OHB443" s="10"/>
      <c r="OHC443" s="10"/>
      <c r="OHD443" s="10"/>
      <c r="OHE443" s="10"/>
      <c r="OHF443" s="10"/>
      <c r="OHG443" s="10"/>
      <c r="OHH443" s="10"/>
      <c r="OHI443" s="10"/>
      <c r="OHJ443" s="10"/>
      <c r="OHK443" s="10"/>
      <c r="OHL443" s="10"/>
      <c r="OHM443" s="10"/>
      <c r="OHN443" s="10"/>
      <c r="OHO443" s="10"/>
      <c r="OHP443" s="10"/>
      <c r="OHQ443" s="10"/>
      <c r="OHR443" s="10"/>
      <c r="OHS443" s="10"/>
      <c r="OHT443" s="10"/>
      <c r="OHU443" s="10"/>
      <c r="OHV443" s="10"/>
      <c r="OHW443" s="10"/>
      <c r="OHX443" s="10"/>
      <c r="OHY443" s="10"/>
      <c r="OHZ443" s="10"/>
      <c r="OIA443" s="10"/>
      <c r="OIB443" s="10"/>
      <c r="OIC443" s="10"/>
      <c r="OID443" s="10"/>
      <c r="OIE443" s="10"/>
      <c r="OIF443" s="10"/>
      <c r="OIG443" s="10"/>
      <c r="OIH443" s="10"/>
      <c r="OII443" s="10"/>
      <c r="OIJ443" s="10"/>
      <c r="OIK443" s="10"/>
      <c r="OIL443" s="10"/>
      <c r="OIM443" s="10"/>
      <c r="OIN443" s="10"/>
      <c r="OIO443" s="10"/>
      <c r="OIP443" s="10"/>
      <c r="OIQ443" s="10"/>
      <c r="OIR443" s="10"/>
      <c r="OIS443" s="10"/>
      <c r="OIT443" s="10"/>
      <c r="OIU443" s="10"/>
      <c r="OIV443" s="10"/>
      <c r="OIW443" s="10"/>
      <c r="OIX443" s="10"/>
      <c r="OIY443" s="10"/>
      <c r="OIZ443" s="10"/>
      <c r="OJA443" s="10"/>
      <c r="OJB443" s="10"/>
      <c r="OJC443" s="10"/>
      <c r="OJD443" s="10"/>
      <c r="OJE443" s="10"/>
      <c r="OJF443" s="10"/>
      <c r="OJG443" s="10"/>
      <c r="OJH443" s="10"/>
      <c r="OJI443" s="10"/>
      <c r="OJJ443" s="10"/>
      <c r="OJK443" s="10"/>
      <c r="OJL443" s="10"/>
      <c r="OJM443" s="10"/>
      <c r="OJN443" s="10"/>
      <c r="OJO443" s="10"/>
      <c r="OJP443" s="10"/>
      <c r="OJQ443" s="10"/>
      <c r="OJR443" s="10"/>
      <c r="OJS443" s="10"/>
      <c r="OJT443" s="10"/>
      <c r="OJU443" s="10"/>
      <c r="OJV443" s="10"/>
      <c r="OJW443" s="10"/>
      <c r="OJX443" s="10"/>
      <c r="OJY443" s="10"/>
      <c r="OJZ443" s="10"/>
      <c r="OKA443" s="10"/>
      <c r="OKB443" s="10"/>
      <c r="OKC443" s="10"/>
      <c r="OKD443" s="10"/>
      <c r="OKE443" s="10"/>
      <c r="OKF443" s="10"/>
      <c r="OKG443" s="10"/>
      <c r="OKH443" s="10"/>
      <c r="OKI443" s="10"/>
      <c r="OKJ443" s="10"/>
      <c r="OKK443" s="10"/>
      <c r="OKL443" s="10"/>
      <c r="OKM443" s="10"/>
      <c r="OKN443" s="10"/>
      <c r="OKO443" s="10"/>
      <c r="OKP443" s="10"/>
      <c r="OKQ443" s="10"/>
      <c r="OKR443" s="10"/>
      <c r="OKS443" s="10"/>
      <c r="OKT443" s="10"/>
      <c r="OKU443" s="10"/>
      <c r="OKV443" s="10"/>
      <c r="OKW443" s="10"/>
      <c r="OKX443" s="10"/>
      <c r="OKY443" s="10"/>
      <c r="OKZ443" s="10"/>
      <c r="OLA443" s="10"/>
      <c r="OLB443" s="10"/>
      <c r="OLC443" s="10"/>
      <c r="OLD443" s="10"/>
      <c r="OLE443" s="10"/>
      <c r="OLF443" s="10"/>
      <c r="OLG443" s="10"/>
      <c r="OLH443" s="10"/>
      <c r="OLI443" s="10"/>
      <c r="OLJ443" s="10"/>
      <c r="OLK443" s="10"/>
      <c r="OLL443" s="10"/>
      <c r="OLM443" s="10"/>
      <c r="OLN443" s="10"/>
      <c r="OLO443" s="10"/>
      <c r="OLP443" s="10"/>
      <c r="OLQ443" s="10"/>
      <c r="OLR443" s="10"/>
      <c r="OLS443" s="10"/>
      <c r="OLT443" s="10"/>
      <c r="OLU443" s="10"/>
      <c r="OLV443" s="10"/>
      <c r="OLW443" s="10"/>
      <c r="OLX443" s="10"/>
      <c r="OLY443" s="10"/>
      <c r="OLZ443" s="10"/>
      <c r="OMA443" s="10"/>
      <c r="OMB443" s="10"/>
      <c r="OMC443" s="10"/>
      <c r="OMD443" s="10"/>
      <c r="OME443" s="10"/>
      <c r="OMF443" s="10"/>
      <c r="OMG443" s="10"/>
      <c r="OMH443" s="10"/>
      <c r="OMI443" s="10"/>
      <c r="OMJ443" s="10"/>
      <c r="OMK443" s="10"/>
      <c r="OML443" s="10"/>
      <c r="OMM443" s="10"/>
      <c r="OMN443" s="10"/>
      <c r="OMO443" s="10"/>
      <c r="OMP443" s="10"/>
      <c r="OMQ443" s="10"/>
      <c r="OMR443" s="10"/>
      <c r="OMS443" s="10"/>
      <c r="OMT443" s="10"/>
      <c r="OMU443" s="10"/>
      <c r="OMV443" s="10"/>
      <c r="OMW443" s="10"/>
      <c r="OMX443" s="10"/>
      <c r="OMY443" s="10"/>
      <c r="OMZ443" s="10"/>
      <c r="ONA443" s="10"/>
      <c r="ONB443" s="10"/>
      <c r="ONC443" s="10"/>
      <c r="OND443" s="10"/>
      <c r="ONE443" s="10"/>
      <c r="ONF443" s="10"/>
      <c r="ONG443" s="10"/>
      <c r="ONH443" s="10"/>
      <c r="ONI443" s="10"/>
      <c r="ONJ443" s="10"/>
      <c r="ONK443" s="10"/>
      <c r="ONL443" s="10"/>
      <c r="ONM443" s="10"/>
      <c r="ONN443" s="10"/>
      <c r="ONO443" s="10"/>
      <c r="ONP443" s="10"/>
      <c r="ONQ443" s="10"/>
      <c r="ONR443" s="10"/>
      <c r="ONS443" s="10"/>
      <c r="ONT443" s="10"/>
      <c r="ONU443" s="10"/>
      <c r="ONV443" s="10"/>
      <c r="ONW443" s="10"/>
      <c r="ONX443" s="10"/>
      <c r="ONY443" s="10"/>
      <c r="ONZ443" s="10"/>
      <c r="OOA443" s="10"/>
      <c r="OOB443" s="10"/>
      <c r="OOC443" s="10"/>
      <c r="OOD443" s="10"/>
      <c r="OOE443" s="10"/>
      <c r="OOF443" s="10"/>
      <c r="OOG443" s="10"/>
      <c r="OOH443" s="10"/>
      <c r="OOI443" s="10"/>
      <c r="OOJ443" s="10"/>
      <c r="OOK443" s="10"/>
      <c r="OOL443" s="10"/>
      <c r="OOM443" s="10"/>
      <c r="OON443" s="10"/>
      <c r="OOO443" s="10"/>
      <c r="OOP443" s="10"/>
      <c r="OOQ443" s="10"/>
      <c r="OOR443" s="10"/>
      <c r="OOS443" s="10"/>
      <c r="OOT443" s="10"/>
      <c r="OOU443" s="10"/>
      <c r="OOV443" s="10"/>
      <c r="OOW443" s="10"/>
      <c r="OOX443" s="10"/>
      <c r="OOY443" s="10"/>
      <c r="OOZ443" s="10"/>
      <c r="OPA443" s="10"/>
      <c r="OPB443" s="10"/>
      <c r="OPC443" s="10"/>
      <c r="OPD443" s="10"/>
      <c r="OPE443" s="10"/>
      <c r="OPF443" s="10"/>
      <c r="OPG443" s="10"/>
      <c r="OPH443" s="10"/>
      <c r="OPI443" s="10"/>
      <c r="OPJ443" s="10"/>
      <c r="OPK443" s="10"/>
      <c r="OPL443" s="10"/>
      <c r="OPM443" s="10"/>
      <c r="OPN443" s="10"/>
      <c r="OPO443" s="10"/>
      <c r="OPP443" s="10"/>
      <c r="OPQ443" s="10"/>
      <c r="OPR443" s="10"/>
      <c r="OPS443" s="10"/>
      <c r="OPT443" s="10"/>
      <c r="OPU443" s="10"/>
      <c r="OPV443" s="10"/>
      <c r="OPW443" s="10"/>
      <c r="OPX443" s="10"/>
      <c r="OPY443" s="10"/>
      <c r="OPZ443" s="10"/>
      <c r="OQA443" s="10"/>
      <c r="OQB443" s="10"/>
      <c r="OQC443" s="10"/>
      <c r="OQD443" s="10"/>
      <c r="OQE443" s="10"/>
      <c r="OQF443" s="10"/>
      <c r="OQG443" s="10"/>
      <c r="OQH443" s="10"/>
      <c r="OQI443" s="10"/>
      <c r="OQJ443" s="10"/>
      <c r="OQK443" s="10"/>
      <c r="OQL443" s="10"/>
      <c r="OQM443" s="10"/>
      <c r="OQN443" s="10"/>
      <c r="OQO443" s="10"/>
      <c r="OQP443" s="10"/>
      <c r="OQQ443" s="10"/>
      <c r="OQR443" s="10"/>
      <c r="OQS443" s="10"/>
      <c r="OQT443" s="10"/>
      <c r="OQU443" s="10"/>
      <c r="OQV443" s="10"/>
      <c r="OQW443" s="10"/>
      <c r="OQX443" s="10"/>
      <c r="OQY443" s="10"/>
      <c r="OQZ443" s="10"/>
      <c r="ORA443" s="10"/>
      <c r="ORB443" s="10"/>
      <c r="ORC443" s="10"/>
      <c r="ORD443" s="10"/>
      <c r="ORE443" s="10"/>
      <c r="ORF443" s="10"/>
      <c r="ORG443" s="10"/>
      <c r="ORH443" s="10"/>
      <c r="ORI443" s="10"/>
      <c r="ORJ443" s="10"/>
      <c r="ORK443" s="10"/>
      <c r="ORL443" s="10"/>
      <c r="ORM443" s="10"/>
      <c r="ORN443" s="10"/>
      <c r="ORO443" s="10"/>
      <c r="ORP443" s="10"/>
      <c r="ORQ443" s="10"/>
      <c r="ORR443" s="10"/>
      <c r="ORS443" s="10"/>
      <c r="ORT443" s="10"/>
      <c r="ORU443" s="10"/>
      <c r="ORV443" s="10"/>
      <c r="ORW443" s="10"/>
      <c r="ORX443" s="10"/>
      <c r="ORY443" s="10"/>
      <c r="ORZ443" s="10"/>
      <c r="OSA443" s="10"/>
      <c r="OSB443" s="10"/>
      <c r="OSC443" s="10"/>
      <c r="OSD443" s="10"/>
      <c r="OSE443" s="10"/>
      <c r="OSF443" s="10"/>
      <c r="OSG443" s="10"/>
      <c r="OSH443" s="10"/>
      <c r="OSI443" s="10"/>
      <c r="OSJ443" s="10"/>
      <c r="OSK443" s="10"/>
      <c r="OSL443" s="10"/>
      <c r="OSM443" s="10"/>
      <c r="OSN443" s="10"/>
      <c r="OSO443" s="10"/>
      <c r="OSP443" s="10"/>
      <c r="OSQ443" s="10"/>
      <c r="OSR443" s="10"/>
      <c r="OSS443" s="10"/>
      <c r="OST443" s="10"/>
      <c r="OSU443" s="10"/>
      <c r="OSV443" s="10"/>
      <c r="OSW443" s="10"/>
      <c r="OSX443" s="10"/>
      <c r="OSY443" s="10"/>
      <c r="OSZ443" s="10"/>
      <c r="OTA443" s="10"/>
      <c r="OTB443" s="10"/>
      <c r="OTC443" s="10"/>
      <c r="OTD443" s="10"/>
      <c r="OTE443" s="10"/>
      <c r="OTF443" s="10"/>
      <c r="OTG443" s="10"/>
      <c r="OTH443" s="10"/>
      <c r="OTI443" s="10"/>
      <c r="OTJ443" s="10"/>
      <c r="OTK443" s="10"/>
      <c r="OTL443" s="10"/>
      <c r="OTM443" s="10"/>
      <c r="OTN443" s="10"/>
      <c r="OTO443" s="10"/>
      <c r="OTP443" s="10"/>
      <c r="OTQ443" s="10"/>
      <c r="OTR443" s="10"/>
      <c r="OTS443" s="10"/>
      <c r="OTT443" s="10"/>
      <c r="OTU443" s="10"/>
      <c r="OTV443" s="10"/>
      <c r="OTW443" s="10"/>
      <c r="OTX443" s="10"/>
      <c r="OTY443" s="10"/>
      <c r="OTZ443" s="10"/>
      <c r="OUA443" s="10"/>
      <c r="OUB443" s="10"/>
      <c r="OUC443" s="10"/>
      <c r="OUD443" s="10"/>
      <c r="OUE443" s="10"/>
      <c r="OUF443" s="10"/>
      <c r="OUG443" s="10"/>
      <c r="OUH443" s="10"/>
      <c r="OUI443" s="10"/>
      <c r="OUJ443" s="10"/>
      <c r="OUK443" s="10"/>
      <c r="OUL443" s="10"/>
      <c r="OUM443" s="10"/>
      <c r="OUN443" s="10"/>
      <c r="OUO443" s="10"/>
      <c r="OUP443" s="10"/>
      <c r="OUQ443" s="10"/>
      <c r="OUR443" s="10"/>
      <c r="OUS443" s="10"/>
      <c r="OUT443" s="10"/>
      <c r="OUU443" s="10"/>
      <c r="OUV443" s="10"/>
      <c r="OUW443" s="10"/>
      <c r="OUX443" s="10"/>
      <c r="OUY443" s="10"/>
      <c r="OUZ443" s="10"/>
      <c r="OVA443" s="10"/>
      <c r="OVB443" s="10"/>
      <c r="OVC443" s="10"/>
      <c r="OVD443" s="10"/>
      <c r="OVE443" s="10"/>
      <c r="OVF443" s="10"/>
      <c r="OVG443" s="10"/>
      <c r="OVH443" s="10"/>
      <c r="OVI443" s="10"/>
      <c r="OVJ443" s="10"/>
      <c r="OVK443" s="10"/>
      <c r="OVL443" s="10"/>
      <c r="OVM443" s="10"/>
      <c r="OVN443" s="10"/>
      <c r="OVO443" s="10"/>
      <c r="OVP443" s="10"/>
      <c r="OVQ443" s="10"/>
      <c r="OVR443" s="10"/>
      <c r="OVS443" s="10"/>
      <c r="OVT443" s="10"/>
      <c r="OVU443" s="10"/>
      <c r="OVV443" s="10"/>
      <c r="OVW443" s="10"/>
      <c r="OVX443" s="10"/>
      <c r="OVY443" s="10"/>
      <c r="OVZ443" s="10"/>
      <c r="OWA443" s="10"/>
      <c r="OWB443" s="10"/>
      <c r="OWC443" s="10"/>
      <c r="OWD443" s="10"/>
      <c r="OWE443" s="10"/>
      <c r="OWF443" s="10"/>
      <c r="OWG443" s="10"/>
      <c r="OWH443" s="10"/>
      <c r="OWI443" s="10"/>
      <c r="OWJ443" s="10"/>
      <c r="OWK443" s="10"/>
      <c r="OWL443" s="10"/>
      <c r="OWM443" s="10"/>
      <c r="OWN443" s="10"/>
      <c r="OWO443" s="10"/>
      <c r="OWP443" s="10"/>
      <c r="OWQ443" s="10"/>
      <c r="OWR443" s="10"/>
      <c r="OWS443" s="10"/>
      <c r="OWT443" s="10"/>
      <c r="OWU443" s="10"/>
      <c r="OWV443" s="10"/>
      <c r="OWW443" s="10"/>
      <c r="OWX443" s="10"/>
      <c r="OWY443" s="10"/>
      <c r="OWZ443" s="10"/>
      <c r="OXA443" s="10"/>
      <c r="OXB443" s="10"/>
      <c r="OXC443" s="10"/>
      <c r="OXD443" s="10"/>
      <c r="OXE443" s="10"/>
      <c r="OXF443" s="10"/>
      <c r="OXG443" s="10"/>
      <c r="OXH443" s="10"/>
      <c r="OXI443" s="10"/>
      <c r="OXJ443" s="10"/>
      <c r="OXK443" s="10"/>
      <c r="OXL443" s="10"/>
      <c r="OXM443" s="10"/>
      <c r="OXN443" s="10"/>
      <c r="OXO443" s="10"/>
      <c r="OXP443" s="10"/>
      <c r="OXQ443" s="10"/>
      <c r="OXR443" s="10"/>
      <c r="OXS443" s="10"/>
      <c r="OXT443" s="10"/>
      <c r="OXU443" s="10"/>
      <c r="OXV443" s="10"/>
      <c r="OXW443" s="10"/>
      <c r="OXX443" s="10"/>
      <c r="OXY443" s="10"/>
      <c r="OXZ443" s="10"/>
      <c r="OYA443" s="10"/>
      <c r="OYB443" s="10"/>
      <c r="OYC443" s="10"/>
      <c r="OYD443" s="10"/>
      <c r="OYE443" s="10"/>
      <c r="OYF443" s="10"/>
      <c r="OYG443" s="10"/>
      <c r="OYH443" s="10"/>
      <c r="OYI443" s="10"/>
      <c r="OYJ443" s="10"/>
      <c r="OYK443" s="10"/>
      <c r="OYL443" s="10"/>
      <c r="OYM443" s="10"/>
      <c r="OYN443" s="10"/>
      <c r="OYO443" s="10"/>
      <c r="OYP443" s="10"/>
      <c r="OYQ443" s="10"/>
      <c r="OYR443" s="10"/>
      <c r="OYS443" s="10"/>
      <c r="OYT443" s="10"/>
      <c r="OYU443" s="10"/>
      <c r="OYV443" s="10"/>
      <c r="OYW443" s="10"/>
      <c r="OYX443" s="10"/>
      <c r="OYY443" s="10"/>
      <c r="OYZ443" s="10"/>
      <c r="OZA443" s="10"/>
      <c r="OZB443" s="10"/>
      <c r="OZC443" s="10"/>
      <c r="OZD443" s="10"/>
      <c r="OZE443" s="10"/>
      <c r="OZF443" s="10"/>
      <c r="OZG443" s="10"/>
      <c r="OZH443" s="10"/>
      <c r="OZI443" s="10"/>
      <c r="OZJ443" s="10"/>
      <c r="OZK443" s="10"/>
      <c r="OZL443" s="10"/>
      <c r="OZM443" s="10"/>
      <c r="OZN443" s="10"/>
      <c r="OZO443" s="10"/>
      <c r="OZP443" s="10"/>
      <c r="OZQ443" s="10"/>
      <c r="OZR443" s="10"/>
      <c r="OZS443" s="10"/>
      <c r="OZT443" s="10"/>
      <c r="OZU443" s="10"/>
      <c r="OZV443" s="10"/>
      <c r="OZW443" s="10"/>
      <c r="OZX443" s="10"/>
      <c r="OZY443" s="10"/>
      <c r="OZZ443" s="10"/>
      <c r="PAA443" s="10"/>
      <c r="PAB443" s="10"/>
      <c r="PAC443" s="10"/>
      <c r="PAD443" s="10"/>
      <c r="PAE443" s="10"/>
      <c r="PAF443" s="10"/>
      <c r="PAG443" s="10"/>
      <c r="PAH443" s="10"/>
      <c r="PAI443" s="10"/>
      <c r="PAJ443" s="10"/>
      <c r="PAK443" s="10"/>
      <c r="PAL443" s="10"/>
      <c r="PAM443" s="10"/>
      <c r="PAN443" s="10"/>
      <c r="PAO443" s="10"/>
      <c r="PAP443" s="10"/>
      <c r="PAQ443" s="10"/>
      <c r="PAR443" s="10"/>
      <c r="PAS443" s="10"/>
      <c r="PAT443" s="10"/>
      <c r="PAU443" s="10"/>
      <c r="PAV443" s="10"/>
      <c r="PAW443" s="10"/>
      <c r="PAX443" s="10"/>
      <c r="PAY443" s="10"/>
      <c r="PAZ443" s="10"/>
      <c r="PBA443" s="10"/>
      <c r="PBB443" s="10"/>
      <c r="PBC443" s="10"/>
      <c r="PBD443" s="10"/>
      <c r="PBE443" s="10"/>
      <c r="PBF443" s="10"/>
      <c r="PBG443" s="10"/>
      <c r="PBH443" s="10"/>
      <c r="PBI443" s="10"/>
      <c r="PBJ443" s="10"/>
      <c r="PBK443" s="10"/>
      <c r="PBL443" s="10"/>
      <c r="PBM443" s="10"/>
      <c r="PBN443" s="10"/>
      <c r="PBO443" s="10"/>
      <c r="PBP443" s="10"/>
      <c r="PBQ443" s="10"/>
      <c r="PBR443" s="10"/>
      <c r="PBS443" s="10"/>
      <c r="PBT443" s="10"/>
      <c r="PBU443" s="10"/>
      <c r="PBV443" s="10"/>
      <c r="PBW443" s="10"/>
      <c r="PBX443" s="10"/>
      <c r="PBY443" s="10"/>
      <c r="PBZ443" s="10"/>
      <c r="PCA443" s="10"/>
      <c r="PCB443" s="10"/>
      <c r="PCC443" s="10"/>
      <c r="PCD443" s="10"/>
      <c r="PCE443" s="10"/>
      <c r="PCF443" s="10"/>
      <c r="PCG443" s="10"/>
      <c r="PCH443" s="10"/>
      <c r="PCI443" s="10"/>
      <c r="PCJ443" s="10"/>
      <c r="PCK443" s="10"/>
      <c r="PCL443" s="10"/>
      <c r="PCM443" s="10"/>
      <c r="PCN443" s="10"/>
      <c r="PCO443" s="10"/>
      <c r="PCP443" s="10"/>
      <c r="PCQ443" s="10"/>
      <c r="PCR443" s="10"/>
      <c r="PCS443" s="10"/>
      <c r="PCT443" s="10"/>
      <c r="PCU443" s="10"/>
      <c r="PCV443" s="10"/>
      <c r="PCW443" s="10"/>
      <c r="PCX443" s="10"/>
      <c r="PCY443" s="10"/>
      <c r="PCZ443" s="10"/>
      <c r="PDA443" s="10"/>
      <c r="PDB443" s="10"/>
      <c r="PDC443" s="10"/>
      <c r="PDD443" s="10"/>
      <c r="PDE443" s="10"/>
      <c r="PDF443" s="10"/>
      <c r="PDG443" s="10"/>
      <c r="PDH443" s="10"/>
      <c r="PDI443" s="10"/>
      <c r="PDJ443" s="10"/>
      <c r="PDK443" s="10"/>
      <c r="PDL443" s="10"/>
      <c r="PDM443" s="10"/>
      <c r="PDN443" s="10"/>
      <c r="PDO443" s="10"/>
      <c r="PDP443" s="10"/>
      <c r="PDQ443" s="10"/>
      <c r="PDR443" s="10"/>
      <c r="PDS443" s="10"/>
      <c r="PDT443" s="10"/>
      <c r="PDU443" s="10"/>
      <c r="PDV443" s="10"/>
      <c r="PDW443" s="10"/>
      <c r="PDX443" s="10"/>
      <c r="PDY443" s="10"/>
      <c r="PDZ443" s="10"/>
      <c r="PEA443" s="10"/>
      <c r="PEB443" s="10"/>
      <c r="PEC443" s="10"/>
      <c r="PED443" s="10"/>
      <c r="PEE443" s="10"/>
      <c r="PEF443" s="10"/>
      <c r="PEG443" s="10"/>
      <c r="PEH443" s="10"/>
      <c r="PEI443" s="10"/>
      <c r="PEJ443" s="10"/>
      <c r="PEK443" s="10"/>
      <c r="PEL443" s="10"/>
      <c r="PEM443" s="10"/>
      <c r="PEN443" s="10"/>
      <c r="PEO443" s="10"/>
      <c r="PEP443" s="10"/>
      <c r="PEQ443" s="10"/>
      <c r="PER443" s="10"/>
      <c r="PES443" s="10"/>
      <c r="PET443" s="10"/>
      <c r="PEU443" s="10"/>
      <c r="PEV443" s="10"/>
      <c r="PEW443" s="10"/>
      <c r="PEX443" s="10"/>
      <c r="PEY443" s="10"/>
      <c r="PEZ443" s="10"/>
      <c r="PFA443" s="10"/>
      <c r="PFB443" s="10"/>
      <c r="PFC443" s="10"/>
      <c r="PFD443" s="10"/>
      <c r="PFE443" s="10"/>
      <c r="PFF443" s="10"/>
      <c r="PFG443" s="10"/>
      <c r="PFH443" s="10"/>
      <c r="PFI443" s="10"/>
      <c r="PFJ443" s="10"/>
      <c r="PFK443" s="10"/>
      <c r="PFL443" s="10"/>
      <c r="PFM443" s="10"/>
      <c r="PFN443" s="10"/>
      <c r="PFO443" s="10"/>
      <c r="PFP443" s="10"/>
      <c r="PFQ443" s="10"/>
      <c r="PFR443" s="10"/>
      <c r="PFS443" s="10"/>
      <c r="PFT443" s="10"/>
      <c r="PFU443" s="10"/>
      <c r="PFV443" s="10"/>
      <c r="PFW443" s="10"/>
      <c r="PFX443" s="10"/>
      <c r="PFY443" s="10"/>
      <c r="PFZ443" s="10"/>
      <c r="PGA443" s="10"/>
      <c r="PGB443" s="10"/>
      <c r="PGC443" s="10"/>
      <c r="PGD443" s="10"/>
      <c r="PGE443" s="10"/>
      <c r="PGF443" s="10"/>
      <c r="PGG443" s="10"/>
      <c r="PGH443" s="10"/>
      <c r="PGI443" s="10"/>
      <c r="PGJ443" s="10"/>
      <c r="PGK443" s="10"/>
      <c r="PGL443" s="10"/>
      <c r="PGM443" s="10"/>
      <c r="PGN443" s="10"/>
      <c r="PGO443" s="10"/>
      <c r="PGP443" s="10"/>
      <c r="PGQ443" s="10"/>
      <c r="PGR443" s="10"/>
      <c r="PGS443" s="10"/>
      <c r="PGT443" s="10"/>
      <c r="PGU443" s="10"/>
      <c r="PGV443" s="10"/>
      <c r="PGW443" s="10"/>
      <c r="PGX443" s="10"/>
      <c r="PGY443" s="10"/>
      <c r="PGZ443" s="10"/>
      <c r="PHA443" s="10"/>
      <c r="PHB443" s="10"/>
      <c r="PHC443" s="10"/>
      <c r="PHD443" s="10"/>
      <c r="PHE443" s="10"/>
      <c r="PHF443" s="10"/>
      <c r="PHG443" s="10"/>
      <c r="PHH443" s="10"/>
      <c r="PHI443" s="10"/>
      <c r="PHJ443" s="10"/>
      <c r="PHK443" s="10"/>
      <c r="PHL443" s="10"/>
      <c r="PHM443" s="10"/>
      <c r="PHN443" s="10"/>
      <c r="PHO443" s="10"/>
      <c r="PHP443" s="10"/>
      <c r="PHQ443" s="10"/>
      <c r="PHR443" s="10"/>
      <c r="PHS443" s="10"/>
      <c r="PHT443" s="10"/>
      <c r="PHU443" s="10"/>
      <c r="PHV443" s="10"/>
      <c r="PHW443" s="10"/>
      <c r="PHX443" s="10"/>
      <c r="PHY443" s="10"/>
      <c r="PHZ443" s="10"/>
      <c r="PIA443" s="10"/>
      <c r="PIB443" s="10"/>
      <c r="PIC443" s="10"/>
      <c r="PID443" s="10"/>
      <c r="PIE443" s="10"/>
      <c r="PIF443" s="10"/>
      <c r="PIG443" s="10"/>
      <c r="PIH443" s="10"/>
      <c r="PII443" s="10"/>
      <c r="PIJ443" s="10"/>
      <c r="PIK443" s="10"/>
      <c r="PIL443" s="10"/>
      <c r="PIM443" s="10"/>
      <c r="PIN443" s="10"/>
      <c r="PIO443" s="10"/>
      <c r="PIP443" s="10"/>
      <c r="PIQ443" s="10"/>
      <c r="PIR443" s="10"/>
      <c r="PIS443" s="10"/>
      <c r="PIT443" s="10"/>
      <c r="PIU443" s="10"/>
      <c r="PIV443" s="10"/>
      <c r="PIW443" s="10"/>
      <c r="PIX443" s="10"/>
      <c r="PIY443" s="10"/>
      <c r="PIZ443" s="10"/>
      <c r="PJA443" s="10"/>
      <c r="PJB443" s="10"/>
      <c r="PJC443" s="10"/>
      <c r="PJD443" s="10"/>
      <c r="PJE443" s="10"/>
      <c r="PJF443" s="10"/>
      <c r="PJG443" s="10"/>
      <c r="PJH443" s="10"/>
      <c r="PJI443" s="10"/>
      <c r="PJJ443" s="10"/>
      <c r="PJK443" s="10"/>
      <c r="PJL443" s="10"/>
      <c r="PJM443" s="10"/>
      <c r="PJN443" s="10"/>
      <c r="PJO443" s="10"/>
      <c r="PJP443" s="10"/>
      <c r="PJQ443" s="10"/>
      <c r="PJR443" s="10"/>
      <c r="PJS443" s="10"/>
      <c r="PJT443" s="10"/>
      <c r="PJU443" s="10"/>
      <c r="PJV443" s="10"/>
      <c r="PJW443" s="10"/>
      <c r="PJX443" s="10"/>
      <c r="PJY443" s="10"/>
      <c r="PJZ443" s="10"/>
      <c r="PKA443" s="10"/>
      <c r="PKB443" s="10"/>
      <c r="PKC443" s="10"/>
      <c r="PKD443" s="10"/>
      <c r="PKE443" s="10"/>
      <c r="PKF443" s="10"/>
      <c r="PKG443" s="10"/>
      <c r="PKH443" s="10"/>
      <c r="PKI443" s="10"/>
      <c r="PKJ443" s="10"/>
      <c r="PKK443" s="10"/>
      <c r="PKL443" s="10"/>
      <c r="PKM443" s="10"/>
      <c r="PKN443" s="10"/>
      <c r="PKO443" s="10"/>
      <c r="PKP443" s="10"/>
      <c r="PKQ443" s="10"/>
      <c r="PKR443" s="10"/>
      <c r="PKS443" s="10"/>
      <c r="PKT443" s="10"/>
      <c r="PKU443" s="10"/>
      <c r="PKV443" s="10"/>
      <c r="PKW443" s="10"/>
      <c r="PKX443" s="10"/>
      <c r="PKY443" s="10"/>
      <c r="PKZ443" s="10"/>
      <c r="PLA443" s="10"/>
      <c r="PLB443" s="10"/>
      <c r="PLC443" s="10"/>
      <c r="PLD443" s="10"/>
      <c r="PLE443" s="10"/>
      <c r="PLF443" s="10"/>
      <c r="PLG443" s="10"/>
      <c r="PLH443" s="10"/>
      <c r="PLI443" s="10"/>
      <c r="PLJ443" s="10"/>
      <c r="PLK443" s="10"/>
      <c r="PLL443" s="10"/>
      <c r="PLM443" s="10"/>
      <c r="PLN443" s="10"/>
      <c r="PLO443" s="10"/>
      <c r="PLP443" s="10"/>
      <c r="PLQ443" s="10"/>
      <c r="PLR443" s="10"/>
      <c r="PLS443" s="10"/>
      <c r="PLT443" s="10"/>
      <c r="PLU443" s="10"/>
      <c r="PLV443" s="10"/>
      <c r="PLW443" s="10"/>
      <c r="PLX443" s="10"/>
      <c r="PLY443" s="10"/>
      <c r="PLZ443" s="10"/>
      <c r="PMA443" s="10"/>
      <c r="PMB443" s="10"/>
      <c r="PMC443" s="10"/>
      <c r="PMD443" s="10"/>
      <c r="PME443" s="10"/>
      <c r="PMF443" s="10"/>
      <c r="PMG443" s="10"/>
      <c r="PMH443" s="10"/>
      <c r="PMI443" s="10"/>
      <c r="PMJ443" s="10"/>
      <c r="PMK443" s="10"/>
      <c r="PML443" s="10"/>
      <c r="PMM443" s="10"/>
      <c r="PMN443" s="10"/>
      <c r="PMO443" s="10"/>
      <c r="PMP443" s="10"/>
      <c r="PMQ443" s="10"/>
      <c r="PMR443" s="10"/>
      <c r="PMS443" s="10"/>
      <c r="PMT443" s="10"/>
      <c r="PMU443" s="10"/>
      <c r="PMV443" s="10"/>
      <c r="PMW443" s="10"/>
      <c r="PMX443" s="10"/>
      <c r="PMY443" s="10"/>
      <c r="PMZ443" s="10"/>
      <c r="PNA443" s="10"/>
      <c r="PNB443" s="10"/>
      <c r="PNC443" s="10"/>
      <c r="PND443" s="10"/>
      <c r="PNE443" s="10"/>
      <c r="PNF443" s="10"/>
      <c r="PNG443" s="10"/>
      <c r="PNH443" s="10"/>
      <c r="PNI443" s="10"/>
      <c r="PNJ443" s="10"/>
      <c r="PNK443" s="10"/>
      <c r="PNL443" s="10"/>
      <c r="PNM443" s="10"/>
      <c r="PNN443" s="10"/>
      <c r="PNO443" s="10"/>
      <c r="PNP443" s="10"/>
      <c r="PNQ443" s="10"/>
      <c r="PNR443" s="10"/>
      <c r="PNS443" s="10"/>
      <c r="PNT443" s="10"/>
      <c r="PNU443" s="10"/>
      <c r="PNV443" s="10"/>
      <c r="PNW443" s="10"/>
      <c r="PNX443" s="10"/>
      <c r="PNY443" s="10"/>
      <c r="PNZ443" s="10"/>
      <c r="POA443" s="10"/>
      <c r="POB443" s="10"/>
      <c r="POC443" s="10"/>
      <c r="POD443" s="10"/>
      <c r="POE443" s="10"/>
      <c r="POF443" s="10"/>
      <c r="POG443" s="10"/>
      <c r="POH443" s="10"/>
      <c r="POI443" s="10"/>
      <c r="POJ443" s="10"/>
      <c r="POK443" s="10"/>
      <c r="POL443" s="10"/>
      <c r="POM443" s="10"/>
      <c r="PON443" s="10"/>
      <c r="POO443" s="10"/>
      <c r="POP443" s="10"/>
      <c r="POQ443" s="10"/>
      <c r="POR443" s="10"/>
      <c r="POS443" s="10"/>
      <c r="POT443" s="10"/>
      <c r="POU443" s="10"/>
      <c r="POV443" s="10"/>
      <c r="POW443" s="10"/>
      <c r="POX443" s="10"/>
      <c r="POY443" s="10"/>
      <c r="POZ443" s="10"/>
      <c r="PPA443" s="10"/>
      <c r="PPB443" s="10"/>
      <c r="PPC443" s="10"/>
      <c r="PPD443" s="10"/>
      <c r="PPE443" s="10"/>
      <c r="PPF443" s="10"/>
      <c r="PPG443" s="10"/>
      <c r="PPH443" s="10"/>
      <c r="PPI443" s="10"/>
      <c r="PPJ443" s="10"/>
      <c r="PPK443" s="10"/>
      <c r="PPL443" s="10"/>
      <c r="PPM443" s="10"/>
      <c r="PPN443" s="10"/>
      <c r="PPO443" s="10"/>
      <c r="PPP443" s="10"/>
      <c r="PPQ443" s="10"/>
      <c r="PPR443" s="10"/>
      <c r="PPS443" s="10"/>
      <c r="PPT443" s="10"/>
      <c r="PPU443" s="10"/>
      <c r="PPV443" s="10"/>
      <c r="PPW443" s="10"/>
      <c r="PPX443" s="10"/>
      <c r="PPY443" s="10"/>
      <c r="PPZ443" s="10"/>
      <c r="PQA443" s="10"/>
      <c r="PQB443" s="10"/>
      <c r="PQC443" s="10"/>
      <c r="PQD443" s="10"/>
      <c r="PQE443" s="10"/>
      <c r="PQF443" s="10"/>
      <c r="PQG443" s="10"/>
      <c r="PQH443" s="10"/>
      <c r="PQI443" s="10"/>
      <c r="PQJ443" s="10"/>
      <c r="PQK443" s="10"/>
      <c r="PQL443" s="10"/>
      <c r="PQM443" s="10"/>
      <c r="PQN443" s="10"/>
      <c r="PQO443" s="10"/>
      <c r="PQP443" s="10"/>
      <c r="PQQ443" s="10"/>
      <c r="PQR443" s="10"/>
      <c r="PQS443" s="10"/>
      <c r="PQT443" s="10"/>
      <c r="PQU443" s="10"/>
      <c r="PQV443" s="10"/>
      <c r="PQW443" s="10"/>
      <c r="PQX443" s="10"/>
      <c r="PQY443" s="10"/>
      <c r="PQZ443" s="10"/>
      <c r="PRA443" s="10"/>
      <c r="PRB443" s="10"/>
      <c r="PRC443" s="10"/>
      <c r="PRD443" s="10"/>
      <c r="PRE443" s="10"/>
      <c r="PRF443" s="10"/>
      <c r="PRG443" s="10"/>
      <c r="PRH443" s="10"/>
      <c r="PRI443" s="10"/>
      <c r="PRJ443" s="10"/>
      <c r="PRK443" s="10"/>
      <c r="PRL443" s="10"/>
      <c r="PRM443" s="10"/>
      <c r="PRN443" s="10"/>
      <c r="PRO443" s="10"/>
      <c r="PRP443" s="10"/>
      <c r="PRQ443" s="10"/>
      <c r="PRR443" s="10"/>
      <c r="PRS443" s="10"/>
      <c r="PRT443" s="10"/>
      <c r="PRU443" s="10"/>
      <c r="PRV443" s="10"/>
      <c r="PRW443" s="10"/>
      <c r="PRX443" s="10"/>
      <c r="PRY443" s="10"/>
      <c r="PRZ443" s="10"/>
      <c r="PSA443" s="10"/>
      <c r="PSB443" s="10"/>
      <c r="PSC443" s="10"/>
      <c r="PSD443" s="10"/>
      <c r="PSE443" s="10"/>
      <c r="PSF443" s="10"/>
      <c r="PSG443" s="10"/>
      <c r="PSH443" s="10"/>
      <c r="PSI443" s="10"/>
      <c r="PSJ443" s="10"/>
      <c r="PSK443" s="10"/>
      <c r="PSL443" s="10"/>
      <c r="PSM443" s="10"/>
      <c r="PSN443" s="10"/>
      <c r="PSO443" s="10"/>
      <c r="PSP443" s="10"/>
      <c r="PSQ443" s="10"/>
      <c r="PSR443" s="10"/>
      <c r="PSS443" s="10"/>
      <c r="PST443" s="10"/>
      <c r="PSU443" s="10"/>
      <c r="PSV443" s="10"/>
      <c r="PSW443" s="10"/>
      <c r="PSX443" s="10"/>
      <c r="PSY443" s="10"/>
      <c r="PSZ443" s="10"/>
      <c r="PTA443" s="10"/>
      <c r="PTB443" s="10"/>
      <c r="PTC443" s="10"/>
      <c r="PTD443" s="10"/>
      <c r="PTE443" s="10"/>
      <c r="PTF443" s="10"/>
      <c r="PTG443" s="10"/>
      <c r="PTH443" s="10"/>
      <c r="PTI443" s="10"/>
      <c r="PTJ443" s="10"/>
      <c r="PTK443" s="10"/>
      <c r="PTL443" s="10"/>
      <c r="PTM443" s="10"/>
      <c r="PTN443" s="10"/>
      <c r="PTO443" s="10"/>
      <c r="PTP443" s="10"/>
      <c r="PTQ443" s="10"/>
      <c r="PTR443" s="10"/>
      <c r="PTS443" s="10"/>
      <c r="PTT443" s="10"/>
      <c r="PTU443" s="10"/>
      <c r="PTV443" s="10"/>
      <c r="PTW443" s="10"/>
      <c r="PTX443" s="10"/>
      <c r="PTY443" s="10"/>
      <c r="PTZ443" s="10"/>
      <c r="PUA443" s="10"/>
      <c r="PUB443" s="10"/>
      <c r="PUC443" s="10"/>
      <c r="PUD443" s="10"/>
      <c r="PUE443" s="10"/>
      <c r="PUF443" s="10"/>
      <c r="PUG443" s="10"/>
      <c r="PUH443" s="10"/>
      <c r="PUI443" s="10"/>
      <c r="PUJ443" s="10"/>
      <c r="PUK443" s="10"/>
      <c r="PUL443" s="10"/>
      <c r="PUM443" s="10"/>
      <c r="PUN443" s="10"/>
      <c r="PUO443" s="10"/>
      <c r="PUP443" s="10"/>
      <c r="PUQ443" s="10"/>
      <c r="PUR443" s="10"/>
      <c r="PUS443" s="10"/>
      <c r="PUT443" s="10"/>
      <c r="PUU443" s="10"/>
      <c r="PUV443" s="10"/>
      <c r="PUW443" s="10"/>
      <c r="PUX443" s="10"/>
      <c r="PUY443" s="10"/>
      <c r="PUZ443" s="10"/>
      <c r="PVA443" s="10"/>
      <c r="PVB443" s="10"/>
      <c r="PVC443" s="10"/>
      <c r="PVD443" s="10"/>
      <c r="PVE443" s="10"/>
      <c r="PVF443" s="10"/>
      <c r="PVG443" s="10"/>
      <c r="PVH443" s="10"/>
      <c r="PVI443" s="10"/>
      <c r="PVJ443" s="10"/>
      <c r="PVK443" s="10"/>
      <c r="PVL443" s="10"/>
      <c r="PVM443" s="10"/>
      <c r="PVN443" s="10"/>
      <c r="PVO443" s="10"/>
      <c r="PVP443" s="10"/>
      <c r="PVQ443" s="10"/>
      <c r="PVR443" s="10"/>
      <c r="PVS443" s="10"/>
      <c r="PVT443" s="10"/>
      <c r="PVU443" s="10"/>
      <c r="PVV443" s="10"/>
      <c r="PVW443" s="10"/>
      <c r="PVX443" s="10"/>
      <c r="PVY443" s="10"/>
      <c r="PVZ443" s="10"/>
      <c r="PWA443" s="10"/>
      <c r="PWB443" s="10"/>
      <c r="PWC443" s="10"/>
      <c r="PWD443" s="10"/>
      <c r="PWE443" s="10"/>
      <c r="PWF443" s="10"/>
      <c r="PWG443" s="10"/>
      <c r="PWH443" s="10"/>
      <c r="PWI443" s="10"/>
      <c r="PWJ443" s="10"/>
      <c r="PWK443" s="10"/>
      <c r="PWL443" s="10"/>
      <c r="PWM443" s="10"/>
      <c r="PWN443" s="10"/>
      <c r="PWO443" s="10"/>
      <c r="PWP443" s="10"/>
      <c r="PWQ443" s="10"/>
      <c r="PWR443" s="10"/>
      <c r="PWS443" s="10"/>
      <c r="PWT443" s="10"/>
      <c r="PWU443" s="10"/>
      <c r="PWV443" s="10"/>
      <c r="PWW443" s="10"/>
      <c r="PWX443" s="10"/>
      <c r="PWY443" s="10"/>
      <c r="PWZ443" s="10"/>
      <c r="PXA443" s="10"/>
      <c r="PXB443" s="10"/>
      <c r="PXC443" s="10"/>
      <c r="PXD443" s="10"/>
      <c r="PXE443" s="10"/>
      <c r="PXF443" s="10"/>
      <c r="PXG443" s="10"/>
      <c r="PXH443" s="10"/>
      <c r="PXI443" s="10"/>
      <c r="PXJ443" s="10"/>
      <c r="PXK443" s="10"/>
      <c r="PXL443" s="10"/>
      <c r="PXM443" s="10"/>
      <c r="PXN443" s="10"/>
      <c r="PXO443" s="10"/>
      <c r="PXP443" s="10"/>
      <c r="PXQ443" s="10"/>
      <c r="PXR443" s="10"/>
      <c r="PXS443" s="10"/>
      <c r="PXT443" s="10"/>
      <c r="PXU443" s="10"/>
      <c r="PXV443" s="10"/>
      <c r="PXW443" s="10"/>
      <c r="PXX443" s="10"/>
      <c r="PXY443" s="10"/>
      <c r="PXZ443" s="10"/>
      <c r="PYA443" s="10"/>
      <c r="PYB443" s="10"/>
      <c r="PYC443" s="10"/>
      <c r="PYD443" s="10"/>
      <c r="PYE443" s="10"/>
      <c r="PYF443" s="10"/>
      <c r="PYG443" s="10"/>
      <c r="PYH443" s="10"/>
      <c r="PYI443" s="10"/>
      <c r="PYJ443" s="10"/>
      <c r="PYK443" s="10"/>
      <c r="PYL443" s="10"/>
      <c r="PYM443" s="10"/>
      <c r="PYN443" s="10"/>
      <c r="PYO443" s="10"/>
      <c r="PYP443" s="10"/>
      <c r="PYQ443" s="10"/>
      <c r="PYR443" s="10"/>
      <c r="PYS443" s="10"/>
      <c r="PYT443" s="10"/>
      <c r="PYU443" s="10"/>
      <c r="PYV443" s="10"/>
      <c r="PYW443" s="10"/>
      <c r="PYX443" s="10"/>
      <c r="PYY443" s="10"/>
      <c r="PYZ443" s="10"/>
      <c r="PZA443" s="10"/>
      <c r="PZB443" s="10"/>
      <c r="PZC443" s="10"/>
      <c r="PZD443" s="10"/>
      <c r="PZE443" s="10"/>
      <c r="PZF443" s="10"/>
      <c r="PZG443" s="10"/>
      <c r="PZH443" s="10"/>
      <c r="PZI443" s="10"/>
      <c r="PZJ443" s="10"/>
      <c r="PZK443" s="10"/>
      <c r="PZL443" s="10"/>
      <c r="PZM443" s="10"/>
      <c r="PZN443" s="10"/>
      <c r="PZO443" s="10"/>
      <c r="PZP443" s="10"/>
      <c r="PZQ443" s="10"/>
      <c r="PZR443" s="10"/>
      <c r="PZS443" s="10"/>
      <c r="PZT443" s="10"/>
      <c r="PZU443" s="10"/>
      <c r="PZV443" s="10"/>
      <c r="PZW443" s="10"/>
      <c r="PZX443" s="10"/>
      <c r="PZY443" s="10"/>
      <c r="PZZ443" s="10"/>
      <c r="QAA443" s="10"/>
      <c r="QAB443" s="10"/>
      <c r="QAC443" s="10"/>
      <c r="QAD443" s="10"/>
      <c r="QAE443" s="10"/>
      <c r="QAF443" s="10"/>
      <c r="QAG443" s="10"/>
      <c r="QAH443" s="10"/>
      <c r="QAI443" s="10"/>
      <c r="QAJ443" s="10"/>
      <c r="QAK443" s="10"/>
      <c r="QAL443" s="10"/>
      <c r="QAM443" s="10"/>
      <c r="QAN443" s="10"/>
      <c r="QAO443" s="10"/>
      <c r="QAP443" s="10"/>
      <c r="QAQ443" s="10"/>
      <c r="QAR443" s="10"/>
      <c r="QAS443" s="10"/>
      <c r="QAT443" s="10"/>
      <c r="QAU443" s="10"/>
      <c r="QAV443" s="10"/>
      <c r="QAW443" s="10"/>
      <c r="QAX443" s="10"/>
      <c r="QAY443" s="10"/>
      <c r="QAZ443" s="10"/>
      <c r="QBA443" s="10"/>
      <c r="QBB443" s="10"/>
      <c r="QBC443" s="10"/>
      <c r="QBD443" s="10"/>
      <c r="QBE443" s="10"/>
      <c r="QBF443" s="10"/>
      <c r="QBG443" s="10"/>
      <c r="QBH443" s="10"/>
      <c r="QBI443" s="10"/>
      <c r="QBJ443" s="10"/>
      <c r="QBK443" s="10"/>
      <c r="QBL443" s="10"/>
      <c r="QBM443" s="10"/>
      <c r="QBN443" s="10"/>
      <c r="QBO443" s="10"/>
      <c r="QBP443" s="10"/>
      <c r="QBQ443" s="10"/>
      <c r="QBR443" s="10"/>
      <c r="QBS443" s="10"/>
      <c r="QBT443" s="10"/>
      <c r="QBU443" s="10"/>
      <c r="QBV443" s="10"/>
      <c r="QBW443" s="10"/>
      <c r="QBX443" s="10"/>
      <c r="QBY443" s="10"/>
      <c r="QBZ443" s="10"/>
      <c r="QCA443" s="10"/>
      <c r="QCB443" s="10"/>
      <c r="QCC443" s="10"/>
      <c r="QCD443" s="10"/>
      <c r="QCE443" s="10"/>
      <c r="QCF443" s="10"/>
      <c r="QCG443" s="10"/>
      <c r="QCH443" s="10"/>
      <c r="QCI443" s="10"/>
      <c r="QCJ443" s="10"/>
      <c r="QCK443" s="10"/>
      <c r="QCL443" s="10"/>
      <c r="QCM443" s="10"/>
      <c r="QCN443" s="10"/>
      <c r="QCO443" s="10"/>
      <c r="QCP443" s="10"/>
      <c r="QCQ443" s="10"/>
      <c r="QCR443" s="10"/>
      <c r="QCS443" s="10"/>
      <c r="QCT443" s="10"/>
      <c r="QCU443" s="10"/>
      <c r="QCV443" s="10"/>
      <c r="QCW443" s="10"/>
      <c r="QCX443" s="10"/>
      <c r="QCY443" s="10"/>
      <c r="QCZ443" s="10"/>
      <c r="QDA443" s="10"/>
      <c r="QDB443" s="10"/>
      <c r="QDC443" s="10"/>
      <c r="QDD443" s="10"/>
      <c r="QDE443" s="10"/>
      <c r="QDF443" s="10"/>
      <c r="QDG443" s="10"/>
      <c r="QDH443" s="10"/>
      <c r="QDI443" s="10"/>
      <c r="QDJ443" s="10"/>
      <c r="QDK443" s="10"/>
      <c r="QDL443" s="10"/>
      <c r="QDM443" s="10"/>
      <c r="QDN443" s="10"/>
      <c r="QDO443" s="10"/>
      <c r="QDP443" s="10"/>
      <c r="QDQ443" s="10"/>
      <c r="QDR443" s="10"/>
      <c r="QDS443" s="10"/>
      <c r="QDT443" s="10"/>
      <c r="QDU443" s="10"/>
      <c r="QDV443" s="10"/>
      <c r="QDW443" s="10"/>
      <c r="QDX443" s="10"/>
      <c r="QDY443" s="10"/>
      <c r="QDZ443" s="10"/>
      <c r="QEA443" s="10"/>
      <c r="QEB443" s="10"/>
      <c r="QEC443" s="10"/>
      <c r="QED443" s="10"/>
      <c r="QEE443" s="10"/>
      <c r="QEF443" s="10"/>
      <c r="QEG443" s="10"/>
      <c r="QEH443" s="10"/>
      <c r="QEI443" s="10"/>
      <c r="QEJ443" s="10"/>
      <c r="QEK443" s="10"/>
      <c r="QEL443" s="10"/>
      <c r="QEM443" s="10"/>
      <c r="QEN443" s="10"/>
      <c r="QEO443" s="10"/>
      <c r="QEP443" s="10"/>
      <c r="QEQ443" s="10"/>
      <c r="QER443" s="10"/>
      <c r="QES443" s="10"/>
      <c r="QET443" s="10"/>
      <c r="QEU443" s="10"/>
      <c r="QEV443" s="10"/>
      <c r="QEW443" s="10"/>
      <c r="QEX443" s="10"/>
      <c r="QEY443" s="10"/>
      <c r="QEZ443" s="10"/>
      <c r="QFA443" s="10"/>
      <c r="QFB443" s="10"/>
      <c r="QFC443" s="10"/>
      <c r="QFD443" s="10"/>
      <c r="QFE443" s="10"/>
      <c r="QFF443" s="10"/>
      <c r="QFG443" s="10"/>
      <c r="QFH443" s="10"/>
      <c r="QFI443" s="10"/>
      <c r="QFJ443" s="10"/>
      <c r="QFK443" s="10"/>
      <c r="QFL443" s="10"/>
      <c r="QFM443" s="10"/>
      <c r="QFN443" s="10"/>
      <c r="QFO443" s="10"/>
      <c r="QFP443" s="10"/>
      <c r="QFQ443" s="10"/>
      <c r="QFR443" s="10"/>
      <c r="QFS443" s="10"/>
      <c r="QFT443" s="10"/>
      <c r="QFU443" s="10"/>
      <c r="QFV443" s="10"/>
      <c r="QFW443" s="10"/>
      <c r="QFX443" s="10"/>
      <c r="QFY443" s="10"/>
      <c r="QFZ443" s="10"/>
      <c r="QGA443" s="10"/>
      <c r="QGB443" s="10"/>
      <c r="QGC443" s="10"/>
      <c r="QGD443" s="10"/>
      <c r="QGE443" s="10"/>
      <c r="QGF443" s="10"/>
      <c r="QGG443" s="10"/>
      <c r="QGH443" s="10"/>
      <c r="QGI443" s="10"/>
      <c r="QGJ443" s="10"/>
      <c r="QGK443" s="10"/>
      <c r="QGL443" s="10"/>
      <c r="QGM443" s="10"/>
      <c r="QGN443" s="10"/>
      <c r="QGO443" s="10"/>
      <c r="QGP443" s="10"/>
      <c r="QGQ443" s="10"/>
      <c r="QGR443" s="10"/>
      <c r="QGS443" s="10"/>
      <c r="QGT443" s="10"/>
      <c r="QGU443" s="10"/>
      <c r="QGV443" s="10"/>
      <c r="QGW443" s="10"/>
      <c r="QGX443" s="10"/>
      <c r="QGY443" s="10"/>
      <c r="QGZ443" s="10"/>
      <c r="QHA443" s="10"/>
      <c r="QHB443" s="10"/>
      <c r="QHC443" s="10"/>
      <c r="QHD443" s="10"/>
      <c r="QHE443" s="10"/>
      <c r="QHF443" s="10"/>
      <c r="QHG443" s="10"/>
      <c r="QHH443" s="10"/>
      <c r="QHI443" s="10"/>
      <c r="QHJ443" s="10"/>
      <c r="QHK443" s="10"/>
      <c r="QHL443" s="10"/>
      <c r="QHM443" s="10"/>
      <c r="QHN443" s="10"/>
      <c r="QHO443" s="10"/>
      <c r="QHP443" s="10"/>
      <c r="QHQ443" s="10"/>
      <c r="QHR443" s="10"/>
      <c r="QHS443" s="10"/>
      <c r="QHT443" s="10"/>
      <c r="QHU443" s="10"/>
      <c r="QHV443" s="10"/>
      <c r="QHW443" s="10"/>
      <c r="QHX443" s="10"/>
      <c r="QHY443" s="10"/>
      <c r="QHZ443" s="10"/>
      <c r="QIA443" s="10"/>
      <c r="QIB443" s="10"/>
      <c r="QIC443" s="10"/>
      <c r="QID443" s="10"/>
      <c r="QIE443" s="10"/>
      <c r="QIF443" s="10"/>
      <c r="QIG443" s="10"/>
      <c r="QIH443" s="10"/>
      <c r="QII443" s="10"/>
      <c r="QIJ443" s="10"/>
      <c r="QIK443" s="10"/>
      <c r="QIL443" s="10"/>
      <c r="QIM443" s="10"/>
      <c r="QIN443" s="10"/>
      <c r="QIO443" s="10"/>
      <c r="QIP443" s="10"/>
      <c r="QIQ443" s="10"/>
      <c r="QIR443" s="10"/>
      <c r="QIS443" s="10"/>
      <c r="QIT443" s="10"/>
      <c r="QIU443" s="10"/>
      <c r="QIV443" s="10"/>
      <c r="QIW443" s="10"/>
      <c r="QIX443" s="10"/>
      <c r="QIY443" s="10"/>
      <c r="QIZ443" s="10"/>
      <c r="QJA443" s="10"/>
      <c r="QJB443" s="10"/>
      <c r="QJC443" s="10"/>
      <c r="QJD443" s="10"/>
      <c r="QJE443" s="10"/>
      <c r="QJF443" s="10"/>
      <c r="QJG443" s="10"/>
      <c r="QJH443" s="10"/>
      <c r="QJI443" s="10"/>
      <c r="QJJ443" s="10"/>
      <c r="QJK443" s="10"/>
      <c r="QJL443" s="10"/>
      <c r="QJM443" s="10"/>
      <c r="QJN443" s="10"/>
      <c r="QJO443" s="10"/>
      <c r="QJP443" s="10"/>
      <c r="QJQ443" s="10"/>
      <c r="QJR443" s="10"/>
      <c r="QJS443" s="10"/>
      <c r="QJT443" s="10"/>
      <c r="QJU443" s="10"/>
      <c r="QJV443" s="10"/>
      <c r="QJW443" s="10"/>
      <c r="QJX443" s="10"/>
      <c r="QJY443" s="10"/>
      <c r="QJZ443" s="10"/>
      <c r="QKA443" s="10"/>
      <c r="QKB443" s="10"/>
      <c r="QKC443" s="10"/>
      <c r="QKD443" s="10"/>
      <c r="QKE443" s="10"/>
      <c r="QKF443" s="10"/>
      <c r="QKG443" s="10"/>
      <c r="QKH443" s="10"/>
      <c r="QKI443" s="10"/>
      <c r="QKJ443" s="10"/>
      <c r="QKK443" s="10"/>
      <c r="QKL443" s="10"/>
      <c r="QKM443" s="10"/>
      <c r="QKN443" s="10"/>
      <c r="QKO443" s="10"/>
      <c r="QKP443" s="10"/>
      <c r="QKQ443" s="10"/>
      <c r="QKR443" s="10"/>
      <c r="QKS443" s="10"/>
      <c r="QKT443" s="10"/>
      <c r="QKU443" s="10"/>
      <c r="QKV443" s="10"/>
      <c r="QKW443" s="10"/>
      <c r="QKX443" s="10"/>
      <c r="QKY443" s="10"/>
      <c r="QKZ443" s="10"/>
      <c r="QLA443" s="10"/>
      <c r="QLB443" s="10"/>
      <c r="QLC443" s="10"/>
      <c r="QLD443" s="10"/>
      <c r="QLE443" s="10"/>
      <c r="QLF443" s="10"/>
      <c r="QLG443" s="10"/>
      <c r="QLH443" s="10"/>
      <c r="QLI443" s="10"/>
      <c r="QLJ443" s="10"/>
      <c r="QLK443" s="10"/>
      <c r="QLL443" s="10"/>
      <c r="QLM443" s="10"/>
      <c r="QLN443" s="10"/>
      <c r="QLO443" s="10"/>
      <c r="QLP443" s="10"/>
      <c r="QLQ443" s="10"/>
      <c r="QLR443" s="10"/>
      <c r="QLS443" s="10"/>
      <c r="QLT443" s="10"/>
      <c r="QLU443" s="10"/>
      <c r="QLV443" s="10"/>
      <c r="QLW443" s="10"/>
      <c r="QLX443" s="10"/>
      <c r="QLY443" s="10"/>
      <c r="QLZ443" s="10"/>
      <c r="QMA443" s="10"/>
      <c r="QMB443" s="10"/>
      <c r="QMC443" s="10"/>
      <c r="QMD443" s="10"/>
      <c r="QME443" s="10"/>
      <c r="QMF443" s="10"/>
      <c r="QMG443" s="10"/>
      <c r="QMH443" s="10"/>
      <c r="QMI443" s="10"/>
      <c r="QMJ443" s="10"/>
      <c r="QMK443" s="10"/>
      <c r="QML443" s="10"/>
      <c r="QMM443" s="10"/>
      <c r="QMN443" s="10"/>
      <c r="QMO443" s="10"/>
      <c r="QMP443" s="10"/>
      <c r="QMQ443" s="10"/>
      <c r="QMR443" s="10"/>
      <c r="QMS443" s="10"/>
      <c r="QMT443" s="10"/>
      <c r="QMU443" s="10"/>
      <c r="QMV443" s="10"/>
      <c r="QMW443" s="10"/>
      <c r="QMX443" s="10"/>
      <c r="QMY443" s="10"/>
      <c r="QMZ443" s="10"/>
      <c r="QNA443" s="10"/>
      <c r="QNB443" s="10"/>
      <c r="QNC443" s="10"/>
      <c r="QND443" s="10"/>
      <c r="QNE443" s="10"/>
      <c r="QNF443" s="10"/>
      <c r="QNG443" s="10"/>
      <c r="QNH443" s="10"/>
      <c r="QNI443" s="10"/>
      <c r="QNJ443" s="10"/>
      <c r="QNK443" s="10"/>
      <c r="QNL443" s="10"/>
      <c r="QNM443" s="10"/>
      <c r="QNN443" s="10"/>
      <c r="QNO443" s="10"/>
      <c r="QNP443" s="10"/>
      <c r="QNQ443" s="10"/>
      <c r="QNR443" s="10"/>
      <c r="QNS443" s="10"/>
      <c r="QNT443" s="10"/>
      <c r="QNU443" s="10"/>
      <c r="QNV443" s="10"/>
      <c r="QNW443" s="10"/>
      <c r="QNX443" s="10"/>
      <c r="QNY443" s="10"/>
      <c r="QNZ443" s="10"/>
      <c r="QOA443" s="10"/>
      <c r="QOB443" s="10"/>
      <c r="QOC443" s="10"/>
      <c r="QOD443" s="10"/>
      <c r="QOE443" s="10"/>
      <c r="QOF443" s="10"/>
      <c r="QOG443" s="10"/>
      <c r="QOH443" s="10"/>
      <c r="QOI443" s="10"/>
      <c r="QOJ443" s="10"/>
      <c r="QOK443" s="10"/>
      <c r="QOL443" s="10"/>
      <c r="QOM443" s="10"/>
      <c r="QON443" s="10"/>
      <c r="QOO443" s="10"/>
      <c r="QOP443" s="10"/>
      <c r="QOQ443" s="10"/>
      <c r="QOR443" s="10"/>
      <c r="QOS443" s="10"/>
      <c r="QOT443" s="10"/>
      <c r="QOU443" s="10"/>
      <c r="QOV443" s="10"/>
      <c r="QOW443" s="10"/>
      <c r="QOX443" s="10"/>
      <c r="QOY443" s="10"/>
      <c r="QOZ443" s="10"/>
      <c r="QPA443" s="10"/>
      <c r="QPB443" s="10"/>
      <c r="QPC443" s="10"/>
      <c r="QPD443" s="10"/>
      <c r="QPE443" s="10"/>
      <c r="QPF443" s="10"/>
      <c r="QPG443" s="10"/>
      <c r="QPH443" s="10"/>
      <c r="QPI443" s="10"/>
      <c r="QPJ443" s="10"/>
      <c r="QPK443" s="10"/>
      <c r="QPL443" s="10"/>
      <c r="QPM443" s="10"/>
      <c r="QPN443" s="10"/>
      <c r="QPO443" s="10"/>
      <c r="QPP443" s="10"/>
      <c r="QPQ443" s="10"/>
      <c r="QPR443" s="10"/>
      <c r="QPS443" s="10"/>
      <c r="QPT443" s="10"/>
      <c r="QPU443" s="10"/>
      <c r="QPV443" s="10"/>
      <c r="QPW443" s="10"/>
      <c r="QPX443" s="10"/>
      <c r="QPY443" s="10"/>
      <c r="QPZ443" s="10"/>
      <c r="QQA443" s="10"/>
      <c r="QQB443" s="10"/>
      <c r="QQC443" s="10"/>
      <c r="QQD443" s="10"/>
      <c r="QQE443" s="10"/>
      <c r="QQF443" s="10"/>
      <c r="QQG443" s="10"/>
      <c r="QQH443" s="10"/>
      <c r="QQI443" s="10"/>
      <c r="QQJ443" s="10"/>
      <c r="QQK443" s="10"/>
      <c r="QQL443" s="10"/>
      <c r="QQM443" s="10"/>
      <c r="QQN443" s="10"/>
      <c r="QQO443" s="10"/>
      <c r="QQP443" s="10"/>
      <c r="QQQ443" s="10"/>
      <c r="QQR443" s="10"/>
      <c r="QQS443" s="10"/>
      <c r="QQT443" s="10"/>
      <c r="QQU443" s="10"/>
      <c r="QQV443" s="10"/>
      <c r="QQW443" s="10"/>
      <c r="QQX443" s="10"/>
      <c r="QQY443" s="10"/>
      <c r="QQZ443" s="10"/>
      <c r="QRA443" s="10"/>
      <c r="QRB443" s="10"/>
      <c r="QRC443" s="10"/>
      <c r="QRD443" s="10"/>
      <c r="QRE443" s="10"/>
      <c r="QRF443" s="10"/>
      <c r="QRG443" s="10"/>
      <c r="QRH443" s="10"/>
      <c r="QRI443" s="10"/>
      <c r="QRJ443" s="10"/>
      <c r="QRK443" s="10"/>
      <c r="QRL443" s="10"/>
      <c r="QRM443" s="10"/>
      <c r="QRN443" s="10"/>
      <c r="QRO443" s="10"/>
      <c r="QRP443" s="10"/>
      <c r="QRQ443" s="10"/>
      <c r="QRR443" s="10"/>
      <c r="QRS443" s="10"/>
      <c r="QRT443" s="10"/>
      <c r="QRU443" s="10"/>
      <c r="QRV443" s="10"/>
      <c r="QRW443" s="10"/>
      <c r="QRX443" s="10"/>
      <c r="QRY443" s="10"/>
      <c r="QRZ443" s="10"/>
      <c r="QSA443" s="10"/>
      <c r="QSB443" s="10"/>
      <c r="QSC443" s="10"/>
      <c r="QSD443" s="10"/>
      <c r="QSE443" s="10"/>
      <c r="QSF443" s="10"/>
      <c r="QSG443" s="10"/>
      <c r="QSH443" s="10"/>
      <c r="QSI443" s="10"/>
      <c r="QSJ443" s="10"/>
      <c r="QSK443" s="10"/>
      <c r="QSL443" s="10"/>
      <c r="QSM443" s="10"/>
      <c r="QSN443" s="10"/>
      <c r="QSO443" s="10"/>
      <c r="QSP443" s="10"/>
      <c r="QSQ443" s="10"/>
      <c r="QSR443" s="10"/>
      <c r="QSS443" s="10"/>
      <c r="QST443" s="10"/>
      <c r="QSU443" s="10"/>
      <c r="QSV443" s="10"/>
      <c r="QSW443" s="10"/>
      <c r="QSX443" s="10"/>
      <c r="QSY443" s="10"/>
      <c r="QSZ443" s="10"/>
      <c r="QTA443" s="10"/>
      <c r="QTB443" s="10"/>
      <c r="QTC443" s="10"/>
      <c r="QTD443" s="10"/>
      <c r="QTE443" s="10"/>
      <c r="QTF443" s="10"/>
      <c r="QTG443" s="10"/>
      <c r="QTH443" s="10"/>
      <c r="QTI443" s="10"/>
      <c r="QTJ443" s="10"/>
      <c r="QTK443" s="10"/>
      <c r="QTL443" s="10"/>
      <c r="QTM443" s="10"/>
      <c r="QTN443" s="10"/>
      <c r="QTO443" s="10"/>
      <c r="QTP443" s="10"/>
      <c r="QTQ443" s="10"/>
      <c r="QTR443" s="10"/>
      <c r="QTS443" s="10"/>
      <c r="QTT443" s="10"/>
      <c r="QTU443" s="10"/>
      <c r="QTV443" s="10"/>
      <c r="QTW443" s="10"/>
      <c r="QTX443" s="10"/>
      <c r="QTY443" s="10"/>
      <c r="QTZ443" s="10"/>
      <c r="QUA443" s="10"/>
      <c r="QUB443" s="10"/>
      <c r="QUC443" s="10"/>
      <c r="QUD443" s="10"/>
      <c r="QUE443" s="10"/>
      <c r="QUF443" s="10"/>
      <c r="QUG443" s="10"/>
      <c r="QUH443" s="10"/>
      <c r="QUI443" s="10"/>
      <c r="QUJ443" s="10"/>
      <c r="QUK443" s="10"/>
      <c r="QUL443" s="10"/>
      <c r="QUM443" s="10"/>
      <c r="QUN443" s="10"/>
      <c r="QUO443" s="10"/>
      <c r="QUP443" s="10"/>
      <c r="QUQ443" s="10"/>
      <c r="QUR443" s="10"/>
      <c r="QUS443" s="10"/>
      <c r="QUT443" s="10"/>
      <c r="QUU443" s="10"/>
      <c r="QUV443" s="10"/>
      <c r="QUW443" s="10"/>
      <c r="QUX443" s="10"/>
      <c r="QUY443" s="10"/>
      <c r="QUZ443" s="10"/>
      <c r="QVA443" s="10"/>
      <c r="QVB443" s="10"/>
      <c r="QVC443" s="10"/>
      <c r="QVD443" s="10"/>
      <c r="QVE443" s="10"/>
      <c r="QVF443" s="10"/>
      <c r="QVG443" s="10"/>
      <c r="QVH443" s="10"/>
      <c r="QVI443" s="10"/>
      <c r="QVJ443" s="10"/>
      <c r="QVK443" s="10"/>
      <c r="QVL443" s="10"/>
      <c r="QVM443" s="10"/>
      <c r="QVN443" s="10"/>
      <c r="QVO443" s="10"/>
      <c r="QVP443" s="10"/>
      <c r="QVQ443" s="10"/>
      <c r="QVR443" s="10"/>
      <c r="QVS443" s="10"/>
      <c r="QVT443" s="10"/>
      <c r="QVU443" s="10"/>
      <c r="QVV443" s="10"/>
      <c r="QVW443" s="10"/>
      <c r="QVX443" s="10"/>
      <c r="QVY443" s="10"/>
      <c r="QVZ443" s="10"/>
      <c r="QWA443" s="10"/>
      <c r="QWB443" s="10"/>
      <c r="QWC443" s="10"/>
      <c r="QWD443" s="10"/>
      <c r="QWE443" s="10"/>
      <c r="QWF443" s="10"/>
      <c r="QWG443" s="10"/>
      <c r="QWH443" s="10"/>
      <c r="QWI443" s="10"/>
      <c r="QWJ443" s="10"/>
      <c r="QWK443" s="10"/>
      <c r="QWL443" s="10"/>
      <c r="QWM443" s="10"/>
      <c r="QWN443" s="10"/>
      <c r="QWO443" s="10"/>
      <c r="QWP443" s="10"/>
      <c r="QWQ443" s="10"/>
      <c r="QWR443" s="10"/>
      <c r="QWS443" s="10"/>
      <c r="QWT443" s="10"/>
      <c r="QWU443" s="10"/>
      <c r="QWV443" s="10"/>
      <c r="QWW443" s="10"/>
      <c r="QWX443" s="10"/>
      <c r="QWY443" s="10"/>
      <c r="QWZ443" s="10"/>
      <c r="QXA443" s="10"/>
      <c r="QXB443" s="10"/>
      <c r="QXC443" s="10"/>
      <c r="QXD443" s="10"/>
      <c r="QXE443" s="10"/>
      <c r="QXF443" s="10"/>
      <c r="QXG443" s="10"/>
      <c r="QXH443" s="10"/>
      <c r="QXI443" s="10"/>
      <c r="QXJ443" s="10"/>
      <c r="QXK443" s="10"/>
      <c r="QXL443" s="10"/>
      <c r="QXM443" s="10"/>
      <c r="QXN443" s="10"/>
      <c r="QXO443" s="10"/>
      <c r="QXP443" s="10"/>
      <c r="QXQ443" s="10"/>
      <c r="QXR443" s="10"/>
      <c r="QXS443" s="10"/>
      <c r="QXT443" s="10"/>
      <c r="QXU443" s="10"/>
      <c r="QXV443" s="10"/>
      <c r="QXW443" s="10"/>
      <c r="QXX443" s="10"/>
      <c r="QXY443" s="10"/>
      <c r="QXZ443" s="10"/>
      <c r="QYA443" s="10"/>
      <c r="QYB443" s="10"/>
      <c r="QYC443" s="10"/>
      <c r="QYD443" s="10"/>
      <c r="QYE443" s="10"/>
      <c r="QYF443" s="10"/>
      <c r="QYG443" s="10"/>
      <c r="QYH443" s="10"/>
      <c r="QYI443" s="10"/>
      <c r="QYJ443" s="10"/>
      <c r="QYK443" s="10"/>
      <c r="QYL443" s="10"/>
      <c r="QYM443" s="10"/>
      <c r="QYN443" s="10"/>
      <c r="QYO443" s="10"/>
      <c r="QYP443" s="10"/>
      <c r="QYQ443" s="10"/>
      <c r="QYR443" s="10"/>
      <c r="QYS443" s="10"/>
      <c r="QYT443" s="10"/>
      <c r="QYU443" s="10"/>
      <c r="QYV443" s="10"/>
      <c r="QYW443" s="10"/>
      <c r="QYX443" s="10"/>
      <c r="QYY443" s="10"/>
      <c r="QYZ443" s="10"/>
      <c r="QZA443" s="10"/>
      <c r="QZB443" s="10"/>
      <c r="QZC443" s="10"/>
      <c r="QZD443" s="10"/>
      <c r="QZE443" s="10"/>
      <c r="QZF443" s="10"/>
      <c r="QZG443" s="10"/>
      <c r="QZH443" s="10"/>
      <c r="QZI443" s="10"/>
      <c r="QZJ443" s="10"/>
      <c r="QZK443" s="10"/>
      <c r="QZL443" s="10"/>
      <c r="QZM443" s="10"/>
      <c r="QZN443" s="10"/>
      <c r="QZO443" s="10"/>
      <c r="QZP443" s="10"/>
      <c r="QZQ443" s="10"/>
      <c r="QZR443" s="10"/>
      <c r="QZS443" s="10"/>
      <c r="QZT443" s="10"/>
      <c r="QZU443" s="10"/>
      <c r="QZV443" s="10"/>
      <c r="QZW443" s="10"/>
      <c r="QZX443" s="10"/>
      <c r="QZY443" s="10"/>
      <c r="QZZ443" s="10"/>
      <c r="RAA443" s="10"/>
      <c r="RAB443" s="10"/>
      <c r="RAC443" s="10"/>
      <c r="RAD443" s="10"/>
      <c r="RAE443" s="10"/>
      <c r="RAF443" s="10"/>
      <c r="RAG443" s="10"/>
      <c r="RAH443" s="10"/>
      <c r="RAI443" s="10"/>
      <c r="RAJ443" s="10"/>
      <c r="RAK443" s="10"/>
      <c r="RAL443" s="10"/>
      <c r="RAM443" s="10"/>
      <c r="RAN443" s="10"/>
      <c r="RAO443" s="10"/>
      <c r="RAP443" s="10"/>
      <c r="RAQ443" s="10"/>
      <c r="RAR443" s="10"/>
      <c r="RAS443" s="10"/>
      <c r="RAT443" s="10"/>
      <c r="RAU443" s="10"/>
      <c r="RAV443" s="10"/>
      <c r="RAW443" s="10"/>
      <c r="RAX443" s="10"/>
      <c r="RAY443" s="10"/>
      <c r="RAZ443" s="10"/>
      <c r="RBA443" s="10"/>
      <c r="RBB443" s="10"/>
      <c r="RBC443" s="10"/>
      <c r="RBD443" s="10"/>
      <c r="RBE443" s="10"/>
      <c r="RBF443" s="10"/>
      <c r="RBG443" s="10"/>
      <c r="RBH443" s="10"/>
      <c r="RBI443" s="10"/>
      <c r="RBJ443" s="10"/>
      <c r="RBK443" s="10"/>
      <c r="RBL443" s="10"/>
      <c r="RBM443" s="10"/>
      <c r="RBN443" s="10"/>
      <c r="RBO443" s="10"/>
      <c r="RBP443" s="10"/>
      <c r="RBQ443" s="10"/>
      <c r="RBR443" s="10"/>
      <c r="RBS443" s="10"/>
      <c r="RBT443" s="10"/>
      <c r="RBU443" s="10"/>
      <c r="RBV443" s="10"/>
      <c r="RBW443" s="10"/>
      <c r="RBX443" s="10"/>
      <c r="RBY443" s="10"/>
      <c r="RBZ443" s="10"/>
      <c r="RCA443" s="10"/>
      <c r="RCB443" s="10"/>
      <c r="RCC443" s="10"/>
      <c r="RCD443" s="10"/>
      <c r="RCE443" s="10"/>
      <c r="RCF443" s="10"/>
      <c r="RCG443" s="10"/>
      <c r="RCH443" s="10"/>
      <c r="RCI443" s="10"/>
      <c r="RCJ443" s="10"/>
      <c r="RCK443" s="10"/>
      <c r="RCL443" s="10"/>
      <c r="RCM443" s="10"/>
      <c r="RCN443" s="10"/>
      <c r="RCO443" s="10"/>
      <c r="RCP443" s="10"/>
      <c r="RCQ443" s="10"/>
      <c r="RCR443" s="10"/>
      <c r="RCS443" s="10"/>
      <c r="RCT443" s="10"/>
      <c r="RCU443" s="10"/>
      <c r="RCV443" s="10"/>
      <c r="RCW443" s="10"/>
      <c r="RCX443" s="10"/>
      <c r="RCY443" s="10"/>
      <c r="RCZ443" s="10"/>
      <c r="RDA443" s="10"/>
      <c r="RDB443" s="10"/>
      <c r="RDC443" s="10"/>
      <c r="RDD443" s="10"/>
      <c r="RDE443" s="10"/>
      <c r="RDF443" s="10"/>
      <c r="RDG443" s="10"/>
      <c r="RDH443" s="10"/>
      <c r="RDI443" s="10"/>
      <c r="RDJ443" s="10"/>
      <c r="RDK443" s="10"/>
      <c r="RDL443" s="10"/>
      <c r="RDM443" s="10"/>
      <c r="RDN443" s="10"/>
      <c r="RDO443" s="10"/>
      <c r="RDP443" s="10"/>
      <c r="RDQ443" s="10"/>
      <c r="RDR443" s="10"/>
      <c r="RDS443" s="10"/>
      <c r="RDT443" s="10"/>
      <c r="RDU443" s="10"/>
      <c r="RDV443" s="10"/>
      <c r="RDW443" s="10"/>
      <c r="RDX443" s="10"/>
      <c r="RDY443" s="10"/>
      <c r="RDZ443" s="10"/>
      <c r="REA443" s="10"/>
      <c r="REB443" s="10"/>
      <c r="REC443" s="10"/>
      <c r="RED443" s="10"/>
      <c r="REE443" s="10"/>
      <c r="REF443" s="10"/>
      <c r="REG443" s="10"/>
      <c r="REH443" s="10"/>
      <c r="REI443" s="10"/>
      <c r="REJ443" s="10"/>
      <c r="REK443" s="10"/>
      <c r="REL443" s="10"/>
      <c r="REM443" s="10"/>
      <c r="REN443" s="10"/>
      <c r="REO443" s="10"/>
      <c r="REP443" s="10"/>
      <c r="REQ443" s="10"/>
      <c r="RER443" s="10"/>
      <c r="RES443" s="10"/>
      <c r="RET443" s="10"/>
      <c r="REU443" s="10"/>
      <c r="REV443" s="10"/>
      <c r="REW443" s="10"/>
      <c r="REX443" s="10"/>
      <c r="REY443" s="10"/>
      <c r="REZ443" s="10"/>
      <c r="RFA443" s="10"/>
      <c r="RFB443" s="10"/>
      <c r="RFC443" s="10"/>
      <c r="RFD443" s="10"/>
      <c r="RFE443" s="10"/>
      <c r="RFF443" s="10"/>
      <c r="RFG443" s="10"/>
      <c r="RFH443" s="10"/>
      <c r="RFI443" s="10"/>
      <c r="RFJ443" s="10"/>
      <c r="RFK443" s="10"/>
      <c r="RFL443" s="10"/>
      <c r="RFM443" s="10"/>
      <c r="RFN443" s="10"/>
      <c r="RFO443" s="10"/>
      <c r="RFP443" s="10"/>
      <c r="RFQ443" s="10"/>
      <c r="RFR443" s="10"/>
      <c r="RFS443" s="10"/>
      <c r="RFT443" s="10"/>
      <c r="RFU443" s="10"/>
      <c r="RFV443" s="10"/>
      <c r="RFW443" s="10"/>
      <c r="RFX443" s="10"/>
      <c r="RFY443" s="10"/>
      <c r="RFZ443" s="10"/>
      <c r="RGA443" s="10"/>
      <c r="RGB443" s="10"/>
      <c r="RGC443" s="10"/>
      <c r="RGD443" s="10"/>
      <c r="RGE443" s="10"/>
      <c r="RGF443" s="10"/>
      <c r="RGG443" s="10"/>
      <c r="RGH443" s="10"/>
      <c r="RGI443" s="10"/>
      <c r="RGJ443" s="10"/>
      <c r="RGK443" s="10"/>
      <c r="RGL443" s="10"/>
      <c r="RGM443" s="10"/>
      <c r="RGN443" s="10"/>
      <c r="RGO443" s="10"/>
      <c r="RGP443" s="10"/>
      <c r="RGQ443" s="10"/>
      <c r="RGR443" s="10"/>
      <c r="RGS443" s="10"/>
      <c r="RGT443" s="10"/>
      <c r="RGU443" s="10"/>
      <c r="RGV443" s="10"/>
      <c r="RGW443" s="10"/>
      <c r="RGX443" s="10"/>
      <c r="RGY443" s="10"/>
      <c r="RGZ443" s="10"/>
      <c r="RHA443" s="10"/>
      <c r="RHB443" s="10"/>
      <c r="RHC443" s="10"/>
      <c r="RHD443" s="10"/>
      <c r="RHE443" s="10"/>
      <c r="RHF443" s="10"/>
      <c r="RHG443" s="10"/>
      <c r="RHH443" s="10"/>
      <c r="RHI443" s="10"/>
      <c r="RHJ443" s="10"/>
      <c r="RHK443" s="10"/>
      <c r="RHL443" s="10"/>
      <c r="RHM443" s="10"/>
      <c r="RHN443" s="10"/>
      <c r="RHO443" s="10"/>
      <c r="RHP443" s="10"/>
      <c r="RHQ443" s="10"/>
      <c r="RHR443" s="10"/>
      <c r="RHS443" s="10"/>
      <c r="RHT443" s="10"/>
      <c r="RHU443" s="10"/>
      <c r="RHV443" s="10"/>
      <c r="RHW443" s="10"/>
      <c r="RHX443" s="10"/>
      <c r="RHY443" s="10"/>
      <c r="RHZ443" s="10"/>
      <c r="RIA443" s="10"/>
      <c r="RIB443" s="10"/>
      <c r="RIC443" s="10"/>
      <c r="RID443" s="10"/>
      <c r="RIE443" s="10"/>
      <c r="RIF443" s="10"/>
      <c r="RIG443" s="10"/>
      <c r="RIH443" s="10"/>
      <c r="RII443" s="10"/>
      <c r="RIJ443" s="10"/>
      <c r="RIK443" s="10"/>
      <c r="RIL443" s="10"/>
      <c r="RIM443" s="10"/>
      <c r="RIN443" s="10"/>
      <c r="RIO443" s="10"/>
      <c r="RIP443" s="10"/>
      <c r="RIQ443" s="10"/>
      <c r="RIR443" s="10"/>
      <c r="RIS443" s="10"/>
      <c r="RIT443" s="10"/>
      <c r="RIU443" s="10"/>
      <c r="RIV443" s="10"/>
      <c r="RIW443" s="10"/>
      <c r="RIX443" s="10"/>
      <c r="RIY443" s="10"/>
      <c r="RIZ443" s="10"/>
      <c r="RJA443" s="10"/>
      <c r="RJB443" s="10"/>
      <c r="RJC443" s="10"/>
      <c r="RJD443" s="10"/>
      <c r="RJE443" s="10"/>
      <c r="RJF443" s="10"/>
      <c r="RJG443" s="10"/>
      <c r="RJH443" s="10"/>
      <c r="RJI443" s="10"/>
      <c r="RJJ443" s="10"/>
      <c r="RJK443" s="10"/>
      <c r="RJL443" s="10"/>
      <c r="RJM443" s="10"/>
      <c r="RJN443" s="10"/>
      <c r="RJO443" s="10"/>
      <c r="RJP443" s="10"/>
      <c r="RJQ443" s="10"/>
      <c r="RJR443" s="10"/>
      <c r="RJS443" s="10"/>
      <c r="RJT443" s="10"/>
      <c r="RJU443" s="10"/>
      <c r="RJV443" s="10"/>
      <c r="RJW443" s="10"/>
      <c r="RJX443" s="10"/>
      <c r="RJY443" s="10"/>
      <c r="RJZ443" s="10"/>
      <c r="RKA443" s="10"/>
      <c r="RKB443" s="10"/>
      <c r="RKC443" s="10"/>
      <c r="RKD443" s="10"/>
      <c r="RKE443" s="10"/>
      <c r="RKF443" s="10"/>
      <c r="RKG443" s="10"/>
      <c r="RKH443" s="10"/>
      <c r="RKI443" s="10"/>
      <c r="RKJ443" s="10"/>
      <c r="RKK443" s="10"/>
      <c r="RKL443" s="10"/>
      <c r="RKM443" s="10"/>
      <c r="RKN443" s="10"/>
      <c r="RKO443" s="10"/>
      <c r="RKP443" s="10"/>
      <c r="RKQ443" s="10"/>
      <c r="RKR443" s="10"/>
      <c r="RKS443" s="10"/>
      <c r="RKT443" s="10"/>
      <c r="RKU443" s="10"/>
      <c r="RKV443" s="10"/>
      <c r="RKW443" s="10"/>
      <c r="RKX443" s="10"/>
      <c r="RKY443" s="10"/>
      <c r="RKZ443" s="10"/>
      <c r="RLA443" s="10"/>
      <c r="RLB443" s="10"/>
      <c r="RLC443" s="10"/>
      <c r="RLD443" s="10"/>
      <c r="RLE443" s="10"/>
      <c r="RLF443" s="10"/>
      <c r="RLG443" s="10"/>
      <c r="RLH443" s="10"/>
      <c r="RLI443" s="10"/>
      <c r="RLJ443" s="10"/>
      <c r="RLK443" s="10"/>
      <c r="RLL443" s="10"/>
      <c r="RLM443" s="10"/>
      <c r="RLN443" s="10"/>
      <c r="RLO443" s="10"/>
      <c r="RLP443" s="10"/>
      <c r="RLQ443" s="10"/>
      <c r="RLR443" s="10"/>
      <c r="RLS443" s="10"/>
      <c r="RLT443" s="10"/>
      <c r="RLU443" s="10"/>
      <c r="RLV443" s="10"/>
      <c r="RLW443" s="10"/>
      <c r="RLX443" s="10"/>
      <c r="RLY443" s="10"/>
      <c r="RLZ443" s="10"/>
      <c r="RMA443" s="10"/>
      <c r="RMB443" s="10"/>
      <c r="RMC443" s="10"/>
      <c r="RMD443" s="10"/>
      <c r="RME443" s="10"/>
      <c r="RMF443" s="10"/>
      <c r="RMG443" s="10"/>
      <c r="RMH443" s="10"/>
      <c r="RMI443" s="10"/>
      <c r="RMJ443" s="10"/>
      <c r="RMK443" s="10"/>
      <c r="RML443" s="10"/>
      <c r="RMM443" s="10"/>
      <c r="RMN443" s="10"/>
      <c r="RMO443" s="10"/>
      <c r="RMP443" s="10"/>
      <c r="RMQ443" s="10"/>
      <c r="RMR443" s="10"/>
      <c r="RMS443" s="10"/>
      <c r="RMT443" s="10"/>
      <c r="RMU443" s="10"/>
      <c r="RMV443" s="10"/>
      <c r="RMW443" s="10"/>
      <c r="RMX443" s="10"/>
      <c r="RMY443" s="10"/>
      <c r="RMZ443" s="10"/>
      <c r="RNA443" s="10"/>
      <c r="RNB443" s="10"/>
      <c r="RNC443" s="10"/>
      <c r="RND443" s="10"/>
      <c r="RNE443" s="10"/>
      <c r="RNF443" s="10"/>
      <c r="RNG443" s="10"/>
      <c r="RNH443" s="10"/>
      <c r="RNI443" s="10"/>
      <c r="RNJ443" s="10"/>
      <c r="RNK443" s="10"/>
      <c r="RNL443" s="10"/>
      <c r="RNM443" s="10"/>
      <c r="RNN443" s="10"/>
      <c r="RNO443" s="10"/>
      <c r="RNP443" s="10"/>
      <c r="RNQ443" s="10"/>
      <c r="RNR443" s="10"/>
      <c r="RNS443" s="10"/>
      <c r="RNT443" s="10"/>
      <c r="RNU443" s="10"/>
      <c r="RNV443" s="10"/>
      <c r="RNW443" s="10"/>
      <c r="RNX443" s="10"/>
      <c r="RNY443" s="10"/>
      <c r="RNZ443" s="10"/>
      <c r="ROA443" s="10"/>
      <c r="ROB443" s="10"/>
      <c r="ROC443" s="10"/>
      <c r="ROD443" s="10"/>
      <c r="ROE443" s="10"/>
      <c r="ROF443" s="10"/>
      <c r="ROG443" s="10"/>
      <c r="ROH443" s="10"/>
      <c r="ROI443" s="10"/>
      <c r="ROJ443" s="10"/>
      <c r="ROK443" s="10"/>
      <c r="ROL443" s="10"/>
      <c r="ROM443" s="10"/>
      <c r="RON443" s="10"/>
      <c r="ROO443" s="10"/>
      <c r="ROP443" s="10"/>
      <c r="ROQ443" s="10"/>
      <c r="ROR443" s="10"/>
      <c r="ROS443" s="10"/>
      <c r="ROT443" s="10"/>
      <c r="ROU443" s="10"/>
      <c r="ROV443" s="10"/>
      <c r="ROW443" s="10"/>
      <c r="ROX443" s="10"/>
      <c r="ROY443" s="10"/>
      <c r="ROZ443" s="10"/>
      <c r="RPA443" s="10"/>
      <c r="RPB443" s="10"/>
      <c r="RPC443" s="10"/>
      <c r="RPD443" s="10"/>
      <c r="RPE443" s="10"/>
      <c r="RPF443" s="10"/>
      <c r="RPG443" s="10"/>
      <c r="RPH443" s="10"/>
      <c r="RPI443" s="10"/>
      <c r="RPJ443" s="10"/>
      <c r="RPK443" s="10"/>
      <c r="RPL443" s="10"/>
      <c r="RPM443" s="10"/>
      <c r="RPN443" s="10"/>
      <c r="RPO443" s="10"/>
      <c r="RPP443" s="10"/>
      <c r="RPQ443" s="10"/>
      <c r="RPR443" s="10"/>
      <c r="RPS443" s="10"/>
      <c r="RPT443" s="10"/>
      <c r="RPU443" s="10"/>
      <c r="RPV443" s="10"/>
      <c r="RPW443" s="10"/>
      <c r="RPX443" s="10"/>
      <c r="RPY443" s="10"/>
      <c r="RPZ443" s="10"/>
      <c r="RQA443" s="10"/>
      <c r="RQB443" s="10"/>
      <c r="RQC443" s="10"/>
      <c r="RQD443" s="10"/>
      <c r="RQE443" s="10"/>
      <c r="RQF443" s="10"/>
      <c r="RQG443" s="10"/>
      <c r="RQH443" s="10"/>
      <c r="RQI443" s="10"/>
      <c r="RQJ443" s="10"/>
      <c r="RQK443" s="10"/>
      <c r="RQL443" s="10"/>
      <c r="RQM443" s="10"/>
      <c r="RQN443" s="10"/>
      <c r="RQO443" s="10"/>
      <c r="RQP443" s="10"/>
      <c r="RQQ443" s="10"/>
      <c r="RQR443" s="10"/>
      <c r="RQS443" s="10"/>
      <c r="RQT443" s="10"/>
      <c r="RQU443" s="10"/>
      <c r="RQV443" s="10"/>
      <c r="RQW443" s="10"/>
      <c r="RQX443" s="10"/>
      <c r="RQY443" s="10"/>
      <c r="RQZ443" s="10"/>
      <c r="RRA443" s="10"/>
      <c r="RRB443" s="10"/>
      <c r="RRC443" s="10"/>
      <c r="RRD443" s="10"/>
      <c r="RRE443" s="10"/>
      <c r="RRF443" s="10"/>
      <c r="RRG443" s="10"/>
      <c r="RRH443" s="10"/>
      <c r="RRI443" s="10"/>
      <c r="RRJ443" s="10"/>
      <c r="RRK443" s="10"/>
      <c r="RRL443" s="10"/>
      <c r="RRM443" s="10"/>
      <c r="RRN443" s="10"/>
      <c r="RRO443" s="10"/>
      <c r="RRP443" s="10"/>
      <c r="RRQ443" s="10"/>
      <c r="RRR443" s="10"/>
      <c r="RRS443" s="10"/>
      <c r="RRT443" s="10"/>
      <c r="RRU443" s="10"/>
      <c r="RRV443" s="10"/>
      <c r="RRW443" s="10"/>
      <c r="RRX443" s="10"/>
      <c r="RRY443" s="10"/>
      <c r="RRZ443" s="10"/>
      <c r="RSA443" s="10"/>
      <c r="RSB443" s="10"/>
      <c r="RSC443" s="10"/>
      <c r="RSD443" s="10"/>
      <c r="RSE443" s="10"/>
      <c r="RSF443" s="10"/>
      <c r="RSG443" s="10"/>
      <c r="RSH443" s="10"/>
      <c r="RSI443" s="10"/>
      <c r="RSJ443" s="10"/>
      <c r="RSK443" s="10"/>
      <c r="RSL443" s="10"/>
      <c r="RSM443" s="10"/>
      <c r="RSN443" s="10"/>
      <c r="RSO443" s="10"/>
      <c r="RSP443" s="10"/>
      <c r="RSQ443" s="10"/>
      <c r="RSR443" s="10"/>
      <c r="RSS443" s="10"/>
      <c r="RST443" s="10"/>
      <c r="RSU443" s="10"/>
      <c r="RSV443" s="10"/>
      <c r="RSW443" s="10"/>
      <c r="RSX443" s="10"/>
      <c r="RSY443" s="10"/>
      <c r="RSZ443" s="10"/>
      <c r="RTA443" s="10"/>
      <c r="RTB443" s="10"/>
      <c r="RTC443" s="10"/>
      <c r="RTD443" s="10"/>
      <c r="RTE443" s="10"/>
      <c r="RTF443" s="10"/>
      <c r="RTG443" s="10"/>
      <c r="RTH443" s="10"/>
      <c r="RTI443" s="10"/>
      <c r="RTJ443" s="10"/>
      <c r="RTK443" s="10"/>
      <c r="RTL443" s="10"/>
      <c r="RTM443" s="10"/>
      <c r="RTN443" s="10"/>
      <c r="RTO443" s="10"/>
      <c r="RTP443" s="10"/>
      <c r="RTQ443" s="10"/>
      <c r="RTR443" s="10"/>
      <c r="RTS443" s="10"/>
      <c r="RTT443" s="10"/>
      <c r="RTU443" s="10"/>
      <c r="RTV443" s="10"/>
      <c r="RTW443" s="10"/>
      <c r="RTX443" s="10"/>
      <c r="RTY443" s="10"/>
      <c r="RTZ443" s="10"/>
      <c r="RUA443" s="10"/>
      <c r="RUB443" s="10"/>
      <c r="RUC443" s="10"/>
      <c r="RUD443" s="10"/>
      <c r="RUE443" s="10"/>
      <c r="RUF443" s="10"/>
      <c r="RUG443" s="10"/>
      <c r="RUH443" s="10"/>
      <c r="RUI443" s="10"/>
      <c r="RUJ443" s="10"/>
      <c r="RUK443" s="10"/>
      <c r="RUL443" s="10"/>
      <c r="RUM443" s="10"/>
      <c r="RUN443" s="10"/>
      <c r="RUO443" s="10"/>
      <c r="RUP443" s="10"/>
      <c r="RUQ443" s="10"/>
      <c r="RUR443" s="10"/>
      <c r="RUS443" s="10"/>
      <c r="RUT443" s="10"/>
      <c r="RUU443" s="10"/>
      <c r="RUV443" s="10"/>
      <c r="RUW443" s="10"/>
      <c r="RUX443" s="10"/>
      <c r="RUY443" s="10"/>
      <c r="RUZ443" s="10"/>
      <c r="RVA443" s="10"/>
      <c r="RVB443" s="10"/>
      <c r="RVC443" s="10"/>
      <c r="RVD443" s="10"/>
      <c r="RVE443" s="10"/>
      <c r="RVF443" s="10"/>
      <c r="RVG443" s="10"/>
      <c r="RVH443" s="10"/>
      <c r="RVI443" s="10"/>
      <c r="RVJ443" s="10"/>
      <c r="RVK443" s="10"/>
      <c r="RVL443" s="10"/>
      <c r="RVM443" s="10"/>
      <c r="RVN443" s="10"/>
      <c r="RVO443" s="10"/>
      <c r="RVP443" s="10"/>
      <c r="RVQ443" s="10"/>
      <c r="RVR443" s="10"/>
      <c r="RVS443" s="10"/>
      <c r="RVT443" s="10"/>
      <c r="RVU443" s="10"/>
      <c r="RVV443" s="10"/>
      <c r="RVW443" s="10"/>
      <c r="RVX443" s="10"/>
      <c r="RVY443" s="10"/>
      <c r="RVZ443" s="10"/>
      <c r="RWA443" s="10"/>
      <c r="RWB443" s="10"/>
      <c r="RWC443" s="10"/>
      <c r="RWD443" s="10"/>
      <c r="RWE443" s="10"/>
      <c r="RWF443" s="10"/>
      <c r="RWG443" s="10"/>
      <c r="RWH443" s="10"/>
      <c r="RWI443" s="10"/>
      <c r="RWJ443" s="10"/>
      <c r="RWK443" s="10"/>
      <c r="RWL443" s="10"/>
      <c r="RWM443" s="10"/>
      <c r="RWN443" s="10"/>
      <c r="RWO443" s="10"/>
      <c r="RWP443" s="10"/>
      <c r="RWQ443" s="10"/>
      <c r="RWR443" s="10"/>
      <c r="RWS443" s="10"/>
      <c r="RWT443" s="10"/>
      <c r="RWU443" s="10"/>
      <c r="RWV443" s="10"/>
      <c r="RWW443" s="10"/>
      <c r="RWX443" s="10"/>
      <c r="RWY443" s="10"/>
      <c r="RWZ443" s="10"/>
      <c r="RXA443" s="10"/>
      <c r="RXB443" s="10"/>
      <c r="RXC443" s="10"/>
      <c r="RXD443" s="10"/>
      <c r="RXE443" s="10"/>
      <c r="RXF443" s="10"/>
      <c r="RXG443" s="10"/>
      <c r="RXH443" s="10"/>
      <c r="RXI443" s="10"/>
      <c r="RXJ443" s="10"/>
      <c r="RXK443" s="10"/>
      <c r="RXL443" s="10"/>
      <c r="RXM443" s="10"/>
      <c r="RXN443" s="10"/>
      <c r="RXO443" s="10"/>
      <c r="RXP443" s="10"/>
      <c r="RXQ443" s="10"/>
      <c r="RXR443" s="10"/>
      <c r="RXS443" s="10"/>
      <c r="RXT443" s="10"/>
      <c r="RXU443" s="10"/>
      <c r="RXV443" s="10"/>
      <c r="RXW443" s="10"/>
      <c r="RXX443" s="10"/>
      <c r="RXY443" s="10"/>
      <c r="RXZ443" s="10"/>
      <c r="RYA443" s="10"/>
      <c r="RYB443" s="10"/>
      <c r="RYC443" s="10"/>
      <c r="RYD443" s="10"/>
      <c r="RYE443" s="10"/>
      <c r="RYF443" s="10"/>
      <c r="RYG443" s="10"/>
      <c r="RYH443" s="10"/>
      <c r="RYI443" s="10"/>
      <c r="RYJ443" s="10"/>
      <c r="RYK443" s="10"/>
      <c r="RYL443" s="10"/>
      <c r="RYM443" s="10"/>
      <c r="RYN443" s="10"/>
      <c r="RYO443" s="10"/>
      <c r="RYP443" s="10"/>
      <c r="RYQ443" s="10"/>
      <c r="RYR443" s="10"/>
      <c r="RYS443" s="10"/>
      <c r="RYT443" s="10"/>
      <c r="RYU443" s="10"/>
      <c r="RYV443" s="10"/>
      <c r="RYW443" s="10"/>
      <c r="RYX443" s="10"/>
      <c r="RYY443" s="10"/>
      <c r="RYZ443" s="10"/>
      <c r="RZA443" s="10"/>
    </row>
    <row r="444" spans="1:12845" s="42" customFormat="1" ht="120" x14ac:dyDescent="0.25">
      <c r="A444" s="10" t="s">
        <v>1878</v>
      </c>
      <c r="B444" s="16">
        <v>43906</v>
      </c>
      <c r="C444" s="10" t="s">
        <v>357</v>
      </c>
      <c r="D444" s="10" t="s">
        <v>202</v>
      </c>
      <c r="E444" s="11" t="s">
        <v>203</v>
      </c>
      <c r="F444" s="11" t="s">
        <v>25</v>
      </c>
      <c r="G444" s="541" t="s">
        <v>2018</v>
      </c>
      <c r="H444" s="10" t="s">
        <v>2016</v>
      </c>
      <c r="I444" s="92"/>
      <c r="J444" s="61"/>
      <c r="K444" s="10"/>
      <c r="L444" s="61"/>
      <c r="M444" s="10"/>
      <c r="N444" s="10" t="s">
        <v>52</v>
      </c>
      <c r="O444" s="10" t="s">
        <v>2017</v>
      </c>
      <c r="P444" s="10" t="s">
        <v>1290</v>
      </c>
      <c r="Q444" s="10"/>
      <c r="R444" s="10"/>
      <c r="S444" s="10">
        <v>46.316133999999998</v>
      </c>
      <c r="T444" s="10">
        <v>-94.199479999999994</v>
      </c>
      <c r="U444" s="10"/>
      <c r="V444" s="10"/>
      <c r="W444" s="10"/>
      <c r="X444" s="46" t="s">
        <v>29</v>
      </c>
      <c r="Y444" s="10">
        <f t="shared" si="6"/>
        <v>2020</v>
      </c>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c r="CH444" s="10"/>
      <c r="CI444" s="10"/>
      <c r="CJ444" s="10"/>
      <c r="CK444" s="10"/>
      <c r="CL444" s="10"/>
      <c r="CM444" s="10"/>
      <c r="CN444" s="10"/>
      <c r="CO444" s="10"/>
      <c r="CP444" s="10"/>
      <c r="CQ444" s="10"/>
      <c r="CR444" s="10"/>
      <c r="CS444" s="10"/>
      <c r="CT444" s="10"/>
      <c r="CU444" s="10"/>
      <c r="CV444" s="10"/>
      <c r="CW444" s="10"/>
      <c r="CX444" s="10"/>
      <c r="CY444" s="10"/>
      <c r="CZ444" s="10"/>
      <c r="DA444" s="10"/>
      <c r="DB444" s="10"/>
      <c r="DC444" s="10"/>
      <c r="DD444" s="10"/>
      <c r="DE444" s="10"/>
      <c r="DF444" s="10"/>
      <c r="DG444" s="10"/>
      <c r="DH444" s="10"/>
      <c r="DI444" s="10"/>
      <c r="DJ444" s="10"/>
      <c r="DK444" s="10"/>
      <c r="DL444" s="10"/>
      <c r="DM444" s="10"/>
      <c r="DN444" s="10"/>
      <c r="DO444" s="10"/>
      <c r="DP444" s="10"/>
      <c r="DQ444" s="10"/>
      <c r="DR444" s="10"/>
      <c r="DS444" s="10"/>
      <c r="DT444" s="10"/>
      <c r="DU444" s="10"/>
      <c r="DV444" s="10"/>
      <c r="DW444" s="10"/>
      <c r="DX444" s="10"/>
      <c r="DY444" s="10"/>
      <c r="DZ444" s="10"/>
      <c r="EA444" s="10"/>
      <c r="EB444" s="10"/>
      <c r="EC444" s="10"/>
      <c r="ED444" s="10"/>
      <c r="EE444" s="10"/>
      <c r="EF444" s="10"/>
      <c r="EG444" s="10"/>
      <c r="EH444" s="10"/>
      <c r="EI444" s="10"/>
      <c r="EJ444" s="10"/>
      <c r="EK444" s="10"/>
      <c r="EL444" s="10"/>
      <c r="EM444" s="10"/>
      <c r="EN444" s="10"/>
      <c r="EO444" s="10"/>
      <c r="EP444" s="10"/>
      <c r="EQ444" s="10"/>
      <c r="ER444" s="10"/>
      <c r="ES444" s="10"/>
      <c r="ET444" s="10"/>
      <c r="EU444" s="10"/>
      <c r="EV444" s="10"/>
      <c r="EW444" s="10"/>
      <c r="EX444" s="10"/>
      <c r="EY444" s="10"/>
      <c r="EZ444" s="10"/>
      <c r="FA444" s="10"/>
      <c r="FB444" s="10"/>
      <c r="FC444" s="10"/>
      <c r="FD444" s="10"/>
      <c r="FE444" s="10"/>
      <c r="FF444" s="10"/>
      <c r="FG444" s="10"/>
      <c r="FH444" s="10"/>
      <c r="FI444" s="10"/>
      <c r="FJ444" s="10"/>
      <c r="FK444" s="10"/>
      <c r="FL444" s="10"/>
      <c r="FM444" s="10"/>
      <c r="FN444" s="10"/>
      <c r="FO444" s="10"/>
      <c r="FP444" s="10"/>
      <c r="FQ444" s="10"/>
      <c r="FR444" s="10"/>
      <c r="FS444" s="10"/>
      <c r="FT444" s="10"/>
      <c r="FU444" s="10"/>
      <c r="FV444" s="10"/>
      <c r="FW444" s="10"/>
      <c r="FX444" s="10"/>
      <c r="FY444" s="10"/>
      <c r="FZ444" s="10"/>
      <c r="GA444" s="10"/>
      <c r="GB444" s="10"/>
      <c r="GC444" s="10"/>
      <c r="GD444" s="10"/>
      <c r="GE444" s="10"/>
      <c r="GF444" s="10"/>
      <c r="GG444" s="10"/>
      <c r="GH444" s="10"/>
      <c r="GI444" s="10"/>
      <c r="GJ444" s="10"/>
      <c r="GK444" s="10"/>
      <c r="GL444" s="10"/>
      <c r="GM444" s="10"/>
      <c r="GN444" s="10"/>
      <c r="GO444" s="10"/>
      <c r="GP444" s="10"/>
      <c r="GQ444" s="10"/>
      <c r="GR444" s="10"/>
      <c r="GS444" s="10"/>
      <c r="GT444" s="10"/>
      <c r="GU444" s="10"/>
      <c r="GV444" s="10"/>
      <c r="GW444" s="10"/>
      <c r="GX444" s="10"/>
      <c r="GY444" s="10"/>
      <c r="GZ444" s="10"/>
      <c r="HA444" s="10"/>
      <c r="HB444" s="10"/>
      <c r="HC444" s="10"/>
      <c r="HD444" s="10"/>
      <c r="HE444" s="10"/>
      <c r="HF444" s="10"/>
      <c r="HG444" s="10"/>
      <c r="HH444" s="10"/>
      <c r="HI444" s="10"/>
      <c r="HJ444" s="10"/>
      <c r="HK444" s="10"/>
      <c r="HL444" s="10"/>
      <c r="HM444" s="10"/>
      <c r="HN444" s="10"/>
      <c r="HO444" s="10"/>
      <c r="HP444" s="10"/>
      <c r="HQ444" s="10"/>
      <c r="HR444" s="10"/>
      <c r="HS444" s="10"/>
      <c r="HT444" s="10"/>
      <c r="HU444" s="10"/>
      <c r="HV444" s="10"/>
      <c r="HW444" s="10"/>
      <c r="HX444" s="10"/>
      <c r="HY444" s="10"/>
      <c r="HZ444" s="10"/>
      <c r="IA444" s="10"/>
      <c r="IB444" s="10"/>
      <c r="IC444" s="10"/>
      <c r="ID444" s="10"/>
      <c r="IE444" s="10"/>
      <c r="IF444" s="10"/>
      <c r="IG444" s="10"/>
      <c r="IH444" s="10"/>
      <c r="II444" s="10"/>
      <c r="IJ444" s="10"/>
      <c r="IK444" s="10"/>
      <c r="IL444" s="10"/>
      <c r="IM444" s="10"/>
      <c r="IN444" s="10"/>
      <c r="IO444" s="10"/>
      <c r="IP444" s="10"/>
      <c r="IQ444" s="10"/>
      <c r="IR444" s="10"/>
      <c r="IS444" s="10"/>
      <c r="IT444" s="10"/>
      <c r="IU444" s="10"/>
      <c r="IV444" s="10"/>
      <c r="IW444" s="10"/>
      <c r="IX444" s="10"/>
      <c r="IY444" s="10"/>
      <c r="IZ444" s="10"/>
      <c r="JA444" s="10"/>
      <c r="JB444" s="10"/>
      <c r="JC444" s="10"/>
      <c r="JD444" s="10"/>
      <c r="JE444" s="10"/>
      <c r="JF444" s="10"/>
      <c r="JG444" s="10"/>
      <c r="JH444" s="10"/>
      <c r="JI444" s="10"/>
      <c r="JJ444" s="10"/>
      <c r="JK444" s="10"/>
      <c r="JL444" s="10"/>
      <c r="JM444" s="10"/>
      <c r="JN444" s="10"/>
      <c r="JO444" s="10"/>
      <c r="JP444" s="10"/>
      <c r="JQ444" s="10"/>
      <c r="JR444" s="10"/>
      <c r="JS444" s="10"/>
      <c r="JT444" s="10"/>
      <c r="JU444" s="10"/>
      <c r="JV444" s="10"/>
      <c r="JW444" s="10"/>
      <c r="JX444" s="10"/>
      <c r="JY444" s="10"/>
      <c r="JZ444" s="10"/>
      <c r="KA444" s="10"/>
      <c r="KB444" s="10"/>
      <c r="KC444" s="10"/>
      <c r="KD444" s="10"/>
      <c r="KE444" s="10"/>
      <c r="KF444" s="10"/>
      <c r="KG444" s="10"/>
      <c r="KH444" s="10"/>
      <c r="KI444" s="10"/>
      <c r="KJ444" s="10"/>
      <c r="KK444" s="10"/>
      <c r="KL444" s="10"/>
      <c r="KM444" s="10"/>
      <c r="KN444" s="10"/>
      <c r="KO444" s="10"/>
      <c r="KP444" s="10"/>
      <c r="KQ444" s="10"/>
      <c r="KR444" s="10"/>
      <c r="KS444" s="10"/>
      <c r="KT444" s="10"/>
      <c r="KU444" s="10"/>
      <c r="KV444" s="10"/>
      <c r="KW444" s="10"/>
      <c r="KX444" s="10"/>
      <c r="KY444" s="10"/>
      <c r="KZ444" s="10"/>
      <c r="LA444" s="10"/>
      <c r="LB444" s="10"/>
      <c r="LC444" s="10"/>
      <c r="LD444" s="10"/>
      <c r="LE444" s="10"/>
      <c r="LF444" s="10"/>
      <c r="LG444" s="10"/>
      <c r="LH444" s="10"/>
      <c r="LI444" s="10"/>
      <c r="LJ444" s="10"/>
      <c r="LK444" s="10"/>
      <c r="LL444" s="10"/>
      <c r="LM444" s="10"/>
      <c r="LN444" s="10"/>
      <c r="LO444" s="10"/>
      <c r="LP444" s="10"/>
      <c r="LQ444" s="10"/>
      <c r="LR444" s="10"/>
      <c r="LS444" s="10"/>
      <c r="LT444" s="10"/>
      <c r="LU444" s="10"/>
      <c r="LV444" s="10"/>
      <c r="LW444" s="10"/>
      <c r="LX444" s="10"/>
      <c r="LY444" s="10"/>
      <c r="LZ444" s="10"/>
      <c r="MA444" s="10"/>
      <c r="MB444" s="10"/>
      <c r="MC444" s="10"/>
      <c r="MD444" s="10"/>
      <c r="ME444" s="10"/>
      <c r="MF444" s="10"/>
      <c r="MG444" s="10"/>
      <c r="MH444" s="10"/>
      <c r="MI444" s="10"/>
      <c r="MJ444" s="10"/>
      <c r="MK444" s="10"/>
      <c r="ML444" s="10"/>
      <c r="MM444" s="10"/>
      <c r="MN444" s="10"/>
      <c r="MO444" s="10"/>
      <c r="MP444" s="10"/>
      <c r="MQ444" s="10"/>
      <c r="MR444" s="10"/>
      <c r="MS444" s="10"/>
      <c r="MT444" s="10"/>
      <c r="MU444" s="10"/>
      <c r="MV444" s="10"/>
      <c r="MW444" s="10"/>
      <c r="MX444" s="10"/>
      <c r="MY444" s="10"/>
      <c r="MZ444" s="10"/>
      <c r="NA444" s="10"/>
      <c r="NB444" s="10"/>
      <c r="NC444" s="10"/>
      <c r="ND444" s="10"/>
      <c r="NE444" s="10"/>
      <c r="NF444" s="10"/>
      <c r="NG444" s="10"/>
      <c r="NH444" s="10"/>
      <c r="NI444" s="10"/>
      <c r="NJ444" s="10"/>
      <c r="NK444" s="10"/>
      <c r="NL444" s="10"/>
      <c r="NM444" s="10"/>
      <c r="NN444" s="10"/>
      <c r="NO444" s="10"/>
      <c r="NP444" s="10"/>
      <c r="NQ444" s="10"/>
      <c r="NR444" s="10"/>
      <c r="NS444" s="10"/>
      <c r="NT444" s="10"/>
      <c r="NU444" s="10"/>
      <c r="NV444" s="10"/>
      <c r="NW444" s="10"/>
      <c r="NX444" s="10"/>
      <c r="NY444" s="10"/>
      <c r="NZ444" s="10"/>
      <c r="OA444" s="10"/>
      <c r="OB444" s="10"/>
      <c r="OC444" s="10"/>
      <c r="OD444" s="10"/>
      <c r="OE444" s="10"/>
      <c r="OF444" s="10"/>
      <c r="OG444" s="10"/>
      <c r="OH444" s="10"/>
      <c r="OI444" s="10"/>
      <c r="OJ444" s="10"/>
      <c r="OK444" s="10"/>
      <c r="OL444" s="10"/>
      <c r="OM444" s="10"/>
      <c r="ON444" s="10"/>
      <c r="OO444" s="10"/>
      <c r="OP444" s="10"/>
      <c r="OQ444" s="10"/>
      <c r="OR444" s="10"/>
      <c r="OS444" s="10"/>
      <c r="OT444" s="10"/>
      <c r="OU444" s="10"/>
      <c r="OV444" s="10"/>
      <c r="OW444" s="10"/>
      <c r="OX444" s="10"/>
      <c r="OY444" s="10"/>
      <c r="OZ444" s="10"/>
      <c r="PA444" s="10"/>
      <c r="PB444" s="10"/>
      <c r="PC444" s="10"/>
      <c r="PD444" s="10"/>
      <c r="PE444" s="10"/>
      <c r="PF444" s="10"/>
      <c r="PG444" s="10"/>
      <c r="PH444" s="10"/>
      <c r="PI444" s="10"/>
      <c r="PJ444" s="10"/>
      <c r="PK444" s="10"/>
      <c r="PL444" s="10"/>
      <c r="PM444" s="10"/>
      <c r="PN444" s="10"/>
      <c r="PO444" s="10"/>
      <c r="PP444" s="10"/>
      <c r="PQ444" s="10"/>
      <c r="PR444" s="10"/>
      <c r="PS444" s="10"/>
      <c r="PT444" s="10"/>
      <c r="PU444" s="10"/>
      <c r="PV444" s="10"/>
      <c r="PW444" s="10"/>
      <c r="PX444" s="10"/>
      <c r="PY444" s="10"/>
      <c r="PZ444" s="10"/>
      <c r="QA444" s="10"/>
      <c r="QB444" s="10"/>
      <c r="QC444" s="10"/>
      <c r="QD444" s="10"/>
      <c r="QE444" s="10"/>
      <c r="QF444" s="10"/>
      <c r="QG444" s="10"/>
      <c r="QH444" s="10"/>
      <c r="QI444" s="10"/>
      <c r="QJ444" s="10"/>
      <c r="QK444" s="10"/>
      <c r="QL444" s="10"/>
      <c r="QM444" s="10"/>
      <c r="QN444" s="10"/>
      <c r="QO444" s="10"/>
      <c r="QP444" s="10"/>
      <c r="QQ444" s="10"/>
      <c r="QR444" s="10"/>
      <c r="QS444" s="10"/>
      <c r="QT444" s="10"/>
      <c r="QU444" s="10"/>
      <c r="QV444" s="10"/>
      <c r="QW444" s="10"/>
      <c r="QX444" s="10"/>
      <c r="QY444" s="10"/>
      <c r="QZ444" s="10"/>
      <c r="RA444" s="10"/>
      <c r="RB444" s="10"/>
      <c r="RC444" s="10"/>
      <c r="RD444" s="10"/>
      <c r="RE444" s="10"/>
      <c r="RF444" s="10"/>
      <c r="RG444" s="10"/>
      <c r="RH444" s="10"/>
      <c r="RI444" s="10"/>
      <c r="RJ444" s="10"/>
      <c r="RK444" s="10"/>
      <c r="RL444" s="10"/>
      <c r="RM444" s="10"/>
      <c r="RN444" s="10"/>
      <c r="RO444" s="10"/>
      <c r="RP444" s="10"/>
      <c r="RQ444" s="10"/>
      <c r="RR444" s="10"/>
      <c r="RS444" s="10"/>
      <c r="RT444" s="10"/>
      <c r="RU444" s="10"/>
      <c r="RV444" s="10"/>
      <c r="RW444" s="10"/>
      <c r="RX444" s="10"/>
      <c r="RY444" s="10"/>
      <c r="RZ444" s="10"/>
      <c r="SA444" s="10"/>
      <c r="SB444" s="10"/>
      <c r="SC444" s="10"/>
      <c r="SD444" s="10"/>
      <c r="SE444" s="10"/>
      <c r="SF444" s="10"/>
      <c r="SG444" s="10"/>
      <c r="SH444" s="10"/>
      <c r="SI444" s="10"/>
      <c r="SJ444" s="10"/>
      <c r="SK444" s="10"/>
      <c r="SL444" s="10"/>
      <c r="SM444" s="10"/>
      <c r="SN444" s="10"/>
      <c r="SO444" s="10"/>
      <c r="SP444" s="10"/>
      <c r="SQ444" s="10"/>
      <c r="SR444" s="10"/>
      <c r="SS444" s="10"/>
      <c r="ST444" s="10"/>
      <c r="SU444" s="10"/>
      <c r="SV444" s="10"/>
      <c r="SW444" s="10"/>
      <c r="SX444" s="10"/>
      <c r="SY444" s="10"/>
      <c r="SZ444" s="10"/>
      <c r="TA444" s="10"/>
      <c r="TB444" s="10"/>
      <c r="TC444" s="10"/>
      <c r="TD444" s="10"/>
      <c r="TE444" s="10"/>
      <c r="TF444" s="10"/>
      <c r="TG444" s="10"/>
      <c r="TH444" s="10"/>
      <c r="TI444" s="10"/>
      <c r="TJ444" s="10"/>
      <c r="TK444" s="10"/>
      <c r="TL444" s="10"/>
      <c r="TM444" s="10"/>
      <c r="TN444" s="10"/>
      <c r="TO444" s="10"/>
      <c r="TP444" s="10"/>
      <c r="TQ444" s="10"/>
      <c r="TR444" s="10"/>
      <c r="TS444" s="10"/>
      <c r="TT444" s="10"/>
      <c r="TU444" s="10"/>
      <c r="TV444" s="10"/>
      <c r="TW444" s="10"/>
      <c r="TX444" s="10"/>
      <c r="TY444" s="10"/>
      <c r="TZ444" s="10"/>
      <c r="UA444" s="10"/>
      <c r="UB444" s="10"/>
      <c r="UC444" s="10"/>
      <c r="UD444" s="10"/>
      <c r="UE444" s="10"/>
      <c r="UF444" s="10"/>
      <c r="UG444" s="10"/>
      <c r="UH444" s="10"/>
      <c r="UI444" s="10"/>
      <c r="UJ444" s="10"/>
      <c r="UK444" s="10"/>
      <c r="UL444" s="10"/>
      <c r="UM444" s="10"/>
      <c r="UN444" s="10"/>
      <c r="UO444" s="10"/>
      <c r="UP444" s="10"/>
      <c r="UQ444" s="10"/>
      <c r="UR444" s="10"/>
      <c r="US444" s="10"/>
      <c r="UT444" s="10"/>
      <c r="UU444" s="10"/>
      <c r="UV444" s="10"/>
      <c r="UW444" s="10"/>
      <c r="UX444" s="10"/>
      <c r="UY444" s="10"/>
      <c r="UZ444" s="10"/>
      <c r="VA444" s="10"/>
      <c r="VB444" s="10"/>
      <c r="VC444" s="10"/>
      <c r="VD444" s="10"/>
      <c r="VE444" s="10"/>
      <c r="VF444" s="10"/>
      <c r="VG444" s="10"/>
      <c r="VH444" s="10"/>
      <c r="VI444" s="10"/>
      <c r="VJ444" s="10"/>
      <c r="VK444" s="10"/>
      <c r="VL444" s="10"/>
      <c r="VM444" s="10"/>
      <c r="VN444" s="10"/>
      <c r="VO444" s="10"/>
      <c r="VP444" s="10"/>
      <c r="VQ444" s="10"/>
      <c r="VR444" s="10"/>
      <c r="VS444" s="10"/>
      <c r="VT444" s="10"/>
      <c r="VU444" s="10"/>
      <c r="VV444" s="10"/>
      <c r="VW444" s="10"/>
      <c r="VX444" s="10"/>
      <c r="VY444" s="10"/>
      <c r="VZ444" s="10"/>
      <c r="WA444" s="10"/>
      <c r="WB444" s="10"/>
      <c r="WC444" s="10"/>
      <c r="WD444" s="10"/>
      <c r="WE444" s="10"/>
      <c r="WF444" s="10"/>
      <c r="WG444" s="10"/>
      <c r="WH444" s="10"/>
      <c r="WI444" s="10"/>
      <c r="WJ444" s="10"/>
      <c r="WK444" s="10"/>
      <c r="WL444" s="10"/>
      <c r="WM444" s="10"/>
      <c r="WN444" s="10"/>
      <c r="WO444" s="10"/>
      <c r="WP444" s="10"/>
      <c r="WQ444" s="10"/>
      <c r="WR444" s="10"/>
      <c r="WS444" s="10"/>
      <c r="WT444" s="10"/>
      <c r="WU444" s="10"/>
      <c r="WV444" s="10"/>
      <c r="WW444" s="10"/>
      <c r="WX444" s="10"/>
      <c r="WY444" s="10"/>
      <c r="WZ444" s="10"/>
      <c r="XA444" s="10"/>
      <c r="XB444" s="10"/>
      <c r="XC444" s="10"/>
      <c r="XD444" s="10"/>
      <c r="XE444" s="10"/>
      <c r="XF444" s="10"/>
      <c r="XG444" s="10"/>
      <c r="XH444" s="10"/>
      <c r="XI444" s="10"/>
      <c r="XJ444" s="10"/>
      <c r="XK444" s="10"/>
      <c r="XL444" s="10"/>
      <c r="XM444" s="10"/>
      <c r="XN444" s="10"/>
      <c r="XO444" s="10"/>
      <c r="XP444" s="10"/>
      <c r="XQ444" s="10"/>
      <c r="XR444" s="10"/>
      <c r="XS444" s="10"/>
      <c r="XT444" s="10"/>
      <c r="XU444" s="10"/>
      <c r="XV444" s="10"/>
      <c r="XW444" s="10"/>
      <c r="XX444" s="10"/>
      <c r="XY444" s="10"/>
      <c r="XZ444" s="10"/>
      <c r="YA444" s="10"/>
      <c r="YB444" s="10"/>
      <c r="YC444" s="10"/>
      <c r="YD444" s="10"/>
      <c r="YE444" s="10"/>
      <c r="YF444" s="10"/>
      <c r="YG444" s="10"/>
      <c r="YH444" s="10"/>
      <c r="YI444" s="10"/>
      <c r="YJ444" s="10"/>
      <c r="YK444" s="10"/>
      <c r="YL444" s="10"/>
      <c r="YM444" s="10"/>
      <c r="YN444" s="10"/>
      <c r="YO444" s="10"/>
      <c r="YP444" s="10"/>
      <c r="YQ444" s="10"/>
      <c r="YR444" s="10"/>
      <c r="YS444" s="10"/>
      <c r="YT444" s="10"/>
      <c r="YU444" s="10"/>
      <c r="YV444" s="10"/>
      <c r="YW444" s="10"/>
      <c r="YX444" s="10"/>
      <c r="YY444" s="10"/>
      <c r="YZ444" s="10"/>
      <c r="ZA444" s="10"/>
      <c r="ZB444" s="10"/>
      <c r="ZC444" s="10"/>
      <c r="ZD444" s="10"/>
      <c r="ZE444" s="10"/>
      <c r="ZF444" s="10"/>
      <c r="ZG444" s="10"/>
      <c r="ZH444" s="10"/>
      <c r="ZI444" s="10"/>
      <c r="ZJ444" s="10"/>
      <c r="ZK444" s="10"/>
      <c r="ZL444" s="10"/>
      <c r="ZM444" s="10"/>
      <c r="ZN444" s="10"/>
      <c r="ZO444" s="10"/>
      <c r="ZP444" s="10"/>
      <c r="ZQ444" s="10"/>
      <c r="ZR444" s="10"/>
      <c r="ZS444" s="10"/>
      <c r="ZT444" s="10"/>
      <c r="ZU444" s="10"/>
      <c r="ZV444" s="10"/>
      <c r="ZW444" s="10"/>
      <c r="ZX444" s="10"/>
      <c r="ZY444" s="10"/>
      <c r="ZZ444" s="10"/>
      <c r="AAA444" s="10"/>
      <c r="AAB444" s="10"/>
      <c r="AAC444" s="10"/>
      <c r="AAD444" s="10"/>
      <c r="AAE444" s="10"/>
      <c r="AAF444" s="10"/>
      <c r="AAG444" s="10"/>
      <c r="AAH444" s="10"/>
      <c r="AAI444" s="10"/>
      <c r="AAJ444" s="10"/>
      <c r="AAK444" s="10"/>
      <c r="AAL444" s="10"/>
      <c r="AAM444" s="10"/>
      <c r="AAN444" s="10"/>
      <c r="AAO444" s="10"/>
      <c r="AAP444" s="10"/>
      <c r="AAQ444" s="10"/>
      <c r="AAR444" s="10"/>
      <c r="AAS444" s="10"/>
      <c r="AAT444" s="10"/>
      <c r="AAU444" s="10"/>
      <c r="AAV444" s="10"/>
      <c r="AAW444" s="10"/>
      <c r="AAX444" s="10"/>
      <c r="AAY444" s="10"/>
      <c r="AAZ444" s="10"/>
      <c r="ABA444" s="10"/>
      <c r="ABB444" s="10"/>
      <c r="ABC444" s="10"/>
      <c r="ABD444" s="10"/>
      <c r="ABE444" s="10"/>
      <c r="ABF444" s="10"/>
      <c r="ABG444" s="10"/>
      <c r="ABH444" s="10"/>
      <c r="ABI444" s="10"/>
      <c r="ABJ444" s="10"/>
      <c r="ABK444" s="10"/>
      <c r="ABL444" s="10"/>
      <c r="ABM444" s="10"/>
      <c r="ABN444" s="10"/>
      <c r="ABO444" s="10"/>
      <c r="ABP444" s="10"/>
      <c r="ABQ444" s="10"/>
      <c r="ABR444" s="10"/>
      <c r="ABS444" s="10"/>
      <c r="ABT444" s="10"/>
      <c r="ABU444" s="10"/>
      <c r="ABV444" s="10"/>
      <c r="ABW444" s="10"/>
      <c r="ABX444" s="10"/>
      <c r="ABY444" s="10"/>
      <c r="ABZ444" s="10"/>
      <c r="ACA444" s="10"/>
      <c r="ACB444" s="10"/>
      <c r="ACC444" s="10"/>
      <c r="ACD444" s="10"/>
      <c r="ACE444" s="10"/>
      <c r="ACF444" s="10"/>
      <c r="ACG444" s="10"/>
      <c r="ACH444" s="10"/>
      <c r="ACI444" s="10"/>
      <c r="ACJ444" s="10"/>
      <c r="ACK444" s="10"/>
      <c r="ACL444" s="10"/>
      <c r="ACM444" s="10"/>
      <c r="ACN444" s="10"/>
      <c r="ACO444" s="10"/>
      <c r="ACP444" s="10"/>
      <c r="ACQ444" s="10"/>
      <c r="ACR444" s="10"/>
      <c r="ACS444" s="10"/>
      <c r="ACT444" s="10"/>
      <c r="ACU444" s="10"/>
      <c r="ACV444" s="10"/>
      <c r="ACW444" s="10"/>
      <c r="ACX444" s="10"/>
      <c r="ACY444" s="10"/>
      <c r="ACZ444" s="10"/>
      <c r="ADA444" s="10"/>
      <c r="ADB444" s="10"/>
      <c r="ADC444" s="10"/>
      <c r="ADD444" s="10"/>
      <c r="ADE444" s="10"/>
      <c r="ADF444" s="10"/>
      <c r="ADG444" s="10"/>
      <c r="ADH444" s="10"/>
      <c r="ADI444" s="10"/>
      <c r="ADJ444" s="10"/>
      <c r="ADK444" s="10"/>
      <c r="ADL444" s="10"/>
      <c r="ADM444" s="10"/>
      <c r="ADN444" s="10"/>
      <c r="ADO444" s="10"/>
      <c r="ADP444" s="10"/>
      <c r="ADQ444" s="10"/>
      <c r="ADR444" s="10"/>
      <c r="ADS444" s="10"/>
      <c r="ADT444" s="10"/>
      <c r="ADU444" s="10"/>
      <c r="ADV444" s="10"/>
      <c r="ADW444" s="10"/>
      <c r="ADX444" s="10"/>
      <c r="ADY444" s="10"/>
      <c r="ADZ444" s="10"/>
      <c r="AEA444" s="10"/>
      <c r="AEB444" s="10"/>
      <c r="AEC444" s="10"/>
      <c r="AED444" s="10"/>
      <c r="AEE444" s="10"/>
      <c r="AEF444" s="10"/>
      <c r="AEG444" s="10"/>
      <c r="AEH444" s="10"/>
      <c r="AEI444" s="10"/>
      <c r="AEJ444" s="10"/>
      <c r="AEK444" s="10"/>
      <c r="AEL444" s="10"/>
      <c r="AEM444" s="10"/>
      <c r="AEN444" s="10"/>
      <c r="AEO444" s="10"/>
      <c r="AEP444" s="10"/>
      <c r="AEQ444" s="10"/>
      <c r="AER444" s="10"/>
      <c r="AES444" s="10"/>
      <c r="AET444" s="10"/>
      <c r="AEU444" s="10"/>
      <c r="AEV444" s="10"/>
      <c r="AEW444" s="10"/>
      <c r="AEX444" s="10"/>
      <c r="AEY444" s="10"/>
      <c r="AEZ444" s="10"/>
      <c r="AFA444" s="10"/>
      <c r="AFB444" s="10"/>
      <c r="AFC444" s="10"/>
      <c r="AFD444" s="10"/>
      <c r="AFE444" s="10"/>
      <c r="AFF444" s="10"/>
      <c r="AFG444" s="10"/>
      <c r="AFH444" s="10"/>
      <c r="AFI444" s="10"/>
      <c r="AFJ444" s="10"/>
      <c r="AFK444" s="10"/>
      <c r="AFL444" s="10"/>
      <c r="AFM444" s="10"/>
      <c r="AFN444" s="10"/>
      <c r="AFO444" s="10"/>
      <c r="AFP444" s="10"/>
      <c r="AFQ444" s="10"/>
      <c r="AFR444" s="10"/>
      <c r="AFS444" s="10"/>
      <c r="AFT444" s="10"/>
      <c r="AFU444" s="10"/>
      <c r="AFV444" s="10"/>
      <c r="AFW444" s="10"/>
      <c r="AFX444" s="10"/>
      <c r="AFY444" s="10"/>
      <c r="AFZ444" s="10"/>
      <c r="AGA444" s="10"/>
      <c r="AGB444" s="10"/>
      <c r="AGC444" s="10"/>
      <c r="AGD444" s="10"/>
      <c r="AGE444" s="10"/>
      <c r="AGF444" s="10"/>
      <c r="AGG444" s="10"/>
      <c r="AGH444" s="10"/>
      <c r="AGI444" s="10"/>
      <c r="AGJ444" s="10"/>
      <c r="AGK444" s="10"/>
      <c r="AGL444" s="10"/>
      <c r="AGM444" s="10"/>
      <c r="AGN444" s="10"/>
      <c r="AGO444" s="10"/>
      <c r="AGP444" s="10"/>
      <c r="AGQ444" s="10"/>
      <c r="AGR444" s="10"/>
      <c r="AGS444" s="10"/>
      <c r="AGT444" s="10"/>
      <c r="AGU444" s="10"/>
      <c r="AGV444" s="10"/>
      <c r="AGW444" s="10"/>
      <c r="AGX444" s="10"/>
      <c r="AGY444" s="10"/>
      <c r="AGZ444" s="10"/>
      <c r="AHA444" s="10"/>
      <c r="AHB444" s="10"/>
      <c r="AHC444" s="10"/>
      <c r="AHD444" s="10"/>
      <c r="AHE444" s="10"/>
      <c r="AHF444" s="10"/>
      <c r="AHG444" s="10"/>
      <c r="AHH444" s="10"/>
      <c r="AHI444" s="10"/>
      <c r="AHJ444" s="10"/>
      <c r="AHK444" s="10"/>
      <c r="AHL444" s="10"/>
      <c r="AHM444" s="10"/>
      <c r="AHN444" s="10"/>
      <c r="AHO444" s="10"/>
      <c r="AHP444" s="10"/>
      <c r="AHQ444" s="10"/>
      <c r="AHR444" s="10"/>
      <c r="AHS444" s="10"/>
      <c r="AHT444" s="10"/>
      <c r="AHU444" s="10"/>
      <c r="AHV444" s="10"/>
      <c r="AHW444" s="10"/>
      <c r="AHX444" s="10"/>
      <c r="AHY444" s="10"/>
      <c r="AHZ444" s="10"/>
      <c r="AIA444" s="10"/>
      <c r="AIB444" s="10"/>
      <c r="AIC444" s="10"/>
      <c r="AID444" s="10"/>
      <c r="AIE444" s="10"/>
      <c r="AIF444" s="10"/>
      <c r="AIG444" s="10"/>
      <c r="AIH444" s="10"/>
      <c r="AII444" s="10"/>
      <c r="AIJ444" s="10"/>
      <c r="AIK444" s="10"/>
      <c r="AIL444" s="10"/>
      <c r="AIM444" s="10"/>
      <c r="AIN444" s="10"/>
      <c r="AIO444" s="10"/>
      <c r="AIP444" s="10"/>
      <c r="AIQ444" s="10"/>
      <c r="AIR444" s="10"/>
      <c r="AIS444" s="10"/>
      <c r="AIT444" s="10"/>
      <c r="AIU444" s="10"/>
      <c r="AIV444" s="10"/>
      <c r="AIW444" s="10"/>
      <c r="AIX444" s="10"/>
      <c r="AIY444" s="10"/>
      <c r="AIZ444" s="10"/>
      <c r="AJA444" s="10"/>
      <c r="AJB444" s="10"/>
      <c r="AJC444" s="10"/>
      <c r="AJD444" s="10"/>
      <c r="AJE444" s="10"/>
      <c r="AJF444" s="10"/>
      <c r="AJG444" s="10"/>
      <c r="AJH444" s="10"/>
      <c r="AJI444" s="10"/>
      <c r="AJJ444" s="10"/>
      <c r="AJK444" s="10"/>
      <c r="AJL444" s="10"/>
      <c r="AJM444" s="10"/>
      <c r="AJN444" s="10"/>
      <c r="AJO444" s="10"/>
      <c r="AJP444" s="10"/>
      <c r="AJQ444" s="10"/>
      <c r="AJR444" s="10"/>
      <c r="AJS444" s="10"/>
      <c r="AJT444" s="10"/>
      <c r="AJU444" s="10"/>
      <c r="AJV444" s="10"/>
      <c r="AJW444" s="10"/>
      <c r="AJX444" s="10"/>
      <c r="AJY444" s="10"/>
      <c r="AJZ444" s="10"/>
      <c r="AKA444" s="10"/>
      <c r="AKB444" s="10"/>
      <c r="AKC444" s="10"/>
      <c r="AKD444" s="10"/>
      <c r="AKE444" s="10"/>
      <c r="AKF444" s="10"/>
      <c r="AKG444" s="10"/>
      <c r="AKH444" s="10"/>
      <c r="AKI444" s="10"/>
      <c r="AKJ444" s="10"/>
      <c r="AKK444" s="10"/>
      <c r="AKL444" s="10"/>
      <c r="AKM444" s="10"/>
      <c r="AKN444" s="10"/>
      <c r="AKO444" s="10"/>
      <c r="AKP444" s="10"/>
      <c r="AKQ444" s="10"/>
      <c r="AKR444" s="10"/>
      <c r="AKS444" s="10"/>
      <c r="AKT444" s="10"/>
      <c r="AKU444" s="10"/>
      <c r="AKV444" s="10"/>
      <c r="AKW444" s="10"/>
      <c r="AKX444" s="10"/>
      <c r="AKY444" s="10"/>
      <c r="AKZ444" s="10"/>
      <c r="ALA444" s="10"/>
      <c r="ALB444" s="10"/>
      <c r="ALC444" s="10"/>
      <c r="ALD444" s="10"/>
      <c r="ALE444" s="10"/>
      <c r="ALF444" s="10"/>
      <c r="ALG444" s="10"/>
      <c r="ALH444" s="10"/>
      <c r="ALI444" s="10"/>
      <c r="ALJ444" s="10"/>
      <c r="ALK444" s="10"/>
      <c r="ALL444" s="10"/>
      <c r="ALM444" s="10"/>
      <c r="ALN444" s="10"/>
      <c r="ALO444" s="10"/>
      <c r="ALP444" s="10"/>
      <c r="ALQ444" s="10"/>
      <c r="ALR444" s="10"/>
      <c r="ALS444" s="10"/>
      <c r="ALT444" s="10"/>
      <c r="ALU444" s="10"/>
      <c r="ALV444" s="10"/>
      <c r="ALW444" s="10"/>
      <c r="ALX444" s="10"/>
      <c r="ALY444" s="10"/>
      <c r="ALZ444" s="10"/>
      <c r="AMA444" s="10"/>
      <c r="AMB444" s="10"/>
      <c r="AMC444" s="10"/>
      <c r="AMD444" s="10"/>
      <c r="AME444" s="10"/>
      <c r="AMF444" s="10"/>
      <c r="AMG444" s="10"/>
      <c r="AMH444" s="10"/>
      <c r="AMI444" s="10"/>
      <c r="AMJ444" s="10"/>
      <c r="AMK444" s="10"/>
      <c r="AML444" s="10"/>
      <c r="AMM444" s="10"/>
      <c r="AMN444" s="10"/>
      <c r="AMO444" s="10"/>
      <c r="AMP444" s="10"/>
      <c r="AMQ444" s="10"/>
      <c r="AMR444" s="10"/>
      <c r="AMS444" s="10"/>
      <c r="AMT444" s="10"/>
      <c r="AMU444" s="10"/>
      <c r="AMV444" s="10"/>
      <c r="AMW444" s="10"/>
      <c r="AMX444" s="10"/>
      <c r="AMY444" s="10"/>
      <c r="AMZ444" s="10"/>
      <c r="ANA444" s="10"/>
      <c r="ANB444" s="10"/>
      <c r="ANC444" s="10"/>
      <c r="AND444" s="10"/>
      <c r="ANE444" s="10"/>
      <c r="ANF444" s="10"/>
      <c r="ANG444" s="10"/>
      <c r="ANH444" s="10"/>
      <c r="ANI444" s="10"/>
      <c r="ANJ444" s="10"/>
      <c r="ANK444" s="10"/>
      <c r="ANL444" s="10"/>
      <c r="ANM444" s="10"/>
      <c r="ANN444" s="10"/>
      <c r="ANO444" s="10"/>
      <c r="ANP444" s="10"/>
      <c r="ANQ444" s="10"/>
      <c r="ANR444" s="10"/>
      <c r="ANS444" s="10"/>
      <c r="ANT444" s="10"/>
      <c r="ANU444" s="10"/>
      <c r="ANV444" s="10"/>
      <c r="ANW444" s="10"/>
      <c r="ANX444" s="10"/>
      <c r="ANY444" s="10"/>
      <c r="ANZ444" s="10"/>
      <c r="AOA444" s="10"/>
      <c r="AOB444" s="10"/>
      <c r="AOC444" s="10"/>
      <c r="AOD444" s="10"/>
      <c r="AOE444" s="10"/>
      <c r="AOF444" s="10"/>
      <c r="AOG444" s="10"/>
      <c r="AOH444" s="10"/>
      <c r="AOI444" s="10"/>
      <c r="AOJ444" s="10"/>
      <c r="AOK444" s="10"/>
      <c r="AOL444" s="10"/>
      <c r="AOM444" s="10"/>
      <c r="AON444" s="10"/>
      <c r="AOO444" s="10"/>
      <c r="AOP444" s="10"/>
      <c r="AOQ444" s="10"/>
      <c r="AOR444" s="10"/>
      <c r="AOS444" s="10"/>
      <c r="AOT444" s="10"/>
      <c r="AOU444" s="10"/>
      <c r="AOV444" s="10"/>
      <c r="AOW444" s="10"/>
      <c r="AOX444" s="10"/>
      <c r="AOY444" s="10"/>
      <c r="AOZ444" s="10"/>
      <c r="APA444" s="10"/>
      <c r="APB444" s="10"/>
      <c r="APC444" s="10"/>
      <c r="APD444" s="10"/>
      <c r="APE444" s="10"/>
      <c r="APF444" s="10"/>
      <c r="APG444" s="10"/>
      <c r="APH444" s="10"/>
      <c r="API444" s="10"/>
      <c r="APJ444" s="10"/>
      <c r="APK444" s="10"/>
      <c r="APL444" s="10"/>
      <c r="APM444" s="10"/>
      <c r="APN444" s="10"/>
      <c r="APO444" s="10"/>
      <c r="APP444" s="10"/>
      <c r="APQ444" s="10"/>
      <c r="APR444" s="10"/>
      <c r="APS444" s="10"/>
      <c r="APT444" s="10"/>
      <c r="APU444" s="10"/>
      <c r="APV444" s="10"/>
      <c r="APW444" s="10"/>
      <c r="APX444" s="10"/>
      <c r="APY444" s="10"/>
      <c r="APZ444" s="10"/>
      <c r="AQA444" s="10"/>
      <c r="AQB444" s="10"/>
      <c r="AQC444" s="10"/>
      <c r="AQD444" s="10"/>
      <c r="AQE444" s="10"/>
      <c r="AQF444" s="10"/>
      <c r="AQG444" s="10"/>
      <c r="AQH444" s="10"/>
      <c r="AQI444" s="10"/>
      <c r="AQJ444" s="10"/>
      <c r="AQK444" s="10"/>
      <c r="AQL444" s="10"/>
      <c r="AQM444" s="10"/>
      <c r="AQN444" s="10"/>
      <c r="AQO444" s="10"/>
      <c r="AQP444" s="10"/>
      <c r="AQQ444" s="10"/>
      <c r="AQR444" s="10"/>
      <c r="AQS444" s="10"/>
      <c r="AQT444" s="10"/>
      <c r="AQU444" s="10"/>
      <c r="AQV444" s="10"/>
      <c r="AQW444" s="10"/>
      <c r="AQX444" s="10"/>
      <c r="AQY444" s="10"/>
      <c r="AQZ444" s="10"/>
      <c r="ARA444" s="10"/>
      <c r="ARB444" s="10"/>
      <c r="ARC444" s="10"/>
      <c r="ARD444" s="10"/>
      <c r="ARE444" s="10"/>
      <c r="ARF444" s="10"/>
      <c r="ARG444" s="10"/>
      <c r="ARH444" s="10"/>
      <c r="ARI444" s="10"/>
      <c r="ARJ444" s="10"/>
      <c r="ARK444" s="10"/>
      <c r="ARL444" s="10"/>
      <c r="ARM444" s="10"/>
      <c r="ARN444" s="10"/>
      <c r="ARO444" s="10"/>
      <c r="ARP444" s="10"/>
      <c r="ARQ444" s="10"/>
      <c r="ARR444" s="10"/>
      <c r="ARS444" s="10"/>
      <c r="ART444" s="10"/>
      <c r="ARU444" s="10"/>
      <c r="ARV444" s="10"/>
      <c r="ARW444" s="10"/>
      <c r="ARX444" s="10"/>
      <c r="ARY444" s="10"/>
      <c r="ARZ444" s="10"/>
      <c r="ASA444" s="10"/>
      <c r="ASB444" s="10"/>
      <c r="ASC444" s="10"/>
      <c r="ASD444" s="10"/>
      <c r="ASE444" s="10"/>
      <c r="ASF444" s="10"/>
      <c r="ASG444" s="10"/>
      <c r="ASH444" s="10"/>
      <c r="ASI444" s="10"/>
      <c r="ASJ444" s="10"/>
      <c r="ASK444" s="10"/>
      <c r="ASL444" s="10"/>
      <c r="ASM444" s="10"/>
      <c r="ASN444" s="10"/>
      <c r="ASO444" s="10"/>
      <c r="ASP444" s="10"/>
      <c r="ASQ444" s="10"/>
      <c r="ASR444" s="10"/>
      <c r="ASS444" s="10"/>
      <c r="AST444" s="10"/>
      <c r="ASU444" s="10"/>
      <c r="ASV444" s="10"/>
      <c r="ASW444" s="10"/>
      <c r="ASX444" s="10"/>
      <c r="ASY444" s="10"/>
      <c r="ASZ444" s="10"/>
      <c r="ATA444" s="10"/>
      <c r="ATB444" s="10"/>
      <c r="ATC444" s="10"/>
      <c r="ATD444" s="10"/>
      <c r="ATE444" s="10"/>
      <c r="ATF444" s="10"/>
      <c r="ATG444" s="10"/>
      <c r="ATH444" s="10"/>
      <c r="ATI444" s="10"/>
      <c r="ATJ444" s="10"/>
      <c r="ATK444" s="10"/>
      <c r="ATL444" s="10"/>
      <c r="ATM444" s="10"/>
      <c r="ATN444" s="10"/>
      <c r="ATO444" s="10"/>
      <c r="ATP444" s="10"/>
      <c r="ATQ444" s="10"/>
      <c r="ATR444" s="10"/>
      <c r="ATS444" s="10"/>
      <c r="ATT444" s="10"/>
      <c r="ATU444" s="10"/>
      <c r="ATV444" s="10"/>
      <c r="ATW444" s="10"/>
      <c r="ATX444" s="10"/>
      <c r="ATY444" s="10"/>
      <c r="ATZ444" s="10"/>
      <c r="AUA444" s="10"/>
      <c r="AUB444" s="10"/>
      <c r="AUC444" s="10"/>
      <c r="AUD444" s="10"/>
      <c r="AUE444" s="10"/>
      <c r="AUF444" s="10"/>
      <c r="AUG444" s="10"/>
      <c r="AUH444" s="10"/>
      <c r="AUI444" s="10"/>
      <c r="AUJ444" s="10"/>
      <c r="AUK444" s="10"/>
      <c r="AUL444" s="10"/>
      <c r="AUM444" s="10"/>
      <c r="AUN444" s="10"/>
      <c r="AUO444" s="10"/>
      <c r="AUP444" s="10"/>
      <c r="AUQ444" s="10"/>
      <c r="AUR444" s="10"/>
      <c r="AUS444" s="10"/>
      <c r="AUT444" s="10"/>
      <c r="AUU444" s="10"/>
      <c r="AUV444" s="10"/>
      <c r="AUW444" s="10"/>
      <c r="AUX444" s="10"/>
      <c r="AUY444" s="10"/>
      <c r="AUZ444" s="10"/>
      <c r="AVA444" s="10"/>
      <c r="AVB444" s="10"/>
      <c r="AVC444" s="10"/>
      <c r="AVD444" s="10"/>
      <c r="AVE444" s="10"/>
      <c r="AVF444" s="10"/>
      <c r="AVG444" s="10"/>
      <c r="AVH444" s="10"/>
      <c r="AVI444" s="10"/>
      <c r="AVJ444" s="10"/>
      <c r="AVK444" s="10"/>
      <c r="AVL444" s="10"/>
      <c r="AVM444" s="10"/>
      <c r="AVN444" s="10"/>
      <c r="AVO444" s="10"/>
      <c r="AVP444" s="10"/>
      <c r="AVQ444" s="10"/>
      <c r="AVR444" s="10"/>
      <c r="AVS444" s="10"/>
      <c r="AVT444" s="10"/>
      <c r="AVU444" s="10"/>
      <c r="AVV444" s="10"/>
      <c r="AVW444" s="10"/>
      <c r="AVX444" s="10"/>
      <c r="AVY444" s="10"/>
      <c r="AVZ444" s="10"/>
      <c r="AWA444" s="10"/>
      <c r="AWB444" s="10"/>
      <c r="AWC444" s="10"/>
      <c r="AWD444" s="10"/>
      <c r="AWE444" s="10"/>
      <c r="AWF444" s="10"/>
      <c r="AWG444" s="10"/>
      <c r="AWH444" s="10"/>
      <c r="AWI444" s="10"/>
      <c r="AWJ444" s="10"/>
      <c r="AWK444" s="10"/>
      <c r="AWL444" s="10"/>
      <c r="AWM444" s="10"/>
      <c r="AWN444" s="10"/>
      <c r="AWO444" s="10"/>
      <c r="AWP444" s="10"/>
      <c r="AWQ444" s="10"/>
      <c r="AWR444" s="10"/>
      <c r="AWS444" s="10"/>
      <c r="AWT444" s="10"/>
      <c r="AWU444" s="10"/>
      <c r="AWV444" s="10"/>
      <c r="AWW444" s="10"/>
      <c r="AWX444" s="10"/>
      <c r="AWY444" s="10"/>
      <c r="AWZ444" s="10"/>
      <c r="AXA444" s="10"/>
      <c r="AXB444" s="10"/>
      <c r="AXC444" s="10"/>
      <c r="AXD444" s="10"/>
      <c r="AXE444" s="10"/>
      <c r="AXF444" s="10"/>
      <c r="AXG444" s="10"/>
      <c r="AXH444" s="10"/>
      <c r="AXI444" s="10"/>
      <c r="AXJ444" s="10"/>
      <c r="AXK444" s="10"/>
      <c r="AXL444" s="10"/>
      <c r="AXM444" s="10"/>
      <c r="AXN444" s="10"/>
      <c r="AXO444" s="10"/>
      <c r="AXP444" s="10"/>
      <c r="AXQ444" s="10"/>
      <c r="AXR444" s="10"/>
      <c r="AXS444" s="10"/>
      <c r="AXT444" s="10"/>
      <c r="AXU444" s="10"/>
      <c r="AXV444" s="10"/>
      <c r="AXW444" s="10"/>
      <c r="AXX444" s="10"/>
      <c r="AXY444" s="10"/>
      <c r="AXZ444" s="10"/>
      <c r="AYA444" s="10"/>
      <c r="AYB444" s="10"/>
      <c r="AYC444" s="10"/>
      <c r="AYD444" s="10"/>
      <c r="AYE444" s="10"/>
      <c r="AYF444" s="10"/>
      <c r="AYG444" s="10"/>
      <c r="AYH444" s="10"/>
      <c r="AYI444" s="10"/>
      <c r="AYJ444" s="10"/>
      <c r="AYK444" s="10"/>
      <c r="AYL444" s="10"/>
      <c r="AYM444" s="10"/>
      <c r="AYN444" s="10"/>
      <c r="AYO444" s="10"/>
      <c r="AYP444" s="10"/>
      <c r="AYQ444" s="10"/>
      <c r="AYR444" s="10"/>
      <c r="AYS444" s="10"/>
      <c r="AYT444" s="10"/>
      <c r="AYU444" s="10"/>
      <c r="AYV444" s="10"/>
      <c r="AYW444" s="10"/>
      <c r="AYX444" s="10"/>
      <c r="AYY444" s="10"/>
      <c r="AYZ444" s="10"/>
      <c r="AZA444" s="10"/>
      <c r="AZB444" s="10"/>
      <c r="AZC444" s="10"/>
      <c r="AZD444" s="10"/>
      <c r="AZE444" s="10"/>
      <c r="AZF444" s="10"/>
      <c r="AZG444" s="10"/>
      <c r="AZH444" s="10"/>
      <c r="AZI444" s="10"/>
      <c r="AZJ444" s="10"/>
      <c r="AZK444" s="10"/>
      <c r="AZL444" s="10"/>
      <c r="AZM444" s="10"/>
      <c r="AZN444" s="10"/>
      <c r="AZO444" s="10"/>
      <c r="AZP444" s="10"/>
      <c r="AZQ444" s="10"/>
      <c r="AZR444" s="10"/>
      <c r="AZS444" s="10"/>
      <c r="AZT444" s="10"/>
      <c r="AZU444" s="10"/>
      <c r="AZV444" s="10"/>
      <c r="AZW444" s="10"/>
      <c r="AZX444" s="10"/>
      <c r="AZY444" s="10"/>
      <c r="AZZ444" s="10"/>
      <c r="BAA444" s="10"/>
      <c r="BAB444" s="10"/>
      <c r="BAC444" s="10"/>
      <c r="BAD444" s="10"/>
      <c r="BAE444" s="10"/>
      <c r="BAF444" s="10"/>
      <c r="BAG444" s="10"/>
      <c r="BAH444" s="10"/>
      <c r="BAI444" s="10"/>
      <c r="BAJ444" s="10"/>
      <c r="BAK444" s="10"/>
      <c r="BAL444" s="10"/>
      <c r="BAM444" s="10"/>
      <c r="BAN444" s="10"/>
      <c r="BAO444" s="10"/>
      <c r="BAP444" s="10"/>
      <c r="BAQ444" s="10"/>
      <c r="BAR444" s="10"/>
      <c r="BAS444" s="10"/>
      <c r="BAT444" s="10"/>
      <c r="BAU444" s="10"/>
      <c r="BAV444" s="10"/>
      <c r="BAW444" s="10"/>
      <c r="BAX444" s="10"/>
      <c r="BAY444" s="10"/>
      <c r="BAZ444" s="10"/>
      <c r="BBA444" s="10"/>
      <c r="BBB444" s="10"/>
      <c r="BBC444" s="10"/>
      <c r="BBD444" s="10"/>
      <c r="BBE444" s="10"/>
      <c r="BBF444" s="10"/>
      <c r="BBG444" s="10"/>
      <c r="BBH444" s="10"/>
      <c r="BBI444" s="10"/>
      <c r="BBJ444" s="10"/>
      <c r="BBK444" s="10"/>
      <c r="BBL444" s="10"/>
      <c r="BBM444" s="10"/>
      <c r="BBN444" s="10"/>
      <c r="BBO444" s="10"/>
      <c r="BBP444" s="10"/>
      <c r="BBQ444" s="10"/>
      <c r="BBR444" s="10"/>
      <c r="BBS444" s="10"/>
      <c r="BBT444" s="10"/>
      <c r="BBU444" s="10"/>
      <c r="BBV444" s="10"/>
      <c r="BBW444" s="10"/>
      <c r="BBX444" s="10"/>
      <c r="BBY444" s="10"/>
      <c r="BBZ444" s="10"/>
      <c r="BCA444" s="10"/>
      <c r="BCB444" s="10"/>
      <c r="BCC444" s="10"/>
      <c r="BCD444" s="10"/>
      <c r="BCE444" s="10"/>
      <c r="BCF444" s="10"/>
      <c r="BCG444" s="10"/>
      <c r="BCH444" s="10"/>
      <c r="BCI444" s="10"/>
      <c r="BCJ444" s="10"/>
      <c r="BCK444" s="10"/>
      <c r="BCL444" s="10"/>
      <c r="BCM444" s="10"/>
      <c r="BCN444" s="10"/>
      <c r="BCO444" s="10"/>
      <c r="BCP444" s="10"/>
      <c r="BCQ444" s="10"/>
      <c r="BCR444" s="10"/>
      <c r="BCS444" s="10"/>
      <c r="BCT444" s="10"/>
      <c r="BCU444" s="10"/>
      <c r="BCV444" s="10"/>
      <c r="BCW444" s="10"/>
      <c r="BCX444" s="10"/>
      <c r="BCY444" s="10"/>
      <c r="BCZ444" s="10"/>
      <c r="BDA444" s="10"/>
      <c r="BDB444" s="10"/>
      <c r="BDC444" s="10"/>
      <c r="BDD444" s="10"/>
      <c r="BDE444" s="10"/>
      <c r="BDF444" s="10"/>
      <c r="BDG444" s="10"/>
      <c r="BDH444" s="10"/>
      <c r="BDI444" s="10"/>
      <c r="BDJ444" s="10"/>
      <c r="BDK444" s="10"/>
      <c r="BDL444" s="10"/>
      <c r="BDM444" s="10"/>
      <c r="BDN444" s="10"/>
      <c r="BDO444" s="10"/>
      <c r="BDP444" s="10"/>
      <c r="BDQ444" s="10"/>
      <c r="BDR444" s="10"/>
      <c r="BDS444" s="10"/>
      <c r="BDT444" s="10"/>
      <c r="BDU444" s="10"/>
      <c r="BDV444" s="10"/>
      <c r="BDW444" s="10"/>
      <c r="BDX444" s="10"/>
      <c r="BDY444" s="10"/>
      <c r="BDZ444" s="10"/>
      <c r="BEA444" s="10"/>
      <c r="BEB444" s="10"/>
      <c r="BEC444" s="10"/>
      <c r="BED444" s="10"/>
      <c r="BEE444" s="10"/>
      <c r="BEF444" s="10"/>
      <c r="BEG444" s="10"/>
      <c r="BEH444" s="10"/>
      <c r="BEI444" s="10"/>
      <c r="BEJ444" s="10"/>
      <c r="BEK444" s="10"/>
      <c r="BEL444" s="10"/>
      <c r="BEM444" s="10"/>
      <c r="BEN444" s="10"/>
      <c r="BEO444" s="10"/>
      <c r="BEP444" s="10"/>
      <c r="BEQ444" s="10"/>
      <c r="BER444" s="10"/>
      <c r="BES444" s="10"/>
      <c r="BET444" s="10"/>
      <c r="BEU444" s="10"/>
      <c r="BEV444" s="10"/>
      <c r="BEW444" s="10"/>
      <c r="BEX444" s="10"/>
      <c r="BEY444" s="10"/>
      <c r="BEZ444" s="10"/>
      <c r="BFA444" s="10"/>
      <c r="BFB444" s="10"/>
      <c r="BFC444" s="10"/>
      <c r="BFD444" s="10"/>
      <c r="BFE444" s="10"/>
      <c r="BFF444" s="10"/>
      <c r="BFG444" s="10"/>
      <c r="BFH444" s="10"/>
      <c r="BFI444" s="10"/>
      <c r="BFJ444" s="10"/>
      <c r="BFK444" s="10"/>
      <c r="BFL444" s="10"/>
      <c r="BFM444" s="10"/>
      <c r="BFN444" s="10"/>
      <c r="BFO444" s="10"/>
      <c r="BFP444" s="10"/>
      <c r="BFQ444" s="10"/>
      <c r="BFR444" s="10"/>
      <c r="BFS444" s="10"/>
      <c r="BFT444" s="10"/>
      <c r="BFU444" s="10"/>
      <c r="BFV444" s="10"/>
      <c r="BFW444" s="10"/>
      <c r="BFX444" s="10"/>
      <c r="BFY444" s="10"/>
      <c r="BFZ444" s="10"/>
      <c r="BGA444" s="10"/>
      <c r="BGB444" s="10"/>
      <c r="BGC444" s="10"/>
      <c r="BGD444" s="10"/>
      <c r="BGE444" s="10"/>
      <c r="BGF444" s="10"/>
      <c r="BGG444" s="10"/>
      <c r="BGH444" s="10"/>
      <c r="BGI444" s="10"/>
      <c r="BGJ444" s="10"/>
      <c r="BGK444" s="10"/>
      <c r="BGL444" s="10"/>
      <c r="BGM444" s="10"/>
      <c r="BGN444" s="10"/>
      <c r="BGO444" s="10"/>
      <c r="BGP444" s="10"/>
      <c r="BGQ444" s="10"/>
      <c r="BGR444" s="10"/>
      <c r="BGS444" s="10"/>
      <c r="BGT444" s="10"/>
      <c r="BGU444" s="10"/>
      <c r="BGV444" s="10"/>
      <c r="BGW444" s="10"/>
      <c r="BGX444" s="10"/>
      <c r="BGY444" s="10"/>
      <c r="BGZ444" s="10"/>
      <c r="BHA444" s="10"/>
      <c r="BHB444" s="10"/>
      <c r="BHC444" s="10"/>
      <c r="BHD444" s="10"/>
      <c r="BHE444" s="10"/>
      <c r="BHF444" s="10"/>
      <c r="BHG444" s="10"/>
      <c r="BHH444" s="10"/>
      <c r="BHI444" s="10"/>
      <c r="BHJ444" s="10"/>
      <c r="BHK444" s="10"/>
      <c r="BHL444" s="10"/>
      <c r="BHM444" s="10"/>
      <c r="BHN444" s="10"/>
      <c r="BHO444" s="10"/>
      <c r="BHP444" s="10"/>
      <c r="BHQ444" s="10"/>
      <c r="BHR444" s="10"/>
      <c r="BHS444" s="10"/>
      <c r="BHT444" s="10"/>
      <c r="BHU444" s="10"/>
      <c r="BHV444" s="10"/>
      <c r="BHW444" s="10"/>
      <c r="BHX444" s="10"/>
      <c r="BHY444" s="10"/>
      <c r="BHZ444" s="10"/>
      <c r="BIA444" s="10"/>
      <c r="BIB444" s="10"/>
      <c r="BIC444" s="10"/>
      <c r="BID444" s="10"/>
      <c r="BIE444" s="10"/>
      <c r="BIF444" s="10"/>
      <c r="BIG444" s="10"/>
      <c r="BIH444" s="10"/>
      <c r="BII444" s="10"/>
      <c r="BIJ444" s="10"/>
      <c r="BIK444" s="10"/>
      <c r="BIL444" s="10"/>
      <c r="BIM444" s="10"/>
      <c r="BIN444" s="10"/>
      <c r="BIO444" s="10"/>
      <c r="BIP444" s="10"/>
      <c r="BIQ444" s="10"/>
      <c r="BIR444" s="10"/>
      <c r="BIS444" s="10"/>
      <c r="BIT444" s="10"/>
      <c r="BIU444" s="10"/>
      <c r="BIV444" s="10"/>
      <c r="BIW444" s="10"/>
      <c r="BIX444" s="10"/>
      <c r="BIY444" s="10"/>
      <c r="BIZ444" s="10"/>
      <c r="BJA444" s="10"/>
      <c r="BJB444" s="10"/>
      <c r="BJC444" s="10"/>
      <c r="BJD444" s="10"/>
      <c r="BJE444" s="10"/>
      <c r="BJF444" s="10"/>
      <c r="BJG444" s="10"/>
      <c r="BJH444" s="10"/>
      <c r="BJI444" s="10"/>
      <c r="BJJ444" s="10"/>
      <c r="BJK444" s="10"/>
      <c r="BJL444" s="10"/>
      <c r="BJM444" s="10"/>
      <c r="BJN444" s="10"/>
      <c r="BJO444" s="10"/>
      <c r="BJP444" s="10"/>
      <c r="BJQ444" s="10"/>
      <c r="BJR444" s="10"/>
      <c r="BJS444" s="10"/>
      <c r="BJT444" s="10"/>
      <c r="BJU444" s="10"/>
      <c r="BJV444" s="10"/>
      <c r="BJW444" s="10"/>
      <c r="BJX444" s="10"/>
      <c r="BJY444" s="10"/>
      <c r="BJZ444" s="10"/>
      <c r="BKA444" s="10"/>
      <c r="BKB444" s="10"/>
      <c r="BKC444" s="10"/>
      <c r="BKD444" s="10"/>
      <c r="BKE444" s="10"/>
      <c r="BKF444" s="10"/>
      <c r="BKG444" s="10"/>
      <c r="BKH444" s="10"/>
      <c r="BKI444" s="10"/>
      <c r="BKJ444" s="10"/>
      <c r="BKK444" s="10"/>
      <c r="BKL444" s="10"/>
      <c r="BKM444" s="10"/>
      <c r="BKN444" s="10"/>
      <c r="BKO444" s="10"/>
      <c r="BKP444" s="10"/>
      <c r="BKQ444" s="10"/>
      <c r="BKR444" s="10"/>
      <c r="BKS444" s="10"/>
      <c r="BKT444" s="10"/>
      <c r="BKU444" s="10"/>
      <c r="BKV444" s="10"/>
      <c r="BKW444" s="10"/>
      <c r="BKX444" s="10"/>
      <c r="BKY444" s="10"/>
      <c r="BKZ444" s="10"/>
      <c r="BLA444" s="10"/>
      <c r="BLB444" s="10"/>
      <c r="BLC444" s="10"/>
      <c r="BLD444" s="10"/>
      <c r="BLE444" s="10"/>
      <c r="BLF444" s="10"/>
      <c r="BLG444" s="10"/>
      <c r="BLH444" s="10"/>
      <c r="BLI444" s="10"/>
      <c r="BLJ444" s="10"/>
      <c r="BLK444" s="10"/>
      <c r="BLL444" s="10"/>
      <c r="BLM444" s="10"/>
      <c r="BLN444" s="10"/>
      <c r="BLO444" s="10"/>
      <c r="BLP444" s="10"/>
      <c r="BLQ444" s="10"/>
      <c r="BLR444" s="10"/>
      <c r="BLS444" s="10"/>
      <c r="BLT444" s="10"/>
      <c r="BLU444" s="10"/>
      <c r="BLV444" s="10"/>
      <c r="BLW444" s="10"/>
      <c r="BLX444" s="10"/>
      <c r="BLY444" s="10"/>
      <c r="BLZ444" s="10"/>
      <c r="BMA444" s="10"/>
      <c r="BMB444" s="10"/>
      <c r="BMC444" s="10"/>
      <c r="BMD444" s="10"/>
      <c r="BME444" s="10"/>
      <c r="BMF444" s="10"/>
      <c r="BMG444" s="10"/>
      <c r="BMH444" s="10"/>
      <c r="BMI444" s="10"/>
      <c r="BMJ444" s="10"/>
      <c r="BMK444" s="10"/>
      <c r="BML444" s="10"/>
      <c r="BMM444" s="10"/>
      <c r="BMN444" s="10"/>
      <c r="BMO444" s="10"/>
      <c r="BMP444" s="10"/>
      <c r="BMQ444" s="10"/>
      <c r="BMR444" s="10"/>
      <c r="BMS444" s="10"/>
      <c r="BMT444" s="10"/>
      <c r="BMU444" s="10"/>
      <c r="BMV444" s="10"/>
      <c r="BMW444" s="10"/>
      <c r="BMX444" s="10"/>
      <c r="BMY444" s="10"/>
      <c r="BMZ444" s="10"/>
      <c r="BNA444" s="10"/>
      <c r="BNB444" s="10"/>
      <c r="BNC444" s="10"/>
      <c r="BND444" s="10"/>
      <c r="BNE444" s="10"/>
      <c r="BNF444" s="10"/>
      <c r="BNG444" s="10"/>
      <c r="BNH444" s="10"/>
      <c r="BNI444" s="10"/>
      <c r="BNJ444" s="10"/>
      <c r="BNK444" s="10"/>
      <c r="BNL444" s="10"/>
      <c r="BNM444" s="10"/>
      <c r="BNN444" s="10"/>
      <c r="BNO444" s="10"/>
      <c r="BNP444" s="10"/>
      <c r="BNQ444" s="10"/>
      <c r="BNR444" s="10"/>
      <c r="BNS444" s="10"/>
      <c r="BNT444" s="10"/>
      <c r="BNU444" s="10"/>
      <c r="BNV444" s="10"/>
      <c r="BNW444" s="10"/>
      <c r="BNX444" s="10"/>
      <c r="BNY444" s="10"/>
      <c r="BNZ444" s="10"/>
      <c r="BOA444" s="10"/>
      <c r="BOB444" s="10"/>
      <c r="BOC444" s="10"/>
      <c r="BOD444" s="10"/>
      <c r="BOE444" s="10"/>
      <c r="BOF444" s="10"/>
      <c r="BOG444" s="10"/>
      <c r="BOH444" s="10"/>
      <c r="BOI444" s="10"/>
      <c r="BOJ444" s="10"/>
      <c r="BOK444" s="10"/>
      <c r="BOL444" s="10"/>
      <c r="BOM444" s="10"/>
      <c r="BON444" s="10"/>
      <c r="BOO444" s="10"/>
      <c r="BOP444" s="10"/>
      <c r="BOQ444" s="10"/>
      <c r="BOR444" s="10"/>
      <c r="BOS444" s="10"/>
      <c r="BOT444" s="10"/>
      <c r="BOU444" s="10"/>
      <c r="BOV444" s="10"/>
      <c r="BOW444" s="10"/>
      <c r="BOX444" s="10"/>
      <c r="BOY444" s="10"/>
      <c r="BOZ444" s="10"/>
      <c r="BPA444" s="10"/>
      <c r="BPB444" s="10"/>
      <c r="BPC444" s="10"/>
      <c r="BPD444" s="10"/>
      <c r="BPE444" s="10"/>
      <c r="BPF444" s="10"/>
      <c r="BPG444" s="10"/>
      <c r="BPH444" s="10"/>
      <c r="BPI444" s="10"/>
      <c r="BPJ444" s="10"/>
      <c r="BPK444" s="10"/>
      <c r="BPL444" s="10"/>
      <c r="BPM444" s="10"/>
      <c r="BPN444" s="10"/>
      <c r="BPO444" s="10"/>
      <c r="BPP444" s="10"/>
      <c r="BPQ444" s="10"/>
      <c r="BPR444" s="10"/>
      <c r="BPS444" s="10"/>
      <c r="BPT444" s="10"/>
      <c r="BPU444" s="10"/>
      <c r="BPV444" s="10"/>
      <c r="BPW444" s="10"/>
      <c r="BPX444" s="10"/>
      <c r="BPY444" s="10"/>
      <c r="BPZ444" s="10"/>
      <c r="BQA444" s="10"/>
      <c r="BQB444" s="10"/>
      <c r="BQC444" s="10"/>
      <c r="BQD444" s="10"/>
      <c r="BQE444" s="10"/>
      <c r="BQF444" s="10"/>
      <c r="BQG444" s="10"/>
      <c r="BQH444" s="10"/>
      <c r="BQI444" s="10"/>
      <c r="BQJ444" s="10"/>
      <c r="BQK444" s="10"/>
      <c r="BQL444" s="10"/>
      <c r="BQM444" s="10"/>
      <c r="BQN444" s="10"/>
      <c r="BQO444" s="10"/>
      <c r="BQP444" s="10"/>
      <c r="BQQ444" s="10"/>
      <c r="BQR444" s="10"/>
      <c r="BQS444" s="10"/>
      <c r="BQT444" s="10"/>
      <c r="BQU444" s="10"/>
      <c r="BQV444" s="10"/>
      <c r="BQW444" s="10"/>
      <c r="BQX444" s="10"/>
      <c r="BQY444" s="10"/>
      <c r="BQZ444" s="10"/>
      <c r="BRA444" s="10"/>
      <c r="BRB444" s="10"/>
      <c r="BRC444" s="10"/>
      <c r="BRD444" s="10"/>
      <c r="BRE444" s="10"/>
      <c r="BRF444" s="10"/>
      <c r="BRG444" s="10"/>
      <c r="BRH444" s="10"/>
      <c r="BRI444" s="10"/>
      <c r="BRJ444" s="10"/>
      <c r="BRK444" s="10"/>
      <c r="BRL444" s="10"/>
      <c r="BRM444" s="10"/>
      <c r="BRN444" s="10"/>
      <c r="BRO444" s="10"/>
      <c r="BRP444" s="10"/>
      <c r="BRQ444" s="10"/>
      <c r="BRR444" s="10"/>
      <c r="BRS444" s="10"/>
      <c r="BRT444" s="10"/>
      <c r="BRU444" s="10"/>
      <c r="BRV444" s="10"/>
      <c r="BRW444" s="10"/>
      <c r="BRX444" s="10"/>
      <c r="BRY444" s="10"/>
      <c r="BRZ444" s="10"/>
      <c r="BSA444" s="10"/>
      <c r="BSB444" s="10"/>
      <c r="BSC444" s="10"/>
      <c r="BSD444" s="10"/>
      <c r="BSE444" s="10"/>
      <c r="BSF444" s="10"/>
      <c r="BSG444" s="10"/>
      <c r="BSH444" s="10"/>
      <c r="BSI444" s="10"/>
      <c r="BSJ444" s="10"/>
      <c r="BSK444" s="10"/>
      <c r="BSL444" s="10"/>
      <c r="BSM444" s="10"/>
      <c r="BSN444" s="10"/>
      <c r="BSO444" s="10"/>
      <c r="BSP444" s="10"/>
      <c r="BSQ444" s="10"/>
      <c r="BSR444" s="10"/>
      <c r="BSS444" s="10"/>
      <c r="BST444" s="10"/>
      <c r="BSU444" s="10"/>
      <c r="BSV444" s="10"/>
      <c r="BSW444" s="10"/>
      <c r="BSX444" s="10"/>
      <c r="BSY444" s="10"/>
      <c r="BSZ444" s="10"/>
      <c r="BTA444" s="10"/>
      <c r="BTB444" s="10"/>
      <c r="BTC444" s="10"/>
      <c r="BTD444" s="10"/>
      <c r="BTE444" s="10"/>
      <c r="BTF444" s="10"/>
      <c r="BTG444" s="10"/>
      <c r="BTH444" s="10"/>
      <c r="BTI444" s="10"/>
      <c r="BTJ444" s="10"/>
      <c r="BTK444" s="10"/>
      <c r="BTL444" s="10"/>
      <c r="BTM444" s="10"/>
      <c r="BTN444" s="10"/>
      <c r="BTO444" s="10"/>
      <c r="BTP444" s="10"/>
      <c r="BTQ444" s="10"/>
      <c r="BTR444" s="10"/>
      <c r="BTS444" s="10"/>
      <c r="BTT444" s="10"/>
      <c r="BTU444" s="10"/>
      <c r="BTV444" s="10"/>
      <c r="BTW444" s="10"/>
      <c r="BTX444" s="10"/>
      <c r="BTY444" s="10"/>
      <c r="BTZ444" s="10"/>
      <c r="BUA444" s="10"/>
      <c r="BUB444" s="10"/>
      <c r="BUC444" s="10"/>
      <c r="BUD444" s="10"/>
      <c r="BUE444" s="10"/>
      <c r="BUF444" s="10"/>
      <c r="BUG444" s="10"/>
      <c r="BUH444" s="10"/>
      <c r="BUI444" s="10"/>
      <c r="BUJ444" s="10"/>
      <c r="BUK444" s="10"/>
      <c r="BUL444" s="10"/>
      <c r="BUM444" s="10"/>
      <c r="BUN444" s="10"/>
      <c r="BUO444" s="10"/>
      <c r="BUP444" s="10"/>
      <c r="BUQ444" s="10"/>
      <c r="BUR444" s="10"/>
      <c r="BUS444" s="10"/>
      <c r="BUT444" s="10"/>
      <c r="BUU444" s="10"/>
      <c r="BUV444" s="10"/>
      <c r="BUW444" s="10"/>
      <c r="BUX444" s="10"/>
      <c r="BUY444" s="10"/>
      <c r="BUZ444" s="10"/>
      <c r="BVA444" s="10"/>
      <c r="BVB444" s="10"/>
      <c r="BVC444" s="10"/>
      <c r="BVD444" s="10"/>
      <c r="BVE444" s="10"/>
      <c r="BVF444" s="10"/>
      <c r="BVG444" s="10"/>
      <c r="BVH444" s="10"/>
      <c r="BVI444" s="10"/>
      <c r="BVJ444" s="10"/>
      <c r="BVK444" s="10"/>
      <c r="BVL444" s="10"/>
      <c r="BVM444" s="10"/>
      <c r="BVN444" s="10"/>
      <c r="BVO444" s="10"/>
      <c r="BVP444" s="10"/>
      <c r="BVQ444" s="10"/>
      <c r="BVR444" s="10"/>
      <c r="BVS444" s="10"/>
      <c r="BVT444" s="10"/>
      <c r="BVU444" s="10"/>
      <c r="BVV444" s="10"/>
      <c r="BVW444" s="10"/>
      <c r="BVX444" s="10"/>
      <c r="BVY444" s="10"/>
      <c r="BVZ444" s="10"/>
      <c r="BWA444" s="10"/>
      <c r="BWB444" s="10"/>
      <c r="BWC444" s="10"/>
      <c r="BWD444" s="10"/>
      <c r="BWE444" s="10"/>
      <c r="BWF444" s="10"/>
      <c r="BWG444" s="10"/>
      <c r="BWH444" s="10"/>
      <c r="BWI444" s="10"/>
      <c r="BWJ444" s="10"/>
      <c r="BWK444" s="10"/>
      <c r="BWL444" s="10"/>
      <c r="BWM444" s="10"/>
      <c r="BWN444" s="10"/>
      <c r="BWO444" s="10"/>
      <c r="BWP444" s="10"/>
      <c r="BWQ444" s="10"/>
      <c r="BWR444" s="10"/>
      <c r="BWS444" s="10"/>
      <c r="BWT444" s="10"/>
      <c r="BWU444" s="10"/>
      <c r="BWV444" s="10"/>
      <c r="BWW444" s="10"/>
      <c r="BWX444" s="10"/>
      <c r="BWY444" s="10"/>
      <c r="BWZ444" s="10"/>
      <c r="BXA444" s="10"/>
      <c r="BXB444" s="10"/>
      <c r="BXC444" s="10"/>
      <c r="BXD444" s="10"/>
      <c r="BXE444" s="10"/>
      <c r="BXF444" s="10"/>
      <c r="BXG444" s="10"/>
      <c r="BXH444" s="10"/>
      <c r="BXI444" s="10"/>
      <c r="BXJ444" s="10"/>
      <c r="BXK444" s="10"/>
      <c r="BXL444" s="10"/>
      <c r="BXM444" s="10"/>
      <c r="BXN444" s="10"/>
      <c r="BXO444" s="10"/>
      <c r="BXP444" s="10"/>
      <c r="BXQ444" s="10"/>
      <c r="BXR444" s="10"/>
      <c r="BXS444" s="10"/>
      <c r="BXT444" s="10"/>
      <c r="BXU444" s="10"/>
      <c r="BXV444" s="10"/>
      <c r="BXW444" s="10"/>
      <c r="BXX444" s="10"/>
      <c r="BXY444" s="10"/>
      <c r="BXZ444" s="10"/>
      <c r="BYA444" s="10"/>
      <c r="BYB444" s="10"/>
      <c r="BYC444" s="10"/>
      <c r="BYD444" s="10"/>
      <c r="BYE444" s="10"/>
      <c r="BYF444" s="10"/>
      <c r="BYG444" s="10"/>
      <c r="BYH444" s="10"/>
      <c r="BYI444" s="10"/>
      <c r="BYJ444" s="10"/>
      <c r="BYK444" s="10"/>
      <c r="BYL444" s="10"/>
      <c r="BYM444" s="10"/>
      <c r="BYN444" s="10"/>
      <c r="BYO444" s="10"/>
      <c r="BYP444" s="10"/>
      <c r="BYQ444" s="10"/>
      <c r="BYR444" s="10"/>
      <c r="BYS444" s="10"/>
      <c r="BYT444" s="10"/>
      <c r="BYU444" s="10"/>
      <c r="BYV444" s="10"/>
      <c r="BYW444" s="10"/>
      <c r="BYX444" s="10"/>
      <c r="BYY444" s="10"/>
      <c r="BYZ444" s="10"/>
      <c r="BZA444" s="10"/>
      <c r="BZB444" s="10"/>
      <c r="BZC444" s="10"/>
      <c r="BZD444" s="10"/>
      <c r="BZE444" s="10"/>
      <c r="BZF444" s="10"/>
      <c r="BZG444" s="10"/>
      <c r="BZH444" s="10"/>
      <c r="BZI444" s="10"/>
      <c r="BZJ444" s="10"/>
      <c r="BZK444" s="10"/>
      <c r="BZL444" s="10"/>
      <c r="BZM444" s="10"/>
      <c r="BZN444" s="10"/>
      <c r="BZO444" s="10"/>
      <c r="BZP444" s="10"/>
      <c r="BZQ444" s="10"/>
      <c r="BZR444" s="10"/>
      <c r="BZS444" s="10"/>
      <c r="BZT444" s="10"/>
      <c r="BZU444" s="10"/>
      <c r="BZV444" s="10"/>
      <c r="BZW444" s="10"/>
      <c r="BZX444" s="10"/>
      <c r="BZY444" s="10"/>
      <c r="BZZ444" s="10"/>
      <c r="CAA444" s="10"/>
      <c r="CAB444" s="10"/>
      <c r="CAC444" s="10"/>
      <c r="CAD444" s="10"/>
      <c r="CAE444" s="10"/>
      <c r="CAF444" s="10"/>
      <c r="CAG444" s="10"/>
      <c r="CAH444" s="10"/>
      <c r="CAI444" s="10"/>
      <c r="CAJ444" s="10"/>
      <c r="CAK444" s="10"/>
      <c r="CAL444" s="10"/>
      <c r="CAM444" s="10"/>
      <c r="CAN444" s="10"/>
      <c r="CAO444" s="10"/>
      <c r="CAP444" s="10"/>
      <c r="CAQ444" s="10"/>
      <c r="CAR444" s="10"/>
      <c r="CAS444" s="10"/>
      <c r="CAT444" s="10"/>
      <c r="CAU444" s="10"/>
      <c r="CAV444" s="10"/>
      <c r="CAW444" s="10"/>
      <c r="CAX444" s="10"/>
      <c r="CAY444" s="10"/>
      <c r="CAZ444" s="10"/>
      <c r="CBA444" s="10"/>
      <c r="CBB444" s="10"/>
      <c r="CBC444" s="10"/>
      <c r="CBD444" s="10"/>
      <c r="CBE444" s="10"/>
      <c r="CBF444" s="10"/>
      <c r="CBG444" s="10"/>
      <c r="CBH444" s="10"/>
      <c r="CBI444" s="10"/>
      <c r="CBJ444" s="10"/>
      <c r="CBK444" s="10"/>
      <c r="CBL444" s="10"/>
      <c r="CBM444" s="10"/>
      <c r="CBN444" s="10"/>
      <c r="CBO444" s="10"/>
      <c r="CBP444" s="10"/>
      <c r="CBQ444" s="10"/>
      <c r="CBR444" s="10"/>
      <c r="CBS444" s="10"/>
      <c r="CBT444" s="10"/>
      <c r="CBU444" s="10"/>
      <c r="CBV444" s="10"/>
      <c r="CBW444" s="10"/>
      <c r="CBX444" s="10"/>
      <c r="CBY444" s="10"/>
      <c r="CBZ444" s="10"/>
      <c r="CCA444" s="10"/>
      <c r="CCB444" s="10"/>
      <c r="CCC444" s="10"/>
      <c r="CCD444" s="10"/>
      <c r="CCE444" s="10"/>
      <c r="CCF444" s="10"/>
      <c r="CCG444" s="10"/>
      <c r="CCH444" s="10"/>
      <c r="CCI444" s="10"/>
      <c r="CCJ444" s="10"/>
      <c r="CCK444" s="10"/>
      <c r="CCL444" s="10"/>
      <c r="CCM444" s="10"/>
      <c r="CCN444" s="10"/>
      <c r="CCO444" s="10"/>
      <c r="CCP444" s="10"/>
      <c r="CCQ444" s="10"/>
      <c r="CCR444" s="10"/>
      <c r="CCS444" s="10"/>
      <c r="CCT444" s="10"/>
      <c r="CCU444" s="10"/>
      <c r="CCV444" s="10"/>
      <c r="CCW444" s="10"/>
      <c r="CCX444" s="10"/>
      <c r="CCY444" s="10"/>
      <c r="CCZ444" s="10"/>
      <c r="CDA444" s="10"/>
      <c r="CDB444" s="10"/>
      <c r="CDC444" s="10"/>
      <c r="CDD444" s="10"/>
      <c r="CDE444" s="10"/>
      <c r="CDF444" s="10"/>
      <c r="CDG444" s="10"/>
      <c r="CDH444" s="10"/>
      <c r="CDI444" s="10"/>
      <c r="CDJ444" s="10"/>
      <c r="CDK444" s="10"/>
      <c r="CDL444" s="10"/>
      <c r="CDM444" s="10"/>
      <c r="CDN444" s="10"/>
      <c r="CDO444" s="10"/>
      <c r="CDP444" s="10"/>
      <c r="CDQ444" s="10"/>
      <c r="CDR444" s="10"/>
      <c r="CDS444" s="10"/>
      <c r="CDT444" s="10"/>
      <c r="CDU444" s="10"/>
      <c r="CDV444" s="10"/>
      <c r="CDW444" s="10"/>
      <c r="CDX444" s="10"/>
      <c r="CDY444" s="10"/>
      <c r="CDZ444" s="10"/>
      <c r="CEA444" s="10"/>
      <c r="CEB444" s="10"/>
      <c r="CEC444" s="10"/>
      <c r="CED444" s="10"/>
      <c r="CEE444" s="10"/>
      <c r="CEF444" s="10"/>
      <c r="CEG444" s="10"/>
      <c r="CEH444" s="10"/>
      <c r="CEI444" s="10"/>
      <c r="CEJ444" s="10"/>
      <c r="CEK444" s="10"/>
      <c r="CEL444" s="10"/>
      <c r="CEM444" s="10"/>
      <c r="CEN444" s="10"/>
      <c r="CEO444" s="10"/>
      <c r="CEP444" s="10"/>
      <c r="CEQ444" s="10"/>
      <c r="CER444" s="10"/>
      <c r="CES444" s="10"/>
      <c r="CET444" s="10"/>
      <c r="CEU444" s="10"/>
      <c r="CEV444" s="10"/>
      <c r="CEW444" s="10"/>
      <c r="CEX444" s="10"/>
      <c r="CEY444" s="10"/>
      <c r="CEZ444" s="10"/>
      <c r="CFA444" s="10"/>
      <c r="CFB444" s="10"/>
      <c r="CFC444" s="10"/>
      <c r="CFD444" s="10"/>
      <c r="CFE444" s="10"/>
      <c r="CFF444" s="10"/>
      <c r="CFG444" s="10"/>
      <c r="CFH444" s="10"/>
      <c r="CFI444" s="10"/>
      <c r="CFJ444" s="10"/>
      <c r="CFK444" s="10"/>
      <c r="CFL444" s="10"/>
      <c r="CFM444" s="10"/>
      <c r="CFN444" s="10"/>
      <c r="CFO444" s="10"/>
      <c r="CFP444" s="10"/>
      <c r="CFQ444" s="10"/>
      <c r="CFR444" s="10"/>
      <c r="CFS444" s="10"/>
      <c r="CFT444" s="10"/>
      <c r="CFU444" s="10"/>
      <c r="CFV444" s="10"/>
      <c r="CFW444" s="10"/>
      <c r="CFX444" s="10"/>
      <c r="CFY444" s="10"/>
      <c r="CFZ444" s="10"/>
      <c r="CGA444" s="10"/>
      <c r="CGB444" s="10"/>
      <c r="CGC444" s="10"/>
      <c r="CGD444" s="10"/>
      <c r="CGE444" s="10"/>
      <c r="CGF444" s="10"/>
      <c r="CGG444" s="10"/>
      <c r="CGH444" s="10"/>
      <c r="CGI444" s="10"/>
      <c r="CGJ444" s="10"/>
      <c r="CGK444" s="10"/>
      <c r="CGL444" s="10"/>
      <c r="CGM444" s="10"/>
      <c r="CGN444" s="10"/>
      <c r="CGO444" s="10"/>
      <c r="CGP444" s="10"/>
      <c r="CGQ444" s="10"/>
      <c r="CGR444" s="10"/>
      <c r="CGS444" s="10"/>
      <c r="CGT444" s="10"/>
      <c r="CGU444" s="10"/>
      <c r="CGV444" s="10"/>
      <c r="CGW444" s="10"/>
      <c r="CGX444" s="10"/>
      <c r="CGY444" s="10"/>
      <c r="CGZ444" s="10"/>
      <c r="CHA444" s="10"/>
      <c r="CHB444" s="10"/>
      <c r="CHC444" s="10"/>
      <c r="CHD444" s="10"/>
      <c r="CHE444" s="10"/>
      <c r="CHF444" s="10"/>
      <c r="CHG444" s="10"/>
      <c r="CHH444" s="10"/>
      <c r="CHI444" s="10"/>
      <c r="CHJ444" s="10"/>
      <c r="CHK444" s="10"/>
      <c r="CHL444" s="10"/>
      <c r="CHM444" s="10"/>
      <c r="CHN444" s="10"/>
      <c r="CHO444" s="10"/>
      <c r="CHP444" s="10"/>
      <c r="CHQ444" s="10"/>
      <c r="CHR444" s="10"/>
      <c r="CHS444" s="10"/>
      <c r="CHT444" s="10"/>
      <c r="CHU444" s="10"/>
      <c r="CHV444" s="10"/>
      <c r="CHW444" s="10"/>
      <c r="CHX444" s="10"/>
      <c r="CHY444" s="10"/>
      <c r="CHZ444" s="10"/>
      <c r="CIA444" s="10"/>
      <c r="CIB444" s="10"/>
      <c r="CIC444" s="10"/>
      <c r="CID444" s="10"/>
      <c r="CIE444" s="10"/>
      <c r="CIF444" s="10"/>
      <c r="CIG444" s="10"/>
      <c r="CIH444" s="10"/>
      <c r="CII444" s="10"/>
      <c r="CIJ444" s="10"/>
      <c r="CIK444" s="10"/>
      <c r="CIL444" s="10"/>
      <c r="CIM444" s="10"/>
      <c r="CIN444" s="10"/>
      <c r="CIO444" s="10"/>
      <c r="CIP444" s="10"/>
      <c r="CIQ444" s="10"/>
      <c r="CIR444" s="10"/>
      <c r="CIS444" s="10"/>
      <c r="CIT444" s="10"/>
      <c r="CIU444" s="10"/>
      <c r="CIV444" s="10"/>
      <c r="CIW444" s="10"/>
      <c r="CIX444" s="10"/>
      <c r="CIY444" s="10"/>
      <c r="CIZ444" s="10"/>
      <c r="CJA444" s="10"/>
      <c r="CJB444" s="10"/>
      <c r="CJC444" s="10"/>
      <c r="CJD444" s="10"/>
      <c r="CJE444" s="10"/>
      <c r="CJF444" s="10"/>
      <c r="CJG444" s="10"/>
      <c r="CJH444" s="10"/>
      <c r="CJI444" s="10"/>
      <c r="CJJ444" s="10"/>
      <c r="CJK444" s="10"/>
      <c r="CJL444" s="10"/>
      <c r="CJM444" s="10"/>
      <c r="CJN444" s="10"/>
      <c r="CJO444" s="10"/>
      <c r="CJP444" s="10"/>
      <c r="CJQ444" s="10"/>
      <c r="CJR444" s="10"/>
      <c r="CJS444" s="10"/>
      <c r="CJT444" s="10"/>
      <c r="CJU444" s="10"/>
      <c r="CJV444" s="10"/>
      <c r="CJW444" s="10"/>
      <c r="CJX444" s="10"/>
      <c r="CJY444" s="10"/>
      <c r="CJZ444" s="10"/>
      <c r="CKA444" s="10"/>
      <c r="CKB444" s="10"/>
      <c r="CKC444" s="10"/>
      <c r="CKD444" s="10"/>
      <c r="CKE444" s="10"/>
      <c r="CKF444" s="10"/>
      <c r="CKG444" s="10"/>
      <c r="CKH444" s="10"/>
      <c r="CKI444" s="10"/>
      <c r="CKJ444" s="10"/>
      <c r="CKK444" s="10"/>
      <c r="CKL444" s="10"/>
      <c r="CKM444" s="10"/>
      <c r="CKN444" s="10"/>
      <c r="CKO444" s="10"/>
      <c r="CKP444" s="10"/>
      <c r="CKQ444" s="10"/>
      <c r="CKR444" s="10"/>
      <c r="CKS444" s="10"/>
      <c r="CKT444" s="10"/>
      <c r="CKU444" s="10"/>
      <c r="CKV444" s="10"/>
      <c r="CKW444" s="10"/>
      <c r="CKX444" s="10"/>
      <c r="CKY444" s="10"/>
      <c r="CKZ444" s="10"/>
      <c r="CLA444" s="10"/>
      <c r="CLB444" s="10"/>
      <c r="CLC444" s="10"/>
      <c r="CLD444" s="10"/>
      <c r="CLE444" s="10"/>
      <c r="CLF444" s="10"/>
      <c r="CLG444" s="10"/>
      <c r="CLH444" s="10"/>
      <c r="CLI444" s="10"/>
      <c r="CLJ444" s="10"/>
      <c r="CLK444" s="10"/>
      <c r="CLL444" s="10"/>
      <c r="CLM444" s="10"/>
      <c r="CLN444" s="10"/>
      <c r="CLO444" s="10"/>
      <c r="CLP444" s="10"/>
      <c r="CLQ444" s="10"/>
      <c r="CLR444" s="10"/>
      <c r="CLS444" s="10"/>
      <c r="CLT444" s="10"/>
      <c r="CLU444" s="10"/>
      <c r="CLV444" s="10"/>
      <c r="CLW444" s="10"/>
      <c r="CLX444" s="10"/>
      <c r="CLY444" s="10"/>
      <c r="CLZ444" s="10"/>
      <c r="CMA444" s="10"/>
      <c r="CMB444" s="10"/>
      <c r="CMC444" s="10"/>
      <c r="CMD444" s="10"/>
      <c r="CME444" s="10"/>
      <c r="CMF444" s="10"/>
      <c r="CMG444" s="10"/>
      <c r="CMH444" s="10"/>
      <c r="CMI444" s="10"/>
      <c r="CMJ444" s="10"/>
      <c r="CMK444" s="10"/>
      <c r="CML444" s="10"/>
      <c r="CMM444" s="10"/>
      <c r="CMN444" s="10"/>
      <c r="CMO444" s="10"/>
      <c r="CMP444" s="10"/>
      <c r="CMQ444" s="10"/>
      <c r="CMR444" s="10"/>
      <c r="CMS444" s="10"/>
      <c r="CMT444" s="10"/>
      <c r="CMU444" s="10"/>
      <c r="CMV444" s="10"/>
      <c r="CMW444" s="10"/>
      <c r="CMX444" s="10"/>
      <c r="CMY444" s="10"/>
      <c r="CMZ444" s="10"/>
      <c r="CNA444" s="10"/>
      <c r="CNB444" s="10"/>
      <c r="CNC444" s="10"/>
      <c r="CND444" s="10"/>
      <c r="CNE444" s="10"/>
      <c r="CNF444" s="10"/>
      <c r="CNG444" s="10"/>
      <c r="CNH444" s="10"/>
      <c r="CNI444" s="10"/>
      <c r="CNJ444" s="10"/>
      <c r="CNK444" s="10"/>
      <c r="CNL444" s="10"/>
      <c r="CNM444" s="10"/>
      <c r="CNN444" s="10"/>
      <c r="CNO444" s="10"/>
      <c r="CNP444" s="10"/>
      <c r="CNQ444" s="10"/>
      <c r="CNR444" s="10"/>
      <c r="CNS444" s="10"/>
      <c r="CNT444" s="10"/>
      <c r="CNU444" s="10"/>
      <c r="CNV444" s="10"/>
      <c r="CNW444" s="10"/>
      <c r="CNX444" s="10"/>
      <c r="CNY444" s="10"/>
      <c r="CNZ444" s="10"/>
      <c r="COA444" s="10"/>
      <c r="COB444" s="10"/>
      <c r="COC444" s="10"/>
      <c r="COD444" s="10"/>
      <c r="COE444" s="10"/>
      <c r="COF444" s="10"/>
      <c r="COG444" s="10"/>
      <c r="COH444" s="10"/>
      <c r="COI444" s="10"/>
      <c r="COJ444" s="10"/>
      <c r="COK444" s="10"/>
      <c r="COL444" s="10"/>
      <c r="COM444" s="10"/>
      <c r="CON444" s="10"/>
      <c r="COO444" s="10"/>
      <c r="COP444" s="10"/>
      <c r="COQ444" s="10"/>
      <c r="COR444" s="10"/>
      <c r="COS444" s="10"/>
      <c r="COT444" s="10"/>
      <c r="COU444" s="10"/>
      <c r="COV444" s="10"/>
      <c r="COW444" s="10"/>
      <c r="COX444" s="10"/>
      <c r="COY444" s="10"/>
      <c r="COZ444" s="10"/>
      <c r="CPA444" s="10"/>
      <c r="CPB444" s="10"/>
      <c r="CPC444" s="10"/>
      <c r="CPD444" s="10"/>
      <c r="CPE444" s="10"/>
      <c r="CPF444" s="10"/>
      <c r="CPG444" s="10"/>
      <c r="CPH444" s="10"/>
      <c r="CPI444" s="10"/>
      <c r="CPJ444" s="10"/>
      <c r="CPK444" s="10"/>
      <c r="CPL444" s="10"/>
      <c r="CPM444" s="10"/>
      <c r="CPN444" s="10"/>
      <c r="CPO444" s="10"/>
      <c r="CPP444" s="10"/>
      <c r="CPQ444" s="10"/>
      <c r="CPR444" s="10"/>
      <c r="CPS444" s="10"/>
      <c r="CPT444" s="10"/>
      <c r="CPU444" s="10"/>
      <c r="CPV444" s="10"/>
      <c r="CPW444" s="10"/>
      <c r="CPX444" s="10"/>
      <c r="CPY444" s="10"/>
      <c r="CPZ444" s="10"/>
      <c r="CQA444" s="10"/>
      <c r="CQB444" s="10"/>
      <c r="CQC444" s="10"/>
      <c r="CQD444" s="10"/>
      <c r="CQE444" s="10"/>
      <c r="CQF444" s="10"/>
      <c r="CQG444" s="10"/>
      <c r="CQH444" s="10"/>
      <c r="CQI444" s="10"/>
      <c r="CQJ444" s="10"/>
      <c r="CQK444" s="10"/>
      <c r="CQL444" s="10"/>
      <c r="CQM444" s="10"/>
      <c r="CQN444" s="10"/>
      <c r="CQO444" s="10"/>
      <c r="CQP444" s="10"/>
      <c r="CQQ444" s="10"/>
      <c r="CQR444" s="10"/>
      <c r="CQS444" s="10"/>
      <c r="CQT444" s="10"/>
      <c r="CQU444" s="10"/>
      <c r="CQV444" s="10"/>
      <c r="CQW444" s="10"/>
      <c r="CQX444" s="10"/>
      <c r="CQY444" s="10"/>
      <c r="CQZ444" s="10"/>
      <c r="CRA444" s="10"/>
      <c r="CRB444" s="10"/>
      <c r="CRC444" s="10"/>
      <c r="CRD444" s="10"/>
      <c r="CRE444" s="10"/>
      <c r="CRF444" s="10"/>
      <c r="CRG444" s="10"/>
      <c r="CRH444" s="10"/>
      <c r="CRI444" s="10"/>
      <c r="CRJ444" s="10"/>
      <c r="CRK444" s="10"/>
      <c r="CRL444" s="10"/>
      <c r="CRM444" s="10"/>
      <c r="CRN444" s="10"/>
      <c r="CRO444" s="10"/>
      <c r="CRP444" s="10"/>
      <c r="CRQ444" s="10"/>
      <c r="CRR444" s="10"/>
      <c r="CRS444" s="10"/>
      <c r="CRT444" s="10"/>
      <c r="CRU444" s="10"/>
      <c r="CRV444" s="10"/>
      <c r="CRW444" s="10"/>
      <c r="CRX444" s="10"/>
      <c r="CRY444" s="10"/>
      <c r="CRZ444" s="10"/>
      <c r="CSA444" s="10"/>
      <c r="CSB444" s="10"/>
      <c r="CSC444" s="10"/>
      <c r="CSD444" s="10"/>
      <c r="CSE444" s="10"/>
      <c r="CSF444" s="10"/>
      <c r="CSG444" s="10"/>
      <c r="CSH444" s="10"/>
      <c r="CSI444" s="10"/>
      <c r="CSJ444" s="10"/>
      <c r="CSK444" s="10"/>
      <c r="CSL444" s="10"/>
      <c r="CSM444" s="10"/>
      <c r="CSN444" s="10"/>
      <c r="CSO444" s="10"/>
      <c r="CSP444" s="10"/>
      <c r="CSQ444" s="10"/>
      <c r="CSR444" s="10"/>
      <c r="CSS444" s="10"/>
      <c r="CST444" s="10"/>
      <c r="CSU444" s="10"/>
      <c r="CSV444" s="10"/>
      <c r="CSW444" s="10"/>
      <c r="CSX444" s="10"/>
      <c r="CSY444" s="10"/>
      <c r="CSZ444" s="10"/>
      <c r="CTA444" s="10"/>
      <c r="CTB444" s="10"/>
      <c r="CTC444" s="10"/>
      <c r="CTD444" s="10"/>
      <c r="CTE444" s="10"/>
      <c r="CTF444" s="10"/>
      <c r="CTG444" s="10"/>
      <c r="CTH444" s="10"/>
      <c r="CTI444" s="10"/>
      <c r="CTJ444" s="10"/>
      <c r="CTK444" s="10"/>
      <c r="CTL444" s="10"/>
      <c r="CTM444" s="10"/>
      <c r="CTN444" s="10"/>
      <c r="CTO444" s="10"/>
      <c r="CTP444" s="10"/>
      <c r="CTQ444" s="10"/>
      <c r="CTR444" s="10"/>
      <c r="CTS444" s="10"/>
      <c r="CTT444" s="10"/>
      <c r="CTU444" s="10"/>
      <c r="CTV444" s="10"/>
      <c r="CTW444" s="10"/>
      <c r="CTX444" s="10"/>
      <c r="CTY444" s="10"/>
      <c r="CTZ444" s="10"/>
      <c r="CUA444" s="10"/>
      <c r="CUB444" s="10"/>
      <c r="CUC444" s="10"/>
      <c r="CUD444" s="10"/>
      <c r="CUE444" s="10"/>
      <c r="CUF444" s="10"/>
      <c r="CUG444" s="10"/>
      <c r="CUH444" s="10"/>
      <c r="CUI444" s="10"/>
      <c r="CUJ444" s="10"/>
      <c r="CUK444" s="10"/>
      <c r="CUL444" s="10"/>
      <c r="CUM444" s="10"/>
      <c r="CUN444" s="10"/>
      <c r="CUO444" s="10"/>
      <c r="CUP444" s="10"/>
      <c r="CUQ444" s="10"/>
      <c r="CUR444" s="10"/>
      <c r="CUS444" s="10"/>
      <c r="CUT444" s="10"/>
      <c r="CUU444" s="10"/>
      <c r="CUV444" s="10"/>
      <c r="CUW444" s="10"/>
      <c r="CUX444" s="10"/>
      <c r="CUY444" s="10"/>
      <c r="CUZ444" s="10"/>
      <c r="CVA444" s="10"/>
      <c r="CVB444" s="10"/>
      <c r="CVC444" s="10"/>
      <c r="CVD444" s="10"/>
      <c r="CVE444" s="10"/>
      <c r="CVF444" s="10"/>
      <c r="CVG444" s="10"/>
      <c r="CVH444" s="10"/>
      <c r="CVI444" s="10"/>
      <c r="CVJ444" s="10"/>
      <c r="CVK444" s="10"/>
      <c r="CVL444" s="10"/>
      <c r="CVM444" s="10"/>
      <c r="CVN444" s="10"/>
      <c r="CVO444" s="10"/>
      <c r="CVP444" s="10"/>
      <c r="CVQ444" s="10"/>
      <c r="CVR444" s="10"/>
      <c r="CVS444" s="10"/>
      <c r="CVT444" s="10"/>
      <c r="CVU444" s="10"/>
      <c r="CVV444" s="10"/>
      <c r="CVW444" s="10"/>
      <c r="CVX444" s="10"/>
      <c r="CVY444" s="10"/>
      <c r="CVZ444" s="10"/>
      <c r="CWA444" s="10"/>
      <c r="CWB444" s="10"/>
      <c r="CWC444" s="10"/>
      <c r="CWD444" s="10"/>
      <c r="CWE444" s="10"/>
      <c r="CWF444" s="10"/>
      <c r="CWG444" s="10"/>
      <c r="CWH444" s="10"/>
      <c r="CWI444" s="10"/>
      <c r="CWJ444" s="10"/>
      <c r="CWK444" s="10"/>
      <c r="CWL444" s="10"/>
      <c r="CWM444" s="10"/>
      <c r="CWN444" s="10"/>
      <c r="CWO444" s="10"/>
      <c r="CWP444" s="10"/>
      <c r="CWQ444" s="10"/>
      <c r="CWR444" s="10"/>
      <c r="CWS444" s="10"/>
      <c r="CWT444" s="10"/>
      <c r="CWU444" s="10"/>
      <c r="CWV444" s="10"/>
      <c r="CWW444" s="10"/>
      <c r="CWX444" s="10"/>
      <c r="CWY444" s="10"/>
      <c r="CWZ444" s="10"/>
      <c r="CXA444" s="10"/>
      <c r="CXB444" s="10"/>
      <c r="CXC444" s="10"/>
      <c r="CXD444" s="10"/>
      <c r="CXE444" s="10"/>
      <c r="CXF444" s="10"/>
      <c r="CXG444" s="10"/>
      <c r="CXH444" s="10"/>
      <c r="CXI444" s="10"/>
      <c r="CXJ444" s="10"/>
      <c r="CXK444" s="10"/>
      <c r="CXL444" s="10"/>
      <c r="CXM444" s="10"/>
      <c r="CXN444" s="10"/>
      <c r="CXO444" s="10"/>
      <c r="CXP444" s="10"/>
      <c r="CXQ444" s="10"/>
      <c r="CXR444" s="10"/>
      <c r="CXS444" s="10"/>
      <c r="CXT444" s="10"/>
      <c r="CXU444" s="10"/>
      <c r="CXV444" s="10"/>
      <c r="CXW444" s="10"/>
      <c r="CXX444" s="10"/>
      <c r="CXY444" s="10"/>
      <c r="CXZ444" s="10"/>
      <c r="CYA444" s="10"/>
      <c r="CYB444" s="10"/>
      <c r="CYC444" s="10"/>
      <c r="CYD444" s="10"/>
      <c r="CYE444" s="10"/>
      <c r="CYF444" s="10"/>
      <c r="CYG444" s="10"/>
      <c r="CYH444" s="10"/>
      <c r="CYI444" s="10"/>
      <c r="CYJ444" s="10"/>
      <c r="CYK444" s="10"/>
      <c r="CYL444" s="10"/>
      <c r="CYM444" s="10"/>
      <c r="CYN444" s="10"/>
      <c r="CYO444" s="10"/>
      <c r="CYP444" s="10"/>
      <c r="CYQ444" s="10"/>
      <c r="CYR444" s="10"/>
      <c r="CYS444" s="10"/>
      <c r="CYT444" s="10"/>
      <c r="CYU444" s="10"/>
      <c r="CYV444" s="10"/>
      <c r="CYW444" s="10"/>
      <c r="CYX444" s="10"/>
      <c r="CYY444" s="10"/>
      <c r="CYZ444" s="10"/>
      <c r="CZA444" s="10"/>
      <c r="CZB444" s="10"/>
      <c r="CZC444" s="10"/>
      <c r="CZD444" s="10"/>
      <c r="CZE444" s="10"/>
      <c r="CZF444" s="10"/>
      <c r="CZG444" s="10"/>
      <c r="CZH444" s="10"/>
      <c r="CZI444" s="10"/>
      <c r="CZJ444" s="10"/>
      <c r="CZK444" s="10"/>
      <c r="CZL444" s="10"/>
      <c r="CZM444" s="10"/>
      <c r="CZN444" s="10"/>
      <c r="CZO444" s="10"/>
      <c r="CZP444" s="10"/>
      <c r="CZQ444" s="10"/>
      <c r="CZR444" s="10"/>
      <c r="CZS444" s="10"/>
      <c r="CZT444" s="10"/>
      <c r="CZU444" s="10"/>
      <c r="CZV444" s="10"/>
      <c r="CZW444" s="10"/>
      <c r="CZX444" s="10"/>
      <c r="CZY444" s="10"/>
      <c r="CZZ444" s="10"/>
      <c r="DAA444" s="10"/>
      <c r="DAB444" s="10"/>
      <c r="DAC444" s="10"/>
      <c r="DAD444" s="10"/>
      <c r="DAE444" s="10"/>
      <c r="DAF444" s="10"/>
      <c r="DAG444" s="10"/>
      <c r="DAH444" s="10"/>
      <c r="DAI444" s="10"/>
      <c r="DAJ444" s="10"/>
      <c r="DAK444" s="10"/>
      <c r="DAL444" s="10"/>
      <c r="DAM444" s="10"/>
      <c r="DAN444" s="10"/>
      <c r="DAO444" s="10"/>
      <c r="DAP444" s="10"/>
      <c r="DAQ444" s="10"/>
      <c r="DAR444" s="10"/>
      <c r="DAS444" s="10"/>
      <c r="DAT444" s="10"/>
      <c r="DAU444" s="10"/>
      <c r="DAV444" s="10"/>
      <c r="DAW444" s="10"/>
      <c r="DAX444" s="10"/>
      <c r="DAY444" s="10"/>
      <c r="DAZ444" s="10"/>
      <c r="DBA444" s="10"/>
      <c r="DBB444" s="10"/>
      <c r="DBC444" s="10"/>
      <c r="DBD444" s="10"/>
      <c r="DBE444" s="10"/>
      <c r="DBF444" s="10"/>
      <c r="DBG444" s="10"/>
      <c r="DBH444" s="10"/>
      <c r="DBI444" s="10"/>
      <c r="DBJ444" s="10"/>
      <c r="DBK444" s="10"/>
      <c r="DBL444" s="10"/>
      <c r="DBM444" s="10"/>
      <c r="DBN444" s="10"/>
      <c r="DBO444" s="10"/>
      <c r="DBP444" s="10"/>
      <c r="DBQ444" s="10"/>
      <c r="DBR444" s="10"/>
      <c r="DBS444" s="10"/>
      <c r="DBT444" s="10"/>
      <c r="DBU444" s="10"/>
      <c r="DBV444" s="10"/>
      <c r="DBW444" s="10"/>
      <c r="DBX444" s="10"/>
      <c r="DBY444" s="10"/>
      <c r="DBZ444" s="10"/>
      <c r="DCA444" s="10"/>
      <c r="DCB444" s="10"/>
      <c r="DCC444" s="10"/>
      <c r="DCD444" s="10"/>
      <c r="DCE444" s="10"/>
      <c r="DCF444" s="10"/>
      <c r="DCG444" s="10"/>
      <c r="DCH444" s="10"/>
      <c r="DCI444" s="10"/>
      <c r="DCJ444" s="10"/>
      <c r="DCK444" s="10"/>
      <c r="DCL444" s="10"/>
      <c r="DCM444" s="10"/>
      <c r="DCN444" s="10"/>
      <c r="DCO444" s="10"/>
      <c r="DCP444" s="10"/>
      <c r="DCQ444" s="10"/>
      <c r="DCR444" s="10"/>
      <c r="DCS444" s="10"/>
      <c r="DCT444" s="10"/>
      <c r="DCU444" s="10"/>
      <c r="DCV444" s="10"/>
      <c r="DCW444" s="10"/>
      <c r="DCX444" s="10"/>
      <c r="DCY444" s="10"/>
      <c r="DCZ444" s="10"/>
      <c r="DDA444" s="10"/>
      <c r="DDB444" s="10"/>
      <c r="DDC444" s="10"/>
      <c r="DDD444" s="10"/>
      <c r="DDE444" s="10"/>
      <c r="DDF444" s="10"/>
      <c r="DDG444" s="10"/>
      <c r="DDH444" s="10"/>
      <c r="DDI444" s="10"/>
      <c r="DDJ444" s="10"/>
      <c r="DDK444" s="10"/>
      <c r="DDL444" s="10"/>
      <c r="DDM444" s="10"/>
      <c r="DDN444" s="10"/>
      <c r="DDO444" s="10"/>
      <c r="DDP444" s="10"/>
      <c r="DDQ444" s="10"/>
      <c r="DDR444" s="10"/>
      <c r="DDS444" s="10"/>
      <c r="DDT444" s="10"/>
      <c r="DDU444" s="10"/>
      <c r="DDV444" s="10"/>
      <c r="DDW444" s="10"/>
      <c r="DDX444" s="10"/>
      <c r="DDY444" s="10"/>
      <c r="DDZ444" s="10"/>
      <c r="DEA444" s="10"/>
      <c r="DEB444" s="10"/>
      <c r="DEC444" s="10"/>
      <c r="DED444" s="10"/>
      <c r="DEE444" s="10"/>
      <c r="DEF444" s="10"/>
      <c r="DEG444" s="10"/>
      <c r="DEH444" s="10"/>
      <c r="DEI444" s="10"/>
      <c r="DEJ444" s="10"/>
      <c r="DEK444" s="10"/>
      <c r="DEL444" s="10"/>
      <c r="DEM444" s="10"/>
      <c r="DEN444" s="10"/>
      <c r="DEO444" s="10"/>
      <c r="DEP444" s="10"/>
      <c r="DEQ444" s="10"/>
      <c r="DER444" s="10"/>
      <c r="DES444" s="10"/>
      <c r="DET444" s="10"/>
      <c r="DEU444" s="10"/>
      <c r="DEV444" s="10"/>
      <c r="DEW444" s="10"/>
      <c r="DEX444" s="10"/>
      <c r="DEY444" s="10"/>
      <c r="DEZ444" s="10"/>
      <c r="DFA444" s="10"/>
      <c r="DFB444" s="10"/>
      <c r="DFC444" s="10"/>
      <c r="DFD444" s="10"/>
      <c r="DFE444" s="10"/>
      <c r="DFF444" s="10"/>
      <c r="DFG444" s="10"/>
      <c r="DFH444" s="10"/>
      <c r="DFI444" s="10"/>
      <c r="DFJ444" s="10"/>
      <c r="DFK444" s="10"/>
      <c r="DFL444" s="10"/>
      <c r="DFM444" s="10"/>
      <c r="DFN444" s="10"/>
      <c r="DFO444" s="10"/>
      <c r="DFP444" s="10"/>
      <c r="DFQ444" s="10"/>
      <c r="DFR444" s="10"/>
      <c r="DFS444" s="10"/>
      <c r="DFT444" s="10"/>
      <c r="DFU444" s="10"/>
      <c r="DFV444" s="10"/>
      <c r="DFW444" s="10"/>
      <c r="DFX444" s="10"/>
      <c r="DFY444" s="10"/>
      <c r="DFZ444" s="10"/>
      <c r="DGA444" s="10"/>
      <c r="DGB444" s="10"/>
      <c r="DGC444" s="10"/>
      <c r="DGD444" s="10"/>
      <c r="DGE444" s="10"/>
      <c r="DGF444" s="10"/>
      <c r="DGG444" s="10"/>
      <c r="DGH444" s="10"/>
      <c r="DGI444" s="10"/>
      <c r="DGJ444" s="10"/>
      <c r="DGK444" s="10"/>
      <c r="DGL444" s="10"/>
      <c r="DGM444" s="10"/>
      <c r="DGN444" s="10"/>
      <c r="DGO444" s="10"/>
      <c r="DGP444" s="10"/>
      <c r="DGQ444" s="10"/>
      <c r="DGR444" s="10"/>
      <c r="DGS444" s="10"/>
      <c r="DGT444" s="10"/>
      <c r="DGU444" s="10"/>
      <c r="DGV444" s="10"/>
      <c r="DGW444" s="10"/>
      <c r="DGX444" s="10"/>
      <c r="DGY444" s="10"/>
      <c r="DGZ444" s="10"/>
      <c r="DHA444" s="10"/>
      <c r="DHB444" s="10"/>
      <c r="DHC444" s="10"/>
      <c r="DHD444" s="10"/>
      <c r="DHE444" s="10"/>
      <c r="DHF444" s="10"/>
      <c r="DHG444" s="10"/>
      <c r="DHH444" s="10"/>
      <c r="DHI444" s="10"/>
      <c r="DHJ444" s="10"/>
      <c r="DHK444" s="10"/>
      <c r="DHL444" s="10"/>
      <c r="DHM444" s="10"/>
      <c r="DHN444" s="10"/>
      <c r="DHO444" s="10"/>
      <c r="DHP444" s="10"/>
      <c r="DHQ444" s="10"/>
      <c r="DHR444" s="10"/>
      <c r="DHS444" s="10"/>
      <c r="DHT444" s="10"/>
      <c r="DHU444" s="10"/>
      <c r="DHV444" s="10"/>
      <c r="DHW444" s="10"/>
      <c r="DHX444" s="10"/>
      <c r="DHY444" s="10"/>
      <c r="DHZ444" s="10"/>
      <c r="DIA444" s="10"/>
      <c r="DIB444" s="10"/>
      <c r="DIC444" s="10"/>
      <c r="DID444" s="10"/>
      <c r="DIE444" s="10"/>
      <c r="DIF444" s="10"/>
      <c r="DIG444" s="10"/>
      <c r="DIH444" s="10"/>
      <c r="DII444" s="10"/>
      <c r="DIJ444" s="10"/>
      <c r="DIK444" s="10"/>
      <c r="DIL444" s="10"/>
      <c r="DIM444" s="10"/>
      <c r="DIN444" s="10"/>
      <c r="DIO444" s="10"/>
      <c r="DIP444" s="10"/>
      <c r="DIQ444" s="10"/>
      <c r="DIR444" s="10"/>
      <c r="DIS444" s="10"/>
      <c r="DIT444" s="10"/>
      <c r="DIU444" s="10"/>
      <c r="DIV444" s="10"/>
      <c r="DIW444" s="10"/>
      <c r="DIX444" s="10"/>
      <c r="DIY444" s="10"/>
      <c r="DIZ444" s="10"/>
      <c r="DJA444" s="10"/>
      <c r="DJB444" s="10"/>
      <c r="DJC444" s="10"/>
      <c r="DJD444" s="10"/>
      <c r="DJE444" s="10"/>
      <c r="DJF444" s="10"/>
      <c r="DJG444" s="10"/>
      <c r="DJH444" s="10"/>
      <c r="DJI444" s="10"/>
      <c r="DJJ444" s="10"/>
      <c r="DJK444" s="10"/>
      <c r="DJL444" s="10"/>
      <c r="DJM444" s="10"/>
      <c r="DJN444" s="10"/>
      <c r="DJO444" s="10"/>
      <c r="DJP444" s="10"/>
      <c r="DJQ444" s="10"/>
      <c r="DJR444" s="10"/>
      <c r="DJS444" s="10"/>
      <c r="DJT444" s="10"/>
      <c r="DJU444" s="10"/>
      <c r="DJV444" s="10"/>
      <c r="DJW444" s="10"/>
      <c r="DJX444" s="10"/>
      <c r="DJY444" s="10"/>
      <c r="DJZ444" s="10"/>
      <c r="DKA444" s="10"/>
      <c r="DKB444" s="10"/>
      <c r="DKC444" s="10"/>
      <c r="DKD444" s="10"/>
      <c r="DKE444" s="10"/>
      <c r="DKF444" s="10"/>
      <c r="DKG444" s="10"/>
      <c r="DKH444" s="10"/>
      <c r="DKI444" s="10"/>
      <c r="DKJ444" s="10"/>
      <c r="DKK444" s="10"/>
      <c r="DKL444" s="10"/>
      <c r="DKM444" s="10"/>
      <c r="DKN444" s="10"/>
      <c r="DKO444" s="10"/>
      <c r="DKP444" s="10"/>
      <c r="DKQ444" s="10"/>
      <c r="DKR444" s="10"/>
      <c r="DKS444" s="10"/>
      <c r="DKT444" s="10"/>
      <c r="DKU444" s="10"/>
      <c r="DKV444" s="10"/>
      <c r="DKW444" s="10"/>
      <c r="DKX444" s="10"/>
      <c r="DKY444" s="10"/>
      <c r="DKZ444" s="10"/>
      <c r="DLA444" s="10"/>
      <c r="DLB444" s="10"/>
      <c r="DLC444" s="10"/>
      <c r="DLD444" s="10"/>
      <c r="DLE444" s="10"/>
      <c r="DLF444" s="10"/>
      <c r="DLG444" s="10"/>
      <c r="DLH444" s="10"/>
      <c r="DLI444" s="10"/>
      <c r="DLJ444" s="10"/>
      <c r="DLK444" s="10"/>
      <c r="DLL444" s="10"/>
      <c r="DLM444" s="10"/>
      <c r="DLN444" s="10"/>
      <c r="DLO444" s="10"/>
      <c r="DLP444" s="10"/>
      <c r="DLQ444" s="10"/>
      <c r="DLR444" s="10"/>
      <c r="DLS444" s="10"/>
      <c r="DLT444" s="10"/>
      <c r="DLU444" s="10"/>
      <c r="DLV444" s="10"/>
      <c r="DLW444" s="10"/>
      <c r="DLX444" s="10"/>
      <c r="DLY444" s="10"/>
      <c r="DLZ444" s="10"/>
      <c r="DMA444" s="10"/>
      <c r="DMB444" s="10"/>
      <c r="DMC444" s="10"/>
      <c r="DMD444" s="10"/>
      <c r="DME444" s="10"/>
      <c r="DMF444" s="10"/>
      <c r="DMG444" s="10"/>
      <c r="DMH444" s="10"/>
      <c r="DMI444" s="10"/>
      <c r="DMJ444" s="10"/>
      <c r="DMK444" s="10"/>
      <c r="DML444" s="10"/>
      <c r="DMM444" s="10"/>
      <c r="DMN444" s="10"/>
      <c r="DMO444" s="10"/>
      <c r="DMP444" s="10"/>
      <c r="DMQ444" s="10"/>
      <c r="DMR444" s="10"/>
      <c r="DMS444" s="10"/>
      <c r="DMT444" s="10"/>
      <c r="DMU444" s="10"/>
      <c r="DMV444" s="10"/>
      <c r="DMW444" s="10"/>
      <c r="DMX444" s="10"/>
      <c r="DMY444" s="10"/>
      <c r="DMZ444" s="10"/>
      <c r="DNA444" s="10"/>
      <c r="DNB444" s="10"/>
      <c r="DNC444" s="10"/>
      <c r="DND444" s="10"/>
      <c r="DNE444" s="10"/>
      <c r="DNF444" s="10"/>
      <c r="DNG444" s="10"/>
      <c r="DNH444" s="10"/>
      <c r="DNI444" s="10"/>
      <c r="DNJ444" s="10"/>
      <c r="DNK444" s="10"/>
      <c r="DNL444" s="10"/>
      <c r="DNM444" s="10"/>
      <c r="DNN444" s="10"/>
      <c r="DNO444" s="10"/>
      <c r="DNP444" s="10"/>
      <c r="DNQ444" s="10"/>
      <c r="DNR444" s="10"/>
      <c r="DNS444" s="10"/>
      <c r="DNT444" s="10"/>
      <c r="DNU444" s="10"/>
      <c r="DNV444" s="10"/>
      <c r="DNW444" s="10"/>
      <c r="DNX444" s="10"/>
      <c r="DNY444" s="10"/>
      <c r="DNZ444" s="10"/>
      <c r="DOA444" s="10"/>
      <c r="DOB444" s="10"/>
      <c r="DOC444" s="10"/>
      <c r="DOD444" s="10"/>
      <c r="DOE444" s="10"/>
      <c r="DOF444" s="10"/>
      <c r="DOG444" s="10"/>
      <c r="DOH444" s="10"/>
      <c r="DOI444" s="10"/>
      <c r="DOJ444" s="10"/>
      <c r="DOK444" s="10"/>
      <c r="DOL444" s="10"/>
      <c r="DOM444" s="10"/>
      <c r="DON444" s="10"/>
      <c r="DOO444" s="10"/>
      <c r="DOP444" s="10"/>
      <c r="DOQ444" s="10"/>
      <c r="DOR444" s="10"/>
      <c r="DOS444" s="10"/>
      <c r="DOT444" s="10"/>
      <c r="DOU444" s="10"/>
      <c r="DOV444" s="10"/>
      <c r="DOW444" s="10"/>
      <c r="DOX444" s="10"/>
      <c r="DOY444" s="10"/>
      <c r="DOZ444" s="10"/>
      <c r="DPA444" s="10"/>
      <c r="DPB444" s="10"/>
      <c r="DPC444" s="10"/>
      <c r="DPD444" s="10"/>
      <c r="DPE444" s="10"/>
      <c r="DPF444" s="10"/>
      <c r="DPG444" s="10"/>
      <c r="DPH444" s="10"/>
      <c r="DPI444" s="10"/>
      <c r="DPJ444" s="10"/>
      <c r="DPK444" s="10"/>
      <c r="DPL444" s="10"/>
      <c r="DPM444" s="10"/>
      <c r="DPN444" s="10"/>
      <c r="DPO444" s="10"/>
      <c r="DPP444" s="10"/>
      <c r="DPQ444" s="10"/>
      <c r="DPR444" s="10"/>
      <c r="DPS444" s="10"/>
      <c r="DPT444" s="10"/>
      <c r="DPU444" s="10"/>
      <c r="DPV444" s="10"/>
      <c r="DPW444" s="10"/>
      <c r="DPX444" s="10"/>
      <c r="DPY444" s="10"/>
      <c r="DPZ444" s="10"/>
      <c r="DQA444" s="10"/>
      <c r="DQB444" s="10"/>
      <c r="DQC444" s="10"/>
      <c r="DQD444" s="10"/>
      <c r="DQE444" s="10"/>
      <c r="DQF444" s="10"/>
      <c r="DQG444" s="10"/>
      <c r="DQH444" s="10"/>
      <c r="DQI444" s="10"/>
      <c r="DQJ444" s="10"/>
      <c r="DQK444" s="10"/>
      <c r="DQL444" s="10"/>
      <c r="DQM444" s="10"/>
      <c r="DQN444" s="10"/>
      <c r="DQO444" s="10"/>
      <c r="DQP444" s="10"/>
      <c r="DQQ444" s="10"/>
      <c r="DQR444" s="10"/>
      <c r="DQS444" s="10"/>
      <c r="DQT444" s="10"/>
      <c r="DQU444" s="10"/>
      <c r="DQV444" s="10"/>
      <c r="DQW444" s="10"/>
      <c r="DQX444" s="10"/>
      <c r="DQY444" s="10"/>
      <c r="DQZ444" s="10"/>
      <c r="DRA444" s="10"/>
      <c r="DRB444" s="10"/>
      <c r="DRC444" s="10"/>
      <c r="DRD444" s="10"/>
      <c r="DRE444" s="10"/>
      <c r="DRF444" s="10"/>
      <c r="DRG444" s="10"/>
      <c r="DRH444" s="10"/>
      <c r="DRI444" s="10"/>
      <c r="DRJ444" s="10"/>
      <c r="DRK444" s="10"/>
      <c r="DRL444" s="10"/>
      <c r="DRM444" s="10"/>
      <c r="DRN444" s="10"/>
      <c r="DRO444" s="10"/>
      <c r="DRP444" s="10"/>
      <c r="DRQ444" s="10"/>
      <c r="DRR444" s="10"/>
      <c r="DRS444" s="10"/>
      <c r="DRT444" s="10"/>
      <c r="DRU444" s="10"/>
      <c r="DRV444" s="10"/>
      <c r="DRW444" s="10"/>
      <c r="DRX444" s="10"/>
      <c r="DRY444" s="10"/>
      <c r="DRZ444" s="10"/>
      <c r="DSA444" s="10"/>
      <c r="DSB444" s="10"/>
      <c r="DSC444" s="10"/>
      <c r="DSD444" s="10"/>
      <c r="DSE444" s="10"/>
      <c r="DSF444" s="10"/>
      <c r="DSG444" s="10"/>
      <c r="DSH444" s="10"/>
      <c r="DSI444" s="10"/>
      <c r="DSJ444" s="10"/>
      <c r="DSK444" s="10"/>
      <c r="DSL444" s="10"/>
      <c r="DSM444" s="10"/>
      <c r="DSN444" s="10"/>
      <c r="DSO444" s="10"/>
      <c r="DSP444" s="10"/>
      <c r="DSQ444" s="10"/>
      <c r="DSR444" s="10"/>
      <c r="DSS444" s="10"/>
      <c r="DST444" s="10"/>
      <c r="DSU444" s="10"/>
      <c r="DSV444" s="10"/>
      <c r="DSW444" s="10"/>
      <c r="DSX444" s="10"/>
      <c r="DSY444" s="10"/>
      <c r="DSZ444" s="10"/>
      <c r="DTA444" s="10"/>
      <c r="DTB444" s="10"/>
      <c r="DTC444" s="10"/>
      <c r="DTD444" s="10"/>
      <c r="DTE444" s="10"/>
      <c r="DTF444" s="10"/>
      <c r="DTG444" s="10"/>
      <c r="DTH444" s="10"/>
      <c r="DTI444" s="10"/>
      <c r="DTJ444" s="10"/>
      <c r="DTK444" s="10"/>
      <c r="DTL444" s="10"/>
      <c r="DTM444" s="10"/>
      <c r="DTN444" s="10"/>
      <c r="DTO444" s="10"/>
      <c r="DTP444" s="10"/>
      <c r="DTQ444" s="10"/>
      <c r="DTR444" s="10"/>
      <c r="DTS444" s="10"/>
      <c r="DTT444" s="10"/>
      <c r="DTU444" s="10"/>
      <c r="DTV444" s="10"/>
      <c r="DTW444" s="10"/>
      <c r="DTX444" s="10"/>
      <c r="DTY444" s="10"/>
      <c r="DTZ444" s="10"/>
      <c r="DUA444" s="10"/>
      <c r="DUB444" s="10"/>
      <c r="DUC444" s="10"/>
      <c r="DUD444" s="10"/>
      <c r="DUE444" s="10"/>
      <c r="DUF444" s="10"/>
      <c r="DUG444" s="10"/>
      <c r="DUH444" s="10"/>
      <c r="DUI444" s="10"/>
      <c r="DUJ444" s="10"/>
      <c r="DUK444" s="10"/>
      <c r="DUL444" s="10"/>
      <c r="DUM444" s="10"/>
      <c r="DUN444" s="10"/>
      <c r="DUO444" s="10"/>
      <c r="DUP444" s="10"/>
      <c r="DUQ444" s="10"/>
      <c r="DUR444" s="10"/>
      <c r="DUS444" s="10"/>
      <c r="DUT444" s="10"/>
      <c r="DUU444" s="10"/>
      <c r="DUV444" s="10"/>
      <c r="DUW444" s="10"/>
      <c r="DUX444" s="10"/>
      <c r="DUY444" s="10"/>
      <c r="DUZ444" s="10"/>
      <c r="DVA444" s="10"/>
      <c r="DVB444" s="10"/>
      <c r="DVC444" s="10"/>
      <c r="DVD444" s="10"/>
      <c r="DVE444" s="10"/>
      <c r="DVF444" s="10"/>
      <c r="DVG444" s="10"/>
      <c r="DVH444" s="10"/>
      <c r="DVI444" s="10"/>
      <c r="DVJ444" s="10"/>
      <c r="DVK444" s="10"/>
      <c r="DVL444" s="10"/>
      <c r="DVM444" s="10"/>
      <c r="DVN444" s="10"/>
      <c r="DVO444" s="10"/>
      <c r="DVP444" s="10"/>
      <c r="DVQ444" s="10"/>
      <c r="DVR444" s="10"/>
      <c r="DVS444" s="10"/>
      <c r="DVT444" s="10"/>
      <c r="DVU444" s="10"/>
      <c r="DVV444" s="10"/>
      <c r="DVW444" s="10"/>
      <c r="DVX444" s="10"/>
      <c r="DVY444" s="10"/>
      <c r="DVZ444" s="10"/>
      <c r="DWA444" s="10"/>
      <c r="DWB444" s="10"/>
      <c r="DWC444" s="10"/>
      <c r="DWD444" s="10"/>
      <c r="DWE444" s="10"/>
      <c r="DWF444" s="10"/>
      <c r="DWG444" s="10"/>
      <c r="DWH444" s="10"/>
      <c r="DWI444" s="10"/>
      <c r="DWJ444" s="10"/>
      <c r="DWK444" s="10"/>
      <c r="DWL444" s="10"/>
      <c r="DWM444" s="10"/>
      <c r="DWN444" s="10"/>
      <c r="DWO444" s="10"/>
      <c r="DWP444" s="10"/>
      <c r="DWQ444" s="10"/>
      <c r="DWR444" s="10"/>
      <c r="DWS444" s="10"/>
      <c r="DWT444" s="10"/>
      <c r="DWU444" s="10"/>
      <c r="DWV444" s="10"/>
      <c r="DWW444" s="10"/>
      <c r="DWX444" s="10"/>
      <c r="DWY444" s="10"/>
      <c r="DWZ444" s="10"/>
      <c r="DXA444" s="10"/>
      <c r="DXB444" s="10"/>
      <c r="DXC444" s="10"/>
      <c r="DXD444" s="10"/>
      <c r="DXE444" s="10"/>
      <c r="DXF444" s="10"/>
      <c r="DXG444" s="10"/>
      <c r="DXH444" s="10"/>
      <c r="DXI444" s="10"/>
      <c r="DXJ444" s="10"/>
      <c r="DXK444" s="10"/>
      <c r="DXL444" s="10"/>
      <c r="DXM444" s="10"/>
      <c r="DXN444" s="10"/>
      <c r="DXO444" s="10"/>
      <c r="DXP444" s="10"/>
      <c r="DXQ444" s="10"/>
      <c r="DXR444" s="10"/>
      <c r="DXS444" s="10"/>
      <c r="DXT444" s="10"/>
      <c r="DXU444" s="10"/>
      <c r="DXV444" s="10"/>
      <c r="DXW444" s="10"/>
      <c r="DXX444" s="10"/>
      <c r="DXY444" s="10"/>
      <c r="DXZ444" s="10"/>
      <c r="DYA444" s="10"/>
      <c r="DYB444" s="10"/>
      <c r="DYC444" s="10"/>
      <c r="DYD444" s="10"/>
      <c r="DYE444" s="10"/>
      <c r="DYF444" s="10"/>
      <c r="DYG444" s="10"/>
      <c r="DYH444" s="10"/>
      <c r="DYI444" s="10"/>
      <c r="DYJ444" s="10"/>
      <c r="DYK444" s="10"/>
      <c r="DYL444" s="10"/>
      <c r="DYM444" s="10"/>
      <c r="DYN444" s="10"/>
      <c r="DYO444" s="10"/>
      <c r="DYP444" s="10"/>
      <c r="DYQ444" s="10"/>
      <c r="DYR444" s="10"/>
      <c r="DYS444" s="10"/>
      <c r="DYT444" s="10"/>
      <c r="DYU444" s="10"/>
      <c r="DYV444" s="10"/>
      <c r="DYW444" s="10"/>
      <c r="DYX444" s="10"/>
      <c r="DYY444" s="10"/>
      <c r="DYZ444" s="10"/>
      <c r="DZA444" s="10"/>
      <c r="DZB444" s="10"/>
      <c r="DZC444" s="10"/>
      <c r="DZD444" s="10"/>
      <c r="DZE444" s="10"/>
      <c r="DZF444" s="10"/>
      <c r="DZG444" s="10"/>
      <c r="DZH444" s="10"/>
      <c r="DZI444" s="10"/>
      <c r="DZJ444" s="10"/>
      <c r="DZK444" s="10"/>
      <c r="DZL444" s="10"/>
      <c r="DZM444" s="10"/>
      <c r="DZN444" s="10"/>
      <c r="DZO444" s="10"/>
      <c r="DZP444" s="10"/>
      <c r="DZQ444" s="10"/>
      <c r="DZR444" s="10"/>
      <c r="DZS444" s="10"/>
      <c r="DZT444" s="10"/>
      <c r="DZU444" s="10"/>
      <c r="DZV444" s="10"/>
      <c r="DZW444" s="10"/>
      <c r="DZX444" s="10"/>
      <c r="DZY444" s="10"/>
      <c r="DZZ444" s="10"/>
      <c r="EAA444" s="10"/>
      <c r="EAB444" s="10"/>
      <c r="EAC444" s="10"/>
      <c r="EAD444" s="10"/>
      <c r="EAE444" s="10"/>
      <c r="EAF444" s="10"/>
      <c r="EAG444" s="10"/>
      <c r="EAH444" s="10"/>
      <c r="EAI444" s="10"/>
      <c r="EAJ444" s="10"/>
      <c r="EAK444" s="10"/>
      <c r="EAL444" s="10"/>
      <c r="EAM444" s="10"/>
      <c r="EAN444" s="10"/>
      <c r="EAO444" s="10"/>
      <c r="EAP444" s="10"/>
      <c r="EAQ444" s="10"/>
      <c r="EAR444" s="10"/>
      <c r="EAS444" s="10"/>
      <c r="EAT444" s="10"/>
      <c r="EAU444" s="10"/>
      <c r="EAV444" s="10"/>
      <c r="EAW444" s="10"/>
      <c r="EAX444" s="10"/>
      <c r="EAY444" s="10"/>
      <c r="EAZ444" s="10"/>
      <c r="EBA444" s="10"/>
      <c r="EBB444" s="10"/>
      <c r="EBC444" s="10"/>
      <c r="EBD444" s="10"/>
      <c r="EBE444" s="10"/>
      <c r="EBF444" s="10"/>
      <c r="EBG444" s="10"/>
      <c r="EBH444" s="10"/>
      <c r="EBI444" s="10"/>
      <c r="EBJ444" s="10"/>
      <c r="EBK444" s="10"/>
      <c r="EBL444" s="10"/>
      <c r="EBM444" s="10"/>
      <c r="EBN444" s="10"/>
      <c r="EBO444" s="10"/>
      <c r="EBP444" s="10"/>
      <c r="EBQ444" s="10"/>
      <c r="EBR444" s="10"/>
      <c r="EBS444" s="10"/>
      <c r="EBT444" s="10"/>
      <c r="EBU444" s="10"/>
      <c r="EBV444" s="10"/>
      <c r="EBW444" s="10"/>
      <c r="EBX444" s="10"/>
      <c r="EBY444" s="10"/>
      <c r="EBZ444" s="10"/>
      <c r="ECA444" s="10"/>
      <c r="ECB444" s="10"/>
      <c r="ECC444" s="10"/>
      <c r="ECD444" s="10"/>
      <c r="ECE444" s="10"/>
      <c r="ECF444" s="10"/>
      <c r="ECG444" s="10"/>
      <c r="ECH444" s="10"/>
      <c r="ECI444" s="10"/>
      <c r="ECJ444" s="10"/>
      <c r="ECK444" s="10"/>
      <c r="ECL444" s="10"/>
      <c r="ECM444" s="10"/>
      <c r="ECN444" s="10"/>
      <c r="ECO444" s="10"/>
      <c r="ECP444" s="10"/>
      <c r="ECQ444" s="10"/>
      <c r="ECR444" s="10"/>
      <c r="ECS444" s="10"/>
      <c r="ECT444" s="10"/>
      <c r="ECU444" s="10"/>
      <c r="ECV444" s="10"/>
      <c r="ECW444" s="10"/>
      <c r="ECX444" s="10"/>
      <c r="ECY444" s="10"/>
      <c r="ECZ444" s="10"/>
      <c r="EDA444" s="10"/>
      <c r="EDB444" s="10"/>
      <c r="EDC444" s="10"/>
      <c r="EDD444" s="10"/>
      <c r="EDE444" s="10"/>
      <c r="EDF444" s="10"/>
      <c r="EDG444" s="10"/>
      <c r="EDH444" s="10"/>
      <c r="EDI444" s="10"/>
      <c r="EDJ444" s="10"/>
      <c r="EDK444" s="10"/>
      <c r="EDL444" s="10"/>
      <c r="EDM444" s="10"/>
      <c r="EDN444" s="10"/>
      <c r="EDO444" s="10"/>
      <c r="EDP444" s="10"/>
      <c r="EDQ444" s="10"/>
      <c r="EDR444" s="10"/>
      <c r="EDS444" s="10"/>
      <c r="EDT444" s="10"/>
      <c r="EDU444" s="10"/>
      <c r="EDV444" s="10"/>
      <c r="EDW444" s="10"/>
      <c r="EDX444" s="10"/>
      <c r="EDY444" s="10"/>
      <c r="EDZ444" s="10"/>
      <c r="EEA444" s="10"/>
      <c r="EEB444" s="10"/>
      <c r="EEC444" s="10"/>
      <c r="EED444" s="10"/>
      <c r="EEE444" s="10"/>
      <c r="EEF444" s="10"/>
      <c r="EEG444" s="10"/>
      <c r="EEH444" s="10"/>
      <c r="EEI444" s="10"/>
      <c r="EEJ444" s="10"/>
      <c r="EEK444" s="10"/>
      <c r="EEL444" s="10"/>
      <c r="EEM444" s="10"/>
      <c r="EEN444" s="10"/>
      <c r="EEO444" s="10"/>
      <c r="EEP444" s="10"/>
      <c r="EEQ444" s="10"/>
      <c r="EER444" s="10"/>
      <c r="EES444" s="10"/>
      <c r="EET444" s="10"/>
      <c r="EEU444" s="10"/>
      <c r="EEV444" s="10"/>
      <c r="EEW444" s="10"/>
      <c r="EEX444" s="10"/>
      <c r="EEY444" s="10"/>
      <c r="EEZ444" s="10"/>
      <c r="EFA444" s="10"/>
      <c r="EFB444" s="10"/>
      <c r="EFC444" s="10"/>
      <c r="EFD444" s="10"/>
      <c r="EFE444" s="10"/>
      <c r="EFF444" s="10"/>
      <c r="EFG444" s="10"/>
      <c r="EFH444" s="10"/>
      <c r="EFI444" s="10"/>
      <c r="EFJ444" s="10"/>
      <c r="EFK444" s="10"/>
      <c r="EFL444" s="10"/>
      <c r="EFM444" s="10"/>
      <c r="EFN444" s="10"/>
      <c r="EFO444" s="10"/>
      <c r="EFP444" s="10"/>
      <c r="EFQ444" s="10"/>
      <c r="EFR444" s="10"/>
      <c r="EFS444" s="10"/>
      <c r="EFT444" s="10"/>
      <c r="EFU444" s="10"/>
      <c r="EFV444" s="10"/>
      <c r="EFW444" s="10"/>
      <c r="EFX444" s="10"/>
      <c r="EFY444" s="10"/>
      <c r="EFZ444" s="10"/>
      <c r="EGA444" s="10"/>
      <c r="EGB444" s="10"/>
      <c r="EGC444" s="10"/>
      <c r="EGD444" s="10"/>
      <c r="EGE444" s="10"/>
      <c r="EGF444" s="10"/>
      <c r="EGG444" s="10"/>
      <c r="EGH444" s="10"/>
      <c r="EGI444" s="10"/>
      <c r="EGJ444" s="10"/>
      <c r="EGK444" s="10"/>
      <c r="EGL444" s="10"/>
      <c r="EGM444" s="10"/>
      <c r="EGN444" s="10"/>
      <c r="EGO444" s="10"/>
      <c r="EGP444" s="10"/>
      <c r="EGQ444" s="10"/>
      <c r="EGR444" s="10"/>
      <c r="EGS444" s="10"/>
      <c r="EGT444" s="10"/>
      <c r="EGU444" s="10"/>
      <c r="EGV444" s="10"/>
      <c r="EGW444" s="10"/>
      <c r="EGX444" s="10"/>
      <c r="EGY444" s="10"/>
      <c r="EGZ444" s="10"/>
      <c r="EHA444" s="10"/>
      <c r="EHB444" s="10"/>
      <c r="EHC444" s="10"/>
      <c r="EHD444" s="10"/>
      <c r="EHE444" s="10"/>
      <c r="EHF444" s="10"/>
      <c r="EHG444" s="10"/>
      <c r="EHH444" s="10"/>
      <c r="EHI444" s="10"/>
      <c r="EHJ444" s="10"/>
      <c r="EHK444" s="10"/>
      <c r="EHL444" s="10"/>
      <c r="EHM444" s="10"/>
      <c r="EHN444" s="10"/>
      <c r="EHO444" s="10"/>
      <c r="EHP444" s="10"/>
      <c r="EHQ444" s="10"/>
      <c r="EHR444" s="10"/>
      <c r="EHS444" s="10"/>
      <c r="EHT444" s="10"/>
      <c r="EHU444" s="10"/>
      <c r="EHV444" s="10"/>
      <c r="EHW444" s="10"/>
      <c r="EHX444" s="10"/>
      <c r="EHY444" s="10"/>
      <c r="EHZ444" s="10"/>
      <c r="EIA444" s="10"/>
      <c r="EIB444" s="10"/>
      <c r="EIC444" s="10"/>
      <c r="EID444" s="10"/>
      <c r="EIE444" s="10"/>
      <c r="EIF444" s="10"/>
      <c r="EIG444" s="10"/>
      <c r="EIH444" s="10"/>
      <c r="EII444" s="10"/>
      <c r="EIJ444" s="10"/>
      <c r="EIK444" s="10"/>
      <c r="EIL444" s="10"/>
      <c r="EIM444" s="10"/>
      <c r="EIN444" s="10"/>
      <c r="EIO444" s="10"/>
      <c r="EIP444" s="10"/>
      <c r="EIQ444" s="10"/>
      <c r="EIR444" s="10"/>
      <c r="EIS444" s="10"/>
      <c r="EIT444" s="10"/>
      <c r="EIU444" s="10"/>
      <c r="EIV444" s="10"/>
      <c r="EIW444" s="10"/>
      <c r="EIX444" s="10"/>
      <c r="EIY444" s="10"/>
      <c r="EIZ444" s="10"/>
      <c r="EJA444" s="10"/>
      <c r="EJB444" s="10"/>
      <c r="EJC444" s="10"/>
      <c r="EJD444" s="10"/>
      <c r="EJE444" s="10"/>
      <c r="EJF444" s="10"/>
      <c r="EJG444" s="10"/>
      <c r="EJH444" s="10"/>
      <c r="EJI444" s="10"/>
      <c r="EJJ444" s="10"/>
      <c r="EJK444" s="10"/>
      <c r="EJL444" s="10"/>
      <c r="EJM444" s="10"/>
      <c r="EJN444" s="10"/>
      <c r="EJO444" s="10"/>
      <c r="EJP444" s="10"/>
      <c r="EJQ444" s="10"/>
      <c r="EJR444" s="10"/>
      <c r="EJS444" s="10"/>
      <c r="EJT444" s="10"/>
      <c r="EJU444" s="10"/>
      <c r="EJV444" s="10"/>
      <c r="EJW444" s="10"/>
      <c r="EJX444" s="10"/>
      <c r="EJY444" s="10"/>
      <c r="EJZ444" s="10"/>
      <c r="EKA444" s="10"/>
      <c r="EKB444" s="10"/>
      <c r="EKC444" s="10"/>
      <c r="EKD444" s="10"/>
      <c r="EKE444" s="10"/>
      <c r="EKF444" s="10"/>
      <c r="EKG444" s="10"/>
      <c r="EKH444" s="10"/>
      <c r="EKI444" s="10"/>
      <c r="EKJ444" s="10"/>
      <c r="EKK444" s="10"/>
      <c r="EKL444" s="10"/>
      <c r="EKM444" s="10"/>
      <c r="EKN444" s="10"/>
      <c r="EKO444" s="10"/>
      <c r="EKP444" s="10"/>
      <c r="EKQ444" s="10"/>
      <c r="EKR444" s="10"/>
      <c r="EKS444" s="10"/>
      <c r="EKT444" s="10"/>
      <c r="EKU444" s="10"/>
      <c r="EKV444" s="10"/>
      <c r="EKW444" s="10"/>
      <c r="EKX444" s="10"/>
      <c r="EKY444" s="10"/>
      <c r="EKZ444" s="10"/>
      <c r="ELA444" s="10"/>
      <c r="ELB444" s="10"/>
      <c r="ELC444" s="10"/>
      <c r="ELD444" s="10"/>
      <c r="ELE444" s="10"/>
      <c r="ELF444" s="10"/>
      <c r="ELG444" s="10"/>
      <c r="ELH444" s="10"/>
      <c r="ELI444" s="10"/>
      <c r="ELJ444" s="10"/>
      <c r="ELK444" s="10"/>
      <c r="ELL444" s="10"/>
      <c r="ELM444" s="10"/>
      <c r="ELN444" s="10"/>
      <c r="ELO444" s="10"/>
      <c r="ELP444" s="10"/>
      <c r="ELQ444" s="10"/>
      <c r="ELR444" s="10"/>
      <c r="ELS444" s="10"/>
      <c r="ELT444" s="10"/>
      <c r="ELU444" s="10"/>
      <c r="ELV444" s="10"/>
      <c r="ELW444" s="10"/>
      <c r="ELX444" s="10"/>
      <c r="ELY444" s="10"/>
      <c r="ELZ444" s="10"/>
      <c r="EMA444" s="10"/>
      <c r="EMB444" s="10"/>
      <c r="EMC444" s="10"/>
      <c r="EMD444" s="10"/>
      <c r="EME444" s="10"/>
      <c r="EMF444" s="10"/>
      <c r="EMG444" s="10"/>
      <c r="EMH444" s="10"/>
      <c r="EMI444" s="10"/>
      <c r="EMJ444" s="10"/>
      <c r="EMK444" s="10"/>
      <c r="EML444" s="10"/>
      <c r="EMM444" s="10"/>
      <c r="EMN444" s="10"/>
      <c r="EMO444" s="10"/>
      <c r="EMP444" s="10"/>
      <c r="EMQ444" s="10"/>
      <c r="EMR444" s="10"/>
      <c r="EMS444" s="10"/>
      <c r="EMT444" s="10"/>
      <c r="EMU444" s="10"/>
      <c r="EMV444" s="10"/>
      <c r="EMW444" s="10"/>
      <c r="EMX444" s="10"/>
      <c r="EMY444" s="10"/>
      <c r="EMZ444" s="10"/>
      <c r="ENA444" s="10"/>
      <c r="ENB444" s="10"/>
      <c r="ENC444" s="10"/>
      <c r="END444" s="10"/>
      <c r="ENE444" s="10"/>
      <c r="ENF444" s="10"/>
      <c r="ENG444" s="10"/>
      <c r="ENH444" s="10"/>
      <c r="ENI444" s="10"/>
      <c r="ENJ444" s="10"/>
      <c r="ENK444" s="10"/>
      <c r="ENL444" s="10"/>
      <c r="ENM444" s="10"/>
      <c r="ENN444" s="10"/>
      <c r="ENO444" s="10"/>
      <c r="ENP444" s="10"/>
      <c r="ENQ444" s="10"/>
      <c r="ENR444" s="10"/>
      <c r="ENS444" s="10"/>
      <c r="ENT444" s="10"/>
      <c r="ENU444" s="10"/>
      <c r="ENV444" s="10"/>
      <c r="ENW444" s="10"/>
      <c r="ENX444" s="10"/>
      <c r="ENY444" s="10"/>
      <c r="ENZ444" s="10"/>
      <c r="EOA444" s="10"/>
      <c r="EOB444" s="10"/>
      <c r="EOC444" s="10"/>
      <c r="EOD444" s="10"/>
      <c r="EOE444" s="10"/>
      <c r="EOF444" s="10"/>
      <c r="EOG444" s="10"/>
      <c r="EOH444" s="10"/>
      <c r="EOI444" s="10"/>
      <c r="EOJ444" s="10"/>
      <c r="EOK444" s="10"/>
      <c r="EOL444" s="10"/>
      <c r="EOM444" s="10"/>
      <c r="EON444" s="10"/>
      <c r="EOO444" s="10"/>
      <c r="EOP444" s="10"/>
      <c r="EOQ444" s="10"/>
      <c r="EOR444" s="10"/>
      <c r="EOS444" s="10"/>
      <c r="EOT444" s="10"/>
      <c r="EOU444" s="10"/>
      <c r="EOV444" s="10"/>
      <c r="EOW444" s="10"/>
      <c r="EOX444" s="10"/>
      <c r="EOY444" s="10"/>
      <c r="EOZ444" s="10"/>
      <c r="EPA444" s="10"/>
      <c r="EPB444" s="10"/>
      <c r="EPC444" s="10"/>
      <c r="EPD444" s="10"/>
      <c r="EPE444" s="10"/>
      <c r="EPF444" s="10"/>
      <c r="EPG444" s="10"/>
      <c r="EPH444" s="10"/>
      <c r="EPI444" s="10"/>
      <c r="EPJ444" s="10"/>
      <c r="EPK444" s="10"/>
      <c r="EPL444" s="10"/>
      <c r="EPM444" s="10"/>
      <c r="EPN444" s="10"/>
      <c r="EPO444" s="10"/>
      <c r="EPP444" s="10"/>
      <c r="EPQ444" s="10"/>
      <c r="EPR444" s="10"/>
      <c r="EPS444" s="10"/>
      <c r="EPT444" s="10"/>
      <c r="EPU444" s="10"/>
      <c r="EPV444" s="10"/>
      <c r="EPW444" s="10"/>
      <c r="EPX444" s="10"/>
      <c r="EPY444" s="10"/>
      <c r="EPZ444" s="10"/>
      <c r="EQA444" s="10"/>
      <c r="EQB444" s="10"/>
      <c r="EQC444" s="10"/>
      <c r="EQD444" s="10"/>
      <c r="EQE444" s="10"/>
      <c r="EQF444" s="10"/>
      <c r="EQG444" s="10"/>
      <c r="EQH444" s="10"/>
      <c r="EQI444" s="10"/>
      <c r="EQJ444" s="10"/>
      <c r="EQK444" s="10"/>
      <c r="EQL444" s="10"/>
      <c r="EQM444" s="10"/>
      <c r="EQN444" s="10"/>
      <c r="EQO444" s="10"/>
      <c r="EQP444" s="10"/>
      <c r="EQQ444" s="10"/>
      <c r="EQR444" s="10"/>
      <c r="EQS444" s="10"/>
      <c r="EQT444" s="10"/>
      <c r="EQU444" s="10"/>
      <c r="EQV444" s="10"/>
      <c r="EQW444" s="10"/>
      <c r="EQX444" s="10"/>
      <c r="EQY444" s="10"/>
      <c r="EQZ444" s="10"/>
      <c r="ERA444" s="10"/>
      <c r="ERB444" s="10"/>
      <c r="ERC444" s="10"/>
      <c r="ERD444" s="10"/>
      <c r="ERE444" s="10"/>
      <c r="ERF444" s="10"/>
      <c r="ERG444" s="10"/>
      <c r="ERH444" s="10"/>
      <c r="ERI444" s="10"/>
      <c r="ERJ444" s="10"/>
      <c r="ERK444" s="10"/>
      <c r="ERL444" s="10"/>
      <c r="ERM444" s="10"/>
      <c r="ERN444" s="10"/>
      <c r="ERO444" s="10"/>
      <c r="ERP444" s="10"/>
      <c r="ERQ444" s="10"/>
      <c r="ERR444" s="10"/>
      <c r="ERS444" s="10"/>
      <c r="ERT444" s="10"/>
      <c r="ERU444" s="10"/>
      <c r="ERV444" s="10"/>
      <c r="ERW444" s="10"/>
      <c r="ERX444" s="10"/>
      <c r="ERY444" s="10"/>
      <c r="ERZ444" s="10"/>
      <c r="ESA444" s="10"/>
      <c r="ESB444" s="10"/>
      <c r="ESC444" s="10"/>
      <c r="ESD444" s="10"/>
      <c r="ESE444" s="10"/>
      <c r="ESF444" s="10"/>
      <c r="ESG444" s="10"/>
      <c r="ESH444" s="10"/>
      <c r="ESI444" s="10"/>
      <c r="ESJ444" s="10"/>
      <c r="ESK444" s="10"/>
      <c r="ESL444" s="10"/>
      <c r="ESM444" s="10"/>
      <c r="ESN444" s="10"/>
      <c r="ESO444" s="10"/>
      <c r="ESP444" s="10"/>
      <c r="ESQ444" s="10"/>
      <c r="ESR444" s="10"/>
      <c r="ESS444" s="10"/>
      <c r="EST444" s="10"/>
      <c r="ESU444" s="10"/>
      <c r="ESV444" s="10"/>
      <c r="ESW444" s="10"/>
      <c r="ESX444" s="10"/>
      <c r="ESY444" s="10"/>
      <c r="ESZ444" s="10"/>
      <c r="ETA444" s="10"/>
      <c r="ETB444" s="10"/>
      <c r="ETC444" s="10"/>
      <c r="ETD444" s="10"/>
      <c r="ETE444" s="10"/>
      <c r="ETF444" s="10"/>
      <c r="ETG444" s="10"/>
      <c r="ETH444" s="10"/>
      <c r="ETI444" s="10"/>
      <c r="ETJ444" s="10"/>
      <c r="ETK444" s="10"/>
      <c r="ETL444" s="10"/>
      <c r="ETM444" s="10"/>
      <c r="ETN444" s="10"/>
      <c r="ETO444" s="10"/>
      <c r="ETP444" s="10"/>
      <c r="ETQ444" s="10"/>
      <c r="ETR444" s="10"/>
      <c r="ETS444" s="10"/>
      <c r="ETT444" s="10"/>
      <c r="ETU444" s="10"/>
      <c r="ETV444" s="10"/>
      <c r="ETW444" s="10"/>
      <c r="ETX444" s="10"/>
      <c r="ETY444" s="10"/>
      <c r="ETZ444" s="10"/>
      <c r="EUA444" s="10"/>
      <c r="EUB444" s="10"/>
      <c r="EUC444" s="10"/>
      <c r="EUD444" s="10"/>
      <c r="EUE444" s="10"/>
      <c r="EUF444" s="10"/>
      <c r="EUG444" s="10"/>
      <c r="EUH444" s="10"/>
      <c r="EUI444" s="10"/>
      <c r="EUJ444" s="10"/>
      <c r="EUK444" s="10"/>
      <c r="EUL444" s="10"/>
      <c r="EUM444" s="10"/>
      <c r="EUN444" s="10"/>
      <c r="EUO444" s="10"/>
      <c r="EUP444" s="10"/>
      <c r="EUQ444" s="10"/>
      <c r="EUR444" s="10"/>
      <c r="EUS444" s="10"/>
      <c r="EUT444" s="10"/>
      <c r="EUU444" s="10"/>
      <c r="EUV444" s="10"/>
      <c r="EUW444" s="10"/>
      <c r="EUX444" s="10"/>
      <c r="EUY444" s="10"/>
      <c r="EUZ444" s="10"/>
      <c r="EVA444" s="10"/>
      <c r="EVB444" s="10"/>
      <c r="EVC444" s="10"/>
      <c r="EVD444" s="10"/>
      <c r="EVE444" s="10"/>
      <c r="EVF444" s="10"/>
      <c r="EVG444" s="10"/>
      <c r="EVH444" s="10"/>
      <c r="EVI444" s="10"/>
      <c r="EVJ444" s="10"/>
      <c r="EVK444" s="10"/>
      <c r="EVL444" s="10"/>
      <c r="EVM444" s="10"/>
      <c r="EVN444" s="10"/>
      <c r="EVO444" s="10"/>
      <c r="EVP444" s="10"/>
      <c r="EVQ444" s="10"/>
      <c r="EVR444" s="10"/>
      <c r="EVS444" s="10"/>
      <c r="EVT444" s="10"/>
      <c r="EVU444" s="10"/>
      <c r="EVV444" s="10"/>
      <c r="EVW444" s="10"/>
      <c r="EVX444" s="10"/>
      <c r="EVY444" s="10"/>
      <c r="EVZ444" s="10"/>
      <c r="EWA444" s="10"/>
      <c r="EWB444" s="10"/>
      <c r="EWC444" s="10"/>
      <c r="EWD444" s="10"/>
      <c r="EWE444" s="10"/>
      <c r="EWF444" s="10"/>
      <c r="EWG444" s="10"/>
      <c r="EWH444" s="10"/>
      <c r="EWI444" s="10"/>
      <c r="EWJ444" s="10"/>
      <c r="EWK444" s="10"/>
      <c r="EWL444" s="10"/>
      <c r="EWM444" s="10"/>
      <c r="EWN444" s="10"/>
      <c r="EWO444" s="10"/>
      <c r="EWP444" s="10"/>
      <c r="EWQ444" s="10"/>
      <c r="EWR444" s="10"/>
      <c r="EWS444" s="10"/>
      <c r="EWT444" s="10"/>
      <c r="EWU444" s="10"/>
      <c r="EWV444" s="10"/>
      <c r="EWW444" s="10"/>
      <c r="EWX444" s="10"/>
      <c r="EWY444" s="10"/>
      <c r="EWZ444" s="10"/>
      <c r="EXA444" s="10"/>
      <c r="EXB444" s="10"/>
      <c r="EXC444" s="10"/>
      <c r="EXD444" s="10"/>
      <c r="EXE444" s="10"/>
      <c r="EXF444" s="10"/>
      <c r="EXG444" s="10"/>
      <c r="EXH444" s="10"/>
      <c r="EXI444" s="10"/>
      <c r="EXJ444" s="10"/>
      <c r="EXK444" s="10"/>
      <c r="EXL444" s="10"/>
      <c r="EXM444" s="10"/>
      <c r="EXN444" s="10"/>
      <c r="EXO444" s="10"/>
      <c r="EXP444" s="10"/>
      <c r="EXQ444" s="10"/>
      <c r="EXR444" s="10"/>
      <c r="EXS444" s="10"/>
      <c r="EXT444" s="10"/>
      <c r="EXU444" s="10"/>
      <c r="EXV444" s="10"/>
      <c r="EXW444" s="10"/>
      <c r="EXX444" s="10"/>
      <c r="EXY444" s="10"/>
      <c r="EXZ444" s="10"/>
      <c r="EYA444" s="10"/>
      <c r="EYB444" s="10"/>
      <c r="EYC444" s="10"/>
      <c r="EYD444" s="10"/>
      <c r="EYE444" s="10"/>
      <c r="EYF444" s="10"/>
      <c r="EYG444" s="10"/>
      <c r="EYH444" s="10"/>
      <c r="EYI444" s="10"/>
      <c r="EYJ444" s="10"/>
      <c r="EYK444" s="10"/>
      <c r="EYL444" s="10"/>
      <c r="EYM444" s="10"/>
      <c r="EYN444" s="10"/>
      <c r="EYO444" s="10"/>
      <c r="EYP444" s="10"/>
      <c r="EYQ444" s="10"/>
      <c r="EYR444" s="10"/>
      <c r="EYS444" s="10"/>
      <c r="EYT444" s="10"/>
      <c r="EYU444" s="10"/>
      <c r="EYV444" s="10"/>
      <c r="EYW444" s="10"/>
      <c r="EYX444" s="10"/>
      <c r="EYY444" s="10"/>
      <c r="EYZ444" s="10"/>
      <c r="EZA444" s="10"/>
      <c r="EZB444" s="10"/>
      <c r="EZC444" s="10"/>
      <c r="EZD444" s="10"/>
      <c r="EZE444" s="10"/>
      <c r="EZF444" s="10"/>
      <c r="EZG444" s="10"/>
      <c r="EZH444" s="10"/>
      <c r="EZI444" s="10"/>
      <c r="EZJ444" s="10"/>
      <c r="EZK444" s="10"/>
      <c r="EZL444" s="10"/>
      <c r="EZM444" s="10"/>
      <c r="EZN444" s="10"/>
      <c r="EZO444" s="10"/>
      <c r="EZP444" s="10"/>
      <c r="EZQ444" s="10"/>
      <c r="EZR444" s="10"/>
      <c r="EZS444" s="10"/>
      <c r="EZT444" s="10"/>
      <c r="EZU444" s="10"/>
      <c r="EZV444" s="10"/>
      <c r="EZW444" s="10"/>
      <c r="EZX444" s="10"/>
      <c r="EZY444" s="10"/>
      <c r="EZZ444" s="10"/>
      <c r="FAA444" s="10"/>
      <c r="FAB444" s="10"/>
      <c r="FAC444" s="10"/>
      <c r="FAD444" s="10"/>
      <c r="FAE444" s="10"/>
      <c r="FAF444" s="10"/>
      <c r="FAG444" s="10"/>
      <c r="FAH444" s="10"/>
      <c r="FAI444" s="10"/>
      <c r="FAJ444" s="10"/>
      <c r="FAK444" s="10"/>
      <c r="FAL444" s="10"/>
      <c r="FAM444" s="10"/>
      <c r="FAN444" s="10"/>
      <c r="FAO444" s="10"/>
      <c r="FAP444" s="10"/>
      <c r="FAQ444" s="10"/>
      <c r="FAR444" s="10"/>
      <c r="FAS444" s="10"/>
      <c r="FAT444" s="10"/>
      <c r="FAU444" s="10"/>
      <c r="FAV444" s="10"/>
      <c r="FAW444" s="10"/>
      <c r="FAX444" s="10"/>
      <c r="FAY444" s="10"/>
      <c r="FAZ444" s="10"/>
      <c r="FBA444" s="10"/>
      <c r="FBB444" s="10"/>
      <c r="FBC444" s="10"/>
      <c r="FBD444" s="10"/>
      <c r="FBE444" s="10"/>
      <c r="FBF444" s="10"/>
      <c r="FBG444" s="10"/>
      <c r="FBH444" s="10"/>
      <c r="FBI444" s="10"/>
      <c r="FBJ444" s="10"/>
      <c r="FBK444" s="10"/>
      <c r="FBL444" s="10"/>
      <c r="FBM444" s="10"/>
      <c r="FBN444" s="10"/>
      <c r="FBO444" s="10"/>
      <c r="FBP444" s="10"/>
      <c r="FBQ444" s="10"/>
      <c r="FBR444" s="10"/>
      <c r="FBS444" s="10"/>
      <c r="FBT444" s="10"/>
      <c r="FBU444" s="10"/>
      <c r="FBV444" s="10"/>
      <c r="FBW444" s="10"/>
      <c r="FBX444" s="10"/>
      <c r="FBY444" s="10"/>
      <c r="FBZ444" s="10"/>
      <c r="FCA444" s="10"/>
      <c r="FCB444" s="10"/>
      <c r="FCC444" s="10"/>
      <c r="FCD444" s="10"/>
      <c r="FCE444" s="10"/>
      <c r="FCF444" s="10"/>
      <c r="FCG444" s="10"/>
      <c r="FCH444" s="10"/>
      <c r="FCI444" s="10"/>
      <c r="FCJ444" s="10"/>
      <c r="FCK444" s="10"/>
      <c r="FCL444" s="10"/>
      <c r="FCM444" s="10"/>
      <c r="FCN444" s="10"/>
      <c r="FCO444" s="10"/>
      <c r="FCP444" s="10"/>
      <c r="FCQ444" s="10"/>
      <c r="FCR444" s="10"/>
      <c r="FCS444" s="10"/>
      <c r="FCT444" s="10"/>
      <c r="FCU444" s="10"/>
      <c r="FCV444" s="10"/>
      <c r="FCW444" s="10"/>
      <c r="FCX444" s="10"/>
      <c r="FCY444" s="10"/>
      <c r="FCZ444" s="10"/>
      <c r="FDA444" s="10"/>
      <c r="FDB444" s="10"/>
      <c r="FDC444" s="10"/>
      <c r="FDD444" s="10"/>
      <c r="FDE444" s="10"/>
      <c r="FDF444" s="10"/>
      <c r="FDG444" s="10"/>
      <c r="FDH444" s="10"/>
      <c r="FDI444" s="10"/>
      <c r="FDJ444" s="10"/>
      <c r="FDK444" s="10"/>
      <c r="FDL444" s="10"/>
      <c r="FDM444" s="10"/>
      <c r="FDN444" s="10"/>
      <c r="FDO444" s="10"/>
      <c r="FDP444" s="10"/>
      <c r="FDQ444" s="10"/>
      <c r="FDR444" s="10"/>
      <c r="FDS444" s="10"/>
      <c r="FDT444" s="10"/>
      <c r="FDU444" s="10"/>
      <c r="FDV444" s="10"/>
      <c r="FDW444" s="10"/>
      <c r="FDX444" s="10"/>
      <c r="FDY444" s="10"/>
      <c r="FDZ444" s="10"/>
      <c r="FEA444" s="10"/>
      <c r="FEB444" s="10"/>
      <c r="FEC444" s="10"/>
      <c r="FED444" s="10"/>
      <c r="FEE444" s="10"/>
      <c r="FEF444" s="10"/>
      <c r="FEG444" s="10"/>
      <c r="FEH444" s="10"/>
      <c r="FEI444" s="10"/>
      <c r="FEJ444" s="10"/>
      <c r="FEK444" s="10"/>
      <c r="FEL444" s="10"/>
      <c r="FEM444" s="10"/>
      <c r="FEN444" s="10"/>
      <c r="FEO444" s="10"/>
      <c r="FEP444" s="10"/>
      <c r="FEQ444" s="10"/>
      <c r="FER444" s="10"/>
      <c r="FES444" s="10"/>
      <c r="FET444" s="10"/>
      <c r="FEU444" s="10"/>
      <c r="FEV444" s="10"/>
      <c r="FEW444" s="10"/>
      <c r="FEX444" s="10"/>
      <c r="FEY444" s="10"/>
      <c r="FEZ444" s="10"/>
      <c r="FFA444" s="10"/>
      <c r="FFB444" s="10"/>
      <c r="FFC444" s="10"/>
      <c r="FFD444" s="10"/>
      <c r="FFE444" s="10"/>
      <c r="FFF444" s="10"/>
      <c r="FFG444" s="10"/>
      <c r="FFH444" s="10"/>
      <c r="FFI444" s="10"/>
      <c r="FFJ444" s="10"/>
      <c r="FFK444" s="10"/>
      <c r="FFL444" s="10"/>
      <c r="FFM444" s="10"/>
      <c r="FFN444" s="10"/>
      <c r="FFO444" s="10"/>
      <c r="FFP444" s="10"/>
      <c r="FFQ444" s="10"/>
      <c r="FFR444" s="10"/>
      <c r="FFS444" s="10"/>
      <c r="FFT444" s="10"/>
      <c r="FFU444" s="10"/>
      <c r="FFV444" s="10"/>
      <c r="FFW444" s="10"/>
      <c r="FFX444" s="10"/>
      <c r="FFY444" s="10"/>
      <c r="FFZ444" s="10"/>
      <c r="FGA444" s="10"/>
      <c r="FGB444" s="10"/>
      <c r="FGC444" s="10"/>
      <c r="FGD444" s="10"/>
      <c r="FGE444" s="10"/>
      <c r="FGF444" s="10"/>
      <c r="FGG444" s="10"/>
      <c r="FGH444" s="10"/>
      <c r="FGI444" s="10"/>
      <c r="FGJ444" s="10"/>
      <c r="FGK444" s="10"/>
      <c r="FGL444" s="10"/>
      <c r="FGM444" s="10"/>
      <c r="FGN444" s="10"/>
      <c r="FGO444" s="10"/>
      <c r="FGP444" s="10"/>
      <c r="FGQ444" s="10"/>
      <c r="FGR444" s="10"/>
      <c r="FGS444" s="10"/>
      <c r="FGT444" s="10"/>
      <c r="FGU444" s="10"/>
      <c r="FGV444" s="10"/>
      <c r="FGW444" s="10"/>
      <c r="FGX444" s="10"/>
      <c r="FGY444" s="10"/>
      <c r="FGZ444" s="10"/>
      <c r="FHA444" s="10"/>
      <c r="FHB444" s="10"/>
      <c r="FHC444" s="10"/>
      <c r="FHD444" s="10"/>
      <c r="FHE444" s="10"/>
      <c r="FHF444" s="10"/>
      <c r="FHG444" s="10"/>
      <c r="FHH444" s="10"/>
      <c r="FHI444" s="10"/>
      <c r="FHJ444" s="10"/>
      <c r="FHK444" s="10"/>
      <c r="FHL444" s="10"/>
      <c r="FHM444" s="10"/>
      <c r="FHN444" s="10"/>
      <c r="FHO444" s="10"/>
      <c r="FHP444" s="10"/>
      <c r="FHQ444" s="10"/>
      <c r="FHR444" s="10"/>
      <c r="FHS444" s="10"/>
      <c r="FHT444" s="10"/>
      <c r="FHU444" s="10"/>
      <c r="FHV444" s="10"/>
      <c r="FHW444" s="10"/>
      <c r="FHX444" s="10"/>
      <c r="FHY444" s="10"/>
      <c r="FHZ444" s="10"/>
      <c r="FIA444" s="10"/>
      <c r="FIB444" s="10"/>
      <c r="FIC444" s="10"/>
      <c r="FID444" s="10"/>
      <c r="FIE444" s="10"/>
      <c r="FIF444" s="10"/>
      <c r="FIG444" s="10"/>
      <c r="FIH444" s="10"/>
      <c r="FII444" s="10"/>
      <c r="FIJ444" s="10"/>
      <c r="FIK444" s="10"/>
      <c r="FIL444" s="10"/>
      <c r="FIM444" s="10"/>
      <c r="FIN444" s="10"/>
      <c r="FIO444" s="10"/>
      <c r="FIP444" s="10"/>
      <c r="FIQ444" s="10"/>
      <c r="FIR444" s="10"/>
      <c r="FIS444" s="10"/>
      <c r="FIT444" s="10"/>
      <c r="FIU444" s="10"/>
      <c r="FIV444" s="10"/>
      <c r="FIW444" s="10"/>
      <c r="FIX444" s="10"/>
      <c r="FIY444" s="10"/>
      <c r="FIZ444" s="10"/>
      <c r="FJA444" s="10"/>
      <c r="FJB444" s="10"/>
      <c r="FJC444" s="10"/>
      <c r="FJD444" s="10"/>
      <c r="FJE444" s="10"/>
      <c r="FJF444" s="10"/>
      <c r="FJG444" s="10"/>
      <c r="FJH444" s="10"/>
      <c r="FJI444" s="10"/>
      <c r="FJJ444" s="10"/>
      <c r="FJK444" s="10"/>
      <c r="FJL444" s="10"/>
      <c r="FJM444" s="10"/>
      <c r="FJN444" s="10"/>
      <c r="FJO444" s="10"/>
      <c r="FJP444" s="10"/>
      <c r="FJQ444" s="10"/>
      <c r="FJR444" s="10"/>
      <c r="FJS444" s="10"/>
      <c r="FJT444" s="10"/>
      <c r="FJU444" s="10"/>
      <c r="FJV444" s="10"/>
      <c r="FJW444" s="10"/>
      <c r="FJX444" s="10"/>
      <c r="FJY444" s="10"/>
      <c r="FJZ444" s="10"/>
      <c r="FKA444" s="10"/>
      <c r="FKB444" s="10"/>
      <c r="FKC444" s="10"/>
      <c r="FKD444" s="10"/>
      <c r="FKE444" s="10"/>
      <c r="FKF444" s="10"/>
      <c r="FKG444" s="10"/>
      <c r="FKH444" s="10"/>
      <c r="FKI444" s="10"/>
      <c r="FKJ444" s="10"/>
      <c r="FKK444" s="10"/>
      <c r="FKL444" s="10"/>
      <c r="FKM444" s="10"/>
      <c r="FKN444" s="10"/>
      <c r="FKO444" s="10"/>
      <c r="FKP444" s="10"/>
      <c r="FKQ444" s="10"/>
      <c r="FKR444" s="10"/>
      <c r="FKS444" s="10"/>
      <c r="FKT444" s="10"/>
      <c r="FKU444" s="10"/>
      <c r="FKV444" s="10"/>
      <c r="FKW444" s="10"/>
      <c r="FKX444" s="10"/>
      <c r="FKY444" s="10"/>
      <c r="FKZ444" s="10"/>
      <c r="FLA444" s="10"/>
      <c r="FLB444" s="10"/>
      <c r="FLC444" s="10"/>
      <c r="FLD444" s="10"/>
      <c r="FLE444" s="10"/>
      <c r="FLF444" s="10"/>
      <c r="FLG444" s="10"/>
      <c r="FLH444" s="10"/>
      <c r="FLI444" s="10"/>
      <c r="FLJ444" s="10"/>
      <c r="FLK444" s="10"/>
      <c r="FLL444" s="10"/>
      <c r="FLM444" s="10"/>
      <c r="FLN444" s="10"/>
      <c r="FLO444" s="10"/>
      <c r="FLP444" s="10"/>
      <c r="FLQ444" s="10"/>
      <c r="FLR444" s="10"/>
      <c r="FLS444" s="10"/>
      <c r="FLT444" s="10"/>
      <c r="FLU444" s="10"/>
      <c r="FLV444" s="10"/>
      <c r="FLW444" s="10"/>
      <c r="FLX444" s="10"/>
      <c r="FLY444" s="10"/>
      <c r="FLZ444" s="10"/>
      <c r="FMA444" s="10"/>
      <c r="FMB444" s="10"/>
      <c r="FMC444" s="10"/>
      <c r="FMD444" s="10"/>
      <c r="FME444" s="10"/>
      <c r="FMF444" s="10"/>
      <c r="FMG444" s="10"/>
      <c r="FMH444" s="10"/>
      <c r="FMI444" s="10"/>
      <c r="FMJ444" s="10"/>
      <c r="FMK444" s="10"/>
      <c r="FML444" s="10"/>
      <c r="FMM444" s="10"/>
      <c r="FMN444" s="10"/>
      <c r="FMO444" s="10"/>
      <c r="FMP444" s="10"/>
      <c r="FMQ444" s="10"/>
      <c r="FMR444" s="10"/>
      <c r="FMS444" s="10"/>
      <c r="FMT444" s="10"/>
      <c r="FMU444" s="10"/>
      <c r="FMV444" s="10"/>
      <c r="FMW444" s="10"/>
      <c r="FMX444" s="10"/>
      <c r="FMY444" s="10"/>
      <c r="FMZ444" s="10"/>
      <c r="FNA444" s="10"/>
      <c r="FNB444" s="10"/>
      <c r="FNC444" s="10"/>
      <c r="FND444" s="10"/>
      <c r="FNE444" s="10"/>
      <c r="FNF444" s="10"/>
      <c r="FNG444" s="10"/>
      <c r="FNH444" s="10"/>
      <c r="FNI444" s="10"/>
      <c r="FNJ444" s="10"/>
      <c r="FNK444" s="10"/>
      <c r="FNL444" s="10"/>
      <c r="FNM444" s="10"/>
      <c r="FNN444" s="10"/>
      <c r="FNO444" s="10"/>
      <c r="FNP444" s="10"/>
      <c r="FNQ444" s="10"/>
      <c r="FNR444" s="10"/>
      <c r="FNS444" s="10"/>
      <c r="FNT444" s="10"/>
      <c r="FNU444" s="10"/>
      <c r="FNV444" s="10"/>
      <c r="FNW444" s="10"/>
      <c r="FNX444" s="10"/>
      <c r="FNY444" s="10"/>
      <c r="FNZ444" s="10"/>
      <c r="FOA444" s="10"/>
      <c r="FOB444" s="10"/>
      <c r="FOC444" s="10"/>
      <c r="FOD444" s="10"/>
      <c r="FOE444" s="10"/>
      <c r="FOF444" s="10"/>
      <c r="FOG444" s="10"/>
      <c r="FOH444" s="10"/>
      <c r="FOI444" s="10"/>
      <c r="FOJ444" s="10"/>
      <c r="FOK444" s="10"/>
      <c r="FOL444" s="10"/>
      <c r="FOM444" s="10"/>
      <c r="FON444" s="10"/>
      <c r="FOO444" s="10"/>
      <c r="FOP444" s="10"/>
      <c r="FOQ444" s="10"/>
      <c r="FOR444" s="10"/>
      <c r="FOS444" s="10"/>
      <c r="FOT444" s="10"/>
      <c r="FOU444" s="10"/>
      <c r="FOV444" s="10"/>
      <c r="FOW444" s="10"/>
      <c r="FOX444" s="10"/>
      <c r="FOY444" s="10"/>
      <c r="FOZ444" s="10"/>
      <c r="FPA444" s="10"/>
      <c r="FPB444" s="10"/>
      <c r="FPC444" s="10"/>
      <c r="FPD444" s="10"/>
      <c r="FPE444" s="10"/>
      <c r="FPF444" s="10"/>
      <c r="FPG444" s="10"/>
      <c r="FPH444" s="10"/>
      <c r="FPI444" s="10"/>
      <c r="FPJ444" s="10"/>
      <c r="FPK444" s="10"/>
      <c r="FPL444" s="10"/>
      <c r="FPM444" s="10"/>
      <c r="FPN444" s="10"/>
      <c r="FPO444" s="10"/>
      <c r="FPP444" s="10"/>
      <c r="FPQ444" s="10"/>
      <c r="FPR444" s="10"/>
      <c r="FPS444" s="10"/>
      <c r="FPT444" s="10"/>
      <c r="FPU444" s="10"/>
      <c r="FPV444" s="10"/>
      <c r="FPW444" s="10"/>
      <c r="FPX444" s="10"/>
      <c r="FPY444" s="10"/>
      <c r="FPZ444" s="10"/>
      <c r="FQA444" s="10"/>
      <c r="FQB444" s="10"/>
      <c r="FQC444" s="10"/>
      <c r="FQD444" s="10"/>
      <c r="FQE444" s="10"/>
      <c r="FQF444" s="10"/>
      <c r="FQG444" s="10"/>
      <c r="FQH444" s="10"/>
      <c r="FQI444" s="10"/>
      <c r="FQJ444" s="10"/>
      <c r="FQK444" s="10"/>
      <c r="FQL444" s="10"/>
      <c r="FQM444" s="10"/>
      <c r="FQN444" s="10"/>
      <c r="FQO444" s="10"/>
      <c r="FQP444" s="10"/>
      <c r="FQQ444" s="10"/>
      <c r="FQR444" s="10"/>
      <c r="FQS444" s="10"/>
      <c r="FQT444" s="10"/>
      <c r="FQU444" s="10"/>
      <c r="FQV444" s="10"/>
      <c r="FQW444" s="10"/>
      <c r="FQX444" s="10"/>
      <c r="FQY444" s="10"/>
      <c r="FQZ444" s="10"/>
      <c r="FRA444" s="10"/>
      <c r="FRB444" s="10"/>
      <c r="FRC444" s="10"/>
      <c r="FRD444" s="10"/>
      <c r="FRE444" s="10"/>
      <c r="FRF444" s="10"/>
      <c r="FRG444" s="10"/>
      <c r="FRH444" s="10"/>
      <c r="FRI444" s="10"/>
      <c r="FRJ444" s="10"/>
      <c r="FRK444" s="10"/>
      <c r="FRL444" s="10"/>
      <c r="FRM444" s="10"/>
      <c r="FRN444" s="10"/>
      <c r="FRO444" s="10"/>
      <c r="FRP444" s="10"/>
      <c r="FRQ444" s="10"/>
      <c r="FRR444" s="10"/>
      <c r="FRS444" s="10"/>
      <c r="FRT444" s="10"/>
      <c r="FRU444" s="10"/>
      <c r="FRV444" s="10"/>
      <c r="FRW444" s="10"/>
      <c r="FRX444" s="10"/>
      <c r="FRY444" s="10"/>
      <c r="FRZ444" s="10"/>
      <c r="FSA444" s="10"/>
      <c r="FSB444" s="10"/>
      <c r="FSC444" s="10"/>
      <c r="FSD444" s="10"/>
      <c r="FSE444" s="10"/>
      <c r="FSF444" s="10"/>
      <c r="FSG444" s="10"/>
      <c r="FSH444" s="10"/>
      <c r="FSI444" s="10"/>
      <c r="FSJ444" s="10"/>
      <c r="FSK444" s="10"/>
      <c r="FSL444" s="10"/>
      <c r="FSM444" s="10"/>
      <c r="FSN444" s="10"/>
      <c r="FSO444" s="10"/>
      <c r="FSP444" s="10"/>
      <c r="FSQ444" s="10"/>
      <c r="FSR444" s="10"/>
      <c r="FSS444" s="10"/>
      <c r="FST444" s="10"/>
      <c r="FSU444" s="10"/>
      <c r="FSV444" s="10"/>
      <c r="FSW444" s="10"/>
      <c r="FSX444" s="10"/>
      <c r="FSY444" s="10"/>
      <c r="FSZ444" s="10"/>
      <c r="FTA444" s="10"/>
      <c r="FTB444" s="10"/>
      <c r="FTC444" s="10"/>
      <c r="FTD444" s="10"/>
      <c r="FTE444" s="10"/>
      <c r="FTF444" s="10"/>
      <c r="FTG444" s="10"/>
      <c r="FTH444" s="10"/>
      <c r="FTI444" s="10"/>
      <c r="FTJ444" s="10"/>
      <c r="FTK444" s="10"/>
      <c r="FTL444" s="10"/>
      <c r="FTM444" s="10"/>
      <c r="FTN444" s="10"/>
      <c r="FTO444" s="10"/>
      <c r="FTP444" s="10"/>
      <c r="FTQ444" s="10"/>
      <c r="FTR444" s="10"/>
      <c r="FTS444" s="10"/>
      <c r="FTT444" s="10"/>
      <c r="FTU444" s="10"/>
      <c r="FTV444" s="10"/>
      <c r="FTW444" s="10"/>
      <c r="FTX444" s="10"/>
      <c r="FTY444" s="10"/>
      <c r="FTZ444" s="10"/>
      <c r="FUA444" s="10"/>
      <c r="FUB444" s="10"/>
      <c r="FUC444" s="10"/>
      <c r="FUD444" s="10"/>
      <c r="FUE444" s="10"/>
      <c r="FUF444" s="10"/>
      <c r="FUG444" s="10"/>
      <c r="FUH444" s="10"/>
      <c r="FUI444" s="10"/>
      <c r="FUJ444" s="10"/>
      <c r="FUK444" s="10"/>
      <c r="FUL444" s="10"/>
      <c r="FUM444" s="10"/>
      <c r="FUN444" s="10"/>
      <c r="FUO444" s="10"/>
      <c r="FUP444" s="10"/>
      <c r="FUQ444" s="10"/>
      <c r="FUR444" s="10"/>
      <c r="FUS444" s="10"/>
      <c r="FUT444" s="10"/>
      <c r="FUU444" s="10"/>
      <c r="FUV444" s="10"/>
      <c r="FUW444" s="10"/>
      <c r="FUX444" s="10"/>
      <c r="FUY444" s="10"/>
      <c r="FUZ444" s="10"/>
      <c r="FVA444" s="10"/>
      <c r="FVB444" s="10"/>
      <c r="FVC444" s="10"/>
      <c r="FVD444" s="10"/>
      <c r="FVE444" s="10"/>
      <c r="FVF444" s="10"/>
      <c r="FVG444" s="10"/>
      <c r="FVH444" s="10"/>
      <c r="FVI444" s="10"/>
      <c r="FVJ444" s="10"/>
      <c r="FVK444" s="10"/>
      <c r="FVL444" s="10"/>
      <c r="FVM444" s="10"/>
      <c r="FVN444" s="10"/>
      <c r="FVO444" s="10"/>
      <c r="FVP444" s="10"/>
      <c r="FVQ444" s="10"/>
      <c r="FVR444" s="10"/>
      <c r="FVS444" s="10"/>
      <c r="FVT444" s="10"/>
      <c r="FVU444" s="10"/>
      <c r="FVV444" s="10"/>
      <c r="FVW444" s="10"/>
      <c r="FVX444" s="10"/>
      <c r="FVY444" s="10"/>
      <c r="FVZ444" s="10"/>
      <c r="FWA444" s="10"/>
      <c r="FWB444" s="10"/>
      <c r="FWC444" s="10"/>
      <c r="FWD444" s="10"/>
      <c r="FWE444" s="10"/>
      <c r="FWF444" s="10"/>
      <c r="FWG444" s="10"/>
      <c r="FWH444" s="10"/>
      <c r="FWI444" s="10"/>
      <c r="FWJ444" s="10"/>
      <c r="FWK444" s="10"/>
      <c r="FWL444" s="10"/>
      <c r="FWM444" s="10"/>
      <c r="FWN444" s="10"/>
      <c r="FWO444" s="10"/>
      <c r="FWP444" s="10"/>
      <c r="FWQ444" s="10"/>
      <c r="FWR444" s="10"/>
      <c r="FWS444" s="10"/>
      <c r="FWT444" s="10"/>
      <c r="FWU444" s="10"/>
      <c r="FWV444" s="10"/>
      <c r="FWW444" s="10"/>
      <c r="FWX444" s="10"/>
      <c r="FWY444" s="10"/>
      <c r="FWZ444" s="10"/>
      <c r="FXA444" s="10"/>
      <c r="FXB444" s="10"/>
      <c r="FXC444" s="10"/>
      <c r="FXD444" s="10"/>
      <c r="FXE444" s="10"/>
      <c r="FXF444" s="10"/>
      <c r="FXG444" s="10"/>
      <c r="FXH444" s="10"/>
      <c r="FXI444" s="10"/>
      <c r="FXJ444" s="10"/>
      <c r="FXK444" s="10"/>
      <c r="FXL444" s="10"/>
      <c r="FXM444" s="10"/>
      <c r="FXN444" s="10"/>
      <c r="FXO444" s="10"/>
      <c r="FXP444" s="10"/>
      <c r="FXQ444" s="10"/>
      <c r="FXR444" s="10"/>
      <c r="FXS444" s="10"/>
      <c r="FXT444" s="10"/>
      <c r="FXU444" s="10"/>
      <c r="FXV444" s="10"/>
      <c r="FXW444" s="10"/>
      <c r="FXX444" s="10"/>
      <c r="FXY444" s="10"/>
      <c r="FXZ444" s="10"/>
      <c r="FYA444" s="10"/>
      <c r="FYB444" s="10"/>
      <c r="FYC444" s="10"/>
      <c r="FYD444" s="10"/>
      <c r="FYE444" s="10"/>
      <c r="FYF444" s="10"/>
      <c r="FYG444" s="10"/>
      <c r="FYH444" s="10"/>
      <c r="FYI444" s="10"/>
      <c r="FYJ444" s="10"/>
      <c r="FYK444" s="10"/>
      <c r="FYL444" s="10"/>
      <c r="FYM444" s="10"/>
      <c r="FYN444" s="10"/>
      <c r="FYO444" s="10"/>
      <c r="FYP444" s="10"/>
      <c r="FYQ444" s="10"/>
      <c r="FYR444" s="10"/>
      <c r="FYS444" s="10"/>
      <c r="FYT444" s="10"/>
      <c r="FYU444" s="10"/>
      <c r="FYV444" s="10"/>
      <c r="FYW444" s="10"/>
      <c r="FYX444" s="10"/>
      <c r="FYY444" s="10"/>
      <c r="FYZ444" s="10"/>
      <c r="FZA444" s="10"/>
      <c r="FZB444" s="10"/>
      <c r="FZC444" s="10"/>
      <c r="FZD444" s="10"/>
      <c r="FZE444" s="10"/>
      <c r="FZF444" s="10"/>
      <c r="FZG444" s="10"/>
      <c r="FZH444" s="10"/>
      <c r="FZI444" s="10"/>
      <c r="FZJ444" s="10"/>
      <c r="FZK444" s="10"/>
      <c r="FZL444" s="10"/>
      <c r="FZM444" s="10"/>
      <c r="FZN444" s="10"/>
      <c r="FZO444" s="10"/>
      <c r="FZP444" s="10"/>
      <c r="FZQ444" s="10"/>
      <c r="FZR444" s="10"/>
      <c r="FZS444" s="10"/>
      <c r="FZT444" s="10"/>
      <c r="FZU444" s="10"/>
      <c r="FZV444" s="10"/>
      <c r="FZW444" s="10"/>
      <c r="FZX444" s="10"/>
      <c r="FZY444" s="10"/>
      <c r="FZZ444" s="10"/>
      <c r="GAA444" s="10"/>
      <c r="GAB444" s="10"/>
      <c r="GAC444" s="10"/>
      <c r="GAD444" s="10"/>
      <c r="GAE444" s="10"/>
      <c r="GAF444" s="10"/>
      <c r="GAG444" s="10"/>
      <c r="GAH444" s="10"/>
      <c r="GAI444" s="10"/>
      <c r="GAJ444" s="10"/>
      <c r="GAK444" s="10"/>
      <c r="GAL444" s="10"/>
      <c r="GAM444" s="10"/>
      <c r="GAN444" s="10"/>
      <c r="GAO444" s="10"/>
      <c r="GAP444" s="10"/>
      <c r="GAQ444" s="10"/>
      <c r="GAR444" s="10"/>
      <c r="GAS444" s="10"/>
      <c r="GAT444" s="10"/>
      <c r="GAU444" s="10"/>
      <c r="GAV444" s="10"/>
      <c r="GAW444" s="10"/>
      <c r="GAX444" s="10"/>
      <c r="GAY444" s="10"/>
      <c r="GAZ444" s="10"/>
      <c r="GBA444" s="10"/>
      <c r="GBB444" s="10"/>
      <c r="GBC444" s="10"/>
      <c r="GBD444" s="10"/>
      <c r="GBE444" s="10"/>
      <c r="GBF444" s="10"/>
      <c r="GBG444" s="10"/>
      <c r="GBH444" s="10"/>
      <c r="GBI444" s="10"/>
      <c r="GBJ444" s="10"/>
      <c r="GBK444" s="10"/>
      <c r="GBL444" s="10"/>
      <c r="GBM444" s="10"/>
      <c r="GBN444" s="10"/>
      <c r="GBO444" s="10"/>
      <c r="GBP444" s="10"/>
      <c r="GBQ444" s="10"/>
      <c r="GBR444" s="10"/>
      <c r="GBS444" s="10"/>
      <c r="GBT444" s="10"/>
      <c r="GBU444" s="10"/>
      <c r="GBV444" s="10"/>
      <c r="GBW444" s="10"/>
      <c r="GBX444" s="10"/>
      <c r="GBY444" s="10"/>
      <c r="GBZ444" s="10"/>
      <c r="GCA444" s="10"/>
      <c r="GCB444" s="10"/>
      <c r="GCC444" s="10"/>
      <c r="GCD444" s="10"/>
      <c r="GCE444" s="10"/>
      <c r="GCF444" s="10"/>
      <c r="GCG444" s="10"/>
      <c r="GCH444" s="10"/>
      <c r="GCI444" s="10"/>
      <c r="GCJ444" s="10"/>
      <c r="GCK444" s="10"/>
      <c r="GCL444" s="10"/>
      <c r="GCM444" s="10"/>
      <c r="GCN444" s="10"/>
      <c r="GCO444" s="10"/>
      <c r="GCP444" s="10"/>
      <c r="GCQ444" s="10"/>
      <c r="GCR444" s="10"/>
      <c r="GCS444" s="10"/>
      <c r="GCT444" s="10"/>
      <c r="GCU444" s="10"/>
      <c r="GCV444" s="10"/>
      <c r="GCW444" s="10"/>
      <c r="GCX444" s="10"/>
      <c r="GCY444" s="10"/>
      <c r="GCZ444" s="10"/>
      <c r="GDA444" s="10"/>
      <c r="GDB444" s="10"/>
      <c r="GDC444" s="10"/>
      <c r="GDD444" s="10"/>
      <c r="GDE444" s="10"/>
      <c r="GDF444" s="10"/>
      <c r="GDG444" s="10"/>
      <c r="GDH444" s="10"/>
      <c r="GDI444" s="10"/>
      <c r="GDJ444" s="10"/>
      <c r="GDK444" s="10"/>
      <c r="GDL444" s="10"/>
      <c r="GDM444" s="10"/>
      <c r="GDN444" s="10"/>
      <c r="GDO444" s="10"/>
      <c r="GDP444" s="10"/>
      <c r="GDQ444" s="10"/>
      <c r="GDR444" s="10"/>
      <c r="GDS444" s="10"/>
      <c r="GDT444" s="10"/>
      <c r="GDU444" s="10"/>
      <c r="GDV444" s="10"/>
      <c r="GDW444" s="10"/>
      <c r="GDX444" s="10"/>
      <c r="GDY444" s="10"/>
      <c r="GDZ444" s="10"/>
      <c r="GEA444" s="10"/>
      <c r="GEB444" s="10"/>
      <c r="GEC444" s="10"/>
      <c r="GED444" s="10"/>
      <c r="GEE444" s="10"/>
      <c r="GEF444" s="10"/>
      <c r="GEG444" s="10"/>
      <c r="GEH444" s="10"/>
      <c r="GEI444" s="10"/>
      <c r="GEJ444" s="10"/>
      <c r="GEK444" s="10"/>
      <c r="GEL444" s="10"/>
      <c r="GEM444" s="10"/>
      <c r="GEN444" s="10"/>
      <c r="GEO444" s="10"/>
      <c r="GEP444" s="10"/>
      <c r="GEQ444" s="10"/>
      <c r="GER444" s="10"/>
      <c r="GES444" s="10"/>
      <c r="GET444" s="10"/>
      <c r="GEU444" s="10"/>
      <c r="GEV444" s="10"/>
      <c r="GEW444" s="10"/>
      <c r="GEX444" s="10"/>
      <c r="GEY444" s="10"/>
      <c r="GEZ444" s="10"/>
      <c r="GFA444" s="10"/>
      <c r="GFB444" s="10"/>
      <c r="GFC444" s="10"/>
      <c r="GFD444" s="10"/>
      <c r="GFE444" s="10"/>
      <c r="GFF444" s="10"/>
      <c r="GFG444" s="10"/>
      <c r="GFH444" s="10"/>
      <c r="GFI444" s="10"/>
      <c r="GFJ444" s="10"/>
      <c r="GFK444" s="10"/>
      <c r="GFL444" s="10"/>
      <c r="GFM444" s="10"/>
      <c r="GFN444" s="10"/>
      <c r="GFO444" s="10"/>
      <c r="GFP444" s="10"/>
      <c r="GFQ444" s="10"/>
      <c r="GFR444" s="10"/>
      <c r="GFS444" s="10"/>
      <c r="GFT444" s="10"/>
      <c r="GFU444" s="10"/>
      <c r="GFV444" s="10"/>
      <c r="GFW444" s="10"/>
      <c r="GFX444" s="10"/>
      <c r="GFY444" s="10"/>
      <c r="GFZ444" s="10"/>
      <c r="GGA444" s="10"/>
      <c r="GGB444" s="10"/>
      <c r="GGC444" s="10"/>
      <c r="GGD444" s="10"/>
      <c r="GGE444" s="10"/>
      <c r="GGF444" s="10"/>
      <c r="GGG444" s="10"/>
      <c r="GGH444" s="10"/>
      <c r="GGI444" s="10"/>
      <c r="GGJ444" s="10"/>
      <c r="GGK444" s="10"/>
      <c r="GGL444" s="10"/>
      <c r="GGM444" s="10"/>
      <c r="GGN444" s="10"/>
      <c r="GGO444" s="10"/>
      <c r="GGP444" s="10"/>
      <c r="GGQ444" s="10"/>
      <c r="GGR444" s="10"/>
      <c r="GGS444" s="10"/>
      <c r="GGT444" s="10"/>
      <c r="GGU444" s="10"/>
      <c r="GGV444" s="10"/>
      <c r="GGW444" s="10"/>
      <c r="GGX444" s="10"/>
      <c r="GGY444" s="10"/>
      <c r="GGZ444" s="10"/>
      <c r="GHA444" s="10"/>
      <c r="GHB444" s="10"/>
      <c r="GHC444" s="10"/>
      <c r="GHD444" s="10"/>
      <c r="GHE444" s="10"/>
      <c r="GHF444" s="10"/>
      <c r="GHG444" s="10"/>
      <c r="GHH444" s="10"/>
      <c r="GHI444" s="10"/>
      <c r="GHJ444" s="10"/>
      <c r="GHK444" s="10"/>
      <c r="GHL444" s="10"/>
      <c r="GHM444" s="10"/>
      <c r="GHN444" s="10"/>
      <c r="GHO444" s="10"/>
      <c r="GHP444" s="10"/>
      <c r="GHQ444" s="10"/>
      <c r="GHR444" s="10"/>
      <c r="GHS444" s="10"/>
      <c r="GHT444" s="10"/>
      <c r="GHU444" s="10"/>
      <c r="GHV444" s="10"/>
      <c r="GHW444" s="10"/>
      <c r="GHX444" s="10"/>
      <c r="GHY444" s="10"/>
      <c r="GHZ444" s="10"/>
      <c r="GIA444" s="10"/>
      <c r="GIB444" s="10"/>
      <c r="GIC444" s="10"/>
      <c r="GID444" s="10"/>
      <c r="GIE444" s="10"/>
      <c r="GIF444" s="10"/>
      <c r="GIG444" s="10"/>
      <c r="GIH444" s="10"/>
      <c r="GII444" s="10"/>
      <c r="GIJ444" s="10"/>
      <c r="GIK444" s="10"/>
      <c r="GIL444" s="10"/>
      <c r="GIM444" s="10"/>
      <c r="GIN444" s="10"/>
      <c r="GIO444" s="10"/>
      <c r="GIP444" s="10"/>
      <c r="GIQ444" s="10"/>
      <c r="GIR444" s="10"/>
      <c r="GIS444" s="10"/>
      <c r="GIT444" s="10"/>
      <c r="GIU444" s="10"/>
      <c r="GIV444" s="10"/>
      <c r="GIW444" s="10"/>
      <c r="GIX444" s="10"/>
      <c r="GIY444" s="10"/>
      <c r="GIZ444" s="10"/>
      <c r="GJA444" s="10"/>
      <c r="GJB444" s="10"/>
      <c r="GJC444" s="10"/>
      <c r="GJD444" s="10"/>
      <c r="GJE444" s="10"/>
      <c r="GJF444" s="10"/>
      <c r="GJG444" s="10"/>
      <c r="GJH444" s="10"/>
      <c r="GJI444" s="10"/>
      <c r="GJJ444" s="10"/>
      <c r="GJK444" s="10"/>
      <c r="GJL444" s="10"/>
      <c r="GJM444" s="10"/>
      <c r="GJN444" s="10"/>
      <c r="GJO444" s="10"/>
      <c r="GJP444" s="10"/>
      <c r="GJQ444" s="10"/>
      <c r="GJR444" s="10"/>
      <c r="GJS444" s="10"/>
      <c r="GJT444" s="10"/>
      <c r="GJU444" s="10"/>
      <c r="GJV444" s="10"/>
      <c r="GJW444" s="10"/>
      <c r="GJX444" s="10"/>
      <c r="GJY444" s="10"/>
      <c r="GJZ444" s="10"/>
      <c r="GKA444" s="10"/>
      <c r="GKB444" s="10"/>
      <c r="GKC444" s="10"/>
      <c r="GKD444" s="10"/>
      <c r="GKE444" s="10"/>
      <c r="GKF444" s="10"/>
      <c r="GKG444" s="10"/>
      <c r="GKH444" s="10"/>
      <c r="GKI444" s="10"/>
      <c r="GKJ444" s="10"/>
      <c r="GKK444" s="10"/>
      <c r="GKL444" s="10"/>
      <c r="GKM444" s="10"/>
      <c r="GKN444" s="10"/>
      <c r="GKO444" s="10"/>
      <c r="GKP444" s="10"/>
      <c r="GKQ444" s="10"/>
      <c r="GKR444" s="10"/>
      <c r="GKS444" s="10"/>
      <c r="GKT444" s="10"/>
      <c r="GKU444" s="10"/>
      <c r="GKV444" s="10"/>
      <c r="GKW444" s="10"/>
      <c r="GKX444" s="10"/>
      <c r="GKY444" s="10"/>
      <c r="GKZ444" s="10"/>
      <c r="GLA444" s="10"/>
      <c r="GLB444" s="10"/>
      <c r="GLC444" s="10"/>
      <c r="GLD444" s="10"/>
      <c r="GLE444" s="10"/>
      <c r="GLF444" s="10"/>
      <c r="GLG444" s="10"/>
      <c r="GLH444" s="10"/>
      <c r="GLI444" s="10"/>
      <c r="GLJ444" s="10"/>
      <c r="GLK444" s="10"/>
      <c r="GLL444" s="10"/>
      <c r="GLM444" s="10"/>
      <c r="GLN444" s="10"/>
      <c r="GLO444" s="10"/>
      <c r="GLP444" s="10"/>
      <c r="GLQ444" s="10"/>
      <c r="GLR444" s="10"/>
      <c r="GLS444" s="10"/>
      <c r="GLT444" s="10"/>
      <c r="GLU444" s="10"/>
      <c r="GLV444" s="10"/>
      <c r="GLW444" s="10"/>
      <c r="GLX444" s="10"/>
      <c r="GLY444" s="10"/>
      <c r="GLZ444" s="10"/>
      <c r="GMA444" s="10"/>
      <c r="GMB444" s="10"/>
      <c r="GMC444" s="10"/>
      <c r="GMD444" s="10"/>
      <c r="GME444" s="10"/>
      <c r="GMF444" s="10"/>
      <c r="GMG444" s="10"/>
      <c r="GMH444" s="10"/>
      <c r="GMI444" s="10"/>
      <c r="GMJ444" s="10"/>
      <c r="GMK444" s="10"/>
      <c r="GML444" s="10"/>
      <c r="GMM444" s="10"/>
      <c r="GMN444" s="10"/>
      <c r="GMO444" s="10"/>
      <c r="GMP444" s="10"/>
      <c r="GMQ444" s="10"/>
      <c r="GMR444" s="10"/>
      <c r="GMS444" s="10"/>
      <c r="GMT444" s="10"/>
      <c r="GMU444" s="10"/>
      <c r="GMV444" s="10"/>
      <c r="GMW444" s="10"/>
      <c r="GMX444" s="10"/>
      <c r="GMY444" s="10"/>
      <c r="GMZ444" s="10"/>
      <c r="GNA444" s="10"/>
      <c r="GNB444" s="10"/>
      <c r="GNC444" s="10"/>
      <c r="GND444" s="10"/>
      <c r="GNE444" s="10"/>
      <c r="GNF444" s="10"/>
      <c r="GNG444" s="10"/>
      <c r="GNH444" s="10"/>
      <c r="GNI444" s="10"/>
      <c r="GNJ444" s="10"/>
      <c r="GNK444" s="10"/>
      <c r="GNL444" s="10"/>
      <c r="GNM444" s="10"/>
      <c r="GNN444" s="10"/>
      <c r="GNO444" s="10"/>
      <c r="GNP444" s="10"/>
      <c r="GNQ444" s="10"/>
      <c r="GNR444" s="10"/>
      <c r="GNS444" s="10"/>
      <c r="GNT444" s="10"/>
      <c r="GNU444" s="10"/>
      <c r="GNV444" s="10"/>
      <c r="GNW444" s="10"/>
      <c r="GNX444" s="10"/>
      <c r="GNY444" s="10"/>
      <c r="GNZ444" s="10"/>
      <c r="GOA444" s="10"/>
      <c r="GOB444" s="10"/>
      <c r="GOC444" s="10"/>
      <c r="GOD444" s="10"/>
      <c r="GOE444" s="10"/>
      <c r="GOF444" s="10"/>
      <c r="GOG444" s="10"/>
      <c r="GOH444" s="10"/>
      <c r="GOI444" s="10"/>
      <c r="GOJ444" s="10"/>
      <c r="GOK444" s="10"/>
      <c r="GOL444" s="10"/>
      <c r="GOM444" s="10"/>
      <c r="GON444" s="10"/>
      <c r="GOO444" s="10"/>
      <c r="GOP444" s="10"/>
      <c r="GOQ444" s="10"/>
      <c r="GOR444" s="10"/>
      <c r="GOS444" s="10"/>
      <c r="GOT444" s="10"/>
      <c r="GOU444" s="10"/>
      <c r="GOV444" s="10"/>
      <c r="GOW444" s="10"/>
      <c r="GOX444" s="10"/>
      <c r="GOY444" s="10"/>
      <c r="GOZ444" s="10"/>
      <c r="GPA444" s="10"/>
      <c r="GPB444" s="10"/>
      <c r="GPC444" s="10"/>
      <c r="GPD444" s="10"/>
      <c r="GPE444" s="10"/>
      <c r="GPF444" s="10"/>
      <c r="GPG444" s="10"/>
      <c r="GPH444" s="10"/>
      <c r="GPI444" s="10"/>
      <c r="GPJ444" s="10"/>
      <c r="GPK444" s="10"/>
      <c r="GPL444" s="10"/>
      <c r="GPM444" s="10"/>
      <c r="GPN444" s="10"/>
      <c r="GPO444" s="10"/>
      <c r="GPP444" s="10"/>
      <c r="GPQ444" s="10"/>
      <c r="GPR444" s="10"/>
      <c r="GPS444" s="10"/>
      <c r="GPT444" s="10"/>
      <c r="GPU444" s="10"/>
      <c r="GPV444" s="10"/>
      <c r="GPW444" s="10"/>
      <c r="GPX444" s="10"/>
      <c r="GPY444" s="10"/>
      <c r="GPZ444" s="10"/>
      <c r="GQA444" s="10"/>
      <c r="GQB444" s="10"/>
      <c r="GQC444" s="10"/>
      <c r="GQD444" s="10"/>
      <c r="GQE444" s="10"/>
      <c r="GQF444" s="10"/>
      <c r="GQG444" s="10"/>
      <c r="GQH444" s="10"/>
      <c r="GQI444" s="10"/>
      <c r="GQJ444" s="10"/>
      <c r="GQK444" s="10"/>
      <c r="GQL444" s="10"/>
      <c r="GQM444" s="10"/>
      <c r="GQN444" s="10"/>
      <c r="GQO444" s="10"/>
      <c r="GQP444" s="10"/>
      <c r="GQQ444" s="10"/>
      <c r="GQR444" s="10"/>
      <c r="GQS444" s="10"/>
      <c r="GQT444" s="10"/>
      <c r="GQU444" s="10"/>
      <c r="GQV444" s="10"/>
      <c r="GQW444" s="10"/>
      <c r="GQX444" s="10"/>
      <c r="GQY444" s="10"/>
      <c r="GQZ444" s="10"/>
      <c r="GRA444" s="10"/>
      <c r="GRB444" s="10"/>
      <c r="GRC444" s="10"/>
      <c r="GRD444" s="10"/>
      <c r="GRE444" s="10"/>
      <c r="GRF444" s="10"/>
      <c r="GRG444" s="10"/>
      <c r="GRH444" s="10"/>
      <c r="GRI444" s="10"/>
      <c r="GRJ444" s="10"/>
      <c r="GRK444" s="10"/>
      <c r="GRL444" s="10"/>
      <c r="GRM444" s="10"/>
      <c r="GRN444" s="10"/>
      <c r="GRO444" s="10"/>
      <c r="GRP444" s="10"/>
      <c r="GRQ444" s="10"/>
      <c r="GRR444" s="10"/>
      <c r="GRS444" s="10"/>
      <c r="GRT444" s="10"/>
      <c r="GRU444" s="10"/>
      <c r="GRV444" s="10"/>
      <c r="GRW444" s="10"/>
      <c r="GRX444" s="10"/>
      <c r="GRY444" s="10"/>
      <c r="GRZ444" s="10"/>
      <c r="GSA444" s="10"/>
      <c r="GSB444" s="10"/>
      <c r="GSC444" s="10"/>
      <c r="GSD444" s="10"/>
      <c r="GSE444" s="10"/>
      <c r="GSF444" s="10"/>
      <c r="GSG444" s="10"/>
      <c r="GSH444" s="10"/>
      <c r="GSI444" s="10"/>
      <c r="GSJ444" s="10"/>
      <c r="GSK444" s="10"/>
      <c r="GSL444" s="10"/>
      <c r="GSM444" s="10"/>
      <c r="GSN444" s="10"/>
      <c r="GSO444" s="10"/>
      <c r="GSP444" s="10"/>
      <c r="GSQ444" s="10"/>
      <c r="GSR444" s="10"/>
      <c r="GSS444" s="10"/>
      <c r="GST444" s="10"/>
      <c r="GSU444" s="10"/>
      <c r="GSV444" s="10"/>
      <c r="GSW444" s="10"/>
      <c r="GSX444" s="10"/>
      <c r="GSY444" s="10"/>
      <c r="GSZ444" s="10"/>
      <c r="GTA444" s="10"/>
      <c r="GTB444" s="10"/>
      <c r="GTC444" s="10"/>
      <c r="GTD444" s="10"/>
      <c r="GTE444" s="10"/>
      <c r="GTF444" s="10"/>
      <c r="GTG444" s="10"/>
      <c r="GTH444" s="10"/>
      <c r="GTI444" s="10"/>
      <c r="GTJ444" s="10"/>
      <c r="GTK444" s="10"/>
      <c r="GTL444" s="10"/>
      <c r="GTM444" s="10"/>
      <c r="GTN444" s="10"/>
      <c r="GTO444" s="10"/>
      <c r="GTP444" s="10"/>
      <c r="GTQ444" s="10"/>
      <c r="GTR444" s="10"/>
      <c r="GTS444" s="10"/>
      <c r="GTT444" s="10"/>
      <c r="GTU444" s="10"/>
      <c r="GTV444" s="10"/>
      <c r="GTW444" s="10"/>
      <c r="GTX444" s="10"/>
      <c r="GTY444" s="10"/>
      <c r="GTZ444" s="10"/>
      <c r="GUA444" s="10"/>
      <c r="GUB444" s="10"/>
      <c r="GUC444" s="10"/>
      <c r="GUD444" s="10"/>
      <c r="GUE444" s="10"/>
      <c r="GUF444" s="10"/>
      <c r="GUG444" s="10"/>
      <c r="GUH444" s="10"/>
      <c r="GUI444" s="10"/>
      <c r="GUJ444" s="10"/>
      <c r="GUK444" s="10"/>
      <c r="GUL444" s="10"/>
      <c r="GUM444" s="10"/>
      <c r="GUN444" s="10"/>
      <c r="GUO444" s="10"/>
      <c r="GUP444" s="10"/>
      <c r="GUQ444" s="10"/>
      <c r="GUR444" s="10"/>
      <c r="GUS444" s="10"/>
      <c r="GUT444" s="10"/>
      <c r="GUU444" s="10"/>
      <c r="GUV444" s="10"/>
      <c r="GUW444" s="10"/>
      <c r="GUX444" s="10"/>
      <c r="GUY444" s="10"/>
      <c r="GUZ444" s="10"/>
      <c r="GVA444" s="10"/>
      <c r="GVB444" s="10"/>
      <c r="GVC444" s="10"/>
      <c r="GVD444" s="10"/>
      <c r="GVE444" s="10"/>
      <c r="GVF444" s="10"/>
      <c r="GVG444" s="10"/>
      <c r="GVH444" s="10"/>
      <c r="GVI444" s="10"/>
      <c r="GVJ444" s="10"/>
      <c r="GVK444" s="10"/>
      <c r="GVL444" s="10"/>
      <c r="GVM444" s="10"/>
      <c r="GVN444" s="10"/>
      <c r="GVO444" s="10"/>
      <c r="GVP444" s="10"/>
      <c r="GVQ444" s="10"/>
      <c r="GVR444" s="10"/>
      <c r="GVS444" s="10"/>
      <c r="GVT444" s="10"/>
      <c r="GVU444" s="10"/>
      <c r="GVV444" s="10"/>
      <c r="GVW444" s="10"/>
      <c r="GVX444" s="10"/>
      <c r="GVY444" s="10"/>
      <c r="GVZ444" s="10"/>
      <c r="GWA444" s="10"/>
      <c r="GWB444" s="10"/>
      <c r="GWC444" s="10"/>
      <c r="GWD444" s="10"/>
      <c r="GWE444" s="10"/>
      <c r="GWF444" s="10"/>
      <c r="GWG444" s="10"/>
      <c r="GWH444" s="10"/>
      <c r="GWI444" s="10"/>
      <c r="GWJ444" s="10"/>
      <c r="GWK444" s="10"/>
      <c r="GWL444" s="10"/>
      <c r="GWM444" s="10"/>
      <c r="GWN444" s="10"/>
      <c r="GWO444" s="10"/>
      <c r="GWP444" s="10"/>
      <c r="GWQ444" s="10"/>
      <c r="GWR444" s="10"/>
      <c r="GWS444" s="10"/>
      <c r="GWT444" s="10"/>
      <c r="GWU444" s="10"/>
      <c r="GWV444" s="10"/>
      <c r="GWW444" s="10"/>
      <c r="GWX444" s="10"/>
      <c r="GWY444" s="10"/>
      <c r="GWZ444" s="10"/>
      <c r="GXA444" s="10"/>
      <c r="GXB444" s="10"/>
      <c r="GXC444" s="10"/>
      <c r="GXD444" s="10"/>
      <c r="GXE444" s="10"/>
      <c r="GXF444" s="10"/>
      <c r="GXG444" s="10"/>
      <c r="GXH444" s="10"/>
      <c r="GXI444" s="10"/>
      <c r="GXJ444" s="10"/>
      <c r="GXK444" s="10"/>
      <c r="GXL444" s="10"/>
      <c r="GXM444" s="10"/>
      <c r="GXN444" s="10"/>
      <c r="GXO444" s="10"/>
      <c r="GXP444" s="10"/>
      <c r="GXQ444" s="10"/>
      <c r="GXR444" s="10"/>
      <c r="GXS444" s="10"/>
      <c r="GXT444" s="10"/>
      <c r="GXU444" s="10"/>
      <c r="GXV444" s="10"/>
      <c r="GXW444" s="10"/>
      <c r="GXX444" s="10"/>
      <c r="GXY444" s="10"/>
      <c r="GXZ444" s="10"/>
      <c r="GYA444" s="10"/>
      <c r="GYB444" s="10"/>
      <c r="GYC444" s="10"/>
      <c r="GYD444" s="10"/>
      <c r="GYE444" s="10"/>
      <c r="GYF444" s="10"/>
      <c r="GYG444" s="10"/>
      <c r="GYH444" s="10"/>
      <c r="GYI444" s="10"/>
      <c r="GYJ444" s="10"/>
      <c r="GYK444" s="10"/>
      <c r="GYL444" s="10"/>
      <c r="GYM444" s="10"/>
      <c r="GYN444" s="10"/>
      <c r="GYO444" s="10"/>
      <c r="GYP444" s="10"/>
      <c r="GYQ444" s="10"/>
      <c r="GYR444" s="10"/>
      <c r="GYS444" s="10"/>
      <c r="GYT444" s="10"/>
      <c r="GYU444" s="10"/>
      <c r="GYV444" s="10"/>
      <c r="GYW444" s="10"/>
      <c r="GYX444" s="10"/>
      <c r="GYY444" s="10"/>
      <c r="GYZ444" s="10"/>
      <c r="GZA444" s="10"/>
      <c r="GZB444" s="10"/>
      <c r="GZC444" s="10"/>
      <c r="GZD444" s="10"/>
      <c r="GZE444" s="10"/>
      <c r="GZF444" s="10"/>
      <c r="GZG444" s="10"/>
      <c r="GZH444" s="10"/>
      <c r="GZI444" s="10"/>
      <c r="GZJ444" s="10"/>
      <c r="GZK444" s="10"/>
      <c r="GZL444" s="10"/>
      <c r="GZM444" s="10"/>
      <c r="GZN444" s="10"/>
      <c r="GZO444" s="10"/>
      <c r="GZP444" s="10"/>
      <c r="GZQ444" s="10"/>
      <c r="GZR444" s="10"/>
      <c r="GZS444" s="10"/>
      <c r="GZT444" s="10"/>
      <c r="GZU444" s="10"/>
      <c r="GZV444" s="10"/>
      <c r="GZW444" s="10"/>
      <c r="GZX444" s="10"/>
      <c r="GZY444" s="10"/>
      <c r="GZZ444" s="10"/>
      <c r="HAA444" s="10"/>
      <c r="HAB444" s="10"/>
      <c r="HAC444" s="10"/>
      <c r="HAD444" s="10"/>
      <c r="HAE444" s="10"/>
      <c r="HAF444" s="10"/>
      <c r="HAG444" s="10"/>
      <c r="HAH444" s="10"/>
      <c r="HAI444" s="10"/>
      <c r="HAJ444" s="10"/>
      <c r="HAK444" s="10"/>
      <c r="HAL444" s="10"/>
      <c r="HAM444" s="10"/>
      <c r="HAN444" s="10"/>
      <c r="HAO444" s="10"/>
      <c r="HAP444" s="10"/>
      <c r="HAQ444" s="10"/>
      <c r="HAR444" s="10"/>
      <c r="HAS444" s="10"/>
      <c r="HAT444" s="10"/>
      <c r="HAU444" s="10"/>
      <c r="HAV444" s="10"/>
      <c r="HAW444" s="10"/>
      <c r="HAX444" s="10"/>
      <c r="HAY444" s="10"/>
      <c r="HAZ444" s="10"/>
      <c r="HBA444" s="10"/>
      <c r="HBB444" s="10"/>
      <c r="HBC444" s="10"/>
      <c r="HBD444" s="10"/>
      <c r="HBE444" s="10"/>
      <c r="HBF444" s="10"/>
      <c r="HBG444" s="10"/>
      <c r="HBH444" s="10"/>
      <c r="HBI444" s="10"/>
      <c r="HBJ444" s="10"/>
      <c r="HBK444" s="10"/>
      <c r="HBL444" s="10"/>
      <c r="HBM444" s="10"/>
      <c r="HBN444" s="10"/>
      <c r="HBO444" s="10"/>
      <c r="HBP444" s="10"/>
      <c r="HBQ444" s="10"/>
      <c r="HBR444" s="10"/>
      <c r="HBS444" s="10"/>
      <c r="HBT444" s="10"/>
      <c r="HBU444" s="10"/>
      <c r="HBV444" s="10"/>
      <c r="HBW444" s="10"/>
      <c r="HBX444" s="10"/>
      <c r="HBY444" s="10"/>
      <c r="HBZ444" s="10"/>
      <c r="HCA444" s="10"/>
      <c r="HCB444" s="10"/>
      <c r="HCC444" s="10"/>
      <c r="HCD444" s="10"/>
      <c r="HCE444" s="10"/>
      <c r="HCF444" s="10"/>
      <c r="HCG444" s="10"/>
      <c r="HCH444" s="10"/>
      <c r="HCI444" s="10"/>
      <c r="HCJ444" s="10"/>
      <c r="HCK444" s="10"/>
      <c r="HCL444" s="10"/>
      <c r="HCM444" s="10"/>
      <c r="HCN444" s="10"/>
      <c r="HCO444" s="10"/>
      <c r="HCP444" s="10"/>
      <c r="HCQ444" s="10"/>
      <c r="HCR444" s="10"/>
      <c r="HCS444" s="10"/>
      <c r="HCT444" s="10"/>
      <c r="HCU444" s="10"/>
      <c r="HCV444" s="10"/>
      <c r="HCW444" s="10"/>
      <c r="HCX444" s="10"/>
      <c r="HCY444" s="10"/>
      <c r="HCZ444" s="10"/>
      <c r="HDA444" s="10"/>
      <c r="HDB444" s="10"/>
      <c r="HDC444" s="10"/>
      <c r="HDD444" s="10"/>
      <c r="HDE444" s="10"/>
      <c r="HDF444" s="10"/>
      <c r="HDG444" s="10"/>
      <c r="HDH444" s="10"/>
      <c r="HDI444" s="10"/>
      <c r="HDJ444" s="10"/>
      <c r="HDK444" s="10"/>
      <c r="HDL444" s="10"/>
      <c r="HDM444" s="10"/>
      <c r="HDN444" s="10"/>
      <c r="HDO444" s="10"/>
      <c r="HDP444" s="10"/>
      <c r="HDQ444" s="10"/>
      <c r="HDR444" s="10"/>
      <c r="HDS444" s="10"/>
      <c r="HDT444" s="10"/>
      <c r="HDU444" s="10"/>
      <c r="HDV444" s="10"/>
      <c r="HDW444" s="10"/>
      <c r="HDX444" s="10"/>
      <c r="HDY444" s="10"/>
      <c r="HDZ444" s="10"/>
      <c r="HEA444" s="10"/>
      <c r="HEB444" s="10"/>
      <c r="HEC444" s="10"/>
      <c r="HED444" s="10"/>
      <c r="HEE444" s="10"/>
      <c r="HEF444" s="10"/>
      <c r="HEG444" s="10"/>
      <c r="HEH444" s="10"/>
      <c r="HEI444" s="10"/>
      <c r="HEJ444" s="10"/>
      <c r="HEK444" s="10"/>
      <c r="HEL444" s="10"/>
      <c r="HEM444" s="10"/>
      <c r="HEN444" s="10"/>
      <c r="HEO444" s="10"/>
      <c r="HEP444" s="10"/>
      <c r="HEQ444" s="10"/>
      <c r="HER444" s="10"/>
      <c r="HES444" s="10"/>
      <c r="HET444" s="10"/>
      <c r="HEU444" s="10"/>
      <c r="HEV444" s="10"/>
      <c r="HEW444" s="10"/>
      <c r="HEX444" s="10"/>
      <c r="HEY444" s="10"/>
      <c r="HEZ444" s="10"/>
      <c r="HFA444" s="10"/>
      <c r="HFB444" s="10"/>
      <c r="HFC444" s="10"/>
      <c r="HFD444" s="10"/>
      <c r="HFE444" s="10"/>
      <c r="HFF444" s="10"/>
      <c r="HFG444" s="10"/>
      <c r="HFH444" s="10"/>
      <c r="HFI444" s="10"/>
      <c r="HFJ444" s="10"/>
      <c r="HFK444" s="10"/>
      <c r="HFL444" s="10"/>
      <c r="HFM444" s="10"/>
      <c r="HFN444" s="10"/>
      <c r="HFO444" s="10"/>
      <c r="HFP444" s="10"/>
      <c r="HFQ444" s="10"/>
      <c r="HFR444" s="10"/>
      <c r="HFS444" s="10"/>
      <c r="HFT444" s="10"/>
      <c r="HFU444" s="10"/>
      <c r="HFV444" s="10"/>
      <c r="HFW444" s="10"/>
      <c r="HFX444" s="10"/>
      <c r="HFY444" s="10"/>
      <c r="HFZ444" s="10"/>
      <c r="HGA444" s="10"/>
      <c r="HGB444" s="10"/>
      <c r="HGC444" s="10"/>
      <c r="HGD444" s="10"/>
      <c r="HGE444" s="10"/>
      <c r="HGF444" s="10"/>
      <c r="HGG444" s="10"/>
      <c r="HGH444" s="10"/>
      <c r="HGI444" s="10"/>
      <c r="HGJ444" s="10"/>
      <c r="HGK444" s="10"/>
      <c r="HGL444" s="10"/>
      <c r="HGM444" s="10"/>
      <c r="HGN444" s="10"/>
      <c r="HGO444" s="10"/>
      <c r="HGP444" s="10"/>
      <c r="HGQ444" s="10"/>
      <c r="HGR444" s="10"/>
      <c r="HGS444" s="10"/>
      <c r="HGT444" s="10"/>
      <c r="HGU444" s="10"/>
      <c r="HGV444" s="10"/>
      <c r="HGW444" s="10"/>
      <c r="HGX444" s="10"/>
      <c r="HGY444" s="10"/>
      <c r="HGZ444" s="10"/>
      <c r="HHA444" s="10"/>
      <c r="HHB444" s="10"/>
      <c r="HHC444" s="10"/>
      <c r="HHD444" s="10"/>
      <c r="HHE444" s="10"/>
      <c r="HHF444" s="10"/>
      <c r="HHG444" s="10"/>
      <c r="HHH444" s="10"/>
      <c r="HHI444" s="10"/>
      <c r="HHJ444" s="10"/>
      <c r="HHK444" s="10"/>
      <c r="HHL444" s="10"/>
      <c r="HHM444" s="10"/>
      <c r="HHN444" s="10"/>
      <c r="HHO444" s="10"/>
      <c r="HHP444" s="10"/>
      <c r="HHQ444" s="10"/>
      <c r="HHR444" s="10"/>
      <c r="HHS444" s="10"/>
      <c r="HHT444" s="10"/>
      <c r="HHU444" s="10"/>
      <c r="HHV444" s="10"/>
      <c r="HHW444" s="10"/>
      <c r="HHX444" s="10"/>
      <c r="HHY444" s="10"/>
      <c r="HHZ444" s="10"/>
      <c r="HIA444" s="10"/>
      <c r="HIB444" s="10"/>
      <c r="HIC444" s="10"/>
      <c r="HID444" s="10"/>
      <c r="HIE444" s="10"/>
      <c r="HIF444" s="10"/>
      <c r="HIG444" s="10"/>
      <c r="HIH444" s="10"/>
      <c r="HII444" s="10"/>
      <c r="HIJ444" s="10"/>
      <c r="HIK444" s="10"/>
      <c r="HIL444" s="10"/>
      <c r="HIM444" s="10"/>
      <c r="HIN444" s="10"/>
      <c r="HIO444" s="10"/>
      <c r="HIP444" s="10"/>
      <c r="HIQ444" s="10"/>
      <c r="HIR444" s="10"/>
      <c r="HIS444" s="10"/>
      <c r="HIT444" s="10"/>
      <c r="HIU444" s="10"/>
      <c r="HIV444" s="10"/>
      <c r="HIW444" s="10"/>
      <c r="HIX444" s="10"/>
      <c r="HIY444" s="10"/>
      <c r="HIZ444" s="10"/>
      <c r="HJA444" s="10"/>
      <c r="HJB444" s="10"/>
      <c r="HJC444" s="10"/>
      <c r="HJD444" s="10"/>
      <c r="HJE444" s="10"/>
      <c r="HJF444" s="10"/>
      <c r="HJG444" s="10"/>
      <c r="HJH444" s="10"/>
      <c r="HJI444" s="10"/>
      <c r="HJJ444" s="10"/>
      <c r="HJK444" s="10"/>
      <c r="HJL444" s="10"/>
      <c r="HJM444" s="10"/>
      <c r="HJN444" s="10"/>
      <c r="HJO444" s="10"/>
      <c r="HJP444" s="10"/>
      <c r="HJQ444" s="10"/>
      <c r="HJR444" s="10"/>
      <c r="HJS444" s="10"/>
      <c r="HJT444" s="10"/>
      <c r="HJU444" s="10"/>
      <c r="HJV444" s="10"/>
      <c r="HJW444" s="10"/>
      <c r="HJX444" s="10"/>
      <c r="HJY444" s="10"/>
      <c r="HJZ444" s="10"/>
      <c r="HKA444" s="10"/>
      <c r="HKB444" s="10"/>
      <c r="HKC444" s="10"/>
      <c r="HKD444" s="10"/>
      <c r="HKE444" s="10"/>
      <c r="HKF444" s="10"/>
      <c r="HKG444" s="10"/>
      <c r="HKH444" s="10"/>
      <c r="HKI444" s="10"/>
      <c r="HKJ444" s="10"/>
      <c r="HKK444" s="10"/>
      <c r="HKL444" s="10"/>
      <c r="HKM444" s="10"/>
      <c r="HKN444" s="10"/>
      <c r="HKO444" s="10"/>
      <c r="HKP444" s="10"/>
      <c r="HKQ444" s="10"/>
      <c r="HKR444" s="10"/>
      <c r="HKS444" s="10"/>
      <c r="HKT444" s="10"/>
      <c r="HKU444" s="10"/>
      <c r="HKV444" s="10"/>
      <c r="HKW444" s="10"/>
      <c r="HKX444" s="10"/>
      <c r="HKY444" s="10"/>
      <c r="HKZ444" s="10"/>
      <c r="HLA444" s="10"/>
      <c r="HLB444" s="10"/>
      <c r="HLC444" s="10"/>
      <c r="HLD444" s="10"/>
      <c r="HLE444" s="10"/>
      <c r="HLF444" s="10"/>
      <c r="HLG444" s="10"/>
      <c r="HLH444" s="10"/>
      <c r="HLI444" s="10"/>
      <c r="HLJ444" s="10"/>
      <c r="HLK444" s="10"/>
      <c r="HLL444" s="10"/>
      <c r="HLM444" s="10"/>
      <c r="HLN444" s="10"/>
      <c r="HLO444" s="10"/>
      <c r="HLP444" s="10"/>
      <c r="HLQ444" s="10"/>
      <c r="HLR444" s="10"/>
      <c r="HLS444" s="10"/>
      <c r="HLT444" s="10"/>
      <c r="HLU444" s="10"/>
      <c r="HLV444" s="10"/>
      <c r="HLW444" s="10"/>
      <c r="HLX444" s="10"/>
      <c r="HLY444" s="10"/>
      <c r="HLZ444" s="10"/>
      <c r="HMA444" s="10"/>
      <c r="HMB444" s="10"/>
      <c r="HMC444" s="10"/>
      <c r="HMD444" s="10"/>
      <c r="HME444" s="10"/>
      <c r="HMF444" s="10"/>
      <c r="HMG444" s="10"/>
      <c r="HMH444" s="10"/>
      <c r="HMI444" s="10"/>
      <c r="HMJ444" s="10"/>
      <c r="HMK444" s="10"/>
      <c r="HML444" s="10"/>
      <c r="HMM444" s="10"/>
      <c r="HMN444" s="10"/>
      <c r="HMO444" s="10"/>
      <c r="HMP444" s="10"/>
      <c r="HMQ444" s="10"/>
      <c r="HMR444" s="10"/>
      <c r="HMS444" s="10"/>
      <c r="HMT444" s="10"/>
      <c r="HMU444" s="10"/>
      <c r="HMV444" s="10"/>
      <c r="HMW444" s="10"/>
      <c r="HMX444" s="10"/>
      <c r="HMY444" s="10"/>
      <c r="HMZ444" s="10"/>
      <c r="HNA444" s="10"/>
      <c r="HNB444" s="10"/>
      <c r="HNC444" s="10"/>
      <c r="HND444" s="10"/>
      <c r="HNE444" s="10"/>
      <c r="HNF444" s="10"/>
      <c r="HNG444" s="10"/>
      <c r="HNH444" s="10"/>
      <c r="HNI444" s="10"/>
      <c r="HNJ444" s="10"/>
      <c r="HNK444" s="10"/>
      <c r="HNL444" s="10"/>
      <c r="HNM444" s="10"/>
      <c r="HNN444" s="10"/>
      <c r="HNO444" s="10"/>
      <c r="HNP444" s="10"/>
      <c r="HNQ444" s="10"/>
      <c r="HNR444" s="10"/>
      <c r="HNS444" s="10"/>
      <c r="HNT444" s="10"/>
      <c r="HNU444" s="10"/>
      <c r="HNV444" s="10"/>
      <c r="HNW444" s="10"/>
      <c r="HNX444" s="10"/>
      <c r="HNY444" s="10"/>
      <c r="HNZ444" s="10"/>
      <c r="HOA444" s="10"/>
      <c r="HOB444" s="10"/>
      <c r="HOC444" s="10"/>
      <c r="HOD444" s="10"/>
      <c r="HOE444" s="10"/>
      <c r="HOF444" s="10"/>
      <c r="HOG444" s="10"/>
      <c r="HOH444" s="10"/>
      <c r="HOI444" s="10"/>
      <c r="HOJ444" s="10"/>
      <c r="HOK444" s="10"/>
      <c r="HOL444" s="10"/>
      <c r="HOM444" s="10"/>
      <c r="HON444" s="10"/>
      <c r="HOO444" s="10"/>
      <c r="HOP444" s="10"/>
      <c r="HOQ444" s="10"/>
      <c r="HOR444" s="10"/>
      <c r="HOS444" s="10"/>
      <c r="HOT444" s="10"/>
      <c r="HOU444" s="10"/>
      <c r="HOV444" s="10"/>
      <c r="HOW444" s="10"/>
      <c r="HOX444" s="10"/>
      <c r="HOY444" s="10"/>
      <c r="HOZ444" s="10"/>
      <c r="HPA444" s="10"/>
      <c r="HPB444" s="10"/>
      <c r="HPC444" s="10"/>
      <c r="HPD444" s="10"/>
      <c r="HPE444" s="10"/>
      <c r="HPF444" s="10"/>
      <c r="HPG444" s="10"/>
      <c r="HPH444" s="10"/>
      <c r="HPI444" s="10"/>
      <c r="HPJ444" s="10"/>
      <c r="HPK444" s="10"/>
      <c r="HPL444" s="10"/>
      <c r="HPM444" s="10"/>
      <c r="HPN444" s="10"/>
      <c r="HPO444" s="10"/>
      <c r="HPP444" s="10"/>
      <c r="HPQ444" s="10"/>
      <c r="HPR444" s="10"/>
      <c r="HPS444" s="10"/>
      <c r="HPT444" s="10"/>
      <c r="HPU444" s="10"/>
      <c r="HPV444" s="10"/>
      <c r="HPW444" s="10"/>
      <c r="HPX444" s="10"/>
      <c r="HPY444" s="10"/>
      <c r="HPZ444" s="10"/>
      <c r="HQA444" s="10"/>
      <c r="HQB444" s="10"/>
      <c r="HQC444" s="10"/>
      <c r="HQD444" s="10"/>
      <c r="HQE444" s="10"/>
      <c r="HQF444" s="10"/>
      <c r="HQG444" s="10"/>
      <c r="HQH444" s="10"/>
      <c r="HQI444" s="10"/>
      <c r="HQJ444" s="10"/>
      <c r="HQK444" s="10"/>
      <c r="HQL444" s="10"/>
      <c r="HQM444" s="10"/>
      <c r="HQN444" s="10"/>
      <c r="HQO444" s="10"/>
      <c r="HQP444" s="10"/>
      <c r="HQQ444" s="10"/>
      <c r="HQR444" s="10"/>
      <c r="HQS444" s="10"/>
      <c r="HQT444" s="10"/>
      <c r="HQU444" s="10"/>
      <c r="HQV444" s="10"/>
      <c r="HQW444" s="10"/>
      <c r="HQX444" s="10"/>
      <c r="HQY444" s="10"/>
      <c r="HQZ444" s="10"/>
      <c r="HRA444" s="10"/>
      <c r="HRB444" s="10"/>
      <c r="HRC444" s="10"/>
      <c r="HRD444" s="10"/>
      <c r="HRE444" s="10"/>
      <c r="HRF444" s="10"/>
      <c r="HRG444" s="10"/>
      <c r="HRH444" s="10"/>
      <c r="HRI444" s="10"/>
      <c r="HRJ444" s="10"/>
      <c r="HRK444" s="10"/>
      <c r="HRL444" s="10"/>
      <c r="HRM444" s="10"/>
      <c r="HRN444" s="10"/>
      <c r="HRO444" s="10"/>
      <c r="HRP444" s="10"/>
      <c r="HRQ444" s="10"/>
      <c r="HRR444" s="10"/>
      <c r="HRS444" s="10"/>
      <c r="HRT444" s="10"/>
      <c r="HRU444" s="10"/>
      <c r="HRV444" s="10"/>
      <c r="HRW444" s="10"/>
      <c r="HRX444" s="10"/>
      <c r="HRY444" s="10"/>
      <c r="HRZ444" s="10"/>
      <c r="HSA444" s="10"/>
      <c r="HSB444" s="10"/>
      <c r="HSC444" s="10"/>
      <c r="HSD444" s="10"/>
      <c r="HSE444" s="10"/>
      <c r="HSF444" s="10"/>
      <c r="HSG444" s="10"/>
      <c r="HSH444" s="10"/>
      <c r="HSI444" s="10"/>
      <c r="HSJ444" s="10"/>
      <c r="HSK444" s="10"/>
      <c r="HSL444" s="10"/>
      <c r="HSM444" s="10"/>
      <c r="HSN444" s="10"/>
      <c r="HSO444" s="10"/>
      <c r="HSP444" s="10"/>
      <c r="HSQ444" s="10"/>
      <c r="HSR444" s="10"/>
      <c r="HSS444" s="10"/>
      <c r="HST444" s="10"/>
      <c r="HSU444" s="10"/>
      <c r="HSV444" s="10"/>
      <c r="HSW444" s="10"/>
      <c r="HSX444" s="10"/>
      <c r="HSY444" s="10"/>
      <c r="HSZ444" s="10"/>
      <c r="HTA444" s="10"/>
      <c r="HTB444" s="10"/>
      <c r="HTC444" s="10"/>
      <c r="HTD444" s="10"/>
      <c r="HTE444" s="10"/>
      <c r="HTF444" s="10"/>
      <c r="HTG444" s="10"/>
      <c r="HTH444" s="10"/>
      <c r="HTI444" s="10"/>
      <c r="HTJ444" s="10"/>
      <c r="HTK444" s="10"/>
      <c r="HTL444" s="10"/>
      <c r="HTM444" s="10"/>
      <c r="HTN444" s="10"/>
      <c r="HTO444" s="10"/>
      <c r="HTP444" s="10"/>
      <c r="HTQ444" s="10"/>
      <c r="HTR444" s="10"/>
      <c r="HTS444" s="10"/>
      <c r="HTT444" s="10"/>
      <c r="HTU444" s="10"/>
      <c r="HTV444" s="10"/>
      <c r="HTW444" s="10"/>
      <c r="HTX444" s="10"/>
      <c r="HTY444" s="10"/>
      <c r="HTZ444" s="10"/>
      <c r="HUA444" s="10"/>
      <c r="HUB444" s="10"/>
      <c r="HUC444" s="10"/>
      <c r="HUD444" s="10"/>
      <c r="HUE444" s="10"/>
      <c r="HUF444" s="10"/>
      <c r="HUG444" s="10"/>
      <c r="HUH444" s="10"/>
      <c r="HUI444" s="10"/>
      <c r="HUJ444" s="10"/>
      <c r="HUK444" s="10"/>
      <c r="HUL444" s="10"/>
      <c r="HUM444" s="10"/>
      <c r="HUN444" s="10"/>
      <c r="HUO444" s="10"/>
      <c r="HUP444" s="10"/>
      <c r="HUQ444" s="10"/>
      <c r="HUR444" s="10"/>
      <c r="HUS444" s="10"/>
      <c r="HUT444" s="10"/>
      <c r="HUU444" s="10"/>
      <c r="HUV444" s="10"/>
      <c r="HUW444" s="10"/>
      <c r="HUX444" s="10"/>
      <c r="HUY444" s="10"/>
      <c r="HUZ444" s="10"/>
      <c r="HVA444" s="10"/>
      <c r="HVB444" s="10"/>
      <c r="HVC444" s="10"/>
      <c r="HVD444" s="10"/>
      <c r="HVE444" s="10"/>
      <c r="HVF444" s="10"/>
      <c r="HVG444" s="10"/>
      <c r="HVH444" s="10"/>
      <c r="HVI444" s="10"/>
      <c r="HVJ444" s="10"/>
      <c r="HVK444" s="10"/>
      <c r="HVL444" s="10"/>
      <c r="HVM444" s="10"/>
      <c r="HVN444" s="10"/>
      <c r="HVO444" s="10"/>
      <c r="HVP444" s="10"/>
      <c r="HVQ444" s="10"/>
      <c r="HVR444" s="10"/>
      <c r="HVS444" s="10"/>
      <c r="HVT444" s="10"/>
      <c r="HVU444" s="10"/>
      <c r="HVV444" s="10"/>
      <c r="HVW444" s="10"/>
      <c r="HVX444" s="10"/>
      <c r="HVY444" s="10"/>
      <c r="HVZ444" s="10"/>
      <c r="HWA444" s="10"/>
      <c r="HWB444" s="10"/>
      <c r="HWC444" s="10"/>
      <c r="HWD444" s="10"/>
      <c r="HWE444" s="10"/>
      <c r="HWF444" s="10"/>
      <c r="HWG444" s="10"/>
      <c r="HWH444" s="10"/>
      <c r="HWI444" s="10"/>
      <c r="HWJ444" s="10"/>
      <c r="HWK444" s="10"/>
      <c r="HWL444" s="10"/>
      <c r="HWM444" s="10"/>
      <c r="HWN444" s="10"/>
      <c r="HWO444" s="10"/>
      <c r="HWP444" s="10"/>
      <c r="HWQ444" s="10"/>
      <c r="HWR444" s="10"/>
      <c r="HWS444" s="10"/>
      <c r="HWT444" s="10"/>
      <c r="HWU444" s="10"/>
      <c r="HWV444" s="10"/>
      <c r="HWW444" s="10"/>
      <c r="HWX444" s="10"/>
      <c r="HWY444" s="10"/>
      <c r="HWZ444" s="10"/>
      <c r="HXA444" s="10"/>
      <c r="HXB444" s="10"/>
      <c r="HXC444" s="10"/>
      <c r="HXD444" s="10"/>
      <c r="HXE444" s="10"/>
      <c r="HXF444" s="10"/>
      <c r="HXG444" s="10"/>
      <c r="HXH444" s="10"/>
      <c r="HXI444" s="10"/>
      <c r="HXJ444" s="10"/>
      <c r="HXK444" s="10"/>
      <c r="HXL444" s="10"/>
      <c r="HXM444" s="10"/>
      <c r="HXN444" s="10"/>
      <c r="HXO444" s="10"/>
      <c r="HXP444" s="10"/>
      <c r="HXQ444" s="10"/>
      <c r="HXR444" s="10"/>
      <c r="HXS444" s="10"/>
      <c r="HXT444" s="10"/>
      <c r="HXU444" s="10"/>
      <c r="HXV444" s="10"/>
      <c r="HXW444" s="10"/>
      <c r="HXX444" s="10"/>
      <c r="HXY444" s="10"/>
      <c r="HXZ444" s="10"/>
      <c r="HYA444" s="10"/>
      <c r="HYB444" s="10"/>
      <c r="HYC444" s="10"/>
      <c r="HYD444" s="10"/>
      <c r="HYE444" s="10"/>
      <c r="HYF444" s="10"/>
      <c r="HYG444" s="10"/>
      <c r="HYH444" s="10"/>
      <c r="HYI444" s="10"/>
      <c r="HYJ444" s="10"/>
      <c r="HYK444" s="10"/>
      <c r="HYL444" s="10"/>
      <c r="HYM444" s="10"/>
      <c r="HYN444" s="10"/>
      <c r="HYO444" s="10"/>
      <c r="HYP444" s="10"/>
      <c r="HYQ444" s="10"/>
      <c r="HYR444" s="10"/>
      <c r="HYS444" s="10"/>
      <c r="HYT444" s="10"/>
      <c r="HYU444" s="10"/>
      <c r="HYV444" s="10"/>
      <c r="HYW444" s="10"/>
      <c r="HYX444" s="10"/>
      <c r="HYY444" s="10"/>
      <c r="HYZ444" s="10"/>
      <c r="HZA444" s="10"/>
      <c r="HZB444" s="10"/>
      <c r="HZC444" s="10"/>
      <c r="HZD444" s="10"/>
      <c r="HZE444" s="10"/>
      <c r="HZF444" s="10"/>
      <c r="HZG444" s="10"/>
      <c r="HZH444" s="10"/>
      <c r="HZI444" s="10"/>
      <c r="HZJ444" s="10"/>
      <c r="HZK444" s="10"/>
      <c r="HZL444" s="10"/>
      <c r="HZM444" s="10"/>
      <c r="HZN444" s="10"/>
      <c r="HZO444" s="10"/>
      <c r="HZP444" s="10"/>
      <c r="HZQ444" s="10"/>
      <c r="HZR444" s="10"/>
      <c r="HZS444" s="10"/>
      <c r="HZT444" s="10"/>
      <c r="HZU444" s="10"/>
      <c r="HZV444" s="10"/>
      <c r="HZW444" s="10"/>
      <c r="HZX444" s="10"/>
      <c r="HZY444" s="10"/>
      <c r="HZZ444" s="10"/>
      <c r="IAA444" s="10"/>
      <c r="IAB444" s="10"/>
      <c r="IAC444" s="10"/>
      <c r="IAD444" s="10"/>
      <c r="IAE444" s="10"/>
      <c r="IAF444" s="10"/>
      <c r="IAG444" s="10"/>
      <c r="IAH444" s="10"/>
      <c r="IAI444" s="10"/>
      <c r="IAJ444" s="10"/>
      <c r="IAK444" s="10"/>
      <c r="IAL444" s="10"/>
      <c r="IAM444" s="10"/>
      <c r="IAN444" s="10"/>
      <c r="IAO444" s="10"/>
      <c r="IAP444" s="10"/>
      <c r="IAQ444" s="10"/>
      <c r="IAR444" s="10"/>
      <c r="IAS444" s="10"/>
      <c r="IAT444" s="10"/>
      <c r="IAU444" s="10"/>
      <c r="IAV444" s="10"/>
      <c r="IAW444" s="10"/>
      <c r="IAX444" s="10"/>
      <c r="IAY444" s="10"/>
      <c r="IAZ444" s="10"/>
      <c r="IBA444" s="10"/>
      <c r="IBB444" s="10"/>
      <c r="IBC444" s="10"/>
      <c r="IBD444" s="10"/>
      <c r="IBE444" s="10"/>
      <c r="IBF444" s="10"/>
      <c r="IBG444" s="10"/>
      <c r="IBH444" s="10"/>
      <c r="IBI444" s="10"/>
      <c r="IBJ444" s="10"/>
      <c r="IBK444" s="10"/>
      <c r="IBL444" s="10"/>
      <c r="IBM444" s="10"/>
      <c r="IBN444" s="10"/>
      <c r="IBO444" s="10"/>
      <c r="IBP444" s="10"/>
      <c r="IBQ444" s="10"/>
      <c r="IBR444" s="10"/>
      <c r="IBS444" s="10"/>
      <c r="IBT444" s="10"/>
      <c r="IBU444" s="10"/>
      <c r="IBV444" s="10"/>
      <c r="IBW444" s="10"/>
      <c r="IBX444" s="10"/>
      <c r="IBY444" s="10"/>
      <c r="IBZ444" s="10"/>
      <c r="ICA444" s="10"/>
      <c r="ICB444" s="10"/>
      <c r="ICC444" s="10"/>
      <c r="ICD444" s="10"/>
      <c r="ICE444" s="10"/>
      <c r="ICF444" s="10"/>
      <c r="ICG444" s="10"/>
      <c r="ICH444" s="10"/>
      <c r="ICI444" s="10"/>
      <c r="ICJ444" s="10"/>
      <c r="ICK444" s="10"/>
      <c r="ICL444" s="10"/>
      <c r="ICM444" s="10"/>
      <c r="ICN444" s="10"/>
      <c r="ICO444" s="10"/>
      <c r="ICP444" s="10"/>
      <c r="ICQ444" s="10"/>
      <c r="ICR444" s="10"/>
      <c r="ICS444" s="10"/>
      <c r="ICT444" s="10"/>
      <c r="ICU444" s="10"/>
      <c r="ICV444" s="10"/>
      <c r="ICW444" s="10"/>
      <c r="ICX444" s="10"/>
      <c r="ICY444" s="10"/>
      <c r="ICZ444" s="10"/>
      <c r="IDA444" s="10"/>
      <c r="IDB444" s="10"/>
      <c r="IDC444" s="10"/>
      <c r="IDD444" s="10"/>
      <c r="IDE444" s="10"/>
      <c r="IDF444" s="10"/>
      <c r="IDG444" s="10"/>
      <c r="IDH444" s="10"/>
      <c r="IDI444" s="10"/>
      <c r="IDJ444" s="10"/>
      <c r="IDK444" s="10"/>
      <c r="IDL444" s="10"/>
      <c r="IDM444" s="10"/>
      <c r="IDN444" s="10"/>
      <c r="IDO444" s="10"/>
      <c r="IDP444" s="10"/>
      <c r="IDQ444" s="10"/>
      <c r="IDR444" s="10"/>
      <c r="IDS444" s="10"/>
      <c r="IDT444" s="10"/>
      <c r="IDU444" s="10"/>
      <c r="IDV444" s="10"/>
      <c r="IDW444" s="10"/>
      <c r="IDX444" s="10"/>
      <c r="IDY444" s="10"/>
      <c r="IDZ444" s="10"/>
      <c r="IEA444" s="10"/>
      <c r="IEB444" s="10"/>
      <c r="IEC444" s="10"/>
      <c r="IED444" s="10"/>
      <c r="IEE444" s="10"/>
      <c r="IEF444" s="10"/>
      <c r="IEG444" s="10"/>
      <c r="IEH444" s="10"/>
      <c r="IEI444" s="10"/>
      <c r="IEJ444" s="10"/>
      <c r="IEK444" s="10"/>
      <c r="IEL444" s="10"/>
      <c r="IEM444" s="10"/>
      <c r="IEN444" s="10"/>
      <c r="IEO444" s="10"/>
      <c r="IEP444" s="10"/>
      <c r="IEQ444" s="10"/>
      <c r="IER444" s="10"/>
      <c r="IES444" s="10"/>
      <c r="IET444" s="10"/>
      <c r="IEU444" s="10"/>
      <c r="IEV444" s="10"/>
      <c r="IEW444" s="10"/>
      <c r="IEX444" s="10"/>
      <c r="IEY444" s="10"/>
      <c r="IEZ444" s="10"/>
      <c r="IFA444" s="10"/>
      <c r="IFB444" s="10"/>
      <c r="IFC444" s="10"/>
      <c r="IFD444" s="10"/>
      <c r="IFE444" s="10"/>
      <c r="IFF444" s="10"/>
      <c r="IFG444" s="10"/>
      <c r="IFH444" s="10"/>
      <c r="IFI444" s="10"/>
      <c r="IFJ444" s="10"/>
      <c r="IFK444" s="10"/>
      <c r="IFL444" s="10"/>
      <c r="IFM444" s="10"/>
      <c r="IFN444" s="10"/>
      <c r="IFO444" s="10"/>
      <c r="IFP444" s="10"/>
      <c r="IFQ444" s="10"/>
      <c r="IFR444" s="10"/>
      <c r="IFS444" s="10"/>
      <c r="IFT444" s="10"/>
      <c r="IFU444" s="10"/>
      <c r="IFV444" s="10"/>
      <c r="IFW444" s="10"/>
      <c r="IFX444" s="10"/>
      <c r="IFY444" s="10"/>
      <c r="IFZ444" s="10"/>
      <c r="IGA444" s="10"/>
      <c r="IGB444" s="10"/>
      <c r="IGC444" s="10"/>
      <c r="IGD444" s="10"/>
      <c r="IGE444" s="10"/>
      <c r="IGF444" s="10"/>
      <c r="IGG444" s="10"/>
      <c r="IGH444" s="10"/>
      <c r="IGI444" s="10"/>
      <c r="IGJ444" s="10"/>
      <c r="IGK444" s="10"/>
      <c r="IGL444" s="10"/>
      <c r="IGM444" s="10"/>
      <c r="IGN444" s="10"/>
      <c r="IGO444" s="10"/>
      <c r="IGP444" s="10"/>
      <c r="IGQ444" s="10"/>
      <c r="IGR444" s="10"/>
      <c r="IGS444" s="10"/>
      <c r="IGT444" s="10"/>
      <c r="IGU444" s="10"/>
      <c r="IGV444" s="10"/>
      <c r="IGW444" s="10"/>
      <c r="IGX444" s="10"/>
      <c r="IGY444" s="10"/>
      <c r="IGZ444" s="10"/>
      <c r="IHA444" s="10"/>
      <c r="IHB444" s="10"/>
      <c r="IHC444" s="10"/>
      <c r="IHD444" s="10"/>
      <c r="IHE444" s="10"/>
      <c r="IHF444" s="10"/>
      <c r="IHG444" s="10"/>
      <c r="IHH444" s="10"/>
      <c r="IHI444" s="10"/>
      <c r="IHJ444" s="10"/>
      <c r="IHK444" s="10"/>
      <c r="IHL444" s="10"/>
      <c r="IHM444" s="10"/>
      <c r="IHN444" s="10"/>
      <c r="IHO444" s="10"/>
      <c r="IHP444" s="10"/>
      <c r="IHQ444" s="10"/>
      <c r="IHR444" s="10"/>
      <c r="IHS444" s="10"/>
      <c r="IHT444" s="10"/>
      <c r="IHU444" s="10"/>
      <c r="IHV444" s="10"/>
      <c r="IHW444" s="10"/>
      <c r="IHX444" s="10"/>
      <c r="IHY444" s="10"/>
      <c r="IHZ444" s="10"/>
      <c r="IIA444" s="10"/>
      <c r="IIB444" s="10"/>
      <c r="IIC444" s="10"/>
      <c r="IID444" s="10"/>
      <c r="IIE444" s="10"/>
      <c r="IIF444" s="10"/>
      <c r="IIG444" s="10"/>
      <c r="IIH444" s="10"/>
      <c r="III444" s="10"/>
      <c r="IIJ444" s="10"/>
      <c r="IIK444" s="10"/>
      <c r="IIL444" s="10"/>
      <c r="IIM444" s="10"/>
      <c r="IIN444" s="10"/>
      <c r="IIO444" s="10"/>
      <c r="IIP444" s="10"/>
      <c r="IIQ444" s="10"/>
      <c r="IIR444" s="10"/>
      <c r="IIS444" s="10"/>
      <c r="IIT444" s="10"/>
      <c r="IIU444" s="10"/>
      <c r="IIV444" s="10"/>
      <c r="IIW444" s="10"/>
      <c r="IIX444" s="10"/>
      <c r="IIY444" s="10"/>
      <c r="IIZ444" s="10"/>
      <c r="IJA444" s="10"/>
      <c r="IJB444" s="10"/>
      <c r="IJC444" s="10"/>
      <c r="IJD444" s="10"/>
      <c r="IJE444" s="10"/>
      <c r="IJF444" s="10"/>
      <c r="IJG444" s="10"/>
      <c r="IJH444" s="10"/>
      <c r="IJI444" s="10"/>
      <c r="IJJ444" s="10"/>
      <c r="IJK444" s="10"/>
      <c r="IJL444" s="10"/>
      <c r="IJM444" s="10"/>
      <c r="IJN444" s="10"/>
      <c r="IJO444" s="10"/>
      <c r="IJP444" s="10"/>
      <c r="IJQ444" s="10"/>
      <c r="IJR444" s="10"/>
      <c r="IJS444" s="10"/>
      <c r="IJT444" s="10"/>
      <c r="IJU444" s="10"/>
      <c r="IJV444" s="10"/>
      <c r="IJW444" s="10"/>
      <c r="IJX444" s="10"/>
      <c r="IJY444" s="10"/>
      <c r="IJZ444" s="10"/>
      <c r="IKA444" s="10"/>
      <c r="IKB444" s="10"/>
      <c r="IKC444" s="10"/>
      <c r="IKD444" s="10"/>
      <c r="IKE444" s="10"/>
      <c r="IKF444" s="10"/>
      <c r="IKG444" s="10"/>
      <c r="IKH444" s="10"/>
      <c r="IKI444" s="10"/>
      <c r="IKJ444" s="10"/>
      <c r="IKK444" s="10"/>
      <c r="IKL444" s="10"/>
      <c r="IKM444" s="10"/>
      <c r="IKN444" s="10"/>
      <c r="IKO444" s="10"/>
      <c r="IKP444" s="10"/>
      <c r="IKQ444" s="10"/>
      <c r="IKR444" s="10"/>
      <c r="IKS444" s="10"/>
      <c r="IKT444" s="10"/>
      <c r="IKU444" s="10"/>
      <c r="IKV444" s="10"/>
      <c r="IKW444" s="10"/>
      <c r="IKX444" s="10"/>
      <c r="IKY444" s="10"/>
      <c r="IKZ444" s="10"/>
      <c r="ILA444" s="10"/>
      <c r="ILB444" s="10"/>
      <c r="ILC444" s="10"/>
      <c r="ILD444" s="10"/>
      <c r="ILE444" s="10"/>
      <c r="ILF444" s="10"/>
      <c r="ILG444" s="10"/>
      <c r="ILH444" s="10"/>
      <c r="ILI444" s="10"/>
      <c r="ILJ444" s="10"/>
      <c r="ILK444" s="10"/>
      <c r="ILL444" s="10"/>
      <c r="ILM444" s="10"/>
      <c r="ILN444" s="10"/>
      <c r="ILO444" s="10"/>
      <c r="ILP444" s="10"/>
      <c r="ILQ444" s="10"/>
      <c r="ILR444" s="10"/>
      <c r="ILS444" s="10"/>
      <c r="ILT444" s="10"/>
      <c r="ILU444" s="10"/>
      <c r="ILV444" s="10"/>
      <c r="ILW444" s="10"/>
      <c r="ILX444" s="10"/>
      <c r="ILY444" s="10"/>
      <c r="ILZ444" s="10"/>
      <c r="IMA444" s="10"/>
      <c r="IMB444" s="10"/>
      <c r="IMC444" s="10"/>
      <c r="IMD444" s="10"/>
      <c r="IME444" s="10"/>
      <c r="IMF444" s="10"/>
      <c r="IMG444" s="10"/>
      <c r="IMH444" s="10"/>
      <c r="IMI444" s="10"/>
      <c r="IMJ444" s="10"/>
      <c r="IMK444" s="10"/>
      <c r="IML444" s="10"/>
      <c r="IMM444" s="10"/>
      <c r="IMN444" s="10"/>
      <c r="IMO444" s="10"/>
      <c r="IMP444" s="10"/>
      <c r="IMQ444" s="10"/>
      <c r="IMR444" s="10"/>
      <c r="IMS444" s="10"/>
      <c r="IMT444" s="10"/>
      <c r="IMU444" s="10"/>
      <c r="IMV444" s="10"/>
      <c r="IMW444" s="10"/>
      <c r="IMX444" s="10"/>
      <c r="IMY444" s="10"/>
      <c r="IMZ444" s="10"/>
      <c r="INA444" s="10"/>
      <c r="INB444" s="10"/>
      <c r="INC444" s="10"/>
      <c r="IND444" s="10"/>
      <c r="INE444" s="10"/>
      <c r="INF444" s="10"/>
      <c r="ING444" s="10"/>
      <c r="INH444" s="10"/>
      <c r="INI444" s="10"/>
      <c r="INJ444" s="10"/>
      <c r="INK444" s="10"/>
      <c r="INL444" s="10"/>
      <c r="INM444" s="10"/>
      <c r="INN444" s="10"/>
      <c r="INO444" s="10"/>
      <c r="INP444" s="10"/>
      <c r="INQ444" s="10"/>
      <c r="INR444" s="10"/>
      <c r="INS444" s="10"/>
      <c r="INT444" s="10"/>
      <c r="INU444" s="10"/>
      <c r="INV444" s="10"/>
      <c r="INW444" s="10"/>
      <c r="INX444" s="10"/>
      <c r="INY444" s="10"/>
      <c r="INZ444" s="10"/>
      <c r="IOA444" s="10"/>
      <c r="IOB444" s="10"/>
      <c r="IOC444" s="10"/>
      <c r="IOD444" s="10"/>
      <c r="IOE444" s="10"/>
      <c r="IOF444" s="10"/>
      <c r="IOG444" s="10"/>
      <c r="IOH444" s="10"/>
      <c r="IOI444" s="10"/>
      <c r="IOJ444" s="10"/>
      <c r="IOK444" s="10"/>
      <c r="IOL444" s="10"/>
      <c r="IOM444" s="10"/>
      <c r="ION444" s="10"/>
      <c r="IOO444" s="10"/>
      <c r="IOP444" s="10"/>
      <c r="IOQ444" s="10"/>
      <c r="IOR444" s="10"/>
      <c r="IOS444" s="10"/>
      <c r="IOT444" s="10"/>
      <c r="IOU444" s="10"/>
      <c r="IOV444" s="10"/>
      <c r="IOW444" s="10"/>
      <c r="IOX444" s="10"/>
      <c r="IOY444" s="10"/>
      <c r="IOZ444" s="10"/>
      <c r="IPA444" s="10"/>
      <c r="IPB444" s="10"/>
      <c r="IPC444" s="10"/>
      <c r="IPD444" s="10"/>
      <c r="IPE444" s="10"/>
      <c r="IPF444" s="10"/>
      <c r="IPG444" s="10"/>
      <c r="IPH444" s="10"/>
      <c r="IPI444" s="10"/>
      <c r="IPJ444" s="10"/>
      <c r="IPK444" s="10"/>
      <c r="IPL444" s="10"/>
      <c r="IPM444" s="10"/>
      <c r="IPN444" s="10"/>
      <c r="IPO444" s="10"/>
      <c r="IPP444" s="10"/>
      <c r="IPQ444" s="10"/>
      <c r="IPR444" s="10"/>
      <c r="IPS444" s="10"/>
      <c r="IPT444" s="10"/>
      <c r="IPU444" s="10"/>
      <c r="IPV444" s="10"/>
      <c r="IPW444" s="10"/>
      <c r="IPX444" s="10"/>
      <c r="IPY444" s="10"/>
      <c r="IPZ444" s="10"/>
      <c r="IQA444" s="10"/>
      <c r="IQB444" s="10"/>
      <c r="IQC444" s="10"/>
      <c r="IQD444" s="10"/>
      <c r="IQE444" s="10"/>
      <c r="IQF444" s="10"/>
      <c r="IQG444" s="10"/>
      <c r="IQH444" s="10"/>
      <c r="IQI444" s="10"/>
      <c r="IQJ444" s="10"/>
      <c r="IQK444" s="10"/>
      <c r="IQL444" s="10"/>
      <c r="IQM444" s="10"/>
      <c r="IQN444" s="10"/>
      <c r="IQO444" s="10"/>
      <c r="IQP444" s="10"/>
      <c r="IQQ444" s="10"/>
      <c r="IQR444" s="10"/>
      <c r="IQS444" s="10"/>
      <c r="IQT444" s="10"/>
      <c r="IQU444" s="10"/>
      <c r="IQV444" s="10"/>
      <c r="IQW444" s="10"/>
      <c r="IQX444" s="10"/>
      <c r="IQY444" s="10"/>
      <c r="IQZ444" s="10"/>
      <c r="IRA444" s="10"/>
      <c r="IRB444" s="10"/>
      <c r="IRC444" s="10"/>
      <c r="IRD444" s="10"/>
      <c r="IRE444" s="10"/>
      <c r="IRF444" s="10"/>
      <c r="IRG444" s="10"/>
      <c r="IRH444" s="10"/>
      <c r="IRI444" s="10"/>
      <c r="IRJ444" s="10"/>
      <c r="IRK444" s="10"/>
      <c r="IRL444" s="10"/>
      <c r="IRM444" s="10"/>
      <c r="IRN444" s="10"/>
      <c r="IRO444" s="10"/>
      <c r="IRP444" s="10"/>
      <c r="IRQ444" s="10"/>
      <c r="IRR444" s="10"/>
      <c r="IRS444" s="10"/>
      <c r="IRT444" s="10"/>
      <c r="IRU444" s="10"/>
      <c r="IRV444" s="10"/>
      <c r="IRW444" s="10"/>
      <c r="IRX444" s="10"/>
      <c r="IRY444" s="10"/>
      <c r="IRZ444" s="10"/>
      <c r="ISA444" s="10"/>
      <c r="ISB444" s="10"/>
      <c r="ISC444" s="10"/>
      <c r="ISD444" s="10"/>
      <c r="ISE444" s="10"/>
      <c r="ISF444" s="10"/>
      <c r="ISG444" s="10"/>
      <c r="ISH444" s="10"/>
      <c r="ISI444" s="10"/>
      <c r="ISJ444" s="10"/>
      <c r="ISK444" s="10"/>
      <c r="ISL444" s="10"/>
      <c r="ISM444" s="10"/>
      <c r="ISN444" s="10"/>
      <c r="ISO444" s="10"/>
      <c r="ISP444" s="10"/>
      <c r="ISQ444" s="10"/>
      <c r="ISR444" s="10"/>
      <c r="ISS444" s="10"/>
      <c r="IST444" s="10"/>
      <c r="ISU444" s="10"/>
      <c r="ISV444" s="10"/>
      <c r="ISW444" s="10"/>
      <c r="ISX444" s="10"/>
      <c r="ISY444" s="10"/>
      <c r="ISZ444" s="10"/>
      <c r="ITA444" s="10"/>
      <c r="ITB444" s="10"/>
      <c r="ITC444" s="10"/>
      <c r="ITD444" s="10"/>
      <c r="ITE444" s="10"/>
      <c r="ITF444" s="10"/>
      <c r="ITG444" s="10"/>
      <c r="ITH444" s="10"/>
      <c r="ITI444" s="10"/>
      <c r="ITJ444" s="10"/>
      <c r="ITK444" s="10"/>
      <c r="ITL444" s="10"/>
      <c r="ITM444" s="10"/>
      <c r="ITN444" s="10"/>
      <c r="ITO444" s="10"/>
      <c r="ITP444" s="10"/>
      <c r="ITQ444" s="10"/>
      <c r="ITR444" s="10"/>
      <c r="ITS444" s="10"/>
      <c r="ITT444" s="10"/>
      <c r="ITU444" s="10"/>
      <c r="ITV444" s="10"/>
      <c r="ITW444" s="10"/>
      <c r="ITX444" s="10"/>
      <c r="ITY444" s="10"/>
      <c r="ITZ444" s="10"/>
      <c r="IUA444" s="10"/>
      <c r="IUB444" s="10"/>
      <c r="IUC444" s="10"/>
      <c r="IUD444" s="10"/>
      <c r="IUE444" s="10"/>
      <c r="IUF444" s="10"/>
      <c r="IUG444" s="10"/>
      <c r="IUH444" s="10"/>
      <c r="IUI444" s="10"/>
      <c r="IUJ444" s="10"/>
      <c r="IUK444" s="10"/>
      <c r="IUL444" s="10"/>
      <c r="IUM444" s="10"/>
      <c r="IUN444" s="10"/>
      <c r="IUO444" s="10"/>
      <c r="IUP444" s="10"/>
      <c r="IUQ444" s="10"/>
      <c r="IUR444" s="10"/>
      <c r="IUS444" s="10"/>
      <c r="IUT444" s="10"/>
      <c r="IUU444" s="10"/>
      <c r="IUV444" s="10"/>
      <c r="IUW444" s="10"/>
      <c r="IUX444" s="10"/>
      <c r="IUY444" s="10"/>
      <c r="IUZ444" s="10"/>
      <c r="IVA444" s="10"/>
      <c r="IVB444" s="10"/>
      <c r="IVC444" s="10"/>
      <c r="IVD444" s="10"/>
      <c r="IVE444" s="10"/>
      <c r="IVF444" s="10"/>
      <c r="IVG444" s="10"/>
      <c r="IVH444" s="10"/>
      <c r="IVI444" s="10"/>
      <c r="IVJ444" s="10"/>
      <c r="IVK444" s="10"/>
      <c r="IVL444" s="10"/>
      <c r="IVM444" s="10"/>
      <c r="IVN444" s="10"/>
      <c r="IVO444" s="10"/>
      <c r="IVP444" s="10"/>
      <c r="IVQ444" s="10"/>
      <c r="IVR444" s="10"/>
      <c r="IVS444" s="10"/>
      <c r="IVT444" s="10"/>
      <c r="IVU444" s="10"/>
      <c r="IVV444" s="10"/>
      <c r="IVW444" s="10"/>
      <c r="IVX444" s="10"/>
      <c r="IVY444" s="10"/>
      <c r="IVZ444" s="10"/>
      <c r="IWA444" s="10"/>
      <c r="IWB444" s="10"/>
      <c r="IWC444" s="10"/>
      <c r="IWD444" s="10"/>
      <c r="IWE444" s="10"/>
      <c r="IWF444" s="10"/>
      <c r="IWG444" s="10"/>
      <c r="IWH444" s="10"/>
      <c r="IWI444" s="10"/>
      <c r="IWJ444" s="10"/>
      <c r="IWK444" s="10"/>
      <c r="IWL444" s="10"/>
      <c r="IWM444" s="10"/>
      <c r="IWN444" s="10"/>
      <c r="IWO444" s="10"/>
      <c r="IWP444" s="10"/>
      <c r="IWQ444" s="10"/>
      <c r="IWR444" s="10"/>
      <c r="IWS444" s="10"/>
      <c r="IWT444" s="10"/>
      <c r="IWU444" s="10"/>
      <c r="IWV444" s="10"/>
      <c r="IWW444" s="10"/>
      <c r="IWX444" s="10"/>
      <c r="IWY444" s="10"/>
      <c r="IWZ444" s="10"/>
      <c r="IXA444" s="10"/>
      <c r="IXB444" s="10"/>
      <c r="IXC444" s="10"/>
      <c r="IXD444" s="10"/>
      <c r="IXE444" s="10"/>
      <c r="IXF444" s="10"/>
      <c r="IXG444" s="10"/>
      <c r="IXH444" s="10"/>
      <c r="IXI444" s="10"/>
      <c r="IXJ444" s="10"/>
      <c r="IXK444" s="10"/>
      <c r="IXL444" s="10"/>
      <c r="IXM444" s="10"/>
      <c r="IXN444" s="10"/>
      <c r="IXO444" s="10"/>
      <c r="IXP444" s="10"/>
      <c r="IXQ444" s="10"/>
      <c r="IXR444" s="10"/>
      <c r="IXS444" s="10"/>
      <c r="IXT444" s="10"/>
      <c r="IXU444" s="10"/>
      <c r="IXV444" s="10"/>
      <c r="IXW444" s="10"/>
      <c r="IXX444" s="10"/>
      <c r="IXY444" s="10"/>
      <c r="IXZ444" s="10"/>
      <c r="IYA444" s="10"/>
      <c r="IYB444" s="10"/>
      <c r="IYC444" s="10"/>
      <c r="IYD444" s="10"/>
      <c r="IYE444" s="10"/>
      <c r="IYF444" s="10"/>
      <c r="IYG444" s="10"/>
      <c r="IYH444" s="10"/>
      <c r="IYI444" s="10"/>
      <c r="IYJ444" s="10"/>
      <c r="IYK444" s="10"/>
      <c r="IYL444" s="10"/>
      <c r="IYM444" s="10"/>
      <c r="IYN444" s="10"/>
      <c r="IYO444" s="10"/>
      <c r="IYP444" s="10"/>
      <c r="IYQ444" s="10"/>
      <c r="IYR444" s="10"/>
      <c r="IYS444" s="10"/>
      <c r="IYT444" s="10"/>
      <c r="IYU444" s="10"/>
      <c r="IYV444" s="10"/>
      <c r="IYW444" s="10"/>
      <c r="IYX444" s="10"/>
      <c r="IYY444" s="10"/>
      <c r="IYZ444" s="10"/>
      <c r="IZA444" s="10"/>
      <c r="IZB444" s="10"/>
      <c r="IZC444" s="10"/>
      <c r="IZD444" s="10"/>
      <c r="IZE444" s="10"/>
      <c r="IZF444" s="10"/>
      <c r="IZG444" s="10"/>
      <c r="IZH444" s="10"/>
      <c r="IZI444" s="10"/>
      <c r="IZJ444" s="10"/>
      <c r="IZK444" s="10"/>
      <c r="IZL444" s="10"/>
      <c r="IZM444" s="10"/>
      <c r="IZN444" s="10"/>
      <c r="IZO444" s="10"/>
      <c r="IZP444" s="10"/>
      <c r="IZQ444" s="10"/>
      <c r="IZR444" s="10"/>
      <c r="IZS444" s="10"/>
      <c r="IZT444" s="10"/>
      <c r="IZU444" s="10"/>
      <c r="IZV444" s="10"/>
      <c r="IZW444" s="10"/>
      <c r="IZX444" s="10"/>
      <c r="IZY444" s="10"/>
      <c r="IZZ444" s="10"/>
      <c r="JAA444" s="10"/>
      <c r="JAB444" s="10"/>
      <c r="JAC444" s="10"/>
      <c r="JAD444" s="10"/>
      <c r="JAE444" s="10"/>
      <c r="JAF444" s="10"/>
      <c r="JAG444" s="10"/>
      <c r="JAH444" s="10"/>
      <c r="JAI444" s="10"/>
      <c r="JAJ444" s="10"/>
      <c r="JAK444" s="10"/>
      <c r="JAL444" s="10"/>
      <c r="JAM444" s="10"/>
      <c r="JAN444" s="10"/>
      <c r="JAO444" s="10"/>
      <c r="JAP444" s="10"/>
      <c r="JAQ444" s="10"/>
      <c r="JAR444" s="10"/>
      <c r="JAS444" s="10"/>
      <c r="JAT444" s="10"/>
      <c r="JAU444" s="10"/>
      <c r="JAV444" s="10"/>
      <c r="JAW444" s="10"/>
      <c r="JAX444" s="10"/>
      <c r="JAY444" s="10"/>
      <c r="JAZ444" s="10"/>
      <c r="JBA444" s="10"/>
      <c r="JBB444" s="10"/>
      <c r="JBC444" s="10"/>
      <c r="JBD444" s="10"/>
      <c r="JBE444" s="10"/>
      <c r="JBF444" s="10"/>
      <c r="JBG444" s="10"/>
      <c r="JBH444" s="10"/>
      <c r="JBI444" s="10"/>
      <c r="JBJ444" s="10"/>
      <c r="JBK444" s="10"/>
      <c r="JBL444" s="10"/>
      <c r="JBM444" s="10"/>
      <c r="JBN444" s="10"/>
      <c r="JBO444" s="10"/>
      <c r="JBP444" s="10"/>
      <c r="JBQ444" s="10"/>
      <c r="JBR444" s="10"/>
      <c r="JBS444" s="10"/>
      <c r="JBT444" s="10"/>
      <c r="JBU444" s="10"/>
      <c r="JBV444" s="10"/>
      <c r="JBW444" s="10"/>
      <c r="JBX444" s="10"/>
      <c r="JBY444" s="10"/>
      <c r="JBZ444" s="10"/>
      <c r="JCA444" s="10"/>
      <c r="JCB444" s="10"/>
      <c r="JCC444" s="10"/>
      <c r="JCD444" s="10"/>
      <c r="JCE444" s="10"/>
      <c r="JCF444" s="10"/>
      <c r="JCG444" s="10"/>
      <c r="JCH444" s="10"/>
      <c r="JCI444" s="10"/>
      <c r="JCJ444" s="10"/>
      <c r="JCK444" s="10"/>
      <c r="JCL444" s="10"/>
      <c r="JCM444" s="10"/>
      <c r="JCN444" s="10"/>
      <c r="JCO444" s="10"/>
      <c r="JCP444" s="10"/>
      <c r="JCQ444" s="10"/>
      <c r="JCR444" s="10"/>
      <c r="JCS444" s="10"/>
      <c r="JCT444" s="10"/>
      <c r="JCU444" s="10"/>
      <c r="JCV444" s="10"/>
      <c r="JCW444" s="10"/>
      <c r="JCX444" s="10"/>
      <c r="JCY444" s="10"/>
      <c r="JCZ444" s="10"/>
      <c r="JDA444" s="10"/>
      <c r="JDB444" s="10"/>
      <c r="JDC444" s="10"/>
      <c r="JDD444" s="10"/>
      <c r="JDE444" s="10"/>
      <c r="JDF444" s="10"/>
      <c r="JDG444" s="10"/>
      <c r="JDH444" s="10"/>
      <c r="JDI444" s="10"/>
      <c r="JDJ444" s="10"/>
      <c r="JDK444" s="10"/>
      <c r="JDL444" s="10"/>
      <c r="JDM444" s="10"/>
      <c r="JDN444" s="10"/>
      <c r="JDO444" s="10"/>
      <c r="JDP444" s="10"/>
      <c r="JDQ444" s="10"/>
      <c r="JDR444" s="10"/>
      <c r="JDS444" s="10"/>
      <c r="JDT444" s="10"/>
      <c r="JDU444" s="10"/>
      <c r="JDV444" s="10"/>
      <c r="JDW444" s="10"/>
      <c r="JDX444" s="10"/>
      <c r="JDY444" s="10"/>
      <c r="JDZ444" s="10"/>
      <c r="JEA444" s="10"/>
      <c r="JEB444" s="10"/>
      <c r="JEC444" s="10"/>
      <c r="JED444" s="10"/>
      <c r="JEE444" s="10"/>
      <c r="JEF444" s="10"/>
      <c r="JEG444" s="10"/>
      <c r="JEH444" s="10"/>
      <c r="JEI444" s="10"/>
      <c r="JEJ444" s="10"/>
      <c r="JEK444" s="10"/>
      <c r="JEL444" s="10"/>
      <c r="JEM444" s="10"/>
      <c r="JEN444" s="10"/>
      <c r="JEO444" s="10"/>
      <c r="JEP444" s="10"/>
      <c r="JEQ444" s="10"/>
      <c r="JER444" s="10"/>
      <c r="JES444" s="10"/>
      <c r="JET444" s="10"/>
      <c r="JEU444" s="10"/>
      <c r="JEV444" s="10"/>
      <c r="JEW444" s="10"/>
      <c r="JEX444" s="10"/>
      <c r="JEY444" s="10"/>
      <c r="JEZ444" s="10"/>
      <c r="JFA444" s="10"/>
      <c r="JFB444" s="10"/>
      <c r="JFC444" s="10"/>
      <c r="JFD444" s="10"/>
      <c r="JFE444" s="10"/>
      <c r="JFF444" s="10"/>
      <c r="JFG444" s="10"/>
      <c r="JFH444" s="10"/>
      <c r="JFI444" s="10"/>
      <c r="JFJ444" s="10"/>
      <c r="JFK444" s="10"/>
      <c r="JFL444" s="10"/>
      <c r="JFM444" s="10"/>
      <c r="JFN444" s="10"/>
      <c r="JFO444" s="10"/>
      <c r="JFP444" s="10"/>
      <c r="JFQ444" s="10"/>
      <c r="JFR444" s="10"/>
      <c r="JFS444" s="10"/>
      <c r="JFT444" s="10"/>
      <c r="JFU444" s="10"/>
      <c r="JFV444" s="10"/>
      <c r="JFW444" s="10"/>
      <c r="JFX444" s="10"/>
      <c r="JFY444" s="10"/>
      <c r="JFZ444" s="10"/>
      <c r="JGA444" s="10"/>
      <c r="JGB444" s="10"/>
      <c r="JGC444" s="10"/>
      <c r="JGD444" s="10"/>
      <c r="JGE444" s="10"/>
      <c r="JGF444" s="10"/>
      <c r="JGG444" s="10"/>
      <c r="JGH444" s="10"/>
      <c r="JGI444" s="10"/>
      <c r="JGJ444" s="10"/>
      <c r="JGK444" s="10"/>
      <c r="JGL444" s="10"/>
      <c r="JGM444" s="10"/>
      <c r="JGN444" s="10"/>
      <c r="JGO444" s="10"/>
      <c r="JGP444" s="10"/>
      <c r="JGQ444" s="10"/>
      <c r="JGR444" s="10"/>
      <c r="JGS444" s="10"/>
      <c r="JGT444" s="10"/>
      <c r="JGU444" s="10"/>
      <c r="JGV444" s="10"/>
      <c r="JGW444" s="10"/>
      <c r="JGX444" s="10"/>
      <c r="JGY444" s="10"/>
      <c r="JGZ444" s="10"/>
      <c r="JHA444" s="10"/>
      <c r="JHB444" s="10"/>
      <c r="JHC444" s="10"/>
      <c r="JHD444" s="10"/>
      <c r="JHE444" s="10"/>
      <c r="JHF444" s="10"/>
      <c r="JHG444" s="10"/>
      <c r="JHH444" s="10"/>
      <c r="JHI444" s="10"/>
      <c r="JHJ444" s="10"/>
      <c r="JHK444" s="10"/>
      <c r="JHL444" s="10"/>
      <c r="JHM444" s="10"/>
      <c r="JHN444" s="10"/>
      <c r="JHO444" s="10"/>
      <c r="JHP444" s="10"/>
      <c r="JHQ444" s="10"/>
      <c r="JHR444" s="10"/>
      <c r="JHS444" s="10"/>
      <c r="JHT444" s="10"/>
      <c r="JHU444" s="10"/>
      <c r="JHV444" s="10"/>
      <c r="JHW444" s="10"/>
      <c r="JHX444" s="10"/>
      <c r="JHY444" s="10"/>
      <c r="JHZ444" s="10"/>
      <c r="JIA444" s="10"/>
      <c r="JIB444" s="10"/>
      <c r="JIC444" s="10"/>
      <c r="JID444" s="10"/>
      <c r="JIE444" s="10"/>
      <c r="JIF444" s="10"/>
      <c r="JIG444" s="10"/>
      <c r="JIH444" s="10"/>
      <c r="JII444" s="10"/>
      <c r="JIJ444" s="10"/>
      <c r="JIK444" s="10"/>
      <c r="JIL444" s="10"/>
      <c r="JIM444" s="10"/>
      <c r="JIN444" s="10"/>
      <c r="JIO444" s="10"/>
      <c r="JIP444" s="10"/>
      <c r="JIQ444" s="10"/>
      <c r="JIR444" s="10"/>
      <c r="JIS444" s="10"/>
      <c r="JIT444" s="10"/>
      <c r="JIU444" s="10"/>
      <c r="JIV444" s="10"/>
      <c r="JIW444" s="10"/>
      <c r="JIX444" s="10"/>
      <c r="JIY444" s="10"/>
      <c r="JIZ444" s="10"/>
      <c r="JJA444" s="10"/>
      <c r="JJB444" s="10"/>
      <c r="JJC444" s="10"/>
      <c r="JJD444" s="10"/>
      <c r="JJE444" s="10"/>
      <c r="JJF444" s="10"/>
      <c r="JJG444" s="10"/>
      <c r="JJH444" s="10"/>
      <c r="JJI444" s="10"/>
      <c r="JJJ444" s="10"/>
      <c r="JJK444" s="10"/>
      <c r="JJL444" s="10"/>
      <c r="JJM444" s="10"/>
      <c r="JJN444" s="10"/>
      <c r="JJO444" s="10"/>
      <c r="JJP444" s="10"/>
      <c r="JJQ444" s="10"/>
      <c r="JJR444" s="10"/>
      <c r="JJS444" s="10"/>
      <c r="JJT444" s="10"/>
      <c r="JJU444" s="10"/>
      <c r="JJV444" s="10"/>
      <c r="JJW444" s="10"/>
      <c r="JJX444" s="10"/>
      <c r="JJY444" s="10"/>
      <c r="JJZ444" s="10"/>
      <c r="JKA444" s="10"/>
      <c r="JKB444" s="10"/>
      <c r="JKC444" s="10"/>
      <c r="JKD444" s="10"/>
      <c r="JKE444" s="10"/>
      <c r="JKF444" s="10"/>
      <c r="JKG444" s="10"/>
      <c r="JKH444" s="10"/>
      <c r="JKI444" s="10"/>
      <c r="JKJ444" s="10"/>
      <c r="JKK444" s="10"/>
      <c r="JKL444" s="10"/>
      <c r="JKM444" s="10"/>
      <c r="JKN444" s="10"/>
      <c r="JKO444" s="10"/>
      <c r="JKP444" s="10"/>
      <c r="JKQ444" s="10"/>
      <c r="JKR444" s="10"/>
      <c r="JKS444" s="10"/>
      <c r="JKT444" s="10"/>
      <c r="JKU444" s="10"/>
      <c r="JKV444" s="10"/>
      <c r="JKW444" s="10"/>
      <c r="JKX444" s="10"/>
      <c r="JKY444" s="10"/>
      <c r="JKZ444" s="10"/>
      <c r="JLA444" s="10"/>
      <c r="JLB444" s="10"/>
      <c r="JLC444" s="10"/>
      <c r="JLD444" s="10"/>
      <c r="JLE444" s="10"/>
      <c r="JLF444" s="10"/>
      <c r="JLG444" s="10"/>
      <c r="JLH444" s="10"/>
      <c r="JLI444" s="10"/>
      <c r="JLJ444" s="10"/>
      <c r="JLK444" s="10"/>
      <c r="JLL444" s="10"/>
      <c r="JLM444" s="10"/>
      <c r="JLN444" s="10"/>
      <c r="JLO444" s="10"/>
      <c r="JLP444" s="10"/>
      <c r="JLQ444" s="10"/>
      <c r="JLR444" s="10"/>
      <c r="JLS444" s="10"/>
      <c r="JLT444" s="10"/>
      <c r="JLU444" s="10"/>
      <c r="JLV444" s="10"/>
      <c r="JLW444" s="10"/>
      <c r="JLX444" s="10"/>
      <c r="JLY444" s="10"/>
      <c r="JLZ444" s="10"/>
      <c r="JMA444" s="10"/>
      <c r="JMB444" s="10"/>
      <c r="JMC444" s="10"/>
      <c r="JMD444" s="10"/>
      <c r="JME444" s="10"/>
      <c r="JMF444" s="10"/>
      <c r="JMG444" s="10"/>
      <c r="JMH444" s="10"/>
      <c r="JMI444" s="10"/>
      <c r="JMJ444" s="10"/>
      <c r="JMK444" s="10"/>
      <c r="JML444" s="10"/>
      <c r="JMM444" s="10"/>
      <c r="JMN444" s="10"/>
      <c r="JMO444" s="10"/>
      <c r="JMP444" s="10"/>
      <c r="JMQ444" s="10"/>
      <c r="JMR444" s="10"/>
      <c r="JMS444" s="10"/>
      <c r="JMT444" s="10"/>
      <c r="JMU444" s="10"/>
      <c r="JMV444" s="10"/>
      <c r="JMW444" s="10"/>
      <c r="JMX444" s="10"/>
      <c r="JMY444" s="10"/>
      <c r="JMZ444" s="10"/>
      <c r="JNA444" s="10"/>
      <c r="JNB444" s="10"/>
      <c r="JNC444" s="10"/>
      <c r="JND444" s="10"/>
      <c r="JNE444" s="10"/>
      <c r="JNF444" s="10"/>
      <c r="JNG444" s="10"/>
      <c r="JNH444" s="10"/>
      <c r="JNI444" s="10"/>
      <c r="JNJ444" s="10"/>
      <c r="JNK444" s="10"/>
      <c r="JNL444" s="10"/>
      <c r="JNM444" s="10"/>
      <c r="JNN444" s="10"/>
      <c r="JNO444" s="10"/>
      <c r="JNP444" s="10"/>
      <c r="JNQ444" s="10"/>
      <c r="JNR444" s="10"/>
      <c r="JNS444" s="10"/>
      <c r="JNT444" s="10"/>
      <c r="JNU444" s="10"/>
      <c r="JNV444" s="10"/>
      <c r="JNW444" s="10"/>
      <c r="JNX444" s="10"/>
      <c r="JNY444" s="10"/>
      <c r="JNZ444" s="10"/>
      <c r="JOA444" s="10"/>
      <c r="JOB444" s="10"/>
      <c r="JOC444" s="10"/>
      <c r="JOD444" s="10"/>
      <c r="JOE444" s="10"/>
      <c r="JOF444" s="10"/>
      <c r="JOG444" s="10"/>
      <c r="JOH444" s="10"/>
      <c r="JOI444" s="10"/>
      <c r="JOJ444" s="10"/>
      <c r="JOK444" s="10"/>
      <c r="JOL444" s="10"/>
      <c r="JOM444" s="10"/>
      <c r="JON444" s="10"/>
      <c r="JOO444" s="10"/>
      <c r="JOP444" s="10"/>
      <c r="JOQ444" s="10"/>
      <c r="JOR444" s="10"/>
      <c r="JOS444" s="10"/>
      <c r="JOT444" s="10"/>
      <c r="JOU444" s="10"/>
      <c r="JOV444" s="10"/>
      <c r="JOW444" s="10"/>
      <c r="JOX444" s="10"/>
      <c r="JOY444" s="10"/>
      <c r="JOZ444" s="10"/>
      <c r="JPA444" s="10"/>
      <c r="JPB444" s="10"/>
      <c r="JPC444" s="10"/>
      <c r="JPD444" s="10"/>
      <c r="JPE444" s="10"/>
      <c r="JPF444" s="10"/>
      <c r="JPG444" s="10"/>
      <c r="JPH444" s="10"/>
      <c r="JPI444" s="10"/>
      <c r="JPJ444" s="10"/>
      <c r="JPK444" s="10"/>
      <c r="JPL444" s="10"/>
      <c r="JPM444" s="10"/>
      <c r="JPN444" s="10"/>
      <c r="JPO444" s="10"/>
      <c r="JPP444" s="10"/>
      <c r="JPQ444" s="10"/>
      <c r="JPR444" s="10"/>
      <c r="JPS444" s="10"/>
      <c r="JPT444" s="10"/>
      <c r="JPU444" s="10"/>
      <c r="JPV444" s="10"/>
      <c r="JPW444" s="10"/>
      <c r="JPX444" s="10"/>
      <c r="JPY444" s="10"/>
      <c r="JPZ444" s="10"/>
      <c r="JQA444" s="10"/>
      <c r="JQB444" s="10"/>
      <c r="JQC444" s="10"/>
      <c r="JQD444" s="10"/>
      <c r="JQE444" s="10"/>
      <c r="JQF444" s="10"/>
      <c r="JQG444" s="10"/>
      <c r="JQH444" s="10"/>
      <c r="JQI444" s="10"/>
      <c r="JQJ444" s="10"/>
      <c r="JQK444" s="10"/>
      <c r="JQL444" s="10"/>
      <c r="JQM444" s="10"/>
      <c r="JQN444" s="10"/>
      <c r="JQO444" s="10"/>
      <c r="JQP444" s="10"/>
      <c r="JQQ444" s="10"/>
      <c r="JQR444" s="10"/>
      <c r="JQS444" s="10"/>
      <c r="JQT444" s="10"/>
      <c r="JQU444" s="10"/>
      <c r="JQV444" s="10"/>
      <c r="JQW444" s="10"/>
      <c r="JQX444" s="10"/>
      <c r="JQY444" s="10"/>
      <c r="JQZ444" s="10"/>
      <c r="JRA444" s="10"/>
      <c r="JRB444" s="10"/>
      <c r="JRC444" s="10"/>
      <c r="JRD444" s="10"/>
      <c r="JRE444" s="10"/>
      <c r="JRF444" s="10"/>
      <c r="JRG444" s="10"/>
      <c r="JRH444" s="10"/>
      <c r="JRI444" s="10"/>
      <c r="JRJ444" s="10"/>
      <c r="JRK444" s="10"/>
      <c r="JRL444" s="10"/>
      <c r="JRM444" s="10"/>
      <c r="JRN444" s="10"/>
      <c r="JRO444" s="10"/>
      <c r="JRP444" s="10"/>
      <c r="JRQ444" s="10"/>
      <c r="JRR444" s="10"/>
      <c r="JRS444" s="10"/>
      <c r="JRT444" s="10"/>
      <c r="JRU444" s="10"/>
      <c r="JRV444" s="10"/>
      <c r="JRW444" s="10"/>
      <c r="JRX444" s="10"/>
      <c r="JRY444" s="10"/>
      <c r="JRZ444" s="10"/>
      <c r="JSA444" s="10"/>
      <c r="JSB444" s="10"/>
      <c r="JSC444" s="10"/>
      <c r="JSD444" s="10"/>
      <c r="JSE444" s="10"/>
      <c r="JSF444" s="10"/>
      <c r="JSG444" s="10"/>
      <c r="JSH444" s="10"/>
      <c r="JSI444" s="10"/>
      <c r="JSJ444" s="10"/>
      <c r="JSK444" s="10"/>
      <c r="JSL444" s="10"/>
      <c r="JSM444" s="10"/>
      <c r="JSN444" s="10"/>
      <c r="JSO444" s="10"/>
      <c r="JSP444" s="10"/>
      <c r="JSQ444" s="10"/>
      <c r="JSR444" s="10"/>
      <c r="JSS444" s="10"/>
      <c r="JST444" s="10"/>
      <c r="JSU444" s="10"/>
      <c r="JSV444" s="10"/>
      <c r="JSW444" s="10"/>
      <c r="JSX444" s="10"/>
      <c r="JSY444" s="10"/>
      <c r="JSZ444" s="10"/>
      <c r="JTA444" s="10"/>
      <c r="JTB444" s="10"/>
      <c r="JTC444" s="10"/>
      <c r="JTD444" s="10"/>
      <c r="JTE444" s="10"/>
      <c r="JTF444" s="10"/>
      <c r="JTG444" s="10"/>
      <c r="JTH444" s="10"/>
      <c r="JTI444" s="10"/>
      <c r="JTJ444" s="10"/>
      <c r="JTK444" s="10"/>
      <c r="JTL444" s="10"/>
      <c r="JTM444" s="10"/>
      <c r="JTN444" s="10"/>
      <c r="JTO444" s="10"/>
      <c r="JTP444" s="10"/>
      <c r="JTQ444" s="10"/>
      <c r="JTR444" s="10"/>
      <c r="JTS444" s="10"/>
      <c r="JTT444" s="10"/>
      <c r="JTU444" s="10"/>
      <c r="JTV444" s="10"/>
      <c r="JTW444" s="10"/>
      <c r="JTX444" s="10"/>
      <c r="JTY444" s="10"/>
      <c r="JTZ444" s="10"/>
      <c r="JUA444" s="10"/>
      <c r="JUB444" s="10"/>
      <c r="JUC444" s="10"/>
      <c r="JUD444" s="10"/>
      <c r="JUE444" s="10"/>
      <c r="JUF444" s="10"/>
      <c r="JUG444" s="10"/>
      <c r="JUH444" s="10"/>
      <c r="JUI444" s="10"/>
      <c r="JUJ444" s="10"/>
      <c r="JUK444" s="10"/>
      <c r="JUL444" s="10"/>
      <c r="JUM444" s="10"/>
      <c r="JUN444" s="10"/>
      <c r="JUO444" s="10"/>
      <c r="JUP444" s="10"/>
      <c r="JUQ444" s="10"/>
      <c r="JUR444" s="10"/>
      <c r="JUS444" s="10"/>
      <c r="JUT444" s="10"/>
      <c r="JUU444" s="10"/>
      <c r="JUV444" s="10"/>
      <c r="JUW444" s="10"/>
      <c r="JUX444" s="10"/>
      <c r="JUY444" s="10"/>
      <c r="JUZ444" s="10"/>
      <c r="JVA444" s="10"/>
      <c r="JVB444" s="10"/>
      <c r="JVC444" s="10"/>
      <c r="JVD444" s="10"/>
      <c r="JVE444" s="10"/>
      <c r="JVF444" s="10"/>
      <c r="JVG444" s="10"/>
      <c r="JVH444" s="10"/>
      <c r="JVI444" s="10"/>
      <c r="JVJ444" s="10"/>
      <c r="JVK444" s="10"/>
      <c r="JVL444" s="10"/>
      <c r="JVM444" s="10"/>
      <c r="JVN444" s="10"/>
      <c r="JVO444" s="10"/>
      <c r="JVP444" s="10"/>
      <c r="JVQ444" s="10"/>
      <c r="JVR444" s="10"/>
      <c r="JVS444" s="10"/>
      <c r="JVT444" s="10"/>
      <c r="JVU444" s="10"/>
      <c r="JVV444" s="10"/>
      <c r="JVW444" s="10"/>
      <c r="JVX444" s="10"/>
      <c r="JVY444" s="10"/>
      <c r="JVZ444" s="10"/>
      <c r="JWA444" s="10"/>
      <c r="JWB444" s="10"/>
      <c r="JWC444" s="10"/>
      <c r="JWD444" s="10"/>
      <c r="JWE444" s="10"/>
      <c r="JWF444" s="10"/>
      <c r="JWG444" s="10"/>
      <c r="JWH444" s="10"/>
      <c r="JWI444" s="10"/>
      <c r="JWJ444" s="10"/>
      <c r="JWK444" s="10"/>
      <c r="JWL444" s="10"/>
      <c r="JWM444" s="10"/>
      <c r="JWN444" s="10"/>
      <c r="JWO444" s="10"/>
      <c r="JWP444" s="10"/>
      <c r="JWQ444" s="10"/>
      <c r="JWR444" s="10"/>
      <c r="JWS444" s="10"/>
      <c r="JWT444" s="10"/>
      <c r="JWU444" s="10"/>
      <c r="JWV444" s="10"/>
      <c r="JWW444" s="10"/>
      <c r="JWX444" s="10"/>
      <c r="JWY444" s="10"/>
      <c r="JWZ444" s="10"/>
      <c r="JXA444" s="10"/>
      <c r="JXB444" s="10"/>
      <c r="JXC444" s="10"/>
      <c r="JXD444" s="10"/>
      <c r="JXE444" s="10"/>
      <c r="JXF444" s="10"/>
      <c r="JXG444" s="10"/>
      <c r="JXH444" s="10"/>
      <c r="JXI444" s="10"/>
      <c r="JXJ444" s="10"/>
      <c r="JXK444" s="10"/>
      <c r="JXL444" s="10"/>
      <c r="JXM444" s="10"/>
      <c r="JXN444" s="10"/>
      <c r="JXO444" s="10"/>
      <c r="JXP444" s="10"/>
      <c r="JXQ444" s="10"/>
      <c r="JXR444" s="10"/>
      <c r="JXS444" s="10"/>
      <c r="JXT444" s="10"/>
      <c r="JXU444" s="10"/>
      <c r="JXV444" s="10"/>
      <c r="JXW444" s="10"/>
      <c r="JXX444" s="10"/>
      <c r="JXY444" s="10"/>
      <c r="JXZ444" s="10"/>
      <c r="JYA444" s="10"/>
      <c r="JYB444" s="10"/>
      <c r="JYC444" s="10"/>
      <c r="JYD444" s="10"/>
      <c r="JYE444" s="10"/>
      <c r="JYF444" s="10"/>
      <c r="JYG444" s="10"/>
      <c r="JYH444" s="10"/>
      <c r="JYI444" s="10"/>
      <c r="JYJ444" s="10"/>
      <c r="JYK444" s="10"/>
      <c r="JYL444" s="10"/>
      <c r="JYM444" s="10"/>
      <c r="JYN444" s="10"/>
      <c r="JYO444" s="10"/>
      <c r="JYP444" s="10"/>
      <c r="JYQ444" s="10"/>
      <c r="JYR444" s="10"/>
      <c r="JYS444" s="10"/>
      <c r="JYT444" s="10"/>
      <c r="JYU444" s="10"/>
      <c r="JYV444" s="10"/>
      <c r="JYW444" s="10"/>
      <c r="JYX444" s="10"/>
      <c r="JYY444" s="10"/>
      <c r="JYZ444" s="10"/>
      <c r="JZA444" s="10"/>
      <c r="JZB444" s="10"/>
      <c r="JZC444" s="10"/>
      <c r="JZD444" s="10"/>
      <c r="JZE444" s="10"/>
      <c r="JZF444" s="10"/>
      <c r="JZG444" s="10"/>
      <c r="JZH444" s="10"/>
      <c r="JZI444" s="10"/>
      <c r="JZJ444" s="10"/>
      <c r="JZK444" s="10"/>
      <c r="JZL444" s="10"/>
      <c r="JZM444" s="10"/>
      <c r="JZN444" s="10"/>
      <c r="JZO444" s="10"/>
      <c r="JZP444" s="10"/>
      <c r="JZQ444" s="10"/>
      <c r="JZR444" s="10"/>
      <c r="JZS444" s="10"/>
      <c r="JZT444" s="10"/>
      <c r="JZU444" s="10"/>
      <c r="JZV444" s="10"/>
      <c r="JZW444" s="10"/>
      <c r="JZX444" s="10"/>
      <c r="JZY444" s="10"/>
      <c r="JZZ444" s="10"/>
      <c r="KAA444" s="10"/>
      <c r="KAB444" s="10"/>
      <c r="KAC444" s="10"/>
      <c r="KAD444" s="10"/>
      <c r="KAE444" s="10"/>
      <c r="KAF444" s="10"/>
      <c r="KAG444" s="10"/>
      <c r="KAH444" s="10"/>
      <c r="KAI444" s="10"/>
      <c r="KAJ444" s="10"/>
      <c r="KAK444" s="10"/>
      <c r="KAL444" s="10"/>
      <c r="KAM444" s="10"/>
      <c r="KAN444" s="10"/>
      <c r="KAO444" s="10"/>
      <c r="KAP444" s="10"/>
      <c r="KAQ444" s="10"/>
      <c r="KAR444" s="10"/>
      <c r="KAS444" s="10"/>
      <c r="KAT444" s="10"/>
      <c r="KAU444" s="10"/>
      <c r="KAV444" s="10"/>
      <c r="KAW444" s="10"/>
      <c r="KAX444" s="10"/>
      <c r="KAY444" s="10"/>
      <c r="KAZ444" s="10"/>
      <c r="KBA444" s="10"/>
      <c r="KBB444" s="10"/>
      <c r="KBC444" s="10"/>
      <c r="KBD444" s="10"/>
      <c r="KBE444" s="10"/>
      <c r="KBF444" s="10"/>
      <c r="KBG444" s="10"/>
      <c r="KBH444" s="10"/>
      <c r="KBI444" s="10"/>
      <c r="KBJ444" s="10"/>
      <c r="KBK444" s="10"/>
      <c r="KBL444" s="10"/>
      <c r="KBM444" s="10"/>
      <c r="KBN444" s="10"/>
      <c r="KBO444" s="10"/>
      <c r="KBP444" s="10"/>
      <c r="KBQ444" s="10"/>
      <c r="KBR444" s="10"/>
      <c r="KBS444" s="10"/>
      <c r="KBT444" s="10"/>
      <c r="KBU444" s="10"/>
      <c r="KBV444" s="10"/>
      <c r="KBW444" s="10"/>
      <c r="KBX444" s="10"/>
      <c r="KBY444" s="10"/>
      <c r="KBZ444" s="10"/>
      <c r="KCA444" s="10"/>
      <c r="KCB444" s="10"/>
      <c r="KCC444" s="10"/>
      <c r="KCD444" s="10"/>
      <c r="KCE444" s="10"/>
      <c r="KCF444" s="10"/>
      <c r="KCG444" s="10"/>
      <c r="KCH444" s="10"/>
      <c r="KCI444" s="10"/>
      <c r="KCJ444" s="10"/>
      <c r="KCK444" s="10"/>
      <c r="KCL444" s="10"/>
      <c r="KCM444" s="10"/>
      <c r="KCN444" s="10"/>
      <c r="KCO444" s="10"/>
      <c r="KCP444" s="10"/>
      <c r="KCQ444" s="10"/>
      <c r="KCR444" s="10"/>
      <c r="KCS444" s="10"/>
      <c r="KCT444" s="10"/>
      <c r="KCU444" s="10"/>
      <c r="KCV444" s="10"/>
      <c r="KCW444" s="10"/>
      <c r="KCX444" s="10"/>
      <c r="KCY444" s="10"/>
      <c r="KCZ444" s="10"/>
      <c r="KDA444" s="10"/>
      <c r="KDB444" s="10"/>
      <c r="KDC444" s="10"/>
      <c r="KDD444" s="10"/>
      <c r="KDE444" s="10"/>
      <c r="KDF444" s="10"/>
      <c r="KDG444" s="10"/>
      <c r="KDH444" s="10"/>
      <c r="KDI444" s="10"/>
      <c r="KDJ444" s="10"/>
      <c r="KDK444" s="10"/>
      <c r="KDL444" s="10"/>
      <c r="KDM444" s="10"/>
      <c r="KDN444" s="10"/>
      <c r="KDO444" s="10"/>
      <c r="KDP444" s="10"/>
      <c r="KDQ444" s="10"/>
      <c r="KDR444" s="10"/>
      <c r="KDS444" s="10"/>
      <c r="KDT444" s="10"/>
      <c r="KDU444" s="10"/>
      <c r="KDV444" s="10"/>
      <c r="KDW444" s="10"/>
      <c r="KDX444" s="10"/>
      <c r="KDY444" s="10"/>
      <c r="KDZ444" s="10"/>
      <c r="KEA444" s="10"/>
      <c r="KEB444" s="10"/>
      <c r="KEC444" s="10"/>
      <c r="KED444" s="10"/>
      <c r="KEE444" s="10"/>
      <c r="KEF444" s="10"/>
      <c r="KEG444" s="10"/>
      <c r="KEH444" s="10"/>
      <c r="KEI444" s="10"/>
      <c r="KEJ444" s="10"/>
      <c r="KEK444" s="10"/>
      <c r="KEL444" s="10"/>
      <c r="KEM444" s="10"/>
      <c r="KEN444" s="10"/>
      <c r="KEO444" s="10"/>
      <c r="KEP444" s="10"/>
      <c r="KEQ444" s="10"/>
      <c r="KER444" s="10"/>
      <c r="KES444" s="10"/>
      <c r="KET444" s="10"/>
      <c r="KEU444" s="10"/>
      <c r="KEV444" s="10"/>
      <c r="KEW444" s="10"/>
      <c r="KEX444" s="10"/>
      <c r="KEY444" s="10"/>
      <c r="KEZ444" s="10"/>
      <c r="KFA444" s="10"/>
      <c r="KFB444" s="10"/>
      <c r="KFC444" s="10"/>
      <c r="KFD444" s="10"/>
      <c r="KFE444" s="10"/>
      <c r="KFF444" s="10"/>
      <c r="KFG444" s="10"/>
      <c r="KFH444" s="10"/>
      <c r="KFI444" s="10"/>
      <c r="KFJ444" s="10"/>
      <c r="KFK444" s="10"/>
      <c r="KFL444" s="10"/>
      <c r="KFM444" s="10"/>
      <c r="KFN444" s="10"/>
      <c r="KFO444" s="10"/>
      <c r="KFP444" s="10"/>
      <c r="KFQ444" s="10"/>
      <c r="KFR444" s="10"/>
      <c r="KFS444" s="10"/>
      <c r="KFT444" s="10"/>
      <c r="KFU444" s="10"/>
      <c r="KFV444" s="10"/>
      <c r="KFW444" s="10"/>
      <c r="KFX444" s="10"/>
      <c r="KFY444" s="10"/>
      <c r="KFZ444" s="10"/>
      <c r="KGA444" s="10"/>
      <c r="KGB444" s="10"/>
      <c r="KGC444" s="10"/>
      <c r="KGD444" s="10"/>
      <c r="KGE444" s="10"/>
      <c r="KGF444" s="10"/>
      <c r="KGG444" s="10"/>
      <c r="KGH444" s="10"/>
      <c r="KGI444" s="10"/>
      <c r="KGJ444" s="10"/>
      <c r="KGK444" s="10"/>
      <c r="KGL444" s="10"/>
      <c r="KGM444" s="10"/>
      <c r="KGN444" s="10"/>
      <c r="KGO444" s="10"/>
      <c r="KGP444" s="10"/>
      <c r="KGQ444" s="10"/>
      <c r="KGR444" s="10"/>
      <c r="KGS444" s="10"/>
      <c r="KGT444" s="10"/>
      <c r="KGU444" s="10"/>
      <c r="KGV444" s="10"/>
      <c r="KGW444" s="10"/>
      <c r="KGX444" s="10"/>
      <c r="KGY444" s="10"/>
      <c r="KGZ444" s="10"/>
      <c r="KHA444" s="10"/>
      <c r="KHB444" s="10"/>
      <c r="KHC444" s="10"/>
      <c r="KHD444" s="10"/>
      <c r="KHE444" s="10"/>
      <c r="KHF444" s="10"/>
      <c r="KHG444" s="10"/>
      <c r="KHH444" s="10"/>
      <c r="KHI444" s="10"/>
      <c r="KHJ444" s="10"/>
      <c r="KHK444" s="10"/>
      <c r="KHL444" s="10"/>
      <c r="KHM444" s="10"/>
      <c r="KHN444" s="10"/>
      <c r="KHO444" s="10"/>
      <c r="KHP444" s="10"/>
      <c r="KHQ444" s="10"/>
      <c r="KHR444" s="10"/>
      <c r="KHS444" s="10"/>
      <c r="KHT444" s="10"/>
      <c r="KHU444" s="10"/>
      <c r="KHV444" s="10"/>
      <c r="KHW444" s="10"/>
      <c r="KHX444" s="10"/>
      <c r="KHY444" s="10"/>
      <c r="KHZ444" s="10"/>
      <c r="KIA444" s="10"/>
      <c r="KIB444" s="10"/>
      <c r="KIC444" s="10"/>
      <c r="KID444" s="10"/>
      <c r="KIE444" s="10"/>
      <c r="KIF444" s="10"/>
      <c r="KIG444" s="10"/>
      <c r="KIH444" s="10"/>
      <c r="KII444" s="10"/>
      <c r="KIJ444" s="10"/>
      <c r="KIK444" s="10"/>
      <c r="KIL444" s="10"/>
      <c r="KIM444" s="10"/>
      <c r="KIN444" s="10"/>
      <c r="KIO444" s="10"/>
      <c r="KIP444" s="10"/>
      <c r="KIQ444" s="10"/>
      <c r="KIR444" s="10"/>
      <c r="KIS444" s="10"/>
      <c r="KIT444" s="10"/>
      <c r="KIU444" s="10"/>
      <c r="KIV444" s="10"/>
      <c r="KIW444" s="10"/>
      <c r="KIX444" s="10"/>
      <c r="KIY444" s="10"/>
      <c r="KIZ444" s="10"/>
      <c r="KJA444" s="10"/>
      <c r="KJB444" s="10"/>
      <c r="KJC444" s="10"/>
      <c r="KJD444" s="10"/>
      <c r="KJE444" s="10"/>
      <c r="KJF444" s="10"/>
      <c r="KJG444" s="10"/>
      <c r="KJH444" s="10"/>
      <c r="KJI444" s="10"/>
      <c r="KJJ444" s="10"/>
      <c r="KJK444" s="10"/>
      <c r="KJL444" s="10"/>
      <c r="KJM444" s="10"/>
      <c r="KJN444" s="10"/>
      <c r="KJO444" s="10"/>
      <c r="KJP444" s="10"/>
      <c r="KJQ444" s="10"/>
      <c r="KJR444" s="10"/>
      <c r="KJS444" s="10"/>
      <c r="KJT444" s="10"/>
      <c r="KJU444" s="10"/>
      <c r="KJV444" s="10"/>
      <c r="KJW444" s="10"/>
      <c r="KJX444" s="10"/>
      <c r="KJY444" s="10"/>
      <c r="KJZ444" s="10"/>
      <c r="KKA444" s="10"/>
      <c r="KKB444" s="10"/>
      <c r="KKC444" s="10"/>
      <c r="KKD444" s="10"/>
      <c r="KKE444" s="10"/>
      <c r="KKF444" s="10"/>
      <c r="KKG444" s="10"/>
      <c r="KKH444" s="10"/>
      <c r="KKI444" s="10"/>
      <c r="KKJ444" s="10"/>
      <c r="KKK444" s="10"/>
      <c r="KKL444" s="10"/>
      <c r="KKM444" s="10"/>
      <c r="KKN444" s="10"/>
      <c r="KKO444" s="10"/>
      <c r="KKP444" s="10"/>
      <c r="KKQ444" s="10"/>
      <c r="KKR444" s="10"/>
      <c r="KKS444" s="10"/>
      <c r="KKT444" s="10"/>
      <c r="KKU444" s="10"/>
      <c r="KKV444" s="10"/>
      <c r="KKW444" s="10"/>
      <c r="KKX444" s="10"/>
      <c r="KKY444" s="10"/>
      <c r="KKZ444" s="10"/>
      <c r="KLA444" s="10"/>
      <c r="KLB444" s="10"/>
      <c r="KLC444" s="10"/>
      <c r="KLD444" s="10"/>
      <c r="KLE444" s="10"/>
      <c r="KLF444" s="10"/>
      <c r="KLG444" s="10"/>
      <c r="KLH444" s="10"/>
      <c r="KLI444" s="10"/>
      <c r="KLJ444" s="10"/>
      <c r="KLK444" s="10"/>
      <c r="KLL444" s="10"/>
      <c r="KLM444" s="10"/>
      <c r="KLN444" s="10"/>
      <c r="KLO444" s="10"/>
      <c r="KLP444" s="10"/>
      <c r="KLQ444" s="10"/>
      <c r="KLR444" s="10"/>
      <c r="KLS444" s="10"/>
      <c r="KLT444" s="10"/>
      <c r="KLU444" s="10"/>
      <c r="KLV444" s="10"/>
      <c r="KLW444" s="10"/>
      <c r="KLX444" s="10"/>
      <c r="KLY444" s="10"/>
      <c r="KLZ444" s="10"/>
      <c r="KMA444" s="10"/>
      <c r="KMB444" s="10"/>
      <c r="KMC444" s="10"/>
      <c r="KMD444" s="10"/>
      <c r="KME444" s="10"/>
      <c r="KMF444" s="10"/>
      <c r="KMG444" s="10"/>
      <c r="KMH444" s="10"/>
      <c r="KMI444" s="10"/>
      <c r="KMJ444" s="10"/>
      <c r="KMK444" s="10"/>
      <c r="KML444" s="10"/>
      <c r="KMM444" s="10"/>
      <c r="KMN444" s="10"/>
      <c r="KMO444" s="10"/>
      <c r="KMP444" s="10"/>
      <c r="KMQ444" s="10"/>
      <c r="KMR444" s="10"/>
      <c r="KMS444" s="10"/>
      <c r="KMT444" s="10"/>
      <c r="KMU444" s="10"/>
      <c r="KMV444" s="10"/>
      <c r="KMW444" s="10"/>
      <c r="KMX444" s="10"/>
      <c r="KMY444" s="10"/>
      <c r="KMZ444" s="10"/>
      <c r="KNA444" s="10"/>
      <c r="KNB444" s="10"/>
      <c r="KNC444" s="10"/>
      <c r="KND444" s="10"/>
      <c r="KNE444" s="10"/>
      <c r="KNF444" s="10"/>
      <c r="KNG444" s="10"/>
      <c r="KNH444" s="10"/>
      <c r="KNI444" s="10"/>
      <c r="KNJ444" s="10"/>
      <c r="KNK444" s="10"/>
      <c r="KNL444" s="10"/>
      <c r="KNM444" s="10"/>
      <c r="KNN444" s="10"/>
      <c r="KNO444" s="10"/>
      <c r="KNP444" s="10"/>
      <c r="KNQ444" s="10"/>
      <c r="KNR444" s="10"/>
      <c r="KNS444" s="10"/>
      <c r="KNT444" s="10"/>
      <c r="KNU444" s="10"/>
      <c r="KNV444" s="10"/>
      <c r="KNW444" s="10"/>
      <c r="KNX444" s="10"/>
      <c r="KNY444" s="10"/>
      <c r="KNZ444" s="10"/>
      <c r="KOA444" s="10"/>
      <c r="KOB444" s="10"/>
      <c r="KOC444" s="10"/>
      <c r="KOD444" s="10"/>
      <c r="KOE444" s="10"/>
      <c r="KOF444" s="10"/>
      <c r="KOG444" s="10"/>
      <c r="KOH444" s="10"/>
      <c r="KOI444" s="10"/>
      <c r="KOJ444" s="10"/>
      <c r="KOK444" s="10"/>
      <c r="KOL444" s="10"/>
      <c r="KOM444" s="10"/>
      <c r="KON444" s="10"/>
      <c r="KOO444" s="10"/>
      <c r="KOP444" s="10"/>
      <c r="KOQ444" s="10"/>
      <c r="KOR444" s="10"/>
      <c r="KOS444" s="10"/>
      <c r="KOT444" s="10"/>
      <c r="KOU444" s="10"/>
      <c r="KOV444" s="10"/>
      <c r="KOW444" s="10"/>
      <c r="KOX444" s="10"/>
      <c r="KOY444" s="10"/>
      <c r="KOZ444" s="10"/>
      <c r="KPA444" s="10"/>
      <c r="KPB444" s="10"/>
      <c r="KPC444" s="10"/>
      <c r="KPD444" s="10"/>
      <c r="KPE444" s="10"/>
      <c r="KPF444" s="10"/>
      <c r="KPG444" s="10"/>
      <c r="KPH444" s="10"/>
      <c r="KPI444" s="10"/>
      <c r="KPJ444" s="10"/>
      <c r="KPK444" s="10"/>
      <c r="KPL444" s="10"/>
      <c r="KPM444" s="10"/>
      <c r="KPN444" s="10"/>
      <c r="KPO444" s="10"/>
      <c r="KPP444" s="10"/>
      <c r="KPQ444" s="10"/>
      <c r="KPR444" s="10"/>
      <c r="KPS444" s="10"/>
      <c r="KPT444" s="10"/>
      <c r="KPU444" s="10"/>
      <c r="KPV444" s="10"/>
      <c r="KPW444" s="10"/>
      <c r="KPX444" s="10"/>
      <c r="KPY444" s="10"/>
      <c r="KPZ444" s="10"/>
      <c r="KQA444" s="10"/>
      <c r="KQB444" s="10"/>
      <c r="KQC444" s="10"/>
      <c r="KQD444" s="10"/>
      <c r="KQE444" s="10"/>
      <c r="KQF444" s="10"/>
      <c r="KQG444" s="10"/>
      <c r="KQH444" s="10"/>
      <c r="KQI444" s="10"/>
      <c r="KQJ444" s="10"/>
      <c r="KQK444" s="10"/>
      <c r="KQL444" s="10"/>
      <c r="KQM444" s="10"/>
      <c r="KQN444" s="10"/>
      <c r="KQO444" s="10"/>
      <c r="KQP444" s="10"/>
      <c r="KQQ444" s="10"/>
      <c r="KQR444" s="10"/>
      <c r="KQS444" s="10"/>
      <c r="KQT444" s="10"/>
      <c r="KQU444" s="10"/>
      <c r="KQV444" s="10"/>
      <c r="KQW444" s="10"/>
      <c r="KQX444" s="10"/>
      <c r="KQY444" s="10"/>
      <c r="KQZ444" s="10"/>
      <c r="KRA444" s="10"/>
      <c r="KRB444" s="10"/>
      <c r="KRC444" s="10"/>
      <c r="KRD444" s="10"/>
      <c r="KRE444" s="10"/>
      <c r="KRF444" s="10"/>
      <c r="KRG444" s="10"/>
      <c r="KRH444" s="10"/>
      <c r="KRI444" s="10"/>
      <c r="KRJ444" s="10"/>
      <c r="KRK444" s="10"/>
      <c r="KRL444" s="10"/>
      <c r="KRM444" s="10"/>
      <c r="KRN444" s="10"/>
      <c r="KRO444" s="10"/>
      <c r="KRP444" s="10"/>
      <c r="KRQ444" s="10"/>
      <c r="KRR444" s="10"/>
      <c r="KRS444" s="10"/>
      <c r="KRT444" s="10"/>
      <c r="KRU444" s="10"/>
      <c r="KRV444" s="10"/>
      <c r="KRW444" s="10"/>
      <c r="KRX444" s="10"/>
      <c r="KRY444" s="10"/>
      <c r="KRZ444" s="10"/>
      <c r="KSA444" s="10"/>
      <c r="KSB444" s="10"/>
      <c r="KSC444" s="10"/>
      <c r="KSD444" s="10"/>
      <c r="KSE444" s="10"/>
      <c r="KSF444" s="10"/>
      <c r="KSG444" s="10"/>
      <c r="KSH444" s="10"/>
      <c r="KSI444" s="10"/>
      <c r="KSJ444" s="10"/>
      <c r="KSK444" s="10"/>
      <c r="KSL444" s="10"/>
      <c r="KSM444" s="10"/>
      <c r="KSN444" s="10"/>
      <c r="KSO444" s="10"/>
      <c r="KSP444" s="10"/>
      <c r="KSQ444" s="10"/>
      <c r="KSR444" s="10"/>
      <c r="KSS444" s="10"/>
      <c r="KST444" s="10"/>
      <c r="KSU444" s="10"/>
      <c r="KSV444" s="10"/>
      <c r="KSW444" s="10"/>
      <c r="KSX444" s="10"/>
      <c r="KSY444" s="10"/>
      <c r="KSZ444" s="10"/>
      <c r="KTA444" s="10"/>
      <c r="KTB444" s="10"/>
      <c r="KTC444" s="10"/>
      <c r="KTD444" s="10"/>
      <c r="KTE444" s="10"/>
      <c r="KTF444" s="10"/>
      <c r="KTG444" s="10"/>
      <c r="KTH444" s="10"/>
      <c r="KTI444" s="10"/>
      <c r="KTJ444" s="10"/>
      <c r="KTK444" s="10"/>
      <c r="KTL444" s="10"/>
      <c r="KTM444" s="10"/>
      <c r="KTN444" s="10"/>
      <c r="KTO444" s="10"/>
      <c r="KTP444" s="10"/>
      <c r="KTQ444" s="10"/>
      <c r="KTR444" s="10"/>
      <c r="KTS444" s="10"/>
      <c r="KTT444" s="10"/>
      <c r="KTU444" s="10"/>
      <c r="KTV444" s="10"/>
      <c r="KTW444" s="10"/>
      <c r="KTX444" s="10"/>
      <c r="KTY444" s="10"/>
      <c r="KTZ444" s="10"/>
      <c r="KUA444" s="10"/>
      <c r="KUB444" s="10"/>
      <c r="KUC444" s="10"/>
      <c r="KUD444" s="10"/>
      <c r="KUE444" s="10"/>
      <c r="KUF444" s="10"/>
      <c r="KUG444" s="10"/>
      <c r="KUH444" s="10"/>
      <c r="KUI444" s="10"/>
      <c r="KUJ444" s="10"/>
      <c r="KUK444" s="10"/>
      <c r="KUL444" s="10"/>
      <c r="KUM444" s="10"/>
      <c r="KUN444" s="10"/>
      <c r="KUO444" s="10"/>
      <c r="KUP444" s="10"/>
      <c r="KUQ444" s="10"/>
      <c r="KUR444" s="10"/>
      <c r="KUS444" s="10"/>
      <c r="KUT444" s="10"/>
      <c r="KUU444" s="10"/>
      <c r="KUV444" s="10"/>
      <c r="KUW444" s="10"/>
      <c r="KUX444" s="10"/>
      <c r="KUY444" s="10"/>
      <c r="KUZ444" s="10"/>
      <c r="KVA444" s="10"/>
      <c r="KVB444" s="10"/>
      <c r="KVC444" s="10"/>
      <c r="KVD444" s="10"/>
      <c r="KVE444" s="10"/>
      <c r="KVF444" s="10"/>
      <c r="KVG444" s="10"/>
      <c r="KVH444" s="10"/>
      <c r="KVI444" s="10"/>
      <c r="KVJ444" s="10"/>
      <c r="KVK444" s="10"/>
      <c r="KVL444" s="10"/>
      <c r="KVM444" s="10"/>
      <c r="KVN444" s="10"/>
      <c r="KVO444" s="10"/>
      <c r="KVP444" s="10"/>
      <c r="KVQ444" s="10"/>
      <c r="KVR444" s="10"/>
      <c r="KVS444" s="10"/>
      <c r="KVT444" s="10"/>
      <c r="KVU444" s="10"/>
      <c r="KVV444" s="10"/>
      <c r="KVW444" s="10"/>
      <c r="KVX444" s="10"/>
      <c r="KVY444" s="10"/>
      <c r="KVZ444" s="10"/>
      <c r="KWA444" s="10"/>
      <c r="KWB444" s="10"/>
      <c r="KWC444" s="10"/>
      <c r="KWD444" s="10"/>
      <c r="KWE444" s="10"/>
      <c r="KWF444" s="10"/>
      <c r="KWG444" s="10"/>
      <c r="KWH444" s="10"/>
      <c r="KWI444" s="10"/>
      <c r="KWJ444" s="10"/>
      <c r="KWK444" s="10"/>
      <c r="KWL444" s="10"/>
      <c r="KWM444" s="10"/>
      <c r="KWN444" s="10"/>
      <c r="KWO444" s="10"/>
      <c r="KWP444" s="10"/>
      <c r="KWQ444" s="10"/>
      <c r="KWR444" s="10"/>
      <c r="KWS444" s="10"/>
      <c r="KWT444" s="10"/>
      <c r="KWU444" s="10"/>
      <c r="KWV444" s="10"/>
      <c r="KWW444" s="10"/>
      <c r="KWX444" s="10"/>
      <c r="KWY444" s="10"/>
      <c r="KWZ444" s="10"/>
      <c r="KXA444" s="10"/>
      <c r="KXB444" s="10"/>
      <c r="KXC444" s="10"/>
      <c r="KXD444" s="10"/>
      <c r="KXE444" s="10"/>
      <c r="KXF444" s="10"/>
      <c r="KXG444" s="10"/>
      <c r="KXH444" s="10"/>
      <c r="KXI444" s="10"/>
      <c r="KXJ444" s="10"/>
      <c r="KXK444" s="10"/>
      <c r="KXL444" s="10"/>
      <c r="KXM444" s="10"/>
      <c r="KXN444" s="10"/>
      <c r="KXO444" s="10"/>
      <c r="KXP444" s="10"/>
      <c r="KXQ444" s="10"/>
      <c r="KXR444" s="10"/>
      <c r="KXS444" s="10"/>
      <c r="KXT444" s="10"/>
      <c r="KXU444" s="10"/>
      <c r="KXV444" s="10"/>
      <c r="KXW444" s="10"/>
      <c r="KXX444" s="10"/>
      <c r="KXY444" s="10"/>
      <c r="KXZ444" s="10"/>
      <c r="KYA444" s="10"/>
      <c r="KYB444" s="10"/>
      <c r="KYC444" s="10"/>
      <c r="KYD444" s="10"/>
      <c r="KYE444" s="10"/>
      <c r="KYF444" s="10"/>
      <c r="KYG444" s="10"/>
      <c r="KYH444" s="10"/>
      <c r="KYI444" s="10"/>
      <c r="KYJ444" s="10"/>
      <c r="KYK444" s="10"/>
      <c r="KYL444" s="10"/>
      <c r="KYM444" s="10"/>
      <c r="KYN444" s="10"/>
      <c r="KYO444" s="10"/>
      <c r="KYP444" s="10"/>
      <c r="KYQ444" s="10"/>
      <c r="KYR444" s="10"/>
      <c r="KYS444" s="10"/>
      <c r="KYT444" s="10"/>
      <c r="KYU444" s="10"/>
      <c r="KYV444" s="10"/>
      <c r="KYW444" s="10"/>
      <c r="KYX444" s="10"/>
      <c r="KYY444" s="10"/>
      <c r="KYZ444" s="10"/>
      <c r="KZA444" s="10"/>
      <c r="KZB444" s="10"/>
      <c r="KZC444" s="10"/>
      <c r="KZD444" s="10"/>
      <c r="KZE444" s="10"/>
      <c r="KZF444" s="10"/>
      <c r="KZG444" s="10"/>
      <c r="KZH444" s="10"/>
      <c r="KZI444" s="10"/>
      <c r="KZJ444" s="10"/>
      <c r="KZK444" s="10"/>
      <c r="KZL444" s="10"/>
      <c r="KZM444" s="10"/>
      <c r="KZN444" s="10"/>
      <c r="KZO444" s="10"/>
      <c r="KZP444" s="10"/>
      <c r="KZQ444" s="10"/>
      <c r="KZR444" s="10"/>
      <c r="KZS444" s="10"/>
      <c r="KZT444" s="10"/>
      <c r="KZU444" s="10"/>
      <c r="KZV444" s="10"/>
      <c r="KZW444" s="10"/>
      <c r="KZX444" s="10"/>
      <c r="KZY444" s="10"/>
      <c r="KZZ444" s="10"/>
      <c r="LAA444" s="10"/>
      <c r="LAB444" s="10"/>
      <c r="LAC444" s="10"/>
      <c r="LAD444" s="10"/>
      <c r="LAE444" s="10"/>
      <c r="LAF444" s="10"/>
      <c r="LAG444" s="10"/>
      <c r="LAH444" s="10"/>
      <c r="LAI444" s="10"/>
      <c r="LAJ444" s="10"/>
      <c r="LAK444" s="10"/>
      <c r="LAL444" s="10"/>
      <c r="LAM444" s="10"/>
      <c r="LAN444" s="10"/>
      <c r="LAO444" s="10"/>
      <c r="LAP444" s="10"/>
      <c r="LAQ444" s="10"/>
      <c r="LAR444" s="10"/>
      <c r="LAS444" s="10"/>
      <c r="LAT444" s="10"/>
      <c r="LAU444" s="10"/>
      <c r="LAV444" s="10"/>
      <c r="LAW444" s="10"/>
      <c r="LAX444" s="10"/>
      <c r="LAY444" s="10"/>
      <c r="LAZ444" s="10"/>
      <c r="LBA444" s="10"/>
      <c r="LBB444" s="10"/>
      <c r="LBC444" s="10"/>
      <c r="LBD444" s="10"/>
      <c r="LBE444" s="10"/>
      <c r="LBF444" s="10"/>
      <c r="LBG444" s="10"/>
      <c r="LBH444" s="10"/>
      <c r="LBI444" s="10"/>
      <c r="LBJ444" s="10"/>
      <c r="LBK444" s="10"/>
      <c r="LBL444" s="10"/>
      <c r="LBM444" s="10"/>
      <c r="LBN444" s="10"/>
      <c r="LBO444" s="10"/>
      <c r="LBP444" s="10"/>
      <c r="LBQ444" s="10"/>
      <c r="LBR444" s="10"/>
      <c r="LBS444" s="10"/>
      <c r="LBT444" s="10"/>
      <c r="LBU444" s="10"/>
      <c r="LBV444" s="10"/>
      <c r="LBW444" s="10"/>
      <c r="LBX444" s="10"/>
      <c r="LBY444" s="10"/>
      <c r="LBZ444" s="10"/>
      <c r="LCA444" s="10"/>
      <c r="LCB444" s="10"/>
      <c r="LCC444" s="10"/>
      <c r="LCD444" s="10"/>
      <c r="LCE444" s="10"/>
      <c r="LCF444" s="10"/>
      <c r="LCG444" s="10"/>
      <c r="LCH444" s="10"/>
      <c r="LCI444" s="10"/>
      <c r="LCJ444" s="10"/>
      <c r="LCK444" s="10"/>
      <c r="LCL444" s="10"/>
      <c r="LCM444" s="10"/>
      <c r="LCN444" s="10"/>
      <c r="LCO444" s="10"/>
      <c r="LCP444" s="10"/>
      <c r="LCQ444" s="10"/>
      <c r="LCR444" s="10"/>
      <c r="LCS444" s="10"/>
      <c r="LCT444" s="10"/>
      <c r="LCU444" s="10"/>
      <c r="LCV444" s="10"/>
      <c r="LCW444" s="10"/>
      <c r="LCX444" s="10"/>
      <c r="LCY444" s="10"/>
      <c r="LCZ444" s="10"/>
      <c r="LDA444" s="10"/>
      <c r="LDB444" s="10"/>
      <c r="LDC444" s="10"/>
      <c r="LDD444" s="10"/>
      <c r="LDE444" s="10"/>
      <c r="LDF444" s="10"/>
      <c r="LDG444" s="10"/>
      <c r="LDH444" s="10"/>
      <c r="LDI444" s="10"/>
      <c r="LDJ444" s="10"/>
      <c r="LDK444" s="10"/>
      <c r="LDL444" s="10"/>
      <c r="LDM444" s="10"/>
      <c r="LDN444" s="10"/>
      <c r="LDO444" s="10"/>
      <c r="LDP444" s="10"/>
      <c r="LDQ444" s="10"/>
      <c r="LDR444" s="10"/>
      <c r="LDS444" s="10"/>
      <c r="LDT444" s="10"/>
      <c r="LDU444" s="10"/>
      <c r="LDV444" s="10"/>
      <c r="LDW444" s="10"/>
      <c r="LDX444" s="10"/>
      <c r="LDY444" s="10"/>
      <c r="LDZ444" s="10"/>
      <c r="LEA444" s="10"/>
      <c r="LEB444" s="10"/>
      <c r="LEC444" s="10"/>
      <c r="LED444" s="10"/>
      <c r="LEE444" s="10"/>
      <c r="LEF444" s="10"/>
      <c r="LEG444" s="10"/>
      <c r="LEH444" s="10"/>
      <c r="LEI444" s="10"/>
      <c r="LEJ444" s="10"/>
      <c r="LEK444" s="10"/>
      <c r="LEL444" s="10"/>
      <c r="LEM444" s="10"/>
      <c r="LEN444" s="10"/>
      <c r="LEO444" s="10"/>
      <c r="LEP444" s="10"/>
      <c r="LEQ444" s="10"/>
      <c r="LER444" s="10"/>
      <c r="LES444" s="10"/>
      <c r="LET444" s="10"/>
      <c r="LEU444" s="10"/>
      <c r="LEV444" s="10"/>
      <c r="LEW444" s="10"/>
      <c r="LEX444" s="10"/>
      <c r="LEY444" s="10"/>
      <c r="LEZ444" s="10"/>
      <c r="LFA444" s="10"/>
      <c r="LFB444" s="10"/>
      <c r="LFC444" s="10"/>
      <c r="LFD444" s="10"/>
      <c r="LFE444" s="10"/>
      <c r="LFF444" s="10"/>
      <c r="LFG444" s="10"/>
      <c r="LFH444" s="10"/>
      <c r="LFI444" s="10"/>
      <c r="LFJ444" s="10"/>
      <c r="LFK444" s="10"/>
      <c r="LFL444" s="10"/>
      <c r="LFM444" s="10"/>
      <c r="LFN444" s="10"/>
      <c r="LFO444" s="10"/>
      <c r="LFP444" s="10"/>
      <c r="LFQ444" s="10"/>
      <c r="LFR444" s="10"/>
      <c r="LFS444" s="10"/>
      <c r="LFT444" s="10"/>
      <c r="LFU444" s="10"/>
      <c r="LFV444" s="10"/>
      <c r="LFW444" s="10"/>
      <c r="LFX444" s="10"/>
      <c r="LFY444" s="10"/>
      <c r="LFZ444" s="10"/>
      <c r="LGA444" s="10"/>
      <c r="LGB444" s="10"/>
      <c r="LGC444" s="10"/>
      <c r="LGD444" s="10"/>
      <c r="LGE444" s="10"/>
      <c r="LGF444" s="10"/>
      <c r="LGG444" s="10"/>
      <c r="LGH444" s="10"/>
      <c r="LGI444" s="10"/>
      <c r="LGJ444" s="10"/>
      <c r="LGK444" s="10"/>
      <c r="LGL444" s="10"/>
      <c r="LGM444" s="10"/>
      <c r="LGN444" s="10"/>
      <c r="LGO444" s="10"/>
      <c r="LGP444" s="10"/>
      <c r="LGQ444" s="10"/>
      <c r="LGR444" s="10"/>
      <c r="LGS444" s="10"/>
      <c r="LGT444" s="10"/>
      <c r="LGU444" s="10"/>
      <c r="LGV444" s="10"/>
      <c r="LGW444" s="10"/>
      <c r="LGX444" s="10"/>
      <c r="LGY444" s="10"/>
      <c r="LGZ444" s="10"/>
      <c r="LHA444" s="10"/>
      <c r="LHB444" s="10"/>
      <c r="LHC444" s="10"/>
      <c r="LHD444" s="10"/>
      <c r="LHE444" s="10"/>
      <c r="LHF444" s="10"/>
      <c r="LHG444" s="10"/>
      <c r="LHH444" s="10"/>
      <c r="LHI444" s="10"/>
      <c r="LHJ444" s="10"/>
      <c r="LHK444" s="10"/>
      <c r="LHL444" s="10"/>
      <c r="LHM444" s="10"/>
      <c r="LHN444" s="10"/>
      <c r="LHO444" s="10"/>
      <c r="LHP444" s="10"/>
      <c r="LHQ444" s="10"/>
      <c r="LHR444" s="10"/>
      <c r="LHS444" s="10"/>
      <c r="LHT444" s="10"/>
      <c r="LHU444" s="10"/>
      <c r="LHV444" s="10"/>
      <c r="LHW444" s="10"/>
      <c r="LHX444" s="10"/>
      <c r="LHY444" s="10"/>
      <c r="LHZ444" s="10"/>
      <c r="LIA444" s="10"/>
      <c r="LIB444" s="10"/>
      <c r="LIC444" s="10"/>
      <c r="LID444" s="10"/>
      <c r="LIE444" s="10"/>
      <c r="LIF444" s="10"/>
      <c r="LIG444" s="10"/>
      <c r="LIH444" s="10"/>
      <c r="LII444" s="10"/>
      <c r="LIJ444" s="10"/>
      <c r="LIK444" s="10"/>
      <c r="LIL444" s="10"/>
      <c r="LIM444" s="10"/>
      <c r="LIN444" s="10"/>
      <c r="LIO444" s="10"/>
      <c r="LIP444" s="10"/>
      <c r="LIQ444" s="10"/>
      <c r="LIR444" s="10"/>
      <c r="LIS444" s="10"/>
      <c r="LIT444" s="10"/>
      <c r="LIU444" s="10"/>
      <c r="LIV444" s="10"/>
      <c r="LIW444" s="10"/>
      <c r="LIX444" s="10"/>
      <c r="LIY444" s="10"/>
      <c r="LIZ444" s="10"/>
      <c r="LJA444" s="10"/>
      <c r="LJB444" s="10"/>
      <c r="LJC444" s="10"/>
      <c r="LJD444" s="10"/>
      <c r="LJE444" s="10"/>
      <c r="LJF444" s="10"/>
      <c r="LJG444" s="10"/>
      <c r="LJH444" s="10"/>
      <c r="LJI444" s="10"/>
      <c r="LJJ444" s="10"/>
      <c r="LJK444" s="10"/>
      <c r="LJL444" s="10"/>
      <c r="LJM444" s="10"/>
      <c r="LJN444" s="10"/>
      <c r="LJO444" s="10"/>
      <c r="LJP444" s="10"/>
      <c r="LJQ444" s="10"/>
      <c r="LJR444" s="10"/>
      <c r="LJS444" s="10"/>
      <c r="LJT444" s="10"/>
      <c r="LJU444" s="10"/>
      <c r="LJV444" s="10"/>
      <c r="LJW444" s="10"/>
      <c r="LJX444" s="10"/>
      <c r="LJY444" s="10"/>
      <c r="LJZ444" s="10"/>
      <c r="LKA444" s="10"/>
      <c r="LKB444" s="10"/>
      <c r="LKC444" s="10"/>
      <c r="LKD444" s="10"/>
      <c r="LKE444" s="10"/>
      <c r="LKF444" s="10"/>
      <c r="LKG444" s="10"/>
      <c r="LKH444" s="10"/>
      <c r="LKI444" s="10"/>
      <c r="LKJ444" s="10"/>
      <c r="LKK444" s="10"/>
      <c r="LKL444" s="10"/>
      <c r="LKM444" s="10"/>
      <c r="LKN444" s="10"/>
      <c r="LKO444" s="10"/>
      <c r="LKP444" s="10"/>
      <c r="LKQ444" s="10"/>
      <c r="LKR444" s="10"/>
      <c r="LKS444" s="10"/>
      <c r="LKT444" s="10"/>
      <c r="LKU444" s="10"/>
      <c r="LKV444" s="10"/>
      <c r="LKW444" s="10"/>
      <c r="LKX444" s="10"/>
      <c r="LKY444" s="10"/>
      <c r="LKZ444" s="10"/>
      <c r="LLA444" s="10"/>
      <c r="LLB444" s="10"/>
      <c r="LLC444" s="10"/>
      <c r="LLD444" s="10"/>
      <c r="LLE444" s="10"/>
      <c r="LLF444" s="10"/>
      <c r="LLG444" s="10"/>
      <c r="LLH444" s="10"/>
      <c r="LLI444" s="10"/>
      <c r="LLJ444" s="10"/>
      <c r="LLK444" s="10"/>
      <c r="LLL444" s="10"/>
      <c r="LLM444" s="10"/>
      <c r="LLN444" s="10"/>
      <c r="LLO444" s="10"/>
      <c r="LLP444" s="10"/>
      <c r="LLQ444" s="10"/>
      <c r="LLR444" s="10"/>
      <c r="LLS444" s="10"/>
      <c r="LLT444" s="10"/>
      <c r="LLU444" s="10"/>
      <c r="LLV444" s="10"/>
      <c r="LLW444" s="10"/>
      <c r="LLX444" s="10"/>
      <c r="LLY444" s="10"/>
      <c r="LLZ444" s="10"/>
      <c r="LMA444" s="10"/>
      <c r="LMB444" s="10"/>
      <c r="LMC444" s="10"/>
      <c r="LMD444" s="10"/>
      <c r="LME444" s="10"/>
      <c r="LMF444" s="10"/>
      <c r="LMG444" s="10"/>
      <c r="LMH444" s="10"/>
      <c r="LMI444" s="10"/>
      <c r="LMJ444" s="10"/>
      <c r="LMK444" s="10"/>
      <c r="LML444" s="10"/>
      <c r="LMM444" s="10"/>
      <c r="LMN444" s="10"/>
      <c r="LMO444" s="10"/>
      <c r="LMP444" s="10"/>
      <c r="LMQ444" s="10"/>
      <c r="LMR444" s="10"/>
      <c r="LMS444" s="10"/>
      <c r="LMT444" s="10"/>
      <c r="LMU444" s="10"/>
      <c r="LMV444" s="10"/>
      <c r="LMW444" s="10"/>
      <c r="LMX444" s="10"/>
      <c r="LMY444" s="10"/>
      <c r="LMZ444" s="10"/>
      <c r="LNA444" s="10"/>
      <c r="LNB444" s="10"/>
      <c r="LNC444" s="10"/>
      <c r="LND444" s="10"/>
      <c r="LNE444" s="10"/>
      <c r="LNF444" s="10"/>
      <c r="LNG444" s="10"/>
      <c r="LNH444" s="10"/>
      <c r="LNI444" s="10"/>
      <c r="LNJ444" s="10"/>
      <c r="LNK444" s="10"/>
      <c r="LNL444" s="10"/>
      <c r="LNM444" s="10"/>
      <c r="LNN444" s="10"/>
      <c r="LNO444" s="10"/>
      <c r="LNP444" s="10"/>
      <c r="LNQ444" s="10"/>
      <c r="LNR444" s="10"/>
      <c r="LNS444" s="10"/>
      <c r="LNT444" s="10"/>
      <c r="LNU444" s="10"/>
      <c r="LNV444" s="10"/>
      <c r="LNW444" s="10"/>
      <c r="LNX444" s="10"/>
      <c r="LNY444" s="10"/>
      <c r="LNZ444" s="10"/>
      <c r="LOA444" s="10"/>
      <c r="LOB444" s="10"/>
      <c r="LOC444" s="10"/>
      <c r="LOD444" s="10"/>
      <c r="LOE444" s="10"/>
      <c r="LOF444" s="10"/>
      <c r="LOG444" s="10"/>
      <c r="LOH444" s="10"/>
      <c r="LOI444" s="10"/>
      <c r="LOJ444" s="10"/>
      <c r="LOK444" s="10"/>
      <c r="LOL444" s="10"/>
      <c r="LOM444" s="10"/>
      <c r="LON444" s="10"/>
      <c r="LOO444" s="10"/>
      <c r="LOP444" s="10"/>
      <c r="LOQ444" s="10"/>
      <c r="LOR444" s="10"/>
      <c r="LOS444" s="10"/>
      <c r="LOT444" s="10"/>
      <c r="LOU444" s="10"/>
      <c r="LOV444" s="10"/>
      <c r="LOW444" s="10"/>
      <c r="LOX444" s="10"/>
      <c r="LOY444" s="10"/>
      <c r="LOZ444" s="10"/>
      <c r="LPA444" s="10"/>
      <c r="LPB444" s="10"/>
      <c r="LPC444" s="10"/>
      <c r="LPD444" s="10"/>
      <c r="LPE444" s="10"/>
      <c r="LPF444" s="10"/>
      <c r="LPG444" s="10"/>
      <c r="LPH444" s="10"/>
      <c r="LPI444" s="10"/>
      <c r="LPJ444" s="10"/>
      <c r="LPK444" s="10"/>
      <c r="LPL444" s="10"/>
      <c r="LPM444" s="10"/>
      <c r="LPN444" s="10"/>
      <c r="LPO444" s="10"/>
      <c r="LPP444" s="10"/>
      <c r="LPQ444" s="10"/>
      <c r="LPR444" s="10"/>
      <c r="LPS444" s="10"/>
      <c r="LPT444" s="10"/>
      <c r="LPU444" s="10"/>
      <c r="LPV444" s="10"/>
      <c r="LPW444" s="10"/>
      <c r="LPX444" s="10"/>
      <c r="LPY444" s="10"/>
      <c r="LPZ444" s="10"/>
      <c r="LQA444" s="10"/>
      <c r="LQB444" s="10"/>
      <c r="LQC444" s="10"/>
      <c r="LQD444" s="10"/>
      <c r="LQE444" s="10"/>
      <c r="LQF444" s="10"/>
      <c r="LQG444" s="10"/>
      <c r="LQH444" s="10"/>
      <c r="LQI444" s="10"/>
      <c r="LQJ444" s="10"/>
      <c r="LQK444" s="10"/>
      <c r="LQL444" s="10"/>
      <c r="LQM444" s="10"/>
      <c r="LQN444" s="10"/>
      <c r="LQO444" s="10"/>
      <c r="LQP444" s="10"/>
      <c r="LQQ444" s="10"/>
      <c r="LQR444" s="10"/>
      <c r="LQS444" s="10"/>
      <c r="LQT444" s="10"/>
      <c r="LQU444" s="10"/>
      <c r="LQV444" s="10"/>
      <c r="LQW444" s="10"/>
      <c r="LQX444" s="10"/>
      <c r="LQY444" s="10"/>
      <c r="LQZ444" s="10"/>
      <c r="LRA444" s="10"/>
      <c r="LRB444" s="10"/>
      <c r="LRC444" s="10"/>
      <c r="LRD444" s="10"/>
      <c r="LRE444" s="10"/>
      <c r="LRF444" s="10"/>
      <c r="LRG444" s="10"/>
      <c r="LRH444" s="10"/>
      <c r="LRI444" s="10"/>
      <c r="LRJ444" s="10"/>
      <c r="LRK444" s="10"/>
      <c r="LRL444" s="10"/>
      <c r="LRM444" s="10"/>
      <c r="LRN444" s="10"/>
      <c r="LRO444" s="10"/>
      <c r="LRP444" s="10"/>
      <c r="LRQ444" s="10"/>
      <c r="LRR444" s="10"/>
      <c r="LRS444" s="10"/>
      <c r="LRT444" s="10"/>
      <c r="LRU444" s="10"/>
      <c r="LRV444" s="10"/>
      <c r="LRW444" s="10"/>
      <c r="LRX444" s="10"/>
      <c r="LRY444" s="10"/>
      <c r="LRZ444" s="10"/>
      <c r="LSA444" s="10"/>
      <c r="LSB444" s="10"/>
      <c r="LSC444" s="10"/>
      <c r="LSD444" s="10"/>
      <c r="LSE444" s="10"/>
      <c r="LSF444" s="10"/>
      <c r="LSG444" s="10"/>
      <c r="LSH444" s="10"/>
      <c r="LSI444" s="10"/>
      <c r="LSJ444" s="10"/>
      <c r="LSK444" s="10"/>
      <c r="LSL444" s="10"/>
      <c r="LSM444" s="10"/>
      <c r="LSN444" s="10"/>
      <c r="LSO444" s="10"/>
      <c r="LSP444" s="10"/>
      <c r="LSQ444" s="10"/>
      <c r="LSR444" s="10"/>
      <c r="LSS444" s="10"/>
      <c r="LST444" s="10"/>
      <c r="LSU444" s="10"/>
      <c r="LSV444" s="10"/>
      <c r="LSW444" s="10"/>
      <c r="LSX444" s="10"/>
      <c r="LSY444" s="10"/>
      <c r="LSZ444" s="10"/>
      <c r="LTA444" s="10"/>
      <c r="LTB444" s="10"/>
      <c r="LTC444" s="10"/>
      <c r="LTD444" s="10"/>
      <c r="LTE444" s="10"/>
      <c r="LTF444" s="10"/>
      <c r="LTG444" s="10"/>
      <c r="LTH444" s="10"/>
      <c r="LTI444" s="10"/>
      <c r="LTJ444" s="10"/>
      <c r="LTK444" s="10"/>
      <c r="LTL444" s="10"/>
      <c r="LTM444" s="10"/>
      <c r="LTN444" s="10"/>
      <c r="LTO444" s="10"/>
      <c r="LTP444" s="10"/>
      <c r="LTQ444" s="10"/>
      <c r="LTR444" s="10"/>
      <c r="LTS444" s="10"/>
      <c r="LTT444" s="10"/>
      <c r="LTU444" s="10"/>
      <c r="LTV444" s="10"/>
      <c r="LTW444" s="10"/>
      <c r="LTX444" s="10"/>
      <c r="LTY444" s="10"/>
      <c r="LTZ444" s="10"/>
      <c r="LUA444" s="10"/>
      <c r="LUB444" s="10"/>
      <c r="LUC444" s="10"/>
      <c r="LUD444" s="10"/>
      <c r="LUE444" s="10"/>
      <c r="LUF444" s="10"/>
      <c r="LUG444" s="10"/>
      <c r="LUH444" s="10"/>
      <c r="LUI444" s="10"/>
      <c r="LUJ444" s="10"/>
      <c r="LUK444" s="10"/>
      <c r="LUL444" s="10"/>
      <c r="LUM444" s="10"/>
      <c r="LUN444" s="10"/>
      <c r="LUO444" s="10"/>
      <c r="LUP444" s="10"/>
      <c r="LUQ444" s="10"/>
      <c r="LUR444" s="10"/>
      <c r="LUS444" s="10"/>
      <c r="LUT444" s="10"/>
      <c r="LUU444" s="10"/>
      <c r="LUV444" s="10"/>
      <c r="LUW444" s="10"/>
      <c r="LUX444" s="10"/>
      <c r="LUY444" s="10"/>
      <c r="LUZ444" s="10"/>
      <c r="LVA444" s="10"/>
      <c r="LVB444" s="10"/>
      <c r="LVC444" s="10"/>
      <c r="LVD444" s="10"/>
      <c r="LVE444" s="10"/>
      <c r="LVF444" s="10"/>
      <c r="LVG444" s="10"/>
      <c r="LVH444" s="10"/>
      <c r="LVI444" s="10"/>
      <c r="LVJ444" s="10"/>
      <c r="LVK444" s="10"/>
      <c r="LVL444" s="10"/>
      <c r="LVM444" s="10"/>
      <c r="LVN444" s="10"/>
      <c r="LVO444" s="10"/>
      <c r="LVP444" s="10"/>
      <c r="LVQ444" s="10"/>
      <c r="LVR444" s="10"/>
      <c r="LVS444" s="10"/>
      <c r="LVT444" s="10"/>
      <c r="LVU444" s="10"/>
      <c r="LVV444" s="10"/>
      <c r="LVW444" s="10"/>
      <c r="LVX444" s="10"/>
      <c r="LVY444" s="10"/>
      <c r="LVZ444" s="10"/>
      <c r="LWA444" s="10"/>
      <c r="LWB444" s="10"/>
      <c r="LWC444" s="10"/>
      <c r="LWD444" s="10"/>
      <c r="LWE444" s="10"/>
      <c r="LWF444" s="10"/>
      <c r="LWG444" s="10"/>
      <c r="LWH444" s="10"/>
      <c r="LWI444" s="10"/>
      <c r="LWJ444" s="10"/>
      <c r="LWK444" s="10"/>
      <c r="LWL444" s="10"/>
      <c r="LWM444" s="10"/>
      <c r="LWN444" s="10"/>
      <c r="LWO444" s="10"/>
      <c r="LWP444" s="10"/>
      <c r="LWQ444" s="10"/>
      <c r="LWR444" s="10"/>
      <c r="LWS444" s="10"/>
      <c r="LWT444" s="10"/>
      <c r="LWU444" s="10"/>
      <c r="LWV444" s="10"/>
      <c r="LWW444" s="10"/>
      <c r="LWX444" s="10"/>
      <c r="LWY444" s="10"/>
      <c r="LWZ444" s="10"/>
      <c r="LXA444" s="10"/>
      <c r="LXB444" s="10"/>
      <c r="LXC444" s="10"/>
      <c r="LXD444" s="10"/>
      <c r="LXE444" s="10"/>
      <c r="LXF444" s="10"/>
      <c r="LXG444" s="10"/>
      <c r="LXH444" s="10"/>
      <c r="LXI444" s="10"/>
      <c r="LXJ444" s="10"/>
      <c r="LXK444" s="10"/>
      <c r="LXL444" s="10"/>
      <c r="LXM444" s="10"/>
      <c r="LXN444" s="10"/>
      <c r="LXO444" s="10"/>
      <c r="LXP444" s="10"/>
      <c r="LXQ444" s="10"/>
      <c r="LXR444" s="10"/>
      <c r="LXS444" s="10"/>
      <c r="LXT444" s="10"/>
      <c r="LXU444" s="10"/>
      <c r="LXV444" s="10"/>
      <c r="LXW444" s="10"/>
      <c r="LXX444" s="10"/>
      <c r="LXY444" s="10"/>
      <c r="LXZ444" s="10"/>
      <c r="LYA444" s="10"/>
      <c r="LYB444" s="10"/>
      <c r="LYC444" s="10"/>
      <c r="LYD444" s="10"/>
      <c r="LYE444" s="10"/>
      <c r="LYF444" s="10"/>
      <c r="LYG444" s="10"/>
      <c r="LYH444" s="10"/>
      <c r="LYI444" s="10"/>
      <c r="LYJ444" s="10"/>
      <c r="LYK444" s="10"/>
      <c r="LYL444" s="10"/>
      <c r="LYM444" s="10"/>
      <c r="LYN444" s="10"/>
      <c r="LYO444" s="10"/>
      <c r="LYP444" s="10"/>
      <c r="LYQ444" s="10"/>
      <c r="LYR444" s="10"/>
      <c r="LYS444" s="10"/>
      <c r="LYT444" s="10"/>
      <c r="LYU444" s="10"/>
      <c r="LYV444" s="10"/>
      <c r="LYW444" s="10"/>
      <c r="LYX444" s="10"/>
      <c r="LYY444" s="10"/>
      <c r="LYZ444" s="10"/>
      <c r="LZA444" s="10"/>
      <c r="LZB444" s="10"/>
      <c r="LZC444" s="10"/>
      <c r="LZD444" s="10"/>
      <c r="LZE444" s="10"/>
      <c r="LZF444" s="10"/>
      <c r="LZG444" s="10"/>
      <c r="LZH444" s="10"/>
      <c r="LZI444" s="10"/>
      <c r="LZJ444" s="10"/>
      <c r="LZK444" s="10"/>
      <c r="LZL444" s="10"/>
      <c r="LZM444" s="10"/>
      <c r="LZN444" s="10"/>
      <c r="LZO444" s="10"/>
      <c r="LZP444" s="10"/>
      <c r="LZQ444" s="10"/>
      <c r="LZR444" s="10"/>
      <c r="LZS444" s="10"/>
      <c r="LZT444" s="10"/>
      <c r="LZU444" s="10"/>
      <c r="LZV444" s="10"/>
      <c r="LZW444" s="10"/>
      <c r="LZX444" s="10"/>
      <c r="LZY444" s="10"/>
      <c r="LZZ444" s="10"/>
      <c r="MAA444" s="10"/>
      <c r="MAB444" s="10"/>
      <c r="MAC444" s="10"/>
      <c r="MAD444" s="10"/>
      <c r="MAE444" s="10"/>
      <c r="MAF444" s="10"/>
      <c r="MAG444" s="10"/>
      <c r="MAH444" s="10"/>
      <c r="MAI444" s="10"/>
      <c r="MAJ444" s="10"/>
      <c r="MAK444" s="10"/>
      <c r="MAL444" s="10"/>
      <c r="MAM444" s="10"/>
      <c r="MAN444" s="10"/>
      <c r="MAO444" s="10"/>
      <c r="MAP444" s="10"/>
      <c r="MAQ444" s="10"/>
      <c r="MAR444" s="10"/>
      <c r="MAS444" s="10"/>
      <c r="MAT444" s="10"/>
      <c r="MAU444" s="10"/>
      <c r="MAV444" s="10"/>
      <c r="MAW444" s="10"/>
      <c r="MAX444" s="10"/>
      <c r="MAY444" s="10"/>
      <c r="MAZ444" s="10"/>
      <c r="MBA444" s="10"/>
      <c r="MBB444" s="10"/>
      <c r="MBC444" s="10"/>
      <c r="MBD444" s="10"/>
      <c r="MBE444" s="10"/>
      <c r="MBF444" s="10"/>
      <c r="MBG444" s="10"/>
      <c r="MBH444" s="10"/>
      <c r="MBI444" s="10"/>
      <c r="MBJ444" s="10"/>
      <c r="MBK444" s="10"/>
      <c r="MBL444" s="10"/>
      <c r="MBM444" s="10"/>
      <c r="MBN444" s="10"/>
      <c r="MBO444" s="10"/>
      <c r="MBP444" s="10"/>
      <c r="MBQ444" s="10"/>
      <c r="MBR444" s="10"/>
      <c r="MBS444" s="10"/>
      <c r="MBT444" s="10"/>
      <c r="MBU444" s="10"/>
      <c r="MBV444" s="10"/>
      <c r="MBW444" s="10"/>
      <c r="MBX444" s="10"/>
      <c r="MBY444" s="10"/>
      <c r="MBZ444" s="10"/>
      <c r="MCA444" s="10"/>
      <c r="MCB444" s="10"/>
      <c r="MCC444" s="10"/>
      <c r="MCD444" s="10"/>
      <c r="MCE444" s="10"/>
      <c r="MCF444" s="10"/>
      <c r="MCG444" s="10"/>
      <c r="MCH444" s="10"/>
      <c r="MCI444" s="10"/>
      <c r="MCJ444" s="10"/>
      <c r="MCK444" s="10"/>
      <c r="MCL444" s="10"/>
      <c r="MCM444" s="10"/>
      <c r="MCN444" s="10"/>
      <c r="MCO444" s="10"/>
      <c r="MCP444" s="10"/>
      <c r="MCQ444" s="10"/>
      <c r="MCR444" s="10"/>
      <c r="MCS444" s="10"/>
      <c r="MCT444" s="10"/>
      <c r="MCU444" s="10"/>
      <c r="MCV444" s="10"/>
      <c r="MCW444" s="10"/>
      <c r="MCX444" s="10"/>
      <c r="MCY444" s="10"/>
      <c r="MCZ444" s="10"/>
      <c r="MDA444" s="10"/>
      <c r="MDB444" s="10"/>
      <c r="MDC444" s="10"/>
      <c r="MDD444" s="10"/>
      <c r="MDE444" s="10"/>
      <c r="MDF444" s="10"/>
      <c r="MDG444" s="10"/>
      <c r="MDH444" s="10"/>
      <c r="MDI444" s="10"/>
      <c r="MDJ444" s="10"/>
      <c r="MDK444" s="10"/>
      <c r="MDL444" s="10"/>
      <c r="MDM444" s="10"/>
      <c r="MDN444" s="10"/>
      <c r="MDO444" s="10"/>
      <c r="MDP444" s="10"/>
      <c r="MDQ444" s="10"/>
      <c r="MDR444" s="10"/>
      <c r="MDS444" s="10"/>
      <c r="MDT444" s="10"/>
      <c r="MDU444" s="10"/>
      <c r="MDV444" s="10"/>
      <c r="MDW444" s="10"/>
      <c r="MDX444" s="10"/>
      <c r="MDY444" s="10"/>
      <c r="MDZ444" s="10"/>
      <c r="MEA444" s="10"/>
      <c r="MEB444" s="10"/>
      <c r="MEC444" s="10"/>
      <c r="MED444" s="10"/>
      <c r="MEE444" s="10"/>
      <c r="MEF444" s="10"/>
      <c r="MEG444" s="10"/>
      <c r="MEH444" s="10"/>
      <c r="MEI444" s="10"/>
      <c r="MEJ444" s="10"/>
      <c r="MEK444" s="10"/>
      <c r="MEL444" s="10"/>
      <c r="MEM444" s="10"/>
      <c r="MEN444" s="10"/>
      <c r="MEO444" s="10"/>
      <c r="MEP444" s="10"/>
      <c r="MEQ444" s="10"/>
      <c r="MER444" s="10"/>
      <c r="MES444" s="10"/>
      <c r="MET444" s="10"/>
      <c r="MEU444" s="10"/>
      <c r="MEV444" s="10"/>
      <c r="MEW444" s="10"/>
      <c r="MEX444" s="10"/>
      <c r="MEY444" s="10"/>
      <c r="MEZ444" s="10"/>
      <c r="MFA444" s="10"/>
      <c r="MFB444" s="10"/>
      <c r="MFC444" s="10"/>
      <c r="MFD444" s="10"/>
      <c r="MFE444" s="10"/>
      <c r="MFF444" s="10"/>
      <c r="MFG444" s="10"/>
      <c r="MFH444" s="10"/>
      <c r="MFI444" s="10"/>
      <c r="MFJ444" s="10"/>
      <c r="MFK444" s="10"/>
      <c r="MFL444" s="10"/>
      <c r="MFM444" s="10"/>
      <c r="MFN444" s="10"/>
      <c r="MFO444" s="10"/>
      <c r="MFP444" s="10"/>
      <c r="MFQ444" s="10"/>
      <c r="MFR444" s="10"/>
      <c r="MFS444" s="10"/>
      <c r="MFT444" s="10"/>
      <c r="MFU444" s="10"/>
      <c r="MFV444" s="10"/>
      <c r="MFW444" s="10"/>
      <c r="MFX444" s="10"/>
      <c r="MFY444" s="10"/>
      <c r="MFZ444" s="10"/>
      <c r="MGA444" s="10"/>
      <c r="MGB444" s="10"/>
      <c r="MGC444" s="10"/>
      <c r="MGD444" s="10"/>
      <c r="MGE444" s="10"/>
      <c r="MGF444" s="10"/>
      <c r="MGG444" s="10"/>
      <c r="MGH444" s="10"/>
      <c r="MGI444" s="10"/>
      <c r="MGJ444" s="10"/>
      <c r="MGK444" s="10"/>
      <c r="MGL444" s="10"/>
      <c r="MGM444" s="10"/>
      <c r="MGN444" s="10"/>
      <c r="MGO444" s="10"/>
      <c r="MGP444" s="10"/>
      <c r="MGQ444" s="10"/>
      <c r="MGR444" s="10"/>
      <c r="MGS444" s="10"/>
      <c r="MGT444" s="10"/>
      <c r="MGU444" s="10"/>
      <c r="MGV444" s="10"/>
      <c r="MGW444" s="10"/>
      <c r="MGX444" s="10"/>
      <c r="MGY444" s="10"/>
      <c r="MGZ444" s="10"/>
      <c r="MHA444" s="10"/>
      <c r="MHB444" s="10"/>
      <c r="MHC444" s="10"/>
      <c r="MHD444" s="10"/>
      <c r="MHE444" s="10"/>
      <c r="MHF444" s="10"/>
      <c r="MHG444" s="10"/>
      <c r="MHH444" s="10"/>
      <c r="MHI444" s="10"/>
      <c r="MHJ444" s="10"/>
      <c r="MHK444" s="10"/>
      <c r="MHL444" s="10"/>
      <c r="MHM444" s="10"/>
      <c r="MHN444" s="10"/>
      <c r="MHO444" s="10"/>
      <c r="MHP444" s="10"/>
      <c r="MHQ444" s="10"/>
      <c r="MHR444" s="10"/>
      <c r="MHS444" s="10"/>
      <c r="MHT444" s="10"/>
      <c r="MHU444" s="10"/>
      <c r="MHV444" s="10"/>
      <c r="MHW444" s="10"/>
      <c r="MHX444" s="10"/>
      <c r="MHY444" s="10"/>
      <c r="MHZ444" s="10"/>
      <c r="MIA444" s="10"/>
      <c r="MIB444" s="10"/>
      <c r="MIC444" s="10"/>
      <c r="MID444" s="10"/>
      <c r="MIE444" s="10"/>
      <c r="MIF444" s="10"/>
      <c r="MIG444" s="10"/>
      <c r="MIH444" s="10"/>
      <c r="MII444" s="10"/>
      <c r="MIJ444" s="10"/>
      <c r="MIK444" s="10"/>
      <c r="MIL444" s="10"/>
      <c r="MIM444" s="10"/>
      <c r="MIN444" s="10"/>
      <c r="MIO444" s="10"/>
      <c r="MIP444" s="10"/>
      <c r="MIQ444" s="10"/>
      <c r="MIR444" s="10"/>
      <c r="MIS444" s="10"/>
      <c r="MIT444" s="10"/>
      <c r="MIU444" s="10"/>
      <c r="MIV444" s="10"/>
      <c r="MIW444" s="10"/>
      <c r="MIX444" s="10"/>
      <c r="MIY444" s="10"/>
      <c r="MIZ444" s="10"/>
      <c r="MJA444" s="10"/>
      <c r="MJB444" s="10"/>
      <c r="MJC444" s="10"/>
      <c r="MJD444" s="10"/>
      <c r="MJE444" s="10"/>
      <c r="MJF444" s="10"/>
      <c r="MJG444" s="10"/>
      <c r="MJH444" s="10"/>
      <c r="MJI444" s="10"/>
      <c r="MJJ444" s="10"/>
      <c r="MJK444" s="10"/>
      <c r="MJL444" s="10"/>
      <c r="MJM444" s="10"/>
      <c r="MJN444" s="10"/>
      <c r="MJO444" s="10"/>
      <c r="MJP444" s="10"/>
      <c r="MJQ444" s="10"/>
      <c r="MJR444" s="10"/>
      <c r="MJS444" s="10"/>
      <c r="MJT444" s="10"/>
      <c r="MJU444" s="10"/>
      <c r="MJV444" s="10"/>
      <c r="MJW444" s="10"/>
      <c r="MJX444" s="10"/>
      <c r="MJY444" s="10"/>
      <c r="MJZ444" s="10"/>
      <c r="MKA444" s="10"/>
      <c r="MKB444" s="10"/>
      <c r="MKC444" s="10"/>
      <c r="MKD444" s="10"/>
      <c r="MKE444" s="10"/>
      <c r="MKF444" s="10"/>
      <c r="MKG444" s="10"/>
      <c r="MKH444" s="10"/>
      <c r="MKI444" s="10"/>
      <c r="MKJ444" s="10"/>
      <c r="MKK444" s="10"/>
      <c r="MKL444" s="10"/>
      <c r="MKM444" s="10"/>
      <c r="MKN444" s="10"/>
      <c r="MKO444" s="10"/>
      <c r="MKP444" s="10"/>
      <c r="MKQ444" s="10"/>
      <c r="MKR444" s="10"/>
      <c r="MKS444" s="10"/>
      <c r="MKT444" s="10"/>
      <c r="MKU444" s="10"/>
      <c r="MKV444" s="10"/>
      <c r="MKW444" s="10"/>
      <c r="MKX444" s="10"/>
      <c r="MKY444" s="10"/>
      <c r="MKZ444" s="10"/>
      <c r="MLA444" s="10"/>
      <c r="MLB444" s="10"/>
      <c r="MLC444" s="10"/>
      <c r="MLD444" s="10"/>
      <c r="MLE444" s="10"/>
      <c r="MLF444" s="10"/>
      <c r="MLG444" s="10"/>
      <c r="MLH444" s="10"/>
      <c r="MLI444" s="10"/>
      <c r="MLJ444" s="10"/>
      <c r="MLK444" s="10"/>
      <c r="MLL444" s="10"/>
      <c r="MLM444" s="10"/>
      <c r="MLN444" s="10"/>
      <c r="MLO444" s="10"/>
      <c r="MLP444" s="10"/>
      <c r="MLQ444" s="10"/>
      <c r="MLR444" s="10"/>
      <c r="MLS444" s="10"/>
      <c r="MLT444" s="10"/>
      <c r="MLU444" s="10"/>
      <c r="MLV444" s="10"/>
      <c r="MLW444" s="10"/>
      <c r="MLX444" s="10"/>
      <c r="MLY444" s="10"/>
      <c r="MLZ444" s="10"/>
      <c r="MMA444" s="10"/>
      <c r="MMB444" s="10"/>
      <c r="MMC444" s="10"/>
      <c r="MMD444" s="10"/>
      <c r="MME444" s="10"/>
      <c r="MMF444" s="10"/>
      <c r="MMG444" s="10"/>
      <c r="MMH444" s="10"/>
      <c r="MMI444" s="10"/>
      <c r="MMJ444" s="10"/>
      <c r="MMK444" s="10"/>
      <c r="MML444" s="10"/>
      <c r="MMM444" s="10"/>
      <c r="MMN444" s="10"/>
      <c r="MMO444" s="10"/>
      <c r="MMP444" s="10"/>
      <c r="MMQ444" s="10"/>
      <c r="MMR444" s="10"/>
      <c r="MMS444" s="10"/>
      <c r="MMT444" s="10"/>
      <c r="MMU444" s="10"/>
      <c r="MMV444" s="10"/>
      <c r="MMW444" s="10"/>
      <c r="MMX444" s="10"/>
      <c r="MMY444" s="10"/>
      <c r="MMZ444" s="10"/>
      <c r="MNA444" s="10"/>
      <c r="MNB444" s="10"/>
      <c r="MNC444" s="10"/>
      <c r="MND444" s="10"/>
      <c r="MNE444" s="10"/>
      <c r="MNF444" s="10"/>
      <c r="MNG444" s="10"/>
      <c r="MNH444" s="10"/>
      <c r="MNI444" s="10"/>
      <c r="MNJ444" s="10"/>
      <c r="MNK444" s="10"/>
      <c r="MNL444" s="10"/>
      <c r="MNM444" s="10"/>
      <c r="MNN444" s="10"/>
      <c r="MNO444" s="10"/>
      <c r="MNP444" s="10"/>
      <c r="MNQ444" s="10"/>
      <c r="MNR444" s="10"/>
      <c r="MNS444" s="10"/>
      <c r="MNT444" s="10"/>
      <c r="MNU444" s="10"/>
      <c r="MNV444" s="10"/>
      <c r="MNW444" s="10"/>
      <c r="MNX444" s="10"/>
      <c r="MNY444" s="10"/>
      <c r="MNZ444" s="10"/>
      <c r="MOA444" s="10"/>
      <c r="MOB444" s="10"/>
      <c r="MOC444" s="10"/>
      <c r="MOD444" s="10"/>
      <c r="MOE444" s="10"/>
      <c r="MOF444" s="10"/>
      <c r="MOG444" s="10"/>
      <c r="MOH444" s="10"/>
      <c r="MOI444" s="10"/>
      <c r="MOJ444" s="10"/>
      <c r="MOK444" s="10"/>
      <c r="MOL444" s="10"/>
      <c r="MOM444" s="10"/>
      <c r="MON444" s="10"/>
      <c r="MOO444" s="10"/>
      <c r="MOP444" s="10"/>
      <c r="MOQ444" s="10"/>
      <c r="MOR444" s="10"/>
      <c r="MOS444" s="10"/>
      <c r="MOT444" s="10"/>
      <c r="MOU444" s="10"/>
      <c r="MOV444" s="10"/>
      <c r="MOW444" s="10"/>
      <c r="MOX444" s="10"/>
      <c r="MOY444" s="10"/>
      <c r="MOZ444" s="10"/>
      <c r="MPA444" s="10"/>
      <c r="MPB444" s="10"/>
      <c r="MPC444" s="10"/>
      <c r="MPD444" s="10"/>
      <c r="MPE444" s="10"/>
      <c r="MPF444" s="10"/>
      <c r="MPG444" s="10"/>
      <c r="MPH444" s="10"/>
      <c r="MPI444" s="10"/>
      <c r="MPJ444" s="10"/>
      <c r="MPK444" s="10"/>
      <c r="MPL444" s="10"/>
      <c r="MPM444" s="10"/>
      <c r="MPN444" s="10"/>
      <c r="MPO444" s="10"/>
      <c r="MPP444" s="10"/>
      <c r="MPQ444" s="10"/>
      <c r="MPR444" s="10"/>
      <c r="MPS444" s="10"/>
      <c r="MPT444" s="10"/>
      <c r="MPU444" s="10"/>
      <c r="MPV444" s="10"/>
      <c r="MPW444" s="10"/>
      <c r="MPX444" s="10"/>
      <c r="MPY444" s="10"/>
      <c r="MPZ444" s="10"/>
      <c r="MQA444" s="10"/>
      <c r="MQB444" s="10"/>
      <c r="MQC444" s="10"/>
      <c r="MQD444" s="10"/>
      <c r="MQE444" s="10"/>
      <c r="MQF444" s="10"/>
      <c r="MQG444" s="10"/>
      <c r="MQH444" s="10"/>
      <c r="MQI444" s="10"/>
      <c r="MQJ444" s="10"/>
      <c r="MQK444" s="10"/>
      <c r="MQL444" s="10"/>
      <c r="MQM444" s="10"/>
      <c r="MQN444" s="10"/>
      <c r="MQO444" s="10"/>
      <c r="MQP444" s="10"/>
      <c r="MQQ444" s="10"/>
      <c r="MQR444" s="10"/>
      <c r="MQS444" s="10"/>
      <c r="MQT444" s="10"/>
      <c r="MQU444" s="10"/>
      <c r="MQV444" s="10"/>
      <c r="MQW444" s="10"/>
      <c r="MQX444" s="10"/>
      <c r="MQY444" s="10"/>
      <c r="MQZ444" s="10"/>
      <c r="MRA444" s="10"/>
      <c r="MRB444" s="10"/>
      <c r="MRC444" s="10"/>
      <c r="MRD444" s="10"/>
      <c r="MRE444" s="10"/>
      <c r="MRF444" s="10"/>
      <c r="MRG444" s="10"/>
      <c r="MRH444" s="10"/>
      <c r="MRI444" s="10"/>
      <c r="MRJ444" s="10"/>
      <c r="MRK444" s="10"/>
      <c r="MRL444" s="10"/>
      <c r="MRM444" s="10"/>
      <c r="MRN444" s="10"/>
      <c r="MRO444" s="10"/>
      <c r="MRP444" s="10"/>
      <c r="MRQ444" s="10"/>
      <c r="MRR444" s="10"/>
      <c r="MRS444" s="10"/>
      <c r="MRT444" s="10"/>
      <c r="MRU444" s="10"/>
      <c r="MRV444" s="10"/>
      <c r="MRW444" s="10"/>
      <c r="MRX444" s="10"/>
      <c r="MRY444" s="10"/>
      <c r="MRZ444" s="10"/>
      <c r="MSA444" s="10"/>
      <c r="MSB444" s="10"/>
      <c r="MSC444" s="10"/>
      <c r="MSD444" s="10"/>
      <c r="MSE444" s="10"/>
      <c r="MSF444" s="10"/>
      <c r="MSG444" s="10"/>
      <c r="MSH444" s="10"/>
      <c r="MSI444" s="10"/>
      <c r="MSJ444" s="10"/>
      <c r="MSK444" s="10"/>
      <c r="MSL444" s="10"/>
      <c r="MSM444" s="10"/>
      <c r="MSN444" s="10"/>
      <c r="MSO444" s="10"/>
      <c r="MSP444" s="10"/>
      <c r="MSQ444" s="10"/>
      <c r="MSR444" s="10"/>
      <c r="MSS444" s="10"/>
      <c r="MST444" s="10"/>
      <c r="MSU444" s="10"/>
      <c r="MSV444" s="10"/>
      <c r="MSW444" s="10"/>
      <c r="MSX444" s="10"/>
      <c r="MSY444" s="10"/>
      <c r="MSZ444" s="10"/>
      <c r="MTA444" s="10"/>
      <c r="MTB444" s="10"/>
      <c r="MTC444" s="10"/>
      <c r="MTD444" s="10"/>
      <c r="MTE444" s="10"/>
      <c r="MTF444" s="10"/>
      <c r="MTG444" s="10"/>
      <c r="MTH444" s="10"/>
      <c r="MTI444" s="10"/>
      <c r="MTJ444" s="10"/>
      <c r="MTK444" s="10"/>
      <c r="MTL444" s="10"/>
      <c r="MTM444" s="10"/>
      <c r="MTN444" s="10"/>
      <c r="MTO444" s="10"/>
      <c r="MTP444" s="10"/>
      <c r="MTQ444" s="10"/>
      <c r="MTR444" s="10"/>
      <c r="MTS444" s="10"/>
      <c r="MTT444" s="10"/>
      <c r="MTU444" s="10"/>
      <c r="MTV444" s="10"/>
      <c r="MTW444" s="10"/>
      <c r="MTX444" s="10"/>
      <c r="MTY444" s="10"/>
      <c r="MTZ444" s="10"/>
      <c r="MUA444" s="10"/>
      <c r="MUB444" s="10"/>
      <c r="MUC444" s="10"/>
      <c r="MUD444" s="10"/>
      <c r="MUE444" s="10"/>
      <c r="MUF444" s="10"/>
      <c r="MUG444" s="10"/>
      <c r="MUH444" s="10"/>
      <c r="MUI444" s="10"/>
      <c r="MUJ444" s="10"/>
      <c r="MUK444" s="10"/>
      <c r="MUL444" s="10"/>
      <c r="MUM444" s="10"/>
      <c r="MUN444" s="10"/>
      <c r="MUO444" s="10"/>
      <c r="MUP444" s="10"/>
      <c r="MUQ444" s="10"/>
      <c r="MUR444" s="10"/>
      <c r="MUS444" s="10"/>
      <c r="MUT444" s="10"/>
      <c r="MUU444" s="10"/>
      <c r="MUV444" s="10"/>
      <c r="MUW444" s="10"/>
      <c r="MUX444" s="10"/>
      <c r="MUY444" s="10"/>
      <c r="MUZ444" s="10"/>
      <c r="MVA444" s="10"/>
      <c r="MVB444" s="10"/>
      <c r="MVC444" s="10"/>
      <c r="MVD444" s="10"/>
      <c r="MVE444" s="10"/>
      <c r="MVF444" s="10"/>
      <c r="MVG444" s="10"/>
      <c r="MVH444" s="10"/>
      <c r="MVI444" s="10"/>
      <c r="MVJ444" s="10"/>
      <c r="MVK444" s="10"/>
      <c r="MVL444" s="10"/>
      <c r="MVM444" s="10"/>
      <c r="MVN444" s="10"/>
      <c r="MVO444" s="10"/>
      <c r="MVP444" s="10"/>
      <c r="MVQ444" s="10"/>
      <c r="MVR444" s="10"/>
      <c r="MVS444" s="10"/>
      <c r="MVT444" s="10"/>
      <c r="MVU444" s="10"/>
      <c r="MVV444" s="10"/>
      <c r="MVW444" s="10"/>
      <c r="MVX444" s="10"/>
      <c r="MVY444" s="10"/>
      <c r="MVZ444" s="10"/>
      <c r="MWA444" s="10"/>
      <c r="MWB444" s="10"/>
      <c r="MWC444" s="10"/>
      <c r="MWD444" s="10"/>
      <c r="MWE444" s="10"/>
      <c r="MWF444" s="10"/>
      <c r="MWG444" s="10"/>
      <c r="MWH444" s="10"/>
      <c r="MWI444" s="10"/>
      <c r="MWJ444" s="10"/>
      <c r="MWK444" s="10"/>
      <c r="MWL444" s="10"/>
      <c r="MWM444" s="10"/>
      <c r="MWN444" s="10"/>
      <c r="MWO444" s="10"/>
      <c r="MWP444" s="10"/>
      <c r="MWQ444" s="10"/>
      <c r="MWR444" s="10"/>
      <c r="MWS444" s="10"/>
      <c r="MWT444" s="10"/>
      <c r="MWU444" s="10"/>
      <c r="MWV444" s="10"/>
      <c r="MWW444" s="10"/>
      <c r="MWX444" s="10"/>
      <c r="MWY444" s="10"/>
      <c r="MWZ444" s="10"/>
      <c r="MXA444" s="10"/>
      <c r="MXB444" s="10"/>
      <c r="MXC444" s="10"/>
      <c r="MXD444" s="10"/>
      <c r="MXE444" s="10"/>
      <c r="MXF444" s="10"/>
      <c r="MXG444" s="10"/>
      <c r="MXH444" s="10"/>
      <c r="MXI444" s="10"/>
      <c r="MXJ444" s="10"/>
      <c r="MXK444" s="10"/>
      <c r="MXL444" s="10"/>
      <c r="MXM444" s="10"/>
      <c r="MXN444" s="10"/>
      <c r="MXO444" s="10"/>
      <c r="MXP444" s="10"/>
      <c r="MXQ444" s="10"/>
      <c r="MXR444" s="10"/>
      <c r="MXS444" s="10"/>
      <c r="MXT444" s="10"/>
      <c r="MXU444" s="10"/>
      <c r="MXV444" s="10"/>
      <c r="MXW444" s="10"/>
      <c r="MXX444" s="10"/>
      <c r="MXY444" s="10"/>
      <c r="MXZ444" s="10"/>
      <c r="MYA444" s="10"/>
      <c r="MYB444" s="10"/>
      <c r="MYC444" s="10"/>
      <c r="MYD444" s="10"/>
      <c r="MYE444" s="10"/>
      <c r="MYF444" s="10"/>
      <c r="MYG444" s="10"/>
      <c r="MYH444" s="10"/>
      <c r="MYI444" s="10"/>
      <c r="MYJ444" s="10"/>
      <c r="MYK444" s="10"/>
      <c r="MYL444" s="10"/>
      <c r="MYM444" s="10"/>
      <c r="MYN444" s="10"/>
      <c r="MYO444" s="10"/>
      <c r="MYP444" s="10"/>
      <c r="MYQ444" s="10"/>
      <c r="MYR444" s="10"/>
      <c r="MYS444" s="10"/>
      <c r="MYT444" s="10"/>
      <c r="MYU444" s="10"/>
      <c r="MYV444" s="10"/>
      <c r="MYW444" s="10"/>
      <c r="MYX444" s="10"/>
      <c r="MYY444" s="10"/>
      <c r="MYZ444" s="10"/>
      <c r="MZA444" s="10"/>
      <c r="MZB444" s="10"/>
      <c r="MZC444" s="10"/>
      <c r="MZD444" s="10"/>
      <c r="MZE444" s="10"/>
      <c r="MZF444" s="10"/>
      <c r="MZG444" s="10"/>
      <c r="MZH444" s="10"/>
      <c r="MZI444" s="10"/>
      <c r="MZJ444" s="10"/>
      <c r="MZK444" s="10"/>
      <c r="MZL444" s="10"/>
      <c r="MZM444" s="10"/>
      <c r="MZN444" s="10"/>
      <c r="MZO444" s="10"/>
      <c r="MZP444" s="10"/>
      <c r="MZQ444" s="10"/>
      <c r="MZR444" s="10"/>
      <c r="MZS444" s="10"/>
      <c r="MZT444" s="10"/>
      <c r="MZU444" s="10"/>
      <c r="MZV444" s="10"/>
      <c r="MZW444" s="10"/>
      <c r="MZX444" s="10"/>
      <c r="MZY444" s="10"/>
      <c r="MZZ444" s="10"/>
      <c r="NAA444" s="10"/>
      <c r="NAB444" s="10"/>
      <c r="NAC444" s="10"/>
      <c r="NAD444" s="10"/>
      <c r="NAE444" s="10"/>
      <c r="NAF444" s="10"/>
      <c r="NAG444" s="10"/>
      <c r="NAH444" s="10"/>
      <c r="NAI444" s="10"/>
      <c r="NAJ444" s="10"/>
      <c r="NAK444" s="10"/>
      <c r="NAL444" s="10"/>
      <c r="NAM444" s="10"/>
      <c r="NAN444" s="10"/>
      <c r="NAO444" s="10"/>
      <c r="NAP444" s="10"/>
      <c r="NAQ444" s="10"/>
      <c r="NAR444" s="10"/>
      <c r="NAS444" s="10"/>
      <c r="NAT444" s="10"/>
      <c r="NAU444" s="10"/>
      <c r="NAV444" s="10"/>
      <c r="NAW444" s="10"/>
      <c r="NAX444" s="10"/>
      <c r="NAY444" s="10"/>
      <c r="NAZ444" s="10"/>
      <c r="NBA444" s="10"/>
      <c r="NBB444" s="10"/>
      <c r="NBC444" s="10"/>
      <c r="NBD444" s="10"/>
      <c r="NBE444" s="10"/>
      <c r="NBF444" s="10"/>
      <c r="NBG444" s="10"/>
      <c r="NBH444" s="10"/>
      <c r="NBI444" s="10"/>
      <c r="NBJ444" s="10"/>
      <c r="NBK444" s="10"/>
      <c r="NBL444" s="10"/>
      <c r="NBM444" s="10"/>
      <c r="NBN444" s="10"/>
      <c r="NBO444" s="10"/>
      <c r="NBP444" s="10"/>
      <c r="NBQ444" s="10"/>
      <c r="NBR444" s="10"/>
      <c r="NBS444" s="10"/>
      <c r="NBT444" s="10"/>
      <c r="NBU444" s="10"/>
      <c r="NBV444" s="10"/>
      <c r="NBW444" s="10"/>
      <c r="NBX444" s="10"/>
      <c r="NBY444" s="10"/>
      <c r="NBZ444" s="10"/>
      <c r="NCA444" s="10"/>
      <c r="NCB444" s="10"/>
      <c r="NCC444" s="10"/>
      <c r="NCD444" s="10"/>
      <c r="NCE444" s="10"/>
      <c r="NCF444" s="10"/>
      <c r="NCG444" s="10"/>
      <c r="NCH444" s="10"/>
      <c r="NCI444" s="10"/>
      <c r="NCJ444" s="10"/>
      <c r="NCK444" s="10"/>
      <c r="NCL444" s="10"/>
      <c r="NCM444" s="10"/>
      <c r="NCN444" s="10"/>
      <c r="NCO444" s="10"/>
      <c r="NCP444" s="10"/>
      <c r="NCQ444" s="10"/>
      <c r="NCR444" s="10"/>
      <c r="NCS444" s="10"/>
      <c r="NCT444" s="10"/>
      <c r="NCU444" s="10"/>
      <c r="NCV444" s="10"/>
      <c r="NCW444" s="10"/>
      <c r="NCX444" s="10"/>
      <c r="NCY444" s="10"/>
      <c r="NCZ444" s="10"/>
      <c r="NDA444" s="10"/>
      <c r="NDB444" s="10"/>
      <c r="NDC444" s="10"/>
      <c r="NDD444" s="10"/>
      <c r="NDE444" s="10"/>
      <c r="NDF444" s="10"/>
      <c r="NDG444" s="10"/>
      <c r="NDH444" s="10"/>
      <c r="NDI444" s="10"/>
      <c r="NDJ444" s="10"/>
      <c r="NDK444" s="10"/>
      <c r="NDL444" s="10"/>
      <c r="NDM444" s="10"/>
      <c r="NDN444" s="10"/>
      <c r="NDO444" s="10"/>
      <c r="NDP444" s="10"/>
      <c r="NDQ444" s="10"/>
      <c r="NDR444" s="10"/>
      <c r="NDS444" s="10"/>
      <c r="NDT444" s="10"/>
      <c r="NDU444" s="10"/>
      <c r="NDV444" s="10"/>
      <c r="NDW444" s="10"/>
      <c r="NDX444" s="10"/>
      <c r="NDY444" s="10"/>
      <c r="NDZ444" s="10"/>
      <c r="NEA444" s="10"/>
      <c r="NEB444" s="10"/>
      <c r="NEC444" s="10"/>
      <c r="NED444" s="10"/>
      <c r="NEE444" s="10"/>
      <c r="NEF444" s="10"/>
      <c r="NEG444" s="10"/>
      <c r="NEH444" s="10"/>
      <c r="NEI444" s="10"/>
      <c r="NEJ444" s="10"/>
      <c r="NEK444" s="10"/>
      <c r="NEL444" s="10"/>
      <c r="NEM444" s="10"/>
      <c r="NEN444" s="10"/>
      <c r="NEO444" s="10"/>
      <c r="NEP444" s="10"/>
      <c r="NEQ444" s="10"/>
      <c r="NER444" s="10"/>
      <c r="NES444" s="10"/>
      <c r="NET444" s="10"/>
      <c r="NEU444" s="10"/>
      <c r="NEV444" s="10"/>
      <c r="NEW444" s="10"/>
      <c r="NEX444" s="10"/>
      <c r="NEY444" s="10"/>
      <c r="NEZ444" s="10"/>
      <c r="NFA444" s="10"/>
      <c r="NFB444" s="10"/>
      <c r="NFC444" s="10"/>
      <c r="NFD444" s="10"/>
      <c r="NFE444" s="10"/>
      <c r="NFF444" s="10"/>
      <c r="NFG444" s="10"/>
      <c r="NFH444" s="10"/>
      <c r="NFI444" s="10"/>
      <c r="NFJ444" s="10"/>
      <c r="NFK444" s="10"/>
      <c r="NFL444" s="10"/>
      <c r="NFM444" s="10"/>
      <c r="NFN444" s="10"/>
      <c r="NFO444" s="10"/>
      <c r="NFP444" s="10"/>
      <c r="NFQ444" s="10"/>
      <c r="NFR444" s="10"/>
      <c r="NFS444" s="10"/>
      <c r="NFT444" s="10"/>
      <c r="NFU444" s="10"/>
      <c r="NFV444" s="10"/>
      <c r="NFW444" s="10"/>
      <c r="NFX444" s="10"/>
      <c r="NFY444" s="10"/>
      <c r="NFZ444" s="10"/>
      <c r="NGA444" s="10"/>
      <c r="NGB444" s="10"/>
      <c r="NGC444" s="10"/>
      <c r="NGD444" s="10"/>
      <c r="NGE444" s="10"/>
      <c r="NGF444" s="10"/>
      <c r="NGG444" s="10"/>
      <c r="NGH444" s="10"/>
      <c r="NGI444" s="10"/>
      <c r="NGJ444" s="10"/>
      <c r="NGK444" s="10"/>
      <c r="NGL444" s="10"/>
      <c r="NGM444" s="10"/>
      <c r="NGN444" s="10"/>
      <c r="NGO444" s="10"/>
      <c r="NGP444" s="10"/>
      <c r="NGQ444" s="10"/>
      <c r="NGR444" s="10"/>
      <c r="NGS444" s="10"/>
      <c r="NGT444" s="10"/>
      <c r="NGU444" s="10"/>
      <c r="NGV444" s="10"/>
      <c r="NGW444" s="10"/>
      <c r="NGX444" s="10"/>
      <c r="NGY444" s="10"/>
      <c r="NGZ444" s="10"/>
      <c r="NHA444" s="10"/>
      <c r="NHB444" s="10"/>
      <c r="NHC444" s="10"/>
      <c r="NHD444" s="10"/>
      <c r="NHE444" s="10"/>
      <c r="NHF444" s="10"/>
      <c r="NHG444" s="10"/>
      <c r="NHH444" s="10"/>
      <c r="NHI444" s="10"/>
      <c r="NHJ444" s="10"/>
      <c r="NHK444" s="10"/>
      <c r="NHL444" s="10"/>
      <c r="NHM444" s="10"/>
      <c r="NHN444" s="10"/>
      <c r="NHO444" s="10"/>
      <c r="NHP444" s="10"/>
      <c r="NHQ444" s="10"/>
      <c r="NHR444" s="10"/>
      <c r="NHS444" s="10"/>
      <c r="NHT444" s="10"/>
      <c r="NHU444" s="10"/>
      <c r="NHV444" s="10"/>
      <c r="NHW444" s="10"/>
      <c r="NHX444" s="10"/>
      <c r="NHY444" s="10"/>
      <c r="NHZ444" s="10"/>
      <c r="NIA444" s="10"/>
      <c r="NIB444" s="10"/>
      <c r="NIC444" s="10"/>
      <c r="NID444" s="10"/>
      <c r="NIE444" s="10"/>
      <c r="NIF444" s="10"/>
      <c r="NIG444" s="10"/>
      <c r="NIH444" s="10"/>
      <c r="NII444" s="10"/>
      <c r="NIJ444" s="10"/>
      <c r="NIK444" s="10"/>
      <c r="NIL444" s="10"/>
      <c r="NIM444" s="10"/>
      <c r="NIN444" s="10"/>
      <c r="NIO444" s="10"/>
      <c r="NIP444" s="10"/>
      <c r="NIQ444" s="10"/>
      <c r="NIR444" s="10"/>
      <c r="NIS444" s="10"/>
      <c r="NIT444" s="10"/>
      <c r="NIU444" s="10"/>
      <c r="NIV444" s="10"/>
      <c r="NIW444" s="10"/>
      <c r="NIX444" s="10"/>
      <c r="NIY444" s="10"/>
      <c r="NIZ444" s="10"/>
      <c r="NJA444" s="10"/>
      <c r="NJB444" s="10"/>
      <c r="NJC444" s="10"/>
      <c r="NJD444" s="10"/>
      <c r="NJE444" s="10"/>
      <c r="NJF444" s="10"/>
      <c r="NJG444" s="10"/>
      <c r="NJH444" s="10"/>
      <c r="NJI444" s="10"/>
      <c r="NJJ444" s="10"/>
      <c r="NJK444" s="10"/>
      <c r="NJL444" s="10"/>
      <c r="NJM444" s="10"/>
      <c r="NJN444" s="10"/>
      <c r="NJO444" s="10"/>
      <c r="NJP444" s="10"/>
      <c r="NJQ444" s="10"/>
      <c r="NJR444" s="10"/>
      <c r="NJS444" s="10"/>
      <c r="NJT444" s="10"/>
      <c r="NJU444" s="10"/>
      <c r="NJV444" s="10"/>
      <c r="NJW444" s="10"/>
      <c r="NJX444" s="10"/>
      <c r="NJY444" s="10"/>
      <c r="NJZ444" s="10"/>
      <c r="NKA444" s="10"/>
      <c r="NKB444" s="10"/>
      <c r="NKC444" s="10"/>
      <c r="NKD444" s="10"/>
      <c r="NKE444" s="10"/>
      <c r="NKF444" s="10"/>
      <c r="NKG444" s="10"/>
      <c r="NKH444" s="10"/>
      <c r="NKI444" s="10"/>
      <c r="NKJ444" s="10"/>
      <c r="NKK444" s="10"/>
      <c r="NKL444" s="10"/>
      <c r="NKM444" s="10"/>
      <c r="NKN444" s="10"/>
      <c r="NKO444" s="10"/>
      <c r="NKP444" s="10"/>
      <c r="NKQ444" s="10"/>
      <c r="NKR444" s="10"/>
      <c r="NKS444" s="10"/>
      <c r="NKT444" s="10"/>
      <c r="NKU444" s="10"/>
      <c r="NKV444" s="10"/>
      <c r="NKW444" s="10"/>
      <c r="NKX444" s="10"/>
      <c r="NKY444" s="10"/>
      <c r="NKZ444" s="10"/>
      <c r="NLA444" s="10"/>
      <c r="NLB444" s="10"/>
      <c r="NLC444" s="10"/>
      <c r="NLD444" s="10"/>
      <c r="NLE444" s="10"/>
      <c r="NLF444" s="10"/>
      <c r="NLG444" s="10"/>
      <c r="NLH444" s="10"/>
      <c r="NLI444" s="10"/>
      <c r="NLJ444" s="10"/>
      <c r="NLK444" s="10"/>
      <c r="NLL444" s="10"/>
      <c r="NLM444" s="10"/>
      <c r="NLN444" s="10"/>
      <c r="NLO444" s="10"/>
      <c r="NLP444" s="10"/>
      <c r="NLQ444" s="10"/>
      <c r="NLR444" s="10"/>
      <c r="NLS444" s="10"/>
      <c r="NLT444" s="10"/>
      <c r="NLU444" s="10"/>
      <c r="NLV444" s="10"/>
      <c r="NLW444" s="10"/>
      <c r="NLX444" s="10"/>
      <c r="NLY444" s="10"/>
      <c r="NLZ444" s="10"/>
      <c r="NMA444" s="10"/>
      <c r="NMB444" s="10"/>
      <c r="NMC444" s="10"/>
      <c r="NMD444" s="10"/>
      <c r="NME444" s="10"/>
      <c r="NMF444" s="10"/>
      <c r="NMG444" s="10"/>
      <c r="NMH444" s="10"/>
      <c r="NMI444" s="10"/>
      <c r="NMJ444" s="10"/>
      <c r="NMK444" s="10"/>
      <c r="NML444" s="10"/>
      <c r="NMM444" s="10"/>
      <c r="NMN444" s="10"/>
      <c r="NMO444" s="10"/>
      <c r="NMP444" s="10"/>
      <c r="NMQ444" s="10"/>
      <c r="NMR444" s="10"/>
      <c r="NMS444" s="10"/>
      <c r="NMT444" s="10"/>
      <c r="NMU444" s="10"/>
      <c r="NMV444" s="10"/>
      <c r="NMW444" s="10"/>
      <c r="NMX444" s="10"/>
      <c r="NMY444" s="10"/>
      <c r="NMZ444" s="10"/>
      <c r="NNA444" s="10"/>
      <c r="NNB444" s="10"/>
      <c r="NNC444" s="10"/>
      <c r="NND444" s="10"/>
      <c r="NNE444" s="10"/>
      <c r="NNF444" s="10"/>
      <c r="NNG444" s="10"/>
      <c r="NNH444" s="10"/>
      <c r="NNI444" s="10"/>
      <c r="NNJ444" s="10"/>
      <c r="NNK444" s="10"/>
      <c r="NNL444" s="10"/>
      <c r="NNM444" s="10"/>
      <c r="NNN444" s="10"/>
      <c r="NNO444" s="10"/>
      <c r="NNP444" s="10"/>
      <c r="NNQ444" s="10"/>
      <c r="NNR444" s="10"/>
      <c r="NNS444" s="10"/>
      <c r="NNT444" s="10"/>
      <c r="NNU444" s="10"/>
      <c r="NNV444" s="10"/>
      <c r="NNW444" s="10"/>
      <c r="NNX444" s="10"/>
      <c r="NNY444" s="10"/>
      <c r="NNZ444" s="10"/>
      <c r="NOA444" s="10"/>
      <c r="NOB444" s="10"/>
      <c r="NOC444" s="10"/>
      <c r="NOD444" s="10"/>
      <c r="NOE444" s="10"/>
      <c r="NOF444" s="10"/>
      <c r="NOG444" s="10"/>
      <c r="NOH444" s="10"/>
      <c r="NOI444" s="10"/>
      <c r="NOJ444" s="10"/>
      <c r="NOK444" s="10"/>
      <c r="NOL444" s="10"/>
      <c r="NOM444" s="10"/>
      <c r="NON444" s="10"/>
      <c r="NOO444" s="10"/>
      <c r="NOP444" s="10"/>
      <c r="NOQ444" s="10"/>
      <c r="NOR444" s="10"/>
      <c r="NOS444" s="10"/>
      <c r="NOT444" s="10"/>
      <c r="NOU444" s="10"/>
      <c r="NOV444" s="10"/>
      <c r="NOW444" s="10"/>
      <c r="NOX444" s="10"/>
      <c r="NOY444" s="10"/>
      <c r="NOZ444" s="10"/>
      <c r="NPA444" s="10"/>
      <c r="NPB444" s="10"/>
      <c r="NPC444" s="10"/>
      <c r="NPD444" s="10"/>
      <c r="NPE444" s="10"/>
      <c r="NPF444" s="10"/>
      <c r="NPG444" s="10"/>
      <c r="NPH444" s="10"/>
      <c r="NPI444" s="10"/>
      <c r="NPJ444" s="10"/>
      <c r="NPK444" s="10"/>
      <c r="NPL444" s="10"/>
      <c r="NPM444" s="10"/>
      <c r="NPN444" s="10"/>
      <c r="NPO444" s="10"/>
      <c r="NPP444" s="10"/>
      <c r="NPQ444" s="10"/>
      <c r="NPR444" s="10"/>
      <c r="NPS444" s="10"/>
      <c r="NPT444" s="10"/>
      <c r="NPU444" s="10"/>
      <c r="NPV444" s="10"/>
      <c r="NPW444" s="10"/>
      <c r="NPX444" s="10"/>
      <c r="NPY444" s="10"/>
      <c r="NPZ444" s="10"/>
      <c r="NQA444" s="10"/>
      <c r="NQB444" s="10"/>
      <c r="NQC444" s="10"/>
      <c r="NQD444" s="10"/>
      <c r="NQE444" s="10"/>
      <c r="NQF444" s="10"/>
      <c r="NQG444" s="10"/>
      <c r="NQH444" s="10"/>
      <c r="NQI444" s="10"/>
      <c r="NQJ444" s="10"/>
      <c r="NQK444" s="10"/>
      <c r="NQL444" s="10"/>
      <c r="NQM444" s="10"/>
      <c r="NQN444" s="10"/>
      <c r="NQO444" s="10"/>
      <c r="NQP444" s="10"/>
      <c r="NQQ444" s="10"/>
      <c r="NQR444" s="10"/>
      <c r="NQS444" s="10"/>
      <c r="NQT444" s="10"/>
      <c r="NQU444" s="10"/>
      <c r="NQV444" s="10"/>
      <c r="NQW444" s="10"/>
      <c r="NQX444" s="10"/>
      <c r="NQY444" s="10"/>
      <c r="NQZ444" s="10"/>
      <c r="NRA444" s="10"/>
      <c r="NRB444" s="10"/>
      <c r="NRC444" s="10"/>
      <c r="NRD444" s="10"/>
      <c r="NRE444" s="10"/>
      <c r="NRF444" s="10"/>
      <c r="NRG444" s="10"/>
      <c r="NRH444" s="10"/>
      <c r="NRI444" s="10"/>
      <c r="NRJ444" s="10"/>
      <c r="NRK444" s="10"/>
      <c r="NRL444" s="10"/>
      <c r="NRM444" s="10"/>
      <c r="NRN444" s="10"/>
      <c r="NRO444" s="10"/>
      <c r="NRP444" s="10"/>
      <c r="NRQ444" s="10"/>
      <c r="NRR444" s="10"/>
      <c r="NRS444" s="10"/>
      <c r="NRT444" s="10"/>
      <c r="NRU444" s="10"/>
      <c r="NRV444" s="10"/>
      <c r="NRW444" s="10"/>
      <c r="NRX444" s="10"/>
      <c r="NRY444" s="10"/>
      <c r="NRZ444" s="10"/>
      <c r="NSA444" s="10"/>
      <c r="NSB444" s="10"/>
      <c r="NSC444" s="10"/>
      <c r="NSD444" s="10"/>
      <c r="NSE444" s="10"/>
      <c r="NSF444" s="10"/>
      <c r="NSG444" s="10"/>
      <c r="NSH444" s="10"/>
      <c r="NSI444" s="10"/>
      <c r="NSJ444" s="10"/>
      <c r="NSK444" s="10"/>
      <c r="NSL444" s="10"/>
      <c r="NSM444" s="10"/>
      <c r="NSN444" s="10"/>
      <c r="NSO444" s="10"/>
      <c r="NSP444" s="10"/>
      <c r="NSQ444" s="10"/>
      <c r="NSR444" s="10"/>
      <c r="NSS444" s="10"/>
      <c r="NST444" s="10"/>
      <c r="NSU444" s="10"/>
      <c r="NSV444" s="10"/>
      <c r="NSW444" s="10"/>
      <c r="NSX444" s="10"/>
      <c r="NSY444" s="10"/>
      <c r="NSZ444" s="10"/>
      <c r="NTA444" s="10"/>
      <c r="NTB444" s="10"/>
      <c r="NTC444" s="10"/>
      <c r="NTD444" s="10"/>
      <c r="NTE444" s="10"/>
      <c r="NTF444" s="10"/>
      <c r="NTG444" s="10"/>
      <c r="NTH444" s="10"/>
      <c r="NTI444" s="10"/>
      <c r="NTJ444" s="10"/>
      <c r="NTK444" s="10"/>
      <c r="NTL444" s="10"/>
      <c r="NTM444" s="10"/>
      <c r="NTN444" s="10"/>
      <c r="NTO444" s="10"/>
      <c r="NTP444" s="10"/>
      <c r="NTQ444" s="10"/>
      <c r="NTR444" s="10"/>
      <c r="NTS444" s="10"/>
      <c r="NTT444" s="10"/>
      <c r="NTU444" s="10"/>
      <c r="NTV444" s="10"/>
      <c r="NTW444" s="10"/>
      <c r="NTX444" s="10"/>
      <c r="NTY444" s="10"/>
      <c r="NTZ444" s="10"/>
      <c r="NUA444" s="10"/>
      <c r="NUB444" s="10"/>
      <c r="NUC444" s="10"/>
      <c r="NUD444" s="10"/>
      <c r="NUE444" s="10"/>
      <c r="NUF444" s="10"/>
      <c r="NUG444" s="10"/>
      <c r="NUH444" s="10"/>
      <c r="NUI444" s="10"/>
      <c r="NUJ444" s="10"/>
      <c r="NUK444" s="10"/>
      <c r="NUL444" s="10"/>
      <c r="NUM444" s="10"/>
      <c r="NUN444" s="10"/>
      <c r="NUO444" s="10"/>
      <c r="NUP444" s="10"/>
      <c r="NUQ444" s="10"/>
      <c r="NUR444" s="10"/>
      <c r="NUS444" s="10"/>
      <c r="NUT444" s="10"/>
      <c r="NUU444" s="10"/>
      <c r="NUV444" s="10"/>
      <c r="NUW444" s="10"/>
      <c r="NUX444" s="10"/>
      <c r="NUY444" s="10"/>
      <c r="NUZ444" s="10"/>
      <c r="NVA444" s="10"/>
      <c r="NVB444" s="10"/>
      <c r="NVC444" s="10"/>
      <c r="NVD444" s="10"/>
      <c r="NVE444" s="10"/>
      <c r="NVF444" s="10"/>
      <c r="NVG444" s="10"/>
      <c r="NVH444" s="10"/>
      <c r="NVI444" s="10"/>
      <c r="NVJ444" s="10"/>
      <c r="NVK444" s="10"/>
      <c r="NVL444" s="10"/>
      <c r="NVM444" s="10"/>
      <c r="NVN444" s="10"/>
      <c r="NVO444" s="10"/>
      <c r="NVP444" s="10"/>
      <c r="NVQ444" s="10"/>
      <c r="NVR444" s="10"/>
      <c r="NVS444" s="10"/>
      <c r="NVT444" s="10"/>
      <c r="NVU444" s="10"/>
      <c r="NVV444" s="10"/>
      <c r="NVW444" s="10"/>
      <c r="NVX444" s="10"/>
      <c r="NVY444" s="10"/>
      <c r="NVZ444" s="10"/>
      <c r="NWA444" s="10"/>
      <c r="NWB444" s="10"/>
      <c r="NWC444" s="10"/>
      <c r="NWD444" s="10"/>
      <c r="NWE444" s="10"/>
      <c r="NWF444" s="10"/>
      <c r="NWG444" s="10"/>
      <c r="NWH444" s="10"/>
      <c r="NWI444" s="10"/>
      <c r="NWJ444" s="10"/>
      <c r="NWK444" s="10"/>
      <c r="NWL444" s="10"/>
      <c r="NWM444" s="10"/>
      <c r="NWN444" s="10"/>
      <c r="NWO444" s="10"/>
      <c r="NWP444" s="10"/>
      <c r="NWQ444" s="10"/>
      <c r="NWR444" s="10"/>
      <c r="NWS444" s="10"/>
      <c r="NWT444" s="10"/>
      <c r="NWU444" s="10"/>
      <c r="NWV444" s="10"/>
      <c r="NWW444" s="10"/>
      <c r="NWX444" s="10"/>
      <c r="NWY444" s="10"/>
      <c r="NWZ444" s="10"/>
      <c r="NXA444" s="10"/>
      <c r="NXB444" s="10"/>
      <c r="NXC444" s="10"/>
      <c r="NXD444" s="10"/>
      <c r="NXE444" s="10"/>
      <c r="NXF444" s="10"/>
      <c r="NXG444" s="10"/>
      <c r="NXH444" s="10"/>
      <c r="NXI444" s="10"/>
      <c r="NXJ444" s="10"/>
      <c r="NXK444" s="10"/>
      <c r="NXL444" s="10"/>
      <c r="NXM444" s="10"/>
      <c r="NXN444" s="10"/>
      <c r="NXO444" s="10"/>
      <c r="NXP444" s="10"/>
      <c r="NXQ444" s="10"/>
      <c r="NXR444" s="10"/>
      <c r="NXS444" s="10"/>
      <c r="NXT444" s="10"/>
      <c r="NXU444" s="10"/>
      <c r="NXV444" s="10"/>
      <c r="NXW444" s="10"/>
      <c r="NXX444" s="10"/>
      <c r="NXY444" s="10"/>
      <c r="NXZ444" s="10"/>
      <c r="NYA444" s="10"/>
      <c r="NYB444" s="10"/>
      <c r="NYC444" s="10"/>
      <c r="NYD444" s="10"/>
      <c r="NYE444" s="10"/>
      <c r="NYF444" s="10"/>
      <c r="NYG444" s="10"/>
      <c r="NYH444" s="10"/>
      <c r="NYI444" s="10"/>
      <c r="NYJ444" s="10"/>
      <c r="NYK444" s="10"/>
      <c r="NYL444" s="10"/>
      <c r="NYM444" s="10"/>
      <c r="NYN444" s="10"/>
      <c r="NYO444" s="10"/>
      <c r="NYP444" s="10"/>
      <c r="NYQ444" s="10"/>
      <c r="NYR444" s="10"/>
      <c r="NYS444" s="10"/>
      <c r="NYT444" s="10"/>
      <c r="NYU444" s="10"/>
      <c r="NYV444" s="10"/>
      <c r="NYW444" s="10"/>
      <c r="NYX444" s="10"/>
      <c r="NYY444" s="10"/>
      <c r="NYZ444" s="10"/>
      <c r="NZA444" s="10"/>
      <c r="NZB444" s="10"/>
      <c r="NZC444" s="10"/>
      <c r="NZD444" s="10"/>
      <c r="NZE444" s="10"/>
      <c r="NZF444" s="10"/>
      <c r="NZG444" s="10"/>
      <c r="NZH444" s="10"/>
      <c r="NZI444" s="10"/>
      <c r="NZJ444" s="10"/>
      <c r="NZK444" s="10"/>
      <c r="NZL444" s="10"/>
      <c r="NZM444" s="10"/>
      <c r="NZN444" s="10"/>
      <c r="NZO444" s="10"/>
      <c r="NZP444" s="10"/>
      <c r="NZQ444" s="10"/>
      <c r="NZR444" s="10"/>
      <c r="NZS444" s="10"/>
      <c r="NZT444" s="10"/>
      <c r="NZU444" s="10"/>
      <c r="NZV444" s="10"/>
      <c r="NZW444" s="10"/>
      <c r="NZX444" s="10"/>
      <c r="NZY444" s="10"/>
      <c r="NZZ444" s="10"/>
      <c r="OAA444" s="10"/>
      <c r="OAB444" s="10"/>
      <c r="OAC444" s="10"/>
      <c r="OAD444" s="10"/>
      <c r="OAE444" s="10"/>
      <c r="OAF444" s="10"/>
      <c r="OAG444" s="10"/>
      <c r="OAH444" s="10"/>
      <c r="OAI444" s="10"/>
      <c r="OAJ444" s="10"/>
      <c r="OAK444" s="10"/>
      <c r="OAL444" s="10"/>
      <c r="OAM444" s="10"/>
      <c r="OAN444" s="10"/>
      <c r="OAO444" s="10"/>
      <c r="OAP444" s="10"/>
      <c r="OAQ444" s="10"/>
      <c r="OAR444" s="10"/>
      <c r="OAS444" s="10"/>
      <c r="OAT444" s="10"/>
      <c r="OAU444" s="10"/>
      <c r="OAV444" s="10"/>
      <c r="OAW444" s="10"/>
      <c r="OAX444" s="10"/>
      <c r="OAY444" s="10"/>
      <c r="OAZ444" s="10"/>
      <c r="OBA444" s="10"/>
      <c r="OBB444" s="10"/>
      <c r="OBC444" s="10"/>
      <c r="OBD444" s="10"/>
      <c r="OBE444" s="10"/>
      <c r="OBF444" s="10"/>
      <c r="OBG444" s="10"/>
      <c r="OBH444" s="10"/>
      <c r="OBI444" s="10"/>
      <c r="OBJ444" s="10"/>
      <c r="OBK444" s="10"/>
      <c r="OBL444" s="10"/>
      <c r="OBM444" s="10"/>
      <c r="OBN444" s="10"/>
      <c r="OBO444" s="10"/>
      <c r="OBP444" s="10"/>
      <c r="OBQ444" s="10"/>
      <c r="OBR444" s="10"/>
      <c r="OBS444" s="10"/>
      <c r="OBT444" s="10"/>
      <c r="OBU444" s="10"/>
      <c r="OBV444" s="10"/>
      <c r="OBW444" s="10"/>
      <c r="OBX444" s="10"/>
      <c r="OBY444" s="10"/>
      <c r="OBZ444" s="10"/>
      <c r="OCA444" s="10"/>
      <c r="OCB444" s="10"/>
      <c r="OCC444" s="10"/>
      <c r="OCD444" s="10"/>
      <c r="OCE444" s="10"/>
      <c r="OCF444" s="10"/>
      <c r="OCG444" s="10"/>
      <c r="OCH444" s="10"/>
      <c r="OCI444" s="10"/>
      <c r="OCJ444" s="10"/>
      <c r="OCK444" s="10"/>
      <c r="OCL444" s="10"/>
      <c r="OCM444" s="10"/>
      <c r="OCN444" s="10"/>
      <c r="OCO444" s="10"/>
      <c r="OCP444" s="10"/>
      <c r="OCQ444" s="10"/>
      <c r="OCR444" s="10"/>
      <c r="OCS444" s="10"/>
      <c r="OCT444" s="10"/>
      <c r="OCU444" s="10"/>
      <c r="OCV444" s="10"/>
      <c r="OCW444" s="10"/>
      <c r="OCX444" s="10"/>
      <c r="OCY444" s="10"/>
      <c r="OCZ444" s="10"/>
      <c r="ODA444" s="10"/>
      <c r="ODB444" s="10"/>
      <c r="ODC444" s="10"/>
      <c r="ODD444" s="10"/>
      <c r="ODE444" s="10"/>
      <c r="ODF444" s="10"/>
      <c r="ODG444" s="10"/>
      <c r="ODH444" s="10"/>
      <c r="ODI444" s="10"/>
      <c r="ODJ444" s="10"/>
      <c r="ODK444" s="10"/>
      <c r="ODL444" s="10"/>
      <c r="ODM444" s="10"/>
      <c r="ODN444" s="10"/>
      <c r="ODO444" s="10"/>
      <c r="ODP444" s="10"/>
      <c r="ODQ444" s="10"/>
      <c r="ODR444" s="10"/>
      <c r="ODS444" s="10"/>
      <c r="ODT444" s="10"/>
      <c r="ODU444" s="10"/>
      <c r="ODV444" s="10"/>
      <c r="ODW444" s="10"/>
      <c r="ODX444" s="10"/>
      <c r="ODY444" s="10"/>
      <c r="ODZ444" s="10"/>
      <c r="OEA444" s="10"/>
      <c r="OEB444" s="10"/>
      <c r="OEC444" s="10"/>
      <c r="OED444" s="10"/>
      <c r="OEE444" s="10"/>
      <c r="OEF444" s="10"/>
      <c r="OEG444" s="10"/>
      <c r="OEH444" s="10"/>
      <c r="OEI444" s="10"/>
      <c r="OEJ444" s="10"/>
      <c r="OEK444" s="10"/>
      <c r="OEL444" s="10"/>
      <c r="OEM444" s="10"/>
      <c r="OEN444" s="10"/>
      <c r="OEO444" s="10"/>
      <c r="OEP444" s="10"/>
      <c r="OEQ444" s="10"/>
      <c r="OER444" s="10"/>
      <c r="OES444" s="10"/>
      <c r="OET444" s="10"/>
      <c r="OEU444" s="10"/>
      <c r="OEV444" s="10"/>
      <c r="OEW444" s="10"/>
      <c r="OEX444" s="10"/>
      <c r="OEY444" s="10"/>
      <c r="OEZ444" s="10"/>
      <c r="OFA444" s="10"/>
      <c r="OFB444" s="10"/>
      <c r="OFC444" s="10"/>
      <c r="OFD444" s="10"/>
      <c r="OFE444" s="10"/>
      <c r="OFF444" s="10"/>
      <c r="OFG444" s="10"/>
      <c r="OFH444" s="10"/>
      <c r="OFI444" s="10"/>
      <c r="OFJ444" s="10"/>
      <c r="OFK444" s="10"/>
      <c r="OFL444" s="10"/>
      <c r="OFM444" s="10"/>
      <c r="OFN444" s="10"/>
      <c r="OFO444" s="10"/>
      <c r="OFP444" s="10"/>
      <c r="OFQ444" s="10"/>
      <c r="OFR444" s="10"/>
      <c r="OFS444" s="10"/>
      <c r="OFT444" s="10"/>
      <c r="OFU444" s="10"/>
      <c r="OFV444" s="10"/>
      <c r="OFW444" s="10"/>
      <c r="OFX444" s="10"/>
      <c r="OFY444" s="10"/>
      <c r="OFZ444" s="10"/>
      <c r="OGA444" s="10"/>
      <c r="OGB444" s="10"/>
      <c r="OGC444" s="10"/>
      <c r="OGD444" s="10"/>
      <c r="OGE444" s="10"/>
      <c r="OGF444" s="10"/>
      <c r="OGG444" s="10"/>
      <c r="OGH444" s="10"/>
      <c r="OGI444" s="10"/>
      <c r="OGJ444" s="10"/>
      <c r="OGK444" s="10"/>
      <c r="OGL444" s="10"/>
      <c r="OGM444" s="10"/>
      <c r="OGN444" s="10"/>
      <c r="OGO444" s="10"/>
      <c r="OGP444" s="10"/>
      <c r="OGQ444" s="10"/>
      <c r="OGR444" s="10"/>
      <c r="OGS444" s="10"/>
      <c r="OGT444" s="10"/>
      <c r="OGU444" s="10"/>
      <c r="OGV444" s="10"/>
      <c r="OGW444" s="10"/>
      <c r="OGX444" s="10"/>
      <c r="OGY444" s="10"/>
      <c r="OGZ444" s="10"/>
      <c r="OHA444" s="10"/>
      <c r="OHB444" s="10"/>
      <c r="OHC444" s="10"/>
      <c r="OHD444" s="10"/>
      <c r="OHE444" s="10"/>
      <c r="OHF444" s="10"/>
      <c r="OHG444" s="10"/>
      <c r="OHH444" s="10"/>
      <c r="OHI444" s="10"/>
      <c r="OHJ444" s="10"/>
      <c r="OHK444" s="10"/>
      <c r="OHL444" s="10"/>
      <c r="OHM444" s="10"/>
      <c r="OHN444" s="10"/>
      <c r="OHO444" s="10"/>
      <c r="OHP444" s="10"/>
      <c r="OHQ444" s="10"/>
      <c r="OHR444" s="10"/>
      <c r="OHS444" s="10"/>
      <c r="OHT444" s="10"/>
      <c r="OHU444" s="10"/>
      <c r="OHV444" s="10"/>
      <c r="OHW444" s="10"/>
      <c r="OHX444" s="10"/>
      <c r="OHY444" s="10"/>
      <c r="OHZ444" s="10"/>
      <c r="OIA444" s="10"/>
      <c r="OIB444" s="10"/>
      <c r="OIC444" s="10"/>
      <c r="OID444" s="10"/>
      <c r="OIE444" s="10"/>
      <c r="OIF444" s="10"/>
      <c r="OIG444" s="10"/>
      <c r="OIH444" s="10"/>
      <c r="OII444" s="10"/>
      <c r="OIJ444" s="10"/>
      <c r="OIK444" s="10"/>
      <c r="OIL444" s="10"/>
      <c r="OIM444" s="10"/>
      <c r="OIN444" s="10"/>
      <c r="OIO444" s="10"/>
      <c r="OIP444" s="10"/>
      <c r="OIQ444" s="10"/>
      <c r="OIR444" s="10"/>
      <c r="OIS444" s="10"/>
      <c r="OIT444" s="10"/>
      <c r="OIU444" s="10"/>
      <c r="OIV444" s="10"/>
      <c r="OIW444" s="10"/>
      <c r="OIX444" s="10"/>
      <c r="OIY444" s="10"/>
      <c r="OIZ444" s="10"/>
      <c r="OJA444" s="10"/>
      <c r="OJB444" s="10"/>
      <c r="OJC444" s="10"/>
      <c r="OJD444" s="10"/>
      <c r="OJE444" s="10"/>
      <c r="OJF444" s="10"/>
      <c r="OJG444" s="10"/>
      <c r="OJH444" s="10"/>
      <c r="OJI444" s="10"/>
      <c r="OJJ444" s="10"/>
      <c r="OJK444" s="10"/>
      <c r="OJL444" s="10"/>
      <c r="OJM444" s="10"/>
      <c r="OJN444" s="10"/>
      <c r="OJO444" s="10"/>
      <c r="OJP444" s="10"/>
      <c r="OJQ444" s="10"/>
      <c r="OJR444" s="10"/>
      <c r="OJS444" s="10"/>
      <c r="OJT444" s="10"/>
      <c r="OJU444" s="10"/>
      <c r="OJV444" s="10"/>
      <c r="OJW444" s="10"/>
      <c r="OJX444" s="10"/>
      <c r="OJY444" s="10"/>
      <c r="OJZ444" s="10"/>
      <c r="OKA444" s="10"/>
      <c r="OKB444" s="10"/>
      <c r="OKC444" s="10"/>
      <c r="OKD444" s="10"/>
      <c r="OKE444" s="10"/>
      <c r="OKF444" s="10"/>
      <c r="OKG444" s="10"/>
      <c r="OKH444" s="10"/>
      <c r="OKI444" s="10"/>
      <c r="OKJ444" s="10"/>
      <c r="OKK444" s="10"/>
      <c r="OKL444" s="10"/>
      <c r="OKM444" s="10"/>
      <c r="OKN444" s="10"/>
      <c r="OKO444" s="10"/>
      <c r="OKP444" s="10"/>
      <c r="OKQ444" s="10"/>
      <c r="OKR444" s="10"/>
      <c r="OKS444" s="10"/>
      <c r="OKT444" s="10"/>
      <c r="OKU444" s="10"/>
      <c r="OKV444" s="10"/>
      <c r="OKW444" s="10"/>
      <c r="OKX444" s="10"/>
      <c r="OKY444" s="10"/>
      <c r="OKZ444" s="10"/>
      <c r="OLA444" s="10"/>
      <c r="OLB444" s="10"/>
      <c r="OLC444" s="10"/>
      <c r="OLD444" s="10"/>
      <c r="OLE444" s="10"/>
      <c r="OLF444" s="10"/>
      <c r="OLG444" s="10"/>
      <c r="OLH444" s="10"/>
      <c r="OLI444" s="10"/>
      <c r="OLJ444" s="10"/>
      <c r="OLK444" s="10"/>
      <c r="OLL444" s="10"/>
      <c r="OLM444" s="10"/>
      <c r="OLN444" s="10"/>
      <c r="OLO444" s="10"/>
      <c r="OLP444" s="10"/>
      <c r="OLQ444" s="10"/>
      <c r="OLR444" s="10"/>
      <c r="OLS444" s="10"/>
      <c r="OLT444" s="10"/>
      <c r="OLU444" s="10"/>
      <c r="OLV444" s="10"/>
      <c r="OLW444" s="10"/>
      <c r="OLX444" s="10"/>
      <c r="OLY444" s="10"/>
      <c r="OLZ444" s="10"/>
      <c r="OMA444" s="10"/>
      <c r="OMB444" s="10"/>
      <c r="OMC444" s="10"/>
      <c r="OMD444" s="10"/>
      <c r="OME444" s="10"/>
      <c r="OMF444" s="10"/>
      <c r="OMG444" s="10"/>
      <c r="OMH444" s="10"/>
      <c r="OMI444" s="10"/>
      <c r="OMJ444" s="10"/>
      <c r="OMK444" s="10"/>
      <c r="OML444" s="10"/>
      <c r="OMM444" s="10"/>
      <c r="OMN444" s="10"/>
      <c r="OMO444" s="10"/>
      <c r="OMP444" s="10"/>
      <c r="OMQ444" s="10"/>
      <c r="OMR444" s="10"/>
      <c r="OMS444" s="10"/>
      <c r="OMT444" s="10"/>
      <c r="OMU444" s="10"/>
      <c r="OMV444" s="10"/>
      <c r="OMW444" s="10"/>
      <c r="OMX444" s="10"/>
      <c r="OMY444" s="10"/>
      <c r="OMZ444" s="10"/>
      <c r="ONA444" s="10"/>
      <c r="ONB444" s="10"/>
      <c r="ONC444" s="10"/>
      <c r="OND444" s="10"/>
      <c r="ONE444" s="10"/>
      <c r="ONF444" s="10"/>
      <c r="ONG444" s="10"/>
      <c r="ONH444" s="10"/>
      <c r="ONI444" s="10"/>
      <c r="ONJ444" s="10"/>
      <c r="ONK444" s="10"/>
      <c r="ONL444" s="10"/>
      <c r="ONM444" s="10"/>
      <c r="ONN444" s="10"/>
      <c r="ONO444" s="10"/>
      <c r="ONP444" s="10"/>
      <c r="ONQ444" s="10"/>
      <c r="ONR444" s="10"/>
      <c r="ONS444" s="10"/>
      <c r="ONT444" s="10"/>
      <c r="ONU444" s="10"/>
      <c r="ONV444" s="10"/>
      <c r="ONW444" s="10"/>
      <c r="ONX444" s="10"/>
      <c r="ONY444" s="10"/>
      <c r="ONZ444" s="10"/>
      <c r="OOA444" s="10"/>
      <c r="OOB444" s="10"/>
      <c r="OOC444" s="10"/>
      <c r="OOD444" s="10"/>
      <c r="OOE444" s="10"/>
      <c r="OOF444" s="10"/>
      <c r="OOG444" s="10"/>
      <c r="OOH444" s="10"/>
      <c r="OOI444" s="10"/>
      <c r="OOJ444" s="10"/>
      <c r="OOK444" s="10"/>
      <c r="OOL444" s="10"/>
      <c r="OOM444" s="10"/>
      <c r="OON444" s="10"/>
      <c r="OOO444" s="10"/>
      <c r="OOP444" s="10"/>
      <c r="OOQ444" s="10"/>
      <c r="OOR444" s="10"/>
      <c r="OOS444" s="10"/>
      <c r="OOT444" s="10"/>
      <c r="OOU444" s="10"/>
      <c r="OOV444" s="10"/>
      <c r="OOW444" s="10"/>
      <c r="OOX444" s="10"/>
      <c r="OOY444" s="10"/>
      <c r="OOZ444" s="10"/>
      <c r="OPA444" s="10"/>
      <c r="OPB444" s="10"/>
      <c r="OPC444" s="10"/>
      <c r="OPD444" s="10"/>
      <c r="OPE444" s="10"/>
      <c r="OPF444" s="10"/>
      <c r="OPG444" s="10"/>
      <c r="OPH444" s="10"/>
      <c r="OPI444" s="10"/>
      <c r="OPJ444" s="10"/>
      <c r="OPK444" s="10"/>
      <c r="OPL444" s="10"/>
      <c r="OPM444" s="10"/>
      <c r="OPN444" s="10"/>
      <c r="OPO444" s="10"/>
      <c r="OPP444" s="10"/>
      <c r="OPQ444" s="10"/>
      <c r="OPR444" s="10"/>
      <c r="OPS444" s="10"/>
      <c r="OPT444" s="10"/>
      <c r="OPU444" s="10"/>
      <c r="OPV444" s="10"/>
      <c r="OPW444" s="10"/>
      <c r="OPX444" s="10"/>
      <c r="OPY444" s="10"/>
      <c r="OPZ444" s="10"/>
      <c r="OQA444" s="10"/>
      <c r="OQB444" s="10"/>
      <c r="OQC444" s="10"/>
      <c r="OQD444" s="10"/>
      <c r="OQE444" s="10"/>
      <c r="OQF444" s="10"/>
      <c r="OQG444" s="10"/>
      <c r="OQH444" s="10"/>
      <c r="OQI444" s="10"/>
      <c r="OQJ444" s="10"/>
      <c r="OQK444" s="10"/>
      <c r="OQL444" s="10"/>
      <c r="OQM444" s="10"/>
      <c r="OQN444" s="10"/>
      <c r="OQO444" s="10"/>
      <c r="OQP444" s="10"/>
      <c r="OQQ444" s="10"/>
      <c r="OQR444" s="10"/>
      <c r="OQS444" s="10"/>
      <c r="OQT444" s="10"/>
      <c r="OQU444" s="10"/>
      <c r="OQV444" s="10"/>
      <c r="OQW444" s="10"/>
      <c r="OQX444" s="10"/>
      <c r="OQY444" s="10"/>
      <c r="OQZ444" s="10"/>
      <c r="ORA444" s="10"/>
      <c r="ORB444" s="10"/>
      <c r="ORC444" s="10"/>
      <c r="ORD444" s="10"/>
      <c r="ORE444" s="10"/>
      <c r="ORF444" s="10"/>
      <c r="ORG444" s="10"/>
      <c r="ORH444" s="10"/>
      <c r="ORI444" s="10"/>
      <c r="ORJ444" s="10"/>
      <c r="ORK444" s="10"/>
      <c r="ORL444" s="10"/>
      <c r="ORM444" s="10"/>
      <c r="ORN444" s="10"/>
      <c r="ORO444" s="10"/>
      <c r="ORP444" s="10"/>
      <c r="ORQ444" s="10"/>
      <c r="ORR444" s="10"/>
      <c r="ORS444" s="10"/>
      <c r="ORT444" s="10"/>
      <c r="ORU444" s="10"/>
      <c r="ORV444" s="10"/>
      <c r="ORW444" s="10"/>
      <c r="ORX444" s="10"/>
      <c r="ORY444" s="10"/>
      <c r="ORZ444" s="10"/>
      <c r="OSA444" s="10"/>
      <c r="OSB444" s="10"/>
      <c r="OSC444" s="10"/>
      <c r="OSD444" s="10"/>
      <c r="OSE444" s="10"/>
      <c r="OSF444" s="10"/>
      <c r="OSG444" s="10"/>
      <c r="OSH444" s="10"/>
      <c r="OSI444" s="10"/>
      <c r="OSJ444" s="10"/>
      <c r="OSK444" s="10"/>
      <c r="OSL444" s="10"/>
      <c r="OSM444" s="10"/>
      <c r="OSN444" s="10"/>
      <c r="OSO444" s="10"/>
      <c r="OSP444" s="10"/>
      <c r="OSQ444" s="10"/>
      <c r="OSR444" s="10"/>
      <c r="OSS444" s="10"/>
      <c r="OST444" s="10"/>
      <c r="OSU444" s="10"/>
      <c r="OSV444" s="10"/>
      <c r="OSW444" s="10"/>
      <c r="OSX444" s="10"/>
      <c r="OSY444" s="10"/>
      <c r="OSZ444" s="10"/>
      <c r="OTA444" s="10"/>
      <c r="OTB444" s="10"/>
      <c r="OTC444" s="10"/>
      <c r="OTD444" s="10"/>
      <c r="OTE444" s="10"/>
      <c r="OTF444" s="10"/>
      <c r="OTG444" s="10"/>
      <c r="OTH444" s="10"/>
      <c r="OTI444" s="10"/>
      <c r="OTJ444" s="10"/>
      <c r="OTK444" s="10"/>
      <c r="OTL444" s="10"/>
      <c r="OTM444" s="10"/>
      <c r="OTN444" s="10"/>
      <c r="OTO444" s="10"/>
      <c r="OTP444" s="10"/>
      <c r="OTQ444" s="10"/>
      <c r="OTR444" s="10"/>
      <c r="OTS444" s="10"/>
      <c r="OTT444" s="10"/>
      <c r="OTU444" s="10"/>
      <c r="OTV444" s="10"/>
      <c r="OTW444" s="10"/>
      <c r="OTX444" s="10"/>
      <c r="OTY444" s="10"/>
      <c r="OTZ444" s="10"/>
      <c r="OUA444" s="10"/>
      <c r="OUB444" s="10"/>
      <c r="OUC444" s="10"/>
      <c r="OUD444" s="10"/>
      <c r="OUE444" s="10"/>
      <c r="OUF444" s="10"/>
      <c r="OUG444" s="10"/>
      <c r="OUH444" s="10"/>
      <c r="OUI444" s="10"/>
      <c r="OUJ444" s="10"/>
      <c r="OUK444" s="10"/>
      <c r="OUL444" s="10"/>
      <c r="OUM444" s="10"/>
      <c r="OUN444" s="10"/>
      <c r="OUO444" s="10"/>
      <c r="OUP444" s="10"/>
      <c r="OUQ444" s="10"/>
      <c r="OUR444" s="10"/>
      <c r="OUS444" s="10"/>
      <c r="OUT444" s="10"/>
      <c r="OUU444" s="10"/>
      <c r="OUV444" s="10"/>
      <c r="OUW444" s="10"/>
      <c r="OUX444" s="10"/>
      <c r="OUY444" s="10"/>
      <c r="OUZ444" s="10"/>
      <c r="OVA444" s="10"/>
      <c r="OVB444" s="10"/>
      <c r="OVC444" s="10"/>
      <c r="OVD444" s="10"/>
      <c r="OVE444" s="10"/>
      <c r="OVF444" s="10"/>
      <c r="OVG444" s="10"/>
      <c r="OVH444" s="10"/>
      <c r="OVI444" s="10"/>
      <c r="OVJ444" s="10"/>
      <c r="OVK444" s="10"/>
      <c r="OVL444" s="10"/>
      <c r="OVM444" s="10"/>
      <c r="OVN444" s="10"/>
      <c r="OVO444" s="10"/>
      <c r="OVP444" s="10"/>
      <c r="OVQ444" s="10"/>
      <c r="OVR444" s="10"/>
      <c r="OVS444" s="10"/>
      <c r="OVT444" s="10"/>
      <c r="OVU444" s="10"/>
      <c r="OVV444" s="10"/>
      <c r="OVW444" s="10"/>
      <c r="OVX444" s="10"/>
      <c r="OVY444" s="10"/>
      <c r="OVZ444" s="10"/>
      <c r="OWA444" s="10"/>
      <c r="OWB444" s="10"/>
      <c r="OWC444" s="10"/>
      <c r="OWD444" s="10"/>
      <c r="OWE444" s="10"/>
      <c r="OWF444" s="10"/>
      <c r="OWG444" s="10"/>
      <c r="OWH444" s="10"/>
      <c r="OWI444" s="10"/>
      <c r="OWJ444" s="10"/>
      <c r="OWK444" s="10"/>
      <c r="OWL444" s="10"/>
      <c r="OWM444" s="10"/>
      <c r="OWN444" s="10"/>
      <c r="OWO444" s="10"/>
      <c r="OWP444" s="10"/>
      <c r="OWQ444" s="10"/>
      <c r="OWR444" s="10"/>
      <c r="OWS444" s="10"/>
      <c r="OWT444" s="10"/>
      <c r="OWU444" s="10"/>
      <c r="OWV444" s="10"/>
      <c r="OWW444" s="10"/>
      <c r="OWX444" s="10"/>
      <c r="OWY444" s="10"/>
      <c r="OWZ444" s="10"/>
      <c r="OXA444" s="10"/>
      <c r="OXB444" s="10"/>
      <c r="OXC444" s="10"/>
      <c r="OXD444" s="10"/>
      <c r="OXE444" s="10"/>
      <c r="OXF444" s="10"/>
      <c r="OXG444" s="10"/>
      <c r="OXH444" s="10"/>
      <c r="OXI444" s="10"/>
      <c r="OXJ444" s="10"/>
      <c r="OXK444" s="10"/>
      <c r="OXL444" s="10"/>
      <c r="OXM444" s="10"/>
      <c r="OXN444" s="10"/>
      <c r="OXO444" s="10"/>
      <c r="OXP444" s="10"/>
      <c r="OXQ444" s="10"/>
      <c r="OXR444" s="10"/>
      <c r="OXS444" s="10"/>
      <c r="OXT444" s="10"/>
      <c r="OXU444" s="10"/>
      <c r="OXV444" s="10"/>
      <c r="OXW444" s="10"/>
      <c r="OXX444" s="10"/>
      <c r="OXY444" s="10"/>
      <c r="OXZ444" s="10"/>
      <c r="OYA444" s="10"/>
      <c r="OYB444" s="10"/>
      <c r="OYC444" s="10"/>
      <c r="OYD444" s="10"/>
      <c r="OYE444" s="10"/>
      <c r="OYF444" s="10"/>
      <c r="OYG444" s="10"/>
      <c r="OYH444" s="10"/>
      <c r="OYI444" s="10"/>
      <c r="OYJ444" s="10"/>
      <c r="OYK444" s="10"/>
      <c r="OYL444" s="10"/>
      <c r="OYM444" s="10"/>
      <c r="OYN444" s="10"/>
      <c r="OYO444" s="10"/>
      <c r="OYP444" s="10"/>
      <c r="OYQ444" s="10"/>
      <c r="OYR444" s="10"/>
      <c r="OYS444" s="10"/>
      <c r="OYT444" s="10"/>
      <c r="OYU444" s="10"/>
      <c r="OYV444" s="10"/>
      <c r="OYW444" s="10"/>
      <c r="OYX444" s="10"/>
      <c r="OYY444" s="10"/>
      <c r="OYZ444" s="10"/>
      <c r="OZA444" s="10"/>
      <c r="OZB444" s="10"/>
      <c r="OZC444" s="10"/>
      <c r="OZD444" s="10"/>
      <c r="OZE444" s="10"/>
      <c r="OZF444" s="10"/>
      <c r="OZG444" s="10"/>
      <c r="OZH444" s="10"/>
      <c r="OZI444" s="10"/>
      <c r="OZJ444" s="10"/>
      <c r="OZK444" s="10"/>
      <c r="OZL444" s="10"/>
      <c r="OZM444" s="10"/>
      <c r="OZN444" s="10"/>
      <c r="OZO444" s="10"/>
      <c r="OZP444" s="10"/>
      <c r="OZQ444" s="10"/>
      <c r="OZR444" s="10"/>
      <c r="OZS444" s="10"/>
      <c r="OZT444" s="10"/>
      <c r="OZU444" s="10"/>
      <c r="OZV444" s="10"/>
      <c r="OZW444" s="10"/>
      <c r="OZX444" s="10"/>
      <c r="OZY444" s="10"/>
      <c r="OZZ444" s="10"/>
      <c r="PAA444" s="10"/>
      <c r="PAB444" s="10"/>
      <c r="PAC444" s="10"/>
      <c r="PAD444" s="10"/>
      <c r="PAE444" s="10"/>
      <c r="PAF444" s="10"/>
      <c r="PAG444" s="10"/>
      <c r="PAH444" s="10"/>
      <c r="PAI444" s="10"/>
      <c r="PAJ444" s="10"/>
      <c r="PAK444" s="10"/>
      <c r="PAL444" s="10"/>
      <c r="PAM444" s="10"/>
      <c r="PAN444" s="10"/>
      <c r="PAO444" s="10"/>
      <c r="PAP444" s="10"/>
      <c r="PAQ444" s="10"/>
      <c r="PAR444" s="10"/>
      <c r="PAS444" s="10"/>
      <c r="PAT444" s="10"/>
      <c r="PAU444" s="10"/>
      <c r="PAV444" s="10"/>
      <c r="PAW444" s="10"/>
      <c r="PAX444" s="10"/>
      <c r="PAY444" s="10"/>
      <c r="PAZ444" s="10"/>
      <c r="PBA444" s="10"/>
      <c r="PBB444" s="10"/>
      <c r="PBC444" s="10"/>
      <c r="PBD444" s="10"/>
      <c r="PBE444" s="10"/>
      <c r="PBF444" s="10"/>
      <c r="PBG444" s="10"/>
      <c r="PBH444" s="10"/>
      <c r="PBI444" s="10"/>
      <c r="PBJ444" s="10"/>
      <c r="PBK444" s="10"/>
      <c r="PBL444" s="10"/>
      <c r="PBM444" s="10"/>
      <c r="PBN444" s="10"/>
      <c r="PBO444" s="10"/>
      <c r="PBP444" s="10"/>
      <c r="PBQ444" s="10"/>
      <c r="PBR444" s="10"/>
      <c r="PBS444" s="10"/>
      <c r="PBT444" s="10"/>
      <c r="PBU444" s="10"/>
      <c r="PBV444" s="10"/>
      <c r="PBW444" s="10"/>
      <c r="PBX444" s="10"/>
      <c r="PBY444" s="10"/>
      <c r="PBZ444" s="10"/>
      <c r="PCA444" s="10"/>
      <c r="PCB444" s="10"/>
      <c r="PCC444" s="10"/>
      <c r="PCD444" s="10"/>
      <c r="PCE444" s="10"/>
      <c r="PCF444" s="10"/>
      <c r="PCG444" s="10"/>
      <c r="PCH444" s="10"/>
      <c r="PCI444" s="10"/>
      <c r="PCJ444" s="10"/>
      <c r="PCK444" s="10"/>
      <c r="PCL444" s="10"/>
      <c r="PCM444" s="10"/>
      <c r="PCN444" s="10"/>
      <c r="PCO444" s="10"/>
      <c r="PCP444" s="10"/>
      <c r="PCQ444" s="10"/>
      <c r="PCR444" s="10"/>
      <c r="PCS444" s="10"/>
      <c r="PCT444" s="10"/>
      <c r="PCU444" s="10"/>
      <c r="PCV444" s="10"/>
      <c r="PCW444" s="10"/>
      <c r="PCX444" s="10"/>
      <c r="PCY444" s="10"/>
      <c r="PCZ444" s="10"/>
      <c r="PDA444" s="10"/>
      <c r="PDB444" s="10"/>
      <c r="PDC444" s="10"/>
      <c r="PDD444" s="10"/>
      <c r="PDE444" s="10"/>
      <c r="PDF444" s="10"/>
      <c r="PDG444" s="10"/>
      <c r="PDH444" s="10"/>
      <c r="PDI444" s="10"/>
      <c r="PDJ444" s="10"/>
      <c r="PDK444" s="10"/>
      <c r="PDL444" s="10"/>
      <c r="PDM444" s="10"/>
      <c r="PDN444" s="10"/>
      <c r="PDO444" s="10"/>
      <c r="PDP444" s="10"/>
      <c r="PDQ444" s="10"/>
      <c r="PDR444" s="10"/>
      <c r="PDS444" s="10"/>
      <c r="PDT444" s="10"/>
      <c r="PDU444" s="10"/>
      <c r="PDV444" s="10"/>
      <c r="PDW444" s="10"/>
      <c r="PDX444" s="10"/>
      <c r="PDY444" s="10"/>
      <c r="PDZ444" s="10"/>
      <c r="PEA444" s="10"/>
      <c r="PEB444" s="10"/>
      <c r="PEC444" s="10"/>
      <c r="PED444" s="10"/>
      <c r="PEE444" s="10"/>
      <c r="PEF444" s="10"/>
      <c r="PEG444" s="10"/>
      <c r="PEH444" s="10"/>
      <c r="PEI444" s="10"/>
      <c r="PEJ444" s="10"/>
      <c r="PEK444" s="10"/>
      <c r="PEL444" s="10"/>
      <c r="PEM444" s="10"/>
      <c r="PEN444" s="10"/>
      <c r="PEO444" s="10"/>
      <c r="PEP444" s="10"/>
      <c r="PEQ444" s="10"/>
      <c r="PER444" s="10"/>
      <c r="PES444" s="10"/>
      <c r="PET444" s="10"/>
      <c r="PEU444" s="10"/>
      <c r="PEV444" s="10"/>
      <c r="PEW444" s="10"/>
      <c r="PEX444" s="10"/>
      <c r="PEY444" s="10"/>
      <c r="PEZ444" s="10"/>
      <c r="PFA444" s="10"/>
      <c r="PFB444" s="10"/>
      <c r="PFC444" s="10"/>
      <c r="PFD444" s="10"/>
      <c r="PFE444" s="10"/>
      <c r="PFF444" s="10"/>
      <c r="PFG444" s="10"/>
      <c r="PFH444" s="10"/>
      <c r="PFI444" s="10"/>
      <c r="PFJ444" s="10"/>
      <c r="PFK444" s="10"/>
      <c r="PFL444" s="10"/>
      <c r="PFM444" s="10"/>
      <c r="PFN444" s="10"/>
      <c r="PFO444" s="10"/>
      <c r="PFP444" s="10"/>
      <c r="PFQ444" s="10"/>
      <c r="PFR444" s="10"/>
      <c r="PFS444" s="10"/>
      <c r="PFT444" s="10"/>
      <c r="PFU444" s="10"/>
      <c r="PFV444" s="10"/>
      <c r="PFW444" s="10"/>
      <c r="PFX444" s="10"/>
      <c r="PFY444" s="10"/>
      <c r="PFZ444" s="10"/>
      <c r="PGA444" s="10"/>
      <c r="PGB444" s="10"/>
      <c r="PGC444" s="10"/>
      <c r="PGD444" s="10"/>
      <c r="PGE444" s="10"/>
      <c r="PGF444" s="10"/>
      <c r="PGG444" s="10"/>
      <c r="PGH444" s="10"/>
      <c r="PGI444" s="10"/>
      <c r="PGJ444" s="10"/>
      <c r="PGK444" s="10"/>
      <c r="PGL444" s="10"/>
      <c r="PGM444" s="10"/>
      <c r="PGN444" s="10"/>
      <c r="PGO444" s="10"/>
      <c r="PGP444" s="10"/>
      <c r="PGQ444" s="10"/>
      <c r="PGR444" s="10"/>
      <c r="PGS444" s="10"/>
      <c r="PGT444" s="10"/>
      <c r="PGU444" s="10"/>
      <c r="PGV444" s="10"/>
      <c r="PGW444" s="10"/>
      <c r="PGX444" s="10"/>
      <c r="PGY444" s="10"/>
      <c r="PGZ444" s="10"/>
      <c r="PHA444" s="10"/>
      <c r="PHB444" s="10"/>
      <c r="PHC444" s="10"/>
      <c r="PHD444" s="10"/>
      <c r="PHE444" s="10"/>
      <c r="PHF444" s="10"/>
      <c r="PHG444" s="10"/>
      <c r="PHH444" s="10"/>
      <c r="PHI444" s="10"/>
      <c r="PHJ444" s="10"/>
      <c r="PHK444" s="10"/>
      <c r="PHL444" s="10"/>
      <c r="PHM444" s="10"/>
      <c r="PHN444" s="10"/>
      <c r="PHO444" s="10"/>
      <c r="PHP444" s="10"/>
      <c r="PHQ444" s="10"/>
      <c r="PHR444" s="10"/>
      <c r="PHS444" s="10"/>
      <c r="PHT444" s="10"/>
      <c r="PHU444" s="10"/>
      <c r="PHV444" s="10"/>
      <c r="PHW444" s="10"/>
      <c r="PHX444" s="10"/>
      <c r="PHY444" s="10"/>
      <c r="PHZ444" s="10"/>
      <c r="PIA444" s="10"/>
      <c r="PIB444" s="10"/>
      <c r="PIC444" s="10"/>
      <c r="PID444" s="10"/>
      <c r="PIE444" s="10"/>
      <c r="PIF444" s="10"/>
      <c r="PIG444" s="10"/>
      <c r="PIH444" s="10"/>
      <c r="PII444" s="10"/>
      <c r="PIJ444" s="10"/>
      <c r="PIK444" s="10"/>
      <c r="PIL444" s="10"/>
      <c r="PIM444" s="10"/>
      <c r="PIN444" s="10"/>
      <c r="PIO444" s="10"/>
      <c r="PIP444" s="10"/>
      <c r="PIQ444" s="10"/>
      <c r="PIR444" s="10"/>
      <c r="PIS444" s="10"/>
      <c r="PIT444" s="10"/>
      <c r="PIU444" s="10"/>
      <c r="PIV444" s="10"/>
      <c r="PIW444" s="10"/>
      <c r="PIX444" s="10"/>
      <c r="PIY444" s="10"/>
      <c r="PIZ444" s="10"/>
      <c r="PJA444" s="10"/>
      <c r="PJB444" s="10"/>
      <c r="PJC444" s="10"/>
      <c r="PJD444" s="10"/>
      <c r="PJE444" s="10"/>
      <c r="PJF444" s="10"/>
      <c r="PJG444" s="10"/>
      <c r="PJH444" s="10"/>
      <c r="PJI444" s="10"/>
      <c r="PJJ444" s="10"/>
      <c r="PJK444" s="10"/>
      <c r="PJL444" s="10"/>
      <c r="PJM444" s="10"/>
      <c r="PJN444" s="10"/>
      <c r="PJO444" s="10"/>
      <c r="PJP444" s="10"/>
      <c r="PJQ444" s="10"/>
      <c r="PJR444" s="10"/>
      <c r="PJS444" s="10"/>
      <c r="PJT444" s="10"/>
      <c r="PJU444" s="10"/>
      <c r="PJV444" s="10"/>
      <c r="PJW444" s="10"/>
      <c r="PJX444" s="10"/>
      <c r="PJY444" s="10"/>
      <c r="PJZ444" s="10"/>
      <c r="PKA444" s="10"/>
      <c r="PKB444" s="10"/>
      <c r="PKC444" s="10"/>
      <c r="PKD444" s="10"/>
      <c r="PKE444" s="10"/>
      <c r="PKF444" s="10"/>
      <c r="PKG444" s="10"/>
      <c r="PKH444" s="10"/>
      <c r="PKI444" s="10"/>
      <c r="PKJ444" s="10"/>
      <c r="PKK444" s="10"/>
      <c r="PKL444" s="10"/>
      <c r="PKM444" s="10"/>
      <c r="PKN444" s="10"/>
      <c r="PKO444" s="10"/>
      <c r="PKP444" s="10"/>
      <c r="PKQ444" s="10"/>
      <c r="PKR444" s="10"/>
      <c r="PKS444" s="10"/>
      <c r="PKT444" s="10"/>
      <c r="PKU444" s="10"/>
      <c r="PKV444" s="10"/>
      <c r="PKW444" s="10"/>
      <c r="PKX444" s="10"/>
      <c r="PKY444" s="10"/>
      <c r="PKZ444" s="10"/>
      <c r="PLA444" s="10"/>
      <c r="PLB444" s="10"/>
      <c r="PLC444" s="10"/>
      <c r="PLD444" s="10"/>
      <c r="PLE444" s="10"/>
      <c r="PLF444" s="10"/>
      <c r="PLG444" s="10"/>
      <c r="PLH444" s="10"/>
      <c r="PLI444" s="10"/>
      <c r="PLJ444" s="10"/>
      <c r="PLK444" s="10"/>
      <c r="PLL444" s="10"/>
      <c r="PLM444" s="10"/>
      <c r="PLN444" s="10"/>
      <c r="PLO444" s="10"/>
      <c r="PLP444" s="10"/>
      <c r="PLQ444" s="10"/>
      <c r="PLR444" s="10"/>
      <c r="PLS444" s="10"/>
      <c r="PLT444" s="10"/>
      <c r="PLU444" s="10"/>
      <c r="PLV444" s="10"/>
      <c r="PLW444" s="10"/>
      <c r="PLX444" s="10"/>
      <c r="PLY444" s="10"/>
      <c r="PLZ444" s="10"/>
      <c r="PMA444" s="10"/>
      <c r="PMB444" s="10"/>
      <c r="PMC444" s="10"/>
      <c r="PMD444" s="10"/>
      <c r="PME444" s="10"/>
      <c r="PMF444" s="10"/>
      <c r="PMG444" s="10"/>
      <c r="PMH444" s="10"/>
      <c r="PMI444" s="10"/>
      <c r="PMJ444" s="10"/>
      <c r="PMK444" s="10"/>
      <c r="PML444" s="10"/>
      <c r="PMM444" s="10"/>
      <c r="PMN444" s="10"/>
      <c r="PMO444" s="10"/>
      <c r="PMP444" s="10"/>
      <c r="PMQ444" s="10"/>
      <c r="PMR444" s="10"/>
      <c r="PMS444" s="10"/>
      <c r="PMT444" s="10"/>
      <c r="PMU444" s="10"/>
      <c r="PMV444" s="10"/>
      <c r="PMW444" s="10"/>
      <c r="PMX444" s="10"/>
      <c r="PMY444" s="10"/>
      <c r="PMZ444" s="10"/>
      <c r="PNA444" s="10"/>
      <c r="PNB444" s="10"/>
      <c r="PNC444" s="10"/>
      <c r="PND444" s="10"/>
      <c r="PNE444" s="10"/>
      <c r="PNF444" s="10"/>
      <c r="PNG444" s="10"/>
      <c r="PNH444" s="10"/>
      <c r="PNI444" s="10"/>
      <c r="PNJ444" s="10"/>
      <c r="PNK444" s="10"/>
      <c r="PNL444" s="10"/>
      <c r="PNM444" s="10"/>
      <c r="PNN444" s="10"/>
      <c r="PNO444" s="10"/>
      <c r="PNP444" s="10"/>
      <c r="PNQ444" s="10"/>
      <c r="PNR444" s="10"/>
      <c r="PNS444" s="10"/>
      <c r="PNT444" s="10"/>
      <c r="PNU444" s="10"/>
      <c r="PNV444" s="10"/>
      <c r="PNW444" s="10"/>
      <c r="PNX444" s="10"/>
      <c r="PNY444" s="10"/>
      <c r="PNZ444" s="10"/>
      <c r="POA444" s="10"/>
      <c r="POB444" s="10"/>
      <c r="POC444" s="10"/>
      <c r="POD444" s="10"/>
      <c r="POE444" s="10"/>
      <c r="POF444" s="10"/>
      <c r="POG444" s="10"/>
      <c r="POH444" s="10"/>
      <c r="POI444" s="10"/>
      <c r="POJ444" s="10"/>
      <c r="POK444" s="10"/>
      <c r="POL444" s="10"/>
      <c r="POM444" s="10"/>
      <c r="PON444" s="10"/>
      <c r="POO444" s="10"/>
      <c r="POP444" s="10"/>
      <c r="POQ444" s="10"/>
      <c r="POR444" s="10"/>
      <c r="POS444" s="10"/>
      <c r="POT444" s="10"/>
      <c r="POU444" s="10"/>
      <c r="POV444" s="10"/>
      <c r="POW444" s="10"/>
      <c r="POX444" s="10"/>
      <c r="POY444" s="10"/>
      <c r="POZ444" s="10"/>
      <c r="PPA444" s="10"/>
      <c r="PPB444" s="10"/>
      <c r="PPC444" s="10"/>
      <c r="PPD444" s="10"/>
      <c r="PPE444" s="10"/>
      <c r="PPF444" s="10"/>
      <c r="PPG444" s="10"/>
      <c r="PPH444" s="10"/>
      <c r="PPI444" s="10"/>
      <c r="PPJ444" s="10"/>
      <c r="PPK444" s="10"/>
      <c r="PPL444" s="10"/>
      <c r="PPM444" s="10"/>
      <c r="PPN444" s="10"/>
      <c r="PPO444" s="10"/>
      <c r="PPP444" s="10"/>
      <c r="PPQ444" s="10"/>
      <c r="PPR444" s="10"/>
      <c r="PPS444" s="10"/>
      <c r="PPT444" s="10"/>
      <c r="PPU444" s="10"/>
      <c r="PPV444" s="10"/>
      <c r="PPW444" s="10"/>
      <c r="PPX444" s="10"/>
      <c r="PPY444" s="10"/>
      <c r="PPZ444" s="10"/>
      <c r="PQA444" s="10"/>
      <c r="PQB444" s="10"/>
      <c r="PQC444" s="10"/>
      <c r="PQD444" s="10"/>
      <c r="PQE444" s="10"/>
      <c r="PQF444" s="10"/>
      <c r="PQG444" s="10"/>
      <c r="PQH444" s="10"/>
      <c r="PQI444" s="10"/>
      <c r="PQJ444" s="10"/>
      <c r="PQK444" s="10"/>
      <c r="PQL444" s="10"/>
      <c r="PQM444" s="10"/>
      <c r="PQN444" s="10"/>
      <c r="PQO444" s="10"/>
      <c r="PQP444" s="10"/>
      <c r="PQQ444" s="10"/>
      <c r="PQR444" s="10"/>
      <c r="PQS444" s="10"/>
      <c r="PQT444" s="10"/>
      <c r="PQU444" s="10"/>
      <c r="PQV444" s="10"/>
      <c r="PQW444" s="10"/>
      <c r="PQX444" s="10"/>
      <c r="PQY444" s="10"/>
      <c r="PQZ444" s="10"/>
      <c r="PRA444" s="10"/>
      <c r="PRB444" s="10"/>
      <c r="PRC444" s="10"/>
      <c r="PRD444" s="10"/>
      <c r="PRE444" s="10"/>
      <c r="PRF444" s="10"/>
      <c r="PRG444" s="10"/>
      <c r="PRH444" s="10"/>
      <c r="PRI444" s="10"/>
      <c r="PRJ444" s="10"/>
      <c r="PRK444" s="10"/>
      <c r="PRL444" s="10"/>
      <c r="PRM444" s="10"/>
      <c r="PRN444" s="10"/>
      <c r="PRO444" s="10"/>
      <c r="PRP444" s="10"/>
      <c r="PRQ444" s="10"/>
      <c r="PRR444" s="10"/>
      <c r="PRS444" s="10"/>
      <c r="PRT444" s="10"/>
      <c r="PRU444" s="10"/>
      <c r="PRV444" s="10"/>
      <c r="PRW444" s="10"/>
      <c r="PRX444" s="10"/>
      <c r="PRY444" s="10"/>
      <c r="PRZ444" s="10"/>
      <c r="PSA444" s="10"/>
      <c r="PSB444" s="10"/>
      <c r="PSC444" s="10"/>
      <c r="PSD444" s="10"/>
      <c r="PSE444" s="10"/>
      <c r="PSF444" s="10"/>
      <c r="PSG444" s="10"/>
      <c r="PSH444" s="10"/>
      <c r="PSI444" s="10"/>
      <c r="PSJ444" s="10"/>
      <c r="PSK444" s="10"/>
      <c r="PSL444" s="10"/>
      <c r="PSM444" s="10"/>
      <c r="PSN444" s="10"/>
      <c r="PSO444" s="10"/>
      <c r="PSP444" s="10"/>
      <c r="PSQ444" s="10"/>
      <c r="PSR444" s="10"/>
      <c r="PSS444" s="10"/>
      <c r="PST444" s="10"/>
      <c r="PSU444" s="10"/>
      <c r="PSV444" s="10"/>
      <c r="PSW444" s="10"/>
      <c r="PSX444" s="10"/>
      <c r="PSY444" s="10"/>
      <c r="PSZ444" s="10"/>
      <c r="PTA444" s="10"/>
      <c r="PTB444" s="10"/>
      <c r="PTC444" s="10"/>
      <c r="PTD444" s="10"/>
      <c r="PTE444" s="10"/>
      <c r="PTF444" s="10"/>
      <c r="PTG444" s="10"/>
      <c r="PTH444" s="10"/>
      <c r="PTI444" s="10"/>
      <c r="PTJ444" s="10"/>
      <c r="PTK444" s="10"/>
      <c r="PTL444" s="10"/>
      <c r="PTM444" s="10"/>
      <c r="PTN444" s="10"/>
      <c r="PTO444" s="10"/>
      <c r="PTP444" s="10"/>
      <c r="PTQ444" s="10"/>
      <c r="PTR444" s="10"/>
      <c r="PTS444" s="10"/>
      <c r="PTT444" s="10"/>
      <c r="PTU444" s="10"/>
      <c r="PTV444" s="10"/>
      <c r="PTW444" s="10"/>
      <c r="PTX444" s="10"/>
      <c r="PTY444" s="10"/>
      <c r="PTZ444" s="10"/>
      <c r="PUA444" s="10"/>
      <c r="PUB444" s="10"/>
      <c r="PUC444" s="10"/>
      <c r="PUD444" s="10"/>
      <c r="PUE444" s="10"/>
      <c r="PUF444" s="10"/>
      <c r="PUG444" s="10"/>
      <c r="PUH444" s="10"/>
      <c r="PUI444" s="10"/>
      <c r="PUJ444" s="10"/>
      <c r="PUK444" s="10"/>
      <c r="PUL444" s="10"/>
      <c r="PUM444" s="10"/>
      <c r="PUN444" s="10"/>
      <c r="PUO444" s="10"/>
      <c r="PUP444" s="10"/>
      <c r="PUQ444" s="10"/>
      <c r="PUR444" s="10"/>
      <c r="PUS444" s="10"/>
      <c r="PUT444" s="10"/>
      <c r="PUU444" s="10"/>
      <c r="PUV444" s="10"/>
      <c r="PUW444" s="10"/>
      <c r="PUX444" s="10"/>
      <c r="PUY444" s="10"/>
      <c r="PUZ444" s="10"/>
      <c r="PVA444" s="10"/>
      <c r="PVB444" s="10"/>
      <c r="PVC444" s="10"/>
      <c r="PVD444" s="10"/>
      <c r="PVE444" s="10"/>
      <c r="PVF444" s="10"/>
      <c r="PVG444" s="10"/>
      <c r="PVH444" s="10"/>
      <c r="PVI444" s="10"/>
      <c r="PVJ444" s="10"/>
      <c r="PVK444" s="10"/>
      <c r="PVL444" s="10"/>
      <c r="PVM444" s="10"/>
      <c r="PVN444" s="10"/>
      <c r="PVO444" s="10"/>
      <c r="PVP444" s="10"/>
      <c r="PVQ444" s="10"/>
      <c r="PVR444" s="10"/>
      <c r="PVS444" s="10"/>
      <c r="PVT444" s="10"/>
      <c r="PVU444" s="10"/>
      <c r="PVV444" s="10"/>
      <c r="PVW444" s="10"/>
      <c r="PVX444" s="10"/>
      <c r="PVY444" s="10"/>
      <c r="PVZ444" s="10"/>
      <c r="PWA444" s="10"/>
      <c r="PWB444" s="10"/>
      <c r="PWC444" s="10"/>
      <c r="PWD444" s="10"/>
      <c r="PWE444" s="10"/>
      <c r="PWF444" s="10"/>
      <c r="PWG444" s="10"/>
      <c r="PWH444" s="10"/>
      <c r="PWI444" s="10"/>
      <c r="PWJ444" s="10"/>
      <c r="PWK444" s="10"/>
      <c r="PWL444" s="10"/>
      <c r="PWM444" s="10"/>
      <c r="PWN444" s="10"/>
      <c r="PWO444" s="10"/>
      <c r="PWP444" s="10"/>
      <c r="PWQ444" s="10"/>
      <c r="PWR444" s="10"/>
      <c r="PWS444" s="10"/>
      <c r="PWT444" s="10"/>
      <c r="PWU444" s="10"/>
      <c r="PWV444" s="10"/>
      <c r="PWW444" s="10"/>
      <c r="PWX444" s="10"/>
      <c r="PWY444" s="10"/>
      <c r="PWZ444" s="10"/>
      <c r="PXA444" s="10"/>
      <c r="PXB444" s="10"/>
      <c r="PXC444" s="10"/>
      <c r="PXD444" s="10"/>
      <c r="PXE444" s="10"/>
      <c r="PXF444" s="10"/>
      <c r="PXG444" s="10"/>
      <c r="PXH444" s="10"/>
      <c r="PXI444" s="10"/>
      <c r="PXJ444" s="10"/>
      <c r="PXK444" s="10"/>
      <c r="PXL444" s="10"/>
      <c r="PXM444" s="10"/>
      <c r="PXN444" s="10"/>
      <c r="PXO444" s="10"/>
      <c r="PXP444" s="10"/>
      <c r="PXQ444" s="10"/>
      <c r="PXR444" s="10"/>
      <c r="PXS444" s="10"/>
      <c r="PXT444" s="10"/>
      <c r="PXU444" s="10"/>
      <c r="PXV444" s="10"/>
      <c r="PXW444" s="10"/>
      <c r="PXX444" s="10"/>
      <c r="PXY444" s="10"/>
      <c r="PXZ444" s="10"/>
      <c r="PYA444" s="10"/>
      <c r="PYB444" s="10"/>
      <c r="PYC444" s="10"/>
      <c r="PYD444" s="10"/>
      <c r="PYE444" s="10"/>
      <c r="PYF444" s="10"/>
      <c r="PYG444" s="10"/>
      <c r="PYH444" s="10"/>
      <c r="PYI444" s="10"/>
      <c r="PYJ444" s="10"/>
      <c r="PYK444" s="10"/>
      <c r="PYL444" s="10"/>
      <c r="PYM444" s="10"/>
      <c r="PYN444" s="10"/>
      <c r="PYO444" s="10"/>
      <c r="PYP444" s="10"/>
      <c r="PYQ444" s="10"/>
      <c r="PYR444" s="10"/>
      <c r="PYS444" s="10"/>
      <c r="PYT444" s="10"/>
      <c r="PYU444" s="10"/>
      <c r="PYV444" s="10"/>
      <c r="PYW444" s="10"/>
      <c r="PYX444" s="10"/>
      <c r="PYY444" s="10"/>
      <c r="PYZ444" s="10"/>
      <c r="PZA444" s="10"/>
      <c r="PZB444" s="10"/>
      <c r="PZC444" s="10"/>
      <c r="PZD444" s="10"/>
      <c r="PZE444" s="10"/>
      <c r="PZF444" s="10"/>
      <c r="PZG444" s="10"/>
      <c r="PZH444" s="10"/>
      <c r="PZI444" s="10"/>
      <c r="PZJ444" s="10"/>
      <c r="PZK444" s="10"/>
      <c r="PZL444" s="10"/>
      <c r="PZM444" s="10"/>
      <c r="PZN444" s="10"/>
      <c r="PZO444" s="10"/>
      <c r="PZP444" s="10"/>
      <c r="PZQ444" s="10"/>
      <c r="PZR444" s="10"/>
      <c r="PZS444" s="10"/>
      <c r="PZT444" s="10"/>
      <c r="PZU444" s="10"/>
      <c r="PZV444" s="10"/>
      <c r="PZW444" s="10"/>
      <c r="PZX444" s="10"/>
      <c r="PZY444" s="10"/>
      <c r="PZZ444" s="10"/>
      <c r="QAA444" s="10"/>
      <c r="QAB444" s="10"/>
      <c r="QAC444" s="10"/>
      <c r="QAD444" s="10"/>
      <c r="QAE444" s="10"/>
      <c r="QAF444" s="10"/>
      <c r="QAG444" s="10"/>
      <c r="QAH444" s="10"/>
      <c r="QAI444" s="10"/>
      <c r="QAJ444" s="10"/>
      <c r="QAK444" s="10"/>
      <c r="QAL444" s="10"/>
      <c r="QAM444" s="10"/>
      <c r="QAN444" s="10"/>
      <c r="QAO444" s="10"/>
      <c r="QAP444" s="10"/>
      <c r="QAQ444" s="10"/>
      <c r="QAR444" s="10"/>
      <c r="QAS444" s="10"/>
      <c r="QAT444" s="10"/>
      <c r="QAU444" s="10"/>
      <c r="QAV444" s="10"/>
      <c r="QAW444" s="10"/>
      <c r="QAX444" s="10"/>
      <c r="QAY444" s="10"/>
      <c r="QAZ444" s="10"/>
      <c r="QBA444" s="10"/>
      <c r="QBB444" s="10"/>
      <c r="QBC444" s="10"/>
      <c r="QBD444" s="10"/>
      <c r="QBE444" s="10"/>
      <c r="QBF444" s="10"/>
      <c r="QBG444" s="10"/>
      <c r="QBH444" s="10"/>
      <c r="QBI444" s="10"/>
      <c r="QBJ444" s="10"/>
      <c r="QBK444" s="10"/>
      <c r="QBL444" s="10"/>
      <c r="QBM444" s="10"/>
      <c r="QBN444" s="10"/>
      <c r="QBO444" s="10"/>
      <c r="QBP444" s="10"/>
      <c r="QBQ444" s="10"/>
      <c r="QBR444" s="10"/>
      <c r="QBS444" s="10"/>
      <c r="QBT444" s="10"/>
      <c r="QBU444" s="10"/>
      <c r="QBV444" s="10"/>
      <c r="QBW444" s="10"/>
      <c r="QBX444" s="10"/>
      <c r="QBY444" s="10"/>
      <c r="QBZ444" s="10"/>
      <c r="QCA444" s="10"/>
      <c r="QCB444" s="10"/>
      <c r="QCC444" s="10"/>
      <c r="QCD444" s="10"/>
      <c r="QCE444" s="10"/>
      <c r="QCF444" s="10"/>
      <c r="QCG444" s="10"/>
      <c r="QCH444" s="10"/>
      <c r="QCI444" s="10"/>
      <c r="QCJ444" s="10"/>
      <c r="QCK444" s="10"/>
      <c r="QCL444" s="10"/>
      <c r="QCM444" s="10"/>
      <c r="QCN444" s="10"/>
      <c r="QCO444" s="10"/>
      <c r="QCP444" s="10"/>
      <c r="QCQ444" s="10"/>
      <c r="QCR444" s="10"/>
      <c r="QCS444" s="10"/>
      <c r="QCT444" s="10"/>
      <c r="QCU444" s="10"/>
      <c r="QCV444" s="10"/>
      <c r="QCW444" s="10"/>
      <c r="QCX444" s="10"/>
      <c r="QCY444" s="10"/>
      <c r="QCZ444" s="10"/>
      <c r="QDA444" s="10"/>
      <c r="QDB444" s="10"/>
      <c r="QDC444" s="10"/>
      <c r="QDD444" s="10"/>
      <c r="QDE444" s="10"/>
      <c r="QDF444" s="10"/>
      <c r="QDG444" s="10"/>
      <c r="QDH444" s="10"/>
      <c r="QDI444" s="10"/>
      <c r="QDJ444" s="10"/>
      <c r="QDK444" s="10"/>
      <c r="QDL444" s="10"/>
      <c r="QDM444" s="10"/>
      <c r="QDN444" s="10"/>
      <c r="QDO444" s="10"/>
      <c r="QDP444" s="10"/>
      <c r="QDQ444" s="10"/>
      <c r="QDR444" s="10"/>
      <c r="QDS444" s="10"/>
      <c r="QDT444" s="10"/>
      <c r="QDU444" s="10"/>
      <c r="QDV444" s="10"/>
      <c r="QDW444" s="10"/>
      <c r="QDX444" s="10"/>
      <c r="QDY444" s="10"/>
      <c r="QDZ444" s="10"/>
      <c r="QEA444" s="10"/>
      <c r="QEB444" s="10"/>
      <c r="QEC444" s="10"/>
      <c r="QED444" s="10"/>
      <c r="QEE444" s="10"/>
      <c r="QEF444" s="10"/>
      <c r="QEG444" s="10"/>
      <c r="QEH444" s="10"/>
      <c r="QEI444" s="10"/>
      <c r="QEJ444" s="10"/>
      <c r="QEK444" s="10"/>
      <c r="QEL444" s="10"/>
      <c r="QEM444" s="10"/>
      <c r="QEN444" s="10"/>
      <c r="QEO444" s="10"/>
      <c r="QEP444" s="10"/>
      <c r="QEQ444" s="10"/>
      <c r="QER444" s="10"/>
      <c r="QES444" s="10"/>
      <c r="QET444" s="10"/>
      <c r="QEU444" s="10"/>
      <c r="QEV444" s="10"/>
      <c r="QEW444" s="10"/>
      <c r="QEX444" s="10"/>
      <c r="QEY444" s="10"/>
      <c r="QEZ444" s="10"/>
      <c r="QFA444" s="10"/>
      <c r="QFB444" s="10"/>
      <c r="QFC444" s="10"/>
      <c r="QFD444" s="10"/>
      <c r="QFE444" s="10"/>
      <c r="QFF444" s="10"/>
      <c r="QFG444" s="10"/>
      <c r="QFH444" s="10"/>
      <c r="QFI444" s="10"/>
      <c r="QFJ444" s="10"/>
      <c r="QFK444" s="10"/>
      <c r="QFL444" s="10"/>
      <c r="QFM444" s="10"/>
      <c r="QFN444" s="10"/>
      <c r="QFO444" s="10"/>
      <c r="QFP444" s="10"/>
      <c r="QFQ444" s="10"/>
      <c r="QFR444" s="10"/>
      <c r="QFS444" s="10"/>
      <c r="QFT444" s="10"/>
      <c r="QFU444" s="10"/>
      <c r="QFV444" s="10"/>
      <c r="QFW444" s="10"/>
      <c r="QFX444" s="10"/>
      <c r="QFY444" s="10"/>
      <c r="QFZ444" s="10"/>
      <c r="QGA444" s="10"/>
      <c r="QGB444" s="10"/>
      <c r="QGC444" s="10"/>
      <c r="QGD444" s="10"/>
      <c r="QGE444" s="10"/>
      <c r="QGF444" s="10"/>
      <c r="QGG444" s="10"/>
      <c r="QGH444" s="10"/>
      <c r="QGI444" s="10"/>
      <c r="QGJ444" s="10"/>
      <c r="QGK444" s="10"/>
      <c r="QGL444" s="10"/>
      <c r="QGM444" s="10"/>
      <c r="QGN444" s="10"/>
      <c r="QGO444" s="10"/>
      <c r="QGP444" s="10"/>
      <c r="QGQ444" s="10"/>
      <c r="QGR444" s="10"/>
      <c r="QGS444" s="10"/>
      <c r="QGT444" s="10"/>
      <c r="QGU444" s="10"/>
      <c r="QGV444" s="10"/>
      <c r="QGW444" s="10"/>
      <c r="QGX444" s="10"/>
      <c r="QGY444" s="10"/>
      <c r="QGZ444" s="10"/>
      <c r="QHA444" s="10"/>
      <c r="QHB444" s="10"/>
      <c r="QHC444" s="10"/>
      <c r="QHD444" s="10"/>
      <c r="QHE444" s="10"/>
      <c r="QHF444" s="10"/>
      <c r="QHG444" s="10"/>
      <c r="QHH444" s="10"/>
      <c r="QHI444" s="10"/>
      <c r="QHJ444" s="10"/>
      <c r="QHK444" s="10"/>
      <c r="QHL444" s="10"/>
      <c r="QHM444" s="10"/>
      <c r="QHN444" s="10"/>
      <c r="QHO444" s="10"/>
      <c r="QHP444" s="10"/>
      <c r="QHQ444" s="10"/>
      <c r="QHR444" s="10"/>
      <c r="QHS444" s="10"/>
      <c r="QHT444" s="10"/>
      <c r="QHU444" s="10"/>
      <c r="QHV444" s="10"/>
      <c r="QHW444" s="10"/>
      <c r="QHX444" s="10"/>
      <c r="QHY444" s="10"/>
      <c r="QHZ444" s="10"/>
      <c r="QIA444" s="10"/>
      <c r="QIB444" s="10"/>
      <c r="QIC444" s="10"/>
      <c r="QID444" s="10"/>
      <c r="QIE444" s="10"/>
      <c r="QIF444" s="10"/>
      <c r="QIG444" s="10"/>
      <c r="QIH444" s="10"/>
      <c r="QII444" s="10"/>
      <c r="QIJ444" s="10"/>
      <c r="QIK444" s="10"/>
      <c r="QIL444" s="10"/>
      <c r="QIM444" s="10"/>
      <c r="QIN444" s="10"/>
      <c r="QIO444" s="10"/>
      <c r="QIP444" s="10"/>
      <c r="QIQ444" s="10"/>
      <c r="QIR444" s="10"/>
      <c r="QIS444" s="10"/>
      <c r="QIT444" s="10"/>
      <c r="QIU444" s="10"/>
      <c r="QIV444" s="10"/>
      <c r="QIW444" s="10"/>
      <c r="QIX444" s="10"/>
      <c r="QIY444" s="10"/>
      <c r="QIZ444" s="10"/>
      <c r="QJA444" s="10"/>
      <c r="QJB444" s="10"/>
      <c r="QJC444" s="10"/>
      <c r="QJD444" s="10"/>
      <c r="QJE444" s="10"/>
      <c r="QJF444" s="10"/>
      <c r="QJG444" s="10"/>
      <c r="QJH444" s="10"/>
      <c r="QJI444" s="10"/>
      <c r="QJJ444" s="10"/>
      <c r="QJK444" s="10"/>
      <c r="QJL444" s="10"/>
      <c r="QJM444" s="10"/>
      <c r="QJN444" s="10"/>
      <c r="QJO444" s="10"/>
      <c r="QJP444" s="10"/>
      <c r="QJQ444" s="10"/>
      <c r="QJR444" s="10"/>
      <c r="QJS444" s="10"/>
      <c r="QJT444" s="10"/>
      <c r="QJU444" s="10"/>
      <c r="QJV444" s="10"/>
      <c r="QJW444" s="10"/>
      <c r="QJX444" s="10"/>
      <c r="QJY444" s="10"/>
      <c r="QJZ444" s="10"/>
      <c r="QKA444" s="10"/>
      <c r="QKB444" s="10"/>
      <c r="QKC444" s="10"/>
      <c r="QKD444" s="10"/>
      <c r="QKE444" s="10"/>
      <c r="QKF444" s="10"/>
      <c r="QKG444" s="10"/>
      <c r="QKH444" s="10"/>
      <c r="QKI444" s="10"/>
      <c r="QKJ444" s="10"/>
      <c r="QKK444" s="10"/>
      <c r="QKL444" s="10"/>
      <c r="QKM444" s="10"/>
      <c r="QKN444" s="10"/>
      <c r="QKO444" s="10"/>
      <c r="QKP444" s="10"/>
      <c r="QKQ444" s="10"/>
      <c r="QKR444" s="10"/>
      <c r="QKS444" s="10"/>
      <c r="QKT444" s="10"/>
      <c r="QKU444" s="10"/>
      <c r="QKV444" s="10"/>
      <c r="QKW444" s="10"/>
      <c r="QKX444" s="10"/>
      <c r="QKY444" s="10"/>
      <c r="QKZ444" s="10"/>
      <c r="QLA444" s="10"/>
      <c r="QLB444" s="10"/>
      <c r="QLC444" s="10"/>
      <c r="QLD444" s="10"/>
      <c r="QLE444" s="10"/>
      <c r="QLF444" s="10"/>
      <c r="QLG444" s="10"/>
      <c r="QLH444" s="10"/>
      <c r="QLI444" s="10"/>
      <c r="QLJ444" s="10"/>
      <c r="QLK444" s="10"/>
      <c r="QLL444" s="10"/>
      <c r="QLM444" s="10"/>
      <c r="QLN444" s="10"/>
      <c r="QLO444" s="10"/>
      <c r="QLP444" s="10"/>
      <c r="QLQ444" s="10"/>
      <c r="QLR444" s="10"/>
      <c r="QLS444" s="10"/>
      <c r="QLT444" s="10"/>
      <c r="QLU444" s="10"/>
      <c r="QLV444" s="10"/>
      <c r="QLW444" s="10"/>
      <c r="QLX444" s="10"/>
      <c r="QLY444" s="10"/>
      <c r="QLZ444" s="10"/>
      <c r="QMA444" s="10"/>
      <c r="QMB444" s="10"/>
      <c r="QMC444" s="10"/>
      <c r="QMD444" s="10"/>
      <c r="QME444" s="10"/>
      <c r="QMF444" s="10"/>
      <c r="QMG444" s="10"/>
      <c r="QMH444" s="10"/>
      <c r="QMI444" s="10"/>
      <c r="QMJ444" s="10"/>
      <c r="QMK444" s="10"/>
      <c r="QML444" s="10"/>
      <c r="QMM444" s="10"/>
      <c r="QMN444" s="10"/>
      <c r="QMO444" s="10"/>
      <c r="QMP444" s="10"/>
      <c r="QMQ444" s="10"/>
      <c r="QMR444" s="10"/>
      <c r="QMS444" s="10"/>
      <c r="QMT444" s="10"/>
      <c r="QMU444" s="10"/>
      <c r="QMV444" s="10"/>
      <c r="QMW444" s="10"/>
      <c r="QMX444" s="10"/>
      <c r="QMY444" s="10"/>
      <c r="QMZ444" s="10"/>
      <c r="QNA444" s="10"/>
      <c r="QNB444" s="10"/>
      <c r="QNC444" s="10"/>
      <c r="QND444" s="10"/>
      <c r="QNE444" s="10"/>
      <c r="QNF444" s="10"/>
      <c r="QNG444" s="10"/>
      <c r="QNH444" s="10"/>
      <c r="QNI444" s="10"/>
      <c r="QNJ444" s="10"/>
      <c r="QNK444" s="10"/>
      <c r="QNL444" s="10"/>
      <c r="QNM444" s="10"/>
      <c r="QNN444" s="10"/>
      <c r="QNO444" s="10"/>
      <c r="QNP444" s="10"/>
      <c r="QNQ444" s="10"/>
      <c r="QNR444" s="10"/>
      <c r="QNS444" s="10"/>
      <c r="QNT444" s="10"/>
      <c r="QNU444" s="10"/>
      <c r="QNV444" s="10"/>
      <c r="QNW444" s="10"/>
      <c r="QNX444" s="10"/>
      <c r="QNY444" s="10"/>
      <c r="QNZ444" s="10"/>
      <c r="QOA444" s="10"/>
      <c r="QOB444" s="10"/>
      <c r="QOC444" s="10"/>
      <c r="QOD444" s="10"/>
      <c r="QOE444" s="10"/>
      <c r="QOF444" s="10"/>
      <c r="QOG444" s="10"/>
      <c r="QOH444" s="10"/>
      <c r="QOI444" s="10"/>
      <c r="QOJ444" s="10"/>
      <c r="QOK444" s="10"/>
      <c r="QOL444" s="10"/>
      <c r="QOM444" s="10"/>
      <c r="QON444" s="10"/>
      <c r="QOO444" s="10"/>
      <c r="QOP444" s="10"/>
      <c r="QOQ444" s="10"/>
      <c r="QOR444" s="10"/>
      <c r="QOS444" s="10"/>
      <c r="QOT444" s="10"/>
      <c r="QOU444" s="10"/>
      <c r="QOV444" s="10"/>
      <c r="QOW444" s="10"/>
      <c r="QOX444" s="10"/>
      <c r="QOY444" s="10"/>
      <c r="QOZ444" s="10"/>
      <c r="QPA444" s="10"/>
      <c r="QPB444" s="10"/>
      <c r="QPC444" s="10"/>
      <c r="QPD444" s="10"/>
      <c r="QPE444" s="10"/>
      <c r="QPF444" s="10"/>
      <c r="QPG444" s="10"/>
      <c r="QPH444" s="10"/>
      <c r="QPI444" s="10"/>
      <c r="QPJ444" s="10"/>
      <c r="QPK444" s="10"/>
      <c r="QPL444" s="10"/>
      <c r="QPM444" s="10"/>
      <c r="QPN444" s="10"/>
      <c r="QPO444" s="10"/>
      <c r="QPP444" s="10"/>
      <c r="QPQ444" s="10"/>
      <c r="QPR444" s="10"/>
      <c r="QPS444" s="10"/>
      <c r="QPT444" s="10"/>
      <c r="QPU444" s="10"/>
      <c r="QPV444" s="10"/>
      <c r="QPW444" s="10"/>
      <c r="QPX444" s="10"/>
      <c r="QPY444" s="10"/>
      <c r="QPZ444" s="10"/>
      <c r="QQA444" s="10"/>
      <c r="QQB444" s="10"/>
      <c r="QQC444" s="10"/>
      <c r="QQD444" s="10"/>
      <c r="QQE444" s="10"/>
      <c r="QQF444" s="10"/>
      <c r="QQG444" s="10"/>
      <c r="QQH444" s="10"/>
      <c r="QQI444" s="10"/>
      <c r="QQJ444" s="10"/>
      <c r="QQK444" s="10"/>
      <c r="QQL444" s="10"/>
      <c r="QQM444" s="10"/>
      <c r="QQN444" s="10"/>
      <c r="QQO444" s="10"/>
      <c r="QQP444" s="10"/>
      <c r="QQQ444" s="10"/>
      <c r="QQR444" s="10"/>
      <c r="QQS444" s="10"/>
      <c r="QQT444" s="10"/>
      <c r="QQU444" s="10"/>
      <c r="QQV444" s="10"/>
      <c r="QQW444" s="10"/>
      <c r="QQX444" s="10"/>
      <c r="QQY444" s="10"/>
      <c r="QQZ444" s="10"/>
      <c r="QRA444" s="10"/>
      <c r="QRB444" s="10"/>
      <c r="QRC444" s="10"/>
      <c r="QRD444" s="10"/>
      <c r="QRE444" s="10"/>
      <c r="QRF444" s="10"/>
      <c r="QRG444" s="10"/>
      <c r="QRH444" s="10"/>
      <c r="QRI444" s="10"/>
      <c r="QRJ444" s="10"/>
      <c r="QRK444" s="10"/>
      <c r="QRL444" s="10"/>
      <c r="QRM444" s="10"/>
      <c r="QRN444" s="10"/>
      <c r="QRO444" s="10"/>
      <c r="QRP444" s="10"/>
      <c r="QRQ444" s="10"/>
      <c r="QRR444" s="10"/>
      <c r="QRS444" s="10"/>
      <c r="QRT444" s="10"/>
      <c r="QRU444" s="10"/>
      <c r="QRV444" s="10"/>
      <c r="QRW444" s="10"/>
      <c r="QRX444" s="10"/>
      <c r="QRY444" s="10"/>
      <c r="QRZ444" s="10"/>
      <c r="QSA444" s="10"/>
      <c r="QSB444" s="10"/>
      <c r="QSC444" s="10"/>
      <c r="QSD444" s="10"/>
      <c r="QSE444" s="10"/>
      <c r="QSF444" s="10"/>
      <c r="QSG444" s="10"/>
      <c r="QSH444" s="10"/>
      <c r="QSI444" s="10"/>
      <c r="QSJ444" s="10"/>
      <c r="QSK444" s="10"/>
      <c r="QSL444" s="10"/>
      <c r="QSM444" s="10"/>
      <c r="QSN444" s="10"/>
      <c r="QSO444" s="10"/>
      <c r="QSP444" s="10"/>
      <c r="QSQ444" s="10"/>
      <c r="QSR444" s="10"/>
      <c r="QSS444" s="10"/>
      <c r="QST444" s="10"/>
      <c r="QSU444" s="10"/>
      <c r="QSV444" s="10"/>
      <c r="QSW444" s="10"/>
      <c r="QSX444" s="10"/>
      <c r="QSY444" s="10"/>
      <c r="QSZ444" s="10"/>
      <c r="QTA444" s="10"/>
      <c r="QTB444" s="10"/>
      <c r="QTC444" s="10"/>
      <c r="QTD444" s="10"/>
      <c r="QTE444" s="10"/>
      <c r="QTF444" s="10"/>
      <c r="QTG444" s="10"/>
      <c r="QTH444" s="10"/>
      <c r="QTI444" s="10"/>
      <c r="QTJ444" s="10"/>
      <c r="QTK444" s="10"/>
      <c r="QTL444" s="10"/>
      <c r="QTM444" s="10"/>
      <c r="QTN444" s="10"/>
      <c r="QTO444" s="10"/>
      <c r="QTP444" s="10"/>
      <c r="QTQ444" s="10"/>
      <c r="QTR444" s="10"/>
      <c r="QTS444" s="10"/>
      <c r="QTT444" s="10"/>
      <c r="QTU444" s="10"/>
      <c r="QTV444" s="10"/>
      <c r="QTW444" s="10"/>
      <c r="QTX444" s="10"/>
      <c r="QTY444" s="10"/>
      <c r="QTZ444" s="10"/>
      <c r="QUA444" s="10"/>
      <c r="QUB444" s="10"/>
      <c r="QUC444" s="10"/>
      <c r="QUD444" s="10"/>
      <c r="QUE444" s="10"/>
      <c r="QUF444" s="10"/>
      <c r="QUG444" s="10"/>
      <c r="QUH444" s="10"/>
      <c r="QUI444" s="10"/>
      <c r="QUJ444" s="10"/>
      <c r="QUK444" s="10"/>
      <c r="QUL444" s="10"/>
      <c r="QUM444" s="10"/>
      <c r="QUN444" s="10"/>
      <c r="QUO444" s="10"/>
      <c r="QUP444" s="10"/>
      <c r="QUQ444" s="10"/>
      <c r="QUR444" s="10"/>
      <c r="QUS444" s="10"/>
      <c r="QUT444" s="10"/>
      <c r="QUU444" s="10"/>
      <c r="QUV444" s="10"/>
      <c r="QUW444" s="10"/>
      <c r="QUX444" s="10"/>
      <c r="QUY444" s="10"/>
      <c r="QUZ444" s="10"/>
      <c r="QVA444" s="10"/>
      <c r="QVB444" s="10"/>
      <c r="QVC444" s="10"/>
      <c r="QVD444" s="10"/>
      <c r="QVE444" s="10"/>
      <c r="QVF444" s="10"/>
      <c r="QVG444" s="10"/>
      <c r="QVH444" s="10"/>
      <c r="QVI444" s="10"/>
      <c r="QVJ444" s="10"/>
      <c r="QVK444" s="10"/>
      <c r="QVL444" s="10"/>
      <c r="QVM444" s="10"/>
      <c r="QVN444" s="10"/>
      <c r="QVO444" s="10"/>
      <c r="QVP444" s="10"/>
      <c r="QVQ444" s="10"/>
      <c r="QVR444" s="10"/>
      <c r="QVS444" s="10"/>
      <c r="QVT444" s="10"/>
      <c r="QVU444" s="10"/>
      <c r="QVV444" s="10"/>
      <c r="QVW444" s="10"/>
      <c r="QVX444" s="10"/>
      <c r="QVY444" s="10"/>
      <c r="QVZ444" s="10"/>
      <c r="QWA444" s="10"/>
      <c r="QWB444" s="10"/>
      <c r="QWC444" s="10"/>
      <c r="QWD444" s="10"/>
      <c r="QWE444" s="10"/>
      <c r="QWF444" s="10"/>
      <c r="QWG444" s="10"/>
      <c r="QWH444" s="10"/>
      <c r="QWI444" s="10"/>
      <c r="QWJ444" s="10"/>
      <c r="QWK444" s="10"/>
      <c r="QWL444" s="10"/>
      <c r="QWM444" s="10"/>
      <c r="QWN444" s="10"/>
      <c r="QWO444" s="10"/>
      <c r="QWP444" s="10"/>
      <c r="QWQ444" s="10"/>
      <c r="QWR444" s="10"/>
      <c r="QWS444" s="10"/>
      <c r="QWT444" s="10"/>
      <c r="QWU444" s="10"/>
      <c r="QWV444" s="10"/>
      <c r="QWW444" s="10"/>
      <c r="QWX444" s="10"/>
      <c r="QWY444" s="10"/>
      <c r="QWZ444" s="10"/>
      <c r="QXA444" s="10"/>
      <c r="QXB444" s="10"/>
      <c r="QXC444" s="10"/>
      <c r="QXD444" s="10"/>
      <c r="QXE444" s="10"/>
      <c r="QXF444" s="10"/>
      <c r="QXG444" s="10"/>
      <c r="QXH444" s="10"/>
      <c r="QXI444" s="10"/>
      <c r="QXJ444" s="10"/>
      <c r="QXK444" s="10"/>
      <c r="QXL444" s="10"/>
      <c r="QXM444" s="10"/>
      <c r="QXN444" s="10"/>
      <c r="QXO444" s="10"/>
      <c r="QXP444" s="10"/>
      <c r="QXQ444" s="10"/>
      <c r="QXR444" s="10"/>
      <c r="QXS444" s="10"/>
      <c r="QXT444" s="10"/>
      <c r="QXU444" s="10"/>
      <c r="QXV444" s="10"/>
      <c r="QXW444" s="10"/>
      <c r="QXX444" s="10"/>
      <c r="QXY444" s="10"/>
      <c r="QXZ444" s="10"/>
      <c r="QYA444" s="10"/>
      <c r="QYB444" s="10"/>
      <c r="QYC444" s="10"/>
      <c r="QYD444" s="10"/>
      <c r="QYE444" s="10"/>
      <c r="QYF444" s="10"/>
      <c r="QYG444" s="10"/>
      <c r="QYH444" s="10"/>
      <c r="QYI444" s="10"/>
      <c r="QYJ444" s="10"/>
      <c r="QYK444" s="10"/>
      <c r="QYL444" s="10"/>
      <c r="QYM444" s="10"/>
      <c r="QYN444" s="10"/>
      <c r="QYO444" s="10"/>
      <c r="QYP444" s="10"/>
      <c r="QYQ444" s="10"/>
      <c r="QYR444" s="10"/>
      <c r="QYS444" s="10"/>
      <c r="QYT444" s="10"/>
      <c r="QYU444" s="10"/>
      <c r="QYV444" s="10"/>
      <c r="QYW444" s="10"/>
      <c r="QYX444" s="10"/>
      <c r="QYY444" s="10"/>
      <c r="QYZ444" s="10"/>
      <c r="QZA444" s="10"/>
      <c r="QZB444" s="10"/>
      <c r="QZC444" s="10"/>
      <c r="QZD444" s="10"/>
      <c r="QZE444" s="10"/>
      <c r="QZF444" s="10"/>
      <c r="QZG444" s="10"/>
      <c r="QZH444" s="10"/>
      <c r="QZI444" s="10"/>
      <c r="QZJ444" s="10"/>
      <c r="QZK444" s="10"/>
      <c r="QZL444" s="10"/>
      <c r="QZM444" s="10"/>
      <c r="QZN444" s="10"/>
      <c r="QZO444" s="10"/>
      <c r="QZP444" s="10"/>
      <c r="QZQ444" s="10"/>
      <c r="QZR444" s="10"/>
      <c r="QZS444" s="10"/>
      <c r="QZT444" s="10"/>
      <c r="QZU444" s="10"/>
      <c r="QZV444" s="10"/>
      <c r="QZW444" s="10"/>
      <c r="QZX444" s="10"/>
      <c r="QZY444" s="10"/>
      <c r="QZZ444" s="10"/>
      <c r="RAA444" s="10"/>
      <c r="RAB444" s="10"/>
      <c r="RAC444" s="10"/>
      <c r="RAD444" s="10"/>
      <c r="RAE444" s="10"/>
      <c r="RAF444" s="10"/>
      <c r="RAG444" s="10"/>
      <c r="RAH444" s="10"/>
      <c r="RAI444" s="10"/>
      <c r="RAJ444" s="10"/>
      <c r="RAK444" s="10"/>
      <c r="RAL444" s="10"/>
      <c r="RAM444" s="10"/>
      <c r="RAN444" s="10"/>
      <c r="RAO444" s="10"/>
      <c r="RAP444" s="10"/>
      <c r="RAQ444" s="10"/>
      <c r="RAR444" s="10"/>
      <c r="RAS444" s="10"/>
      <c r="RAT444" s="10"/>
      <c r="RAU444" s="10"/>
      <c r="RAV444" s="10"/>
      <c r="RAW444" s="10"/>
      <c r="RAX444" s="10"/>
      <c r="RAY444" s="10"/>
      <c r="RAZ444" s="10"/>
      <c r="RBA444" s="10"/>
      <c r="RBB444" s="10"/>
      <c r="RBC444" s="10"/>
      <c r="RBD444" s="10"/>
      <c r="RBE444" s="10"/>
      <c r="RBF444" s="10"/>
      <c r="RBG444" s="10"/>
      <c r="RBH444" s="10"/>
      <c r="RBI444" s="10"/>
      <c r="RBJ444" s="10"/>
      <c r="RBK444" s="10"/>
      <c r="RBL444" s="10"/>
      <c r="RBM444" s="10"/>
      <c r="RBN444" s="10"/>
      <c r="RBO444" s="10"/>
      <c r="RBP444" s="10"/>
      <c r="RBQ444" s="10"/>
      <c r="RBR444" s="10"/>
      <c r="RBS444" s="10"/>
      <c r="RBT444" s="10"/>
      <c r="RBU444" s="10"/>
      <c r="RBV444" s="10"/>
      <c r="RBW444" s="10"/>
      <c r="RBX444" s="10"/>
      <c r="RBY444" s="10"/>
      <c r="RBZ444" s="10"/>
      <c r="RCA444" s="10"/>
      <c r="RCB444" s="10"/>
      <c r="RCC444" s="10"/>
      <c r="RCD444" s="10"/>
      <c r="RCE444" s="10"/>
      <c r="RCF444" s="10"/>
      <c r="RCG444" s="10"/>
      <c r="RCH444" s="10"/>
      <c r="RCI444" s="10"/>
      <c r="RCJ444" s="10"/>
      <c r="RCK444" s="10"/>
      <c r="RCL444" s="10"/>
      <c r="RCM444" s="10"/>
      <c r="RCN444" s="10"/>
      <c r="RCO444" s="10"/>
      <c r="RCP444" s="10"/>
      <c r="RCQ444" s="10"/>
      <c r="RCR444" s="10"/>
      <c r="RCS444" s="10"/>
      <c r="RCT444" s="10"/>
      <c r="RCU444" s="10"/>
      <c r="RCV444" s="10"/>
      <c r="RCW444" s="10"/>
      <c r="RCX444" s="10"/>
      <c r="RCY444" s="10"/>
      <c r="RCZ444" s="10"/>
      <c r="RDA444" s="10"/>
      <c r="RDB444" s="10"/>
      <c r="RDC444" s="10"/>
      <c r="RDD444" s="10"/>
      <c r="RDE444" s="10"/>
      <c r="RDF444" s="10"/>
      <c r="RDG444" s="10"/>
      <c r="RDH444" s="10"/>
      <c r="RDI444" s="10"/>
      <c r="RDJ444" s="10"/>
      <c r="RDK444" s="10"/>
      <c r="RDL444" s="10"/>
      <c r="RDM444" s="10"/>
      <c r="RDN444" s="10"/>
      <c r="RDO444" s="10"/>
      <c r="RDP444" s="10"/>
      <c r="RDQ444" s="10"/>
      <c r="RDR444" s="10"/>
      <c r="RDS444" s="10"/>
      <c r="RDT444" s="10"/>
      <c r="RDU444" s="10"/>
      <c r="RDV444" s="10"/>
      <c r="RDW444" s="10"/>
      <c r="RDX444" s="10"/>
      <c r="RDY444" s="10"/>
      <c r="RDZ444" s="10"/>
      <c r="REA444" s="10"/>
      <c r="REB444" s="10"/>
      <c r="REC444" s="10"/>
      <c r="RED444" s="10"/>
      <c r="REE444" s="10"/>
      <c r="REF444" s="10"/>
      <c r="REG444" s="10"/>
      <c r="REH444" s="10"/>
      <c r="REI444" s="10"/>
      <c r="REJ444" s="10"/>
      <c r="REK444" s="10"/>
      <c r="REL444" s="10"/>
      <c r="REM444" s="10"/>
      <c r="REN444" s="10"/>
      <c r="REO444" s="10"/>
      <c r="REP444" s="10"/>
      <c r="REQ444" s="10"/>
      <c r="RER444" s="10"/>
      <c r="RES444" s="10"/>
      <c r="RET444" s="10"/>
      <c r="REU444" s="10"/>
      <c r="REV444" s="10"/>
      <c r="REW444" s="10"/>
      <c r="REX444" s="10"/>
      <c r="REY444" s="10"/>
      <c r="REZ444" s="10"/>
      <c r="RFA444" s="10"/>
      <c r="RFB444" s="10"/>
      <c r="RFC444" s="10"/>
      <c r="RFD444" s="10"/>
      <c r="RFE444" s="10"/>
      <c r="RFF444" s="10"/>
      <c r="RFG444" s="10"/>
      <c r="RFH444" s="10"/>
      <c r="RFI444" s="10"/>
      <c r="RFJ444" s="10"/>
      <c r="RFK444" s="10"/>
      <c r="RFL444" s="10"/>
      <c r="RFM444" s="10"/>
      <c r="RFN444" s="10"/>
      <c r="RFO444" s="10"/>
      <c r="RFP444" s="10"/>
      <c r="RFQ444" s="10"/>
      <c r="RFR444" s="10"/>
      <c r="RFS444" s="10"/>
      <c r="RFT444" s="10"/>
      <c r="RFU444" s="10"/>
      <c r="RFV444" s="10"/>
      <c r="RFW444" s="10"/>
      <c r="RFX444" s="10"/>
      <c r="RFY444" s="10"/>
      <c r="RFZ444" s="10"/>
      <c r="RGA444" s="10"/>
      <c r="RGB444" s="10"/>
      <c r="RGC444" s="10"/>
      <c r="RGD444" s="10"/>
      <c r="RGE444" s="10"/>
      <c r="RGF444" s="10"/>
      <c r="RGG444" s="10"/>
      <c r="RGH444" s="10"/>
      <c r="RGI444" s="10"/>
      <c r="RGJ444" s="10"/>
      <c r="RGK444" s="10"/>
      <c r="RGL444" s="10"/>
      <c r="RGM444" s="10"/>
      <c r="RGN444" s="10"/>
      <c r="RGO444" s="10"/>
      <c r="RGP444" s="10"/>
      <c r="RGQ444" s="10"/>
      <c r="RGR444" s="10"/>
      <c r="RGS444" s="10"/>
      <c r="RGT444" s="10"/>
      <c r="RGU444" s="10"/>
      <c r="RGV444" s="10"/>
      <c r="RGW444" s="10"/>
      <c r="RGX444" s="10"/>
      <c r="RGY444" s="10"/>
      <c r="RGZ444" s="10"/>
      <c r="RHA444" s="10"/>
      <c r="RHB444" s="10"/>
      <c r="RHC444" s="10"/>
      <c r="RHD444" s="10"/>
      <c r="RHE444" s="10"/>
      <c r="RHF444" s="10"/>
      <c r="RHG444" s="10"/>
      <c r="RHH444" s="10"/>
      <c r="RHI444" s="10"/>
      <c r="RHJ444" s="10"/>
      <c r="RHK444" s="10"/>
      <c r="RHL444" s="10"/>
      <c r="RHM444" s="10"/>
      <c r="RHN444" s="10"/>
      <c r="RHO444" s="10"/>
      <c r="RHP444" s="10"/>
      <c r="RHQ444" s="10"/>
      <c r="RHR444" s="10"/>
      <c r="RHS444" s="10"/>
      <c r="RHT444" s="10"/>
      <c r="RHU444" s="10"/>
      <c r="RHV444" s="10"/>
      <c r="RHW444" s="10"/>
      <c r="RHX444" s="10"/>
      <c r="RHY444" s="10"/>
      <c r="RHZ444" s="10"/>
      <c r="RIA444" s="10"/>
      <c r="RIB444" s="10"/>
      <c r="RIC444" s="10"/>
      <c r="RID444" s="10"/>
      <c r="RIE444" s="10"/>
      <c r="RIF444" s="10"/>
      <c r="RIG444" s="10"/>
      <c r="RIH444" s="10"/>
      <c r="RII444" s="10"/>
      <c r="RIJ444" s="10"/>
      <c r="RIK444" s="10"/>
      <c r="RIL444" s="10"/>
      <c r="RIM444" s="10"/>
      <c r="RIN444" s="10"/>
      <c r="RIO444" s="10"/>
      <c r="RIP444" s="10"/>
      <c r="RIQ444" s="10"/>
      <c r="RIR444" s="10"/>
      <c r="RIS444" s="10"/>
      <c r="RIT444" s="10"/>
      <c r="RIU444" s="10"/>
      <c r="RIV444" s="10"/>
      <c r="RIW444" s="10"/>
      <c r="RIX444" s="10"/>
      <c r="RIY444" s="10"/>
      <c r="RIZ444" s="10"/>
      <c r="RJA444" s="10"/>
      <c r="RJB444" s="10"/>
      <c r="RJC444" s="10"/>
      <c r="RJD444" s="10"/>
      <c r="RJE444" s="10"/>
      <c r="RJF444" s="10"/>
      <c r="RJG444" s="10"/>
      <c r="RJH444" s="10"/>
      <c r="RJI444" s="10"/>
      <c r="RJJ444" s="10"/>
      <c r="RJK444" s="10"/>
      <c r="RJL444" s="10"/>
      <c r="RJM444" s="10"/>
      <c r="RJN444" s="10"/>
      <c r="RJO444" s="10"/>
      <c r="RJP444" s="10"/>
      <c r="RJQ444" s="10"/>
      <c r="RJR444" s="10"/>
      <c r="RJS444" s="10"/>
      <c r="RJT444" s="10"/>
      <c r="RJU444" s="10"/>
      <c r="RJV444" s="10"/>
      <c r="RJW444" s="10"/>
      <c r="RJX444" s="10"/>
      <c r="RJY444" s="10"/>
      <c r="RJZ444" s="10"/>
      <c r="RKA444" s="10"/>
      <c r="RKB444" s="10"/>
      <c r="RKC444" s="10"/>
      <c r="RKD444" s="10"/>
      <c r="RKE444" s="10"/>
      <c r="RKF444" s="10"/>
      <c r="RKG444" s="10"/>
      <c r="RKH444" s="10"/>
      <c r="RKI444" s="10"/>
      <c r="RKJ444" s="10"/>
      <c r="RKK444" s="10"/>
      <c r="RKL444" s="10"/>
      <c r="RKM444" s="10"/>
      <c r="RKN444" s="10"/>
      <c r="RKO444" s="10"/>
      <c r="RKP444" s="10"/>
      <c r="RKQ444" s="10"/>
      <c r="RKR444" s="10"/>
      <c r="RKS444" s="10"/>
      <c r="RKT444" s="10"/>
      <c r="RKU444" s="10"/>
      <c r="RKV444" s="10"/>
      <c r="RKW444" s="10"/>
      <c r="RKX444" s="10"/>
      <c r="RKY444" s="10"/>
      <c r="RKZ444" s="10"/>
      <c r="RLA444" s="10"/>
      <c r="RLB444" s="10"/>
      <c r="RLC444" s="10"/>
      <c r="RLD444" s="10"/>
      <c r="RLE444" s="10"/>
      <c r="RLF444" s="10"/>
      <c r="RLG444" s="10"/>
      <c r="RLH444" s="10"/>
      <c r="RLI444" s="10"/>
      <c r="RLJ444" s="10"/>
      <c r="RLK444" s="10"/>
      <c r="RLL444" s="10"/>
      <c r="RLM444" s="10"/>
      <c r="RLN444" s="10"/>
      <c r="RLO444" s="10"/>
      <c r="RLP444" s="10"/>
      <c r="RLQ444" s="10"/>
      <c r="RLR444" s="10"/>
      <c r="RLS444" s="10"/>
      <c r="RLT444" s="10"/>
      <c r="RLU444" s="10"/>
      <c r="RLV444" s="10"/>
      <c r="RLW444" s="10"/>
      <c r="RLX444" s="10"/>
      <c r="RLY444" s="10"/>
      <c r="RLZ444" s="10"/>
      <c r="RMA444" s="10"/>
      <c r="RMB444" s="10"/>
      <c r="RMC444" s="10"/>
      <c r="RMD444" s="10"/>
      <c r="RME444" s="10"/>
      <c r="RMF444" s="10"/>
      <c r="RMG444" s="10"/>
      <c r="RMH444" s="10"/>
      <c r="RMI444" s="10"/>
      <c r="RMJ444" s="10"/>
      <c r="RMK444" s="10"/>
      <c r="RML444" s="10"/>
      <c r="RMM444" s="10"/>
      <c r="RMN444" s="10"/>
      <c r="RMO444" s="10"/>
      <c r="RMP444" s="10"/>
      <c r="RMQ444" s="10"/>
      <c r="RMR444" s="10"/>
      <c r="RMS444" s="10"/>
      <c r="RMT444" s="10"/>
      <c r="RMU444" s="10"/>
      <c r="RMV444" s="10"/>
      <c r="RMW444" s="10"/>
      <c r="RMX444" s="10"/>
      <c r="RMY444" s="10"/>
      <c r="RMZ444" s="10"/>
      <c r="RNA444" s="10"/>
      <c r="RNB444" s="10"/>
      <c r="RNC444" s="10"/>
      <c r="RND444" s="10"/>
      <c r="RNE444" s="10"/>
      <c r="RNF444" s="10"/>
      <c r="RNG444" s="10"/>
      <c r="RNH444" s="10"/>
      <c r="RNI444" s="10"/>
      <c r="RNJ444" s="10"/>
      <c r="RNK444" s="10"/>
      <c r="RNL444" s="10"/>
      <c r="RNM444" s="10"/>
      <c r="RNN444" s="10"/>
      <c r="RNO444" s="10"/>
      <c r="RNP444" s="10"/>
      <c r="RNQ444" s="10"/>
      <c r="RNR444" s="10"/>
      <c r="RNS444" s="10"/>
      <c r="RNT444" s="10"/>
      <c r="RNU444" s="10"/>
      <c r="RNV444" s="10"/>
      <c r="RNW444" s="10"/>
      <c r="RNX444" s="10"/>
      <c r="RNY444" s="10"/>
      <c r="RNZ444" s="10"/>
      <c r="ROA444" s="10"/>
      <c r="ROB444" s="10"/>
      <c r="ROC444" s="10"/>
      <c r="ROD444" s="10"/>
      <c r="ROE444" s="10"/>
      <c r="ROF444" s="10"/>
      <c r="ROG444" s="10"/>
      <c r="ROH444" s="10"/>
      <c r="ROI444" s="10"/>
      <c r="ROJ444" s="10"/>
      <c r="ROK444" s="10"/>
      <c r="ROL444" s="10"/>
      <c r="ROM444" s="10"/>
      <c r="RON444" s="10"/>
      <c r="ROO444" s="10"/>
      <c r="ROP444" s="10"/>
      <c r="ROQ444" s="10"/>
      <c r="ROR444" s="10"/>
      <c r="ROS444" s="10"/>
      <c r="ROT444" s="10"/>
      <c r="ROU444" s="10"/>
      <c r="ROV444" s="10"/>
      <c r="ROW444" s="10"/>
      <c r="ROX444" s="10"/>
      <c r="ROY444" s="10"/>
      <c r="ROZ444" s="10"/>
      <c r="RPA444" s="10"/>
      <c r="RPB444" s="10"/>
      <c r="RPC444" s="10"/>
      <c r="RPD444" s="10"/>
      <c r="RPE444" s="10"/>
      <c r="RPF444" s="10"/>
      <c r="RPG444" s="10"/>
      <c r="RPH444" s="10"/>
      <c r="RPI444" s="10"/>
      <c r="RPJ444" s="10"/>
      <c r="RPK444" s="10"/>
      <c r="RPL444" s="10"/>
      <c r="RPM444" s="10"/>
      <c r="RPN444" s="10"/>
      <c r="RPO444" s="10"/>
      <c r="RPP444" s="10"/>
      <c r="RPQ444" s="10"/>
      <c r="RPR444" s="10"/>
      <c r="RPS444" s="10"/>
      <c r="RPT444" s="10"/>
      <c r="RPU444" s="10"/>
      <c r="RPV444" s="10"/>
      <c r="RPW444" s="10"/>
      <c r="RPX444" s="10"/>
      <c r="RPY444" s="10"/>
      <c r="RPZ444" s="10"/>
      <c r="RQA444" s="10"/>
      <c r="RQB444" s="10"/>
      <c r="RQC444" s="10"/>
      <c r="RQD444" s="10"/>
      <c r="RQE444" s="10"/>
      <c r="RQF444" s="10"/>
      <c r="RQG444" s="10"/>
      <c r="RQH444" s="10"/>
      <c r="RQI444" s="10"/>
      <c r="RQJ444" s="10"/>
      <c r="RQK444" s="10"/>
      <c r="RQL444" s="10"/>
      <c r="RQM444" s="10"/>
      <c r="RQN444" s="10"/>
      <c r="RQO444" s="10"/>
      <c r="RQP444" s="10"/>
      <c r="RQQ444" s="10"/>
      <c r="RQR444" s="10"/>
      <c r="RQS444" s="10"/>
      <c r="RQT444" s="10"/>
      <c r="RQU444" s="10"/>
      <c r="RQV444" s="10"/>
      <c r="RQW444" s="10"/>
      <c r="RQX444" s="10"/>
      <c r="RQY444" s="10"/>
      <c r="RQZ444" s="10"/>
      <c r="RRA444" s="10"/>
      <c r="RRB444" s="10"/>
      <c r="RRC444" s="10"/>
      <c r="RRD444" s="10"/>
      <c r="RRE444" s="10"/>
      <c r="RRF444" s="10"/>
      <c r="RRG444" s="10"/>
      <c r="RRH444" s="10"/>
      <c r="RRI444" s="10"/>
      <c r="RRJ444" s="10"/>
      <c r="RRK444" s="10"/>
      <c r="RRL444" s="10"/>
      <c r="RRM444" s="10"/>
      <c r="RRN444" s="10"/>
      <c r="RRO444" s="10"/>
      <c r="RRP444" s="10"/>
      <c r="RRQ444" s="10"/>
      <c r="RRR444" s="10"/>
      <c r="RRS444" s="10"/>
      <c r="RRT444" s="10"/>
      <c r="RRU444" s="10"/>
      <c r="RRV444" s="10"/>
      <c r="RRW444" s="10"/>
      <c r="RRX444" s="10"/>
      <c r="RRY444" s="10"/>
      <c r="RRZ444" s="10"/>
      <c r="RSA444" s="10"/>
      <c r="RSB444" s="10"/>
      <c r="RSC444" s="10"/>
      <c r="RSD444" s="10"/>
      <c r="RSE444" s="10"/>
      <c r="RSF444" s="10"/>
      <c r="RSG444" s="10"/>
      <c r="RSH444" s="10"/>
      <c r="RSI444" s="10"/>
      <c r="RSJ444" s="10"/>
      <c r="RSK444" s="10"/>
      <c r="RSL444" s="10"/>
      <c r="RSM444" s="10"/>
      <c r="RSN444" s="10"/>
      <c r="RSO444" s="10"/>
      <c r="RSP444" s="10"/>
      <c r="RSQ444" s="10"/>
      <c r="RSR444" s="10"/>
      <c r="RSS444" s="10"/>
      <c r="RST444" s="10"/>
      <c r="RSU444" s="10"/>
      <c r="RSV444" s="10"/>
      <c r="RSW444" s="10"/>
      <c r="RSX444" s="10"/>
      <c r="RSY444" s="10"/>
      <c r="RSZ444" s="10"/>
      <c r="RTA444" s="10"/>
      <c r="RTB444" s="10"/>
      <c r="RTC444" s="10"/>
      <c r="RTD444" s="10"/>
      <c r="RTE444" s="10"/>
      <c r="RTF444" s="10"/>
      <c r="RTG444" s="10"/>
      <c r="RTH444" s="10"/>
      <c r="RTI444" s="10"/>
      <c r="RTJ444" s="10"/>
      <c r="RTK444" s="10"/>
      <c r="RTL444" s="10"/>
      <c r="RTM444" s="10"/>
      <c r="RTN444" s="10"/>
      <c r="RTO444" s="10"/>
      <c r="RTP444" s="10"/>
      <c r="RTQ444" s="10"/>
      <c r="RTR444" s="10"/>
      <c r="RTS444" s="10"/>
      <c r="RTT444" s="10"/>
      <c r="RTU444" s="10"/>
      <c r="RTV444" s="10"/>
      <c r="RTW444" s="10"/>
      <c r="RTX444" s="10"/>
      <c r="RTY444" s="10"/>
      <c r="RTZ444" s="10"/>
      <c r="RUA444" s="10"/>
      <c r="RUB444" s="10"/>
      <c r="RUC444" s="10"/>
      <c r="RUD444" s="10"/>
      <c r="RUE444" s="10"/>
      <c r="RUF444" s="10"/>
      <c r="RUG444" s="10"/>
      <c r="RUH444" s="10"/>
      <c r="RUI444" s="10"/>
      <c r="RUJ444" s="10"/>
      <c r="RUK444" s="10"/>
      <c r="RUL444" s="10"/>
      <c r="RUM444" s="10"/>
      <c r="RUN444" s="10"/>
      <c r="RUO444" s="10"/>
      <c r="RUP444" s="10"/>
      <c r="RUQ444" s="10"/>
      <c r="RUR444" s="10"/>
      <c r="RUS444" s="10"/>
      <c r="RUT444" s="10"/>
      <c r="RUU444" s="10"/>
      <c r="RUV444" s="10"/>
      <c r="RUW444" s="10"/>
      <c r="RUX444" s="10"/>
      <c r="RUY444" s="10"/>
      <c r="RUZ444" s="10"/>
      <c r="RVA444" s="10"/>
      <c r="RVB444" s="10"/>
      <c r="RVC444" s="10"/>
      <c r="RVD444" s="10"/>
      <c r="RVE444" s="10"/>
      <c r="RVF444" s="10"/>
      <c r="RVG444" s="10"/>
      <c r="RVH444" s="10"/>
      <c r="RVI444" s="10"/>
      <c r="RVJ444" s="10"/>
      <c r="RVK444" s="10"/>
      <c r="RVL444" s="10"/>
      <c r="RVM444" s="10"/>
      <c r="RVN444" s="10"/>
      <c r="RVO444" s="10"/>
      <c r="RVP444" s="10"/>
      <c r="RVQ444" s="10"/>
      <c r="RVR444" s="10"/>
      <c r="RVS444" s="10"/>
      <c r="RVT444" s="10"/>
      <c r="RVU444" s="10"/>
      <c r="RVV444" s="10"/>
      <c r="RVW444" s="10"/>
      <c r="RVX444" s="10"/>
      <c r="RVY444" s="10"/>
      <c r="RVZ444" s="10"/>
      <c r="RWA444" s="10"/>
      <c r="RWB444" s="10"/>
      <c r="RWC444" s="10"/>
      <c r="RWD444" s="10"/>
      <c r="RWE444" s="10"/>
      <c r="RWF444" s="10"/>
      <c r="RWG444" s="10"/>
      <c r="RWH444" s="10"/>
      <c r="RWI444" s="10"/>
      <c r="RWJ444" s="10"/>
      <c r="RWK444" s="10"/>
      <c r="RWL444" s="10"/>
      <c r="RWM444" s="10"/>
      <c r="RWN444" s="10"/>
      <c r="RWO444" s="10"/>
      <c r="RWP444" s="10"/>
      <c r="RWQ444" s="10"/>
      <c r="RWR444" s="10"/>
      <c r="RWS444" s="10"/>
      <c r="RWT444" s="10"/>
      <c r="RWU444" s="10"/>
      <c r="RWV444" s="10"/>
      <c r="RWW444" s="10"/>
      <c r="RWX444" s="10"/>
      <c r="RWY444" s="10"/>
      <c r="RWZ444" s="10"/>
      <c r="RXA444" s="10"/>
      <c r="RXB444" s="10"/>
      <c r="RXC444" s="10"/>
      <c r="RXD444" s="10"/>
      <c r="RXE444" s="10"/>
      <c r="RXF444" s="10"/>
      <c r="RXG444" s="10"/>
      <c r="RXH444" s="10"/>
      <c r="RXI444" s="10"/>
      <c r="RXJ444" s="10"/>
      <c r="RXK444" s="10"/>
      <c r="RXL444" s="10"/>
      <c r="RXM444" s="10"/>
      <c r="RXN444" s="10"/>
      <c r="RXO444" s="10"/>
      <c r="RXP444" s="10"/>
      <c r="RXQ444" s="10"/>
      <c r="RXR444" s="10"/>
      <c r="RXS444" s="10"/>
      <c r="RXT444" s="10"/>
      <c r="RXU444" s="10"/>
      <c r="RXV444" s="10"/>
      <c r="RXW444" s="10"/>
      <c r="RXX444" s="10"/>
      <c r="RXY444" s="10"/>
      <c r="RXZ444" s="10"/>
      <c r="RYA444" s="10"/>
      <c r="RYB444" s="10"/>
      <c r="RYC444" s="10"/>
      <c r="RYD444" s="10"/>
      <c r="RYE444" s="10"/>
      <c r="RYF444" s="10"/>
      <c r="RYG444" s="10"/>
      <c r="RYH444" s="10"/>
      <c r="RYI444" s="10"/>
      <c r="RYJ444" s="10"/>
      <c r="RYK444" s="10"/>
      <c r="RYL444" s="10"/>
      <c r="RYM444" s="10"/>
      <c r="RYN444" s="10"/>
      <c r="RYO444" s="10"/>
      <c r="RYP444" s="10"/>
      <c r="RYQ444" s="10"/>
      <c r="RYR444" s="10"/>
      <c r="RYS444" s="10"/>
      <c r="RYT444" s="10"/>
      <c r="RYU444" s="10"/>
      <c r="RYV444" s="10"/>
      <c r="RYW444" s="10"/>
      <c r="RYX444" s="10"/>
      <c r="RYY444" s="10"/>
      <c r="RYZ444" s="10"/>
      <c r="RZA444" s="10"/>
    </row>
    <row r="445" spans="1:12845" s="49" customFormat="1" x14ac:dyDescent="0.25">
      <c r="A445" s="10" t="s">
        <v>1878</v>
      </c>
      <c r="B445" s="16">
        <v>43906</v>
      </c>
      <c r="C445" s="20" t="s">
        <v>469</v>
      </c>
      <c r="D445" s="10" t="s">
        <v>35</v>
      </c>
      <c r="E445" s="10" t="s">
        <v>24</v>
      </c>
      <c r="F445" s="11" t="s">
        <v>25</v>
      </c>
      <c r="G445" s="10" t="s">
        <v>2015</v>
      </c>
      <c r="H445" s="10"/>
      <c r="I445" s="92"/>
      <c r="J445" s="61">
        <v>130</v>
      </c>
      <c r="K445" s="10"/>
      <c r="L445" s="61">
        <v>27000</v>
      </c>
      <c r="M445" s="46" t="s">
        <v>40</v>
      </c>
      <c r="N445" s="46" t="s">
        <v>28</v>
      </c>
      <c r="O445" s="10" t="s">
        <v>2012</v>
      </c>
      <c r="P445" s="10" t="s">
        <v>1290</v>
      </c>
      <c r="Q445" s="10" t="s">
        <v>2013</v>
      </c>
      <c r="R445" s="10">
        <v>55347</v>
      </c>
      <c r="S445" s="10">
        <v>44.841734000000002</v>
      </c>
      <c r="T445" s="10">
        <v>-93.441980999999998</v>
      </c>
      <c r="U445" s="10" t="s">
        <v>384</v>
      </c>
      <c r="V445" s="10"/>
      <c r="W445" s="10"/>
      <c r="X445" s="46" t="s">
        <v>29</v>
      </c>
      <c r="Y445" s="10">
        <f t="shared" si="6"/>
        <v>2020</v>
      </c>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c r="CH445" s="10"/>
      <c r="CI445" s="10"/>
      <c r="CJ445" s="10"/>
      <c r="CK445" s="10"/>
      <c r="CL445" s="10"/>
      <c r="CM445" s="10"/>
      <c r="CN445" s="10"/>
      <c r="CO445" s="10"/>
      <c r="CP445" s="10"/>
      <c r="CQ445" s="10"/>
      <c r="CR445" s="10"/>
      <c r="CS445" s="10"/>
      <c r="CT445" s="10"/>
      <c r="CU445" s="10"/>
      <c r="CV445" s="10"/>
      <c r="CW445" s="10"/>
      <c r="CX445" s="10"/>
      <c r="CY445" s="10"/>
      <c r="CZ445" s="10"/>
      <c r="DA445" s="10"/>
      <c r="DB445" s="10"/>
      <c r="DC445" s="10"/>
      <c r="DD445" s="10"/>
      <c r="DE445" s="10"/>
      <c r="DF445" s="10"/>
      <c r="DG445" s="10"/>
      <c r="DH445" s="10"/>
      <c r="DI445" s="10"/>
      <c r="DJ445" s="10"/>
      <c r="DK445" s="10"/>
      <c r="DL445" s="10"/>
      <c r="DM445" s="10"/>
      <c r="DN445" s="10"/>
      <c r="DO445" s="10"/>
      <c r="DP445" s="10"/>
      <c r="DQ445" s="10"/>
      <c r="DR445" s="10"/>
      <c r="DS445" s="10"/>
      <c r="DT445" s="10"/>
      <c r="DU445" s="10"/>
      <c r="DV445" s="10"/>
      <c r="DW445" s="10"/>
      <c r="DX445" s="10"/>
      <c r="DY445" s="10"/>
      <c r="DZ445" s="10"/>
      <c r="EA445" s="10"/>
      <c r="EB445" s="10"/>
      <c r="EC445" s="10"/>
      <c r="ED445" s="10"/>
      <c r="EE445" s="10"/>
      <c r="EF445" s="10"/>
      <c r="EG445" s="10"/>
      <c r="EH445" s="10"/>
      <c r="EI445" s="10"/>
      <c r="EJ445" s="10"/>
      <c r="EK445" s="10"/>
      <c r="EL445" s="10"/>
      <c r="EM445" s="10"/>
      <c r="EN445" s="10"/>
      <c r="EO445" s="10"/>
      <c r="EP445" s="10"/>
      <c r="EQ445" s="10"/>
      <c r="ER445" s="10"/>
      <c r="ES445" s="10"/>
      <c r="ET445" s="10"/>
      <c r="EU445" s="10"/>
      <c r="EV445" s="10"/>
      <c r="EW445" s="10"/>
      <c r="EX445" s="10"/>
      <c r="EY445" s="10"/>
      <c r="EZ445" s="10"/>
      <c r="FA445" s="10"/>
      <c r="FB445" s="10"/>
      <c r="FC445" s="10"/>
      <c r="FD445" s="10"/>
      <c r="FE445" s="10"/>
      <c r="FF445" s="10"/>
      <c r="FG445" s="10"/>
      <c r="FH445" s="10"/>
      <c r="FI445" s="10"/>
      <c r="FJ445" s="10"/>
      <c r="FK445" s="10"/>
      <c r="FL445" s="10"/>
      <c r="FM445" s="10"/>
      <c r="FN445" s="10"/>
      <c r="FO445" s="10"/>
      <c r="FP445" s="10"/>
      <c r="FQ445" s="10"/>
      <c r="FR445" s="10"/>
      <c r="FS445" s="10"/>
      <c r="FT445" s="10"/>
      <c r="FU445" s="10"/>
      <c r="FV445" s="10"/>
      <c r="FW445" s="10"/>
      <c r="FX445" s="10"/>
      <c r="FY445" s="10"/>
      <c r="FZ445" s="10"/>
      <c r="GA445" s="10"/>
      <c r="GB445" s="10"/>
      <c r="GC445" s="10"/>
      <c r="GD445" s="10"/>
      <c r="GE445" s="10"/>
      <c r="GF445" s="10"/>
      <c r="GG445" s="10"/>
      <c r="GH445" s="10"/>
      <c r="GI445" s="10"/>
      <c r="GJ445" s="10"/>
      <c r="GK445" s="10"/>
      <c r="GL445" s="10"/>
      <c r="GM445" s="10"/>
      <c r="GN445" s="10"/>
      <c r="GO445" s="10"/>
      <c r="GP445" s="10"/>
      <c r="GQ445" s="10"/>
      <c r="GR445" s="10"/>
      <c r="GS445" s="10"/>
      <c r="GT445" s="10"/>
      <c r="GU445" s="10"/>
      <c r="GV445" s="10"/>
      <c r="GW445" s="10"/>
      <c r="GX445" s="10"/>
      <c r="GY445" s="10"/>
      <c r="GZ445" s="10"/>
      <c r="HA445" s="10"/>
      <c r="HB445" s="10"/>
      <c r="HC445" s="10"/>
      <c r="HD445" s="10"/>
      <c r="HE445" s="10"/>
      <c r="HF445" s="10"/>
      <c r="HG445" s="10"/>
      <c r="HH445" s="10"/>
      <c r="HI445" s="10"/>
      <c r="HJ445" s="10"/>
      <c r="HK445" s="10"/>
      <c r="HL445" s="10"/>
      <c r="HM445" s="10"/>
      <c r="HN445" s="10"/>
      <c r="HO445" s="10"/>
      <c r="HP445" s="10"/>
      <c r="HQ445" s="10"/>
      <c r="HR445" s="10"/>
      <c r="HS445" s="10"/>
      <c r="HT445" s="10"/>
      <c r="HU445" s="10"/>
      <c r="HV445" s="10"/>
      <c r="HW445" s="10"/>
      <c r="HX445" s="10"/>
      <c r="HY445" s="10"/>
      <c r="HZ445" s="10"/>
      <c r="IA445" s="10"/>
      <c r="IB445" s="10"/>
      <c r="IC445" s="10"/>
      <c r="ID445" s="10"/>
      <c r="IE445" s="10"/>
      <c r="IF445" s="10"/>
      <c r="IG445" s="10"/>
      <c r="IH445" s="10"/>
      <c r="II445" s="10"/>
      <c r="IJ445" s="10"/>
      <c r="IK445" s="10"/>
      <c r="IL445" s="10"/>
      <c r="IM445" s="10"/>
      <c r="IN445" s="10"/>
      <c r="IO445" s="10"/>
      <c r="IP445" s="10"/>
      <c r="IQ445" s="10"/>
      <c r="IR445" s="10"/>
      <c r="IS445" s="10"/>
      <c r="IT445" s="10"/>
      <c r="IU445" s="10"/>
      <c r="IV445" s="10"/>
      <c r="IW445" s="10"/>
      <c r="IX445" s="10"/>
      <c r="IY445" s="10"/>
      <c r="IZ445" s="10"/>
      <c r="JA445" s="10"/>
      <c r="JB445" s="10"/>
      <c r="JC445" s="10"/>
      <c r="JD445" s="10"/>
      <c r="JE445" s="10"/>
      <c r="JF445" s="10"/>
      <c r="JG445" s="10"/>
      <c r="JH445" s="10"/>
      <c r="JI445" s="10"/>
      <c r="JJ445" s="10"/>
      <c r="JK445" s="10"/>
      <c r="JL445" s="10"/>
      <c r="JM445" s="10"/>
      <c r="JN445" s="10"/>
      <c r="JO445" s="10"/>
      <c r="JP445" s="10"/>
      <c r="JQ445" s="10"/>
      <c r="JR445" s="10"/>
      <c r="JS445" s="10"/>
      <c r="JT445" s="10"/>
      <c r="JU445" s="10"/>
      <c r="JV445" s="10"/>
      <c r="JW445" s="10"/>
      <c r="JX445" s="10"/>
      <c r="JY445" s="10"/>
      <c r="JZ445" s="10"/>
      <c r="KA445" s="10"/>
      <c r="KB445" s="10"/>
      <c r="KC445" s="10"/>
      <c r="KD445" s="10"/>
      <c r="KE445" s="10"/>
      <c r="KF445" s="10"/>
      <c r="KG445" s="10"/>
      <c r="KH445" s="10"/>
      <c r="KI445" s="10"/>
      <c r="KJ445" s="10"/>
      <c r="KK445" s="10"/>
      <c r="KL445" s="10"/>
      <c r="KM445" s="10"/>
      <c r="KN445" s="10"/>
      <c r="KO445" s="10"/>
      <c r="KP445" s="10"/>
      <c r="KQ445" s="10"/>
      <c r="KR445" s="10"/>
      <c r="KS445" s="10"/>
      <c r="KT445" s="10"/>
      <c r="KU445" s="10"/>
      <c r="KV445" s="10"/>
      <c r="KW445" s="10"/>
      <c r="KX445" s="10"/>
      <c r="KY445" s="10"/>
      <c r="KZ445" s="10"/>
      <c r="LA445" s="10"/>
      <c r="LB445" s="10"/>
      <c r="LC445" s="10"/>
      <c r="LD445" s="10"/>
      <c r="LE445" s="10"/>
      <c r="LF445" s="10"/>
      <c r="LG445" s="10"/>
      <c r="LH445" s="10"/>
      <c r="LI445" s="10"/>
      <c r="LJ445" s="10"/>
      <c r="LK445" s="10"/>
      <c r="LL445" s="10"/>
      <c r="LM445" s="10"/>
      <c r="LN445" s="10"/>
      <c r="LO445" s="10"/>
      <c r="LP445" s="10"/>
      <c r="LQ445" s="10"/>
      <c r="LR445" s="10"/>
      <c r="LS445" s="10"/>
      <c r="LT445" s="10"/>
      <c r="LU445" s="10"/>
      <c r="LV445" s="10"/>
      <c r="LW445" s="10"/>
      <c r="LX445" s="10"/>
      <c r="LY445" s="10"/>
      <c r="LZ445" s="10"/>
      <c r="MA445" s="10"/>
      <c r="MB445" s="10"/>
      <c r="MC445" s="10"/>
      <c r="MD445" s="10"/>
      <c r="ME445" s="10"/>
      <c r="MF445" s="10"/>
      <c r="MG445" s="10"/>
      <c r="MH445" s="10"/>
      <c r="MI445" s="10"/>
      <c r="MJ445" s="10"/>
      <c r="MK445" s="10"/>
      <c r="ML445" s="10"/>
      <c r="MM445" s="10"/>
      <c r="MN445" s="10"/>
      <c r="MO445" s="10"/>
      <c r="MP445" s="10"/>
      <c r="MQ445" s="10"/>
      <c r="MR445" s="10"/>
      <c r="MS445" s="10"/>
      <c r="MT445" s="10"/>
      <c r="MU445" s="10"/>
      <c r="MV445" s="10"/>
      <c r="MW445" s="10"/>
      <c r="MX445" s="10"/>
      <c r="MY445" s="10"/>
      <c r="MZ445" s="10"/>
      <c r="NA445" s="10"/>
      <c r="NB445" s="10"/>
      <c r="NC445" s="10"/>
      <c r="ND445" s="10"/>
      <c r="NE445" s="10"/>
      <c r="NF445" s="10"/>
      <c r="NG445" s="10"/>
      <c r="NH445" s="10"/>
      <c r="NI445" s="10"/>
      <c r="NJ445" s="10"/>
      <c r="NK445" s="10"/>
      <c r="NL445" s="10"/>
      <c r="NM445" s="10"/>
      <c r="NN445" s="10"/>
      <c r="NO445" s="10"/>
      <c r="NP445" s="10"/>
      <c r="NQ445" s="10"/>
      <c r="NR445" s="10"/>
      <c r="NS445" s="10"/>
      <c r="NT445" s="10"/>
      <c r="NU445" s="10"/>
      <c r="NV445" s="10"/>
      <c r="NW445" s="10"/>
      <c r="NX445" s="10"/>
      <c r="NY445" s="10"/>
      <c r="NZ445" s="10"/>
      <c r="OA445" s="10"/>
      <c r="OB445" s="10"/>
      <c r="OC445" s="10"/>
      <c r="OD445" s="10"/>
      <c r="OE445" s="10"/>
      <c r="OF445" s="10"/>
      <c r="OG445" s="10"/>
      <c r="OH445" s="10"/>
      <c r="OI445" s="10"/>
      <c r="OJ445" s="10"/>
      <c r="OK445" s="10"/>
      <c r="OL445" s="10"/>
      <c r="OM445" s="10"/>
      <c r="ON445" s="10"/>
      <c r="OO445" s="10"/>
      <c r="OP445" s="10"/>
      <c r="OQ445" s="10"/>
      <c r="OR445" s="10"/>
      <c r="OS445" s="10"/>
      <c r="OT445" s="10"/>
      <c r="OU445" s="10"/>
      <c r="OV445" s="10"/>
      <c r="OW445" s="10"/>
      <c r="OX445" s="10"/>
      <c r="OY445" s="10"/>
      <c r="OZ445" s="10"/>
      <c r="PA445" s="10"/>
      <c r="PB445" s="10"/>
      <c r="PC445" s="10"/>
      <c r="PD445" s="10"/>
      <c r="PE445" s="10"/>
      <c r="PF445" s="10"/>
      <c r="PG445" s="10"/>
      <c r="PH445" s="10"/>
      <c r="PI445" s="10"/>
      <c r="PJ445" s="10"/>
      <c r="PK445" s="10"/>
      <c r="PL445" s="10"/>
      <c r="PM445" s="10"/>
      <c r="PN445" s="10"/>
      <c r="PO445" s="10"/>
      <c r="PP445" s="10"/>
      <c r="PQ445" s="10"/>
      <c r="PR445" s="10"/>
      <c r="PS445" s="10"/>
      <c r="PT445" s="10"/>
      <c r="PU445" s="10"/>
      <c r="PV445" s="10"/>
      <c r="PW445" s="10"/>
      <c r="PX445" s="10"/>
      <c r="PY445" s="10"/>
      <c r="PZ445" s="10"/>
      <c r="QA445" s="10"/>
      <c r="QB445" s="10"/>
      <c r="QC445" s="10"/>
      <c r="QD445" s="10"/>
      <c r="QE445" s="10"/>
      <c r="QF445" s="10"/>
      <c r="QG445" s="10"/>
      <c r="QH445" s="10"/>
      <c r="QI445" s="10"/>
      <c r="QJ445" s="10"/>
      <c r="QK445" s="10"/>
      <c r="QL445" s="10"/>
      <c r="QM445" s="10"/>
      <c r="QN445" s="10"/>
      <c r="QO445" s="10"/>
      <c r="QP445" s="10"/>
      <c r="QQ445" s="10"/>
      <c r="QR445" s="10"/>
      <c r="QS445" s="10"/>
      <c r="QT445" s="10"/>
      <c r="QU445" s="10"/>
      <c r="QV445" s="10"/>
      <c r="QW445" s="10"/>
      <c r="QX445" s="10"/>
      <c r="QY445" s="10"/>
      <c r="QZ445" s="10"/>
      <c r="RA445" s="10"/>
      <c r="RB445" s="10"/>
      <c r="RC445" s="10"/>
      <c r="RD445" s="10"/>
      <c r="RE445" s="10"/>
      <c r="RF445" s="10"/>
      <c r="RG445" s="10"/>
      <c r="RH445" s="10"/>
      <c r="RI445" s="10"/>
      <c r="RJ445" s="10"/>
      <c r="RK445" s="10"/>
      <c r="RL445" s="10"/>
      <c r="RM445" s="10"/>
      <c r="RN445" s="10"/>
      <c r="RO445" s="10"/>
      <c r="RP445" s="10"/>
      <c r="RQ445" s="10"/>
      <c r="RR445" s="10"/>
      <c r="RS445" s="10"/>
      <c r="RT445" s="10"/>
      <c r="RU445" s="10"/>
      <c r="RV445" s="10"/>
      <c r="RW445" s="10"/>
      <c r="RX445" s="10"/>
      <c r="RY445" s="10"/>
      <c r="RZ445" s="10"/>
      <c r="SA445" s="10"/>
      <c r="SB445" s="10"/>
      <c r="SC445" s="10"/>
      <c r="SD445" s="10"/>
      <c r="SE445" s="10"/>
      <c r="SF445" s="10"/>
      <c r="SG445" s="10"/>
      <c r="SH445" s="10"/>
      <c r="SI445" s="10"/>
      <c r="SJ445" s="10"/>
      <c r="SK445" s="10"/>
      <c r="SL445" s="10"/>
      <c r="SM445" s="10"/>
      <c r="SN445" s="10"/>
      <c r="SO445" s="10"/>
      <c r="SP445" s="10"/>
      <c r="SQ445" s="10"/>
      <c r="SR445" s="10"/>
      <c r="SS445" s="10"/>
      <c r="ST445" s="10"/>
      <c r="SU445" s="10"/>
      <c r="SV445" s="10"/>
      <c r="SW445" s="10"/>
      <c r="SX445" s="10"/>
      <c r="SY445" s="10"/>
      <c r="SZ445" s="10"/>
      <c r="TA445" s="10"/>
      <c r="TB445" s="10"/>
      <c r="TC445" s="10"/>
      <c r="TD445" s="10"/>
      <c r="TE445" s="10"/>
      <c r="TF445" s="10"/>
      <c r="TG445" s="10"/>
      <c r="TH445" s="10"/>
      <c r="TI445" s="10"/>
      <c r="TJ445" s="10"/>
      <c r="TK445" s="10"/>
      <c r="TL445" s="10"/>
      <c r="TM445" s="10"/>
      <c r="TN445" s="10"/>
      <c r="TO445" s="10"/>
      <c r="TP445" s="10"/>
      <c r="TQ445" s="10"/>
      <c r="TR445" s="10"/>
      <c r="TS445" s="10"/>
      <c r="TT445" s="10"/>
      <c r="TU445" s="10"/>
      <c r="TV445" s="10"/>
      <c r="TW445" s="10"/>
      <c r="TX445" s="10"/>
      <c r="TY445" s="10"/>
      <c r="TZ445" s="10"/>
      <c r="UA445" s="10"/>
      <c r="UB445" s="10"/>
      <c r="UC445" s="10"/>
      <c r="UD445" s="10"/>
      <c r="UE445" s="10"/>
      <c r="UF445" s="10"/>
      <c r="UG445" s="10"/>
      <c r="UH445" s="10"/>
      <c r="UI445" s="10"/>
      <c r="UJ445" s="10"/>
      <c r="UK445" s="10"/>
      <c r="UL445" s="10"/>
      <c r="UM445" s="10"/>
      <c r="UN445" s="10"/>
      <c r="UO445" s="10"/>
      <c r="UP445" s="10"/>
      <c r="UQ445" s="10"/>
      <c r="UR445" s="10"/>
      <c r="US445" s="10"/>
      <c r="UT445" s="10"/>
      <c r="UU445" s="10"/>
      <c r="UV445" s="10"/>
      <c r="UW445" s="10"/>
      <c r="UX445" s="10"/>
      <c r="UY445" s="10"/>
      <c r="UZ445" s="10"/>
      <c r="VA445" s="10"/>
      <c r="VB445" s="10"/>
      <c r="VC445" s="10"/>
      <c r="VD445" s="10"/>
      <c r="VE445" s="10"/>
      <c r="VF445" s="10"/>
      <c r="VG445" s="10"/>
      <c r="VH445" s="10"/>
      <c r="VI445" s="10"/>
      <c r="VJ445" s="10"/>
      <c r="VK445" s="10"/>
      <c r="VL445" s="10"/>
      <c r="VM445" s="10"/>
      <c r="VN445" s="10"/>
      <c r="VO445" s="10"/>
      <c r="VP445" s="10"/>
      <c r="VQ445" s="10"/>
      <c r="VR445" s="10"/>
      <c r="VS445" s="10"/>
      <c r="VT445" s="10"/>
      <c r="VU445" s="10"/>
      <c r="VV445" s="10"/>
      <c r="VW445" s="10"/>
      <c r="VX445" s="10"/>
      <c r="VY445" s="10"/>
      <c r="VZ445" s="10"/>
      <c r="WA445" s="10"/>
      <c r="WB445" s="10"/>
      <c r="WC445" s="10"/>
      <c r="WD445" s="10"/>
      <c r="WE445" s="10"/>
      <c r="WF445" s="10"/>
      <c r="WG445" s="10"/>
      <c r="WH445" s="10"/>
      <c r="WI445" s="10"/>
      <c r="WJ445" s="10"/>
      <c r="WK445" s="10"/>
      <c r="WL445" s="10"/>
      <c r="WM445" s="10"/>
      <c r="WN445" s="10"/>
      <c r="WO445" s="10"/>
      <c r="WP445" s="10"/>
      <c r="WQ445" s="10"/>
      <c r="WR445" s="10"/>
      <c r="WS445" s="10"/>
      <c r="WT445" s="10"/>
      <c r="WU445" s="10"/>
      <c r="WV445" s="10"/>
      <c r="WW445" s="10"/>
      <c r="WX445" s="10"/>
      <c r="WY445" s="10"/>
      <c r="WZ445" s="10"/>
      <c r="XA445" s="10"/>
      <c r="XB445" s="10"/>
      <c r="XC445" s="10"/>
      <c r="XD445" s="10"/>
      <c r="XE445" s="10"/>
      <c r="XF445" s="10"/>
      <c r="XG445" s="10"/>
      <c r="XH445" s="10"/>
      <c r="XI445" s="10"/>
      <c r="XJ445" s="10"/>
      <c r="XK445" s="10"/>
      <c r="XL445" s="10"/>
      <c r="XM445" s="10"/>
      <c r="XN445" s="10"/>
      <c r="XO445" s="10"/>
      <c r="XP445" s="10"/>
      <c r="XQ445" s="10"/>
      <c r="XR445" s="10"/>
      <c r="XS445" s="10"/>
      <c r="XT445" s="10"/>
      <c r="XU445" s="10"/>
      <c r="XV445" s="10"/>
      <c r="XW445" s="10"/>
      <c r="XX445" s="10"/>
      <c r="XY445" s="10"/>
      <c r="XZ445" s="10"/>
      <c r="YA445" s="10"/>
      <c r="YB445" s="10"/>
      <c r="YC445" s="10"/>
      <c r="YD445" s="10"/>
      <c r="YE445" s="10"/>
      <c r="YF445" s="10"/>
      <c r="YG445" s="10"/>
      <c r="YH445" s="10"/>
      <c r="YI445" s="10"/>
      <c r="YJ445" s="10"/>
      <c r="YK445" s="10"/>
      <c r="YL445" s="10"/>
      <c r="YM445" s="10"/>
      <c r="YN445" s="10"/>
      <c r="YO445" s="10"/>
      <c r="YP445" s="10"/>
      <c r="YQ445" s="10"/>
      <c r="YR445" s="10"/>
      <c r="YS445" s="10"/>
      <c r="YT445" s="10"/>
      <c r="YU445" s="10"/>
      <c r="YV445" s="10"/>
      <c r="YW445" s="10"/>
      <c r="YX445" s="10"/>
      <c r="YY445" s="10"/>
      <c r="YZ445" s="10"/>
      <c r="ZA445" s="10"/>
      <c r="ZB445" s="10"/>
      <c r="ZC445" s="10"/>
      <c r="ZD445" s="10"/>
      <c r="ZE445" s="10"/>
      <c r="ZF445" s="10"/>
      <c r="ZG445" s="10"/>
      <c r="ZH445" s="10"/>
      <c r="ZI445" s="10"/>
      <c r="ZJ445" s="10"/>
      <c r="ZK445" s="10"/>
      <c r="ZL445" s="10"/>
      <c r="ZM445" s="10"/>
      <c r="ZN445" s="10"/>
      <c r="ZO445" s="10"/>
      <c r="ZP445" s="10"/>
      <c r="ZQ445" s="10"/>
      <c r="ZR445" s="10"/>
      <c r="ZS445" s="10"/>
      <c r="ZT445" s="10"/>
      <c r="ZU445" s="10"/>
      <c r="ZV445" s="10"/>
      <c r="ZW445" s="10"/>
      <c r="ZX445" s="10"/>
      <c r="ZY445" s="10"/>
      <c r="ZZ445" s="10"/>
      <c r="AAA445" s="10"/>
      <c r="AAB445" s="10"/>
      <c r="AAC445" s="10"/>
      <c r="AAD445" s="10"/>
      <c r="AAE445" s="10"/>
      <c r="AAF445" s="10"/>
      <c r="AAG445" s="10"/>
      <c r="AAH445" s="10"/>
      <c r="AAI445" s="10"/>
      <c r="AAJ445" s="10"/>
      <c r="AAK445" s="10"/>
      <c r="AAL445" s="10"/>
      <c r="AAM445" s="10"/>
      <c r="AAN445" s="10"/>
      <c r="AAO445" s="10"/>
      <c r="AAP445" s="10"/>
      <c r="AAQ445" s="10"/>
      <c r="AAR445" s="10"/>
      <c r="AAS445" s="10"/>
      <c r="AAT445" s="10"/>
      <c r="AAU445" s="10"/>
      <c r="AAV445" s="10"/>
      <c r="AAW445" s="10"/>
      <c r="AAX445" s="10"/>
      <c r="AAY445" s="10"/>
      <c r="AAZ445" s="10"/>
      <c r="ABA445" s="10"/>
      <c r="ABB445" s="10"/>
      <c r="ABC445" s="10"/>
      <c r="ABD445" s="10"/>
      <c r="ABE445" s="10"/>
      <c r="ABF445" s="10"/>
      <c r="ABG445" s="10"/>
      <c r="ABH445" s="10"/>
      <c r="ABI445" s="10"/>
      <c r="ABJ445" s="10"/>
      <c r="ABK445" s="10"/>
      <c r="ABL445" s="10"/>
      <c r="ABM445" s="10"/>
      <c r="ABN445" s="10"/>
      <c r="ABO445" s="10"/>
      <c r="ABP445" s="10"/>
      <c r="ABQ445" s="10"/>
      <c r="ABR445" s="10"/>
      <c r="ABS445" s="10"/>
      <c r="ABT445" s="10"/>
      <c r="ABU445" s="10"/>
      <c r="ABV445" s="10"/>
      <c r="ABW445" s="10"/>
      <c r="ABX445" s="10"/>
      <c r="ABY445" s="10"/>
      <c r="ABZ445" s="10"/>
      <c r="ACA445" s="10"/>
      <c r="ACB445" s="10"/>
      <c r="ACC445" s="10"/>
      <c r="ACD445" s="10"/>
      <c r="ACE445" s="10"/>
      <c r="ACF445" s="10"/>
      <c r="ACG445" s="10"/>
      <c r="ACH445" s="10"/>
      <c r="ACI445" s="10"/>
      <c r="ACJ445" s="10"/>
      <c r="ACK445" s="10"/>
      <c r="ACL445" s="10"/>
      <c r="ACM445" s="10"/>
      <c r="ACN445" s="10"/>
      <c r="ACO445" s="10"/>
      <c r="ACP445" s="10"/>
      <c r="ACQ445" s="10"/>
      <c r="ACR445" s="10"/>
      <c r="ACS445" s="10"/>
      <c r="ACT445" s="10"/>
      <c r="ACU445" s="10"/>
      <c r="ACV445" s="10"/>
      <c r="ACW445" s="10"/>
      <c r="ACX445" s="10"/>
      <c r="ACY445" s="10"/>
      <c r="ACZ445" s="10"/>
      <c r="ADA445" s="10"/>
      <c r="ADB445" s="10"/>
      <c r="ADC445" s="10"/>
      <c r="ADD445" s="10"/>
      <c r="ADE445" s="10"/>
      <c r="ADF445" s="10"/>
      <c r="ADG445" s="10"/>
      <c r="ADH445" s="10"/>
      <c r="ADI445" s="10"/>
      <c r="ADJ445" s="10"/>
      <c r="ADK445" s="10"/>
      <c r="ADL445" s="10"/>
      <c r="ADM445" s="10"/>
      <c r="ADN445" s="10"/>
      <c r="ADO445" s="10"/>
      <c r="ADP445" s="10"/>
      <c r="ADQ445" s="10"/>
      <c r="ADR445" s="10"/>
      <c r="ADS445" s="10"/>
      <c r="ADT445" s="10"/>
      <c r="ADU445" s="10"/>
      <c r="ADV445" s="10"/>
      <c r="ADW445" s="10"/>
      <c r="ADX445" s="10"/>
      <c r="ADY445" s="10"/>
      <c r="ADZ445" s="10"/>
      <c r="AEA445" s="10"/>
      <c r="AEB445" s="10"/>
      <c r="AEC445" s="10"/>
      <c r="AED445" s="10"/>
      <c r="AEE445" s="10"/>
      <c r="AEF445" s="10"/>
      <c r="AEG445" s="10"/>
      <c r="AEH445" s="10"/>
      <c r="AEI445" s="10"/>
      <c r="AEJ445" s="10"/>
      <c r="AEK445" s="10"/>
      <c r="AEL445" s="10"/>
      <c r="AEM445" s="10"/>
      <c r="AEN445" s="10"/>
      <c r="AEO445" s="10"/>
      <c r="AEP445" s="10"/>
      <c r="AEQ445" s="10"/>
      <c r="AER445" s="10"/>
      <c r="AES445" s="10"/>
      <c r="AET445" s="10"/>
      <c r="AEU445" s="10"/>
      <c r="AEV445" s="10"/>
      <c r="AEW445" s="10"/>
      <c r="AEX445" s="10"/>
      <c r="AEY445" s="10"/>
      <c r="AEZ445" s="10"/>
      <c r="AFA445" s="10"/>
      <c r="AFB445" s="10"/>
      <c r="AFC445" s="10"/>
      <c r="AFD445" s="10"/>
      <c r="AFE445" s="10"/>
      <c r="AFF445" s="10"/>
      <c r="AFG445" s="10"/>
      <c r="AFH445" s="10"/>
      <c r="AFI445" s="10"/>
      <c r="AFJ445" s="10"/>
      <c r="AFK445" s="10"/>
      <c r="AFL445" s="10"/>
      <c r="AFM445" s="10"/>
      <c r="AFN445" s="10"/>
      <c r="AFO445" s="10"/>
      <c r="AFP445" s="10"/>
      <c r="AFQ445" s="10"/>
      <c r="AFR445" s="10"/>
      <c r="AFS445" s="10"/>
      <c r="AFT445" s="10"/>
      <c r="AFU445" s="10"/>
      <c r="AFV445" s="10"/>
      <c r="AFW445" s="10"/>
      <c r="AFX445" s="10"/>
      <c r="AFY445" s="10"/>
      <c r="AFZ445" s="10"/>
      <c r="AGA445" s="10"/>
      <c r="AGB445" s="10"/>
      <c r="AGC445" s="10"/>
      <c r="AGD445" s="10"/>
      <c r="AGE445" s="10"/>
      <c r="AGF445" s="10"/>
      <c r="AGG445" s="10"/>
      <c r="AGH445" s="10"/>
      <c r="AGI445" s="10"/>
      <c r="AGJ445" s="10"/>
      <c r="AGK445" s="10"/>
      <c r="AGL445" s="10"/>
      <c r="AGM445" s="10"/>
      <c r="AGN445" s="10"/>
      <c r="AGO445" s="10"/>
      <c r="AGP445" s="10"/>
      <c r="AGQ445" s="10"/>
      <c r="AGR445" s="10"/>
      <c r="AGS445" s="10"/>
      <c r="AGT445" s="10"/>
      <c r="AGU445" s="10"/>
      <c r="AGV445" s="10"/>
      <c r="AGW445" s="10"/>
      <c r="AGX445" s="10"/>
      <c r="AGY445" s="10"/>
      <c r="AGZ445" s="10"/>
      <c r="AHA445" s="10"/>
      <c r="AHB445" s="10"/>
      <c r="AHC445" s="10"/>
      <c r="AHD445" s="10"/>
      <c r="AHE445" s="10"/>
      <c r="AHF445" s="10"/>
      <c r="AHG445" s="10"/>
      <c r="AHH445" s="10"/>
      <c r="AHI445" s="10"/>
      <c r="AHJ445" s="10"/>
      <c r="AHK445" s="10"/>
      <c r="AHL445" s="10"/>
      <c r="AHM445" s="10"/>
      <c r="AHN445" s="10"/>
      <c r="AHO445" s="10"/>
      <c r="AHP445" s="10"/>
      <c r="AHQ445" s="10"/>
      <c r="AHR445" s="10"/>
      <c r="AHS445" s="10"/>
      <c r="AHT445" s="10"/>
      <c r="AHU445" s="10"/>
      <c r="AHV445" s="10"/>
      <c r="AHW445" s="10"/>
      <c r="AHX445" s="10"/>
      <c r="AHY445" s="10"/>
      <c r="AHZ445" s="10"/>
      <c r="AIA445" s="10"/>
      <c r="AIB445" s="10"/>
      <c r="AIC445" s="10"/>
      <c r="AID445" s="10"/>
      <c r="AIE445" s="10"/>
      <c r="AIF445" s="10"/>
      <c r="AIG445" s="10"/>
      <c r="AIH445" s="10"/>
      <c r="AII445" s="10"/>
      <c r="AIJ445" s="10"/>
      <c r="AIK445" s="10"/>
      <c r="AIL445" s="10"/>
      <c r="AIM445" s="10"/>
      <c r="AIN445" s="10"/>
      <c r="AIO445" s="10"/>
      <c r="AIP445" s="10"/>
      <c r="AIQ445" s="10"/>
      <c r="AIR445" s="10"/>
      <c r="AIS445" s="10"/>
      <c r="AIT445" s="10"/>
      <c r="AIU445" s="10"/>
      <c r="AIV445" s="10"/>
      <c r="AIW445" s="10"/>
      <c r="AIX445" s="10"/>
      <c r="AIY445" s="10"/>
      <c r="AIZ445" s="10"/>
      <c r="AJA445" s="10"/>
      <c r="AJB445" s="10"/>
      <c r="AJC445" s="10"/>
      <c r="AJD445" s="10"/>
      <c r="AJE445" s="10"/>
      <c r="AJF445" s="10"/>
      <c r="AJG445" s="10"/>
      <c r="AJH445" s="10"/>
      <c r="AJI445" s="10"/>
      <c r="AJJ445" s="10"/>
      <c r="AJK445" s="10"/>
      <c r="AJL445" s="10"/>
      <c r="AJM445" s="10"/>
      <c r="AJN445" s="10"/>
      <c r="AJO445" s="10"/>
      <c r="AJP445" s="10"/>
      <c r="AJQ445" s="10"/>
      <c r="AJR445" s="10"/>
      <c r="AJS445" s="10"/>
      <c r="AJT445" s="10"/>
      <c r="AJU445" s="10"/>
      <c r="AJV445" s="10"/>
      <c r="AJW445" s="10"/>
      <c r="AJX445" s="10"/>
      <c r="AJY445" s="10"/>
      <c r="AJZ445" s="10"/>
      <c r="AKA445" s="10"/>
      <c r="AKB445" s="10"/>
      <c r="AKC445" s="10"/>
      <c r="AKD445" s="10"/>
      <c r="AKE445" s="10"/>
      <c r="AKF445" s="10"/>
      <c r="AKG445" s="10"/>
      <c r="AKH445" s="10"/>
      <c r="AKI445" s="10"/>
      <c r="AKJ445" s="10"/>
      <c r="AKK445" s="10"/>
      <c r="AKL445" s="10"/>
      <c r="AKM445" s="10"/>
      <c r="AKN445" s="10"/>
      <c r="AKO445" s="10"/>
      <c r="AKP445" s="10"/>
      <c r="AKQ445" s="10"/>
      <c r="AKR445" s="10"/>
      <c r="AKS445" s="10"/>
      <c r="AKT445" s="10"/>
      <c r="AKU445" s="10"/>
      <c r="AKV445" s="10"/>
      <c r="AKW445" s="10"/>
      <c r="AKX445" s="10"/>
      <c r="AKY445" s="10"/>
      <c r="AKZ445" s="10"/>
      <c r="ALA445" s="10"/>
      <c r="ALB445" s="10"/>
      <c r="ALC445" s="10"/>
      <c r="ALD445" s="10"/>
      <c r="ALE445" s="10"/>
      <c r="ALF445" s="10"/>
      <c r="ALG445" s="10"/>
      <c r="ALH445" s="10"/>
      <c r="ALI445" s="10"/>
      <c r="ALJ445" s="10"/>
      <c r="ALK445" s="10"/>
      <c r="ALL445" s="10"/>
      <c r="ALM445" s="10"/>
      <c r="ALN445" s="10"/>
      <c r="ALO445" s="10"/>
      <c r="ALP445" s="10"/>
      <c r="ALQ445" s="10"/>
      <c r="ALR445" s="10"/>
      <c r="ALS445" s="10"/>
      <c r="ALT445" s="10"/>
      <c r="ALU445" s="10"/>
      <c r="ALV445" s="10"/>
      <c r="ALW445" s="10"/>
      <c r="ALX445" s="10"/>
      <c r="ALY445" s="10"/>
      <c r="ALZ445" s="10"/>
      <c r="AMA445" s="10"/>
      <c r="AMB445" s="10"/>
      <c r="AMC445" s="10"/>
      <c r="AMD445" s="10"/>
      <c r="AME445" s="10"/>
      <c r="AMF445" s="10"/>
      <c r="AMG445" s="10"/>
      <c r="AMH445" s="10"/>
      <c r="AMI445" s="10"/>
      <c r="AMJ445" s="10"/>
      <c r="AMK445" s="10"/>
      <c r="AML445" s="10"/>
      <c r="AMM445" s="10"/>
      <c r="AMN445" s="10"/>
      <c r="AMO445" s="10"/>
      <c r="AMP445" s="10"/>
      <c r="AMQ445" s="10"/>
      <c r="AMR445" s="10"/>
      <c r="AMS445" s="10"/>
      <c r="AMT445" s="10"/>
      <c r="AMU445" s="10"/>
      <c r="AMV445" s="10"/>
      <c r="AMW445" s="10"/>
      <c r="AMX445" s="10"/>
      <c r="AMY445" s="10"/>
      <c r="AMZ445" s="10"/>
      <c r="ANA445" s="10"/>
      <c r="ANB445" s="10"/>
      <c r="ANC445" s="10"/>
      <c r="AND445" s="10"/>
      <c r="ANE445" s="10"/>
      <c r="ANF445" s="10"/>
      <c r="ANG445" s="10"/>
      <c r="ANH445" s="10"/>
      <c r="ANI445" s="10"/>
      <c r="ANJ445" s="10"/>
      <c r="ANK445" s="10"/>
      <c r="ANL445" s="10"/>
      <c r="ANM445" s="10"/>
      <c r="ANN445" s="10"/>
      <c r="ANO445" s="10"/>
      <c r="ANP445" s="10"/>
      <c r="ANQ445" s="10"/>
      <c r="ANR445" s="10"/>
      <c r="ANS445" s="10"/>
      <c r="ANT445" s="10"/>
      <c r="ANU445" s="10"/>
      <c r="ANV445" s="10"/>
      <c r="ANW445" s="10"/>
      <c r="ANX445" s="10"/>
      <c r="ANY445" s="10"/>
      <c r="ANZ445" s="10"/>
      <c r="AOA445" s="10"/>
      <c r="AOB445" s="10"/>
      <c r="AOC445" s="10"/>
      <c r="AOD445" s="10"/>
      <c r="AOE445" s="10"/>
      <c r="AOF445" s="10"/>
      <c r="AOG445" s="10"/>
      <c r="AOH445" s="10"/>
      <c r="AOI445" s="10"/>
      <c r="AOJ445" s="10"/>
      <c r="AOK445" s="10"/>
      <c r="AOL445" s="10"/>
      <c r="AOM445" s="10"/>
      <c r="AON445" s="10"/>
      <c r="AOO445" s="10"/>
      <c r="AOP445" s="10"/>
      <c r="AOQ445" s="10"/>
      <c r="AOR445" s="10"/>
      <c r="AOS445" s="10"/>
      <c r="AOT445" s="10"/>
      <c r="AOU445" s="10"/>
      <c r="AOV445" s="10"/>
      <c r="AOW445" s="10"/>
      <c r="AOX445" s="10"/>
      <c r="AOY445" s="10"/>
      <c r="AOZ445" s="10"/>
      <c r="APA445" s="10"/>
      <c r="APB445" s="10"/>
      <c r="APC445" s="10"/>
      <c r="APD445" s="10"/>
      <c r="APE445" s="10"/>
      <c r="APF445" s="10"/>
      <c r="APG445" s="10"/>
      <c r="APH445" s="10"/>
      <c r="API445" s="10"/>
      <c r="APJ445" s="10"/>
      <c r="APK445" s="10"/>
      <c r="APL445" s="10"/>
      <c r="APM445" s="10"/>
      <c r="APN445" s="10"/>
      <c r="APO445" s="10"/>
      <c r="APP445" s="10"/>
      <c r="APQ445" s="10"/>
      <c r="APR445" s="10"/>
      <c r="APS445" s="10"/>
      <c r="APT445" s="10"/>
      <c r="APU445" s="10"/>
      <c r="APV445" s="10"/>
      <c r="APW445" s="10"/>
      <c r="APX445" s="10"/>
      <c r="APY445" s="10"/>
      <c r="APZ445" s="10"/>
      <c r="AQA445" s="10"/>
      <c r="AQB445" s="10"/>
      <c r="AQC445" s="10"/>
      <c r="AQD445" s="10"/>
      <c r="AQE445" s="10"/>
      <c r="AQF445" s="10"/>
      <c r="AQG445" s="10"/>
      <c r="AQH445" s="10"/>
      <c r="AQI445" s="10"/>
      <c r="AQJ445" s="10"/>
      <c r="AQK445" s="10"/>
      <c r="AQL445" s="10"/>
      <c r="AQM445" s="10"/>
      <c r="AQN445" s="10"/>
      <c r="AQO445" s="10"/>
      <c r="AQP445" s="10"/>
      <c r="AQQ445" s="10"/>
      <c r="AQR445" s="10"/>
      <c r="AQS445" s="10"/>
      <c r="AQT445" s="10"/>
      <c r="AQU445" s="10"/>
      <c r="AQV445" s="10"/>
      <c r="AQW445" s="10"/>
      <c r="AQX445" s="10"/>
      <c r="AQY445" s="10"/>
      <c r="AQZ445" s="10"/>
      <c r="ARA445" s="10"/>
      <c r="ARB445" s="10"/>
      <c r="ARC445" s="10"/>
      <c r="ARD445" s="10"/>
      <c r="ARE445" s="10"/>
      <c r="ARF445" s="10"/>
      <c r="ARG445" s="10"/>
      <c r="ARH445" s="10"/>
      <c r="ARI445" s="10"/>
      <c r="ARJ445" s="10"/>
      <c r="ARK445" s="10"/>
      <c r="ARL445" s="10"/>
      <c r="ARM445" s="10"/>
      <c r="ARN445" s="10"/>
      <c r="ARO445" s="10"/>
      <c r="ARP445" s="10"/>
      <c r="ARQ445" s="10"/>
      <c r="ARR445" s="10"/>
      <c r="ARS445" s="10"/>
      <c r="ART445" s="10"/>
      <c r="ARU445" s="10"/>
      <c r="ARV445" s="10"/>
      <c r="ARW445" s="10"/>
      <c r="ARX445" s="10"/>
      <c r="ARY445" s="10"/>
      <c r="ARZ445" s="10"/>
      <c r="ASA445" s="10"/>
      <c r="ASB445" s="10"/>
      <c r="ASC445" s="10"/>
      <c r="ASD445" s="10"/>
      <c r="ASE445" s="10"/>
      <c r="ASF445" s="10"/>
      <c r="ASG445" s="10"/>
      <c r="ASH445" s="10"/>
      <c r="ASI445" s="10"/>
      <c r="ASJ445" s="10"/>
      <c r="ASK445" s="10"/>
      <c r="ASL445" s="10"/>
      <c r="ASM445" s="10"/>
      <c r="ASN445" s="10"/>
      <c r="ASO445" s="10"/>
      <c r="ASP445" s="10"/>
      <c r="ASQ445" s="10"/>
      <c r="ASR445" s="10"/>
      <c r="ASS445" s="10"/>
      <c r="AST445" s="10"/>
      <c r="ASU445" s="10"/>
      <c r="ASV445" s="10"/>
      <c r="ASW445" s="10"/>
      <c r="ASX445" s="10"/>
      <c r="ASY445" s="10"/>
      <c r="ASZ445" s="10"/>
      <c r="ATA445" s="10"/>
      <c r="ATB445" s="10"/>
      <c r="ATC445" s="10"/>
      <c r="ATD445" s="10"/>
      <c r="ATE445" s="10"/>
      <c r="ATF445" s="10"/>
      <c r="ATG445" s="10"/>
      <c r="ATH445" s="10"/>
      <c r="ATI445" s="10"/>
      <c r="ATJ445" s="10"/>
      <c r="ATK445" s="10"/>
      <c r="ATL445" s="10"/>
      <c r="ATM445" s="10"/>
      <c r="ATN445" s="10"/>
      <c r="ATO445" s="10"/>
      <c r="ATP445" s="10"/>
      <c r="ATQ445" s="10"/>
      <c r="ATR445" s="10"/>
      <c r="ATS445" s="10"/>
      <c r="ATT445" s="10"/>
      <c r="ATU445" s="10"/>
      <c r="ATV445" s="10"/>
      <c r="ATW445" s="10"/>
      <c r="ATX445" s="10"/>
      <c r="ATY445" s="10"/>
      <c r="ATZ445" s="10"/>
      <c r="AUA445" s="10"/>
      <c r="AUB445" s="10"/>
      <c r="AUC445" s="10"/>
      <c r="AUD445" s="10"/>
      <c r="AUE445" s="10"/>
      <c r="AUF445" s="10"/>
      <c r="AUG445" s="10"/>
      <c r="AUH445" s="10"/>
      <c r="AUI445" s="10"/>
      <c r="AUJ445" s="10"/>
      <c r="AUK445" s="10"/>
      <c r="AUL445" s="10"/>
      <c r="AUM445" s="10"/>
      <c r="AUN445" s="10"/>
      <c r="AUO445" s="10"/>
      <c r="AUP445" s="10"/>
      <c r="AUQ445" s="10"/>
      <c r="AUR445" s="10"/>
      <c r="AUS445" s="10"/>
      <c r="AUT445" s="10"/>
      <c r="AUU445" s="10"/>
      <c r="AUV445" s="10"/>
      <c r="AUW445" s="10"/>
      <c r="AUX445" s="10"/>
      <c r="AUY445" s="10"/>
      <c r="AUZ445" s="10"/>
      <c r="AVA445" s="10"/>
      <c r="AVB445" s="10"/>
      <c r="AVC445" s="10"/>
      <c r="AVD445" s="10"/>
      <c r="AVE445" s="10"/>
      <c r="AVF445" s="10"/>
      <c r="AVG445" s="10"/>
      <c r="AVH445" s="10"/>
      <c r="AVI445" s="10"/>
      <c r="AVJ445" s="10"/>
      <c r="AVK445" s="10"/>
      <c r="AVL445" s="10"/>
      <c r="AVM445" s="10"/>
      <c r="AVN445" s="10"/>
      <c r="AVO445" s="10"/>
      <c r="AVP445" s="10"/>
      <c r="AVQ445" s="10"/>
      <c r="AVR445" s="10"/>
      <c r="AVS445" s="10"/>
      <c r="AVT445" s="10"/>
      <c r="AVU445" s="10"/>
      <c r="AVV445" s="10"/>
      <c r="AVW445" s="10"/>
      <c r="AVX445" s="10"/>
      <c r="AVY445" s="10"/>
      <c r="AVZ445" s="10"/>
      <c r="AWA445" s="10"/>
      <c r="AWB445" s="10"/>
      <c r="AWC445" s="10"/>
      <c r="AWD445" s="10"/>
      <c r="AWE445" s="10"/>
      <c r="AWF445" s="10"/>
      <c r="AWG445" s="10"/>
      <c r="AWH445" s="10"/>
      <c r="AWI445" s="10"/>
      <c r="AWJ445" s="10"/>
      <c r="AWK445" s="10"/>
      <c r="AWL445" s="10"/>
      <c r="AWM445" s="10"/>
      <c r="AWN445" s="10"/>
      <c r="AWO445" s="10"/>
      <c r="AWP445" s="10"/>
      <c r="AWQ445" s="10"/>
      <c r="AWR445" s="10"/>
      <c r="AWS445" s="10"/>
      <c r="AWT445" s="10"/>
      <c r="AWU445" s="10"/>
      <c r="AWV445" s="10"/>
      <c r="AWW445" s="10"/>
      <c r="AWX445" s="10"/>
      <c r="AWY445" s="10"/>
      <c r="AWZ445" s="10"/>
      <c r="AXA445" s="10"/>
      <c r="AXB445" s="10"/>
      <c r="AXC445" s="10"/>
      <c r="AXD445" s="10"/>
      <c r="AXE445" s="10"/>
      <c r="AXF445" s="10"/>
      <c r="AXG445" s="10"/>
      <c r="AXH445" s="10"/>
      <c r="AXI445" s="10"/>
      <c r="AXJ445" s="10"/>
      <c r="AXK445" s="10"/>
      <c r="AXL445" s="10"/>
      <c r="AXM445" s="10"/>
      <c r="AXN445" s="10"/>
      <c r="AXO445" s="10"/>
      <c r="AXP445" s="10"/>
      <c r="AXQ445" s="10"/>
      <c r="AXR445" s="10"/>
      <c r="AXS445" s="10"/>
      <c r="AXT445" s="10"/>
      <c r="AXU445" s="10"/>
      <c r="AXV445" s="10"/>
      <c r="AXW445" s="10"/>
      <c r="AXX445" s="10"/>
      <c r="AXY445" s="10"/>
      <c r="AXZ445" s="10"/>
      <c r="AYA445" s="10"/>
      <c r="AYB445" s="10"/>
      <c r="AYC445" s="10"/>
      <c r="AYD445" s="10"/>
      <c r="AYE445" s="10"/>
      <c r="AYF445" s="10"/>
      <c r="AYG445" s="10"/>
      <c r="AYH445" s="10"/>
      <c r="AYI445" s="10"/>
      <c r="AYJ445" s="10"/>
      <c r="AYK445" s="10"/>
      <c r="AYL445" s="10"/>
      <c r="AYM445" s="10"/>
      <c r="AYN445" s="10"/>
      <c r="AYO445" s="10"/>
      <c r="AYP445" s="10"/>
      <c r="AYQ445" s="10"/>
      <c r="AYR445" s="10"/>
      <c r="AYS445" s="10"/>
      <c r="AYT445" s="10"/>
      <c r="AYU445" s="10"/>
      <c r="AYV445" s="10"/>
      <c r="AYW445" s="10"/>
      <c r="AYX445" s="10"/>
      <c r="AYY445" s="10"/>
      <c r="AYZ445" s="10"/>
      <c r="AZA445" s="10"/>
      <c r="AZB445" s="10"/>
      <c r="AZC445" s="10"/>
      <c r="AZD445" s="10"/>
      <c r="AZE445" s="10"/>
      <c r="AZF445" s="10"/>
      <c r="AZG445" s="10"/>
      <c r="AZH445" s="10"/>
      <c r="AZI445" s="10"/>
      <c r="AZJ445" s="10"/>
      <c r="AZK445" s="10"/>
      <c r="AZL445" s="10"/>
      <c r="AZM445" s="10"/>
      <c r="AZN445" s="10"/>
      <c r="AZO445" s="10"/>
      <c r="AZP445" s="10"/>
      <c r="AZQ445" s="10"/>
      <c r="AZR445" s="10"/>
      <c r="AZS445" s="10"/>
      <c r="AZT445" s="10"/>
      <c r="AZU445" s="10"/>
      <c r="AZV445" s="10"/>
      <c r="AZW445" s="10"/>
      <c r="AZX445" s="10"/>
      <c r="AZY445" s="10"/>
      <c r="AZZ445" s="10"/>
      <c r="BAA445" s="10"/>
      <c r="BAB445" s="10"/>
      <c r="BAC445" s="10"/>
      <c r="BAD445" s="10"/>
      <c r="BAE445" s="10"/>
      <c r="BAF445" s="10"/>
      <c r="BAG445" s="10"/>
      <c r="BAH445" s="10"/>
      <c r="BAI445" s="10"/>
      <c r="BAJ445" s="10"/>
      <c r="BAK445" s="10"/>
      <c r="BAL445" s="10"/>
      <c r="BAM445" s="10"/>
      <c r="BAN445" s="10"/>
      <c r="BAO445" s="10"/>
      <c r="BAP445" s="10"/>
      <c r="BAQ445" s="10"/>
      <c r="BAR445" s="10"/>
      <c r="BAS445" s="10"/>
      <c r="BAT445" s="10"/>
      <c r="BAU445" s="10"/>
      <c r="BAV445" s="10"/>
      <c r="BAW445" s="10"/>
      <c r="BAX445" s="10"/>
      <c r="BAY445" s="10"/>
      <c r="BAZ445" s="10"/>
      <c r="BBA445" s="10"/>
      <c r="BBB445" s="10"/>
      <c r="BBC445" s="10"/>
      <c r="BBD445" s="10"/>
      <c r="BBE445" s="10"/>
      <c r="BBF445" s="10"/>
      <c r="BBG445" s="10"/>
      <c r="BBH445" s="10"/>
      <c r="BBI445" s="10"/>
      <c r="BBJ445" s="10"/>
      <c r="BBK445" s="10"/>
      <c r="BBL445" s="10"/>
      <c r="BBM445" s="10"/>
      <c r="BBN445" s="10"/>
      <c r="BBO445" s="10"/>
      <c r="BBP445" s="10"/>
      <c r="BBQ445" s="10"/>
      <c r="BBR445" s="10"/>
      <c r="BBS445" s="10"/>
      <c r="BBT445" s="10"/>
      <c r="BBU445" s="10"/>
      <c r="BBV445" s="10"/>
      <c r="BBW445" s="10"/>
      <c r="BBX445" s="10"/>
      <c r="BBY445" s="10"/>
      <c r="BBZ445" s="10"/>
      <c r="BCA445" s="10"/>
      <c r="BCB445" s="10"/>
      <c r="BCC445" s="10"/>
      <c r="BCD445" s="10"/>
      <c r="BCE445" s="10"/>
      <c r="BCF445" s="10"/>
      <c r="BCG445" s="10"/>
      <c r="BCH445" s="10"/>
      <c r="BCI445" s="10"/>
      <c r="BCJ445" s="10"/>
      <c r="BCK445" s="10"/>
      <c r="BCL445" s="10"/>
      <c r="BCM445" s="10"/>
      <c r="BCN445" s="10"/>
      <c r="BCO445" s="10"/>
      <c r="BCP445" s="10"/>
      <c r="BCQ445" s="10"/>
      <c r="BCR445" s="10"/>
      <c r="BCS445" s="10"/>
      <c r="BCT445" s="10"/>
      <c r="BCU445" s="10"/>
      <c r="BCV445" s="10"/>
      <c r="BCW445" s="10"/>
      <c r="BCX445" s="10"/>
      <c r="BCY445" s="10"/>
      <c r="BCZ445" s="10"/>
      <c r="BDA445" s="10"/>
      <c r="BDB445" s="10"/>
      <c r="BDC445" s="10"/>
      <c r="BDD445" s="10"/>
      <c r="BDE445" s="10"/>
      <c r="BDF445" s="10"/>
      <c r="BDG445" s="10"/>
      <c r="BDH445" s="10"/>
      <c r="BDI445" s="10"/>
      <c r="BDJ445" s="10"/>
      <c r="BDK445" s="10"/>
      <c r="BDL445" s="10"/>
      <c r="BDM445" s="10"/>
      <c r="BDN445" s="10"/>
      <c r="BDO445" s="10"/>
      <c r="BDP445" s="10"/>
      <c r="BDQ445" s="10"/>
      <c r="BDR445" s="10"/>
      <c r="BDS445" s="10"/>
      <c r="BDT445" s="10"/>
      <c r="BDU445" s="10"/>
      <c r="BDV445" s="10"/>
      <c r="BDW445" s="10"/>
      <c r="BDX445" s="10"/>
      <c r="BDY445" s="10"/>
      <c r="BDZ445" s="10"/>
      <c r="BEA445" s="10"/>
      <c r="BEB445" s="10"/>
      <c r="BEC445" s="10"/>
      <c r="BED445" s="10"/>
      <c r="BEE445" s="10"/>
      <c r="BEF445" s="10"/>
      <c r="BEG445" s="10"/>
      <c r="BEH445" s="10"/>
      <c r="BEI445" s="10"/>
      <c r="BEJ445" s="10"/>
      <c r="BEK445" s="10"/>
      <c r="BEL445" s="10"/>
      <c r="BEM445" s="10"/>
      <c r="BEN445" s="10"/>
      <c r="BEO445" s="10"/>
      <c r="BEP445" s="10"/>
      <c r="BEQ445" s="10"/>
      <c r="BER445" s="10"/>
      <c r="BES445" s="10"/>
      <c r="BET445" s="10"/>
      <c r="BEU445" s="10"/>
      <c r="BEV445" s="10"/>
      <c r="BEW445" s="10"/>
      <c r="BEX445" s="10"/>
      <c r="BEY445" s="10"/>
      <c r="BEZ445" s="10"/>
      <c r="BFA445" s="10"/>
      <c r="BFB445" s="10"/>
      <c r="BFC445" s="10"/>
      <c r="BFD445" s="10"/>
      <c r="BFE445" s="10"/>
      <c r="BFF445" s="10"/>
      <c r="BFG445" s="10"/>
      <c r="BFH445" s="10"/>
      <c r="BFI445" s="10"/>
      <c r="BFJ445" s="10"/>
      <c r="BFK445" s="10"/>
      <c r="BFL445" s="10"/>
      <c r="BFM445" s="10"/>
      <c r="BFN445" s="10"/>
      <c r="BFO445" s="10"/>
      <c r="BFP445" s="10"/>
      <c r="BFQ445" s="10"/>
      <c r="BFR445" s="10"/>
      <c r="BFS445" s="10"/>
      <c r="BFT445" s="10"/>
      <c r="BFU445" s="10"/>
      <c r="BFV445" s="10"/>
      <c r="BFW445" s="10"/>
      <c r="BFX445" s="10"/>
      <c r="BFY445" s="10"/>
      <c r="BFZ445" s="10"/>
      <c r="BGA445" s="10"/>
      <c r="BGB445" s="10"/>
      <c r="BGC445" s="10"/>
      <c r="BGD445" s="10"/>
      <c r="BGE445" s="10"/>
      <c r="BGF445" s="10"/>
      <c r="BGG445" s="10"/>
      <c r="BGH445" s="10"/>
      <c r="BGI445" s="10"/>
      <c r="BGJ445" s="10"/>
      <c r="BGK445" s="10"/>
      <c r="BGL445" s="10"/>
      <c r="BGM445" s="10"/>
      <c r="BGN445" s="10"/>
      <c r="BGO445" s="10"/>
      <c r="BGP445" s="10"/>
      <c r="BGQ445" s="10"/>
      <c r="BGR445" s="10"/>
      <c r="BGS445" s="10"/>
      <c r="BGT445" s="10"/>
      <c r="BGU445" s="10"/>
      <c r="BGV445" s="10"/>
      <c r="BGW445" s="10"/>
      <c r="BGX445" s="10"/>
      <c r="BGY445" s="10"/>
      <c r="BGZ445" s="10"/>
      <c r="BHA445" s="10"/>
      <c r="BHB445" s="10"/>
      <c r="BHC445" s="10"/>
      <c r="BHD445" s="10"/>
      <c r="BHE445" s="10"/>
      <c r="BHF445" s="10"/>
      <c r="BHG445" s="10"/>
      <c r="BHH445" s="10"/>
      <c r="BHI445" s="10"/>
      <c r="BHJ445" s="10"/>
      <c r="BHK445" s="10"/>
      <c r="BHL445" s="10"/>
      <c r="BHM445" s="10"/>
      <c r="BHN445" s="10"/>
      <c r="BHO445" s="10"/>
      <c r="BHP445" s="10"/>
      <c r="BHQ445" s="10"/>
      <c r="BHR445" s="10"/>
      <c r="BHS445" s="10"/>
      <c r="BHT445" s="10"/>
      <c r="BHU445" s="10"/>
      <c r="BHV445" s="10"/>
      <c r="BHW445" s="10"/>
      <c r="BHX445" s="10"/>
      <c r="BHY445" s="10"/>
      <c r="BHZ445" s="10"/>
      <c r="BIA445" s="10"/>
      <c r="BIB445" s="10"/>
      <c r="BIC445" s="10"/>
      <c r="BID445" s="10"/>
      <c r="BIE445" s="10"/>
      <c r="BIF445" s="10"/>
      <c r="BIG445" s="10"/>
      <c r="BIH445" s="10"/>
      <c r="BII445" s="10"/>
      <c r="BIJ445" s="10"/>
      <c r="BIK445" s="10"/>
      <c r="BIL445" s="10"/>
      <c r="BIM445" s="10"/>
      <c r="BIN445" s="10"/>
      <c r="BIO445" s="10"/>
      <c r="BIP445" s="10"/>
      <c r="BIQ445" s="10"/>
      <c r="BIR445" s="10"/>
      <c r="BIS445" s="10"/>
      <c r="BIT445" s="10"/>
      <c r="BIU445" s="10"/>
      <c r="BIV445" s="10"/>
      <c r="BIW445" s="10"/>
      <c r="BIX445" s="10"/>
      <c r="BIY445" s="10"/>
      <c r="BIZ445" s="10"/>
      <c r="BJA445" s="10"/>
      <c r="BJB445" s="10"/>
      <c r="BJC445" s="10"/>
      <c r="BJD445" s="10"/>
      <c r="BJE445" s="10"/>
      <c r="BJF445" s="10"/>
      <c r="BJG445" s="10"/>
      <c r="BJH445" s="10"/>
      <c r="BJI445" s="10"/>
      <c r="BJJ445" s="10"/>
      <c r="BJK445" s="10"/>
      <c r="BJL445" s="10"/>
      <c r="BJM445" s="10"/>
      <c r="BJN445" s="10"/>
      <c r="BJO445" s="10"/>
      <c r="BJP445" s="10"/>
      <c r="BJQ445" s="10"/>
      <c r="BJR445" s="10"/>
      <c r="BJS445" s="10"/>
      <c r="BJT445" s="10"/>
      <c r="BJU445" s="10"/>
      <c r="BJV445" s="10"/>
      <c r="BJW445" s="10"/>
      <c r="BJX445" s="10"/>
      <c r="BJY445" s="10"/>
      <c r="BJZ445" s="10"/>
      <c r="BKA445" s="10"/>
      <c r="BKB445" s="10"/>
      <c r="BKC445" s="10"/>
      <c r="BKD445" s="10"/>
      <c r="BKE445" s="10"/>
      <c r="BKF445" s="10"/>
      <c r="BKG445" s="10"/>
      <c r="BKH445" s="10"/>
      <c r="BKI445" s="10"/>
      <c r="BKJ445" s="10"/>
      <c r="BKK445" s="10"/>
      <c r="BKL445" s="10"/>
      <c r="BKM445" s="10"/>
      <c r="BKN445" s="10"/>
      <c r="BKO445" s="10"/>
      <c r="BKP445" s="10"/>
      <c r="BKQ445" s="10"/>
      <c r="BKR445" s="10"/>
      <c r="BKS445" s="10"/>
      <c r="BKT445" s="10"/>
      <c r="BKU445" s="10"/>
      <c r="BKV445" s="10"/>
      <c r="BKW445" s="10"/>
      <c r="BKX445" s="10"/>
      <c r="BKY445" s="10"/>
      <c r="BKZ445" s="10"/>
      <c r="BLA445" s="10"/>
      <c r="BLB445" s="10"/>
      <c r="BLC445" s="10"/>
      <c r="BLD445" s="10"/>
      <c r="BLE445" s="10"/>
      <c r="BLF445" s="10"/>
      <c r="BLG445" s="10"/>
      <c r="BLH445" s="10"/>
      <c r="BLI445" s="10"/>
      <c r="BLJ445" s="10"/>
      <c r="BLK445" s="10"/>
      <c r="BLL445" s="10"/>
      <c r="BLM445" s="10"/>
      <c r="BLN445" s="10"/>
      <c r="BLO445" s="10"/>
      <c r="BLP445" s="10"/>
      <c r="BLQ445" s="10"/>
      <c r="BLR445" s="10"/>
      <c r="BLS445" s="10"/>
      <c r="BLT445" s="10"/>
      <c r="BLU445" s="10"/>
      <c r="BLV445" s="10"/>
      <c r="BLW445" s="10"/>
      <c r="BLX445" s="10"/>
      <c r="BLY445" s="10"/>
      <c r="BLZ445" s="10"/>
      <c r="BMA445" s="10"/>
      <c r="BMB445" s="10"/>
      <c r="BMC445" s="10"/>
      <c r="BMD445" s="10"/>
      <c r="BME445" s="10"/>
      <c r="BMF445" s="10"/>
      <c r="BMG445" s="10"/>
      <c r="BMH445" s="10"/>
      <c r="BMI445" s="10"/>
      <c r="BMJ445" s="10"/>
      <c r="BMK445" s="10"/>
      <c r="BML445" s="10"/>
      <c r="BMM445" s="10"/>
      <c r="BMN445" s="10"/>
      <c r="BMO445" s="10"/>
      <c r="BMP445" s="10"/>
      <c r="BMQ445" s="10"/>
      <c r="BMR445" s="10"/>
      <c r="BMS445" s="10"/>
      <c r="BMT445" s="10"/>
      <c r="BMU445" s="10"/>
      <c r="BMV445" s="10"/>
      <c r="BMW445" s="10"/>
      <c r="BMX445" s="10"/>
      <c r="BMY445" s="10"/>
      <c r="BMZ445" s="10"/>
      <c r="BNA445" s="10"/>
      <c r="BNB445" s="10"/>
      <c r="BNC445" s="10"/>
      <c r="BND445" s="10"/>
      <c r="BNE445" s="10"/>
      <c r="BNF445" s="10"/>
      <c r="BNG445" s="10"/>
      <c r="BNH445" s="10"/>
      <c r="BNI445" s="10"/>
      <c r="BNJ445" s="10"/>
      <c r="BNK445" s="10"/>
      <c r="BNL445" s="10"/>
      <c r="BNM445" s="10"/>
      <c r="BNN445" s="10"/>
      <c r="BNO445" s="10"/>
      <c r="BNP445" s="10"/>
      <c r="BNQ445" s="10"/>
      <c r="BNR445" s="10"/>
      <c r="BNS445" s="10"/>
      <c r="BNT445" s="10"/>
      <c r="BNU445" s="10"/>
      <c r="BNV445" s="10"/>
      <c r="BNW445" s="10"/>
      <c r="BNX445" s="10"/>
      <c r="BNY445" s="10"/>
      <c r="BNZ445" s="10"/>
      <c r="BOA445" s="10"/>
      <c r="BOB445" s="10"/>
      <c r="BOC445" s="10"/>
      <c r="BOD445" s="10"/>
      <c r="BOE445" s="10"/>
      <c r="BOF445" s="10"/>
      <c r="BOG445" s="10"/>
      <c r="BOH445" s="10"/>
      <c r="BOI445" s="10"/>
      <c r="BOJ445" s="10"/>
      <c r="BOK445" s="10"/>
      <c r="BOL445" s="10"/>
      <c r="BOM445" s="10"/>
      <c r="BON445" s="10"/>
      <c r="BOO445" s="10"/>
      <c r="BOP445" s="10"/>
      <c r="BOQ445" s="10"/>
      <c r="BOR445" s="10"/>
      <c r="BOS445" s="10"/>
      <c r="BOT445" s="10"/>
      <c r="BOU445" s="10"/>
      <c r="BOV445" s="10"/>
      <c r="BOW445" s="10"/>
      <c r="BOX445" s="10"/>
      <c r="BOY445" s="10"/>
      <c r="BOZ445" s="10"/>
      <c r="BPA445" s="10"/>
      <c r="BPB445" s="10"/>
      <c r="BPC445" s="10"/>
      <c r="BPD445" s="10"/>
      <c r="BPE445" s="10"/>
      <c r="BPF445" s="10"/>
      <c r="BPG445" s="10"/>
      <c r="BPH445" s="10"/>
      <c r="BPI445" s="10"/>
      <c r="BPJ445" s="10"/>
      <c r="BPK445" s="10"/>
      <c r="BPL445" s="10"/>
      <c r="BPM445" s="10"/>
      <c r="BPN445" s="10"/>
      <c r="BPO445" s="10"/>
      <c r="BPP445" s="10"/>
      <c r="BPQ445" s="10"/>
      <c r="BPR445" s="10"/>
      <c r="BPS445" s="10"/>
      <c r="BPT445" s="10"/>
      <c r="BPU445" s="10"/>
      <c r="BPV445" s="10"/>
      <c r="BPW445" s="10"/>
      <c r="BPX445" s="10"/>
      <c r="BPY445" s="10"/>
      <c r="BPZ445" s="10"/>
      <c r="BQA445" s="10"/>
      <c r="BQB445" s="10"/>
      <c r="BQC445" s="10"/>
      <c r="BQD445" s="10"/>
      <c r="BQE445" s="10"/>
      <c r="BQF445" s="10"/>
      <c r="BQG445" s="10"/>
      <c r="BQH445" s="10"/>
      <c r="BQI445" s="10"/>
      <c r="BQJ445" s="10"/>
      <c r="BQK445" s="10"/>
      <c r="BQL445" s="10"/>
      <c r="BQM445" s="10"/>
      <c r="BQN445" s="10"/>
      <c r="BQO445" s="10"/>
      <c r="BQP445" s="10"/>
      <c r="BQQ445" s="10"/>
      <c r="BQR445" s="10"/>
      <c r="BQS445" s="10"/>
      <c r="BQT445" s="10"/>
      <c r="BQU445" s="10"/>
      <c r="BQV445" s="10"/>
      <c r="BQW445" s="10"/>
      <c r="BQX445" s="10"/>
      <c r="BQY445" s="10"/>
      <c r="BQZ445" s="10"/>
      <c r="BRA445" s="10"/>
      <c r="BRB445" s="10"/>
      <c r="BRC445" s="10"/>
      <c r="BRD445" s="10"/>
      <c r="BRE445" s="10"/>
      <c r="BRF445" s="10"/>
      <c r="BRG445" s="10"/>
      <c r="BRH445" s="10"/>
      <c r="BRI445" s="10"/>
      <c r="BRJ445" s="10"/>
      <c r="BRK445" s="10"/>
      <c r="BRL445" s="10"/>
      <c r="BRM445" s="10"/>
      <c r="BRN445" s="10"/>
      <c r="BRO445" s="10"/>
      <c r="BRP445" s="10"/>
      <c r="BRQ445" s="10"/>
      <c r="BRR445" s="10"/>
      <c r="BRS445" s="10"/>
      <c r="BRT445" s="10"/>
      <c r="BRU445" s="10"/>
      <c r="BRV445" s="10"/>
      <c r="BRW445" s="10"/>
      <c r="BRX445" s="10"/>
      <c r="BRY445" s="10"/>
      <c r="BRZ445" s="10"/>
      <c r="BSA445" s="10"/>
      <c r="BSB445" s="10"/>
      <c r="BSC445" s="10"/>
      <c r="BSD445" s="10"/>
      <c r="BSE445" s="10"/>
      <c r="BSF445" s="10"/>
      <c r="BSG445" s="10"/>
      <c r="BSH445" s="10"/>
      <c r="BSI445" s="10"/>
      <c r="BSJ445" s="10"/>
      <c r="BSK445" s="10"/>
      <c r="BSL445" s="10"/>
      <c r="BSM445" s="10"/>
      <c r="BSN445" s="10"/>
      <c r="BSO445" s="10"/>
      <c r="BSP445" s="10"/>
      <c r="BSQ445" s="10"/>
      <c r="BSR445" s="10"/>
      <c r="BSS445" s="10"/>
      <c r="BST445" s="10"/>
      <c r="BSU445" s="10"/>
      <c r="BSV445" s="10"/>
      <c r="BSW445" s="10"/>
      <c r="BSX445" s="10"/>
      <c r="BSY445" s="10"/>
      <c r="BSZ445" s="10"/>
      <c r="BTA445" s="10"/>
      <c r="BTB445" s="10"/>
      <c r="BTC445" s="10"/>
      <c r="BTD445" s="10"/>
      <c r="BTE445" s="10"/>
      <c r="BTF445" s="10"/>
      <c r="BTG445" s="10"/>
      <c r="BTH445" s="10"/>
      <c r="BTI445" s="10"/>
      <c r="BTJ445" s="10"/>
      <c r="BTK445" s="10"/>
      <c r="BTL445" s="10"/>
      <c r="BTM445" s="10"/>
      <c r="BTN445" s="10"/>
      <c r="BTO445" s="10"/>
      <c r="BTP445" s="10"/>
      <c r="BTQ445" s="10"/>
      <c r="BTR445" s="10"/>
      <c r="BTS445" s="10"/>
      <c r="BTT445" s="10"/>
      <c r="BTU445" s="10"/>
      <c r="BTV445" s="10"/>
      <c r="BTW445" s="10"/>
      <c r="BTX445" s="10"/>
      <c r="BTY445" s="10"/>
      <c r="BTZ445" s="10"/>
      <c r="BUA445" s="10"/>
      <c r="BUB445" s="10"/>
      <c r="BUC445" s="10"/>
      <c r="BUD445" s="10"/>
      <c r="BUE445" s="10"/>
      <c r="BUF445" s="10"/>
      <c r="BUG445" s="10"/>
      <c r="BUH445" s="10"/>
      <c r="BUI445" s="10"/>
      <c r="BUJ445" s="10"/>
      <c r="BUK445" s="10"/>
      <c r="BUL445" s="10"/>
      <c r="BUM445" s="10"/>
      <c r="BUN445" s="10"/>
      <c r="BUO445" s="10"/>
      <c r="BUP445" s="10"/>
      <c r="BUQ445" s="10"/>
      <c r="BUR445" s="10"/>
      <c r="BUS445" s="10"/>
      <c r="BUT445" s="10"/>
      <c r="BUU445" s="10"/>
      <c r="BUV445" s="10"/>
      <c r="BUW445" s="10"/>
      <c r="BUX445" s="10"/>
      <c r="BUY445" s="10"/>
      <c r="BUZ445" s="10"/>
      <c r="BVA445" s="10"/>
      <c r="BVB445" s="10"/>
      <c r="BVC445" s="10"/>
      <c r="BVD445" s="10"/>
      <c r="BVE445" s="10"/>
      <c r="BVF445" s="10"/>
      <c r="BVG445" s="10"/>
      <c r="BVH445" s="10"/>
      <c r="BVI445" s="10"/>
      <c r="BVJ445" s="10"/>
      <c r="BVK445" s="10"/>
      <c r="BVL445" s="10"/>
      <c r="BVM445" s="10"/>
      <c r="BVN445" s="10"/>
      <c r="BVO445" s="10"/>
      <c r="BVP445" s="10"/>
      <c r="BVQ445" s="10"/>
      <c r="BVR445" s="10"/>
      <c r="BVS445" s="10"/>
      <c r="BVT445" s="10"/>
      <c r="BVU445" s="10"/>
      <c r="BVV445" s="10"/>
      <c r="BVW445" s="10"/>
      <c r="BVX445" s="10"/>
      <c r="BVY445" s="10"/>
      <c r="BVZ445" s="10"/>
      <c r="BWA445" s="10"/>
      <c r="BWB445" s="10"/>
      <c r="BWC445" s="10"/>
      <c r="BWD445" s="10"/>
      <c r="BWE445" s="10"/>
      <c r="BWF445" s="10"/>
      <c r="BWG445" s="10"/>
      <c r="BWH445" s="10"/>
      <c r="BWI445" s="10"/>
      <c r="BWJ445" s="10"/>
      <c r="BWK445" s="10"/>
      <c r="BWL445" s="10"/>
      <c r="BWM445" s="10"/>
      <c r="BWN445" s="10"/>
      <c r="BWO445" s="10"/>
      <c r="BWP445" s="10"/>
      <c r="BWQ445" s="10"/>
      <c r="BWR445" s="10"/>
      <c r="BWS445" s="10"/>
      <c r="BWT445" s="10"/>
      <c r="BWU445" s="10"/>
      <c r="BWV445" s="10"/>
      <c r="BWW445" s="10"/>
      <c r="BWX445" s="10"/>
      <c r="BWY445" s="10"/>
      <c r="BWZ445" s="10"/>
      <c r="BXA445" s="10"/>
      <c r="BXB445" s="10"/>
      <c r="BXC445" s="10"/>
      <c r="BXD445" s="10"/>
      <c r="BXE445" s="10"/>
      <c r="BXF445" s="10"/>
      <c r="BXG445" s="10"/>
      <c r="BXH445" s="10"/>
      <c r="BXI445" s="10"/>
      <c r="BXJ445" s="10"/>
      <c r="BXK445" s="10"/>
      <c r="BXL445" s="10"/>
      <c r="BXM445" s="10"/>
      <c r="BXN445" s="10"/>
      <c r="BXO445" s="10"/>
      <c r="BXP445" s="10"/>
      <c r="BXQ445" s="10"/>
      <c r="BXR445" s="10"/>
      <c r="BXS445" s="10"/>
      <c r="BXT445" s="10"/>
      <c r="BXU445" s="10"/>
      <c r="BXV445" s="10"/>
      <c r="BXW445" s="10"/>
      <c r="BXX445" s="10"/>
      <c r="BXY445" s="10"/>
      <c r="BXZ445" s="10"/>
      <c r="BYA445" s="10"/>
      <c r="BYB445" s="10"/>
      <c r="BYC445" s="10"/>
      <c r="BYD445" s="10"/>
      <c r="BYE445" s="10"/>
      <c r="BYF445" s="10"/>
      <c r="BYG445" s="10"/>
      <c r="BYH445" s="10"/>
      <c r="BYI445" s="10"/>
      <c r="BYJ445" s="10"/>
      <c r="BYK445" s="10"/>
      <c r="BYL445" s="10"/>
      <c r="BYM445" s="10"/>
      <c r="BYN445" s="10"/>
      <c r="BYO445" s="10"/>
      <c r="BYP445" s="10"/>
      <c r="BYQ445" s="10"/>
      <c r="BYR445" s="10"/>
      <c r="BYS445" s="10"/>
      <c r="BYT445" s="10"/>
      <c r="BYU445" s="10"/>
      <c r="BYV445" s="10"/>
      <c r="BYW445" s="10"/>
      <c r="BYX445" s="10"/>
      <c r="BYY445" s="10"/>
      <c r="BYZ445" s="10"/>
      <c r="BZA445" s="10"/>
      <c r="BZB445" s="10"/>
      <c r="BZC445" s="10"/>
      <c r="BZD445" s="10"/>
      <c r="BZE445" s="10"/>
      <c r="BZF445" s="10"/>
      <c r="BZG445" s="10"/>
      <c r="BZH445" s="10"/>
      <c r="BZI445" s="10"/>
      <c r="BZJ445" s="10"/>
      <c r="BZK445" s="10"/>
      <c r="BZL445" s="10"/>
      <c r="BZM445" s="10"/>
      <c r="BZN445" s="10"/>
      <c r="BZO445" s="10"/>
      <c r="BZP445" s="10"/>
      <c r="BZQ445" s="10"/>
      <c r="BZR445" s="10"/>
      <c r="BZS445" s="10"/>
      <c r="BZT445" s="10"/>
      <c r="BZU445" s="10"/>
      <c r="BZV445" s="10"/>
      <c r="BZW445" s="10"/>
      <c r="BZX445" s="10"/>
      <c r="BZY445" s="10"/>
      <c r="BZZ445" s="10"/>
      <c r="CAA445" s="10"/>
      <c r="CAB445" s="10"/>
      <c r="CAC445" s="10"/>
      <c r="CAD445" s="10"/>
      <c r="CAE445" s="10"/>
      <c r="CAF445" s="10"/>
      <c r="CAG445" s="10"/>
      <c r="CAH445" s="10"/>
      <c r="CAI445" s="10"/>
      <c r="CAJ445" s="10"/>
      <c r="CAK445" s="10"/>
      <c r="CAL445" s="10"/>
      <c r="CAM445" s="10"/>
      <c r="CAN445" s="10"/>
      <c r="CAO445" s="10"/>
      <c r="CAP445" s="10"/>
      <c r="CAQ445" s="10"/>
      <c r="CAR445" s="10"/>
      <c r="CAS445" s="10"/>
      <c r="CAT445" s="10"/>
      <c r="CAU445" s="10"/>
      <c r="CAV445" s="10"/>
      <c r="CAW445" s="10"/>
      <c r="CAX445" s="10"/>
      <c r="CAY445" s="10"/>
      <c r="CAZ445" s="10"/>
      <c r="CBA445" s="10"/>
      <c r="CBB445" s="10"/>
      <c r="CBC445" s="10"/>
      <c r="CBD445" s="10"/>
      <c r="CBE445" s="10"/>
      <c r="CBF445" s="10"/>
      <c r="CBG445" s="10"/>
      <c r="CBH445" s="10"/>
      <c r="CBI445" s="10"/>
      <c r="CBJ445" s="10"/>
      <c r="CBK445" s="10"/>
      <c r="CBL445" s="10"/>
      <c r="CBM445" s="10"/>
      <c r="CBN445" s="10"/>
      <c r="CBO445" s="10"/>
      <c r="CBP445" s="10"/>
      <c r="CBQ445" s="10"/>
      <c r="CBR445" s="10"/>
      <c r="CBS445" s="10"/>
      <c r="CBT445" s="10"/>
      <c r="CBU445" s="10"/>
      <c r="CBV445" s="10"/>
      <c r="CBW445" s="10"/>
      <c r="CBX445" s="10"/>
      <c r="CBY445" s="10"/>
      <c r="CBZ445" s="10"/>
      <c r="CCA445" s="10"/>
      <c r="CCB445" s="10"/>
      <c r="CCC445" s="10"/>
      <c r="CCD445" s="10"/>
      <c r="CCE445" s="10"/>
      <c r="CCF445" s="10"/>
      <c r="CCG445" s="10"/>
      <c r="CCH445" s="10"/>
      <c r="CCI445" s="10"/>
      <c r="CCJ445" s="10"/>
      <c r="CCK445" s="10"/>
      <c r="CCL445" s="10"/>
      <c r="CCM445" s="10"/>
      <c r="CCN445" s="10"/>
      <c r="CCO445" s="10"/>
      <c r="CCP445" s="10"/>
      <c r="CCQ445" s="10"/>
      <c r="CCR445" s="10"/>
      <c r="CCS445" s="10"/>
      <c r="CCT445" s="10"/>
      <c r="CCU445" s="10"/>
      <c r="CCV445" s="10"/>
      <c r="CCW445" s="10"/>
      <c r="CCX445" s="10"/>
      <c r="CCY445" s="10"/>
      <c r="CCZ445" s="10"/>
      <c r="CDA445" s="10"/>
      <c r="CDB445" s="10"/>
      <c r="CDC445" s="10"/>
      <c r="CDD445" s="10"/>
      <c r="CDE445" s="10"/>
      <c r="CDF445" s="10"/>
      <c r="CDG445" s="10"/>
      <c r="CDH445" s="10"/>
      <c r="CDI445" s="10"/>
      <c r="CDJ445" s="10"/>
      <c r="CDK445" s="10"/>
      <c r="CDL445" s="10"/>
      <c r="CDM445" s="10"/>
      <c r="CDN445" s="10"/>
      <c r="CDO445" s="10"/>
      <c r="CDP445" s="10"/>
      <c r="CDQ445" s="10"/>
      <c r="CDR445" s="10"/>
      <c r="CDS445" s="10"/>
      <c r="CDT445" s="10"/>
      <c r="CDU445" s="10"/>
      <c r="CDV445" s="10"/>
      <c r="CDW445" s="10"/>
      <c r="CDX445" s="10"/>
      <c r="CDY445" s="10"/>
      <c r="CDZ445" s="10"/>
      <c r="CEA445" s="10"/>
      <c r="CEB445" s="10"/>
      <c r="CEC445" s="10"/>
      <c r="CED445" s="10"/>
      <c r="CEE445" s="10"/>
      <c r="CEF445" s="10"/>
      <c r="CEG445" s="10"/>
      <c r="CEH445" s="10"/>
      <c r="CEI445" s="10"/>
      <c r="CEJ445" s="10"/>
      <c r="CEK445" s="10"/>
      <c r="CEL445" s="10"/>
      <c r="CEM445" s="10"/>
      <c r="CEN445" s="10"/>
      <c r="CEO445" s="10"/>
      <c r="CEP445" s="10"/>
      <c r="CEQ445" s="10"/>
      <c r="CER445" s="10"/>
      <c r="CES445" s="10"/>
      <c r="CET445" s="10"/>
      <c r="CEU445" s="10"/>
      <c r="CEV445" s="10"/>
      <c r="CEW445" s="10"/>
      <c r="CEX445" s="10"/>
      <c r="CEY445" s="10"/>
      <c r="CEZ445" s="10"/>
      <c r="CFA445" s="10"/>
      <c r="CFB445" s="10"/>
      <c r="CFC445" s="10"/>
      <c r="CFD445" s="10"/>
      <c r="CFE445" s="10"/>
      <c r="CFF445" s="10"/>
      <c r="CFG445" s="10"/>
      <c r="CFH445" s="10"/>
      <c r="CFI445" s="10"/>
      <c r="CFJ445" s="10"/>
      <c r="CFK445" s="10"/>
      <c r="CFL445" s="10"/>
      <c r="CFM445" s="10"/>
      <c r="CFN445" s="10"/>
      <c r="CFO445" s="10"/>
      <c r="CFP445" s="10"/>
      <c r="CFQ445" s="10"/>
      <c r="CFR445" s="10"/>
      <c r="CFS445" s="10"/>
      <c r="CFT445" s="10"/>
      <c r="CFU445" s="10"/>
      <c r="CFV445" s="10"/>
      <c r="CFW445" s="10"/>
      <c r="CFX445" s="10"/>
      <c r="CFY445" s="10"/>
      <c r="CFZ445" s="10"/>
      <c r="CGA445" s="10"/>
      <c r="CGB445" s="10"/>
      <c r="CGC445" s="10"/>
      <c r="CGD445" s="10"/>
      <c r="CGE445" s="10"/>
      <c r="CGF445" s="10"/>
      <c r="CGG445" s="10"/>
      <c r="CGH445" s="10"/>
      <c r="CGI445" s="10"/>
      <c r="CGJ445" s="10"/>
      <c r="CGK445" s="10"/>
      <c r="CGL445" s="10"/>
      <c r="CGM445" s="10"/>
      <c r="CGN445" s="10"/>
      <c r="CGO445" s="10"/>
      <c r="CGP445" s="10"/>
      <c r="CGQ445" s="10"/>
      <c r="CGR445" s="10"/>
      <c r="CGS445" s="10"/>
      <c r="CGT445" s="10"/>
      <c r="CGU445" s="10"/>
      <c r="CGV445" s="10"/>
      <c r="CGW445" s="10"/>
      <c r="CGX445" s="10"/>
      <c r="CGY445" s="10"/>
      <c r="CGZ445" s="10"/>
      <c r="CHA445" s="10"/>
      <c r="CHB445" s="10"/>
      <c r="CHC445" s="10"/>
      <c r="CHD445" s="10"/>
      <c r="CHE445" s="10"/>
      <c r="CHF445" s="10"/>
      <c r="CHG445" s="10"/>
      <c r="CHH445" s="10"/>
      <c r="CHI445" s="10"/>
      <c r="CHJ445" s="10"/>
      <c r="CHK445" s="10"/>
      <c r="CHL445" s="10"/>
      <c r="CHM445" s="10"/>
      <c r="CHN445" s="10"/>
      <c r="CHO445" s="10"/>
      <c r="CHP445" s="10"/>
      <c r="CHQ445" s="10"/>
      <c r="CHR445" s="10"/>
      <c r="CHS445" s="10"/>
      <c r="CHT445" s="10"/>
      <c r="CHU445" s="10"/>
      <c r="CHV445" s="10"/>
      <c r="CHW445" s="10"/>
      <c r="CHX445" s="10"/>
      <c r="CHY445" s="10"/>
      <c r="CHZ445" s="10"/>
      <c r="CIA445" s="10"/>
      <c r="CIB445" s="10"/>
      <c r="CIC445" s="10"/>
      <c r="CID445" s="10"/>
      <c r="CIE445" s="10"/>
      <c r="CIF445" s="10"/>
      <c r="CIG445" s="10"/>
      <c r="CIH445" s="10"/>
      <c r="CII445" s="10"/>
      <c r="CIJ445" s="10"/>
      <c r="CIK445" s="10"/>
      <c r="CIL445" s="10"/>
      <c r="CIM445" s="10"/>
      <c r="CIN445" s="10"/>
      <c r="CIO445" s="10"/>
      <c r="CIP445" s="10"/>
      <c r="CIQ445" s="10"/>
      <c r="CIR445" s="10"/>
      <c r="CIS445" s="10"/>
      <c r="CIT445" s="10"/>
      <c r="CIU445" s="10"/>
      <c r="CIV445" s="10"/>
      <c r="CIW445" s="10"/>
      <c r="CIX445" s="10"/>
      <c r="CIY445" s="10"/>
      <c r="CIZ445" s="10"/>
      <c r="CJA445" s="10"/>
      <c r="CJB445" s="10"/>
      <c r="CJC445" s="10"/>
      <c r="CJD445" s="10"/>
      <c r="CJE445" s="10"/>
      <c r="CJF445" s="10"/>
      <c r="CJG445" s="10"/>
      <c r="CJH445" s="10"/>
      <c r="CJI445" s="10"/>
      <c r="CJJ445" s="10"/>
      <c r="CJK445" s="10"/>
      <c r="CJL445" s="10"/>
      <c r="CJM445" s="10"/>
      <c r="CJN445" s="10"/>
      <c r="CJO445" s="10"/>
      <c r="CJP445" s="10"/>
      <c r="CJQ445" s="10"/>
      <c r="CJR445" s="10"/>
      <c r="CJS445" s="10"/>
      <c r="CJT445" s="10"/>
      <c r="CJU445" s="10"/>
      <c r="CJV445" s="10"/>
      <c r="CJW445" s="10"/>
      <c r="CJX445" s="10"/>
      <c r="CJY445" s="10"/>
      <c r="CJZ445" s="10"/>
      <c r="CKA445" s="10"/>
      <c r="CKB445" s="10"/>
      <c r="CKC445" s="10"/>
      <c r="CKD445" s="10"/>
      <c r="CKE445" s="10"/>
      <c r="CKF445" s="10"/>
      <c r="CKG445" s="10"/>
      <c r="CKH445" s="10"/>
      <c r="CKI445" s="10"/>
      <c r="CKJ445" s="10"/>
      <c r="CKK445" s="10"/>
      <c r="CKL445" s="10"/>
      <c r="CKM445" s="10"/>
      <c r="CKN445" s="10"/>
      <c r="CKO445" s="10"/>
      <c r="CKP445" s="10"/>
      <c r="CKQ445" s="10"/>
      <c r="CKR445" s="10"/>
      <c r="CKS445" s="10"/>
      <c r="CKT445" s="10"/>
      <c r="CKU445" s="10"/>
      <c r="CKV445" s="10"/>
      <c r="CKW445" s="10"/>
      <c r="CKX445" s="10"/>
      <c r="CKY445" s="10"/>
      <c r="CKZ445" s="10"/>
      <c r="CLA445" s="10"/>
      <c r="CLB445" s="10"/>
      <c r="CLC445" s="10"/>
      <c r="CLD445" s="10"/>
      <c r="CLE445" s="10"/>
      <c r="CLF445" s="10"/>
      <c r="CLG445" s="10"/>
      <c r="CLH445" s="10"/>
      <c r="CLI445" s="10"/>
      <c r="CLJ445" s="10"/>
      <c r="CLK445" s="10"/>
      <c r="CLL445" s="10"/>
      <c r="CLM445" s="10"/>
      <c r="CLN445" s="10"/>
      <c r="CLO445" s="10"/>
      <c r="CLP445" s="10"/>
      <c r="CLQ445" s="10"/>
      <c r="CLR445" s="10"/>
      <c r="CLS445" s="10"/>
      <c r="CLT445" s="10"/>
      <c r="CLU445" s="10"/>
      <c r="CLV445" s="10"/>
      <c r="CLW445" s="10"/>
      <c r="CLX445" s="10"/>
      <c r="CLY445" s="10"/>
      <c r="CLZ445" s="10"/>
      <c r="CMA445" s="10"/>
      <c r="CMB445" s="10"/>
      <c r="CMC445" s="10"/>
      <c r="CMD445" s="10"/>
      <c r="CME445" s="10"/>
      <c r="CMF445" s="10"/>
      <c r="CMG445" s="10"/>
      <c r="CMH445" s="10"/>
      <c r="CMI445" s="10"/>
      <c r="CMJ445" s="10"/>
      <c r="CMK445" s="10"/>
      <c r="CML445" s="10"/>
      <c r="CMM445" s="10"/>
      <c r="CMN445" s="10"/>
      <c r="CMO445" s="10"/>
      <c r="CMP445" s="10"/>
      <c r="CMQ445" s="10"/>
      <c r="CMR445" s="10"/>
      <c r="CMS445" s="10"/>
      <c r="CMT445" s="10"/>
      <c r="CMU445" s="10"/>
      <c r="CMV445" s="10"/>
      <c r="CMW445" s="10"/>
      <c r="CMX445" s="10"/>
      <c r="CMY445" s="10"/>
      <c r="CMZ445" s="10"/>
      <c r="CNA445" s="10"/>
      <c r="CNB445" s="10"/>
      <c r="CNC445" s="10"/>
      <c r="CND445" s="10"/>
      <c r="CNE445" s="10"/>
      <c r="CNF445" s="10"/>
      <c r="CNG445" s="10"/>
      <c r="CNH445" s="10"/>
      <c r="CNI445" s="10"/>
      <c r="CNJ445" s="10"/>
      <c r="CNK445" s="10"/>
      <c r="CNL445" s="10"/>
      <c r="CNM445" s="10"/>
      <c r="CNN445" s="10"/>
      <c r="CNO445" s="10"/>
      <c r="CNP445" s="10"/>
      <c r="CNQ445" s="10"/>
      <c r="CNR445" s="10"/>
      <c r="CNS445" s="10"/>
      <c r="CNT445" s="10"/>
      <c r="CNU445" s="10"/>
      <c r="CNV445" s="10"/>
      <c r="CNW445" s="10"/>
      <c r="CNX445" s="10"/>
      <c r="CNY445" s="10"/>
      <c r="CNZ445" s="10"/>
      <c r="COA445" s="10"/>
      <c r="COB445" s="10"/>
      <c r="COC445" s="10"/>
      <c r="COD445" s="10"/>
      <c r="COE445" s="10"/>
      <c r="COF445" s="10"/>
      <c r="COG445" s="10"/>
      <c r="COH445" s="10"/>
      <c r="COI445" s="10"/>
      <c r="COJ445" s="10"/>
      <c r="COK445" s="10"/>
      <c r="COL445" s="10"/>
      <c r="COM445" s="10"/>
      <c r="CON445" s="10"/>
      <c r="COO445" s="10"/>
      <c r="COP445" s="10"/>
      <c r="COQ445" s="10"/>
      <c r="COR445" s="10"/>
      <c r="COS445" s="10"/>
      <c r="COT445" s="10"/>
      <c r="COU445" s="10"/>
      <c r="COV445" s="10"/>
      <c r="COW445" s="10"/>
      <c r="COX445" s="10"/>
      <c r="COY445" s="10"/>
      <c r="COZ445" s="10"/>
      <c r="CPA445" s="10"/>
      <c r="CPB445" s="10"/>
      <c r="CPC445" s="10"/>
      <c r="CPD445" s="10"/>
      <c r="CPE445" s="10"/>
      <c r="CPF445" s="10"/>
      <c r="CPG445" s="10"/>
      <c r="CPH445" s="10"/>
      <c r="CPI445" s="10"/>
      <c r="CPJ445" s="10"/>
      <c r="CPK445" s="10"/>
      <c r="CPL445" s="10"/>
      <c r="CPM445" s="10"/>
      <c r="CPN445" s="10"/>
      <c r="CPO445" s="10"/>
      <c r="CPP445" s="10"/>
      <c r="CPQ445" s="10"/>
      <c r="CPR445" s="10"/>
      <c r="CPS445" s="10"/>
      <c r="CPT445" s="10"/>
      <c r="CPU445" s="10"/>
      <c r="CPV445" s="10"/>
      <c r="CPW445" s="10"/>
      <c r="CPX445" s="10"/>
      <c r="CPY445" s="10"/>
      <c r="CPZ445" s="10"/>
      <c r="CQA445" s="10"/>
      <c r="CQB445" s="10"/>
      <c r="CQC445" s="10"/>
      <c r="CQD445" s="10"/>
      <c r="CQE445" s="10"/>
      <c r="CQF445" s="10"/>
      <c r="CQG445" s="10"/>
      <c r="CQH445" s="10"/>
      <c r="CQI445" s="10"/>
      <c r="CQJ445" s="10"/>
      <c r="CQK445" s="10"/>
      <c r="CQL445" s="10"/>
      <c r="CQM445" s="10"/>
      <c r="CQN445" s="10"/>
      <c r="CQO445" s="10"/>
      <c r="CQP445" s="10"/>
      <c r="CQQ445" s="10"/>
      <c r="CQR445" s="10"/>
      <c r="CQS445" s="10"/>
      <c r="CQT445" s="10"/>
      <c r="CQU445" s="10"/>
      <c r="CQV445" s="10"/>
      <c r="CQW445" s="10"/>
      <c r="CQX445" s="10"/>
      <c r="CQY445" s="10"/>
      <c r="CQZ445" s="10"/>
      <c r="CRA445" s="10"/>
      <c r="CRB445" s="10"/>
      <c r="CRC445" s="10"/>
      <c r="CRD445" s="10"/>
      <c r="CRE445" s="10"/>
      <c r="CRF445" s="10"/>
      <c r="CRG445" s="10"/>
      <c r="CRH445" s="10"/>
      <c r="CRI445" s="10"/>
      <c r="CRJ445" s="10"/>
      <c r="CRK445" s="10"/>
      <c r="CRL445" s="10"/>
      <c r="CRM445" s="10"/>
      <c r="CRN445" s="10"/>
      <c r="CRO445" s="10"/>
      <c r="CRP445" s="10"/>
      <c r="CRQ445" s="10"/>
      <c r="CRR445" s="10"/>
      <c r="CRS445" s="10"/>
      <c r="CRT445" s="10"/>
      <c r="CRU445" s="10"/>
      <c r="CRV445" s="10"/>
      <c r="CRW445" s="10"/>
      <c r="CRX445" s="10"/>
      <c r="CRY445" s="10"/>
      <c r="CRZ445" s="10"/>
      <c r="CSA445" s="10"/>
      <c r="CSB445" s="10"/>
      <c r="CSC445" s="10"/>
      <c r="CSD445" s="10"/>
      <c r="CSE445" s="10"/>
      <c r="CSF445" s="10"/>
      <c r="CSG445" s="10"/>
      <c r="CSH445" s="10"/>
      <c r="CSI445" s="10"/>
      <c r="CSJ445" s="10"/>
      <c r="CSK445" s="10"/>
      <c r="CSL445" s="10"/>
      <c r="CSM445" s="10"/>
      <c r="CSN445" s="10"/>
      <c r="CSO445" s="10"/>
      <c r="CSP445" s="10"/>
      <c r="CSQ445" s="10"/>
      <c r="CSR445" s="10"/>
      <c r="CSS445" s="10"/>
      <c r="CST445" s="10"/>
      <c r="CSU445" s="10"/>
      <c r="CSV445" s="10"/>
      <c r="CSW445" s="10"/>
      <c r="CSX445" s="10"/>
      <c r="CSY445" s="10"/>
      <c r="CSZ445" s="10"/>
      <c r="CTA445" s="10"/>
      <c r="CTB445" s="10"/>
      <c r="CTC445" s="10"/>
      <c r="CTD445" s="10"/>
      <c r="CTE445" s="10"/>
      <c r="CTF445" s="10"/>
      <c r="CTG445" s="10"/>
      <c r="CTH445" s="10"/>
      <c r="CTI445" s="10"/>
      <c r="CTJ445" s="10"/>
      <c r="CTK445" s="10"/>
      <c r="CTL445" s="10"/>
      <c r="CTM445" s="10"/>
      <c r="CTN445" s="10"/>
      <c r="CTO445" s="10"/>
      <c r="CTP445" s="10"/>
      <c r="CTQ445" s="10"/>
      <c r="CTR445" s="10"/>
      <c r="CTS445" s="10"/>
      <c r="CTT445" s="10"/>
      <c r="CTU445" s="10"/>
      <c r="CTV445" s="10"/>
      <c r="CTW445" s="10"/>
      <c r="CTX445" s="10"/>
      <c r="CTY445" s="10"/>
      <c r="CTZ445" s="10"/>
      <c r="CUA445" s="10"/>
      <c r="CUB445" s="10"/>
      <c r="CUC445" s="10"/>
      <c r="CUD445" s="10"/>
      <c r="CUE445" s="10"/>
      <c r="CUF445" s="10"/>
      <c r="CUG445" s="10"/>
      <c r="CUH445" s="10"/>
      <c r="CUI445" s="10"/>
      <c r="CUJ445" s="10"/>
      <c r="CUK445" s="10"/>
      <c r="CUL445" s="10"/>
      <c r="CUM445" s="10"/>
      <c r="CUN445" s="10"/>
      <c r="CUO445" s="10"/>
      <c r="CUP445" s="10"/>
      <c r="CUQ445" s="10"/>
      <c r="CUR445" s="10"/>
      <c r="CUS445" s="10"/>
      <c r="CUT445" s="10"/>
      <c r="CUU445" s="10"/>
      <c r="CUV445" s="10"/>
      <c r="CUW445" s="10"/>
      <c r="CUX445" s="10"/>
      <c r="CUY445" s="10"/>
      <c r="CUZ445" s="10"/>
      <c r="CVA445" s="10"/>
      <c r="CVB445" s="10"/>
      <c r="CVC445" s="10"/>
      <c r="CVD445" s="10"/>
      <c r="CVE445" s="10"/>
      <c r="CVF445" s="10"/>
      <c r="CVG445" s="10"/>
      <c r="CVH445" s="10"/>
      <c r="CVI445" s="10"/>
      <c r="CVJ445" s="10"/>
      <c r="CVK445" s="10"/>
      <c r="CVL445" s="10"/>
      <c r="CVM445" s="10"/>
      <c r="CVN445" s="10"/>
      <c r="CVO445" s="10"/>
      <c r="CVP445" s="10"/>
      <c r="CVQ445" s="10"/>
      <c r="CVR445" s="10"/>
      <c r="CVS445" s="10"/>
      <c r="CVT445" s="10"/>
      <c r="CVU445" s="10"/>
      <c r="CVV445" s="10"/>
      <c r="CVW445" s="10"/>
      <c r="CVX445" s="10"/>
      <c r="CVY445" s="10"/>
      <c r="CVZ445" s="10"/>
      <c r="CWA445" s="10"/>
      <c r="CWB445" s="10"/>
      <c r="CWC445" s="10"/>
      <c r="CWD445" s="10"/>
      <c r="CWE445" s="10"/>
      <c r="CWF445" s="10"/>
      <c r="CWG445" s="10"/>
      <c r="CWH445" s="10"/>
      <c r="CWI445" s="10"/>
      <c r="CWJ445" s="10"/>
      <c r="CWK445" s="10"/>
      <c r="CWL445" s="10"/>
      <c r="CWM445" s="10"/>
      <c r="CWN445" s="10"/>
      <c r="CWO445" s="10"/>
      <c r="CWP445" s="10"/>
      <c r="CWQ445" s="10"/>
      <c r="CWR445" s="10"/>
      <c r="CWS445" s="10"/>
      <c r="CWT445" s="10"/>
      <c r="CWU445" s="10"/>
      <c r="CWV445" s="10"/>
      <c r="CWW445" s="10"/>
      <c r="CWX445" s="10"/>
      <c r="CWY445" s="10"/>
      <c r="CWZ445" s="10"/>
      <c r="CXA445" s="10"/>
      <c r="CXB445" s="10"/>
      <c r="CXC445" s="10"/>
      <c r="CXD445" s="10"/>
      <c r="CXE445" s="10"/>
      <c r="CXF445" s="10"/>
      <c r="CXG445" s="10"/>
      <c r="CXH445" s="10"/>
      <c r="CXI445" s="10"/>
      <c r="CXJ445" s="10"/>
      <c r="CXK445" s="10"/>
      <c r="CXL445" s="10"/>
      <c r="CXM445" s="10"/>
      <c r="CXN445" s="10"/>
      <c r="CXO445" s="10"/>
      <c r="CXP445" s="10"/>
      <c r="CXQ445" s="10"/>
      <c r="CXR445" s="10"/>
      <c r="CXS445" s="10"/>
      <c r="CXT445" s="10"/>
      <c r="CXU445" s="10"/>
      <c r="CXV445" s="10"/>
      <c r="CXW445" s="10"/>
      <c r="CXX445" s="10"/>
      <c r="CXY445" s="10"/>
      <c r="CXZ445" s="10"/>
      <c r="CYA445" s="10"/>
      <c r="CYB445" s="10"/>
      <c r="CYC445" s="10"/>
      <c r="CYD445" s="10"/>
      <c r="CYE445" s="10"/>
      <c r="CYF445" s="10"/>
      <c r="CYG445" s="10"/>
      <c r="CYH445" s="10"/>
      <c r="CYI445" s="10"/>
      <c r="CYJ445" s="10"/>
      <c r="CYK445" s="10"/>
      <c r="CYL445" s="10"/>
      <c r="CYM445" s="10"/>
      <c r="CYN445" s="10"/>
      <c r="CYO445" s="10"/>
      <c r="CYP445" s="10"/>
      <c r="CYQ445" s="10"/>
      <c r="CYR445" s="10"/>
      <c r="CYS445" s="10"/>
      <c r="CYT445" s="10"/>
      <c r="CYU445" s="10"/>
      <c r="CYV445" s="10"/>
      <c r="CYW445" s="10"/>
      <c r="CYX445" s="10"/>
      <c r="CYY445" s="10"/>
      <c r="CYZ445" s="10"/>
      <c r="CZA445" s="10"/>
      <c r="CZB445" s="10"/>
      <c r="CZC445" s="10"/>
      <c r="CZD445" s="10"/>
      <c r="CZE445" s="10"/>
      <c r="CZF445" s="10"/>
      <c r="CZG445" s="10"/>
      <c r="CZH445" s="10"/>
      <c r="CZI445" s="10"/>
      <c r="CZJ445" s="10"/>
      <c r="CZK445" s="10"/>
      <c r="CZL445" s="10"/>
      <c r="CZM445" s="10"/>
      <c r="CZN445" s="10"/>
      <c r="CZO445" s="10"/>
      <c r="CZP445" s="10"/>
      <c r="CZQ445" s="10"/>
      <c r="CZR445" s="10"/>
      <c r="CZS445" s="10"/>
      <c r="CZT445" s="10"/>
      <c r="CZU445" s="10"/>
      <c r="CZV445" s="10"/>
      <c r="CZW445" s="10"/>
      <c r="CZX445" s="10"/>
      <c r="CZY445" s="10"/>
      <c r="CZZ445" s="10"/>
      <c r="DAA445" s="10"/>
      <c r="DAB445" s="10"/>
      <c r="DAC445" s="10"/>
      <c r="DAD445" s="10"/>
      <c r="DAE445" s="10"/>
      <c r="DAF445" s="10"/>
      <c r="DAG445" s="10"/>
      <c r="DAH445" s="10"/>
      <c r="DAI445" s="10"/>
      <c r="DAJ445" s="10"/>
      <c r="DAK445" s="10"/>
      <c r="DAL445" s="10"/>
      <c r="DAM445" s="10"/>
      <c r="DAN445" s="10"/>
      <c r="DAO445" s="10"/>
      <c r="DAP445" s="10"/>
      <c r="DAQ445" s="10"/>
      <c r="DAR445" s="10"/>
      <c r="DAS445" s="10"/>
      <c r="DAT445" s="10"/>
      <c r="DAU445" s="10"/>
      <c r="DAV445" s="10"/>
      <c r="DAW445" s="10"/>
      <c r="DAX445" s="10"/>
      <c r="DAY445" s="10"/>
      <c r="DAZ445" s="10"/>
      <c r="DBA445" s="10"/>
      <c r="DBB445" s="10"/>
      <c r="DBC445" s="10"/>
      <c r="DBD445" s="10"/>
      <c r="DBE445" s="10"/>
      <c r="DBF445" s="10"/>
      <c r="DBG445" s="10"/>
      <c r="DBH445" s="10"/>
      <c r="DBI445" s="10"/>
      <c r="DBJ445" s="10"/>
      <c r="DBK445" s="10"/>
      <c r="DBL445" s="10"/>
      <c r="DBM445" s="10"/>
      <c r="DBN445" s="10"/>
      <c r="DBO445" s="10"/>
      <c r="DBP445" s="10"/>
      <c r="DBQ445" s="10"/>
      <c r="DBR445" s="10"/>
      <c r="DBS445" s="10"/>
      <c r="DBT445" s="10"/>
      <c r="DBU445" s="10"/>
      <c r="DBV445" s="10"/>
      <c r="DBW445" s="10"/>
      <c r="DBX445" s="10"/>
      <c r="DBY445" s="10"/>
      <c r="DBZ445" s="10"/>
      <c r="DCA445" s="10"/>
      <c r="DCB445" s="10"/>
      <c r="DCC445" s="10"/>
      <c r="DCD445" s="10"/>
      <c r="DCE445" s="10"/>
      <c r="DCF445" s="10"/>
      <c r="DCG445" s="10"/>
      <c r="DCH445" s="10"/>
      <c r="DCI445" s="10"/>
      <c r="DCJ445" s="10"/>
      <c r="DCK445" s="10"/>
      <c r="DCL445" s="10"/>
      <c r="DCM445" s="10"/>
      <c r="DCN445" s="10"/>
      <c r="DCO445" s="10"/>
      <c r="DCP445" s="10"/>
      <c r="DCQ445" s="10"/>
      <c r="DCR445" s="10"/>
      <c r="DCS445" s="10"/>
      <c r="DCT445" s="10"/>
      <c r="DCU445" s="10"/>
      <c r="DCV445" s="10"/>
      <c r="DCW445" s="10"/>
      <c r="DCX445" s="10"/>
      <c r="DCY445" s="10"/>
      <c r="DCZ445" s="10"/>
      <c r="DDA445" s="10"/>
      <c r="DDB445" s="10"/>
      <c r="DDC445" s="10"/>
      <c r="DDD445" s="10"/>
      <c r="DDE445" s="10"/>
      <c r="DDF445" s="10"/>
      <c r="DDG445" s="10"/>
      <c r="DDH445" s="10"/>
      <c r="DDI445" s="10"/>
      <c r="DDJ445" s="10"/>
      <c r="DDK445" s="10"/>
      <c r="DDL445" s="10"/>
      <c r="DDM445" s="10"/>
      <c r="DDN445" s="10"/>
      <c r="DDO445" s="10"/>
      <c r="DDP445" s="10"/>
      <c r="DDQ445" s="10"/>
      <c r="DDR445" s="10"/>
      <c r="DDS445" s="10"/>
      <c r="DDT445" s="10"/>
      <c r="DDU445" s="10"/>
      <c r="DDV445" s="10"/>
      <c r="DDW445" s="10"/>
      <c r="DDX445" s="10"/>
      <c r="DDY445" s="10"/>
      <c r="DDZ445" s="10"/>
      <c r="DEA445" s="10"/>
      <c r="DEB445" s="10"/>
      <c r="DEC445" s="10"/>
      <c r="DED445" s="10"/>
      <c r="DEE445" s="10"/>
      <c r="DEF445" s="10"/>
      <c r="DEG445" s="10"/>
      <c r="DEH445" s="10"/>
      <c r="DEI445" s="10"/>
      <c r="DEJ445" s="10"/>
      <c r="DEK445" s="10"/>
      <c r="DEL445" s="10"/>
      <c r="DEM445" s="10"/>
      <c r="DEN445" s="10"/>
      <c r="DEO445" s="10"/>
      <c r="DEP445" s="10"/>
      <c r="DEQ445" s="10"/>
      <c r="DER445" s="10"/>
      <c r="DES445" s="10"/>
      <c r="DET445" s="10"/>
      <c r="DEU445" s="10"/>
      <c r="DEV445" s="10"/>
      <c r="DEW445" s="10"/>
      <c r="DEX445" s="10"/>
      <c r="DEY445" s="10"/>
      <c r="DEZ445" s="10"/>
      <c r="DFA445" s="10"/>
      <c r="DFB445" s="10"/>
      <c r="DFC445" s="10"/>
      <c r="DFD445" s="10"/>
      <c r="DFE445" s="10"/>
      <c r="DFF445" s="10"/>
      <c r="DFG445" s="10"/>
      <c r="DFH445" s="10"/>
      <c r="DFI445" s="10"/>
      <c r="DFJ445" s="10"/>
      <c r="DFK445" s="10"/>
      <c r="DFL445" s="10"/>
      <c r="DFM445" s="10"/>
      <c r="DFN445" s="10"/>
      <c r="DFO445" s="10"/>
      <c r="DFP445" s="10"/>
      <c r="DFQ445" s="10"/>
      <c r="DFR445" s="10"/>
      <c r="DFS445" s="10"/>
      <c r="DFT445" s="10"/>
      <c r="DFU445" s="10"/>
      <c r="DFV445" s="10"/>
      <c r="DFW445" s="10"/>
      <c r="DFX445" s="10"/>
      <c r="DFY445" s="10"/>
      <c r="DFZ445" s="10"/>
      <c r="DGA445" s="10"/>
      <c r="DGB445" s="10"/>
      <c r="DGC445" s="10"/>
      <c r="DGD445" s="10"/>
      <c r="DGE445" s="10"/>
      <c r="DGF445" s="10"/>
      <c r="DGG445" s="10"/>
      <c r="DGH445" s="10"/>
      <c r="DGI445" s="10"/>
      <c r="DGJ445" s="10"/>
      <c r="DGK445" s="10"/>
      <c r="DGL445" s="10"/>
      <c r="DGM445" s="10"/>
      <c r="DGN445" s="10"/>
      <c r="DGO445" s="10"/>
      <c r="DGP445" s="10"/>
      <c r="DGQ445" s="10"/>
      <c r="DGR445" s="10"/>
      <c r="DGS445" s="10"/>
      <c r="DGT445" s="10"/>
      <c r="DGU445" s="10"/>
      <c r="DGV445" s="10"/>
      <c r="DGW445" s="10"/>
      <c r="DGX445" s="10"/>
      <c r="DGY445" s="10"/>
      <c r="DGZ445" s="10"/>
      <c r="DHA445" s="10"/>
      <c r="DHB445" s="10"/>
      <c r="DHC445" s="10"/>
      <c r="DHD445" s="10"/>
      <c r="DHE445" s="10"/>
      <c r="DHF445" s="10"/>
      <c r="DHG445" s="10"/>
      <c r="DHH445" s="10"/>
      <c r="DHI445" s="10"/>
      <c r="DHJ445" s="10"/>
      <c r="DHK445" s="10"/>
      <c r="DHL445" s="10"/>
      <c r="DHM445" s="10"/>
      <c r="DHN445" s="10"/>
      <c r="DHO445" s="10"/>
      <c r="DHP445" s="10"/>
      <c r="DHQ445" s="10"/>
      <c r="DHR445" s="10"/>
      <c r="DHS445" s="10"/>
      <c r="DHT445" s="10"/>
      <c r="DHU445" s="10"/>
      <c r="DHV445" s="10"/>
      <c r="DHW445" s="10"/>
      <c r="DHX445" s="10"/>
      <c r="DHY445" s="10"/>
      <c r="DHZ445" s="10"/>
      <c r="DIA445" s="10"/>
      <c r="DIB445" s="10"/>
      <c r="DIC445" s="10"/>
      <c r="DID445" s="10"/>
      <c r="DIE445" s="10"/>
      <c r="DIF445" s="10"/>
      <c r="DIG445" s="10"/>
      <c r="DIH445" s="10"/>
      <c r="DII445" s="10"/>
      <c r="DIJ445" s="10"/>
      <c r="DIK445" s="10"/>
      <c r="DIL445" s="10"/>
      <c r="DIM445" s="10"/>
      <c r="DIN445" s="10"/>
      <c r="DIO445" s="10"/>
      <c r="DIP445" s="10"/>
      <c r="DIQ445" s="10"/>
      <c r="DIR445" s="10"/>
      <c r="DIS445" s="10"/>
      <c r="DIT445" s="10"/>
      <c r="DIU445" s="10"/>
      <c r="DIV445" s="10"/>
      <c r="DIW445" s="10"/>
      <c r="DIX445" s="10"/>
      <c r="DIY445" s="10"/>
      <c r="DIZ445" s="10"/>
      <c r="DJA445" s="10"/>
      <c r="DJB445" s="10"/>
      <c r="DJC445" s="10"/>
      <c r="DJD445" s="10"/>
      <c r="DJE445" s="10"/>
      <c r="DJF445" s="10"/>
      <c r="DJG445" s="10"/>
      <c r="DJH445" s="10"/>
      <c r="DJI445" s="10"/>
      <c r="DJJ445" s="10"/>
      <c r="DJK445" s="10"/>
      <c r="DJL445" s="10"/>
      <c r="DJM445" s="10"/>
      <c r="DJN445" s="10"/>
      <c r="DJO445" s="10"/>
      <c r="DJP445" s="10"/>
      <c r="DJQ445" s="10"/>
      <c r="DJR445" s="10"/>
      <c r="DJS445" s="10"/>
      <c r="DJT445" s="10"/>
      <c r="DJU445" s="10"/>
      <c r="DJV445" s="10"/>
      <c r="DJW445" s="10"/>
      <c r="DJX445" s="10"/>
      <c r="DJY445" s="10"/>
      <c r="DJZ445" s="10"/>
      <c r="DKA445" s="10"/>
      <c r="DKB445" s="10"/>
      <c r="DKC445" s="10"/>
      <c r="DKD445" s="10"/>
      <c r="DKE445" s="10"/>
      <c r="DKF445" s="10"/>
      <c r="DKG445" s="10"/>
      <c r="DKH445" s="10"/>
      <c r="DKI445" s="10"/>
      <c r="DKJ445" s="10"/>
      <c r="DKK445" s="10"/>
      <c r="DKL445" s="10"/>
      <c r="DKM445" s="10"/>
      <c r="DKN445" s="10"/>
      <c r="DKO445" s="10"/>
      <c r="DKP445" s="10"/>
      <c r="DKQ445" s="10"/>
      <c r="DKR445" s="10"/>
      <c r="DKS445" s="10"/>
      <c r="DKT445" s="10"/>
      <c r="DKU445" s="10"/>
      <c r="DKV445" s="10"/>
      <c r="DKW445" s="10"/>
      <c r="DKX445" s="10"/>
      <c r="DKY445" s="10"/>
      <c r="DKZ445" s="10"/>
      <c r="DLA445" s="10"/>
      <c r="DLB445" s="10"/>
      <c r="DLC445" s="10"/>
      <c r="DLD445" s="10"/>
      <c r="DLE445" s="10"/>
      <c r="DLF445" s="10"/>
      <c r="DLG445" s="10"/>
      <c r="DLH445" s="10"/>
      <c r="DLI445" s="10"/>
      <c r="DLJ445" s="10"/>
      <c r="DLK445" s="10"/>
      <c r="DLL445" s="10"/>
      <c r="DLM445" s="10"/>
      <c r="DLN445" s="10"/>
      <c r="DLO445" s="10"/>
      <c r="DLP445" s="10"/>
      <c r="DLQ445" s="10"/>
      <c r="DLR445" s="10"/>
      <c r="DLS445" s="10"/>
      <c r="DLT445" s="10"/>
      <c r="DLU445" s="10"/>
      <c r="DLV445" s="10"/>
      <c r="DLW445" s="10"/>
      <c r="DLX445" s="10"/>
      <c r="DLY445" s="10"/>
      <c r="DLZ445" s="10"/>
      <c r="DMA445" s="10"/>
      <c r="DMB445" s="10"/>
      <c r="DMC445" s="10"/>
      <c r="DMD445" s="10"/>
      <c r="DME445" s="10"/>
      <c r="DMF445" s="10"/>
      <c r="DMG445" s="10"/>
      <c r="DMH445" s="10"/>
      <c r="DMI445" s="10"/>
      <c r="DMJ445" s="10"/>
      <c r="DMK445" s="10"/>
      <c r="DML445" s="10"/>
      <c r="DMM445" s="10"/>
      <c r="DMN445" s="10"/>
      <c r="DMO445" s="10"/>
      <c r="DMP445" s="10"/>
      <c r="DMQ445" s="10"/>
      <c r="DMR445" s="10"/>
      <c r="DMS445" s="10"/>
      <c r="DMT445" s="10"/>
      <c r="DMU445" s="10"/>
      <c r="DMV445" s="10"/>
      <c r="DMW445" s="10"/>
      <c r="DMX445" s="10"/>
      <c r="DMY445" s="10"/>
      <c r="DMZ445" s="10"/>
      <c r="DNA445" s="10"/>
      <c r="DNB445" s="10"/>
      <c r="DNC445" s="10"/>
      <c r="DND445" s="10"/>
      <c r="DNE445" s="10"/>
      <c r="DNF445" s="10"/>
      <c r="DNG445" s="10"/>
      <c r="DNH445" s="10"/>
      <c r="DNI445" s="10"/>
      <c r="DNJ445" s="10"/>
      <c r="DNK445" s="10"/>
      <c r="DNL445" s="10"/>
      <c r="DNM445" s="10"/>
      <c r="DNN445" s="10"/>
      <c r="DNO445" s="10"/>
      <c r="DNP445" s="10"/>
      <c r="DNQ445" s="10"/>
      <c r="DNR445" s="10"/>
      <c r="DNS445" s="10"/>
      <c r="DNT445" s="10"/>
      <c r="DNU445" s="10"/>
      <c r="DNV445" s="10"/>
      <c r="DNW445" s="10"/>
      <c r="DNX445" s="10"/>
      <c r="DNY445" s="10"/>
      <c r="DNZ445" s="10"/>
      <c r="DOA445" s="10"/>
      <c r="DOB445" s="10"/>
      <c r="DOC445" s="10"/>
      <c r="DOD445" s="10"/>
      <c r="DOE445" s="10"/>
      <c r="DOF445" s="10"/>
      <c r="DOG445" s="10"/>
      <c r="DOH445" s="10"/>
      <c r="DOI445" s="10"/>
      <c r="DOJ445" s="10"/>
      <c r="DOK445" s="10"/>
      <c r="DOL445" s="10"/>
      <c r="DOM445" s="10"/>
      <c r="DON445" s="10"/>
      <c r="DOO445" s="10"/>
      <c r="DOP445" s="10"/>
      <c r="DOQ445" s="10"/>
      <c r="DOR445" s="10"/>
      <c r="DOS445" s="10"/>
      <c r="DOT445" s="10"/>
      <c r="DOU445" s="10"/>
      <c r="DOV445" s="10"/>
      <c r="DOW445" s="10"/>
      <c r="DOX445" s="10"/>
      <c r="DOY445" s="10"/>
      <c r="DOZ445" s="10"/>
      <c r="DPA445" s="10"/>
      <c r="DPB445" s="10"/>
      <c r="DPC445" s="10"/>
      <c r="DPD445" s="10"/>
      <c r="DPE445" s="10"/>
      <c r="DPF445" s="10"/>
      <c r="DPG445" s="10"/>
      <c r="DPH445" s="10"/>
      <c r="DPI445" s="10"/>
      <c r="DPJ445" s="10"/>
      <c r="DPK445" s="10"/>
      <c r="DPL445" s="10"/>
      <c r="DPM445" s="10"/>
      <c r="DPN445" s="10"/>
      <c r="DPO445" s="10"/>
      <c r="DPP445" s="10"/>
      <c r="DPQ445" s="10"/>
      <c r="DPR445" s="10"/>
      <c r="DPS445" s="10"/>
      <c r="DPT445" s="10"/>
      <c r="DPU445" s="10"/>
      <c r="DPV445" s="10"/>
      <c r="DPW445" s="10"/>
      <c r="DPX445" s="10"/>
      <c r="DPY445" s="10"/>
      <c r="DPZ445" s="10"/>
      <c r="DQA445" s="10"/>
      <c r="DQB445" s="10"/>
      <c r="DQC445" s="10"/>
      <c r="DQD445" s="10"/>
      <c r="DQE445" s="10"/>
      <c r="DQF445" s="10"/>
      <c r="DQG445" s="10"/>
      <c r="DQH445" s="10"/>
      <c r="DQI445" s="10"/>
      <c r="DQJ445" s="10"/>
      <c r="DQK445" s="10"/>
      <c r="DQL445" s="10"/>
      <c r="DQM445" s="10"/>
      <c r="DQN445" s="10"/>
      <c r="DQO445" s="10"/>
      <c r="DQP445" s="10"/>
      <c r="DQQ445" s="10"/>
      <c r="DQR445" s="10"/>
      <c r="DQS445" s="10"/>
      <c r="DQT445" s="10"/>
      <c r="DQU445" s="10"/>
      <c r="DQV445" s="10"/>
      <c r="DQW445" s="10"/>
      <c r="DQX445" s="10"/>
      <c r="DQY445" s="10"/>
      <c r="DQZ445" s="10"/>
      <c r="DRA445" s="10"/>
      <c r="DRB445" s="10"/>
      <c r="DRC445" s="10"/>
      <c r="DRD445" s="10"/>
      <c r="DRE445" s="10"/>
      <c r="DRF445" s="10"/>
      <c r="DRG445" s="10"/>
      <c r="DRH445" s="10"/>
      <c r="DRI445" s="10"/>
      <c r="DRJ445" s="10"/>
      <c r="DRK445" s="10"/>
      <c r="DRL445" s="10"/>
      <c r="DRM445" s="10"/>
      <c r="DRN445" s="10"/>
      <c r="DRO445" s="10"/>
      <c r="DRP445" s="10"/>
      <c r="DRQ445" s="10"/>
      <c r="DRR445" s="10"/>
      <c r="DRS445" s="10"/>
      <c r="DRT445" s="10"/>
      <c r="DRU445" s="10"/>
      <c r="DRV445" s="10"/>
      <c r="DRW445" s="10"/>
      <c r="DRX445" s="10"/>
      <c r="DRY445" s="10"/>
      <c r="DRZ445" s="10"/>
      <c r="DSA445" s="10"/>
      <c r="DSB445" s="10"/>
      <c r="DSC445" s="10"/>
      <c r="DSD445" s="10"/>
      <c r="DSE445" s="10"/>
      <c r="DSF445" s="10"/>
      <c r="DSG445" s="10"/>
      <c r="DSH445" s="10"/>
      <c r="DSI445" s="10"/>
      <c r="DSJ445" s="10"/>
      <c r="DSK445" s="10"/>
      <c r="DSL445" s="10"/>
      <c r="DSM445" s="10"/>
      <c r="DSN445" s="10"/>
      <c r="DSO445" s="10"/>
      <c r="DSP445" s="10"/>
      <c r="DSQ445" s="10"/>
      <c r="DSR445" s="10"/>
      <c r="DSS445" s="10"/>
      <c r="DST445" s="10"/>
      <c r="DSU445" s="10"/>
      <c r="DSV445" s="10"/>
      <c r="DSW445" s="10"/>
      <c r="DSX445" s="10"/>
      <c r="DSY445" s="10"/>
      <c r="DSZ445" s="10"/>
      <c r="DTA445" s="10"/>
      <c r="DTB445" s="10"/>
      <c r="DTC445" s="10"/>
      <c r="DTD445" s="10"/>
      <c r="DTE445" s="10"/>
      <c r="DTF445" s="10"/>
      <c r="DTG445" s="10"/>
      <c r="DTH445" s="10"/>
      <c r="DTI445" s="10"/>
      <c r="DTJ445" s="10"/>
      <c r="DTK445" s="10"/>
      <c r="DTL445" s="10"/>
      <c r="DTM445" s="10"/>
      <c r="DTN445" s="10"/>
      <c r="DTO445" s="10"/>
      <c r="DTP445" s="10"/>
      <c r="DTQ445" s="10"/>
      <c r="DTR445" s="10"/>
      <c r="DTS445" s="10"/>
      <c r="DTT445" s="10"/>
      <c r="DTU445" s="10"/>
      <c r="DTV445" s="10"/>
      <c r="DTW445" s="10"/>
      <c r="DTX445" s="10"/>
      <c r="DTY445" s="10"/>
      <c r="DTZ445" s="10"/>
      <c r="DUA445" s="10"/>
      <c r="DUB445" s="10"/>
      <c r="DUC445" s="10"/>
      <c r="DUD445" s="10"/>
      <c r="DUE445" s="10"/>
      <c r="DUF445" s="10"/>
      <c r="DUG445" s="10"/>
      <c r="DUH445" s="10"/>
      <c r="DUI445" s="10"/>
      <c r="DUJ445" s="10"/>
      <c r="DUK445" s="10"/>
      <c r="DUL445" s="10"/>
      <c r="DUM445" s="10"/>
      <c r="DUN445" s="10"/>
      <c r="DUO445" s="10"/>
      <c r="DUP445" s="10"/>
      <c r="DUQ445" s="10"/>
      <c r="DUR445" s="10"/>
      <c r="DUS445" s="10"/>
      <c r="DUT445" s="10"/>
      <c r="DUU445" s="10"/>
      <c r="DUV445" s="10"/>
      <c r="DUW445" s="10"/>
      <c r="DUX445" s="10"/>
      <c r="DUY445" s="10"/>
      <c r="DUZ445" s="10"/>
      <c r="DVA445" s="10"/>
      <c r="DVB445" s="10"/>
      <c r="DVC445" s="10"/>
      <c r="DVD445" s="10"/>
      <c r="DVE445" s="10"/>
      <c r="DVF445" s="10"/>
      <c r="DVG445" s="10"/>
      <c r="DVH445" s="10"/>
      <c r="DVI445" s="10"/>
      <c r="DVJ445" s="10"/>
      <c r="DVK445" s="10"/>
      <c r="DVL445" s="10"/>
      <c r="DVM445" s="10"/>
      <c r="DVN445" s="10"/>
      <c r="DVO445" s="10"/>
      <c r="DVP445" s="10"/>
      <c r="DVQ445" s="10"/>
      <c r="DVR445" s="10"/>
      <c r="DVS445" s="10"/>
      <c r="DVT445" s="10"/>
      <c r="DVU445" s="10"/>
      <c r="DVV445" s="10"/>
      <c r="DVW445" s="10"/>
      <c r="DVX445" s="10"/>
      <c r="DVY445" s="10"/>
      <c r="DVZ445" s="10"/>
      <c r="DWA445" s="10"/>
      <c r="DWB445" s="10"/>
      <c r="DWC445" s="10"/>
      <c r="DWD445" s="10"/>
      <c r="DWE445" s="10"/>
      <c r="DWF445" s="10"/>
      <c r="DWG445" s="10"/>
      <c r="DWH445" s="10"/>
      <c r="DWI445" s="10"/>
      <c r="DWJ445" s="10"/>
      <c r="DWK445" s="10"/>
      <c r="DWL445" s="10"/>
      <c r="DWM445" s="10"/>
      <c r="DWN445" s="10"/>
      <c r="DWO445" s="10"/>
      <c r="DWP445" s="10"/>
      <c r="DWQ445" s="10"/>
      <c r="DWR445" s="10"/>
      <c r="DWS445" s="10"/>
      <c r="DWT445" s="10"/>
      <c r="DWU445" s="10"/>
      <c r="DWV445" s="10"/>
      <c r="DWW445" s="10"/>
      <c r="DWX445" s="10"/>
      <c r="DWY445" s="10"/>
      <c r="DWZ445" s="10"/>
      <c r="DXA445" s="10"/>
      <c r="DXB445" s="10"/>
      <c r="DXC445" s="10"/>
      <c r="DXD445" s="10"/>
      <c r="DXE445" s="10"/>
      <c r="DXF445" s="10"/>
      <c r="DXG445" s="10"/>
      <c r="DXH445" s="10"/>
      <c r="DXI445" s="10"/>
      <c r="DXJ445" s="10"/>
      <c r="DXK445" s="10"/>
      <c r="DXL445" s="10"/>
      <c r="DXM445" s="10"/>
      <c r="DXN445" s="10"/>
      <c r="DXO445" s="10"/>
      <c r="DXP445" s="10"/>
      <c r="DXQ445" s="10"/>
      <c r="DXR445" s="10"/>
      <c r="DXS445" s="10"/>
      <c r="DXT445" s="10"/>
      <c r="DXU445" s="10"/>
      <c r="DXV445" s="10"/>
      <c r="DXW445" s="10"/>
      <c r="DXX445" s="10"/>
      <c r="DXY445" s="10"/>
      <c r="DXZ445" s="10"/>
      <c r="DYA445" s="10"/>
      <c r="DYB445" s="10"/>
      <c r="DYC445" s="10"/>
      <c r="DYD445" s="10"/>
      <c r="DYE445" s="10"/>
      <c r="DYF445" s="10"/>
      <c r="DYG445" s="10"/>
      <c r="DYH445" s="10"/>
      <c r="DYI445" s="10"/>
      <c r="DYJ445" s="10"/>
      <c r="DYK445" s="10"/>
      <c r="DYL445" s="10"/>
      <c r="DYM445" s="10"/>
      <c r="DYN445" s="10"/>
      <c r="DYO445" s="10"/>
      <c r="DYP445" s="10"/>
      <c r="DYQ445" s="10"/>
      <c r="DYR445" s="10"/>
      <c r="DYS445" s="10"/>
      <c r="DYT445" s="10"/>
      <c r="DYU445" s="10"/>
      <c r="DYV445" s="10"/>
      <c r="DYW445" s="10"/>
      <c r="DYX445" s="10"/>
      <c r="DYY445" s="10"/>
      <c r="DYZ445" s="10"/>
      <c r="DZA445" s="10"/>
      <c r="DZB445" s="10"/>
      <c r="DZC445" s="10"/>
      <c r="DZD445" s="10"/>
      <c r="DZE445" s="10"/>
      <c r="DZF445" s="10"/>
      <c r="DZG445" s="10"/>
      <c r="DZH445" s="10"/>
      <c r="DZI445" s="10"/>
      <c r="DZJ445" s="10"/>
      <c r="DZK445" s="10"/>
      <c r="DZL445" s="10"/>
      <c r="DZM445" s="10"/>
      <c r="DZN445" s="10"/>
      <c r="DZO445" s="10"/>
      <c r="DZP445" s="10"/>
      <c r="DZQ445" s="10"/>
      <c r="DZR445" s="10"/>
      <c r="DZS445" s="10"/>
      <c r="DZT445" s="10"/>
      <c r="DZU445" s="10"/>
      <c r="DZV445" s="10"/>
      <c r="DZW445" s="10"/>
      <c r="DZX445" s="10"/>
      <c r="DZY445" s="10"/>
      <c r="DZZ445" s="10"/>
      <c r="EAA445" s="10"/>
      <c r="EAB445" s="10"/>
      <c r="EAC445" s="10"/>
      <c r="EAD445" s="10"/>
      <c r="EAE445" s="10"/>
      <c r="EAF445" s="10"/>
      <c r="EAG445" s="10"/>
      <c r="EAH445" s="10"/>
      <c r="EAI445" s="10"/>
      <c r="EAJ445" s="10"/>
      <c r="EAK445" s="10"/>
      <c r="EAL445" s="10"/>
      <c r="EAM445" s="10"/>
      <c r="EAN445" s="10"/>
      <c r="EAO445" s="10"/>
      <c r="EAP445" s="10"/>
      <c r="EAQ445" s="10"/>
      <c r="EAR445" s="10"/>
      <c r="EAS445" s="10"/>
      <c r="EAT445" s="10"/>
      <c r="EAU445" s="10"/>
      <c r="EAV445" s="10"/>
      <c r="EAW445" s="10"/>
      <c r="EAX445" s="10"/>
      <c r="EAY445" s="10"/>
      <c r="EAZ445" s="10"/>
      <c r="EBA445" s="10"/>
      <c r="EBB445" s="10"/>
      <c r="EBC445" s="10"/>
      <c r="EBD445" s="10"/>
      <c r="EBE445" s="10"/>
      <c r="EBF445" s="10"/>
      <c r="EBG445" s="10"/>
      <c r="EBH445" s="10"/>
      <c r="EBI445" s="10"/>
      <c r="EBJ445" s="10"/>
      <c r="EBK445" s="10"/>
      <c r="EBL445" s="10"/>
      <c r="EBM445" s="10"/>
      <c r="EBN445" s="10"/>
      <c r="EBO445" s="10"/>
      <c r="EBP445" s="10"/>
      <c r="EBQ445" s="10"/>
      <c r="EBR445" s="10"/>
      <c r="EBS445" s="10"/>
      <c r="EBT445" s="10"/>
      <c r="EBU445" s="10"/>
      <c r="EBV445" s="10"/>
      <c r="EBW445" s="10"/>
      <c r="EBX445" s="10"/>
      <c r="EBY445" s="10"/>
      <c r="EBZ445" s="10"/>
      <c r="ECA445" s="10"/>
      <c r="ECB445" s="10"/>
      <c r="ECC445" s="10"/>
      <c r="ECD445" s="10"/>
      <c r="ECE445" s="10"/>
      <c r="ECF445" s="10"/>
      <c r="ECG445" s="10"/>
      <c r="ECH445" s="10"/>
      <c r="ECI445" s="10"/>
      <c r="ECJ445" s="10"/>
      <c r="ECK445" s="10"/>
      <c r="ECL445" s="10"/>
      <c r="ECM445" s="10"/>
      <c r="ECN445" s="10"/>
      <c r="ECO445" s="10"/>
      <c r="ECP445" s="10"/>
      <c r="ECQ445" s="10"/>
      <c r="ECR445" s="10"/>
      <c r="ECS445" s="10"/>
      <c r="ECT445" s="10"/>
      <c r="ECU445" s="10"/>
      <c r="ECV445" s="10"/>
      <c r="ECW445" s="10"/>
      <c r="ECX445" s="10"/>
      <c r="ECY445" s="10"/>
      <c r="ECZ445" s="10"/>
      <c r="EDA445" s="10"/>
      <c r="EDB445" s="10"/>
      <c r="EDC445" s="10"/>
      <c r="EDD445" s="10"/>
      <c r="EDE445" s="10"/>
      <c r="EDF445" s="10"/>
      <c r="EDG445" s="10"/>
      <c r="EDH445" s="10"/>
      <c r="EDI445" s="10"/>
      <c r="EDJ445" s="10"/>
      <c r="EDK445" s="10"/>
      <c r="EDL445" s="10"/>
      <c r="EDM445" s="10"/>
      <c r="EDN445" s="10"/>
      <c r="EDO445" s="10"/>
      <c r="EDP445" s="10"/>
      <c r="EDQ445" s="10"/>
      <c r="EDR445" s="10"/>
      <c r="EDS445" s="10"/>
      <c r="EDT445" s="10"/>
      <c r="EDU445" s="10"/>
      <c r="EDV445" s="10"/>
      <c r="EDW445" s="10"/>
      <c r="EDX445" s="10"/>
      <c r="EDY445" s="10"/>
      <c r="EDZ445" s="10"/>
      <c r="EEA445" s="10"/>
      <c r="EEB445" s="10"/>
      <c r="EEC445" s="10"/>
      <c r="EED445" s="10"/>
      <c r="EEE445" s="10"/>
      <c r="EEF445" s="10"/>
      <c r="EEG445" s="10"/>
      <c r="EEH445" s="10"/>
      <c r="EEI445" s="10"/>
      <c r="EEJ445" s="10"/>
      <c r="EEK445" s="10"/>
      <c r="EEL445" s="10"/>
      <c r="EEM445" s="10"/>
      <c r="EEN445" s="10"/>
      <c r="EEO445" s="10"/>
      <c r="EEP445" s="10"/>
      <c r="EEQ445" s="10"/>
      <c r="EER445" s="10"/>
      <c r="EES445" s="10"/>
      <c r="EET445" s="10"/>
      <c r="EEU445" s="10"/>
      <c r="EEV445" s="10"/>
      <c r="EEW445" s="10"/>
      <c r="EEX445" s="10"/>
      <c r="EEY445" s="10"/>
      <c r="EEZ445" s="10"/>
      <c r="EFA445" s="10"/>
      <c r="EFB445" s="10"/>
      <c r="EFC445" s="10"/>
      <c r="EFD445" s="10"/>
      <c r="EFE445" s="10"/>
      <c r="EFF445" s="10"/>
      <c r="EFG445" s="10"/>
      <c r="EFH445" s="10"/>
      <c r="EFI445" s="10"/>
      <c r="EFJ445" s="10"/>
      <c r="EFK445" s="10"/>
      <c r="EFL445" s="10"/>
      <c r="EFM445" s="10"/>
      <c r="EFN445" s="10"/>
      <c r="EFO445" s="10"/>
      <c r="EFP445" s="10"/>
      <c r="EFQ445" s="10"/>
      <c r="EFR445" s="10"/>
      <c r="EFS445" s="10"/>
      <c r="EFT445" s="10"/>
      <c r="EFU445" s="10"/>
      <c r="EFV445" s="10"/>
      <c r="EFW445" s="10"/>
      <c r="EFX445" s="10"/>
      <c r="EFY445" s="10"/>
      <c r="EFZ445" s="10"/>
      <c r="EGA445" s="10"/>
      <c r="EGB445" s="10"/>
      <c r="EGC445" s="10"/>
      <c r="EGD445" s="10"/>
      <c r="EGE445" s="10"/>
      <c r="EGF445" s="10"/>
      <c r="EGG445" s="10"/>
      <c r="EGH445" s="10"/>
      <c r="EGI445" s="10"/>
      <c r="EGJ445" s="10"/>
      <c r="EGK445" s="10"/>
      <c r="EGL445" s="10"/>
      <c r="EGM445" s="10"/>
      <c r="EGN445" s="10"/>
      <c r="EGO445" s="10"/>
      <c r="EGP445" s="10"/>
      <c r="EGQ445" s="10"/>
      <c r="EGR445" s="10"/>
      <c r="EGS445" s="10"/>
      <c r="EGT445" s="10"/>
      <c r="EGU445" s="10"/>
      <c r="EGV445" s="10"/>
      <c r="EGW445" s="10"/>
      <c r="EGX445" s="10"/>
      <c r="EGY445" s="10"/>
      <c r="EGZ445" s="10"/>
      <c r="EHA445" s="10"/>
      <c r="EHB445" s="10"/>
      <c r="EHC445" s="10"/>
      <c r="EHD445" s="10"/>
      <c r="EHE445" s="10"/>
      <c r="EHF445" s="10"/>
      <c r="EHG445" s="10"/>
      <c r="EHH445" s="10"/>
      <c r="EHI445" s="10"/>
      <c r="EHJ445" s="10"/>
      <c r="EHK445" s="10"/>
      <c r="EHL445" s="10"/>
      <c r="EHM445" s="10"/>
      <c r="EHN445" s="10"/>
      <c r="EHO445" s="10"/>
      <c r="EHP445" s="10"/>
      <c r="EHQ445" s="10"/>
      <c r="EHR445" s="10"/>
      <c r="EHS445" s="10"/>
      <c r="EHT445" s="10"/>
      <c r="EHU445" s="10"/>
      <c r="EHV445" s="10"/>
      <c r="EHW445" s="10"/>
      <c r="EHX445" s="10"/>
      <c r="EHY445" s="10"/>
      <c r="EHZ445" s="10"/>
      <c r="EIA445" s="10"/>
      <c r="EIB445" s="10"/>
      <c r="EIC445" s="10"/>
      <c r="EID445" s="10"/>
      <c r="EIE445" s="10"/>
      <c r="EIF445" s="10"/>
      <c r="EIG445" s="10"/>
      <c r="EIH445" s="10"/>
      <c r="EII445" s="10"/>
      <c r="EIJ445" s="10"/>
      <c r="EIK445" s="10"/>
      <c r="EIL445" s="10"/>
      <c r="EIM445" s="10"/>
      <c r="EIN445" s="10"/>
      <c r="EIO445" s="10"/>
      <c r="EIP445" s="10"/>
      <c r="EIQ445" s="10"/>
      <c r="EIR445" s="10"/>
      <c r="EIS445" s="10"/>
      <c r="EIT445" s="10"/>
      <c r="EIU445" s="10"/>
      <c r="EIV445" s="10"/>
      <c r="EIW445" s="10"/>
      <c r="EIX445" s="10"/>
      <c r="EIY445" s="10"/>
      <c r="EIZ445" s="10"/>
      <c r="EJA445" s="10"/>
      <c r="EJB445" s="10"/>
      <c r="EJC445" s="10"/>
      <c r="EJD445" s="10"/>
      <c r="EJE445" s="10"/>
      <c r="EJF445" s="10"/>
      <c r="EJG445" s="10"/>
      <c r="EJH445" s="10"/>
      <c r="EJI445" s="10"/>
      <c r="EJJ445" s="10"/>
      <c r="EJK445" s="10"/>
      <c r="EJL445" s="10"/>
      <c r="EJM445" s="10"/>
      <c r="EJN445" s="10"/>
      <c r="EJO445" s="10"/>
      <c r="EJP445" s="10"/>
      <c r="EJQ445" s="10"/>
      <c r="EJR445" s="10"/>
      <c r="EJS445" s="10"/>
      <c r="EJT445" s="10"/>
      <c r="EJU445" s="10"/>
      <c r="EJV445" s="10"/>
      <c r="EJW445" s="10"/>
      <c r="EJX445" s="10"/>
      <c r="EJY445" s="10"/>
      <c r="EJZ445" s="10"/>
      <c r="EKA445" s="10"/>
      <c r="EKB445" s="10"/>
      <c r="EKC445" s="10"/>
      <c r="EKD445" s="10"/>
      <c r="EKE445" s="10"/>
      <c r="EKF445" s="10"/>
      <c r="EKG445" s="10"/>
      <c r="EKH445" s="10"/>
      <c r="EKI445" s="10"/>
      <c r="EKJ445" s="10"/>
      <c r="EKK445" s="10"/>
      <c r="EKL445" s="10"/>
      <c r="EKM445" s="10"/>
      <c r="EKN445" s="10"/>
      <c r="EKO445" s="10"/>
      <c r="EKP445" s="10"/>
      <c r="EKQ445" s="10"/>
      <c r="EKR445" s="10"/>
      <c r="EKS445" s="10"/>
      <c r="EKT445" s="10"/>
      <c r="EKU445" s="10"/>
      <c r="EKV445" s="10"/>
      <c r="EKW445" s="10"/>
      <c r="EKX445" s="10"/>
      <c r="EKY445" s="10"/>
      <c r="EKZ445" s="10"/>
      <c r="ELA445" s="10"/>
      <c r="ELB445" s="10"/>
      <c r="ELC445" s="10"/>
      <c r="ELD445" s="10"/>
      <c r="ELE445" s="10"/>
      <c r="ELF445" s="10"/>
      <c r="ELG445" s="10"/>
      <c r="ELH445" s="10"/>
      <c r="ELI445" s="10"/>
      <c r="ELJ445" s="10"/>
      <c r="ELK445" s="10"/>
      <c r="ELL445" s="10"/>
      <c r="ELM445" s="10"/>
      <c r="ELN445" s="10"/>
      <c r="ELO445" s="10"/>
      <c r="ELP445" s="10"/>
      <c r="ELQ445" s="10"/>
      <c r="ELR445" s="10"/>
      <c r="ELS445" s="10"/>
      <c r="ELT445" s="10"/>
      <c r="ELU445" s="10"/>
      <c r="ELV445" s="10"/>
      <c r="ELW445" s="10"/>
      <c r="ELX445" s="10"/>
      <c r="ELY445" s="10"/>
      <c r="ELZ445" s="10"/>
      <c r="EMA445" s="10"/>
      <c r="EMB445" s="10"/>
      <c r="EMC445" s="10"/>
      <c r="EMD445" s="10"/>
      <c r="EME445" s="10"/>
      <c r="EMF445" s="10"/>
      <c r="EMG445" s="10"/>
      <c r="EMH445" s="10"/>
      <c r="EMI445" s="10"/>
      <c r="EMJ445" s="10"/>
      <c r="EMK445" s="10"/>
      <c r="EML445" s="10"/>
      <c r="EMM445" s="10"/>
      <c r="EMN445" s="10"/>
      <c r="EMO445" s="10"/>
      <c r="EMP445" s="10"/>
      <c r="EMQ445" s="10"/>
      <c r="EMR445" s="10"/>
      <c r="EMS445" s="10"/>
      <c r="EMT445" s="10"/>
      <c r="EMU445" s="10"/>
      <c r="EMV445" s="10"/>
      <c r="EMW445" s="10"/>
      <c r="EMX445" s="10"/>
      <c r="EMY445" s="10"/>
      <c r="EMZ445" s="10"/>
      <c r="ENA445" s="10"/>
      <c r="ENB445" s="10"/>
      <c r="ENC445" s="10"/>
      <c r="END445" s="10"/>
      <c r="ENE445" s="10"/>
      <c r="ENF445" s="10"/>
      <c r="ENG445" s="10"/>
      <c r="ENH445" s="10"/>
      <c r="ENI445" s="10"/>
      <c r="ENJ445" s="10"/>
      <c r="ENK445" s="10"/>
      <c r="ENL445" s="10"/>
      <c r="ENM445" s="10"/>
      <c r="ENN445" s="10"/>
      <c r="ENO445" s="10"/>
      <c r="ENP445" s="10"/>
      <c r="ENQ445" s="10"/>
      <c r="ENR445" s="10"/>
      <c r="ENS445" s="10"/>
      <c r="ENT445" s="10"/>
      <c r="ENU445" s="10"/>
      <c r="ENV445" s="10"/>
      <c r="ENW445" s="10"/>
      <c r="ENX445" s="10"/>
      <c r="ENY445" s="10"/>
      <c r="ENZ445" s="10"/>
      <c r="EOA445" s="10"/>
      <c r="EOB445" s="10"/>
      <c r="EOC445" s="10"/>
      <c r="EOD445" s="10"/>
      <c r="EOE445" s="10"/>
      <c r="EOF445" s="10"/>
      <c r="EOG445" s="10"/>
      <c r="EOH445" s="10"/>
      <c r="EOI445" s="10"/>
      <c r="EOJ445" s="10"/>
      <c r="EOK445" s="10"/>
      <c r="EOL445" s="10"/>
      <c r="EOM445" s="10"/>
      <c r="EON445" s="10"/>
      <c r="EOO445" s="10"/>
      <c r="EOP445" s="10"/>
      <c r="EOQ445" s="10"/>
      <c r="EOR445" s="10"/>
      <c r="EOS445" s="10"/>
      <c r="EOT445" s="10"/>
      <c r="EOU445" s="10"/>
      <c r="EOV445" s="10"/>
      <c r="EOW445" s="10"/>
      <c r="EOX445" s="10"/>
      <c r="EOY445" s="10"/>
      <c r="EOZ445" s="10"/>
      <c r="EPA445" s="10"/>
      <c r="EPB445" s="10"/>
      <c r="EPC445" s="10"/>
      <c r="EPD445" s="10"/>
      <c r="EPE445" s="10"/>
      <c r="EPF445" s="10"/>
      <c r="EPG445" s="10"/>
      <c r="EPH445" s="10"/>
      <c r="EPI445" s="10"/>
      <c r="EPJ445" s="10"/>
      <c r="EPK445" s="10"/>
      <c r="EPL445" s="10"/>
      <c r="EPM445" s="10"/>
      <c r="EPN445" s="10"/>
      <c r="EPO445" s="10"/>
      <c r="EPP445" s="10"/>
      <c r="EPQ445" s="10"/>
      <c r="EPR445" s="10"/>
      <c r="EPS445" s="10"/>
      <c r="EPT445" s="10"/>
      <c r="EPU445" s="10"/>
      <c r="EPV445" s="10"/>
      <c r="EPW445" s="10"/>
      <c r="EPX445" s="10"/>
      <c r="EPY445" s="10"/>
      <c r="EPZ445" s="10"/>
      <c r="EQA445" s="10"/>
      <c r="EQB445" s="10"/>
      <c r="EQC445" s="10"/>
      <c r="EQD445" s="10"/>
      <c r="EQE445" s="10"/>
      <c r="EQF445" s="10"/>
      <c r="EQG445" s="10"/>
      <c r="EQH445" s="10"/>
      <c r="EQI445" s="10"/>
      <c r="EQJ445" s="10"/>
      <c r="EQK445" s="10"/>
      <c r="EQL445" s="10"/>
      <c r="EQM445" s="10"/>
      <c r="EQN445" s="10"/>
      <c r="EQO445" s="10"/>
      <c r="EQP445" s="10"/>
      <c r="EQQ445" s="10"/>
      <c r="EQR445" s="10"/>
      <c r="EQS445" s="10"/>
      <c r="EQT445" s="10"/>
      <c r="EQU445" s="10"/>
      <c r="EQV445" s="10"/>
      <c r="EQW445" s="10"/>
      <c r="EQX445" s="10"/>
      <c r="EQY445" s="10"/>
      <c r="EQZ445" s="10"/>
      <c r="ERA445" s="10"/>
      <c r="ERB445" s="10"/>
      <c r="ERC445" s="10"/>
      <c r="ERD445" s="10"/>
      <c r="ERE445" s="10"/>
      <c r="ERF445" s="10"/>
      <c r="ERG445" s="10"/>
      <c r="ERH445" s="10"/>
      <c r="ERI445" s="10"/>
      <c r="ERJ445" s="10"/>
      <c r="ERK445" s="10"/>
      <c r="ERL445" s="10"/>
      <c r="ERM445" s="10"/>
      <c r="ERN445" s="10"/>
      <c r="ERO445" s="10"/>
      <c r="ERP445" s="10"/>
      <c r="ERQ445" s="10"/>
      <c r="ERR445" s="10"/>
      <c r="ERS445" s="10"/>
      <c r="ERT445" s="10"/>
      <c r="ERU445" s="10"/>
      <c r="ERV445" s="10"/>
      <c r="ERW445" s="10"/>
      <c r="ERX445" s="10"/>
      <c r="ERY445" s="10"/>
      <c r="ERZ445" s="10"/>
      <c r="ESA445" s="10"/>
      <c r="ESB445" s="10"/>
      <c r="ESC445" s="10"/>
      <c r="ESD445" s="10"/>
      <c r="ESE445" s="10"/>
      <c r="ESF445" s="10"/>
      <c r="ESG445" s="10"/>
      <c r="ESH445" s="10"/>
      <c r="ESI445" s="10"/>
      <c r="ESJ445" s="10"/>
      <c r="ESK445" s="10"/>
      <c r="ESL445" s="10"/>
      <c r="ESM445" s="10"/>
      <c r="ESN445" s="10"/>
      <c r="ESO445" s="10"/>
      <c r="ESP445" s="10"/>
      <c r="ESQ445" s="10"/>
      <c r="ESR445" s="10"/>
      <c r="ESS445" s="10"/>
      <c r="EST445" s="10"/>
      <c r="ESU445" s="10"/>
      <c r="ESV445" s="10"/>
      <c r="ESW445" s="10"/>
      <c r="ESX445" s="10"/>
      <c r="ESY445" s="10"/>
      <c r="ESZ445" s="10"/>
      <c r="ETA445" s="10"/>
      <c r="ETB445" s="10"/>
      <c r="ETC445" s="10"/>
      <c r="ETD445" s="10"/>
      <c r="ETE445" s="10"/>
      <c r="ETF445" s="10"/>
      <c r="ETG445" s="10"/>
      <c r="ETH445" s="10"/>
      <c r="ETI445" s="10"/>
      <c r="ETJ445" s="10"/>
      <c r="ETK445" s="10"/>
      <c r="ETL445" s="10"/>
      <c r="ETM445" s="10"/>
      <c r="ETN445" s="10"/>
      <c r="ETO445" s="10"/>
      <c r="ETP445" s="10"/>
      <c r="ETQ445" s="10"/>
      <c r="ETR445" s="10"/>
      <c r="ETS445" s="10"/>
      <c r="ETT445" s="10"/>
      <c r="ETU445" s="10"/>
      <c r="ETV445" s="10"/>
      <c r="ETW445" s="10"/>
      <c r="ETX445" s="10"/>
      <c r="ETY445" s="10"/>
      <c r="ETZ445" s="10"/>
      <c r="EUA445" s="10"/>
      <c r="EUB445" s="10"/>
      <c r="EUC445" s="10"/>
      <c r="EUD445" s="10"/>
      <c r="EUE445" s="10"/>
      <c r="EUF445" s="10"/>
      <c r="EUG445" s="10"/>
      <c r="EUH445" s="10"/>
      <c r="EUI445" s="10"/>
      <c r="EUJ445" s="10"/>
      <c r="EUK445" s="10"/>
      <c r="EUL445" s="10"/>
      <c r="EUM445" s="10"/>
      <c r="EUN445" s="10"/>
      <c r="EUO445" s="10"/>
      <c r="EUP445" s="10"/>
      <c r="EUQ445" s="10"/>
      <c r="EUR445" s="10"/>
      <c r="EUS445" s="10"/>
      <c r="EUT445" s="10"/>
      <c r="EUU445" s="10"/>
      <c r="EUV445" s="10"/>
      <c r="EUW445" s="10"/>
      <c r="EUX445" s="10"/>
      <c r="EUY445" s="10"/>
      <c r="EUZ445" s="10"/>
      <c r="EVA445" s="10"/>
      <c r="EVB445" s="10"/>
      <c r="EVC445" s="10"/>
      <c r="EVD445" s="10"/>
      <c r="EVE445" s="10"/>
      <c r="EVF445" s="10"/>
      <c r="EVG445" s="10"/>
      <c r="EVH445" s="10"/>
      <c r="EVI445" s="10"/>
      <c r="EVJ445" s="10"/>
      <c r="EVK445" s="10"/>
      <c r="EVL445" s="10"/>
      <c r="EVM445" s="10"/>
      <c r="EVN445" s="10"/>
      <c r="EVO445" s="10"/>
      <c r="EVP445" s="10"/>
      <c r="EVQ445" s="10"/>
      <c r="EVR445" s="10"/>
      <c r="EVS445" s="10"/>
      <c r="EVT445" s="10"/>
      <c r="EVU445" s="10"/>
      <c r="EVV445" s="10"/>
      <c r="EVW445" s="10"/>
      <c r="EVX445" s="10"/>
      <c r="EVY445" s="10"/>
      <c r="EVZ445" s="10"/>
      <c r="EWA445" s="10"/>
      <c r="EWB445" s="10"/>
      <c r="EWC445" s="10"/>
      <c r="EWD445" s="10"/>
      <c r="EWE445" s="10"/>
      <c r="EWF445" s="10"/>
      <c r="EWG445" s="10"/>
      <c r="EWH445" s="10"/>
      <c r="EWI445" s="10"/>
      <c r="EWJ445" s="10"/>
      <c r="EWK445" s="10"/>
      <c r="EWL445" s="10"/>
      <c r="EWM445" s="10"/>
      <c r="EWN445" s="10"/>
      <c r="EWO445" s="10"/>
      <c r="EWP445" s="10"/>
      <c r="EWQ445" s="10"/>
      <c r="EWR445" s="10"/>
      <c r="EWS445" s="10"/>
      <c r="EWT445" s="10"/>
      <c r="EWU445" s="10"/>
      <c r="EWV445" s="10"/>
      <c r="EWW445" s="10"/>
      <c r="EWX445" s="10"/>
      <c r="EWY445" s="10"/>
      <c r="EWZ445" s="10"/>
      <c r="EXA445" s="10"/>
      <c r="EXB445" s="10"/>
      <c r="EXC445" s="10"/>
      <c r="EXD445" s="10"/>
      <c r="EXE445" s="10"/>
      <c r="EXF445" s="10"/>
      <c r="EXG445" s="10"/>
      <c r="EXH445" s="10"/>
      <c r="EXI445" s="10"/>
      <c r="EXJ445" s="10"/>
      <c r="EXK445" s="10"/>
      <c r="EXL445" s="10"/>
      <c r="EXM445" s="10"/>
      <c r="EXN445" s="10"/>
      <c r="EXO445" s="10"/>
      <c r="EXP445" s="10"/>
      <c r="EXQ445" s="10"/>
      <c r="EXR445" s="10"/>
      <c r="EXS445" s="10"/>
      <c r="EXT445" s="10"/>
      <c r="EXU445" s="10"/>
      <c r="EXV445" s="10"/>
      <c r="EXW445" s="10"/>
      <c r="EXX445" s="10"/>
      <c r="EXY445" s="10"/>
      <c r="EXZ445" s="10"/>
      <c r="EYA445" s="10"/>
      <c r="EYB445" s="10"/>
      <c r="EYC445" s="10"/>
      <c r="EYD445" s="10"/>
      <c r="EYE445" s="10"/>
      <c r="EYF445" s="10"/>
      <c r="EYG445" s="10"/>
      <c r="EYH445" s="10"/>
      <c r="EYI445" s="10"/>
      <c r="EYJ445" s="10"/>
      <c r="EYK445" s="10"/>
      <c r="EYL445" s="10"/>
      <c r="EYM445" s="10"/>
      <c r="EYN445" s="10"/>
      <c r="EYO445" s="10"/>
      <c r="EYP445" s="10"/>
      <c r="EYQ445" s="10"/>
      <c r="EYR445" s="10"/>
      <c r="EYS445" s="10"/>
      <c r="EYT445" s="10"/>
      <c r="EYU445" s="10"/>
      <c r="EYV445" s="10"/>
      <c r="EYW445" s="10"/>
      <c r="EYX445" s="10"/>
      <c r="EYY445" s="10"/>
      <c r="EYZ445" s="10"/>
      <c r="EZA445" s="10"/>
      <c r="EZB445" s="10"/>
      <c r="EZC445" s="10"/>
      <c r="EZD445" s="10"/>
      <c r="EZE445" s="10"/>
      <c r="EZF445" s="10"/>
      <c r="EZG445" s="10"/>
      <c r="EZH445" s="10"/>
      <c r="EZI445" s="10"/>
      <c r="EZJ445" s="10"/>
      <c r="EZK445" s="10"/>
      <c r="EZL445" s="10"/>
      <c r="EZM445" s="10"/>
      <c r="EZN445" s="10"/>
      <c r="EZO445" s="10"/>
      <c r="EZP445" s="10"/>
      <c r="EZQ445" s="10"/>
      <c r="EZR445" s="10"/>
      <c r="EZS445" s="10"/>
      <c r="EZT445" s="10"/>
      <c r="EZU445" s="10"/>
      <c r="EZV445" s="10"/>
      <c r="EZW445" s="10"/>
      <c r="EZX445" s="10"/>
      <c r="EZY445" s="10"/>
      <c r="EZZ445" s="10"/>
      <c r="FAA445" s="10"/>
      <c r="FAB445" s="10"/>
      <c r="FAC445" s="10"/>
      <c r="FAD445" s="10"/>
      <c r="FAE445" s="10"/>
      <c r="FAF445" s="10"/>
      <c r="FAG445" s="10"/>
      <c r="FAH445" s="10"/>
      <c r="FAI445" s="10"/>
      <c r="FAJ445" s="10"/>
      <c r="FAK445" s="10"/>
      <c r="FAL445" s="10"/>
      <c r="FAM445" s="10"/>
      <c r="FAN445" s="10"/>
      <c r="FAO445" s="10"/>
      <c r="FAP445" s="10"/>
      <c r="FAQ445" s="10"/>
      <c r="FAR445" s="10"/>
      <c r="FAS445" s="10"/>
      <c r="FAT445" s="10"/>
      <c r="FAU445" s="10"/>
      <c r="FAV445" s="10"/>
      <c r="FAW445" s="10"/>
      <c r="FAX445" s="10"/>
      <c r="FAY445" s="10"/>
      <c r="FAZ445" s="10"/>
      <c r="FBA445" s="10"/>
      <c r="FBB445" s="10"/>
      <c r="FBC445" s="10"/>
      <c r="FBD445" s="10"/>
      <c r="FBE445" s="10"/>
      <c r="FBF445" s="10"/>
      <c r="FBG445" s="10"/>
      <c r="FBH445" s="10"/>
      <c r="FBI445" s="10"/>
      <c r="FBJ445" s="10"/>
      <c r="FBK445" s="10"/>
      <c r="FBL445" s="10"/>
      <c r="FBM445" s="10"/>
      <c r="FBN445" s="10"/>
      <c r="FBO445" s="10"/>
      <c r="FBP445" s="10"/>
      <c r="FBQ445" s="10"/>
      <c r="FBR445" s="10"/>
      <c r="FBS445" s="10"/>
      <c r="FBT445" s="10"/>
      <c r="FBU445" s="10"/>
      <c r="FBV445" s="10"/>
      <c r="FBW445" s="10"/>
      <c r="FBX445" s="10"/>
      <c r="FBY445" s="10"/>
      <c r="FBZ445" s="10"/>
      <c r="FCA445" s="10"/>
      <c r="FCB445" s="10"/>
      <c r="FCC445" s="10"/>
      <c r="FCD445" s="10"/>
      <c r="FCE445" s="10"/>
      <c r="FCF445" s="10"/>
      <c r="FCG445" s="10"/>
      <c r="FCH445" s="10"/>
      <c r="FCI445" s="10"/>
      <c r="FCJ445" s="10"/>
      <c r="FCK445" s="10"/>
      <c r="FCL445" s="10"/>
      <c r="FCM445" s="10"/>
      <c r="FCN445" s="10"/>
      <c r="FCO445" s="10"/>
      <c r="FCP445" s="10"/>
      <c r="FCQ445" s="10"/>
      <c r="FCR445" s="10"/>
      <c r="FCS445" s="10"/>
      <c r="FCT445" s="10"/>
      <c r="FCU445" s="10"/>
      <c r="FCV445" s="10"/>
      <c r="FCW445" s="10"/>
      <c r="FCX445" s="10"/>
      <c r="FCY445" s="10"/>
      <c r="FCZ445" s="10"/>
      <c r="FDA445" s="10"/>
      <c r="FDB445" s="10"/>
      <c r="FDC445" s="10"/>
      <c r="FDD445" s="10"/>
      <c r="FDE445" s="10"/>
      <c r="FDF445" s="10"/>
      <c r="FDG445" s="10"/>
      <c r="FDH445" s="10"/>
      <c r="FDI445" s="10"/>
      <c r="FDJ445" s="10"/>
      <c r="FDK445" s="10"/>
      <c r="FDL445" s="10"/>
      <c r="FDM445" s="10"/>
      <c r="FDN445" s="10"/>
      <c r="FDO445" s="10"/>
      <c r="FDP445" s="10"/>
      <c r="FDQ445" s="10"/>
      <c r="FDR445" s="10"/>
      <c r="FDS445" s="10"/>
      <c r="FDT445" s="10"/>
      <c r="FDU445" s="10"/>
      <c r="FDV445" s="10"/>
      <c r="FDW445" s="10"/>
      <c r="FDX445" s="10"/>
      <c r="FDY445" s="10"/>
      <c r="FDZ445" s="10"/>
      <c r="FEA445" s="10"/>
      <c r="FEB445" s="10"/>
      <c r="FEC445" s="10"/>
      <c r="FED445" s="10"/>
      <c r="FEE445" s="10"/>
      <c r="FEF445" s="10"/>
      <c r="FEG445" s="10"/>
      <c r="FEH445" s="10"/>
      <c r="FEI445" s="10"/>
      <c r="FEJ445" s="10"/>
      <c r="FEK445" s="10"/>
      <c r="FEL445" s="10"/>
      <c r="FEM445" s="10"/>
      <c r="FEN445" s="10"/>
      <c r="FEO445" s="10"/>
      <c r="FEP445" s="10"/>
      <c r="FEQ445" s="10"/>
      <c r="FER445" s="10"/>
      <c r="FES445" s="10"/>
      <c r="FET445" s="10"/>
      <c r="FEU445" s="10"/>
      <c r="FEV445" s="10"/>
      <c r="FEW445" s="10"/>
      <c r="FEX445" s="10"/>
      <c r="FEY445" s="10"/>
      <c r="FEZ445" s="10"/>
      <c r="FFA445" s="10"/>
      <c r="FFB445" s="10"/>
      <c r="FFC445" s="10"/>
      <c r="FFD445" s="10"/>
      <c r="FFE445" s="10"/>
      <c r="FFF445" s="10"/>
      <c r="FFG445" s="10"/>
      <c r="FFH445" s="10"/>
      <c r="FFI445" s="10"/>
      <c r="FFJ445" s="10"/>
      <c r="FFK445" s="10"/>
      <c r="FFL445" s="10"/>
      <c r="FFM445" s="10"/>
      <c r="FFN445" s="10"/>
      <c r="FFO445" s="10"/>
      <c r="FFP445" s="10"/>
      <c r="FFQ445" s="10"/>
      <c r="FFR445" s="10"/>
      <c r="FFS445" s="10"/>
      <c r="FFT445" s="10"/>
      <c r="FFU445" s="10"/>
      <c r="FFV445" s="10"/>
      <c r="FFW445" s="10"/>
      <c r="FFX445" s="10"/>
      <c r="FFY445" s="10"/>
      <c r="FFZ445" s="10"/>
      <c r="FGA445" s="10"/>
      <c r="FGB445" s="10"/>
      <c r="FGC445" s="10"/>
      <c r="FGD445" s="10"/>
      <c r="FGE445" s="10"/>
      <c r="FGF445" s="10"/>
      <c r="FGG445" s="10"/>
      <c r="FGH445" s="10"/>
      <c r="FGI445" s="10"/>
      <c r="FGJ445" s="10"/>
      <c r="FGK445" s="10"/>
      <c r="FGL445" s="10"/>
      <c r="FGM445" s="10"/>
      <c r="FGN445" s="10"/>
      <c r="FGO445" s="10"/>
      <c r="FGP445" s="10"/>
      <c r="FGQ445" s="10"/>
      <c r="FGR445" s="10"/>
      <c r="FGS445" s="10"/>
      <c r="FGT445" s="10"/>
      <c r="FGU445" s="10"/>
      <c r="FGV445" s="10"/>
      <c r="FGW445" s="10"/>
      <c r="FGX445" s="10"/>
      <c r="FGY445" s="10"/>
      <c r="FGZ445" s="10"/>
      <c r="FHA445" s="10"/>
      <c r="FHB445" s="10"/>
      <c r="FHC445" s="10"/>
      <c r="FHD445" s="10"/>
      <c r="FHE445" s="10"/>
      <c r="FHF445" s="10"/>
      <c r="FHG445" s="10"/>
      <c r="FHH445" s="10"/>
      <c r="FHI445" s="10"/>
      <c r="FHJ445" s="10"/>
      <c r="FHK445" s="10"/>
      <c r="FHL445" s="10"/>
      <c r="FHM445" s="10"/>
      <c r="FHN445" s="10"/>
      <c r="FHO445" s="10"/>
      <c r="FHP445" s="10"/>
      <c r="FHQ445" s="10"/>
      <c r="FHR445" s="10"/>
      <c r="FHS445" s="10"/>
      <c r="FHT445" s="10"/>
      <c r="FHU445" s="10"/>
      <c r="FHV445" s="10"/>
      <c r="FHW445" s="10"/>
      <c r="FHX445" s="10"/>
      <c r="FHY445" s="10"/>
      <c r="FHZ445" s="10"/>
      <c r="FIA445" s="10"/>
      <c r="FIB445" s="10"/>
      <c r="FIC445" s="10"/>
      <c r="FID445" s="10"/>
      <c r="FIE445" s="10"/>
      <c r="FIF445" s="10"/>
      <c r="FIG445" s="10"/>
      <c r="FIH445" s="10"/>
      <c r="FII445" s="10"/>
      <c r="FIJ445" s="10"/>
      <c r="FIK445" s="10"/>
      <c r="FIL445" s="10"/>
      <c r="FIM445" s="10"/>
      <c r="FIN445" s="10"/>
      <c r="FIO445" s="10"/>
      <c r="FIP445" s="10"/>
      <c r="FIQ445" s="10"/>
      <c r="FIR445" s="10"/>
      <c r="FIS445" s="10"/>
      <c r="FIT445" s="10"/>
      <c r="FIU445" s="10"/>
      <c r="FIV445" s="10"/>
      <c r="FIW445" s="10"/>
      <c r="FIX445" s="10"/>
      <c r="FIY445" s="10"/>
      <c r="FIZ445" s="10"/>
      <c r="FJA445" s="10"/>
      <c r="FJB445" s="10"/>
      <c r="FJC445" s="10"/>
      <c r="FJD445" s="10"/>
      <c r="FJE445" s="10"/>
      <c r="FJF445" s="10"/>
      <c r="FJG445" s="10"/>
      <c r="FJH445" s="10"/>
      <c r="FJI445" s="10"/>
      <c r="FJJ445" s="10"/>
      <c r="FJK445" s="10"/>
      <c r="FJL445" s="10"/>
      <c r="FJM445" s="10"/>
      <c r="FJN445" s="10"/>
      <c r="FJO445" s="10"/>
      <c r="FJP445" s="10"/>
      <c r="FJQ445" s="10"/>
      <c r="FJR445" s="10"/>
      <c r="FJS445" s="10"/>
      <c r="FJT445" s="10"/>
      <c r="FJU445" s="10"/>
      <c r="FJV445" s="10"/>
      <c r="FJW445" s="10"/>
      <c r="FJX445" s="10"/>
      <c r="FJY445" s="10"/>
      <c r="FJZ445" s="10"/>
      <c r="FKA445" s="10"/>
      <c r="FKB445" s="10"/>
      <c r="FKC445" s="10"/>
      <c r="FKD445" s="10"/>
      <c r="FKE445" s="10"/>
      <c r="FKF445" s="10"/>
      <c r="FKG445" s="10"/>
      <c r="FKH445" s="10"/>
      <c r="FKI445" s="10"/>
      <c r="FKJ445" s="10"/>
      <c r="FKK445" s="10"/>
      <c r="FKL445" s="10"/>
      <c r="FKM445" s="10"/>
      <c r="FKN445" s="10"/>
      <c r="FKO445" s="10"/>
      <c r="FKP445" s="10"/>
      <c r="FKQ445" s="10"/>
      <c r="FKR445" s="10"/>
      <c r="FKS445" s="10"/>
      <c r="FKT445" s="10"/>
      <c r="FKU445" s="10"/>
      <c r="FKV445" s="10"/>
      <c r="FKW445" s="10"/>
      <c r="FKX445" s="10"/>
      <c r="FKY445" s="10"/>
      <c r="FKZ445" s="10"/>
      <c r="FLA445" s="10"/>
      <c r="FLB445" s="10"/>
      <c r="FLC445" s="10"/>
      <c r="FLD445" s="10"/>
      <c r="FLE445" s="10"/>
      <c r="FLF445" s="10"/>
      <c r="FLG445" s="10"/>
      <c r="FLH445" s="10"/>
      <c r="FLI445" s="10"/>
      <c r="FLJ445" s="10"/>
      <c r="FLK445" s="10"/>
      <c r="FLL445" s="10"/>
      <c r="FLM445" s="10"/>
      <c r="FLN445" s="10"/>
      <c r="FLO445" s="10"/>
      <c r="FLP445" s="10"/>
      <c r="FLQ445" s="10"/>
      <c r="FLR445" s="10"/>
      <c r="FLS445" s="10"/>
      <c r="FLT445" s="10"/>
      <c r="FLU445" s="10"/>
      <c r="FLV445" s="10"/>
      <c r="FLW445" s="10"/>
      <c r="FLX445" s="10"/>
      <c r="FLY445" s="10"/>
      <c r="FLZ445" s="10"/>
      <c r="FMA445" s="10"/>
      <c r="FMB445" s="10"/>
      <c r="FMC445" s="10"/>
      <c r="FMD445" s="10"/>
      <c r="FME445" s="10"/>
      <c r="FMF445" s="10"/>
      <c r="FMG445" s="10"/>
      <c r="FMH445" s="10"/>
      <c r="FMI445" s="10"/>
      <c r="FMJ445" s="10"/>
      <c r="FMK445" s="10"/>
      <c r="FML445" s="10"/>
      <c r="FMM445" s="10"/>
      <c r="FMN445" s="10"/>
      <c r="FMO445" s="10"/>
      <c r="FMP445" s="10"/>
      <c r="FMQ445" s="10"/>
      <c r="FMR445" s="10"/>
      <c r="FMS445" s="10"/>
      <c r="FMT445" s="10"/>
      <c r="FMU445" s="10"/>
      <c r="FMV445" s="10"/>
      <c r="FMW445" s="10"/>
      <c r="FMX445" s="10"/>
      <c r="FMY445" s="10"/>
      <c r="FMZ445" s="10"/>
      <c r="FNA445" s="10"/>
      <c r="FNB445" s="10"/>
      <c r="FNC445" s="10"/>
      <c r="FND445" s="10"/>
      <c r="FNE445" s="10"/>
      <c r="FNF445" s="10"/>
      <c r="FNG445" s="10"/>
      <c r="FNH445" s="10"/>
      <c r="FNI445" s="10"/>
      <c r="FNJ445" s="10"/>
      <c r="FNK445" s="10"/>
      <c r="FNL445" s="10"/>
      <c r="FNM445" s="10"/>
      <c r="FNN445" s="10"/>
      <c r="FNO445" s="10"/>
      <c r="FNP445" s="10"/>
      <c r="FNQ445" s="10"/>
      <c r="FNR445" s="10"/>
      <c r="FNS445" s="10"/>
      <c r="FNT445" s="10"/>
      <c r="FNU445" s="10"/>
      <c r="FNV445" s="10"/>
      <c r="FNW445" s="10"/>
      <c r="FNX445" s="10"/>
      <c r="FNY445" s="10"/>
      <c r="FNZ445" s="10"/>
      <c r="FOA445" s="10"/>
      <c r="FOB445" s="10"/>
      <c r="FOC445" s="10"/>
      <c r="FOD445" s="10"/>
      <c r="FOE445" s="10"/>
      <c r="FOF445" s="10"/>
      <c r="FOG445" s="10"/>
      <c r="FOH445" s="10"/>
      <c r="FOI445" s="10"/>
      <c r="FOJ445" s="10"/>
      <c r="FOK445" s="10"/>
      <c r="FOL445" s="10"/>
      <c r="FOM445" s="10"/>
      <c r="FON445" s="10"/>
      <c r="FOO445" s="10"/>
      <c r="FOP445" s="10"/>
      <c r="FOQ445" s="10"/>
      <c r="FOR445" s="10"/>
      <c r="FOS445" s="10"/>
      <c r="FOT445" s="10"/>
      <c r="FOU445" s="10"/>
      <c r="FOV445" s="10"/>
      <c r="FOW445" s="10"/>
      <c r="FOX445" s="10"/>
      <c r="FOY445" s="10"/>
      <c r="FOZ445" s="10"/>
      <c r="FPA445" s="10"/>
      <c r="FPB445" s="10"/>
      <c r="FPC445" s="10"/>
      <c r="FPD445" s="10"/>
      <c r="FPE445" s="10"/>
      <c r="FPF445" s="10"/>
      <c r="FPG445" s="10"/>
      <c r="FPH445" s="10"/>
      <c r="FPI445" s="10"/>
      <c r="FPJ445" s="10"/>
      <c r="FPK445" s="10"/>
      <c r="FPL445" s="10"/>
      <c r="FPM445" s="10"/>
      <c r="FPN445" s="10"/>
      <c r="FPO445" s="10"/>
      <c r="FPP445" s="10"/>
      <c r="FPQ445" s="10"/>
      <c r="FPR445" s="10"/>
      <c r="FPS445" s="10"/>
      <c r="FPT445" s="10"/>
      <c r="FPU445" s="10"/>
      <c r="FPV445" s="10"/>
      <c r="FPW445" s="10"/>
      <c r="FPX445" s="10"/>
      <c r="FPY445" s="10"/>
      <c r="FPZ445" s="10"/>
      <c r="FQA445" s="10"/>
      <c r="FQB445" s="10"/>
      <c r="FQC445" s="10"/>
      <c r="FQD445" s="10"/>
      <c r="FQE445" s="10"/>
      <c r="FQF445" s="10"/>
      <c r="FQG445" s="10"/>
      <c r="FQH445" s="10"/>
      <c r="FQI445" s="10"/>
      <c r="FQJ445" s="10"/>
      <c r="FQK445" s="10"/>
      <c r="FQL445" s="10"/>
      <c r="FQM445" s="10"/>
      <c r="FQN445" s="10"/>
      <c r="FQO445" s="10"/>
      <c r="FQP445" s="10"/>
      <c r="FQQ445" s="10"/>
      <c r="FQR445" s="10"/>
      <c r="FQS445" s="10"/>
      <c r="FQT445" s="10"/>
      <c r="FQU445" s="10"/>
      <c r="FQV445" s="10"/>
      <c r="FQW445" s="10"/>
      <c r="FQX445" s="10"/>
      <c r="FQY445" s="10"/>
      <c r="FQZ445" s="10"/>
      <c r="FRA445" s="10"/>
      <c r="FRB445" s="10"/>
      <c r="FRC445" s="10"/>
      <c r="FRD445" s="10"/>
      <c r="FRE445" s="10"/>
      <c r="FRF445" s="10"/>
      <c r="FRG445" s="10"/>
      <c r="FRH445" s="10"/>
      <c r="FRI445" s="10"/>
      <c r="FRJ445" s="10"/>
      <c r="FRK445" s="10"/>
      <c r="FRL445" s="10"/>
      <c r="FRM445" s="10"/>
      <c r="FRN445" s="10"/>
      <c r="FRO445" s="10"/>
      <c r="FRP445" s="10"/>
      <c r="FRQ445" s="10"/>
      <c r="FRR445" s="10"/>
      <c r="FRS445" s="10"/>
      <c r="FRT445" s="10"/>
      <c r="FRU445" s="10"/>
      <c r="FRV445" s="10"/>
      <c r="FRW445" s="10"/>
      <c r="FRX445" s="10"/>
      <c r="FRY445" s="10"/>
      <c r="FRZ445" s="10"/>
      <c r="FSA445" s="10"/>
      <c r="FSB445" s="10"/>
      <c r="FSC445" s="10"/>
      <c r="FSD445" s="10"/>
      <c r="FSE445" s="10"/>
      <c r="FSF445" s="10"/>
      <c r="FSG445" s="10"/>
      <c r="FSH445" s="10"/>
      <c r="FSI445" s="10"/>
      <c r="FSJ445" s="10"/>
      <c r="FSK445" s="10"/>
      <c r="FSL445" s="10"/>
      <c r="FSM445" s="10"/>
      <c r="FSN445" s="10"/>
      <c r="FSO445" s="10"/>
      <c r="FSP445" s="10"/>
      <c r="FSQ445" s="10"/>
      <c r="FSR445" s="10"/>
      <c r="FSS445" s="10"/>
      <c r="FST445" s="10"/>
      <c r="FSU445" s="10"/>
      <c r="FSV445" s="10"/>
      <c r="FSW445" s="10"/>
      <c r="FSX445" s="10"/>
      <c r="FSY445" s="10"/>
      <c r="FSZ445" s="10"/>
      <c r="FTA445" s="10"/>
      <c r="FTB445" s="10"/>
      <c r="FTC445" s="10"/>
      <c r="FTD445" s="10"/>
      <c r="FTE445" s="10"/>
      <c r="FTF445" s="10"/>
      <c r="FTG445" s="10"/>
      <c r="FTH445" s="10"/>
      <c r="FTI445" s="10"/>
      <c r="FTJ445" s="10"/>
      <c r="FTK445" s="10"/>
      <c r="FTL445" s="10"/>
      <c r="FTM445" s="10"/>
      <c r="FTN445" s="10"/>
      <c r="FTO445" s="10"/>
      <c r="FTP445" s="10"/>
      <c r="FTQ445" s="10"/>
      <c r="FTR445" s="10"/>
      <c r="FTS445" s="10"/>
      <c r="FTT445" s="10"/>
      <c r="FTU445" s="10"/>
      <c r="FTV445" s="10"/>
      <c r="FTW445" s="10"/>
      <c r="FTX445" s="10"/>
      <c r="FTY445" s="10"/>
      <c r="FTZ445" s="10"/>
      <c r="FUA445" s="10"/>
      <c r="FUB445" s="10"/>
      <c r="FUC445" s="10"/>
      <c r="FUD445" s="10"/>
      <c r="FUE445" s="10"/>
      <c r="FUF445" s="10"/>
      <c r="FUG445" s="10"/>
      <c r="FUH445" s="10"/>
      <c r="FUI445" s="10"/>
      <c r="FUJ445" s="10"/>
      <c r="FUK445" s="10"/>
      <c r="FUL445" s="10"/>
      <c r="FUM445" s="10"/>
      <c r="FUN445" s="10"/>
      <c r="FUO445" s="10"/>
      <c r="FUP445" s="10"/>
      <c r="FUQ445" s="10"/>
      <c r="FUR445" s="10"/>
      <c r="FUS445" s="10"/>
      <c r="FUT445" s="10"/>
      <c r="FUU445" s="10"/>
      <c r="FUV445" s="10"/>
      <c r="FUW445" s="10"/>
      <c r="FUX445" s="10"/>
      <c r="FUY445" s="10"/>
      <c r="FUZ445" s="10"/>
      <c r="FVA445" s="10"/>
      <c r="FVB445" s="10"/>
      <c r="FVC445" s="10"/>
      <c r="FVD445" s="10"/>
      <c r="FVE445" s="10"/>
      <c r="FVF445" s="10"/>
      <c r="FVG445" s="10"/>
      <c r="FVH445" s="10"/>
      <c r="FVI445" s="10"/>
      <c r="FVJ445" s="10"/>
      <c r="FVK445" s="10"/>
      <c r="FVL445" s="10"/>
      <c r="FVM445" s="10"/>
      <c r="FVN445" s="10"/>
      <c r="FVO445" s="10"/>
      <c r="FVP445" s="10"/>
      <c r="FVQ445" s="10"/>
      <c r="FVR445" s="10"/>
      <c r="FVS445" s="10"/>
      <c r="FVT445" s="10"/>
      <c r="FVU445" s="10"/>
      <c r="FVV445" s="10"/>
      <c r="FVW445" s="10"/>
      <c r="FVX445" s="10"/>
      <c r="FVY445" s="10"/>
      <c r="FVZ445" s="10"/>
      <c r="FWA445" s="10"/>
      <c r="FWB445" s="10"/>
      <c r="FWC445" s="10"/>
      <c r="FWD445" s="10"/>
      <c r="FWE445" s="10"/>
      <c r="FWF445" s="10"/>
      <c r="FWG445" s="10"/>
      <c r="FWH445" s="10"/>
      <c r="FWI445" s="10"/>
      <c r="FWJ445" s="10"/>
      <c r="FWK445" s="10"/>
      <c r="FWL445" s="10"/>
      <c r="FWM445" s="10"/>
      <c r="FWN445" s="10"/>
      <c r="FWO445" s="10"/>
      <c r="FWP445" s="10"/>
      <c r="FWQ445" s="10"/>
      <c r="FWR445" s="10"/>
      <c r="FWS445" s="10"/>
      <c r="FWT445" s="10"/>
      <c r="FWU445" s="10"/>
      <c r="FWV445" s="10"/>
      <c r="FWW445" s="10"/>
      <c r="FWX445" s="10"/>
      <c r="FWY445" s="10"/>
      <c r="FWZ445" s="10"/>
      <c r="FXA445" s="10"/>
      <c r="FXB445" s="10"/>
      <c r="FXC445" s="10"/>
      <c r="FXD445" s="10"/>
      <c r="FXE445" s="10"/>
      <c r="FXF445" s="10"/>
      <c r="FXG445" s="10"/>
      <c r="FXH445" s="10"/>
      <c r="FXI445" s="10"/>
      <c r="FXJ445" s="10"/>
      <c r="FXK445" s="10"/>
      <c r="FXL445" s="10"/>
      <c r="FXM445" s="10"/>
      <c r="FXN445" s="10"/>
      <c r="FXO445" s="10"/>
      <c r="FXP445" s="10"/>
      <c r="FXQ445" s="10"/>
      <c r="FXR445" s="10"/>
      <c r="FXS445" s="10"/>
      <c r="FXT445" s="10"/>
      <c r="FXU445" s="10"/>
      <c r="FXV445" s="10"/>
      <c r="FXW445" s="10"/>
      <c r="FXX445" s="10"/>
      <c r="FXY445" s="10"/>
      <c r="FXZ445" s="10"/>
      <c r="FYA445" s="10"/>
      <c r="FYB445" s="10"/>
      <c r="FYC445" s="10"/>
      <c r="FYD445" s="10"/>
      <c r="FYE445" s="10"/>
      <c r="FYF445" s="10"/>
      <c r="FYG445" s="10"/>
      <c r="FYH445" s="10"/>
      <c r="FYI445" s="10"/>
      <c r="FYJ445" s="10"/>
      <c r="FYK445" s="10"/>
      <c r="FYL445" s="10"/>
      <c r="FYM445" s="10"/>
      <c r="FYN445" s="10"/>
      <c r="FYO445" s="10"/>
      <c r="FYP445" s="10"/>
      <c r="FYQ445" s="10"/>
      <c r="FYR445" s="10"/>
      <c r="FYS445" s="10"/>
      <c r="FYT445" s="10"/>
      <c r="FYU445" s="10"/>
      <c r="FYV445" s="10"/>
      <c r="FYW445" s="10"/>
      <c r="FYX445" s="10"/>
      <c r="FYY445" s="10"/>
      <c r="FYZ445" s="10"/>
      <c r="FZA445" s="10"/>
      <c r="FZB445" s="10"/>
      <c r="FZC445" s="10"/>
      <c r="FZD445" s="10"/>
      <c r="FZE445" s="10"/>
      <c r="FZF445" s="10"/>
      <c r="FZG445" s="10"/>
      <c r="FZH445" s="10"/>
      <c r="FZI445" s="10"/>
      <c r="FZJ445" s="10"/>
      <c r="FZK445" s="10"/>
      <c r="FZL445" s="10"/>
      <c r="FZM445" s="10"/>
      <c r="FZN445" s="10"/>
      <c r="FZO445" s="10"/>
      <c r="FZP445" s="10"/>
      <c r="FZQ445" s="10"/>
      <c r="FZR445" s="10"/>
      <c r="FZS445" s="10"/>
      <c r="FZT445" s="10"/>
      <c r="FZU445" s="10"/>
      <c r="FZV445" s="10"/>
      <c r="FZW445" s="10"/>
      <c r="FZX445" s="10"/>
      <c r="FZY445" s="10"/>
      <c r="FZZ445" s="10"/>
      <c r="GAA445" s="10"/>
      <c r="GAB445" s="10"/>
      <c r="GAC445" s="10"/>
      <c r="GAD445" s="10"/>
      <c r="GAE445" s="10"/>
      <c r="GAF445" s="10"/>
      <c r="GAG445" s="10"/>
      <c r="GAH445" s="10"/>
      <c r="GAI445" s="10"/>
      <c r="GAJ445" s="10"/>
      <c r="GAK445" s="10"/>
      <c r="GAL445" s="10"/>
      <c r="GAM445" s="10"/>
      <c r="GAN445" s="10"/>
      <c r="GAO445" s="10"/>
      <c r="GAP445" s="10"/>
      <c r="GAQ445" s="10"/>
      <c r="GAR445" s="10"/>
      <c r="GAS445" s="10"/>
      <c r="GAT445" s="10"/>
      <c r="GAU445" s="10"/>
      <c r="GAV445" s="10"/>
      <c r="GAW445" s="10"/>
      <c r="GAX445" s="10"/>
      <c r="GAY445" s="10"/>
      <c r="GAZ445" s="10"/>
      <c r="GBA445" s="10"/>
      <c r="GBB445" s="10"/>
      <c r="GBC445" s="10"/>
      <c r="GBD445" s="10"/>
      <c r="GBE445" s="10"/>
      <c r="GBF445" s="10"/>
      <c r="GBG445" s="10"/>
      <c r="GBH445" s="10"/>
      <c r="GBI445" s="10"/>
      <c r="GBJ445" s="10"/>
      <c r="GBK445" s="10"/>
      <c r="GBL445" s="10"/>
      <c r="GBM445" s="10"/>
      <c r="GBN445" s="10"/>
      <c r="GBO445" s="10"/>
      <c r="GBP445" s="10"/>
      <c r="GBQ445" s="10"/>
      <c r="GBR445" s="10"/>
      <c r="GBS445" s="10"/>
      <c r="GBT445" s="10"/>
      <c r="GBU445" s="10"/>
      <c r="GBV445" s="10"/>
      <c r="GBW445" s="10"/>
      <c r="GBX445" s="10"/>
      <c r="GBY445" s="10"/>
      <c r="GBZ445" s="10"/>
      <c r="GCA445" s="10"/>
      <c r="GCB445" s="10"/>
      <c r="GCC445" s="10"/>
      <c r="GCD445" s="10"/>
      <c r="GCE445" s="10"/>
      <c r="GCF445" s="10"/>
      <c r="GCG445" s="10"/>
      <c r="GCH445" s="10"/>
      <c r="GCI445" s="10"/>
      <c r="GCJ445" s="10"/>
      <c r="GCK445" s="10"/>
      <c r="GCL445" s="10"/>
      <c r="GCM445" s="10"/>
      <c r="GCN445" s="10"/>
      <c r="GCO445" s="10"/>
      <c r="GCP445" s="10"/>
      <c r="GCQ445" s="10"/>
      <c r="GCR445" s="10"/>
      <c r="GCS445" s="10"/>
      <c r="GCT445" s="10"/>
      <c r="GCU445" s="10"/>
      <c r="GCV445" s="10"/>
      <c r="GCW445" s="10"/>
      <c r="GCX445" s="10"/>
      <c r="GCY445" s="10"/>
      <c r="GCZ445" s="10"/>
      <c r="GDA445" s="10"/>
      <c r="GDB445" s="10"/>
      <c r="GDC445" s="10"/>
      <c r="GDD445" s="10"/>
      <c r="GDE445" s="10"/>
      <c r="GDF445" s="10"/>
      <c r="GDG445" s="10"/>
      <c r="GDH445" s="10"/>
      <c r="GDI445" s="10"/>
      <c r="GDJ445" s="10"/>
      <c r="GDK445" s="10"/>
      <c r="GDL445" s="10"/>
      <c r="GDM445" s="10"/>
      <c r="GDN445" s="10"/>
      <c r="GDO445" s="10"/>
      <c r="GDP445" s="10"/>
      <c r="GDQ445" s="10"/>
      <c r="GDR445" s="10"/>
      <c r="GDS445" s="10"/>
      <c r="GDT445" s="10"/>
      <c r="GDU445" s="10"/>
      <c r="GDV445" s="10"/>
      <c r="GDW445" s="10"/>
      <c r="GDX445" s="10"/>
      <c r="GDY445" s="10"/>
      <c r="GDZ445" s="10"/>
      <c r="GEA445" s="10"/>
      <c r="GEB445" s="10"/>
      <c r="GEC445" s="10"/>
      <c r="GED445" s="10"/>
      <c r="GEE445" s="10"/>
      <c r="GEF445" s="10"/>
      <c r="GEG445" s="10"/>
      <c r="GEH445" s="10"/>
      <c r="GEI445" s="10"/>
      <c r="GEJ445" s="10"/>
      <c r="GEK445" s="10"/>
      <c r="GEL445" s="10"/>
      <c r="GEM445" s="10"/>
      <c r="GEN445" s="10"/>
      <c r="GEO445" s="10"/>
      <c r="GEP445" s="10"/>
      <c r="GEQ445" s="10"/>
      <c r="GER445" s="10"/>
      <c r="GES445" s="10"/>
      <c r="GET445" s="10"/>
      <c r="GEU445" s="10"/>
      <c r="GEV445" s="10"/>
      <c r="GEW445" s="10"/>
      <c r="GEX445" s="10"/>
      <c r="GEY445" s="10"/>
      <c r="GEZ445" s="10"/>
      <c r="GFA445" s="10"/>
      <c r="GFB445" s="10"/>
      <c r="GFC445" s="10"/>
      <c r="GFD445" s="10"/>
      <c r="GFE445" s="10"/>
      <c r="GFF445" s="10"/>
      <c r="GFG445" s="10"/>
      <c r="GFH445" s="10"/>
      <c r="GFI445" s="10"/>
      <c r="GFJ445" s="10"/>
      <c r="GFK445" s="10"/>
      <c r="GFL445" s="10"/>
      <c r="GFM445" s="10"/>
      <c r="GFN445" s="10"/>
      <c r="GFO445" s="10"/>
      <c r="GFP445" s="10"/>
      <c r="GFQ445" s="10"/>
      <c r="GFR445" s="10"/>
      <c r="GFS445" s="10"/>
      <c r="GFT445" s="10"/>
      <c r="GFU445" s="10"/>
      <c r="GFV445" s="10"/>
      <c r="GFW445" s="10"/>
      <c r="GFX445" s="10"/>
      <c r="GFY445" s="10"/>
      <c r="GFZ445" s="10"/>
      <c r="GGA445" s="10"/>
      <c r="GGB445" s="10"/>
      <c r="GGC445" s="10"/>
      <c r="GGD445" s="10"/>
      <c r="GGE445" s="10"/>
      <c r="GGF445" s="10"/>
      <c r="GGG445" s="10"/>
      <c r="GGH445" s="10"/>
      <c r="GGI445" s="10"/>
      <c r="GGJ445" s="10"/>
      <c r="GGK445" s="10"/>
      <c r="GGL445" s="10"/>
      <c r="GGM445" s="10"/>
      <c r="GGN445" s="10"/>
      <c r="GGO445" s="10"/>
      <c r="GGP445" s="10"/>
      <c r="GGQ445" s="10"/>
      <c r="GGR445" s="10"/>
      <c r="GGS445" s="10"/>
      <c r="GGT445" s="10"/>
      <c r="GGU445" s="10"/>
      <c r="GGV445" s="10"/>
      <c r="GGW445" s="10"/>
      <c r="GGX445" s="10"/>
      <c r="GGY445" s="10"/>
      <c r="GGZ445" s="10"/>
      <c r="GHA445" s="10"/>
      <c r="GHB445" s="10"/>
      <c r="GHC445" s="10"/>
      <c r="GHD445" s="10"/>
      <c r="GHE445" s="10"/>
      <c r="GHF445" s="10"/>
      <c r="GHG445" s="10"/>
      <c r="GHH445" s="10"/>
      <c r="GHI445" s="10"/>
      <c r="GHJ445" s="10"/>
      <c r="GHK445" s="10"/>
      <c r="GHL445" s="10"/>
      <c r="GHM445" s="10"/>
      <c r="GHN445" s="10"/>
      <c r="GHO445" s="10"/>
      <c r="GHP445" s="10"/>
      <c r="GHQ445" s="10"/>
      <c r="GHR445" s="10"/>
      <c r="GHS445" s="10"/>
      <c r="GHT445" s="10"/>
      <c r="GHU445" s="10"/>
      <c r="GHV445" s="10"/>
      <c r="GHW445" s="10"/>
      <c r="GHX445" s="10"/>
      <c r="GHY445" s="10"/>
      <c r="GHZ445" s="10"/>
      <c r="GIA445" s="10"/>
      <c r="GIB445" s="10"/>
      <c r="GIC445" s="10"/>
      <c r="GID445" s="10"/>
      <c r="GIE445" s="10"/>
      <c r="GIF445" s="10"/>
      <c r="GIG445" s="10"/>
      <c r="GIH445" s="10"/>
      <c r="GII445" s="10"/>
      <c r="GIJ445" s="10"/>
      <c r="GIK445" s="10"/>
      <c r="GIL445" s="10"/>
      <c r="GIM445" s="10"/>
      <c r="GIN445" s="10"/>
      <c r="GIO445" s="10"/>
      <c r="GIP445" s="10"/>
      <c r="GIQ445" s="10"/>
      <c r="GIR445" s="10"/>
      <c r="GIS445" s="10"/>
      <c r="GIT445" s="10"/>
      <c r="GIU445" s="10"/>
      <c r="GIV445" s="10"/>
      <c r="GIW445" s="10"/>
      <c r="GIX445" s="10"/>
      <c r="GIY445" s="10"/>
      <c r="GIZ445" s="10"/>
      <c r="GJA445" s="10"/>
      <c r="GJB445" s="10"/>
      <c r="GJC445" s="10"/>
      <c r="GJD445" s="10"/>
      <c r="GJE445" s="10"/>
      <c r="GJF445" s="10"/>
      <c r="GJG445" s="10"/>
      <c r="GJH445" s="10"/>
      <c r="GJI445" s="10"/>
      <c r="GJJ445" s="10"/>
      <c r="GJK445" s="10"/>
      <c r="GJL445" s="10"/>
      <c r="GJM445" s="10"/>
      <c r="GJN445" s="10"/>
      <c r="GJO445" s="10"/>
      <c r="GJP445" s="10"/>
      <c r="GJQ445" s="10"/>
      <c r="GJR445" s="10"/>
      <c r="GJS445" s="10"/>
      <c r="GJT445" s="10"/>
      <c r="GJU445" s="10"/>
      <c r="GJV445" s="10"/>
      <c r="GJW445" s="10"/>
      <c r="GJX445" s="10"/>
      <c r="GJY445" s="10"/>
      <c r="GJZ445" s="10"/>
      <c r="GKA445" s="10"/>
      <c r="GKB445" s="10"/>
      <c r="GKC445" s="10"/>
      <c r="GKD445" s="10"/>
      <c r="GKE445" s="10"/>
      <c r="GKF445" s="10"/>
      <c r="GKG445" s="10"/>
      <c r="GKH445" s="10"/>
      <c r="GKI445" s="10"/>
      <c r="GKJ445" s="10"/>
      <c r="GKK445" s="10"/>
      <c r="GKL445" s="10"/>
      <c r="GKM445" s="10"/>
      <c r="GKN445" s="10"/>
      <c r="GKO445" s="10"/>
      <c r="GKP445" s="10"/>
      <c r="GKQ445" s="10"/>
      <c r="GKR445" s="10"/>
      <c r="GKS445" s="10"/>
      <c r="GKT445" s="10"/>
      <c r="GKU445" s="10"/>
      <c r="GKV445" s="10"/>
      <c r="GKW445" s="10"/>
      <c r="GKX445" s="10"/>
      <c r="GKY445" s="10"/>
      <c r="GKZ445" s="10"/>
      <c r="GLA445" s="10"/>
      <c r="GLB445" s="10"/>
      <c r="GLC445" s="10"/>
      <c r="GLD445" s="10"/>
      <c r="GLE445" s="10"/>
      <c r="GLF445" s="10"/>
      <c r="GLG445" s="10"/>
      <c r="GLH445" s="10"/>
      <c r="GLI445" s="10"/>
      <c r="GLJ445" s="10"/>
      <c r="GLK445" s="10"/>
      <c r="GLL445" s="10"/>
      <c r="GLM445" s="10"/>
      <c r="GLN445" s="10"/>
      <c r="GLO445" s="10"/>
      <c r="GLP445" s="10"/>
      <c r="GLQ445" s="10"/>
      <c r="GLR445" s="10"/>
      <c r="GLS445" s="10"/>
      <c r="GLT445" s="10"/>
      <c r="GLU445" s="10"/>
      <c r="GLV445" s="10"/>
      <c r="GLW445" s="10"/>
      <c r="GLX445" s="10"/>
      <c r="GLY445" s="10"/>
      <c r="GLZ445" s="10"/>
      <c r="GMA445" s="10"/>
      <c r="GMB445" s="10"/>
      <c r="GMC445" s="10"/>
      <c r="GMD445" s="10"/>
      <c r="GME445" s="10"/>
      <c r="GMF445" s="10"/>
      <c r="GMG445" s="10"/>
      <c r="GMH445" s="10"/>
      <c r="GMI445" s="10"/>
      <c r="GMJ445" s="10"/>
      <c r="GMK445" s="10"/>
      <c r="GML445" s="10"/>
      <c r="GMM445" s="10"/>
      <c r="GMN445" s="10"/>
      <c r="GMO445" s="10"/>
      <c r="GMP445" s="10"/>
      <c r="GMQ445" s="10"/>
      <c r="GMR445" s="10"/>
      <c r="GMS445" s="10"/>
      <c r="GMT445" s="10"/>
      <c r="GMU445" s="10"/>
      <c r="GMV445" s="10"/>
      <c r="GMW445" s="10"/>
      <c r="GMX445" s="10"/>
      <c r="GMY445" s="10"/>
      <c r="GMZ445" s="10"/>
      <c r="GNA445" s="10"/>
      <c r="GNB445" s="10"/>
      <c r="GNC445" s="10"/>
      <c r="GND445" s="10"/>
      <c r="GNE445" s="10"/>
      <c r="GNF445" s="10"/>
      <c r="GNG445" s="10"/>
      <c r="GNH445" s="10"/>
      <c r="GNI445" s="10"/>
      <c r="GNJ445" s="10"/>
      <c r="GNK445" s="10"/>
      <c r="GNL445" s="10"/>
      <c r="GNM445" s="10"/>
      <c r="GNN445" s="10"/>
      <c r="GNO445" s="10"/>
      <c r="GNP445" s="10"/>
      <c r="GNQ445" s="10"/>
      <c r="GNR445" s="10"/>
      <c r="GNS445" s="10"/>
      <c r="GNT445" s="10"/>
      <c r="GNU445" s="10"/>
      <c r="GNV445" s="10"/>
      <c r="GNW445" s="10"/>
      <c r="GNX445" s="10"/>
      <c r="GNY445" s="10"/>
      <c r="GNZ445" s="10"/>
      <c r="GOA445" s="10"/>
      <c r="GOB445" s="10"/>
      <c r="GOC445" s="10"/>
      <c r="GOD445" s="10"/>
      <c r="GOE445" s="10"/>
      <c r="GOF445" s="10"/>
      <c r="GOG445" s="10"/>
      <c r="GOH445" s="10"/>
      <c r="GOI445" s="10"/>
      <c r="GOJ445" s="10"/>
      <c r="GOK445" s="10"/>
      <c r="GOL445" s="10"/>
      <c r="GOM445" s="10"/>
      <c r="GON445" s="10"/>
      <c r="GOO445" s="10"/>
      <c r="GOP445" s="10"/>
      <c r="GOQ445" s="10"/>
      <c r="GOR445" s="10"/>
      <c r="GOS445" s="10"/>
      <c r="GOT445" s="10"/>
      <c r="GOU445" s="10"/>
      <c r="GOV445" s="10"/>
      <c r="GOW445" s="10"/>
      <c r="GOX445" s="10"/>
      <c r="GOY445" s="10"/>
      <c r="GOZ445" s="10"/>
      <c r="GPA445" s="10"/>
      <c r="GPB445" s="10"/>
      <c r="GPC445" s="10"/>
      <c r="GPD445" s="10"/>
      <c r="GPE445" s="10"/>
      <c r="GPF445" s="10"/>
      <c r="GPG445" s="10"/>
      <c r="GPH445" s="10"/>
      <c r="GPI445" s="10"/>
      <c r="GPJ445" s="10"/>
      <c r="GPK445" s="10"/>
      <c r="GPL445" s="10"/>
      <c r="GPM445" s="10"/>
      <c r="GPN445" s="10"/>
      <c r="GPO445" s="10"/>
      <c r="GPP445" s="10"/>
      <c r="GPQ445" s="10"/>
      <c r="GPR445" s="10"/>
      <c r="GPS445" s="10"/>
      <c r="GPT445" s="10"/>
      <c r="GPU445" s="10"/>
      <c r="GPV445" s="10"/>
      <c r="GPW445" s="10"/>
      <c r="GPX445" s="10"/>
      <c r="GPY445" s="10"/>
      <c r="GPZ445" s="10"/>
      <c r="GQA445" s="10"/>
      <c r="GQB445" s="10"/>
      <c r="GQC445" s="10"/>
      <c r="GQD445" s="10"/>
      <c r="GQE445" s="10"/>
      <c r="GQF445" s="10"/>
      <c r="GQG445" s="10"/>
      <c r="GQH445" s="10"/>
      <c r="GQI445" s="10"/>
      <c r="GQJ445" s="10"/>
      <c r="GQK445" s="10"/>
      <c r="GQL445" s="10"/>
      <c r="GQM445" s="10"/>
      <c r="GQN445" s="10"/>
      <c r="GQO445" s="10"/>
      <c r="GQP445" s="10"/>
      <c r="GQQ445" s="10"/>
      <c r="GQR445" s="10"/>
      <c r="GQS445" s="10"/>
      <c r="GQT445" s="10"/>
      <c r="GQU445" s="10"/>
      <c r="GQV445" s="10"/>
      <c r="GQW445" s="10"/>
      <c r="GQX445" s="10"/>
      <c r="GQY445" s="10"/>
      <c r="GQZ445" s="10"/>
      <c r="GRA445" s="10"/>
      <c r="GRB445" s="10"/>
      <c r="GRC445" s="10"/>
      <c r="GRD445" s="10"/>
      <c r="GRE445" s="10"/>
      <c r="GRF445" s="10"/>
      <c r="GRG445" s="10"/>
      <c r="GRH445" s="10"/>
      <c r="GRI445" s="10"/>
      <c r="GRJ445" s="10"/>
      <c r="GRK445" s="10"/>
      <c r="GRL445" s="10"/>
      <c r="GRM445" s="10"/>
      <c r="GRN445" s="10"/>
      <c r="GRO445" s="10"/>
      <c r="GRP445" s="10"/>
      <c r="GRQ445" s="10"/>
      <c r="GRR445" s="10"/>
      <c r="GRS445" s="10"/>
      <c r="GRT445" s="10"/>
      <c r="GRU445" s="10"/>
      <c r="GRV445" s="10"/>
      <c r="GRW445" s="10"/>
      <c r="GRX445" s="10"/>
      <c r="GRY445" s="10"/>
      <c r="GRZ445" s="10"/>
      <c r="GSA445" s="10"/>
      <c r="GSB445" s="10"/>
      <c r="GSC445" s="10"/>
      <c r="GSD445" s="10"/>
      <c r="GSE445" s="10"/>
      <c r="GSF445" s="10"/>
      <c r="GSG445" s="10"/>
      <c r="GSH445" s="10"/>
      <c r="GSI445" s="10"/>
      <c r="GSJ445" s="10"/>
      <c r="GSK445" s="10"/>
      <c r="GSL445" s="10"/>
      <c r="GSM445" s="10"/>
      <c r="GSN445" s="10"/>
      <c r="GSO445" s="10"/>
      <c r="GSP445" s="10"/>
      <c r="GSQ445" s="10"/>
      <c r="GSR445" s="10"/>
      <c r="GSS445" s="10"/>
      <c r="GST445" s="10"/>
      <c r="GSU445" s="10"/>
      <c r="GSV445" s="10"/>
      <c r="GSW445" s="10"/>
      <c r="GSX445" s="10"/>
      <c r="GSY445" s="10"/>
      <c r="GSZ445" s="10"/>
      <c r="GTA445" s="10"/>
      <c r="GTB445" s="10"/>
      <c r="GTC445" s="10"/>
      <c r="GTD445" s="10"/>
      <c r="GTE445" s="10"/>
      <c r="GTF445" s="10"/>
      <c r="GTG445" s="10"/>
      <c r="GTH445" s="10"/>
      <c r="GTI445" s="10"/>
      <c r="GTJ445" s="10"/>
      <c r="GTK445" s="10"/>
      <c r="GTL445" s="10"/>
      <c r="GTM445" s="10"/>
      <c r="GTN445" s="10"/>
      <c r="GTO445" s="10"/>
      <c r="GTP445" s="10"/>
      <c r="GTQ445" s="10"/>
      <c r="GTR445" s="10"/>
      <c r="GTS445" s="10"/>
      <c r="GTT445" s="10"/>
      <c r="GTU445" s="10"/>
      <c r="GTV445" s="10"/>
      <c r="GTW445" s="10"/>
      <c r="GTX445" s="10"/>
      <c r="GTY445" s="10"/>
      <c r="GTZ445" s="10"/>
      <c r="GUA445" s="10"/>
      <c r="GUB445" s="10"/>
      <c r="GUC445" s="10"/>
      <c r="GUD445" s="10"/>
      <c r="GUE445" s="10"/>
      <c r="GUF445" s="10"/>
      <c r="GUG445" s="10"/>
      <c r="GUH445" s="10"/>
      <c r="GUI445" s="10"/>
      <c r="GUJ445" s="10"/>
      <c r="GUK445" s="10"/>
      <c r="GUL445" s="10"/>
      <c r="GUM445" s="10"/>
      <c r="GUN445" s="10"/>
      <c r="GUO445" s="10"/>
      <c r="GUP445" s="10"/>
      <c r="GUQ445" s="10"/>
      <c r="GUR445" s="10"/>
      <c r="GUS445" s="10"/>
      <c r="GUT445" s="10"/>
      <c r="GUU445" s="10"/>
      <c r="GUV445" s="10"/>
      <c r="GUW445" s="10"/>
      <c r="GUX445" s="10"/>
      <c r="GUY445" s="10"/>
      <c r="GUZ445" s="10"/>
      <c r="GVA445" s="10"/>
      <c r="GVB445" s="10"/>
      <c r="GVC445" s="10"/>
      <c r="GVD445" s="10"/>
      <c r="GVE445" s="10"/>
      <c r="GVF445" s="10"/>
      <c r="GVG445" s="10"/>
      <c r="GVH445" s="10"/>
      <c r="GVI445" s="10"/>
      <c r="GVJ445" s="10"/>
      <c r="GVK445" s="10"/>
      <c r="GVL445" s="10"/>
      <c r="GVM445" s="10"/>
      <c r="GVN445" s="10"/>
      <c r="GVO445" s="10"/>
      <c r="GVP445" s="10"/>
      <c r="GVQ445" s="10"/>
      <c r="GVR445" s="10"/>
      <c r="GVS445" s="10"/>
      <c r="GVT445" s="10"/>
      <c r="GVU445" s="10"/>
      <c r="GVV445" s="10"/>
      <c r="GVW445" s="10"/>
      <c r="GVX445" s="10"/>
      <c r="GVY445" s="10"/>
      <c r="GVZ445" s="10"/>
      <c r="GWA445" s="10"/>
      <c r="GWB445" s="10"/>
      <c r="GWC445" s="10"/>
      <c r="GWD445" s="10"/>
      <c r="GWE445" s="10"/>
      <c r="GWF445" s="10"/>
      <c r="GWG445" s="10"/>
      <c r="GWH445" s="10"/>
      <c r="GWI445" s="10"/>
      <c r="GWJ445" s="10"/>
      <c r="GWK445" s="10"/>
      <c r="GWL445" s="10"/>
      <c r="GWM445" s="10"/>
      <c r="GWN445" s="10"/>
      <c r="GWO445" s="10"/>
      <c r="GWP445" s="10"/>
      <c r="GWQ445" s="10"/>
      <c r="GWR445" s="10"/>
      <c r="GWS445" s="10"/>
      <c r="GWT445" s="10"/>
      <c r="GWU445" s="10"/>
      <c r="GWV445" s="10"/>
      <c r="GWW445" s="10"/>
      <c r="GWX445" s="10"/>
      <c r="GWY445" s="10"/>
      <c r="GWZ445" s="10"/>
      <c r="GXA445" s="10"/>
      <c r="GXB445" s="10"/>
      <c r="GXC445" s="10"/>
      <c r="GXD445" s="10"/>
      <c r="GXE445" s="10"/>
      <c r="GXF445" s="10"/>
      <c r="GXG445" s="10"/>
      <c r="GXH445" s="10"/>
      <c r="GXI445" s="10"/>
      <c r="GXJ445" s="10"/>
      <c r="GXK445" s="10"/>
      <c r="GXL445" s="10"/>
      <c r="GXM445" s="10"/>
      <c r="GXN445" s="10"/>
      <c r="GXO445" s="10"/>
      <c r="GXP445" s="10"/>
      <c r="GXQ445" s="10"/>
      <c r="GXR445" s="10"/>
      <c r="GXS445" s="10"/>
      <c r="GXT445" s="10"/>
      <c r="GXU445" s="10"/>
      <c r="GXV445" s="10"/>
      <c r="GXW445" s="10"/>
      <c r="GXX445" s="10"/>
      <c r="GXY445" s="10"/>
      <c r="GXZ445" s="10"/>
      <c r="GYA445" s="10"/>
      <c r="GYB445" s="10"/>
      <c r="GYC445" s="10"/>
      <c r="GYD445" s="10"/>
      <c r="GYE445" s="10"/>
      <c r="GYF445" s="10"/>
      <c r="GYG445" s="10"/>
      <c r="GYH445" s="10"/>
      <c r="GYI445" s="10"/>
      <c r="GYJ445" s="10"/>
      <c r="GYK445" s="10"/>
      <c r="GYL445" s="10"/>
      <c r="GYM445" s="10"/>
      <c r="GYN445" s="10"/>
      <c r="GYO445" s="10"/>
      <c r="GYP445" s="10"/>
      <c r="GYQ445" s="10"/>
      <c r="GYR445" s="10"/>
      <c r="GYS445" s="10"/>
      <c r="GYT445" s="10"/>
      <c r="GYU445" s="10"/>
      <c r="GYV445" s="10"/>
      <c r="GYW445" s="10"/>
      <c r="GYX445" s="10"/>
      <c r="GYY445" s="10"/>
      <c r="GYZ445" s="10"/>
      <c r="GZA445" s="10"/>
      <c r="GZB445" s="10"/>
      <c r="GZC445" s="10"/>
      <c r="GZD445" s="10"/>
      <c r="GZE445" s="10"/>
      <c r="GZF445" s="10"/>
      <c r="GZG445" s="10"/>
      <c r="GZH445" s="10"/>
      <c r="GZI445" s="10"/>
      <c r="GZJ445" s="10"/>
      <c r="GZK445" s="10"/>
      <c r="GZL445" s="10"/>
      <c r="GZM445" s="10"/>
      <c r="GZN445" s="10"/>
      <c r="GZO445" s="10"/>
      <c r="GZP445" s="10"/>
      <c r="GZQ445" s="10"/>
      <c r="GZR445" s="10"/>
      <c r="GZS445" s="10"/>
      <c r="GZT445" s="10"/>
      <c r="GZU445" s="10"/>
      <c r="GZV445" s="10"/>
      <c r="GZW445" s="10"/>
      <c r="GZX445" s="10"/>
      <c r="GZY445" s="10"/>
      <c r="GZZ445" s="10"/>
      <c r="HAA445" s="10"/>
      <c r="HAB445" s="10"/>
      <c r="HAC445" s="10"/>
      <c r="HAD445" s="10"/>
      <c r="HAE445" s="10"/>
      <c r="HAF445" s="10"/>
      <c r="HAG445" s="10"/>
      <c r="HAH445" s="10"/>
      <c r="HAI445" s="10"/>
      <c r="HAJ445" s="10"/>
      <c r="HAK445" s="10"/>
      <c r="HAL445" s="10"/>
      <c r="HAM445" s="10"/>
      <c r="HAN445" s="10"/>
      <c r="HAO445" s="10"/>
      <c r="HAP445" s="10"/>
      <c r="HAQ445" s="10"/>
      <c r="HAR445" s="10"/>
      <c r="HAS445" s="10"/>
      <c r="HAT445" s="10"/>
      <c r="HAU445" s="10"/>
      <c r="HAV445" s="10"/>
      <c r="HAW445" s="10"/>
      <c r="HAX445" s="10"/>
      <c r="HAY445" s="10"/>
      <c r="HAZ445" s="10"/>
      <c r="HBA445" s="10"/>
      <c r="HBB445" s="10"/>
      <c r="HBC445" s="10"/>
      <c r="HBD445" s="10"/>
      <c r="HBE445" s="10"/>
      <c r="HBF445" s="10"/>
      <c r="HBG445" s="10"/>
      <c r="HBH445" s="10"/>
      <c r="HBI445" s="10"/>
      <c r="HBJ445" s="10"/>
      <c r="HBK445" s="10"/>
      <c r="HBL445" s="10"/>
      <c r="HBM445" s="10"/>
      <c r="HBN445" s="10"/>
      <c r="HBO445" s="10"/>
      <c r="HBP445" s="10"/>
      <c r="HBQ445" s="10"/>
      <c r="HBR445" s="10"/>
      <c r="HBS445" s="10"/>
      <c r="HBT445" s="10"/>
      <c r="HBU445" s="10"/>
      <c r="HBV445" s="10"/>
      <c r="HBW445" s="10"/>
      <c r="HBX445" s="10"/>
      <c r="HBY445" s="10"/>
      <c r="HBZ445" s="10"/>
      <c r="HCA445" s="10"/>
      <c r="HCB445" s="10"/>
      <c r="HCC445" s="10"/>
      <c r="HCD445" s="10"/>
      <c r="HCE445" s="10"/>
      <c r="HCF445" s="10"/>
      <c r="HCG445" s="10"/>
      <c r="HCH445" s="10"/>
      <c r="HCI445" s="10"/>
      <c r="HCJ445" s="10"/>
      <c r="HCK445" s="10"/>
      <c r="HCL445" s="10"/>
      <c r="HCM445" s="10"/>
      <c r="HCN445" s="10"/>
      <c r="HCO445" s="10"/>
      <c r="HCP445" s="10"/>
      <c r="HCQ445" s="10"/>
      <c r="HCR445" s="10"/>
      <c r="HCS445" s="10"/>
      <c r="HCT445" s="10"/>
      <c r="HCU445" s="10"/>
      <c r="HCV445" s="10"/>
      <c r="HCW445" s="10"/>
      <c r="HCX445" s="10"/>
      <c r="HCY445" s="10"/>
      <c r="HCZ445" s="10"/>
      <c r="HDA445" s="10"/>
      <c r="HDB445" s="10"/>
      <c r="HDC445" s="10"/>
      <c r="HDD445" s="10"/>
      <c r="HDE445" s="10"/>
      <c r="HDF445" s="10"/>
      <c r="HDG445" s="10"/>
      <c r="HDH445" s="10"/>
      <c r="HDI445" s="10"/>
      <c r="HDJ445" s="10"/>
      <c r="HDK445" s="10"/>
      <c r="HDL445" s="10"/>
      <c r="HDM445" s="10"/>
      <c r="HDN445" s="10"/>
      <c r="HDO445" s="10"/>
      <c r="HDP445" s="10"/>
      <c r="HDQ445" s="10"/>
      <c r="HDR445" s="10"/>
      <c r="HDS445" s="10"/>
      <c r="HDT445" s="10"/>
      <c r="HDU445" s="10"/>
      <c r="HDV445" s="10"/>
      <c r="HDW445" s="10"/>
      <c r="HDX445" s="10"/>
      <c r="HDY445" s="10"/>
      <c r="HDZ445" s="10"/>
      <c r="HEA445" s="10"/>
      <c r="HEB445" s="10"/>
      <c r="HEC445" s="10"/>
      <c r="HED445" s="10"/>
      <c r="HEE445" s="10"/>
      <c r="HEF445" s="10"/>
      <c r="HEG445" s="10"/>
      <c r="HEH445" s="10"/>
      <c r="HEI445" s="10"/>
      <c r="HEJ445" s="10"/>
      <c r="HEK445" s="10"/>
      <c r="HEL445" s="10"/>
      <c r="HEM445" s="10"/>
      <c r="HEN445" s="10"/>
      <c r="HEO445" s="10"/>
      <c r="HEP445" s="10"/>
      <c r="HEQ445" s="10"/>
      <c r="HER445" s="10"/>
      <c r="HES445" s="10"/>
      <c r="HET445" s="10"/>
      <c r="HEU445" s="10"/>
      <c r="HEV445" s="10"/>
      <c r="HEW445" s="10"/>
      <c r="HEX445" s="10"/>
      <c r="HEY445" s="10"/>
      <c r="HEZ445" s="10"/>
      <c r="HFA445" s="10"/>
      <c r="HFB445" s="10"/>
      <c r="HFC445" s="10"/>
      <c r="HFD445" s="10"/>
      <c r="HFE445" s="10"/>
      <c r="HFF445" s="10"/>
      <c r="HFG445" s="10"/>
      <c r="HFH445" s="10"/>
      <c r="HFI445" s="10"/>
      <c r="HFJ445" s="10"/>
      <c r="HFK445" s="10"/>
      <c r="HFL445" s="10"/>
      <c r="HFM445" s="10"/>
      <c r="HFN445" s="10"/>
      <c r="HFO445" s="10"/>
      <c r="HFP445" s="10"/>
      <c r="HFQ445" s="10"/>
      <c r="HFR445" s="10"/>
      <c r="HFS445" s="10"/>
      <c r="HFT445" s="10"/>
      <c r="HFU445" s="10"/>
      <c r="HFV445" s="10"/>
      <c r="HFW445" s="10"/>
      <c r="HFX445" s="10"/>
      <c r="HFY445" s="10"/>
      <c r="HFZ445" s="10"/>
      <c r="HGA445" s="10"/>
      <c r="HGB445" s="10"/>
      <c r="HGC445" s="10"/>
      <c r="HGD445" s="10"/>
      <c r="HGE445" s="10"/>
      <c r="HGF445" s="10"/>
      <c r="HGG445" s="10"/>
      <c r="HGH445" s="10"/>
      <c r="HGI445" s="10"/>
      <c r="HGJ445" s="10"/>
      <c r="HGK445" s="10"/>
      <c r="HGL445" s="10"/>
      <c r="HGM445" s="10"/>
      <c r="HGN445" s="10"/>
      <c r="HGO445" s="10"/>
      <c r="HGP445" s="10"/>
      <c r="HGQ445" s="10"/>
      <c r="HGR445" s="10"/>
      <c r="HGS445" s="10"/>
      <c r="HGT445" s="10"/>
      <c r="HGU445" s="10"/>
      <c r="HGV445" s="10"/>
      <c r="HGW445" s="10"/>
      <c r="HGX445" s="10"/>
      <c r="HGY445" s="10"/>
      <c r="HGZ445" s="10"/>
      <c r="HHA445" s="10"/>
      <c r="HHB445" s="10"/>
      <c r="HHC445" s="10"/>
      <c r="HHD445" s="10"/>
      <c r="HHE445" s="10"/>
      <c r="HHF445" s="10"/>
      <c r="HHG445" s="10"/>
      <c r="HHH445" s="10"/>
      <c r="HHI445" s="10"/>
      <c r="HHJ445" s="10"/>
      <c r="HHK445" s="10"/>
      <c r="HHL445" s="10"/>
      <c r="HHM445" s="10"/>
      <c r="HHN445" s="10"/>
      <c r="HHO445" s="10"/>
      <c r="HHP445" s="10"/>
      <c r="HHQ445" s="10"/>
      <c r="HHR445" s="10"/>
      <c r="HHS445" s="10"/>
      <c r="HHT445" s="10"/>
      <c r="HHU445" s="10"/>
      <c r="HHV445" s="10"/>
      <c r="HHW445" s="10"/>
      <c r="HHX445" s="10"/>
      <c r="HHY445" s="10"/>
      <c r="HHZ445" s="10"/>
      <c r="HIA445" s="10"/>
      <c r="HIB445" s="10"/>
      <c r="HIC445" s="10"/>
      <c r="HID445" s="10"/>
      <c r="HIE445" s="10"/>
      <c r="HIF445" s="10"/>
      <c r="HIG445" s="10"/>
      <c r="HIH445" s="10"/>
      <c r="HII445" s="10"/>
      <c r="HIJ445" s="10"/>
      <c r="HIK445" s="10"/>
      <c r="HIL445" s="10"/>
      <c r="HIM445" s="10"/>
      <c r="HIN445" s="10"/>
      <c r="HIO445" s="10"/>
      <c r="HIP445" s="10"/>
      <c r="HIQ445" s="10"/>
      <c r="HIR445" s="10"/>
      <c r="HIS445" s="10"/>
      <c r="HIT445" s="10"/>
      <c r="HIU445" s="10"/>
      <c r="HIV445" s="10"/>
      <c r="HIW445" s="10"/>
      <c r="HIX445" s="10"/>
      <c r="HIY445" s="10"/>
      <c r="HIZ445" s="10"/>
      <c r="HJA445" s="10"/>
      <c r="HJB445" s="10"/>
      <c r="HJC445" s="10"/>
      <c r="HJD445" s="10"/>
      <c r="HJE445" s="10"/>
      <c r="HJF445" s="10"/>
      <c r="HJG445" s="10"/>
      <c r="HJH445" s="10"/>
      <c r="HJI445" s="10"/>
      <c r="HJJ445" s="10"/>
      <c r="HJK445" s="10"/>
      <c r="HJL445" s="10"/>
      <c r="HJM445" s="10"/>
      <c r="HJN445" s="10"/>
      <c r="HJO445" s="10"/>
      <c r="HJP445" s="10"/>
      <c r="HJQ445" s="10"/>
      <c r="HJR445" s="10"/>
      <c r="HJS445" s="10"/>
      <c r="HJT445" s="10"/>
      <c r="HJU445" s="10"/>
      <c r="HJV445" s="10"/>
      <c r="HJW445" s="10"/>
      <c r="HJX445" s="10"/>
      <c r="HJY445" s="10"/>
      <c r="HJZ445" s="10"/>
      <c r="HKA445" s="10"/>
      <c r="HKB445" s="10"/>
      <c r="HKC445" s="10"/>
      <c r="HKD445" s="10"/>
      <c r="HKE445" s="10"/>
      <c r="HKF445" s="10"/>
      <c r="HKG445" s="10"/>
      <c r="HKH445" s="10"/>
      <c r="HKI445" s="10"/>
      <c r="HKJ445" s="10"/>
      <c r="HKK445" s="10"/>
      <c r="HKL445" s="10"/>
      <c r="HKM445" s="10"/>
      <c r="HKN445" s="10"/>
      <c r="HKO445" s="10"/>
      <c r="HKP445" s="10"/>
      <c r="HKQ445" s="10"/>
      <c r="HKR445" s="10"/>
      <c r="HKS445" s="10"/>
      <c r="HKT445" s="10"/>
      <c r="HKU445" s="10"/>
      <c r="HKV445" s="10"/>
      <c r="HKW445" s="10"/>
      <c r="HKX445" s="10"/>
      <c r="HKY445" s="10"/>
      <c r="HKZ445" s="10"/>
      <c r="HLA445" s="10"/>
      <c r="HLB445" s="10"/>
      <c r="HLC445" s="10"/>
      <c r="HLD445" s="10"/>
      <c r="HLE445" s="10"/>
      <c r="HLF445" s="10"/>
      <c r="HLG445" s="10"/>
      <c r="HLH445" s="10"/>
      <c r="HLI445" s="10"/>
      <c r="HLJ445" s="10"/>
      <c r="HLK445" s="10"/>
      <c r="HLL445" s="10"/>
      <c r="HLM445" s="10"/>
      <c r="HLN445" s="10"/>
      <c r="HLO445" s="10"/>
      <c r="HLP445" s="10"/>
      <c r="HLQ445" s="10"/>
      <c r="HLR445" s="10"/>
      <c r="HLS445" s="10"/>
      <c r="HLT445" s="10"/>
      <c r="HLU445" s="10"/>
      <c r="HLV445" s="10"/>
      <c r="HLW445" s="10"/>
      <c r="HLX445" s="10"/>
      <c r="HLY445" s="10"/>
      <c r="HLZ445" s="10"/>
      <c r="HMA445" s="10"/>
      <c r="HMB445" s="10"/>
      <c r="HMC445" s="10"/>
      <c r="HMD445" s="10"/>
      <c r="HME445" s="10"/>
      <c r="HMF445" s="10"/>
      <c r="HMG445" s="10"/>
      <c r="HMH445" s="10"/>
      <c r="HMI445" s="10"/>
      <c r="HMJ445" s="10"/>
      <c r="HMK445" s="10"/>
      <c r="HML445" s="10"/>
      <c r="HMM445" s="10"/>
      <c r="HMN445" s="10"/>
      <c r="HMO445" s="10"/>
      <c r="HMP445" s="10"/>
      <c r="HMQ445" s="10"/>
      <c r="HMR445" s="10"/>
      <c r="HMS445" s="10"/>
      <c r="HMT445" s="10"/>
      <c r="HMU445" s="10"/>
      <c r="HMV445" s="10"/>
      <c r="HMW445" s="10"/>
      <c r="HMX445" s="10"/>
      <c r="HMY445" s="10"/>
      <c r="HMZ445" s="10"/>
      <c r="HNA445" s="10"/>
      <c r="HNB445" s="10"/>
      <c r="HNC445" s="10"/>
      <c r="HND445" s="10"/>
      <c r="HNE445" s="10"/>
      <c r="HNF445" s="10"/>
      <c r="HNG445" s="10"/>
      <c r="HNH445" s="10"/>
      <c r="HNI445" s="10"/>
      <c r="HNJ445" s="10"/>
      <c r="HNK445" s="10"/>
      <c r="HNL445" s="10"/>
      <c r="HNM445" s="10"/>
      <c r="HNN445" s="10"/>
      <c r="HNO445" s="10"/>
      <c r="HNP445" s="10"/>
      <c r="HNQ445" s="10"/>
      <c r="HNR445" s="10"/>
      <c r="HNS445" s="10"/>
      <c r="HNT445" s="10"/>
      <c r="HNU445" s="10"/>
      <c r="HNV445" s="10"/>
      <c r="HNW445" s="10"/>
      <c r="HNX445" s="10"/>
      <c r="HNY445" s="10"/>
      <c r="HNZ445" s="10"/>
      <c r="HOA445" s="10"/>
      <c r="HOB445" s="10"/>
      <c r="HOC445" s="10"/>
      <c r="HOD445" s="10"/>
      <c r="HOE445" s="10"/>
      <c r="HOF445" s="10"/>
      <c r="HOG445" s="10"/>
      <c r="HOH445" s="10"/>
      <c r="HOI445" s="10"/>
      <c r="HOJ445" s="10"/>
      <c r="HOK445" s="10"/>
      <c r="HOL445" s="10"/>
      <c r="HOM445" s="10"/>
      <c r="HON445" s="10"/>
      <c r="HOO445" s="10"/>
      <c r="HOP445" s="10"/>
      <c r="HOQ445" s="10"/>
      <c r="HOR445" s="10"/>
      <c r="HOS445" s="10"/>
      <c r="HOT445" s="10"/>
      <c r="HOU445" s="10"/>
      <c r="HOV445" s="10"/>
      <c r="HOW445" s="10"/>
      <c r="HOX445" s="10"/>
      <c r="HOY445" s="10"/>
      <c r="HOZ445" s="10"/>
      <c r="HPA445" s="10"/>
      <c r="HPB445" s="10"/>
      <c r="HPC445" s="10"/>
      <c r="HPD445" s="10"/>
      <c r="HPE445" s="10"/>
      <c r="HPF445" s="10"/>
      <c r="HPG445" s="10"/>
      <c r="HPH445" s="10"/>
      <c r="HPI445" s="10"/>
      <c r="HPJ445" s="10"/>
      <c r="HPK445" s="10"/>
      <c r="HPL445" s="10"/>
      <c r="HPM445" s="10"/>
      <c r="HPN445" s="10"/>
      <c r="HPO445" s="10"/>
      <c r="HPP445" s="10"/>
      <c r="HPQ445" s="10"/>
      <c r="HPR445" s="10"/>
      <c r="HPS445" s="10"/>
      <c r="HPT445" s="10"/>
      <c r="HPU445" s="10"/>
      <c r="HPV445" s="10"/>
      <c r="HPW445" s="10"/>
      <c r="HPX445" s="10"/>
      <c r="HPY445" s="10"/>
      <c r="HPZ445" s="10"/>
      <c r="HQA445" s="10"/>
      <c r="HQB445" s="10"/>
      <c r="HQC445" s="10"/>
      <c r="HQD445" s="10"/>
      <c r="HQE445" s="10"/>
      <c r="HQF445" s="10"/>
      <c r="HQG445" s="10"/>
      <c r="HQH445" s="10"/>
      <c r="HQI445" s="10"/>
      <c r="HQJ445" s="10"/>
      <c r="HQK445" s="10"/>
      <c r="HQL445" s="10"/>
      <c r="HQM445" s="10"/>
      <c r="HQN445" s="10"/>
      <c r="HQO445" s="10"/>
      <c r="HQP445" s="10"/>
      <c r="HQQ445" s="10"/>
      <c r="HQR445" s="10"/>
      <c r="HQS445" s="10"/>
      <c r="HQT445" s="10"/>
      <c r="HQU445" s="10"/>
      <c r="HQV445" s="10"/>
      <c r="HQW445" s="10"/>
      <c r="HQX445" s="10"/>
      <c r="HQY445" s="10"/>
      <c r="HQZ445" s="10"/>
      <c r="HRA445" s="10"/>
      <c r="HRB445" s="10"/>
      <c r="HRC445" s="10"/>
      <c r="HRD445" s="10"/>
      <c r="HRE445" s="10"/>
      <c r="HRF445" s="10"/>
      <c r="HRG445" s="10"/>
      <c r="HRH445" s="10"/>
      <c r="HRI445" s="10"/>
      <c r="HRJ445" s="10"/>
      <c r="HRK445" s="10"/>
      <c r="HRL445" s="10"/>
      <c r="HRM445" s="10"/>
      <c r="HRN445" s="10"/>
      <c r="HRO445" s="10"/>
      <c r="HRP445" s="10"/>
      <c r="HRQ445" s="10"/>
      <c r="HRR445" s="10"/>
      <c r="HRS445" s="10"/>
      <c r="HRT445" s="10"/>
      <c r="HRU445" s="10"/>
      <c r="HRV445" s="10"/>
      <c r="HRW445" s="10"/>
      <c r="HRX445" s="10"/>
      <c r="HRY445" s="10"/>
      <c r="HRZ445" s="10"/>
      <c r="HSA445" s="10"/>
      <c r="HSB445" s="10"/>
      <c r="HSC445" s="10"/>
      <c r="HSD445" s="10"/>
      <c r="HSE445" s="10"/>
      <c r="HSF445" s="10"/>
      <c r="HSG445" s="10"/>
      <c r="HSH445" s="10"/>
      <c r="HSI445" s="10"/>
      <c r="HSJ445" s="10"/>
      <c r="HSK445" s="10"/>
      <c r="HSL445" s="10"/>
      <c r="HSM445" s="10"/>
      <c r="HSN445" s="10"/>
      <c r="HSO445" s="10"/>
      <c r="HSP445" s="10"/>
      <c r="HSQ445" s="10"/>
      <c r="HSR445" s="10"/>
      <c r="HSS445" s="10"/>
      <c r="HST445" s="10"/>
      <c r="HSU445" s="10"/>
      <c r="HSV445" s="10"/>
      <c r="HSW445" s="10"/>
      <c r="HSX445" s="10"/>
      <c r="HSY445" s="10"/>
      <c r="HSZ445" s="10"/>
      <c r="HTA445" s="10"/>
      <c r="HTB445" s="10"/>
      <c r="HTC445" s="10"/>
      <c r="HTD445" s="10"/>
      <c r="HTE445" s="10"/>
      <c r="HTF445" s="10"/>
      <c r="HTG445" s="10"/>
      <c r="HTH445" s="10"/>
      <c r="HTI445" s="10"/>
      <c r="HTJ445" s="10"/>
      <c r="HTK445" s="10"/>
      <c r="HTL445" s="10"/>
      <c r="HTM445" s="10"/>
      <c r="HTN445" s="10"/>
      <c r="HTO445" s="10"/>
      <c r="HTP445" s="10"/>
      <c r="HTQ445" s="10"/>
      <c r="HTR445" s="10"/>
      <c r="HTS445" s="10"/>
      <c r="HTT445" s="10"/>
      <c r="HTU445" s="10"/>
      <c r="HTV445" s="10"/>
      <c r="HTW445" s="10"/>
      <c r="HTX445" s="10"/>
      <c r="HTY445" s="10"/>
      <c r="HTZ445" s="10"/>
      <c r="HUA445" s="10"/>
      <c r="HUB445" s="10"/>
      <c r="HUC445" s="10"/>
      <c r="HUD445" s="10"/>
      <c r="HUE445" s="10"/>
      <c r="HUF445" s="10"/>
      <c r="HUG445" s="10"/>
      <c r="HUH445" s="10"/>
      <c r="HUI445" s="10"/>
      <c r="HUJ445" s="10"/>
      <c r="HUK445" s="10"/>
      <c r="HUL445" s="10"/>
      <c r="HUM445" s="10"/>
      <c r="HUN445" s="10"/>
      <c r="HUO445" s="10"/>
      <c r="HUP445" s="10"/>
      <c r="HUQ445" s="10"/>
      <c r="HUR445" s="10"/>
      <c r="HUS445" s="10"/>
      <c r="HUT445" s="10"/>
      <c r="HUU445" s="10"/>
      <c r="HUV445" s="10"/>
      <c r="HUW445" s="10"/>
      <c r="HUX445" s="10"/>
      <c r="HUY445" s="10"/>
      <c r="HUZ445" s="10"/>
      <c r="HVA445" s="10"/>
      <c r="HVB445" s="10"/>
      <c r="HVC445" s="10"/>
      <c r="HVD445" s="10"/>
      <c r="HVE445" s="10"/>
      <c r="HVF445" s="10"/>
      <c r="HVG445" s="10"/>
      <c r="HVH445" s="10"/>
      <c r="HVI445" s="10"/>
      <c r="HVJ445" s="10"/>
      <c r="HVK445" s="10"/>
      <c r="HVL445" s="10"/>
      <c r="HVM445" s="10"/>
      <c r="HVN445" s="10"/>
      <c r="HVO445" s="10"/>
      <c r="HVP445" s="10"/>
      <c r="HVQ445" s="10"/>
      <c r="HVR445" s="10"/>
      <c r="HVS445" s="10"/>
      <c r="HVT445" s="10"/>
      <c r="HVU445" s="10"/>
      <c r="HVV445" s="10"/>
      <c r="HVW445" s="10"/>
      <c r="HVX445" s="10"/>
      <c r="HVY445" s="10"/>
      <c r="HVZ445" s="10"/>
      <c r="HWA445" s="10"/>
      <c r="HWB445" s="10"/>
      <c r="HWC445" s="10"/>
      <c r="HWD445" s="10"/>
      <c r="HWE445" s="10"/>
      <c r="HWF445" s="10"/>
      <c r="HWG445" s="10"/>
      <c r="HWH445" s="10"/>
      <c r="HWI445" s="10"/>
      <c r="HWJ445" s="10"/>
      <c r="HWK445" s="10"/>
      <c r="HWL445" s="10"/>
      <c r="HWM445" s="10"/>
      <c r="HWN445" s="10"/>
      <c r="HWO445" s="10"/>
      <c r="HWP445" s="10"/>
      <c r="HWQ445" s="10"/>
      <c r="HWR445" s="10"/>
      <c r="HWS445" s="10"/>
      <c r="HWT445" s="10"/>
      <c r="HWU445" s="10"/>
      <c r="HWV445" s="10"/>
      <c r="HWW445" s="10"/>
      <c r="HWX445" s="10"/>
      <c r="HWY445" s="10"/>
      <c r="HWZ445" s="10"/>
      <c r="HXA445" s="10"/>
      <c r="HXB445" s="10"/>
      <c r="HXC445" s="10"/>
      <c r="HXD445" s="10"/>
      <c r="HXE445" s="10"/>
      <c r="HXF445" s="10"/>
      <c r="HXG445" s="10"/>
      <c r="HXH445" s="10"/>
      <c r="HXI445" s="10"/>
      <c r="HXJ445" s="10"/>
      <c r="HXK445" s="10"/>
      <c r="HXL445" s="10"/>
      <c r="HXM445" s="10"/>
      <c r="HXN445" s="10"/>
      <c r="HXO445" s="10"/>
      <c r="HXP445" s="10"/>
      <c r="HXQ445" s="10"/>
      <c r="HXR445" s="10"/>
      <c r="HXS445" s="10"/>
      <c r="HXT445" s="10"/>
      <c r="HXU445" s="10"/>
      <c r="HXV445" s="10"/>
      <c r="HXW445" s="10"/>
      <c r="HXX445" s="10"/>
      <c r="HXY445" s="10"/>
      <c r="HXZ445" s="10"/>
      <c r="HYA445" s="10"/>
      <c r="HYB445" s="10"/>
      <c r="HYC445" s="10"/>
      <c r="HYD445" s="10"/>
      <c r="HYE445" s="10"/>
      <c r="HYF445" s="10"/>
      <c r="HYG445" s="10"/>
      <c r="HYH445" s="10"/>
      <c r="HYI445" s="10"/>
      <c r="HYJ445" s="10"/>
      <c r="HYK445" s="10"/>
      <c r="HYL445" s="10"/>
      <c r="HYM445" s="10"/>
      <c r="HYN445" s="10"/>
      <c r="HYO445" s="10"/>
      <c r="HYP445" s="10"/>
      <c r="HYQ445" s="10"/>
      <c r="HYR445" s="10"/>
      <c r="HYS445" s="10"/>
      <c r="HYT445" s="10"/>
      <c r="HYU445" s="10"/>
      <c r="HYV445" s="10"/>
      <c r="HYW445" s="10"/>
      <c r="HYX445" s="10"/>
      <c r="HYY445" s="10"/>
      <c r="HYZ445" s="10"/>
      <c r="HZA445" s="10"/>
      <c r="HZB445" s="10"/>
      <c r="HZC445" s="10"/>
      <c r="HZD445" s="10"/>
      <c r="HZE445" s="10"/>
      <c r="HZF445" s="10"/>
      <c r="HZG445" s="10"/>
      <c r="HZH445" s="10"/>
      <c r="HZI445" s="10"/>
      <c r="HZJ445" s="10"/>
      <c r="HZK445" s="10"/>
      <c r="HZL445" s="10"/>
      <c r="HZM445" s="10"/>
      <c r="HZN445" s="10"/>
      <c r="HZO445" s="10"/>
      <c r="HZP445" s="10"/>
      <c r="HZQ445" s="10"/>
      <c r="HZR445" s="10"/>
      <c r="HZS445" s="10"/>
      <c r="HZT445" s="10"/>
      <c r="HZU445" s="10"/>
      <c r="HZV445" s="10"/>
      <c r="HZW445" s="10"/>
      <c r="HZX445" s="10"/>
      <c r="HZY445" s="10"/>
      <c r="HZZ445" s="10"/>
      <c r="IAA445" s="10"/>
      <c r="IAB445" s="10"/>
      <c r="IAC445" s="10"/>
      <c r="IAD445" s="10"/>
      <c r="IAE445" s="10"/>
      <c r="IAF445" s="10"/>
      <c r="IAG445" s="10"/>
      <c r="IAH445" s="10"/>
      <c r="IAI445" s="10"/>
      <c r="IAJ445" s="10"/>
      <c r="IAK445" s="10"/>
      <c r="IAL445" s="10"/>
      <c r="IAM445" s="10"/>
      <c r="IAN445" s="10"/>
      <c r="IAO445" s="10"/>
      <c r="IAP445" s="10"/>
      <c r="IAQ445" s="10"/>
      <c r="IAR445" s="10"/>
      <c r="IAS445" s="10"/>
      <c r="IAT445" s="10"/>
      <c r="IAU445" s="10"/>
      <c r="IAV445" s="10"/>
      <c r="IAW445" s="10"/>
      <c r="IAX445" s="10"/>
      <c r="IAY445" s="10"/>
      <c r="IAZ445" s="10"/>
      <c r="IBA445" s="10"/>
      <c r="IBB445" s="10"/>
      <c r="IBC445" s="10"/>
      <c r="IBD445" s="10"/>
      <c r="IBE445" s="10"/>
      <c r="IBF445" s="10"/>
      <c r="IBG445" s="10"/>
      <c r="IBH445" s="10"/>
      <c r="IBI445" s="10"/>
      <c r="IBJ445" s="10"/>
      <c r="IBK445" s="10"/>
      <c r="IBL445" s="10"/>
      <c r="IBM445" s="10"/>
      <c r="IBN445" s="10"/>
      <c r="IBO445" s="10"/>
      <c r="IBP445" s="10"/>
      <c r="IBQ445" s="10"/>
      <c r="IBR445" s="10"/>
      <c r="IBS445" s="10"/>
      <c r="IBT445" s="10"/>
      <c r="IBU445" s="10"/>
      <c r="IBV445" s="10"/>
      <c r="IBW445" s="10"/>
      <c r="IBX445" s="10"/>
      <c r="IBY445" s="10"/>
      <c r="IBZ445" s="10"/>
      <c r="ICA445" s="10"/>
      <c r="ICB445" s="10"/>
      <c r="ICC445" s="10"/>
      <c r="ICD445" s="10"/>
      <c r="ICE445" s="10"/>
      <c r="ICF445" s="10"/>
      <c r="ICG445" s="10"/>
      <c r="ICH445" s="10"/>
      <c r="ICI445" s="10"/>
      <c r="ICJ445" s="10"/>
      <c r="ICK445" s="10"/>
      <c r="ICL445" s="10"/>
      <c r="ICM445" s="10"/>
      <c r="ICN445" s="10"/>
      <c r="ICO445" s="10"/>
      <c r="ICP445" s="10"/>
      <c r="ICQ445" s="10"/>
      <c r="ICR445" s="10"/>
      <c r="ICS445" s="10"/>
      <c r="ICT445" s="10"/>
      <c r="ICU445" s="10"/>
      <c r="ICV445" s="10"/>
      <c r="ICW445" s="10"/>
      <c r="ICX445" s="10"/>
      <c r="ICY445" s="10"/>
      <c r="ICZ445" s="10"/>
      <c r="IDA445" s="10"/>
      <c r="IDB445" s="10"/>
      <c r="IDC445" s="10"/>
      <c r="IDD445" s="10"/>
      <c r="IDE445" s="10"/>
      <c r="IDF445" s="10"/>
      <c r="IDG445" s="10"/>
      <c r="IDH445" s="10"/>
      <c r="IDI445" s="10"/>
      <c r="IDJ445" s="10"/>
      <c r="IDK445" s="10"/>
      <c r="IDL445" s="10"/>
      <c r="IDM445" s="10"/>
      <c r="IDN445" s="10"/>
      <c r="IDO445" s="10"/>
      <c r="IDP445" s="10"/>
      <c r="IDQ445" s="10"/>
      <c r="IDR445" s="10"/>
      <c r="IDS445" s="10"/>
      <c r="IDT445" s="10"/>
      <c r="IDU445" s="10"/>
      <c r="IDV445" s="10"/>
      <c r="IDW445" s="10"/>
      <c r="IDX445" s="10"/>
      <c r="IDY445" s="10"/>
      <c r="IDZ445" s="10"/>
      <c r="IEA445" s="10"/>
      <c r="IEB445" s="10"/>
      <c r="IEC445" s="10"/>
      <c r="IED445" s="10"/>
      <c r="IEE445" s="10"/>
      <c r="IEF445" s="10"/>
      <c r="IEG445" s="10"/>
      <c r="IEH445" s="10"/>
      <c r="IEI445" s="10"/>
      <c r="IEJ445" s="10"/>
      <c r="IEK445" s="10"/>
      <c r="IEL445" s="10"/>
      <c r="IEM445" s="10"/>
      <c r="IEN445" s="10"/>
      <c r="IEO445" s="10"/>
      <c r="IEP445" s="10"/>
      <c r="IEQ445" s="10"/>
      <c r="IER445" s="10"/>
      <c r="IES445" s="10"/>
      <c r="IET445" s="10"/>
      <c r="IEU445" s="10"/>
      <c r="IEV445" s="10"/>
      <c r="IEW445" s="10"/>
      <c r="IEX445" s="10"/>
      <c r="IEY445" s="10"/>
      <c r="IEZ445" s="10"/>
      <c r="IFA445" s="10"/>
      <c r="IFB445" s="10"/>
      <c r="IFC445" s="10"/>
      <c r="IFD445" s="10"/>
      <c r="IFE445" s="10"/>
      <c r="IFF445" s="10"/>
      <c r="IFG445" s="10"/>
      <c r="IFH445" s="10"/>
      <c r="IFI445" s="10"/>
      <c r="IFJ445" s="10"/>
      <c r="IFK445" s="10"/>
      <c r="IFL445" s="10"/>
      <c r="IFM445" s="10"/>
      <c r="IFN445" s="10"/>
      <c r="IFO445" s="10"/>
      <c r="IFP445" s="10"/>
      <c r="IFQ445" s="10"/>
      <c r="IFR445" s="10"/>
      <c r="IFS445" s="10"/>
      <c r="IFT445" s="10"/>
      <c r="IFU445" s="10"/>
      <c r="IFV445" s="10"/>
      <c r="IFW445" s="10"/>
      <c r="IFX445" s="10"/>
      <c r="IFY445" s="10"/>
      <c r="IFZ445" s="10"/>
      <c r="IGA445" s="10"/>
      <c r="IGB445" s="10"/>
      <c r="IGC445" s="10"/>
      <c r="IGD445" s="10"/>
      <c r="IGE445" s="10"/>
      <c r="IGF445" s="10"/>
      <c r="IGG445" s="10"/>
      <c r="IGH445" s="10"/>
      <c r="IGI445" s="10"/>
      <c r="IGJ445" s="10"/>
      <c r="IGK445" s="10"/>
      <c r="IGL445" s="10"/>
      <c r="IGM445" s="10"/>
      <c r="IGN445" s="10"/>
      <c r="IGO445" s="10"/>
      <c r="IGP445" s="10"/>
      <c r="IGQ445" s="10"/>
      <c r="IGR445" s="10"/>
      <c r="IGS445" s="10"/>
      <c r="IGT445" s="10"/>
      <c r="IGU445" s="10"/>
      <c r="IGV445" s="10"/>
      <c r="IGW445" s="10"/>
      <c r="IGX445" s="10"/>
      <c r="IGY445" s="10"/>
      <c r="IGZ445" s="10"/>
      <c r="IHA445" s="10"/>
      <c r="IHB445" s="10"/>
      <c r="IHC445" s="10"/>
      <c r="IHD445" s="10"/>
      <c r="IHE445" s="10"/>
      <c r="IHF445" s="10"/>
      <c r="IHG445" s="10"/>
      <c r="IHH445" s="10"/>
      <c r="IHI445" s="10"/>
      <c r="IHJ445" s="10"/>
      <c r="IHK445" s="10"/>
      <c r="IHL445" s="10"/>
      <c r="IHM445" s="10"/>
      <c r="IHN445" s="10"/>
      <c r="IHO445" s="10"/>
      <c r="IHP445" s="10"/>
      <c r="IHQ445" s="10"/>
      <c r="IHR445" s="10"/>
      <c r="IHS445" s="10"/>
      <c r="IHT445" s="10"/>
      <c r="IHU445" s="10"/>
      <c r="IHV445" s="10"/>
      <c r="IHW445" s="10"/>
      <c r="IHX445" s="10"/>
      <c r="IHY445" s="10"/>
      <c r="IHZ445" s="10"/>
      <c r="IIA445" s="10"/>
      <c r="IIB445" s="10"/>
      <c r="IIC445" s="10"/>
      <c r="IID445" s="10"/>
      <c r="IIE445" s="10"/>
      <c r="IIF445" s="10"/>
      <c r="IIG445" s="10"/>
      <c r="IIH445" s="10"/>
      <c r="III445" s="10"/>
      <c r="IIJ445" s="10"/>
      <c r="IIK445" s="10"/>
      <c r="IIL445" s="10"/>
      <c r="IIM445" s="10"/>
      <c r="IIN445" s="10"/>
      <c r="IIO445" s="10"/>
      <c r="IIP445" s="10"/>
      <c r="IIQ445" s="10"/>
      <c r="IIR445" s="10"/>
      <c r="IIS445" s="10"/>
      <c r="IIT445" s="10"/>
      <c r="IIU445" s="10"/>
      <c r="IIV445" s="10"/>
      <c r="IIW445" s="10"/>
      <c r="IIX445" s="10"/>
      <c r="IIY445" s="10"/>
      <c r="IIZ445" s="10"/>
      <c r="IJA445" s="10"/>
      <c r="IJB445" s="10"/>
      <c r="IJC445" s="10"/>
      <c r="IJD445" s="10"/>
      <c r="IJE445" s="10"/>
      <c r="IJF445" s="10"/>
      <c r="IJG445" s="10"/>
      <c r="IJH445" s="10"/>
      <c r="IJI445" s="10"/>
      <c r="IJJ445" s="10"/>
      <c r="IJK445" s="10"/>
      <c r="IJL445" s="10"/>
      <c r="IJM445" s="10"/>
      <c r="IJN445" s="10"/>
      <c r="IJO445" s="10"/>
      <c r="IJP445" s="10"/>
      <c r="IJQ445" s="10"/>
      <c r="IJR445" s="10"/>
      <c r="IJS445" s="10"/>
      <c r="IJT445" s="10"/>
      <c r="IJU445" s="10"/>
      <c r="IJV445" s="10"/>
      <c r="IJW445" s="10"/>
      <c r="IJX445" s="10"/>
      <c r="IJY445" s="10"/>
      <c r="IJZ445" s="10"/>
      <c r="IKA445" s="10"/>
      <c r="IKB445" s="10"/>
      <c r="IKC445" s="10"/>
      <c r="IKD445" s="10"/>
      <c r="IKE445" s="10"/>
      <c r="IKF445" s="10"/>
      <c r="IKG445" s="10"/>
      <c r="IKH445" s="10"/>
      <c r="IKI445" s="10"/>
      <c r="IKJ445" s="10"/>
      <c r="IKK445" s="10"/>
      <c r="IKL445" s="10"/>
      <c r="IKM445" s="10"/>
      <c r="IKN445" s="10"/>
      <c r="IKO445" s="10"/>
      <c r="IKP445" s="10"/>
      <c r="IKQ445" s="10"/>
      <c r="IKR445" s="10"/>
      <c r="IKS445" s="10"/>
      <c r="IKT445" s="10"/>
      <c r="IKU445" s="10"/>
      <c r="IKV445" s="10"/>
      <c r="IKW445" s="10"/>
      <c r="IKX445" s="10"/>
      <c r="IKY445" s="10"/>
      <c r="IKZ445" s="10"/>
      <c r="ILA445" s="10"/>
      <c r="ILB445" s="10"/>
      <c r="ILC445" s="10"/>
      <c r="ILD445" s="10"/>
      <c r="ILE445" s="10"/>
      <c r="ILF445" s="10"/>
      <c r="ILG445" s="10"/>
      <c r="ILH445" s="10"/>
      <c r="ILI445" s="10"/>
      <c r="ILJ445" s="10"/>
      <c r="ILK445" s="10"/>
      <c r="ILL445" s="10"/>
      <c r="ILM445" s="10"/>
      <c r="ILN445" s="10"/>
      <c r="ILO445" s="10"/>
      <c r="ILP445" s="10"/>
      <c r="ILQ445" s="10"/>
      <c r="ILR445" s="10"/>
      <c r="ILS445" s="10"/>
      <c r="ILT445" s="10"/>
      <c r="ILU445" s="10"/>
      <c r="ILV445" s="10"/>
      <c r="ILW445" s="10"/>
      <c r="ILX445" s="10"/>
      <c r="ILY445" s="10"/>
      <c r="ILZ445" s="10"/>
      <c r="IMA445" s="10"/>
      <c r="IMB445" s="10"/>
      <c r="IMC445" s="10"/>
      <c r="IMD445" s="10"/>
      <c r="IME445" s="10"/>
      <c r="IMF445" s="10"/>
      <c r="IMG445" s="10"/>
      <c r="IMH445" s="10"/>
      <c r="IMI445" s="10"/>
      <c r="IMJ445" s="10"/>
      <c r="IMK445" s="10"/>
      <c r="IML445" s="10"/>
      <c r="IMM445" s="10"/>
      <c r="IMN445" s="10"/>
      <c r="IMO445" s="10"/>
      <c r="IMP445" s="10"/>
      <c r="IMQ445" s="10"/>
      <c r="IMR445" s="10"/>
      <c r="IMS445" s="10"/>
      <c r="IMT445" s="10"/>
      <c r="IMU445" s="10"/>
      <c r="IMV445" s="10"/>
      <c r="IMW445" s="10"/>
      <c r="IMX445" s="10"/>
      <c r="IMY445" s="10"/>
      <c r="IMZ445" s="10"/>
      <c r="INA445" s="10"/>
      <c r="INB445" s="10"/>
      <c r="INC445" s="10"/>
      <c r="IND445" s="10"/>
      <c r="INE445" s="10"/>
      <c r="INF445" s="10"/>
      <c r="ING445" s="10"/>
      <c r="INH445" s="10"/>
      <c r="INI445" s="10"/>
      <c r="INJ445" s="10"/>
      <c r="INK445" s="10"/>
      <c r="INL445" s="10"/>
      <c r="INM445" s="10"/>
      <c r="INN445" s="10"/>
      <c r="INO445" s="10"/>
      <c r="INP445" s="10"/>
      <c r="INQ445" s="10"/>
      <c r="INR445" s="10"/>
      <c r="INS445" s="10"/>
      <c r="INT445" s="10"/>
      <c r="INU445" s="10"/>
      <c r="INV445" s="10"/>
      <c r="INW445" s="10"/>
      <c r="INX445" s="10"/>
      <c r="INY445" s="10"/>
      <c r="INZ445" s="10"/>
      <c r="IOA445" s="10"/>
      <c r="IOB445" s="10"/>
      <c r="IOC445" s="10"/>
      <c r="IOD445" s="10"/>
      <c r="IOE445" s="10"/>
      <c r="IOF445" s="10"/>
      <c r="IOG445" s="10"/>
      <c r="IOH445" s="10"/>
      <c r="IOI445" s="10"/>
      <c r="IOJ445" s="10"/>
      <c r="IOK445" s="10"/>
      <c r="IOL445" s="10"/>
      <c r="IOM445" s="10"/>
      <c r="ION445" s="10"/>
      <c r="IOO445" s="10"/>
      <c r="IOP445" s="10"/>
      <c r="IOQ445" s="10"/>
      <c r="IOR445" s="10"/>
      <c r="IOS445" s="10"/>
      <c r="IOT445" s="10"/>
      <c r="IOU445" s="10"/>
      <c r="IOV445" s="10"/>
      <c r="IOW445" s="10"/>
      <c r="IOX445" s="10"/>
      <c r="IOY445" s="10"/>
      <c r="IOZ445" s="10"/>
      <c r="IPA445" s="10"/>
      <c r="IPB445" s="10"/>
      <c r="IPC445" s="10"/>
      <c r="IPD445" s="10"/>
      <c r="IPE445" s="10"/>
      <c r="IPF445" s="10"/>
      <c r="IPG445" s="10"/>
      <c r="IPH445" s="10"/>
      <c r="IPI445" s="10"/>
      <c r="IPJ445" s="10"/>
      <c r="IPK445" s="10"/>
      <c r="IPL445" s="10"/>
      <c r="IPM445" s="10"/>
      <c r="IPN445" s="10"/>
      <c r="IPO445" s="10"/>
      <c r="IPP445" s="10"/>
      <c r="IPQ445" s="10"/>
      <c r="IPR445" s="10"/>
      <c r="IPS445" s="10"/>
      <c r="IPT445" s="10"/>
      <c r="IPU445" s="10"/>
      <c r="IPV445" s="10"/>
      <c r="IPW445" s="10"/>
      <c r="IPX445" s="10"/>
      <c r="IPY445" s="10"/>
      <c r="IPZ445" s="10"/>
      <c r="IQA445" s="10"/>
      <c r="IQB445" s="10"/>
      <c r="IQC445" s="10"/>
      <c r="IQD445" s="10"/>
      <c r="IQE445" s="10"/>
      <c r="IQF445" s="10"/>
      <c r="IQG445" s="10"/>
      <c r="IQH445" s="10"/>
      <c r="IQI445" s="10"/>
      <c r="IQJ445" s="10"/>
      <c r="IQK445" s="10"/>
      <c r="IQL445" s="10"/>
      <c r="IQM445" s="10"/>
      <c r="IQN445" s="10"/>
      <c r="IQO445" s="10"/>
      <c r="IQP445" s="10"/>
      <c r="IQQ445" s="10"/>
      <c r="IQR445" s="10"/>
      <c r="IQS445" s="10"/>
      <c r="IQT445" s="10"/>
      <c r="IQU445" s="10"/>
      <c r="IQV445" s="10"/>
      <c r="IQW445" s="10"/>
      <c r="IQX445" s="10"/>
      <c r="IQY445" s="10"/>
      <c r="IQZ445" s="10"/>
      <c r="IRA445" s="10"/>
      <c r="IRB445" s="10"/>
      <c r="IRC445" s="10"/>
      <c r="IRD445" s="10"/>
      <c r="IRE445" s="10"/>
      <c r="IRF445" s="10"/>
      <c r="IRG445" s="10"/>
      <c r="IRH445" s="10"/>
      <c r="IRI445" s="10"/>
      <c r="IRJ445" s="10"/>
      <c r="IRK445" s="10"/>
      <c r="IRL445" s="10"/>
      <c r="IRM445" s="10"/>
      <c r="IRN445" s="10"/>
      <c r="IRO445" s="10"/>
      <c r="IRP445" s="10"/>
      <c r="IRQ445" s="10"/>
      <c r="IRR445" s="10"/>
      <c r="IRS445" s="10"/>
      <c r="IRT445" s="10"/>
      <c r="IRU445" s="10"/>
      <c r="IRV445" s="10"/>
      <c r="IRW445" s="10"/>
      <c r="IRX445" s="10"/>
      <c r="IRY445" s="10"/>
      <c r="IRZ445" s="10"/>
      <c r="ISA445" s="10"/>
      <c r="ISB445" s="10"/>
      <c r="ISC445" s="10"/>
      <c r="ISD445" s="10"/>
      <c r="ISE445" s="10"/>
      <c r="ISF445" s="10"/>
      <c r="ISG445" s="10"/>
      <c r="ISH445" s="10"/>
      <c r="ISI445" s="10"/>
      <c r="ISJ445" s="10"/>
      <c r="ISK445" s="10"/>
      <c r="ISL445" s="10"/>
      <c r="ISM445" s="10"/>
      <c r="ISN445" s="10"/>
      <c r="ISO445" s="10"/>
      <c r="ISP445" s="10"/>
      <c r="ISQ445" s="10"/>
      <c r="ISR445" s="10"/>
      <c r="ISS445" s="10"/>
      <c r="IST445" s="10"/>
      <c r="ISU445" s="10"/>
      <c r="ISV445" s="10"/>
      <c r="ISW445" s="10"/>
      <c r="ISX445" s="10"/>
      <c r="ISY445" s="10"/>
      <c r="ISZ445" s="10"/>
      <c r="ITA445" s="10"/>
      <c r="ITB445" s="10"/>
      <c r="ITC445" s="10"/>
      <c r="ITD445" s="10"/>
      <c r="ITE445" s="10"/>
      <c r="ITF445" s="10"/>
      <c r="ITG445" s="10"/>
      <c r="ITH445" s="10"/>
      <c r="ITI445" s="10"/>
      <c r="ITJ445" s="10"/>
      <c r="ITK445" s="10"/>
      <c r="ITL445" s="10"/>
      <c r="ITM445" s="10"/>
      <c r="ITN445" s="10"/>
      <c r="ITO445" s="10"/>
      <c r="ITP445" s="10"/>
      <c r="ITQ445" s="10"/>
      <c r="ITR445" s="10"/>
      <c r="ITS445" s="10"/>
      <c r="ITT445" s="10"/>
      <c r="ITU445" s="10"/>
      <c r="ITV445" s="10"/>
      <c r="ITW445" s="10"/>
      <c r="ITX445" s="10"/>
      <c r="ITY445" s="10"/>
      <c r="ITZ445" s="10"/>
      <c r="IUA445" s="10"/>
      <c r="IUB445" s="10"/>
      <c r="IUC445" s="10"/>
      <c r="IUD445" s="10"/>
      <c r="IUE445" s="10"/>
      <c r="IUF445" s="10"/>
      <c r="IUG445" s="10"/>
      <c r="IUH445" s="10"/>
      <c r="IUI445" s="10"/>
      <c r="IUJ445" s="10"/>
      <c r="IUK445" s="10"/>
      <c r="IUL445" s="10"/>
      <c r="IUM445" s="10"/>
      <c r="IUN445" s="10"/>
      <c r="IUO445" s="10"/>
      <c r="IUP445" s="10"/>
      <c r="IUQ445" s="10"/>
      <c r="IUR445" s="10"/>
      <c r="IUS445" s="10"/>
      <c r="IUT445" s="10"/>
      <c r="IUU445" s="10"/>
      <c r="IUV445" s="10"/>
      <c r="IUW445" s="10"/>
      <c r="IUX445" s="10"/>
      <c r="IUY445" s="10"/>
      <c r="IUZ445" s="10"/>
      <c r="IVA445" s="10"/>
      <c r="IVB445" s="10"/>
      <c r="IVC445" s="10"/>
      <c r="IVD445" s="10"/>
      <c r="IVE445" s="10"/>
      <c r="IVF445" s="10"/>
      <c r="IVG445" s="10"/>
      <c r="IVH445" s="10"/>
      <c r="IVI445" s="10"/>
      <c r="IVJ445" s="10"/>
      <c r="IVK445" s="10"/>
      <c r="IVL445" s="10"/>
      <c r="IVM445" s="10"/>
      <c r="IVN445" s="10"/>
      <c r="IVO445" s="10"/>
      <c r="IVP445" s="10"/>
      <c r="IVQ445" s="10"/>
      <c r="IVR445" s="10"/>
      <c r="IVS445" s="10"/>
      <c r="IVT445" s="10"/>
      <c r="IVU445" s="10"/>
      <c r="IVV445" s="10"/>
      <c r="IVW445" s="10"/>
      <c r="IVX445" s="10"/>
      <c r="IVY445" s="10"/>
      <c r="IVZ445" s="10"/>
      <c r="IWA445" s="10"/>
      <c r="IWB445" s="10"/>
      <c r="IWC445" s="10"/>
      <c r="IWD445" s="10"/>
      <c r="IWE445" s="10"/>
      <c r="IWF445" s="10"/>
      <c r="IWG445" s="10"/>
      <c r="IWH445" s="10"/>
      <c r="IWI445" s="10"/>
      <c r="IWJ445" s="10"/>
      <c r="IWK445" s="10"/>
      <c r="IWL445" s="10"/>
      <c r="IWM445" s="10"/>
      <c r="IWN445" s="10"/>
      <c r="IWO445" s="10"/>
      <c r="IWP445" s="10"/>
      <c r="IWQ445" s="10"/>
      <c r="IWR445" s="10"/>
      <c r="IWS445" s="10"/>
      <c r="IWT445" s="10"/>
      <c r="IWU445" s="10"/>
      <c r="IWV445" s="10"/>
      <c r="IWW445" s="10"/>
      <c r="IWX445" s="10"/>
      <c r="IWY445" s="10"/>
      <c r="IWZ445" s="10"/>
      <c r="IXA445" s="10"/>
      <c r="IXB445" s="10"/>
      <c r="IXC445" s="10"/>
      <c r="IXD445" s="10"/>
      <c r="IXE445" s="10"/>
      <c r="IXF445" s="10"/>
      <c r="IXG445" s="10"/>
      <c r="IXH445" s="10"/>
      <c r="IXI445" s="10"/>
      <c r="IXJ445" s="10"/>
      <c r="IXK445" s="10"/>
      <c r="IXL445" s="10"/>
      <c r="IXM445" s="10"/>
      <c r="IXN445" s="10"/>
      <c r="IXO445" s="10"/>
      <c r="IXP445" s="10"/>
      <c r="IXQ445" s="10"/>
      <c r="IXR445" s="10"/>
      <c r="IXS445" s="10"/>
      <c r="IXT445" s="10"/>
      <c r="IXU445" s="10"/>
      <c r="IXV445" s="10"/>
      <c r="IXW445" s="10"/>
      <c r="IXX445" s="10"/>
      <c r="IXY445" s="10"/>
      <c r="IXZ445" s="10"/>
      <c r="IYA445" s="10"/>
      <c r="IYB445" s="10"/>
      <c r="IYC445" s="10"/>
      <c r="IYD445" s="10"/>
      <c r="IYE445" s="10"/>
      <c r="IYF445" s="10"/>
      <c r="IYG445" s="10"/>
      <c r="IYH445" s="10"/>
      <c r="IYI445" s="10"/>
      <c r="IYJ445" s="10"/>
      <c r="IYK445" s="10"/>
      <c r="IYL445" s="10"/>
      <c r="IYM445" s="10"/>
      <c r="IYN445" s="10"/>
      <c r="IYO445" s="10"/>
      <c r="IYP445" s="10"/>
      <c r="IYQ445" s="10"/>
      <c r="IYR445" s="10"/>
      <c r="IYS445" s="10"/>
      <c r="IYT445" s="10"/>
      <c r="IYU445" s="10"/>
      <c r="IYV445" s="10"/>
      <c r="IYW445" s="10"/>
      <c r="IYX445" s="10"/>
      <c r="IYY445" s="10"/>
      <c r="IYZ445" s="10"/>
      <c r="IZA445" s="10"/>
      <c r="IZB445" s="10"/>
      <c r="IZC445" s="10"/>
      <c r="IZD445" s="10"/>
      <c r="IZE445" s="10"/>
      <c r="IZF445" s="10"/>
      <c r="IZG445" s="10"/>
      <c r="IZH445" s="10"/>
      <c r="IZI445" s="10"/>
      <c r="IZJ445" s="10"/>
      <c r="IZK445" s="10"/>
      <c r="IZL445" s="10"/>
      <c r="IZM445" s="10"/>
      <c r="IZN445" s="10"/>
      <c r="IZO445" s="10"/>
      <c r="IZP445" s="10"/>
      <c r="IZQ445" s="10"/>
      <c r="IZR445" s="10"/>
      <c r="IZS445" s="10"/>
      <c r="IZT445" s="10"/>
      <c r="IZU445" s="10"/>
      <c r="IZV445" s="10"/>
      <c r="IZW445" s="10"/>
      <c r="IZX445" s="10"/>
      <c r="IZY445" s="10"/>
      <c r="IZZ445" s="10"/>
      <c r="JAA445" s="10"/>
      <c r="JAB445" s="10"/>
      <c r="JAC445" s="10"/>
      <c r="JAD445" s="10"/>
      <c r="JAE445" s="10"/>
      <c r="JAF445" s="10"/>
      <c r="JAG445" s="10"/>
      <c r="JAH445" s="10"/>
      <c r="JAI445" s="10"/>
      <c r="JAJ445" s="10"/>
      <c r="JAK445" s="10"/>
      <c r="JAL445" s="10"/>
      <c r="JAM445" s="10"/>
      <c r="JAN445" s="10"/>
      <c r="JAO445" s="10"/>
      <c r="JAP445" s="10"/>
      <c r="JAQ445" s="10"/>
      <c r="JAR445" s="10"/>
      <c r="JAS445" s="10"/>
      <c r="JAT445" s="10"/>
      <c r="JAU445" s="10"/>
      <c r="JAV445" s="10"/>
      <c r="JAW445" s="10"/>
      <c r="JAX445" s="10"/>
      <c r="JAY445" s="10"/>
      <c r="JAZ445" s="10"/>
      <c r="JBA445" s="10"/>
      <c r="JBB445" s="10"/>
      <c r="JBC445" s="10"/>
      <c r="JBD445" s="10"/>
      <c r="JBE445" s="10"/>
      <c r="JBF445" s="10"/>
      <c r="JBG445" s="10"/>
      <c r="JBH445" s="10"/>
      <c r="JBI445" s="10"/>
      <c r="JBJ445" s="10"/>
      <c r="JBK445" s="10"/>
      <c r="JBL445" s="10"/>
      <c r="JBM445" s="10"/>
      <c r="JBN445" s="10"/>
      <c r="JBO445" s="10"/>
      <c r="JBP445" s="10"/>
      <c r="JBQ445" s="10"/>
      <c r="JBR445" s="10"/>
      <c r="JBS445" s="10"/>
      <c r="JBT445" s="10"/>
      <c r="JBU445" s="10"/>
      <c r="JBV445" s="10"/>
      <c r="JBW445" s="10"/>
      <c r="JBX445" s="10"/>
      <c r="JBY445" s="10"/>
      <c r="JBZ445" s="10"/>
      <c r="JCA445" s="10"/>
      <c r="JCB445" s="10"/>
      <c r="JCC445" s="10"/>
      <c r="JCD445" s="10"/>
      <c r="JCE445" s="10"/>
      <c r="JCF445" s="10"/>
      <c r="JCG445" s="10"/>
      <c r="JCH445" s="10"/>
      <c r="JCI445" s="10"/>
      <c r="JCJ445" s="10"/>
      <c r="JCK445" s="10"/>
      <c r="JCL445" s="10"/>
      <c r="JCM445" s="10"/>
      <c r="JCN445" s="10"/>
      <c r="JCO445" s="10"/>
      <c r="JCP445" s="10"/>
      <c r="JCQ445" s="10"/>
      <c r="JCR445" s="10"/>
      <c r="JCS445" s="10"/>
      <c r="JCT445" s="10"/>
      <c r="JCU445" s="10"/>
      <c r="JCV445" s="10"/>
      <c r="JCW445" s="10"/>
      <c r="JCX445" s="10"/>
      <c r="JCY445" s="10"/>
      <c r="JCZ445" s="10"/>
      <c r="JDA445" s="10"/>
      <c r="JDB445" s="10"/>
      <c r="JDC445" s="10"/>
      <c r="JDD445" s="10"/>
      <c r="JDE445" s="10"/>
      <c r="JDF445" s="10"/>
      <c r="JDG445" s="10"/>
      <c r="JDH445" s="10"/>
      <c r="JDI445" s="10"/>
      <c r="JDJ445" s="10"/>
      <c r="JDK445" s="10"/>
      <c r="JDL445" s="10"/>
      <c r="JDM445" s="10"/>
      <c r="JDN445" s="10"/>
      <c r="JDO445" s="10"/>
      <c r="JDP445" s="10"/>
      <c r="JDQ445" s="10"/>
      <c r="JDR445" s="10"/>
      <c r="JDS445" s="10"/>
      <c r="JDT445" s="10"/>
      <c r="JDU445" s="10"/>
      <c r="JDV445" s="10"/>
      <c r="JDW445" s="10"/>
      <c r="JDX445" s="10"/>
      <c r="JDY445" s="10"/>
      <c r="JDZ445" s="10"/>
      <c r="JEA445" s="10"/>
      <c r="JEB445" s="10"/>
      <c r="JEC445" s="10"/>
      <c r="JED445" s="10"/>
      <c r="JEE445" s="10"/>
      <c r="JEF445" s="10"/>
      <c r="JEG445" s="10"/>
      <c r="JEH445" s="10"/>
      <c r="JEI445" s="10"/>
      <c r="JEJ445" s="10"/>
      <c r="JEK445" s="10"/>
      <c r="JEL445" s="10"/>
      <c r="JEM445" s="10"/>
      <c r="JEN445" s="10"/>
      <c r="JEO445" s="10"/>
      <c r="JEP445" s="10"/>
      <c r="JEQ445" s="10"/>
      <c r="JER445" s="10"/>
      <c r="JES445" s="10"/>
      <c r="JET445" s="10"/>
      <c r="JEU445" s="10"/>
      <c r="JEV445" s="10"/>
      <c r="JEW445" s="10"/>
      <c r="JEX445" s="10"/>
      <c r="JEY445" s="10"/>
      <c r="JEZ445" s="10"/>
      <c r="JFA445" s="10"/>
      <c r="JFB445" s="10"/>
      <c r="JFC445" s="10"/>
      <c r="JFD445" s="10"/>
      <c r="JFE445" s="10"/>
      <c r="JFF445" s="10"/>
      <c r="JFG445" s="10"/>
      <c r="JFH445" s="10"/>
      <c r="JFI445" s="10"/>
      <c r="JFJ445" s="10"/>
      <c r="JFK445" s="10"/>
      <c r="JFL445" s="10"/>
      <c r="JFM445" s="10"/>
      <c r="JFN445" s="10"/>
      <c r="JFO445" s="10"/>
      <c r="JFP445" s="10"/>
      <c r="JFQ445" s="10"/>
      <c r="JFR445" s="10"/>
      <c r="JFS445" s="10"/>
      <c r="JFT445" s="10"/>
      <c r="JFU445" s="10"/>
      <c r="JFV445" s="10"/>
      <c r="JFW445" s="10"/>
      <c r="JFX445" s="10"/>
      <c r="JFY445" s="10"/>
      <c r="JFZ445" s="10"/>
      <c r="JGA445" s="10"/>
      <c r="JGB445" s="10"/>
      <c r="JGC445" s="10"/>
      <c r="JGD445" s="10"/>
      <c r="JGE445" s="10"/>
      <c r="JGF445" s="10"/>
      <c r="JGG445" s="10"/>
      <c r="JGH445" s="10"/>
      <c r="JGI445" s="10"/>
      <c r="JGJ445" s="10"/>
      <c r="JGK445" s="10"/>
      <c r="JGL445" s="10"/>
      <c r="JGM445" s="10"/>
      <c r="JGN445" s="10"/>
      <c r="JGO445" s="10"/>
      <c r="JGP445" s="10"/>
      <c r="JGQ445" s="10"/>
      <c r="JGR445" s="10"/>
      <c r="JGS445" s="10"/>
      <c r="JGT445" s="10"/>
      <c r="JGU445" s="10"/>
      <c r="JGV445" s="10"/>
      <c r="JGW445" s="10"/>
      <c r="JGX445" s="10"/>
      <c r="JGY445" s="10"/>
      <c r="JGZ445" s="10"/>
      <c r="JHA445" s="10"/>
      <c r="JHB445" s="10"/>
      <c r="JHC445" s="10"/>
      <c r="JHD445" s="10"/>
      <c r="JHE445" s="10"/>
      <c r="JHF445" s="10"/>
      <c r="JHG445" s="10"/>
      <c r="JHH445" s="10"/>
      <c r="JHI445" s="10"/>
      <c r="JHJ445" s="10"/>
      <c r="JHK445" s="10"/>
      <c r="JHL445" s="10"/>
      <c r="JHM445" s="10"/>
      <c r="JHN445" s="10"/>
      <c r="JHO445" s="10"/>
      <c r="JHP445" s="10"/>
      <c r="JHQ445" s="10"/>
      <c r="JHR445" s="10"/>
      <c r="JHS445" s="10"/>
      <c r="JHT445" s="10"/>
      <c r="JHU445" s="10"/>
      <c r="JHV445" s="10"/>
      <c r="JHW445" s="10"/>
      <c r="JHX445" s="10"/>
      <c r="JHY445" s="10"/>
      <c r="JHZ445" s="10"/>
      <c r="JIA445" s="10"/>
      <c r="JIB445" s="10"/>
      <c r="JIC445" s="10"/>
      <c r="JID445" s="10"/>
      <c r="JIE445" s="10"/>
      <c r="JIF445" s="10"/>
      <c r="JIG445" s="10"/>
      <c r="JIH445" s="10"/>
      <c r="JII445" s="10"/>
      <c r="JIJ445" s="10"/>
      <c r="JIK445" s="10"/>
      <c r="JIL445" s="10"/>
      <c r="JIM445" s="10"/>
      <c r="JIN445" s="10"/>
      <c r="JIO445" s="10"/>
      <c r="JIP445" s="10"/>
      <c r="JIQ445" s="10"/>
      <c r="JIR445" s="10"/>
      <c r="JIS445" s="10"/>
      <c r="JIT445" s="10"/>
      <c r="JIU445" s="10"/>
      <c r="JIV445" s="10"/>
      <c r="JIW445" s="10"/>
      <c r="JIX445" s="10"/>
      <c r="JIY445" s="10"/>
      <c r="JIZ445" s="10"/>
      <c r="JJA445" s="10"/>
      <c r="JJB445" s="10"/>
      <c r="JJC445" s="10"/>
      <c r="JJD445" s="10"/>
      <c r="JJE445" s="10"/>
      <c r="JJF445" s="10"/>
      <c r="JJG445" s="10"/>
      <c r="JJH445" s="10"/>
      <c r="JJI445" s="10"/>
      <c r="JJJ445" s="10"/>
      <c r="JJK445" s="10"/>
      <c r="JJL445" s="10"/>
      <c r="JJM445" s="10"/>
      <c r="JJN445" s="10"/>
      <c r="JJO445" s="10"/>
      <c r="JJP445" s="10"/>
      <c r="JJQ445" s="10"/>
      <c r="JJR445" s="10"/>
      <c r="JJS445" s="10"/>
      <c r="JJT445" s="10"/>
      <c r="JJU445" s="10"/>
      <c r="JJV445" s="10"/>
      <c r="JJW445" s="10"/>
      <c r="JJX445" s="10"/>
      <c r="JJY445" s="10"/>
      <c r="JJZ445" s="10"/>
      <c r="JKA445" s="10"/>
      <c r="JKB445" s="10"/>
      <c r="JKC445" s="10"/>
      <c r="JKD445" s="10"/>
      <c r="JKE445" s="10"/>
      <c r="JKF445" s="10"/>
      <c r="JKG445" s="10"/>
      <c r="JKH445" s="10"/>
      <c r="JKI445" s="10"/>
      <c r="JKJ445" s="10"/>
      <c r="JKK445" s="10"/>
      <c r="JKL445" s="10"/>
      <c r="JKM445" s="10"/>
      <c r="JKN445" s="10"/>
      <c r="JKO445" s="10"/>
      <c r="JKP445" s="10"/>
      <c r="JKQ445" s="10"/>
      <c r="JKR445" s="10"/>
      <c r="JKS445" s="10"/>
      <c r="JKT445" s="10"/>
      <c r="JKU445" s="10"/>
      <c r="JKV445" s="10"/>
      <c r="JKW445" s="10"/>
      <c r="JKX445" s="10"/>
      <c r="JKY445" s="10"/>
      <c r="JKZ445" s="10"/>
      <c r="JLA445" s="10"/>
      <c r="JLB445" s="10"/>
      <c r="JLC445" s="10"/>
      <c r="JLD445" s="10"/>
      <c r="JLE445" s="10"/>
      <c r="JLF445" s="10"/>
      <c r="JLG445" s="10"/>
      <c r="JLH445" s="10"/>
      <c r="JLI445" s="10"/>
      <c r="JLJ445" s="10"/>
      <c r="JLK445" s="10"/>
      <c r="JLL445" s="10"/>
      <c r="JLM445" s="10"/>
      <c r="JLN445" s="10"/>
      <c r="JLO445" s="10"/>
      <c r="JLP445" s="10"/>
      <c r="JLQ445" s="10"/>
      <c r="JLR445" s="10"/>
      <c r="JLS445" s="10"/>
      <c r="JLT445" s="10"/>
      <c r="JLU445" s="10"/>
      <c r="JLV445" s="10"/>
      <c r="JLW445" s="10"/>
      <c r="JLX445" s="10"/>
      <c r="JLY445" s="10"/>
      <c r="JLZ445" s="10"/>
      <c r="JMA445" s="10"/>
      <c r="JMB445" s="10"/>
      <c r="JMC445" s="10"/>
      <c r="JMD445" s="10"/>
      <c r="JME445" s="10"/>
      <c r="JMF445" s="10"/>
      <c r="JMG445" s="10"/>
      <c r="JMH445" s="10"/>
      <c r="JMI445" s="10"/>
      <c r="JMJ445" s="10"/>
      <c r="JMK445" s="10"/>
      <c r="JML445" s="10"/>
      <c r="JMM445" s="10"/>
      <c r="JMN445" s="10"/>
      <c r="JMO445" s="10"/>
      <c r="JMP445" s="10"/>
      <c r="JMQ445" s="10"/>
      <c r="JMR445" s="10"/>
      <c r="JMS445" s="10"/>
      <c r="JMT445" s="10"/>
      <c r="JMU445" s="10"/>
      <c r="JMV445" s="10"/>
      <c r="JMW445" s="10"/>
      <c r="JMX445" s="10"/>
      <c r="JMY445" s="10"/>
      <c r="JMZ445" s="10"/>
      <c r="JNA445" s="10"/>
      <c r="JNB445" s="10"/>
      <c r="JNC445" s="10"/>
      <c r="JND445" s="10"/>
      <c r="JNE445" s="10"/>
      <c r="JNF445" s="10"/>
      <c r="JNG445" s="10"/>
      <c r="JNH445" s="10"/>
      <c r="JNI445" s="10"/>
      <c r="JNJ445" s="10"/>
      <c r="JNK445" s="10"/>
      <c r="JNL445" s="10"/>
      <c r="JNM445" s="10"/>
      <c r="JNN445" s="10"/>
      <c r="JNO445" s="10"/>
      <c r="JNP445" s="10"/>
      <c r="JNQ445" s="10"/>
      <c r="JNR445" s="10"/>
      <c r="JNS445" s="10"/>
      <c r="JNT445" s="10"/>
      <c r="JNU445" s="10"/>
      <c r="JNV445" s="10"/>
      <c r="JNW445" s="10"/>
      <c r="JNX445" s="10"/>
      <c r="JNY445" s="10"/>
      <c r="JNZ445" s="10"/>
      <c r="JOA445" s="10"/>
      <c r="JOB445" s="10"/>
      <c r="JOC445" s="10"/>
      <c r="JOD445" s="10"/>
      <c r="JOE445" s="10"/>
      <c r="JOF445" s="10"/>
      <c r="JOG445" s="10"/>
      <c r="JOH445" s="10"/>
      <c r="JOI445" s="10"/>
      <c r="JOJ445" s="10"/>
      <c r="JOK445" s="10"/>
      <c r="JOL445" s="10"/>
      <c r="JOM445" s="10"/>
      <c r="JON445" s="10"/>
      <c r="JOO445" s="10"/>
      <c r="JOP445" s="10"/>
      <c r="JOQ445" s="10"/>
      <c r="JOR445" s="10"/>
      <c r="JOS445" s="10"/>
      <c r="JOT445" s="10"/>
      <c r="JOU445" s="10"/>
      <c r="JOV445" s="10"/>
      <c r="JOW445" s="10"/>
      <c r="JOX445" s="10"/>
      <c r="JOY445" s="10"/>
      <c r="JOZ445" s="10"/>
      <c r="JPA445" s="10"/>
      <c r="JPB445" s="10"/>
      <c r="JPC445" s="10"/>
      <c r="JPD445" s="10"/>
      <c r="JPE445" s="10"/>
      <c r="JPF445" s="10"/>
      <c r="JPG445" s="10"/>
      <c r="JPH445" s="10"/>
      <c r="JPI445" s="10"/>
      <c r="JPJ445" s="10"/>
      <c r="JPK445" s="10"/>
      <c r="JPL445" s="10"/>
      <c r="JPM445" s="10"/>
      <c r="JPN445" s="10"/>
      <c r="JPO445" s="10"/>
      <c r="JPP445" s="10"/>
      <c r="JPQ445" s="10"/>
      <c r="JPR445" s="10"/>
      <c r="JPS445" s="10"/>
      <c r="JPT445" s="10"/>
      <c r="JPU445" s="10"/>
      <c r="JPV445" s="10"/>
      <c r="JPW445" s="10"/>
      <c r="JPX445" s="10"/>
      <c r="JPY445" s="10"/>
      <c r="JPZ445" s="10"/>
      <c r="JQA445" s="10"/>
      <c r="JQB445" s="10"/>
      <c r="JQC445" s="10"/>
      <c r="JQD445" s="10"/>
      <c r="JQE445" s="10"/>
      <c r="JQF445" s="10"/>
      <c r="JQG445" s="10"/>
      <c r="JQH445" s="10"/>
      <c r="JQI445" s="10"/>
      <c r="JQJ445" s="10"/>
      <c r="JQK445" s="10"/>
      <c r="JQL445" s="10"/>
      <c r="JQM445" s="10"/>
      <c r="JQN445" s="10"/>
      <c r="JQO445" s="10"/>
      <c r="JQP445" s="10"/>
      <c r="JQQ445" s="10"/>
      <c r="JQR445" s="10"/>
      <c r="JQS445" s="10"/>
      <c r="JQT445" s="10"/>
      <c r="JQU445" s="10"/>
      <c r="JQV445" s="10"/>
      <c r="JQW445" s="10"/>
      <c r="JQX445" s="10"/>
      <c r="JQY445" s="10"/>
      <c r="JQZ445" s="10"/>
      <c r="JRA445" s="10"/>
      <c r="JRB445" s="10"/>
      <c r="JRC445" s="10"/>
      <c r="JRD445" s="10"/>
      <c r="JRE445" s="10"/>
      <c r="JRF445" s="10"/>
      <c r="JRG445" s="10"/>
      <c r="JRH445" s="10"/>
      <c r="JRI445" s="10"/>
      <c r="JRJ445" s="10"/>
      <c r="JRK445" s="10"/>
      <c r="JRL445" s="10"/>
      <c r="JRM445" s="10"/>
      <c r="JRN445" s="10"/>
      <c r="JRO445" s="10"/>
      <c r="JRP445" s="10"/>
      <c r="JRQ445" s="10"/>
      <c r="JRR445" s="10"/>
      <c r="JRS445" s="10"/>
      <c r="JRT445" s="10"/>
      <c r="JRU445" s="10"/>
      <c r="JRV445" s="10"/>
      <c r="JRW445" s="10"/>
      <c r="JRX445" s="10"/>
      <c r="JRY445" s="10"/>
      <c r="JRZ445" s="10"/>
      <c r="JSA445" s="10"/>
      <c r="JSB445" s="10"/>
      <c r="JSC445" s="10"/>
      <c r="JSD445" s="10"/>
      <c r="JSE445" s="10"/>
      <c r="JSF445" s="10"/>
      <c r="JSG445" s="10"/>
      <c r="JSH445" s="10"/>
      <c r="JSI445" s="10"/>
      <c r="JSJ445" s="10"/>
      <c r="JSK445" s="10"/>
      <c r="JSL445" s="10"/>
      <c r="JSM445" s="10"/>
      <c r="JSN445" s="10"/>
      <c r="JSO445" s="10"/>
      <c r="JSP445" s="10"/>
      <c r="JSQ445" s="10"/>
      <c r="JSR445" s="10"/>
      <c r="JSS445" s="10"/>
      <c r="JST445" s="10"/>
      <c r="JSU445" s="10"/>
      <c r="JSV445" s="10"/>
      <c r="JSW445" s="10"/>
      <c r="JSX445" s="10"/>
      <c r="JSY445" s="10"/>
      <c r="JSZ445" s="10"/>
      <c r="JTA445" s="10"/>
      <c r="JTB445" s="10"/>
      <c r="JTC445" s="10"/>
      <c r="JTD445" s="10"/>
      <c r="JTE445" s="10"/>
      <c r="JTF445" s="10"/>
      <c r="JTG445" s="10"/>
      <c r="JTH445" s="10"/>
      <c r="JTI445" s="10"/>
      <c r="JTJ445" s="10"/>
      <c r="JTK445" s="10"/>
      <c r="JTL445" s="10"/>
      <c r="JTM445" s="10"/>
      <c r="JTN445" s="10"/>
      <c r="JTO445" s="10"/>
      <c r="JTP445" s="10"/>
      <c r="JTQ445" s="10"/>
      <c r="JTR445" s="10"/>
      <c r="JTS445" s="10"/>
      <c r="JTT445" s="10"/>
      <c r="JTU445" s="10"/>
      <c r="JTV445" s="10"/>
      <c r="JTW445" s="10"/>
      <c r="JTX445" s="10"/>
      <c r="JTY445" s="10"/>
      <c r="JTZ445" s="10"/>
      <c r="JUA445" s="10"/>
      <c r="JUB445" s="10"/>
      <c r="JUC445" s="10"/>
      <c r="JUD445" s="10"/>
      <c r="JUE445" s="10"/>
      <c r="JUF445" s="10"/>
      <c r="JUG445" s="10"/>
      <c r="JUH445" s="10"/>
      <c r="JUI445" s="10"/>
      <c r="JUJ445" s="10"/>
      <c r="JUK445" s="10"/>
      <c r="JUL445" s="10"/>
      <c r="JUM445" s="10"/>
      <c r="JUN445" s="10"/>
      <c r="JUO445" s="10"/>
      <c r="JUP445" s="10"/>
      <c r="JUQ445" s="10"/>
      <c r="JUR445" s="10"/>
      <c r="JUS445" s="10"/>
      <c r="JUT445" s="10"/>
      <c r="JUU445" s="10"/>
      <c r="JUV445" s="10"/>
      <c r="JUW445" s="10"/>
      <c r="JUX445" s="10"/>
      <c r="JUY445" s="10"/>
      <c r="JUZ445" s="10"/>
      <c r="JVA445" s="10"/>
      <c r="JVB445" s="10"/>
      <c r="JVC445" s="10"/>
      <c r="JVD445" s="10"/>
      <c r="JVE445" s="10"/>
      <c r="JVF445" s="10"/>
      <c r="JVG445" s="10"/>
      <c r="JVH445" s="10"/>
      <c r="JVI445" s="10"/>
      <c r="JVJ445" s="10"/>
      <c r="JVK445" s="10"/>
      <c r="JVL445" s="10"/>
      <c r="JVM445" s="10"/>
      <c r="JVN445" s="10"/>
      <c r="JVO445" s="10"/>
      <c r="JVP445" s="10"/>
      <c r="JVQ445" s="10"/>
      <c r="JVR445" s="10"/>
      <c r="JVS445" s="10"/>
      <c r="JVT445" s="10"/>
      <c r="JVU445" s="10"/>
      <c r="JVV445" s="10"/>
      <c r="JVW445" s="10"/>
      <c r="JVX445" s="10"/>
      <c r="JVY445" s="10"/>
      <c r="JVZ445" s="10"/>
      <c r="JWA445" s="10"/>
      <c r="JWB445" s="10"/>
      <c r="JWC445" s="10"/>
      <c r="JWD445" s="10"/>
      <c r="JWE445" s="10"/>
      <c r="JWF445" s="10"/>
      <c r="JWG445" s="10"/>
      <c r="JWH445" s="10"/>
      <c r="JWI445" s="10"/>
      <c r="JWJ445" s="10"/>
      <c r="JWK445" s="10"/>
      <c r="JWL445" s="10"/>
      <c r="JWM445" s="10"/>
      <c r="JWN445" s="10"/>
      <c r="JWO445" s="10"/>
      <c r="JWP445" s="10"/>
      <c r="JWQ445" s="10"/>
      <c r="JWR445" s="10"/>
      <c r="JWS445" s="10"/>
      <c r="JWT445" s="10"/>
      <c r="JWU445" s="10"/>
      <c r="JWV445" s="10"/>
      <c r="JWW445" s="10"/>
      <c r="JWX445" s="10"/>
      <c r="JWY445" s="10"/>
      <c r="JWZ445" s="10"/>
      <c r="JXA445" s="10"/>
      <c r="JXB445" s="10"/>
      <c r="JXC445" s="10"/>
      <c r="JXD445" s="10"/>
      <c r="JXE445" s="10"/>
      <c r="JXF445" s="10"/>
      <c r="JXG445" s="10"/>
      <c r="JXH445" s="10"/>
      <c r="JXI445" s="10"/>
      <c r="JXJ445" s="10"/>
      <c r="JXK445" s="10"/>
      <c r="JXL445" s="10"/>
      <c r="JXM445" s="10"/>
      <c r="JXN445" s="10"/>
      <c r="JXO445" s="10"/>
      <c r="JXP445" s="10"/>
      <c r="JXQ445" s="10"/>
      <c r="JXR445" s="10"/>
      <c r="JXS445" s="10"/>
      <c r="JXT445" s="10"/>
      <c r="JXU445" s="10"/>
      <c r="JXV445" s="10"/>
      <c r="JXW445" s="10"/>
      <c r="JXX445" s="10"/>
      <c r="JXY445" s="10"/>
      <c r="JXZ445" s="10"/>
      <c r="JYA445" s="10"/>
      <c r="JYB445" s="10"/>
      <c r="JYC445" s="10"/>
      <c r="JYD445" s="10"/>
      <c r="JYE445" s="10"/>
      <c r="JYF445" s="10"/>
      <c r="JYG445" s="10"/>
      <c r="JYH445" s="10"/>
      <c r="JYI445" s="10"/>
      <c r="JYJ445" s="10"/>
      <c r="JYK445" s="10"/>
      <c r="JYL445" s="10"/>
      <c r="JYM445" s="10"/>
      <c r="JYN445" s="10"/>
      <c r="JYO445" s="10"/>
      <c r="JYP445" s="10"/>
      <c r="JYQ445" s="10"/>
      <c r="JYR445" s="10"/>
      <c r="JYS445" s="10"/>
      <c r="JYT445" s="10"/>
      <c r="JYU445" s="10"/>
      <c r="JYV445" s="10"/>
      <c r="JYW445" s="10"/>
      <c r="JYX445" s="10"/>
      <c r="JYY445" s="10"/>
      <c r="JYZ445" s="10"/>
      <c r="JZA445" s="10"/>
      <c r="JZB445" s="10"/>
      <c r="JZC445" s="10"/>
      <c r="JZD445" s="10"/>
      <c r="JZE445" s="10"/>
      <c r="JZF445" s="10"/>
      <c r="JZG445" s="10"/>
      <c r="JZH445" s="10"/>
      <c r="JZI445" s="10"/>
      <c r="JZJ445" s="10"/>
      <c r="JZK445" s="10"/>
      <c r="JZL445" s="10"/>
      <c r="JZM445" s="10"/>
      <c r="JZN445" s="10"/>
      <c r="JZO445" s="10"/>
      <c r="JZP445" s="10"/>
      <c r="JZQ445" s="10"/>
      <c r="JZR445" s="10"/>
      <c r="JZS445" s="10"/>
      <c r="JZT445" s="10"/>
      <c r="JZU445" s="10"/>
      <c r="JZV445" s="10"/>
      <c r="JZW445" s="10"/>
      <c r="JZX445" s="10"/>
      <c r="JZY445" s="10"/>
      <c r="JZZ445" s="10"/>
      <c r="KAA445" s="10"/>
      <c r="KAB445" s="10"/>
      <c r="KAC445" s="10"/>
      <c r="KAD445" s="10"/>
      <c r="KAE445" s="10"/>
      <c r="KAF445" s="10"/>
      <c r="KAG445" s="10"/>
      <c r="KAH445" s="10"/>
      <c r="KAI445" s="10"/>
      <c r="KAJ445" s="10"/>
      <c r="KAK445" s="10"/>
      <c r="KAL445" s="10"/>
      <c r="KAM445" s="10"/>
      <c r="KAN445" s="10"/>
      <c r="KAO445" s="10"/>
      <c r="KAP445" s="10"/>
      <c r="KAQ445" s="10"/>
      <c r="KAR445" s="10"/>
      <c r="KAS445" s="10"/>
      <c r="KAT445" s="10"/>
      <c r="KAU445" s="10"/>
      <c r="KAV445" s="10"/>
      <c r="KAW445" s="10"/>
      <c r="KAX445" s="10"/>
      <c r="KAY445" s="10"/>
      <c r="KAZ445" s="10"/>
      <c r="KBA445" s="10"/>
      <c r="KBB445" s="10"/>
      <c r="KBC445" s="10"/>
      <c r="KBD445" s="10"/>
      <c r="KBE445" s="10"/>
      <c r="KBF445" s="10"/>
      <c r="KBG445" s="10"/>
      <c r="KBH445" s="10"/>
      <c r="KBI445" s="10"/>
      <c r="KBJ445" s="10"/>
      <c r="KBK445" s="10"/>
      <c r="KBL445" s="10"/>
      <c r="KBM445" s="10"/>
      <c r="KBN445" s="10"/>
      <c r="KBO445" s="10"/>
      <c r="KBP445" s="10"/>
      <c r="KBQ445" s="10"/>
      <c r="KBR445" s="10"/>
      <c r="KBS445" s="10"/>
      <c r="KBT445" s="10"/>
      <c r="KBU445" s="10"/>
      <c r="KBV445" s="10"/>
      <c r="KBW445" s="10"/>
      <c r="KBX445" s="10"/>
      <c r="KBY445" s="10"/>
      <c r="KBZ445" s="10"/>
      <c r="KCA445" s="10"/>
      <c r="KCB445" s="10"/>
      <c r="KCC445" s="10"/>
      <c r="KCD445" s="10"/>
      <c r="KCE445" s="10"/>
      <c r="KCF445" s="10"/>
      <c r="KCG445" s="10"/>
      <c r="KCH445" s="10"/>
      <c r="KCI445" s="10"/>
      <c r="KCJ445" s="10"/>
      <c r="KCK445" s="10"/>
      <c r="KCL445" s="10"/>
      <c r="KCM445" s="10"/>
      <c r="KCN445" s="10"/>
      <c r="KCO445" s="10"/>
      <c r="KCP445" s="10"/>
      <c r="KCQ445" s="10"/>
      <c r="KCR445" s="10"/>
      <c r="KCS445" s="10"/>
      <c r="KCT445" s="10"/>
      <c r="KCU445" s="10"/>
      <c r="KCV445" s="10"/>
      <c r="KCW445" s="10"/>
      <c r="KCX445" s="10"/>
      <c r="KCY445" s="10"/>
      <c r="KCZ445" s="10"/>
      <c r="KDA445" s="10"/>
      <c r="KDB445" s="10"/>
      <c r="KDC445" s="10"/>
      <c r="KDD445" s="10"/>
      <c r="KDE445" s="10"/>
      <c r="KDF445" s="10"/>
      <c r="KDG445" s="10"/>
      <c r="KDH445" s="10"/>
      <c r="KDI445" s="10"/>
      <c r="KDJ445" s="10"/>
      <c r="KDK445" s="10"/>
      <c r="KDL445" s="10"/>
      <c r="KDM445" s="10"/>
      <c r="KDN445" s="10"/>
      <c r="KDO445" s="10"/>
      <c r="KDP445" s="10"/>
      <c r="KDQ445" s="10"/>
      <c r="KDR445" s="10"/>
      <c r="KDS445" s="10"/>
      <c r="KDT445" s="10"/>
      <c r="KDU445" s="10"/>
      <c r="KDV445" s="10"/>
      <c r="KDW445" s="10"/>
      <c r="KDX445" s="10"/>
      <c r="KDY445" s="10"/>
      <c r="KDZ445" s="10"/>
      <c r="KEA445" s="10"/>
      <c r="KEB445" s="10"/>
      <c r="KEC445" s="10"/>
      <c r="KED445" s="10"/>
      <c r="KEE445" s="10"/>
      <c r="KEF445" s="10"/>
      <c r="KEG445" s="10"/>
      <c r="KEH445" s="10"/>
      <c r="KEI445" s="10"/>
      <c r="KEJ445" s="10"/>
      <c r="KEK445" s="10"/>
      <c r="KEL445" s="10"/>
      <c r="KEM445" s="10"/>
      <c r="KEN445" s="10"/>
      <c r="KEO445" s="10"/>
      <c r="KEP445" s="10"/>
      <c r="KEQ445" s="10"/>
      <c r="KER445" s="10"/>
      <c r="KES445" s="10"/>
      <c r="KET445" s="10"/>
      <c r="KEU445" s="10"/>
      <c r="KEV445" s="10"/>
      <c r="KEW445" s="10"/>
      <c r="KEX445" s="10"/>
      <c r="KEY445" s="10"/>
      <c r="KEZ445" s="10"/>
      <c r="KFA445" s="10"/>
      <c r="KFB445" s="10"/>
      <c r="KFC445" s="10"/>
      <c r="KFD445" s="10"/>
      <c r="KFE445" s="10"/>
      <c r="KFF445" s="10"/>
      <c r="KFG445" s="10"/>
      <c r="KFH445" s="10"/>
      <c r="KFI445" s="10"/>
      <c r="KFJ445" s="10"/>
      <c r="KFK445" s="10"/>
      <c r="KFL445" s="10"/>
      <c r="KFM445" s="10"/>
      <c r="KFN445" s="10"/>
      <c r="KFO445" s="10"/>
      <c r="KFP445" s="10"/>
      <c r="KFQ445" s="10"/>
      <c r="KFR445" s="10"/>
      <c r="KFS445" s="10"/>
      <c r="KFT445" s="10"/>
      <c r="KFU445" s="10"/>
      <c r="KFV445" s="10"/>
      <c r="KFW445" s="10"/>
      <c r="KFX445" s="10"/>
      <c r="KFY445" s="10"/>
      <c r="KFZ445" s="10"/>
      <c r="KGA445" s="10"/>
      <c r="KGB445" s="10"/>
      <c r="KGC445" s="10"/>
      <c r="KGD445" s="10"/>
      <c r="KGE445" s="10"/>
      <c r="KGF445" s="10"/>
      <c r="KGG445" s="10"/>
      <c r="KGH445" s="10"/>
      <c r="KGI445" s="10"/>
      <c r="KGJ445" s="10"/>
      <c r="KGK445" s="10"/>
      <c r="KGL445" s="10"/>
      <c r="KGM445" s="10"/>
      <c r="KGN445" s="10"/>
      <c r="KGO445" s="10"/>
      <c r="KGP445" s="10"/>
      <c r="KGQ445" s="10"/>
      <c r="KGR445" s="10"/>
      <c r="KGS445" s="10"/>
      <c r="KGT445" s="10"/>
      <c r="KGU445" s="10"/>
      <c r="KGV445" s="10"/>
      <c r="KGW445" s="10"/>
      <c r="KGX445" s="10"/>
      <c r="KGY445" s="10"/>
      <c r="KGZ445" s="10"/>
      <c r="KHA445" s="10"/>
      <c r="KHB445" s="10"/>
      <c r="KHC445" s="10"/>
      <c r="KHD445" s="10"/>
      <c r="KHE445" s="10"/>
      <c r="KHF445" s="10"/>
      <c r="KHG445" s="10"/>
      <c r="KHH445" s="10"/>
      <c r="KHI445" s="10"/>
      <c r="KHJ445" s="10"/>
      <c r="KHK445" s="10"/>
      <c r="KHL445" s="10"/>
      <c r="KHM445" s="10"/>
      <c r="KHN445" s="10"/>
      <c r="KHO445" s="10"/>
      <c r="KHP445" s="10"/>
      <c r="KHQ445" s="10"/>
      <c r="KHR445" s="10"/>
      <c r="KHS445" s="10"/>
      <c r="KHT445" s="10"/>
      <c r="KHU445" s="10"/>
      <c r="KHV445" s="10"/>
      <c r="KHW445" s="10"/>
      <c r="KHX445" s="10"/>
      <c r="KHY445" s="10"/>
      <c r="KHZ445" s="10"/>
      <c r="KIA445" s="10"/>
      <c r="KIB445" s="10"/>
      <c r="KIC445" s="10"/>
      <c r="KID445" s="10"/>
      <c r="KIE445" s="10"/>
      <c r="KIF445" s="10"/>
      <c r="KIG445" s="10"/>
      <c r="KIH445" s="10"/>
      <c r="KII445" s="10"/>
      <c r="KIJ445" s="10"/>
      <c r="KIK445" s="10"/>
      <c r="KIL445" s="10"/>
      <c r="KIM445" s="10"/>
      <c r="KIN445" s="10"/>
      <c r="KIO445" s="10"/>
      <c r="KIP445" s="10"/>
      <c r="KIQ445" s="10"/>
      <c r="KIR445" s="10"/>
      <c r="KIS445" s="10"/>
      <c r="KIT445" s="10"/>
      <c r="KIU445" s="10"/>
      <c r="KIV445" s="10"/>
      <c r="KIW445" s="10"/>
      <c r="KIX445" s="10"/>
      <c r="KIY445" s="10"/>
      <c r="KIZ445" s="10"/>
      <c r="KJA445" s="10"/>
      <c r="KJB445" s="10"/>
      <c r="KJC445" s="10"/>
      <c r="KJD445" s="10"/>
      <c r="KJE445" s="10"/>
      <c r="KJF445" s="10"/>
      <c r="KJG445" s="10"/>
      <c r="KJH445" s="10"/>
      <c r="KJI445" s="10"/>
      <c r="KJJ445" s="10"/>
      <c r="KJK445" s="10"/>
      <c r="KJL445" s="10"/>
      <c r="KJM445" s="10"/>
      <c r="KJN445" s="10"/>
      <c r="KJO445" s="10"/>
      <c r="KJP445" s="10"/>
      <c r="KJQ445" s="10"/>
      <c r="KJR445" s="10"/>
      <c r="KJS445" s="10"/>
      <c r="KJT445" s="10"/>
      <c r="KJU445" s="10"/>
      <c r="KJV445" s="10"/>
      <c r="KJW445" s="10"/>
      <c r="KJX445" s="10"/>
      <c r="KJY445" s="10"/>
      <c r="KJZ445" s="10"/>
      <c r="KKA445" s="10"/>
      <c r="KKB445" s="10"/>
      <c r="KKC445" s="10"/>
      <c r="KKD445" s="10"/>
      <c r="KKE445" s="10"/>
      <c r="KKF445" s="10"/>
      <c r="KKG445" s="10"/>
      <c r="KKH445" s="10"/>
      <c r="KKI445" s="10"/>
      <c r="KKJ445" s="10"/>
      <c r="KKK445" s="10"/>
      <c r="KKL445" s="10"/>
      <c r="KKM445" s="10"/>
      <c r="KKN445" s="10"/>
      <c r="KKO445" s="10"/>
      <c r="KKP445" s="10"/>
      <c r="KKQ445" s="10"/>
      <c r="KKR445" s="10"/>
      <c r="KKS445" s="10"/>
      <c r="KKT445" s="10"/>
      <c r="KKU445" s="10"/>
      <c r="KKV445" s="10"/>
      <c r="KKW445" s="10"/>
      <c r="KKX445" s="10"/>
      <c r="KKY445" s="10"/>
      <c r="KKZ445" s="10"/>
      <c r="KLA445" s="10"/>
      <c r="KLB445" s="10"/>
      <c r="KLC445" s="10"/>
      <c r="KLD445" s="10"/>
      <c r="KLE445" s="10"/>
      <c r="KLF445" s="10"/>
      <c r="KLG445" s="10"/>
      <c r="KLH445" s="10"/>
      <c r="KLI445" s="10"/>
      <c r="KLJ445" s="10"/>
      <c r="KLK445" s="10"/>
      <c r="KLL445" s="10"/>
      <c r="KLM445" s="10"/>
      <c r="KLN445" s="10"/>
      <c r="KLO445" s="10"/>
      <c r="KLP445" s="10"/>
      <c r="KLQ445" s="10"/>
      <c r="KLR445" s="10"/>
      <c r="KLS445" s="10"/>
      <c r="KLT445" s="10"/>
      <c r="KLU445" s="10"/>
      <c r="KLV445" s="10"/>
      <c r="KLW445" s="10"/>
      <c r="KLX445" s="10"/>
      <c r="KLY445" s="10"/>
      <c r="KLZ445" s="10"/>
      <c r="KMA445" s="10"/>
      <c r="KMB445" s="10"/>
      <c r="KMC445" s="10"/>
      <c r="KMD445" s="10"/>
      <c r="KME445" s="10"/>
      <c r="KMF445" s="10"/>
      <c r="KMG445" s="10"/>
      <c r="KMH445" s="10"/>
      <c r="KMI445" s="10"/>
      <c r="KMJ445" s="10"/>
      <c r="KMK445" s="10"/>
      <c r="KML445" s="10"/>
      <c r="KMM445" s="10"/>
      <c r="KMN445" s="10"/>
      <c r="KMO445" s="10"/>
      <c r="KMP445" s="10"/>
      <c r="KMQ445" s="10"/>
      <c r="KMR445" s="10"/>
      <c r="KMS445" s="10"/>
      <c r="KMT445" s="10"/>
      <c r="KMU445" s="10"/>
      <c r="KMV445" s="10"/>
      <c r="KMW445" s="10"/>
      <c r="KMX445" s="10"/>
      <c r="KMY445" s="10"/>
      <c r="KMZ445" s="10"/>
      <c r="KNA445" s="10"/>
      <c r="KNB445" s="10"/>
      <c r="KNC445" s="10"/>
      <c r="KND445" s="10"/>
      <c r="KNE445" s="10"/>
      <c r="KNF445" s="10"/>
      <c r="KNG445" s="10"/>
      <c r="KNH445" s="10"/>
      <c r="KNI445" s="10"/>
      <c r="KNJ445" s="10"/>
      <c r="KNK445" s="10"/>
      <c r="KNL445" s="10"/>
      <c r="KNM445" s="10"/>
      <c r="KNN445" s="10"/>
      <c r="KNO445" s="10"/>
      <c r="KNP445" s="10"/>
      <c r="KNQ445" s="10"/>
      <c r="KNR445" s="10"/>
      <c r="KNS445" s="10"/>
      <c r="KNT445" s="10"/>
      <c r="KNU445" s="10"/>
      <c r="KNV445" s="10"/>
      <c r="KNW445" s="10"/>
      <c r="KNX445" s="10"/>
      <c r="KNY445" s="10"/>
      <c r="KNZ445" s="10"/>
      <c r="KOA445" s="10"/>
      <c r="KOB445" s="10"/>
      <c r="KOC445" s="10"/>
      <c r="KOD445" s="10"/>
      <c r="KOE445" s="10"/>
      <c r="KOF445" s="10"/>
      <c r="KOG445" s="10"/>
      <c r="KOH445" s="10"/>
      <c r="KOI445" s="10"/>
      <c r="KOJ445" s="10"/>
      <c r="KOK445" s="10"/>
      <c r="KOL445" s="10"/>
      <c r="KOM445" s="10"/>
      <c r="KON445" s="10"/>
      <c r="KOO445" s="10"/>
      <c r="KOP445" s="10"/>
      <c r="KOQ445" s="10"/>
      <c r="KOR445" s="10"/>
      <c r="KOS445" s="10"/>
      <c r="KOT445" s="10"/>
      <c r="KOU445" s="10"/>
      <c r="KOV445" s="10"/>
      <c r="KOW445" s="10"/>
      <c r="KOX445" s="10"/>
      <c r="KOY445" s="10"/>
      <c r="KOZ445" s="10"/>
      <c r="KPA445" s="10"/>
      <c r="KPB445" s="10"/>
      <c r="KPC445" s="10"/>
      <c r="KPD445" s="10"/>
      <c r="KPE445" s="10"/>
      <c r="KPF445" s="10"/>
      <c r="KPG445" s="10"/>
      <c r="KPH445" s="10"/>
      <c r="KPI445" s="10"/>
      <c r="KPJ445" s="10"/>
      <c r="KPK445" s="10"/>
      <c r="KPL445" s="10"/>
      <c r="KPM445" s="10"/>
      <c r="KPN445" s="10"/>
      <c r="KPO445" s="10"/>
      <c r="KPP445" s="10"/>
      <c r="KPQ445" s="10"/>
      <c r="KPR445" s="10"/>
      <c r="KPS445" s="10"/>
      <c r="KPT445" s="10"/>
      <c r="KPU445" s="10"/>
      <c r="KPV445" s="10"/>
      <c r="KPW445" s="10"/>
      <c r="KPX445" s="10"/>
      <c r="KPY445" s="10"/>
      <c r="KPZ445" s="10"/>
      <c r="KQA445" s="10"/>
      <c r="KQB445" s="10"/>
      <c r="KQC445" s="10"/>
      <c r="KQD445" s="10"/>
      <c r="KQE445" s="10"/>
      <c r="KQF445" s="10"/>
      <c r="KQG445" s="10"/>
      <c r="KQH445" s="10"/>
      <c r="KQI445" s="10"/>
      <c r="KQJ445" s="10"/>
      <c r="KQK445" s="10"/>
      <c r="KQL445" s="10"/>
      <c r="KQM445" s="10"/>
      <c r="KQN445" s="10"/>
      <c r="KQO445" s="10"/>
      <c r="KQP445" s="10"/>
      <c r="KQQ445" s="10"/>
      <c r="KQR445" s="10"/>
      <c r="KQS445" s="10"/>
      <c r="KQT445" s="10"/>
      <c r="KQU445" s="10"/>
      <c r="KQV445" s="10"/>
      <c r="KQW445" s="10"/>
      <c r="KQX445" s="10"/>
      <c r="KQY445" s="10"/>
      <c r="KQZ445" s="10"/>
      <c r="KRA445" s="10"/>
      <c r="KRB445" s="10"/>
      <c r="KRC445" s="10"/>
      <c r="KRD445" s="10"/>
      <c r="KRE445" s="10"/>
      <c r="KRF445" s="10"/>
      <c r="KRG445" s="10"/>
      <c r="KRH445" s="10"/>
      <c r="KRI445" s="10"/>
      <c r="KRJ445" s="10"/>
      <c r="KRK445" s="10"/>
      <c r="KRL445" s="10"/>
      <c r="KRM445" s="10"/>
      <c r="KRN445" s="10"/>
      <c r="KRO445" s="10"/>
      <c r="KRP445" s="10"/>
      <c r="KRQ445" s="10"/>
      <c r="KRR445" s="10"/>
      <c r="KRS445" s="10"/>
      <c r="KRT445" s="10"/>
      <c r="KRU445" s="10"/>
      <c r="KRV445" s="10"/>
      <c r="KRW445" s="10"/>
      <c r="KRX445" s="10"/>
      <c r="KRY445" s="10"/>
      <c r="KRZ445" s="10"/>
      <c r="KSA445" s="10"/>
      <c r="KSB445" s="10"/>
      <c r="KSC445" s="10"/>
      <c r="KSD445" s="10"/>
      <c r="KSE445" s="10"/>
      <c r="KSF445" s="10"/>
      <c r="KSG445" s="10"/>
      <c r="KSH445" s="10"/>
      <c r="KSI445" s="10"/>
      <c r="KSJ445" s="10"/>
      <c r="KSK445" s="10"/>
      <c r="KSL445" s="10"/>
      <c r="KSM445" s="10"/>
      <c r="KSN445" s="10"/>
      <c r="KSO445" s="10"/>
      <c r="KSP445" s="10"/>
      <c r="KSQ445" s="10"/>
      <c r="KSR445" s="10"/>
      <c r="KSS445" s="10"/>
      <c r="KST445" s="10"/>
      <c r="KSU445" s="10"/>
      <c r="KSV445" s="10"/>
      <c r="KSW445" s="10"/>
      <c r="KSX445" s="10"/>
      <c r="KSY445" s="10"/>
      <c r="KSZ445" s="10"/>
      <c r="KTA445" s="10"/>
      <c r="KTB445" s="10"/>
      <c r="KTC445" s="10"/>
      <c r="KTD445" s="10"/>
      <c r="KTE445" s="10"/>
      <c r="KTF445" s="10"/>
      <c r="KTG445" s="10"/>
      <c r="KTH445" s="10"/>
      <c r="KTI445" s="10"/>
      <c r="KTJ445" s="10"/>
      <c r="KTK445" s="10"/>
      <c r="KTL445" s="10"/>
      <c r="KTM445" s="10"/>
      <c r="KTN445" s="10"/>
      <c r="KTO445" s="10"/>
      <c r="KTP445" s="10"/>
      <c r="KTQ445" s="10"/>
      <c r="KTR445" s="10"/>
      <c r="KTS445" s="10"/>
      <c r="KTT445" s="10"/>
      <c r="KTU445" s="10"/>
      <c r="KTV445" s="10"/>
      <c r="KTW445" s="10"/>
      <c r="KTX445" s="10"/>
      <c r="KTY445" s="10"/>
      <c r="KTZ445" s="10"/>
      <c r="KUA445" s="10"/>
      <c r="KUB445" s="10"/>
      <c r="KUC445" s="10"/>
      <c r="KUD445" s="10"/>
      <c r="KUE445" s="10"/>
      <c r="KUF445" s="10"/>
      <c r="KUG445" s="10"/>
      <c r="KUH445" s="10"/>
      <c r="KUI445" s="10"/>
      <c r="KUJ445" s="10"/>
      <c r="KUK445" s="10"/>
      <c r="KUL445" s="10"/>
      <c r="KUM445" s="10"/>
      <c r="KUN445" s="10"/>
      <c r="KUO445" s="10"/>
      <c r="KUP445" s="10"/>
      <c r="KUQ445" s="10"/>
      <c r="KUR445" s="10"/>
      <c r="KUS445" s="10"/>
      <c r="KUT445" s="10"/>
      <c r="KUU445" s="10"/>
      <c r="KUV445" s="10"/>
      <c r="KUW445" s="10"/>
      <c r="KUX445" s="10"/>
      <c r="KUY445" s="10"/>
      <c r="KUZ445" s="10"/>
      <c r="KVA445" s="10"/>
      <c r="KVB445" s="10"/>
      <c r="KVC445" s="10"/>
      <c r="KVD445" s="10"/>
      <c r="KVE445" s="10"/>
      <c r="KVF445" s="10"/>
      <c r="KVG445" s="10"/>
      <c r="KVH445" s="10"/>
      <c r="KVI445" s="10"/>
      <c r="KVJ445" s="10"/>
      <c r="KVK445" s="10"/>
      <c r="KVL445" s="10"/>
      <c r="KVM445" s="10"/>
      <c r="KVN445" s="10"/>
      <c r="KVO445" s="10"/>
      <c r="KVP445" s="10"/>
      <c r="KVQ445" s="10"/>
      <c r="KVR445" s="10"/>
      <c r="KVS445" s="10"/>
      <c r="KVT445" s="10"/>
      <c r="KVU445" s="10"/>
      <c r="KVV445" s="10"/>
      <c r="KVW445" s="10"/>
      <c r="KVX445" s="10"/>
      <c r="KVY445" s="10"/>
      <c r="KVZ445" s="10"/>
      <c r="KWA445" s="10"/>
      <c r="KWB445" s="10"/>
      <c r="KWC445" s="10"/>
      <c r="KWD445" s="10"/>
      <c r="KWE445" s="10"/>
      <c r="KWF445" s="10"/>
      <c r="KWG445" s="10"/>
      <c r="KWH445" s="10"/>
      <c r="KWI445" s="10"/>
      <c r="KWJ445" s="10"/>
      <c r="KWK445" s="10"/>
      <c r="KWL445" s="10"/>
      <c r="KWM445" s="10"/>
      <c r="KWN445" s="10"/>
      <c r="KWO445" s="10"/>
      <c r="KWP445" s="10"/>
      <c r="KWQ445" s="10"/>
      <c r="KWR445" s="10"/>
      <c r="KWS445" s="10"/>
      <c r="KWT445" s="10"/>
      <c r="KWU445" s="10"/>
      <c r="KWV445" s="10"/>
      <c r="KWW445" s="10"/>
      <c r="KWX445" s="10"/>
      <c r="KWY445" s="10"/>
      <c r="KWZ445" s="10"/>
      <c r="KXA445" s="10"/>
      <c r="KXB445" s="10"/>
      <c r="KXC445" s="10"/>
      <c r="KXD445" s="10"/>
      <c r="KXE445" s="10"/>
      <c r="KXF445" s="10"/>
      <c r="KXG445" s="10"/>
      <c r="KXH445" s="10"/>
      <c r="KXI445" s="10"/>
      <c r="KXJ445" s="10"/>
      <c r="KXK445" s="10"/>
      <c r="KXL445" s="10"/>
      <c r="KXM445" s="10"/>
      <c r="KXN445" s="10"/>
      <c r="KXO445" s="10"/>
      <c r="KXP445" s="10"/>
      <c r="KXQ445" s="10"/>
      <c r="KXR445" s="10"/>
      <c r="KXS445" s="10"/>
      <c r="KXT445" s="10"/>
      <c r="KXU445" s="10"/>
      <c r="KXV445" s="10"/>
      <c r="KXW445" s="10"/>
      <c r="KXX445" s="10"/>
      <c r="KXY445" s="10"/>
      <c r="KXZ445" s="10"/>
      <c r="KYA445" s="10"/>
      <c r="KYB445" s="10"/>
      <c r="KYC445" s="10"/>
      <c r="KYD445" s="10"/>
      <c r="KYE445" s="10"/>
      <c r="KYF445" s="10"/>
      <c r="KYG445" s="10"/>
      <c r="KYH445" s="10"/>
      <c r="KYI445" s="10"/>
      <c r="KYJ445" s="10"/>
      <c r="KYK445" s="10"/>
      <c r="KYL445" s="10"/>
      <c r="KYM445" s="10"/>
      <c r="KYN445" s="10"/>
      <c r="KYO445" s="10"/>
      <c r="KYP445" s="10"/>
      <c r="KYQ445" s="10"/>
      <c r="KYR445" s="10"/>
      <c r="KYS445" s="10"/>
      <c r="KYT445" s="10"/>
      <c r="KYU445" s="10"/>
      <c r="KYV445" s="10"/>
      <c r="KYW445" s="10"/>
      <c r="KYX445" s="10"/>
      <c r="KYY445" s="10"/>
      <c r="KYZ445" s="10"/>
      <c r="KZA445" s="10"/>
      <c r="KZB445" s="10"/>
      <c r="KZC445" s="10"/>
      <c r="KZD445" s="10"/>
      <c r="KZE445" s="10"/>
      <c r="KZF445" s="10"/>
      <c r="KZG445" s="10"/>
      <c r="KZH445" s="10"/>
      <c r="KZI445" s="10"/>
      <c r="KZJ445" s="10"/>
      <c r="KZK445" s="10"/>
      <c r="KZL445" s="10"/>
      <c r="KZM445" s="10"/>
      <c r="KZN445" s="10"/>
      <c r="KZO445" s="10"/>
      <c r="KZP445" s="10"/>
      <c r="KZQ445" s="10"/>
      <c r="KZR445" s="10"/>
      <c r="KZS445" s="10"/>
      <c r="KZT445" s="10"/>
      <c r="KZU445" s="10"/>
      <c r="KZV445" s="10"/>
      <c r="KZW445" s="10"/>
      <c r="KZX445" s="10"/>
      <c r="KZY445" s="10"/>
      <c r="KZZ445" s="10"/>
      <c r="LAA445" s="10"/>
      <c r="LAB445" s="10"/>
      <c r="LAC445" s="10"/>
      <c r="LAD445" s="10"/>
      <c r="LAE445" s="10"/>
      <c r="LAF445" s="10"/>
      <c r="LAG445" s="10"/>
      <c r="LAH445" s="10"/>
      <c r="LAI445" s="10"/>
      <c r="LAJ445" s="10"/>
      <c r="LAK445" s="10"/>
      <c r="LAL445" s="10"/>
      <c r="LAM445" s="10"/>
      <c r="LAN445" s="10"/>
      <c r="LAO445" s="10"/>
      <c r="LAP445" s="10"/>
      <c r="LAQ445" s="10"/>
      <c r="LAR445" s="10"/>
      <c r="LAS445" s="10"/>
      <c r="LAT445" s="10"/>
      <c r="LAU445" s="10"/>
      <c r="LAV445" s="10"/>
      <c r="LAW445" s="10"/>
      <c r="LAX445" s="10"/>
      <c r="LAY445" s="10"/>
      <c r="LAZ445" s="10"/>
      <c r="LBA445" s="10"/>
      <c r="LBB445" s="10"/>
      <c r="LBC445" s="10"/>
      <c r="LBD445" s="10"/>
      <c r="LBE445" s="10"/>
      <c r="LBF445" s="10"/>
      <c r="LBG445" s="10"/>
      <c r="LBH445" s="10"/>
      <c r="LBI445" s="10"/>
      <c r="LBJ445" s="10"/>
      <c r="LBK445" s="10"/>
      <c r="LBL445" s="10"/>
      <c r="LBM445" s="10"/>
      <c r="LBN445" s="10"/>
      <c r="LBO445" s="10"/>
      <c r="LBP445" s="10"/>
      <c r="LBQ445" s="10"/>
      <c r="LBR445" s="10"/>
      <c r="LBS445" s="10"/>
      <c r="LBT445" s="10"/>
      <c r="LBU445" s="10"/>
      <c r="LBV445" s="10"/>
      <c r="LBW445" s="10"/>
      <c r="LBX445" s="10"/>
      <c r="LBY445" s="10"/>
      <c r="LBZ445" s="10"/>
      <c r="LCA445" s="10"/>
      <c r="LCB445" s="10"/>
      <c r="LCC445" s="10"/>
      <c r="LCD445" s="10"/>
      <c r="LCE445" s="10"/>
      <c r="LCF445" s="10"/>
      <c r="LCG445" s="10"/>
      <c r="LCH445" s="10"/>
      <c r="LCI445" s="10"/>
      <c r="LCJ445" s="10"/>
      <c r="LCK445" s="10"/>
      <c r="LCL445" s="10"/>
      <c r="LCM445" s="10"/>
      <c r="LCN445" s="10"/>
      <c r="LCO445" s="10"/>
      <c r="LCP445" s="10"/>
      <c r="LCQ445" s="10"/>
      <c r="LCR445" s="10"/>
      <c r="LCS445" s="10"/>
      <c r="LCT445" s="10"/>
      <c r="LCU445" s="10"/>
      <c r="LCV445" s="10"/>
      <c r="LCW445" s="10"/>
      <c r="LCX445" s="10"/>
      <c r="LCY445" s="10"/>
      <c r="LCZ445" s="10"/>
      <c r="LDA445" s="10"/>
      <c r="LDB445" s="10"/>
      <c r="LDC445" s="10"/>
      <c r="LDD445" s="10"/>
      <c r="LDE445" s="10"/>
      <c r="LDF445" s="10"/>
      <c r="LDG445" s="10"/>
      <c r="LDH445" s="10"/>
      <c r="LDI445" s="10"/>
      <c r="LDJ445" s="10"/>
      <c r="LDK445" s="10"/>
      <c r="LDL445" s="10"/>
      <c r="LDM445" s="10"/>
      <c r="LDN445" s="10"/>
      <c r="LDO445" s="10"/>
      <c r="LDP445" s="10"/>
      <c r="LDQ445" s="10"/>
      <c r="LDR445" s="10"/>
      <c r="LDS445" s="10"/>
      <c r="LDT445" s="10"/>
      <c r="LDU445" s="10"/>
      <c r="LDV445" s="10"/>
      <c r="LDW445" s="10"/>
      <c r="LDX445" s="10"/>
      <c r="LDY445" s="10"/>
      <c r="LDZ445" s="10"/>
      <c r="LEA445" s="10"/>
      <c r="LEB445" s="10"/>
      <c r="LEC445" s="10"/>
      <c r="LED445" s="10"/>
      <c r="LEE445" s="10"/>
      <c r="LEF445" s="10"/>
      <c r="LEG445" s="10"/>
      <c r="LEH445" s="10"/>
      <c r="LEI445" s="10"/>
      <c r="LEJ445" s="10"/>
      <c r="LEK445" s="10"/>
      <c r="LEL445" s="10"/>
      <c r="LEM445" s="10"/>
      <c r="LEN445" s="10"/>
      <c r="LEO445" s="10"/>
      <c r="LEP445" s="10"/>
      <c r="LEQ445" s="10"/>
      <c r="LER445" s="10"/>
      <c r="LES445" s="10"/>
      <c r="LET445" s="10"/>
      <c r="LEU445" s="10"/>
      <c r="LEV445" s="10"/>
      <c r="LEW445" s="10"/>
      <c r="LEX445" s="10"/>
      <c r="LEY445" s="10"/>
      <c r="LEZ445" s="10"/>
      <c r="LFA445" s="10"/>
      <c r="LFB445" s="10"/>
      <c r="LFC445" s="10"/>
      <c r="LFD445" s="10"/>
      <c r="LFE445" s="10"/>
      <c r="LFF445" s="10"/>
      <c r="LFG445" s="10"/>
      <c r="LFH445" s="10"/>
      <c r="LFI445" s="10"/>
      <c r="LFJ445" s="10"/>
      <c r="LFK445" s="10"/>
      <c r="LFL445" s="10"/>
      <c r="LFM445" s="10"/>
      <c r="LFN445" s="10"/>
      <c r="LFO445" s="10"/>
      <c r="LFP445" s="10"/>
      <c r="LFQ445" s="10"/>
      <c r="LFR445" s="10"/>
      <c r="LFS445" s="10"/>
      <c r="LFT445" s="10"/>
      <c r="LFU445" s="10"/>
      <c r="LFV445" s="10"/>
      <c r="LFW445" s="10"/>
      <c r="LFX445" s="10"/>
      <c r="LFY445" s="10"/>
      <c r="LFZ445" s="10"/>
      <c r="LGA445" s="10"/>
      <c r="LGB445" s="10"/>
      <c r="LGC445" s="10"/>
      <c r="LGD445" s="10"/>
      <c r="LGE445" s="10"/>
      <c r="LGF445" s="10"/>
      <c r="LGG445" s="10"/>
      <c r="LGH445" s="10"/>
      <c r="LGI445" s="10"/>
      <c r="LGJ445" s="10"/>
      <c r="LGK445" s="10"/>
      <c r="LGL445" s="10"/>
      <c r="LGM445" s="10"/>
      <c r="LGN445" s="10"/>
      <c r="LGO445" s="10"/>
      <c r="LGP445" s="10"/>
      <c r="LGQ445" s="10"/>
      <c r="LGR445" s="10"/>
      <c r="LGS445" s="10"/>
      <c r="LGT445" s="10"/>
      <c r="LGU445" s="10"/>
      <c r="LGV445" s="10"/>
      <c r="LGW445" s="10"/>
      <c r="LGX445" s="10"/>
      <c r="LGY445" s="10"/>
      <c r="LGZ445" s="10"/>
      <c r="LHA445" s="10"/>
      <c r="LHB445" s="10"/>
      <c r="LHC445" s="10"/>
      <c r="LHD445" s="10"/>
      <c r="LHE445" s="10"/>
      <c r="LHF445" s="10"/>
      <c r="LHG445" s="10"/>
      <c r="LHH445" s="10"/>
      <c r="LHI445" s="10"/>
      <c r="LHJ445" s="10"/>
      <c r="LHK445" s="10"/>
      <c r="LHL445" s="10"/>
      <c r="LHM445" s="10"/>
      <c r="LHN445" s="10"/>
      <c r="LHO445" s="10"/>
      <c r="LHP445" s="10"/>
      <c r="LHQ445" s="10"/>
      <c r="LHR445" s="10"/>
      <c r="LHS445" s="10"/>
      <c r="LHT445" s="10"/>
      <c r="LHU445" s="10"/>
      <c r="LHV445" s="10"/>
      <c r="LHW445" s="10"/>
      <c r="LHX445" s="10"/>
      <c r="LHY445" s="10"/>
      <c r="LHZ445" s="10"/>
      <c r="LIA445" s="10"/>
      <c r="LIB445" s="10"/>
      <c r="LIC445" s="10"/>
      <c r="LID445" s="10"/>
      <c r="LIE445" s="10"/>
      <c r="LIF445" s="10"/>
      <c r="LIG445" s="10"/>
      <c r="LIH445" s="10"/>
      <c r="LII445" s="10"/>
      <c r="LIJ445" s="10"/>
      <c r="LIK445" s="10"/>
      <c r="LIL445" s="10"/>
      <c r="LIM445" s="10"/>
      <c r="LIN445" s="10"/>
      <c r="LIO445" s="10"/>
      <c r="LIP445" s="10"/>
      <c r="LIQ445" s="10"/>
      <c r="LIR445" s="10"/>
      <c r="LIS445" s="10"/>
      <c r="LIT445" s="10"/>
      <c r="LIU445" s="10"/>
      <c r="LIV445" s="10"/>
      <c r="LIW445" s="10"/>
      <c r="LIX445" s="10"/>
      <c r="LIY445" s="10"/>
      <c r="LIZ445" s="10"/>
      <c r="LJA445" s="10"/>
      <c r="LJB445" s="10"/>
      <c r="LJC445" s="10"/>
      <c r="LJD445" s="10"/>
      <c r="LJE445" s="10"/>
      <c r="LJF445" s="10"/>
      <c r="LJG445" s="10"/>
      <c r="LJH445" s="10"/>
      <c r="LJI445" s="10"/>
      <c r="LJJ445" s="10"/>
      <c r="LJK445" s="10"/>
      <c r="LJL445" s="10"/>
      <c r="LJM445" s="10"/>
      <c r="LJN445" s="10"/>
      <c r="LJO445" s="10"/>
      <c r="LJP445" s="10"/>
      <c r="LJQ445" s="10"/>
      <c r="LJR445" s="10"/>
      <c r="LJS445" s="10"/>
      <c r="LJT445" s="10"/>
      <c r="LJU445" s="10"/>
      <c r="LJV445" s="10"/>
      <c r="LJW445" s="10"/>
      <c r="LJX445" s="10"/>
      <c r="LJY445" s="10"/>
      <c r="LJZ445" s="10"/>
      <c r="LKA445" s="10"/>
      <c r="LKB445" s="10"/>
      <c r="LKC445" s="10"/>
      <c r="LKD445" s="10"/>
      <c r="LKE445" s="10"/>
      <c r="LKF445" s="10"/>
      <c r="LKG445" s="10"/>
      <c r="LKH445" s="10"/>
      <c r="LKI445" s="10"/>
      <c r="LKJ445" s="10"/>
      <c r="LKK445" s="10"/>
      <c r="LKL445" s="10"/>
      <c r="LKM445" s="10"/>
      <c r="LKN445" s="10"/>
      <c r="LKO445" s="10"/>
      <c r="LKP445" s="10"/>
      <c r="LKQ445" s="10"/>
      <c r="LKR445" s="10"/>
      <c r="LKS445" s="10"/>
      <c r="LKT445" s="10"/>
      <c r="LKU445" s="10"/>
      <c r="LKV445" s="10"/>
      <c r="LKW445" s="10"/>
      <c r="LKX445" s="10"/>
      <c r="LKY445" s="10"/>
      <c r="LKZ445" s="10"/>
      <c r="LLA445" s="10"/>
      <c r="LLB445" s="10"/>
      <c r="LLC445" s="10"/>
      <c r="LLD445" s="10"/>
      <c r="LLE445" s="10"/>
      <c r="LLF445" s="10"/>
      <c r="LLG445" s="10"/>
      <c r="LLH445" s="10"/>
      <c r="LLI445" s="10"/>
      <c r="LLJ445" s="10"/>
      <c r="LLK445" s="10"/>
      <c r="LLL445" s="10"/>
      <c r="LLM445" s="10"/>
      <c r="LLN445" s="10"/>
      <c r="LLO445" s="10"/>
      <c r="LLP445" s="10"/>
      <c r="LLQ445" s="10"/>
      <c r="LLR445" s="10"/>
      <c r="LLS445" s="10"/>
      <c r="LLT445" s="10"/>
      <c r="LLU445" s="10"/>
      <c r="LLV445" s="10"/>
      <c r="LLW445" s="10"/>
      <c r="LLX445" s="10"/>
      <c r="LLY445" s="10"/>
      <c r="LLZ445" s="10"/>
      <c r="LMA445" s="10"/>
      <c r="LMB445" s="10"/>
      <c r="LMC445" s="10"/>
      <c r="LMD445" s="10"/>
      <c r="LME445" s="10"/>
      <c r="LMF445" s="10"/>
      <c r="LMG445" s="10"/>
      <c r="LMH445" s="10"/>
      <c r="LMI445" s="10"/>
      <c r="LMJ445" s="10"/>
      <c r="LMK445" s="10"/>
      <c r="LML445" s="10"/>
      <c r="LMM445" s="10"/>
      <c r="LMN445" s="10"/>
      <c r="LMO445" s="10"/>
      <c r="LMP445" s="10"/>
      <c r="LMQ445" s="10"/>
      <c r="LMR445" s="10"/>
      <c r="LMS445" s="10"/>
      <c r="LMT445" s="10"/>
      <c r="LMU445" s="10"/>
      <c r="LMV445" s="10"/>
      <c r="LMW445" s="10"/>
      <c r="LMX445" s="10"/>
      <c r="LMY445" s="10"/>
      <c r="LMZ445" s="10"/>
      <c r="LNA445" s="10"/>
      <c r="LNB445" s="10"/>
      <c r="LNC445" s="10"/>
      <c r="LND445" s="10"/>
      <c r="LNE445" s="10"/>
      <c r="LNF445" s="10"/>
      <c r="LNG445" s="10"/>
      <c r="LNH445" s="10"/>
      <c r="LNI445" s="10"/>
      <c r="LNJ445" s="10"/>
      <c r="LNK445" s="10"/>
      <c r="LNL445" s="10"/>
      <c r="LNM445" s="10"/>
      <c r="LNN445" s="10"/>
      <c r="LNO445" s="10"/>
      <c r="LNP445" s="10"/>
      <c r="LNQ445" s="10"/>
      <c r="LNR445" s="10"/>
      <c r="LNS445" s="10"/>
      <c r="LNT445" s="10"/>
      <c r="LNU445" s="10"/>
      <c r="LNV445" s="10"/>
      <c r="LNW445" s="10"/>
      <c r="LNX445" s="10"/>
      <c r="LNY445" s="10"/>
      <c r="LNZ445" s="10"/>
      <c r="LOA445" s="10"/>
      <c r="LOB445" s="10"/>
      <c r="LOC445" s="10"/>
      <c r="LOD445" s="10"/>
      <c r="LOE445" s="10"/>
      <c r="LOF445" s="10"/>
      <c r="LOG445" s="10"/>
      <c r="LOH445" s="10"/>
      <c r="LOI445" s="10"/>
      <c r="LOJ445" s="10"/>
      <c r="LOK445" s="10"/>
      <c r="LOL445" s="10"/>
      <c r="LOM445" s="10"/>
      <c r="LON445" s="10"/>
      <c r="LOO445" s="10"/>
      <c r="LOP445" s="10"/>
      <c r="LOQ445" s="10"/>
      <c r="LOR445" s="10"/>
      <c r="LOS445" s="10"/>
      <c r="LOT445" s="10"/>
      <c r="LOU445" s="10"/>
      <c r="LOV445" s="10"/>
      <c r="LOW445" s="10"/>
      <c r="LOX445" s="10"/>
      <c r="LOY445" s="10"/>
      <c r="LOZ445" s="10"/>
      <c r="LPA445" s="10"/>
      <c r="LPB445" s="10"/>
      <c r="LPC445" s="10"/>
      <c r="LPD445" s="10"/>
      <c r="LPE445" s="10"/>
      <c r="LPF445" s="10"/>
      <c r="LPG445" s="10"/>
      <c r="LPH445" s="10"/>
      <c r="LPI445" s="10"/>
      <c r="LPJ445" s="10"/>
      <c r="LPK445" s="10"/>
      <c r="LPL445" s="10"/>
      <c r="LPM445" s="10"/>
      <c r="LPN445" s="10"/>
      <c r="LPO445" s="10"/>
      <c r="LPP445" s="10"/>
      <c r="LPQ445" s="10"/>
      <c r="LPR445" s="10"/>
      <c r="LPS445" s="10"/>
      <c r="LPT445" s="10"/>
      <c r="LPU445" s="10"/>
      <c r="LPV445" s="10"/>
      <c r="LPW445" s="10"/>
      <c r="LPX445" s="10"/>
      <c r="LPY445" s="10"/>
      <c r="LPZ445" s="10"/>
      <c r="LQA445" s="10"/>
      <c r="LQB445" s="10"/>
      <c r="LQC445" s="10"/>
      <c r="LQD445" s="10"/>
      <c r="LQE445" s="10"/>
      <c r="LQF445" s="10"/>
      <c r="LQG445" s="10"/>
      <c r="LQH445" s="10"/>
      <c r="LQI445" s="10"/>
      <c r="LQJ445" s="10"/>
      <c r="LQK445" s="10"/>
      <c r="LQL445" s="10"/>
      <c r="LQM445" s="10"/>
      <c r="LQN445" s="10"/>
      <c r="LQO445" s="10"/>
      <c r="LQP445" s="10"/>
      <c r="LQQ445" s="10"/>
      <c r="LQR445" s="10"/>
      <c r="LQS445" s="10"/>
      <c r="LQT445" s="10"/>
      <c r="LQU445" s="10"/>
      <c r="LQV445" s="10"/>
      <c r="LQW445" s="10"/>
      <c r="LQX445" s="10"/>
      <c r="LQY445" s="10"/>
      <c r="LQZ445" s="10"/>
      <c r="LRA445" s="10"/>
      <c r="LRB445" s="10"/>
      <c r="LRC445" s="10"/>
      <c r="LRD445" s="10"/>
      <c r="LRE445" s="10"/>
      <c r="LRF445" s="10"/>
      <c r="LRG445" s="10"/>
      <c r="LRH445" s="10"/>
      <c r="LRI445" s="10"/>
      <c r="LRJ445" s="10"/>
      <c r="LRK445" s="10"/>
      <c r="LRL445" s="10"/>
      <c r="LRM445" s="10"/>
      <c r="LRN445" s="10"/>
      <c r="LRO445" s="10"/>
      <c r="LRP445" s="10"/>
      <c r="LRQ445" s="10"/>
      <c r="LRR445" s="10"/>
      <c r="LRS445" s="10"/>
      <c r="LRT445" s="10"/>
      <c r="LRU445" s="10"/>
      <c r="LRV445" s="10"/>
      <c r="LRW445" s="10"/>
      <c r="LRX445" s="10"/>
      <c r="LRY445" s="10"/>
      <c r="LRZ445" s="10"/>
      <c r="LSA445" s="10"/>
      <c r="LSB445" s="10"/>
      <c r="LSC445" s="10"/>
      <c r="LSD445" s="10"/>
      <c r="LSE445" s="10"/>
      <c r="LSF445" s="10"/>
      <c r="LSG445" s="10"/>
      <c r="LSH445" s="10"/>
      <c r="LSI445" s="10"/>
      <c r="LSJ445" s="10"/>
      <c r="LSK445" s="10"/>
      <c r="LSL445" s="10"/>
      <c r="LSM445" s="10"/>
      <c r="LSN445" s="10"/>
      <c r="LSO445" s="10"/>
      <c r="LSP445" s="10"/>
      <c r="LSQ445" s="10"/>
      <c r="LSR445" s="10"/>
      <c r="LSS445" s="10"/>
      <c r="LST445" s="10"/>
      <c r="LSU445" s="10"/>
      <c r="LSV445" s="10"/>
      <c r="LSW445" s="10"/>
      <c r="LSX445" s="10"/>
      <c r="LSY445" s="10"/>
      <c r="LSZ445" s="10"/>
      <c r="LTA445" s="10"/>
      <c r="LTB445" s="10"/>
      <c r="LTC445" s="10"/>
      <c r="LTD445" s="10"/>
      <c r="LTE445" s="10"/>
      <c r="LTF445" s="10"/>
      <c r="LTG445" s="10"/>
      <c r="LTH445" s="10"/>
      <c r="LTI445" s="10"/>
      <c r="LTJ445" s="10"/>
      <c r="LTK445" s="10"/>
      <c r="LTL445" s="10"/>
      <c r="LTM445" s="10"/>
      <c r="LTN445" s="10"/>
      <c r="LTO445" s="10"/>
      <c r="LTP445" s="10"/>
      <c r="LTQ445" s="10"/>
      <c r="LTR445" s="10"/>
      <c r="LTS445" s="10"/>
      <c r="LTT445" s="10"/>
      <c r="LTU445" s="10"/>
      <c r="LTV445" s="10"/>
      <c r="LTW445" s="10"/>
      <c r="LTX445" s="10"/>
      <c r="LTY445" s="10"/>
      <c r="LTZ445" s="10"/>
      <c r="LUA445" s="10"/>
      <c r="LUB445" s="10"/>
      <c r="LUC445" s="10"/>
      <c r="LUD445" s="10"/>
      <c r="LUE445" s="10"/>
      <c r="LUF445" s="10"/>
      <c r="LUG445" s="10"/>
      <c r="LUH445" s="10"/>
      <c r="LUI445" s="10"/>
      <c r="LUJ445" s="10"/>
      <c r="LUK445" s="10"/>
      <c r="LUL445" s="10"/>
      <c r="LUM445" s="10"/>
      <c r="LUN445" s="10"/>
      <c r="LUO445" s="10"/>
      <c r="LUP445" s="10"/>
      <c r="LUQ445" s="10"/>
      <c r="LUR445" s="10"/>
      <c r="LUS445" s="10"/>
      <c r="LUT445" s="10"/>
      <c r="LUU445" s="10"/>
      <c r="LUV445" s="10"/>
      <c r="LUW445" s="10"/>
      <c r="LUX445" s="10"/>
      <c r="LUY445" s="10"/>
      <c r="LUZ445" s="10"/>
      <c r="LVA445" s="10"/>
      <c r="LVB445" s="10"/>
      <c r="LVC445" s="10"/>
      <c r="LVD445" s="10"/>
      <c r="LVE445" s="10"/>
      <c r="LVF445" s="10"/>
      <c r="LVG445" s="10"/>
      <c r="LVH445" s="10"/>
      <c r="LVI445" s="10"/>
      <c r="LVJ445" s="10"/>
      <c r="LVK445" s="10"/>
      <c r="LVL445" s="10"/>
      <c r="LVM445" s="10"/>
      <c r="LVN445" s="10"/>
      <c r="LVO445" s="10"/>
      <c r="LVP445" s="10"/>
      <c r="LVQ445" s="10"/>
      <c r="LVR445" s="10"/>
      <c r="LVS445" s="10"/>
      <c r="LVT445" s="10"/>
      <c r="LVU445" s="10"/>
      <c r="LVV445" s="10"/>
      <c r="LVW445" s="10"/>
      <c r="LVX445" s="10"/>
      <c r="LVY445" s="10"/>
      <c r="LVZ445" s="10"/>
      <c r="LWA445" s="10"/>
      <c r="LWB445" s="10"/>
      <c r="LWC445" s="10"/>
      <c r="LWD445" s="10"/>
      <c r="LWE445" s="10"/>
      <c r="LWF445" s="10"/>
      <c r="LWG445" s="10"/>
      <c r="LWH445" s="10"/>
      <c r="LWI445" s="10"/>
      <c r="LWJ445" s="10"/>
      <c r="LWK445" s="10"/>
      <c r="LWL445" s="10"/>
      <c r="LWM445" s="10"/>
      <c r="LWN445" s="10"/>
      <c r="LWO445" s="10"/>
      <c r="LWP445" s="10"/>
      <c r="LWQ445" s="10"/>
      <c r="LWR445" s="10"/>
      <c r="LWS445" s="10"/>
      <c r="LWT445" s="10"/>
      <c r="LWU445" s="10"/>
      <c r="LWV445" s="10"/>
      <c r="LWW445" s="10"/>
      <c r="LWX445" s="10"/>
      <c r="LWY445" s="10"/>
      <c r="LWZ445" s="10"/>
      <c r="LXA445" s="10"/>
      <c r="LXB445" s="10"/>
      <c r="LXC445" s="10"/>
      <c r="LXD445" s="10"/>
      <c r="LXE445" s="10"/>
      <c r="LXF445" s="10"/>
      <c r="LXG445" s="10"/>
      <c r="LXH445" s="10"/>
      <c r="LXI445" s="10"/>
      <c r="LXJ445" s="10"/>
      <c r="LXK445" s="10"/>
      <c r="LXL445" s="10"/>
      <c r="LXM445" s="10"/>
      <c r="LXN445" s="10"/>
      <c r="LXO445" s="10"/>
      <c r="LXP445" s="10"/>
      <c r="LXQ445" s="10"/>
      <c r="LXR445" s="10"/>
      <c r="LXS445" s="10"/>
      <c r="LXT445" s="10"/>
      <c r="LXU445" s="10"/>
      <c r="LXV445" s="10"/>
      <c r="LXW445" s="10"/>
      <c r="LXX445" s="10"/>
      <c r="LXY445" s="10"/>
      <c r="LXZ445" s="10"/>
      <c r="LYA445" s="10"/>
      <c r="LYB445" s="10"/>
      <c r="LYC445" s="10"/>
      <c r="LYD445" s="10"/>
      <c r="LYE445" s="10"/>
      <c r="LYF445" s="10"/>
      <c r="LYG445" s="10"/>
      <c r="LYH445" s="10"/>
      <c r="LYI445" s="10"/>
      <c r="LYJ445" s="10"/>
      <c r="LYK445" s="10"/>
      <c r="LYL445" s="10"/>
      <c r="LYM445" s="10"/>
      <c r="LYN445" s="10"/>
      <c r="LYO445" s="10"/>
      <c r="LYP445" s="10"/>
      <c r="LYQ445" s="10"/>
      <c r="LYR445" s="10"/>
      <c r="LYS445" s="10"/>
      <c r="LYT445" s="10"/>
      <c r="LYU445" s="10"/>
      <c r="LYV445" s="10"/>
      <c r="LYW445" s="10"/>
      <c r="LYX445" s="10"/>
      <c r="LYY445" s="10"/>
      <c r="LYZ445" s="10"/>
      <c r="LZA445" s="10"/>
      <c r="LZB445" s="10"/>
      <c r="LZC445" s="10"/>
      <c r="LZD445" s="10"/>
      <c r="LZE445" s="10"/>
      <c r="LZF445" s="10"/>
      <c r="LZG445" s="10"/>
      <c r="LZH445" s="10"/>
      <c r="LZI445" s="10"/>
      <c r="LZJ445" s="10"/>
      <c r="LZK445" s="10"/>
      <c r="LZL445" s="10"/>
      <c r="LZM445" s="10"/>
      <c r="LZN445" s="10"/>
      <c r="LZO445" s="10"/>
      <c r="LZP445" s="10"/>
      <c r="LZQ445" s="10"/>
      <c r="LZR445" s="10"/>
      <c r="LZS445" s="10"/>
      <c r="LZT445" s="10"/>
      <c r="LZU445" s="10"/>
      <c r="LZV445" s="10"/>
      <c r="LZW445" s="10"/>
      <c r="LZX445" s="10"/>
      <c r="LZY445" s="10"/>
      <c r="LZZ445" s="10"/>
      <c r="MAA445" s="10"/>
      <c r="MAB445" s="10"/>
      <c r="MAC445" s="10"/>
      <c r="MAD445" s="10"/>
      <c r="MAE445" s="10"/>
      <c r="MAF445" s="10"/>
      <c r="MAG445" s="10"/>
      <c r="MAH445" s="10"/>
      <c r="MAI445" s="10"/>
      <c r="MAJ445" s="10"/>
      <c r="MAK445" s="10"/>
      <c r="MAL445" s="10"/>
      <c r="MAM445" s="10"/>
      <c r="MAN445" s="10"/>
      <c r="MAO445" s="10"/>
      <c r="MAP445" s="10"/>
      <c r="MAQ445" s="10"/>
      <c r="MAR445" s="10"/>
      <c r="MAS445" s="10"/>
      <c r="MAT445" s="10"/>
      <c r="MAU445" s="10"/>
      <c r="MAV445" s="10"/>
      <c r="MAW445" s="10"/>
      <c r="MAX445" s="10"/>
      <c r="MAY445" s="10"/>
      <c r="MAZ445" s="10"/>
      <c r="MBA445" s="10"/>
      <c r="MBB445" s="10"/>
      <c r="MBC445" s="10"/>
      <c r="MBD445" s="10"/>
      <c r="MBE445" s="10"/>
      <c r="MBF445" s="10"/>
      <c r="MBG445" s="10"/>
      <c r="MBH445" s="10"/>
      <c r="MBI445" s="10"/>
      <c r="MBJ445" s="10"/>
      <c r="MBK445" s="10"/>
      <c r="MBL445" s="10"/>
      <c r="MBM445" s="10"/>
      <c r="MBN445" s="10"/>
      <c r="MBO445" s="10"/>
      <c r="MBP445" s="10"/>
      <c r="MBQ445" s="10"/>
      <c r="MBR445" s="10"/>
      <c r="MBS445" s="10"/>
      <c r="MBT445" s="10"/>
      <c r="MBU445" s="10"/>
      <c r="MBV445" s="10"/>
      <c r="MBW445" s="10"/>
      <c r="MBX445" s="10"/>
      <c r="MBY445" s="10"/>
      <c r="MBZ445" s="10"/>
      <c r="MCA445" s="10"/>
      <c r="MCB445" s="10"/>
      <c r="MCC445" s="10"/>
      <c r="MCD445" s="10"/>
      <c r="MCE445" s="10"/>
      <c r="MCF445" s="10"/>
      <c r="MCG445" s="10"/>
      <c r="MCH445" s="10"/>
      <c r="MCI445" s="10"/>
      <c r="MCJ445" s="10"/>
      <c r="MCK445" s="10"/>
      <c r="MCL445" s="10"/>
      <c r="MCM445" s="10"/>
      <c r="MCN445" s="10"/>
      <c r="MCO445" s="10"/>
      <c r="MCP445" s="10"/>
      <c r="MCQ445" s="10"/>
      <c r="MCR445" s="10"/>
      <c r="MCS445" s="10"/>
      <c r="MCT445" s="10"/>
      <c r="MCU445" s="10"/>
      <c r="MCV445" s="10"/>
      <c r="MCW445" s="10"/>
      <c r="MCX445" s="10"/>
      <c r="MCY445" s="10"/>
      <c r="MCZ445" s="10"/>
      <c r="MDA445" s="10"/>
      <c r="MDB445" s="10"/>
      <c r="MDC445" s="10"/>
      <c r="MDD445" s="10"/>
      <c r="MDE445" s="10"/>
      <c r="MDF445" s="10"/>
      <c r="MDG445" s="10"/>
      <c r="MDH445" s="10"/>
      <c r="MDI445" s="10"/>
      <c r="MDJ445" s="10"/>
      <c r="MDK445" s="10"/>
      <c r="MDL445" s="10"/>
      <c r="MDM445" s="10"/>
      <c r="MDN445" s="10"/>
      <c r="MDO445" s="10"/>
      <c r="MDP445" s="10"/>
      <c r="MDQ445" s="10"/>
      <c r="MDR445" s="10"/>
      <c r="MDS445" s="10"/>
      <c r="MDT445" s="10"/>
      <c r="MDU445" s="10"/>
      <c r="MDV445" s="10"/>
      <c r="MDW445" s="10"/>
      <c r="MDX445" s="10"/>
      <c r="MDY445" s="10"/>
      <c r="MDZ445" s="10"/>
      <c r="MEA445" s="10"/>
      <c r="MEB445" s="10"/>
      <c r="MEC445" s="10"/>
      <c r="MED445" s="10"/>
      <c r="MEE445" s="10"/>
      <c r="MEF445" s="10"/>
      <c r="MEG445" s="10"/>
      <c r="MEH445" s="10"/>
      <c r="MEI445" s="10"/>
      <c r="MEJ445" s="10"/>
      <c r="MEK445" s="10"/>
      <c r="MEL445" s="10"/>
      <c r="MEM445" s="10"/>
      <c r="MEN445" s="10"/>
      <c r="MEO445" s="10"/>
      <c r="MEP445" s="10"/>
      <c r="MEQ445" s="10"/>
      <c r="MER445" s="10"/>
      <c r="MES445" s="10"/>
      <c r="MET445" s="10"/>
      <c r="MEU445" s="10"/>
      <c r="MEV445" s="10"/>
      <c r="MEW445" s="10"/>
      <c r="MEX445" s="10"/>
      <c r="MEY445" s="10"/>
      <c r="MEZ445" s="10"/>
      <c r="MFA445" s="10"/>
      <c r="MFB445" s="10"/>
      <c r="MFC445" s="10"/>
      <c r="MFD445" s="10"/>
      <c r="MFE445" s="10"/>
      <c r="MFF445" s="10"/>
      <c r="MFG445" s="10"/>
      <c r="MFH445" s="10"/>
      <c r="MFI445" s="10"/>
      <c r="MFJ445" s="10"/>
      <c r="MFK445" s="10"/>
      <c r="MFL445" s="10"/>
      <c r="MFM445" s="10"/>
      <c r="MFN445" s="10"/>
      <c r="MFO445" s="10"/>
      <c r="MFP445" s="10"/>
      <c r="MFQ445" s="10"/>
      <c r="MFR445" s="10"/>
      <c r="MFS445" s="10"/>
      <c r="MFT445" s="10"/>
      <c r="MFU445" s="10"/>
      <c r="MFV445" s="10"/>
      <c r="MFW445" s="10"/>
      <c r="MFX445" s="10"/>
      <c r="MFY445" s="10"/>
      <c r="MFZ445" s="10"/>
      <c r="MGA445" s="10"/>
      <c r="MGB445" s="10"/>
      <c r="MGC445" s="10"/>
      <c r="MGD445" s="10"/>
      <c r="MGE445" s="10"/>
      <c r="MGF445" s="10"/>
      <c r="MGG445" s="10"/>
      <c r="MGH445" s="10"/>
      <c r="MGI445" s="10"/>
      <c r="MGJ445" s="10"/>
      <c r="MGK445" s="10"/>
      <c r="MGL445" s="10"/>
      <c r="MGM445" s="10"/>
      <c r="MGN445" s="10"/>
      <c r="MGO445" s="10"/>
      <c r="MGP445" s="10"/>
      <c r="MGQ445" s="10"/>
      <c r="MGR445" s="10"/>
      <c r="MGS445" s="10"/>
      <c r="MGT445" s="10"/>
      <c r="MGU445" s="10"/>
      <c r="MGV445" s="10"/>
      <c r="MGW445" s="10"/>
      <c r="MGX445" s="10"/>
      <c r="MGY445" s="10"/>
      <c r="MGZ445" s="10"/>
      <c r="MHA445" s="10"/>
      <c r="MHB445" s="10"/>
      <c r="MHC445" s="10"/>
      <c r="MHD445" s="10"/>
      <c r="MHE445" s="10"/>
      <c r="MHF445" s="10"/>
      <c r="MHG445" s="10"/>
      <c r="MHH445" s="10"/>
      <c r="MHI445" s="10"/>
      <c r="MHJ445" s="10"/>
      <c r="MHK445" s="10"/>
      <c r="MHL445" s="10"/>
      <c r="MHM445" s="10"/>
      <c r="MHN445" s="10"/>
      <c r="MHO445" s="10"/>
      <c r="MHP445" s="10"/>
      <c r="MHQ445" s="10"/>
      <c r="MHR445" s="10"/>
      <c r="MHS445" s="10"/>
      <c r="MHT445" s="10"/>
      <c r="MHU445" s="10"/>
      <c r="MHV445" s="10"/>
      <c r="MHW445" s="10"/>
      <c r="MHX445" s="10"/>
      <c r="MHY445" s="10"/>
      <c r="MHZ445" s="10"/>
      <c r="MIA445" s="10"/>
      <c r="MIB445" s="10"/>
      <c r="MIC445" s="10"/>
      <c r="MID445" s="10"/>
      <c r="MIE445" s="10"/>
      <c r="MIF445" s="10"/>
      <c r="MIG445" s="10"/>
      <c r="MIH445" s="10"/>
      <c r="MII445" s="10"/>
      <c r="MIJ445" s="10"/>
      <c r="MIK445" s="10"/>
      <c r="MIL445" s="10"/>
      <c r="MIM445" s="10"/>
      <c r="MIN445" s="10"/>
      <c r="MIO445" s="10"/>
      <c r="MIP445" s="10"/>
      <c r="MIQ445" s="10"/>
      <c r="MIR445" s="10"/>
      <c r="MIS445" s="10"/>
      <c r="MIT445" s="10"/>
      <c r="MIU445" s="10"/>
      <c r="MIV445" s="10"/>
      <c r="MIW445" s="10"/>
      <c r="MIX445" s="10"/>
      <c r="MIY445" s="10"/>
      <c r="MIZ445" s="10"/>
      <c r="MJA445" s="10"/>
      <c r="MJB445" s="10"/>
      <c r="MJC445" s="10"/>
      <c r="MJD445" s="10"/>
      <c r="MJE445" s="10"/>
      <c r="MJF445" s="10"/>
      <c r="MJG445" s="10"/>
      <c r="MJH445" s="10"/>
      <c r="MJI445" s="10"/>
      <c r="MJJ445" s="10"/>
      <c r="MJK445" s="10"/>
      <c r="MJL445" s="10"/>
      <c r="MJM445" s="10"/>
      <c r="MJN445" s="10"/>
      <c r="MJO445" s="10"/>
      <c r="MJP445" s="10"/>
      <c r="MJQ445" s="10"/>
      <c r="MJR445" s="10"/>
      <c r="MJS445" s="10"/>
      <c r="MJT445" s="10"/>
      <c r="MJU445" s="10"/>
      <c r="MJV445" s="10"/>
      <c r="MJW445" s="10"/>
      <c r="MJX445" s="10"/>
      <c r="MJY445" s="10"/>
      <c r="MJZ445" s="10"/>
      <c r="MKA445" s="10"/>
      <c r="MKB445" s="10"/>
      <c r="MKC445" s="10"/>
      <c r="MKD445" s="10"/>
      <c r="MKE445" s="10"/>
      <c r="MKF445" s="10"/>
      <c r="MKG445" s="10"/>
      <c r="MKH445" s="10"/>
      <c r="MKI445" s="10"/>
      <c r="MKJ445" s="10"/>
      <c r="MKK445" s="10"/>
      <c r="MKL445" s="10"/>
      <c r="MKM445" s="10"/>
      <c r="MKN445" s="10"/>
      <c r="MKO445" s="10"/>
      <c r="MKP445" s="10"/>
      <c r="MKQ445" s="10"/>
      <c r="MKR445" s="10"/>
      <c r="MKS445" s="10"/>
      <c r="MKT445" s="10"/>
      <c r="MKU445" s="10"/>
      <c r="MKV445" s="10"/>
      <c r="MKW445" s="10"/>
      <c r="MKX445" s="10"/>
      <c r="MKY445" s="10"/>
      <c r="MKZ445" s="10"/>
      <c r="MLA445" s="10"/>
      <c r="MLB445" s="10"/>
      <c r="MLC445" s="10"/>
      <c r="MLD445" s="10"/>
      <c r="MLE445" s="10"/>
      <c r="MLF445" s="10"/>
      <c r="MLG445" s="10"/>
      <c r="MLH445" s="10"/>
      <c r="MLI445" s="10"/>
      <c r="MLJ445" s="10"/>
      <c r="MLK445" s="10"/>
      <c r="MLL445" s="10"/>
      <c r="MLM445" s="10"/>
      <c r="MLN445" s="10"/>
      <c r="MLO445" s="10"/>
      <c r="MLP445" s="10"/>
      <c r="MLQ445" s="10"/>
      <c r="MLR445" s="10"/>
      <c r="MLS445" s="10"/>
      <c r="MLT445" s="10"/>
      <c r="MLU445" s="10"/>
      <c r="MLV445" s="10"/>
      <c r="MLW445" s="10"/>
      <c r="MLX445" s="10"/>
      <c r="MLY445" s="10"/>
      <c r="MLZ445" s="10"/>
      <c r="MMA445" s="10"/>
      <c r="MMB445" s="10"/>
      <c r="MMC445" s="10"/>
      <c r="MMD445" s="10"/>
      <c r="MME445" s="10"/>
      <c r="MMF445" s="10"/>
      <c r="MMG445" s="10"/>
      <c r="MMH445" s="10"/>
      <c r="MMI445" s="10"/>
      <c r="MMJ445" s="10"/>
      <c r="MMK445" s="10"/>
      <c r="MML445" s="10"/>
      <c r="MMM445" s="10"/>
      <c r="MMN445" s="10"/>
      <c r="MMO445" s="10"/>
      <c r="MMP445" s="10"/>
      <c r="MMQ445" s="10"/>
      <c r="MMR445" s="10"/>
      <c r="MMS445" s="10"/>
      <c r="MMT445" s="10"/>
      <c r="MMU445" s="10"/>
      <c r="MMV445" s="10"/>
      <c r="MMW445" s="10"/>
      <c r="MMX445" s="10"/>
      <c r="MMY445" s="10"/>
      <c r="MMZ445" s="10"/>
      <c r="MNA445" s="10"/>
      <c r="MNB445" s="10"/>
      <c r="MNC445" s="10"/>
      <c r="MND445" s="10"/>
      <c r="MNE445" s="10"/>
      <c r="MNF445" s="10"/>
      <c r="MNG445" s="10"/>
      <c r="MNH445" s="10"/>
      <c r="MNI445" s="10"/>
      <c r="MNJ445" s="10"/>
      <c r="MNK445" s="10"/>
      <c r="MNL445" s="10"/>
      <c r="MNM445" s="10"/>
      <c r="MNN445" s="10"/>
      <c r="MNO445" s="10"/>
      <c r="MNP445" s="10"/>
      <c r="MNQ445" s="10"/>
      <c r="MNR445" s="10"/>
      <c r="MNS445" s="10"/>
      <c r="MNT445" s="10"/>
      <c r="MNU445" s="10"/>
      <c r="MNV445" s="10"/>
      <c r="MNW445" s="10"/>
      <c r="MNX445" s="10"/>
      <c r="MNY445" s="10"/>
      <c r="MNZ445" s="10"/>
      <c r="MOA445" s="10"/>
      <c r="MOB445" s="10"/>
      <c r="MOC445" s="10"/>
      <c r="MOD445" s="10"/>
      <c r="MOE445" s="10"/>
      <c r="MOF445" s="10"/>
      <c r="MOG445" s="10"/>
      <c r="MOH445" s="10"/>
      <c r="MOI445" s="10"/>
      <c r="MOJ445" s="10"/>
      <c r="MOK445" s="10"/>
      <c r="MOL445" s="10"/>
      <c r="MOM445" s="10"/>
      <c r="MON445" s="10"/>
      <c r="MOO445" s="10"/>
      <c r="MOP445" s="10"/>
      <c r="MOQ445" s="10"/>
      <c r="MOR445" s="10"/>
      <c r="MOS445" s="10"/>
      <c r="MOT445" s="10"/>
      <c r="MOU445" s="10"/>
      <c r="MOV445" s="10"/>
      <c r="MOW445" s="10"/>
      <c r="MOX445" s="10"/>
      <c r="MOY445" s="10"/>
      <c r="MOZ445" s="10"/>
      <c r="MPA445" s="10"/>
      <c r="MPB445" s="10"/>
      <c r="MPC445" s="10"/>
      <c r="MPD445" s="10"/>
      <c r="MPE445" s="10"/>
      <c r="MPF445" s="10"/>
      <c r="MPG445" s="10"/>
      <c r="MPH445" s="10"/>
      <c r="MPI445" s="10"/>
      <c r="MPJ445" s="10"/>
      <c r="MPK445" s="10"/>
      <c r="MPL445" s="10"/>
      <c r="MPM445" s="10"/>
      <c r="MPN445" s="10"/>
      <c r="MPO445" s="10"/>
      <c r="MPP445" s="10"/>
      <c r="MPQ445" s="10"/>
      <c r="MPR445" s="10"/>
      <c r="MPS445" s="10"/>
      <c r="MPT445" s="10"/>
      <c r="MPU445" s="10"/>
      <c r="MPV445" s="10"/>
      <c r="MPW445" s="10"/>
      <c r="MPX445" s="10"/>
      <c r="MPY445" s="10"/>
      <c r="MPZ445" s="10"/>
      <c r="MQA445" s="10"/>
      <c r="MQB445" s="10"/>
      <c r="MQC445" s="10"/>
      <c r="MQD445" s="10"/>
      <c r="MQE445" s="10"/>
      <c r="MQF445" s="10"/>
      <c r="MQG445" s="10"/>
      <c r="MQH445" s="10"/>
      <c r="MQI445" s="10"/>
      <c r="MQJ445" s="10"/>
      <c r="MQK445" s="10"/>
      <c r="MQL445" s="10"/>
      <c r="MQM445" s="10"/>
      <c r="MQN445" s="10"/>
      <c r="MQO445" s="10"/>
      <c r="MQP445" s="10"/>
      <c r="MQQ445" s="10"/>
      <c r="MQR445" s="10"/>
      <c r="MQS445" s="10"/>
      <c r="MQT445" s="10"/>
      <c r="MQU445" s="10"/>
      <c r="MQV445" s="10"/>
      <c r="MQW445" s="10"/>
      <c r="MQX445" s="10"/>
      <c r="MQY445" s="10"/>
      <c r="MQZ445" s="10"/>
      <c r="MRA445" s="10"/>
      <c r="MRB445" s="10"/>
      <c r="MRC445" s="10"/>
      <c r="MRD445" s="10"/>
      <c r="MRE445" s="10"/>
      <c r="MRF445" s="10"/>
      <c r="MRG445" s="10"/>
      <c r="MRH445" s="10"/>
      <c r="MRI445" s="10"/>
      <c r="MRJ445" s="10"/>
      <c r="MRK445" s="10"/>
      <c r="MRL445" s="10"/>
      <c r="MRM445" s="10"/>
      <c r="MRN445" s="10"/>
      <c r="MRO445" s="10"/>
      <c r="MRP445" s="10"/>
      <c r="MRQ445" s="10"/>
      <c r="MRR445" s="10"/>
      <c r="MRS445" s="10"/>
      <c r="MRT445" s="10"/>
      <c r="MRU445" s="10"/>
      <c r="MRV445" s="10"/>
      <c r="MRW445" s="10"/>
      <c r="MRX445" s="10"/>
      <c r="MRY445" s="10"/>
      <c r="MRZ445" s="10"/>
      <c r="MSA445" s="10"/>
      <c r="MSB445" s="10"/>
      <c r="MSC445" s="10"/>
      <c r="MSD445" s="10"/>
      <c r="MSE445" s="10"/>
      <c r="MSF445" s="10"/>
      <c r="MSG445" s="10"/>
      <c r="MSH445" s="10"/>
      <c r="MSI445" s="10"/>
      <c r="MSJ445" s="10"/>
      <c r="MSK445" s="10"/>
      <c r="MSL445" s="10"/>
      <c r="MSM445" s="10"/>
      <c r="MSN445" s="10"/>
      <c r="MSO445" s="10"/>
      <c r="MSP445" s="10"/>
      <c r="MSQ445" s="10"/>
      <c r="MSR445" s="10"/>
      <c r="MSS445" s="10"/>
      <c r="MST445" s="10"/>
      <c r="MSU445" s="10"/>
      <c r="MSV445" s="10"/>
      <c r="MSW445" s="10"/>
      <c r="MSX445" s="10"/>
      <c r="MSY445" s="10"/>
      <c r="MSZ445" s="10"/>
      <c r="MTA445" s="10"/>
      <c r="MTB445" s="10"/>
      <c r="MTC445" s="10"/>
      <c r="MTD445" s="10"/>
      <c r="MTE445" s="10"/>
      <c r="MTF445" s="10"/>
      <c r="MTG445" s="10"/>
      <c r="MTH445" s="10"/>
      <c r="MTI445" s="10"/>
      <c r="MTJ445" s="10"/>
      <c r="MTK445" s="10"/>
      <c r="MTL445" s="10"/>
      <c r="MTM445" s="10"/>
      <c r="MTN445" s="10"/>
      <c r="MTO445" s="10"/>
      <c r="MTP445" s="10"/>
      <c r="MTQ445" s="10"/>
      <c r="MTR445" s="10"/>
      <c r="MTS445" s="10"/>
      <c r="MTT445" s="10"/>
      <c r="MTU445" s="10"/>
      <c r="MTV445" s="10"/>
      <c r="MTW445" s="10"/>
      <c r="MTX445" s="10"/>
      <c r="MTY445" s="10"/>
      <c r="MTZ445" s="10"/>
      <c r="MUA445" s="10"/>
      <c r="MUB445" s="10"/>
      <c r="MUC445" s="10"/>
      <c r="MUD445" s="10"/>
      <c r="MUE445" s="10"/>
      <c r="MUF445" s="10"/>
      <c r="MUG445" s="10"/>
      <c r="MUH445" s="10"/>
      <c r="MUI445" s="10"/>
      <c r="MUJ445" s="10"/>
      <c r="MUK445" s="10"/>
      <c r="MUL445" s="10"/>
      <c r="MUM445" s="10"/>
      <c r="MUN445" s="10"/>
      <c r="MUO445" s="10"/>
      <c r="MUP445" s="10"/>
      <c r="MUQ445" s="10"/>
      <c r="MUR445" s="10"/>
      <c r="MUS445" s="10"/>
      <c r="MUT445" s="10"/>
      <c r="MUU445" s="10"/>
      <c r="MUV445" s="10"/>
      <c r="MUW445" s="10"/>
      <c r="MUX445" s="10"/>
      <c r="MUY445" s="10"/>
      <c r="MUZ445" s="10"/>
      <c r="MVA445" s="10"/>
      <c r="MVB445" s="10"/>
      <c r="MVC445" s="10"/>
      <c r="MVD445" s="10"/>
      <c r="MVE445" s="10"/>
      <c r="MVF445" s="10"/>
      <c r="MVG445" s="10"/>
      <c r="MVH445" s="10"/>
      <c r="MVI445" s="10"/>
      <c r="MVJ445" s="10"/>
      <c r="MVK445" s="10"/>
      <c r="MVL445" s="10"/>
      <c r="MVM445" s="10"/>
      <c r="MVN445" s="10"/>
      <c r="MVO445" s="10"/>
      <c r="MVP445" s="10"/>
      <c r="MVQ445" s="10"/>
      <c r="MVR445" s="10"/>
      <c r="MVS445" s="10"/>
      <c r="MVT445" s="10"/>
      <c r="MVU445" s="10"/>
      <c r="MVV445" s="10"/>
      <c r="MVW445" s="10"/>
      <c r="MVX445" s="10"/>
      <c r="MVY445" s="10"/>
      <c r="MVZ445" s="10"/>
      <c r="MWA445" s="10"/>
      <c r="MWB445" s="10"/>
      <c r="MWC445" s="10"/>
      <c r="MWD445" s="10"/>
      <c r="MWE445" s="10"/>
      <c r="MWF445" s="10"/>
      <c r="MWG445" s="10"/>
      <c r="MWH445" s="10"/>
      <c r="MWI445" s="10"/>
      <c r="MWJ445" s="10"/>
      <c r="MWK445" s="10"/>
      <c r="MWL445" s="10"/>
      <c r="MWM445" s="10"/>
      <c r="MWN445" s="10"/>
      <c r="MWO445" s="10"/>
      <c r="MWP445" s="10"/>
      <c r="MWQ445" s="10"/>
      <c r="MWR445" s="10"/>
      <c r="MWS445" s="10"/>
      <c r="MWT445" s="10"/>
      <c r="MWU445" s="10"/>
      <c r="MWV445" s="10"/>
      <c r="MWW445" s="10"/>
      <c r="MWX445" s="10"/>
      <c r="MWY445" s="10"/>
      <c r="MWZ445" s="10"/>
      <c r="MXA445" s="10"/>
      <c r="MXB445" s="10"/>
      <c r="MXC445" s="10"/>
      <c r="MXD445" s="10"/>
      <c r="MXE445" s="10"/>
      <c r="MXF445" s="10"/>
      <c r="MXG445" s="10"/>
      <c r="MXH445" s="10"/>
      <c r="MXI445" s="10"/>
      <c r="MXJ445" s="10"/>
      <c r="MXK445" s="10"/>
      <c r="MXL445" s="10"/>
      <c r="MXM445" s="10"/>
      <c r="MXN445" s="10"/>
      <c r="MXO445" s="10"/>
      <c r="MXP445" s="10"/>
      <c r="MXQ445" s="10"/>
      <c r="MXR445" s="10"/>
      <c r="MXS445" s="10"/>
      <c r="MXT445" s="10"/>
      <c r="MXU445" s="10"/>
      <c r="MXV445" s="10"/>
      <c r="MXW445" s="10"/>
      <c r="MXX445" s="10"/>
      <c r="MXY445" s="10"/>
      <c r="MXZ445" s="10"/>
      <c r="MYA445" s="10"/>
      <c r="MYB445" s="10"/>
      <c r="MYC445" s="10"/>
      <c r="MYD445" s="10"/>
      <c r="MYE445" s="10"/>
      <c r="MYF445" s="10"/>
      <c r="MYG445" s="10"/>
      <c r="MYH445" s="10"/>
      <c r="MYI445" s="10"/>
      <c r="MYJ445" s="10"/>
      <c r="MYK445" s="10"/>
      <c r="MYL445" s="10"/>
      <c r="MYM445" s="10"/>
      <c r="MYN445" s="10"/>
      <c r="MYO445" s="10"/>
      <c r="MYP445" s="10"/>
      <c r="MYQ445" s="10"/>
      <c r="MYR445" s="10"/>
      <c r="MYS445" s="10"/>
      <c r="MYT445" s="10"/>
      <c r="MYU445" s="10"/>
      <c r="MYV445" s="10"/>
      <c r="MYW445" s="10"/>
      <c r="MYX445" s="10"/>
      <c r="MYY445" s="10"/>
      <c r="MYZ445" s="10"/>
      <c r="MZA445" s="10"/>
      <c r="MZB445" s="10"/>
      <c r="MZC445" s="10"/>
      <c r="MZD445" s="10"/>
      <c r="MZE445" s="10"/>
      <c r="MZF445" s="10"/>
      <c r="MZG445" s="10"/>
      <c r="MZH445" s="10"/>
      <c r="MZI445" s="10"/>
      <c r="MZJ445" s="10"/>
      <c r="MZK445" s="10"/>
      <c r="MZL445" s="10"/>
      <c r="MZM445" s="10"/>
      <c r="MZN445" s="10"/>
      <c r="MZO445" s="10"/>
      <c r="MZP445" s="10"/>
      <c r="MZQ445" s="10"/>
      <c r="MZR445" s="10"/>
      <c r="MZS445" s="10"/>
      <c r="MZT445" s="10"/>
      <c r="MZU445" s="10"/>
      <c r="MZV445" s="10"/>
      <c r="MZW445" s="10"/>
      <c r="MZX445" s="10"/>
      <c r="MZY445" s="10"/>
      <c r="MZZ445" s="10"/>
      <c r="NAA445" s="10"/>
      <c r="NAB445" s="10"/>
      <c r="NAC445" s="10"/>
      <c r="NAD445" s="10"/>
      <c r="NAE445" s="10"/>
      <c r="NAF445" s="10"/>
      <c r="NAG445" s="10"/>
      <c r="NAH445" s="10"/>
      <c r="NAI445" s="10"/>
      <c r="NAJ445" s="10"/>
      <c r="NAK445" s="10"/>
      <c r="NAL445" s="10"/>
      <c r="NAM445" s="10"/>
      <c r="NAN445" s="10"/>
      <c r="NAO445" s="10"/>
      <c r="NAP445" s="10"/>
      <c r="NAQ445" s="10"/>
      <c r="NAR445" s="10"/>
      <c r="NAS445" s="10"/>
      <c r="NAT445" s="10"/>
      <c r="NAU445" s="10"/>
      <c r="NAV445" s="10"/>
      <c r="NAW445" s="10"/>
      <c r="NAX445" s="10"/>
      <c r="NAY445" s="10"/>
      <c r="NAZ445" s="10"/>
      <c r="NBA445" s="10"/>
      <c r="NBB445" s="10"/>
      <c r="NBC445" s="10"/>
      <c r="NBD445" s="10"/>
      <c r="NBE445" s="10"/>
      <c r="NBF445" s="10"/>
      <c r="NBG445" s="10"/>
      <c r="NBH445" s="10"/>
      <c r="NBI445" s="10"/>
      <c r="NBJ445" s="10"/>
      <c r="NBK445" s="10"/>
      <c r="NBL445" s="10"/>
      <c r="NBM445" s="10"/>
      <c r="NBN445" s="10"/>
      <c r="NBO445" s="10"/>
      <c r="NBP445" s="10"/>
      <c r="NBQ445" s="10"/>
      <c r="NBR445" s="10"/>
      <c r="NBS445" s="10"/>
      <c r="NBT445" s="10"/>
      <c r="NBU445" s="10"/>
      <c r="NBV445" s="10"/>
      <c r="NBW445" s="10"/>
      <c r="NBX445" s="10"/>
      <c r="NBY445" s="10"/>
      <c r="NBZ445" s="10"/>
      <c r="NCA445" s="10"/>
      <c r="NCB445" s="10"/>
      <c r="NCC445" s="10"/>
      <c r="NCD445" s="10"/>
      <c r="NCE445" s="10"/>
      <c r="NCF445" s="10"/>
      <c r="NCG445" s="10"/>
      <c r="NCH445" s="10"/>
      <c r="NCI445" s="10"/>
      <c r="NCJ445" s="10"/>
      <c r="NCK445" s="10"/>
      <c r="NCL445" s="10"/>
      <c r="NCM445" s="10"/>
      <c r="NCN445" s="10"/>
      <c r="NCO445" s="10"/>
      <c r="NCP445" s="10"/>
      <c r="NCQ445" s="10"/>
      <c r="NCR445" s="10"/>
      <c r="NCS445" s="10"/>
      <c r="NCT445" s="10"/>
      <c r="NCU445" s="10"/>
      <c r="NCV445" s="10"/>
      <c r="NCW445" s="10"/>
      <c r="NCX445" s="10"/>
      <c r="NCY445" s="10"/>
      <c r="NCZ445" s="10"/>
      <c r="NDA445" s="10"/>
      <c r="NDB445" s="10"/>
      <c r="NDC445" s="10"/>
      <c r="NDD445" s="10"/>
      <c r="NDE445" s="10"/>
      <c r="NDF445" s="10"/>
      <c r="NDG445" s="10"/>
      <c r="NDH445" s="10"/>
      <c r="NDI445" s="10"/>
      <c r="NDJ445" s="10"/>
      <c r="NDK445" s="10"/>
      <c r="NDL445" s="10"/>
      <c r="NDM445" s="10"/>
      <c r="NDN445" s="10"/>
      <c r="NDO445" s="10"/>
      <c r="NDP445" s="10"/>
      <c r="NDQ445" s="10"/>
      <c r="NDR445" s="10"/>
      <c r="NDS445" s="10"/>
      <c r="NDT445" s="10"/>
      <c r="NDU445" s="10"/>
      <c r="NDV445" s="10"/>
      <c r="NDW445" s="10"/>
      <c r="NDX445" s="10"/>
      <c r="NDY445" s="10"/>
      <c r="NDZ445" s="10"/>
      <c r="NEA445" s="10"/>
      <c r="NEB445" s="10"/>
      <c r="NEC445" s="10"/>
      <c r="NED445" s="10"/>
      <c r="NEE445" s="10"/>
      <c r="NEF445" s="10"/>
      <c r="NEG445" s="10"/>
      <c r="NEH445" s="10"/>
      <c r="NEI445" s="10"/>
      <c r="NEJ445" s="10"/>
      <c r="NEK445" s="10"/>
      <c r="NEL445" s="10"/>
      <c r="NEM445" s="10"/>
      <c r="NEN445" s="10"/>
      <c r="NEO445" s="10"/>
      <c r="NEP445" s="10"/>
      <c r="NEQ445" s="10"/>
      <c r="NER445" s="10"/>
      <c r="NES445" s="10"/>
      <c r="NET445" s="10"/>
      <c r="NEU445" s="10"/>
      <c r="NEV445" s="10"/>
      <c r="NEW445" s="10"/>
      <c r="NEX445" s="10"/>
      <c r="NEY445" s="10"/>
      <c r="NEZ445" s="10"/>
      <c r="NFA445" s="10"/>
      <c r="NFB445" s="10"/>
      <c r="NFC445" s="10"/>
      <c r="NFD445" s="10"/>
      <c r="NFE445" s="10"/>
      <c r="NFF445" s="10"/>
      <c r="NFG445" s="10"/>
      <c r="NFH445" s="10"/>
      <c r="NFI445" s="10"/>
      <c r="NFJ445" s="10"/>
      <c r="NFK445" s="10"/>
      <c r="NFL445" s="10"/>
      <c r="NFM445" s="10"/>
      <c r="NFN445" s="10"/>
      <c r="NFO445" s="10"/>
      <c r="NFP445" s="10"/>
      <c r="NFQ445" s="10"/>
      <c r="NFR445" s="10"/>
      <c r="NFS445" s="10"/>
      <c r="NFT445" s="10"/>
      <c r="NFU445" s="10"/>
      <c r="NFV445" s="10"/>
      <c r="NFW445" s="10"/>
      <c r="NFX445" s="10"/>
      <c r="NFY445" s="10"/>
      <c r="NFZ445" s="10"/>
      <c r="NGA445" s="10"/>
      <c r="NGB445" s="10"/>
      <c r="NGC445" s="10"/>
      <c r="NGD445" s="10"/>
      <c r="NGE445" s="10"/>
      <c r="NGF445" s="10"/>
      <c r="NGG445" s="10"/>
      <c r="NGH445" s="10"/>
      <c r="NGI445" s="10"/>
      <c r="NGJ445" s="10"/>
      <c r="NGK445" s="10"/>
      <c r="NGL445" s="10"/>
      <c r="NGM445" s="10"/>
      <c r="NGN445" s="10"/>
      <c r="NGO445" s="10"/>
      <c r="NGP445" s="10"/>
      <c r="NGQ445" s="10"/>
      <c r="NGR445" s="10"/>
      <c r="NGS445" s="10"/>
      <c r="NGT445" s="10"/>
      <c r="NGU445" s="10"/>
      <c r="NGV445" s="10"/>
      <c r="NGW445" s="10"/>
      <c r="NGX445" s="10"/>
      <c r="NGY445" s="10"/>
      <c r="NGZ445" s="10"/>
      <c r="NHA445" s="10"/>
      <c r="NHB445" s="10"/>
      <c r="NHC445" s="10"/>
      <c r="NHD445" s="10"/>
      <c r="NHE445" s="10"/>
      <c r="NHF445" s="10"/>
      <c r="NHG445" s="10"/>
      <c r="NHH445" s="10"/>
      <c r="NHI445" s="10"/>
      <c r="NHJ445" s="10"/>
      <c r="NHK445" s="10"/>
      <c r="NHL445" s="10"/>
      <c r="NHM445" s="10"/>
      <c r="NHN445" s="10"/>
      <c r="NHO445" s="10"/>
      <c r="NHP445" s="10"/>
      <c r="NHQ445" s="10"/>
      <c r="NHR445" s="10"/>
      <c r="NHS445" s="10"/>
      <c r="NHT445" s="10"/>
      <c r="NHU445" s="10"/>
      <c r="NHV445" s="10"/>
      <c r="NHW445" s="10"/>
      <c r="NHX445" s="10"/>
      <c r="NHY445" s="10"/>
      <c r="NHZ445" s="10"/>
      <c r="NIA445" s="10"/>
      <c r="NIB445" s="10"/>
      <c r="NIC445" s="10"/>
      <c r="NID445" s="10"/>
      <c r="NIE445" s="10"/>
      <c r="NIF445" s="10"/>
      <c r="NIG445" s="10"/>
      <c r="NIH445" s="10"/>
      <c r="NII445" s="10"/>
      <c r="NIJ445" s="10"/>
      <c r="NIK445" s="10"/>
      <c r="NIL445" s="10"/>
      <c r="NIM445" s="10"/>
      <c r="NIN445" s="10"/>
      <c r="NIO445" s="10"/>
      <c r="NIP445" s="10"/>
      <c r="NIQ445" s="10"/>
      <c r="NIR445" s="10"/>
      <c r="NIS445" s="10"/>
      <c r="NIT445" s="10"/>
      <c r="NIU445" s="10"/>
      <c r="NIV445" s="10"/>
      <c r="NIW445" s="10"/>
      <c r="NIX445" s="10"/>
      <c r="NIY445" s="10"/>
      <c r="NIZ445" s="10"/>
      <c r="NJA445" s="10"/>
      <c r="NJB445" s="10"/>
      <c r="NJC445" s="10"/>
      <c r="NJD445" s="10"/>
      <c r="NJE445" s="10"/>
      <c r="NJF445" s="10"/>
      <c r="NJG445" s="10"/>
      <c r="NJH445" s="10"/>
      <c r="NJI445" s="10"/>
      <c r="NJJ445" s="10"/>
      <c r="NJK445" s="10"/>
      <c r="NJL445" s="10"/>
      <c r="NJM445" s="10"/>
      <c r="NJN445" s="10"/>
      <c r="NJO445" s="10"/>
      <c r="NJP445" s="10"/>
      <c r="NJQ445" s="10"/>
      <c r="NJR445" s="10"/>
      <c r="NJS445" s="10"/>
      <c r="NJT445" s="10"/>
      <c r="NJU445" s="10"/>
      <c r="NJV445" s="10"/>
      <c r="NJW445" s="10"/>
      <c r="NJX445" s="10"/>
      <c r="NJY445" s="10"/>
      <c r="NJZ445" s="10"/>
      <c r="NKA445" s="10"/>
      <c r="NKB445" s="10"/>
      <c r="NKC445" s="10"/>
      <c r="NKD445" s="10"/>
      <c r="NKE445" s="10"/>
      <c r="NKF445" s="10"/>
      <c r="NKG445" s="10"/>
      <c r="NKH445" s="10"/>
      <c r="NKI445" s="10"/>
      <c r="NKJ445" s="10"/>
      <c r="NKK445" s="10"/>
      <c r="NKL445" s="10"/>
      <c r="NKM445" s="10"/>
      <c r="NKN445" s="10"/>
      <c r="NKO445" s="10"/>
      <c r="NKP445" s="10"/>
      <c r="NKQ445" s="10"/>
      <c r="NKR445" s="10"/>
      <c r="NKS445" s="10"/>
      <c r="NKT445" s="10"/>
      <c r="NKU445" s="10"/>
      <c r="NKV445" s="10"/>
      <c r="NKW445" s="10"/>
      <c r="NKX445" s="10"/>
      <c r="NKY445" s="10"/>
      <c r="NKZ445" s="10"/>
      <c r="NLA445" s="10"/>
      <c r="NLB445" s="10"/>
      <c r="NLC445" s="10"/>
      <c r="NLD445" s="10"/>
      <c r="NLE445" s="10"/>
      <c r="NLF445" s="10"/>
      <c r="NLG445" s="10"/>
      <c r="NLH445" s="10"/>
      <c r="NLI445" s="10"/>
      <c r="NLJ445" s="10"/>
      <c r="NLK445" s="10"/>
      <c r="NLL445" s="10"/>
      <c r="NLM445" s="10"/>
      <c r="NLN445" s="10"/>
      <c r="NLO445" s="10"/>
      <c r="NLP445" s="10"/>
      <c r="NLQ445" s="10"/>
      <c r="NLR445" s="10"/>
      <c r="NLS445" s="10"/>
      <c r="NLT445" s="10"/>
      <c r="NLU445" s="10"/>
      <c r="NLV445" s="10"/>
      <c r="NLW445" s="10"/>
      <c r="NLX445" s="10"/>
      <c r="NLY445" s="10"/>
      <c r="NLZ445" s="10"/>
      <c r="NMA445" s="10"/>
      <c r="NMB445" s="10"/>
      <c r="NMC445" s="10"/>
      <c r="NMD445" s="10"/>
      <c r="NME445" s="10"/>
      <c r="NMF445" s="10"/>
      <c r="NMG445" s="10"/>
      <c r="NMH445" s="10"/>
      <c r="NMI445" s="10"/>
      <c r="NMJ445" s="10"/>
      <c r="NMK445" s="10"/>
      <c r="NML445" s="10"/>
      <c r="NMM445" s="10"/>
      <c r="NMN445" s="10"/>
      <c r="NMO445" s="10"/>
      <c r="NMP445" s="10"/>
      <c r="NMQ445" s="10"/>
      <c r="NMR445" s="10"/>
      <c r="NMS445" s="10"/>
      <c r="NMT445" s="10"/>
      <c r="NMU445" s="10"/>
      <c r="NMV445" s="10"/>
      <c r="NMW445" s="10"/>
      <c r="NMX445" s="10"/>
      <c r="NMY445" s="10"/>
      <c r="NMZ445" s="10"/>
      <c r="NNA445" s="10"/>
      <c r="NNB445" s="10"/>
      <c r="NNC445" s="10"/>
      <c r="NND445" s="10"/>
      <c r="NNE445" s="10"/>
      <c r="NNF445" s="10"/>
      <c r="NNG445" s="10"/>
      <c r="NNH445" s="10"/>
      <c r="NNI445" s="10"/>
      <c r="NNJ445" s="10"/>
      <c r="NNK445" s="10"/>
      <c r="NNL445" s="10"/>
      <c r="NNM445" s="10"/>
      <c r="NNN445" s="10"/>
      <c r="NNO445" s="10"/>
      <c r="NNP445" s="10"/>
      <c r="NNQ445" s="10"/>
      <c r="NNR445" s="10"/>
      <c r="NNS445" s="10"/>
      <c r="NNT445" s="10"/>
      <c r="NNU445" s="10"/>
      <c r="NNV445" s="10"/>
      <c r="NNW445" s="10"/>
      <c r="NNX445" s="10"/>
      <c r="NNY445" s="10"/>
      <c r="NNZ445" s="10"/>
      <c r="NOA445" s="10"/>
      <c r="NOB445" s="10"/>
      <c r="NOC445" s="10"/>
      <c r="NOD445" s="10"/>
      <c r="NOE445" s="10"/>
      <c r="NOF445" s="10"/>
      <c r="NOG445" s="10"/>
      <c r="NOH445" s="10"/>
      <c r="NOI445" s="10"/>
      <c r="NOJ445" s="10"/>
      <c r="NOK445" s="10"/>
      <c r="NOL445" s="10"/>
      <c r="NOM445" s="10"/>
      <c r="NON445" s="10"/>
      <c r="NOO445" s="10"/>
      <c r="NOP445" s="10"/>
      <c r="NOQ445" s="10"/>
      <c r="NOR445" s="10"/>
      <c r="NOS445" s="10"/>
      <c r="NOT445" s="10"/>
      <c r="NOU445" s="10"/>
      <c r="NOV445" s="10"/>
      <c r="NOW445" s="10"/>
      <c r="NOX445" s="10"/>
      <c r="NOY445" s="10"/>
      <c r="NOZ445" s="10"/>
      <c r="NPA445" s="10"/>
      <c r="NPB445" s="10"/>
      <c r="NPC445" s="10"/>
      <c r="NPD445" s="10"/>
      <c r="NPE445" s="10"/>
      <c r="NPF445" s="10"/>
      <c r="NPG445" s="10"/>
      <c r="NPH445" s="10"/>
      <c r="NPI445" s="10"/>
      <c r="NPJ445" s="10"/>
      <c r="NPK445" s="10"/>
      <c r="NPL445" s="10"/>
      <c r="NPM445" s="10"/>
      <c r="NPN445" s="10"/>
      <c r="NPO445" s="10"/>
      <c r="NPP445" s="10"/>
      <c r="NPQ445" s="10"/>
      <c r="NPR445" s="10"/>
      <c r="NPS445" s="10"/>
      <c r="NPT445" s="10"/>
      <c r="NPU445" s="10"/>
      <c r="NPV445" s="10"/>
      <c r="NPW445" s="10"/>
      <c r="NPX445" s="10"/>
      <c r="NPY445" s="10"/>
      <c r="NPZ445" s="10"/>
      <c r="NQA445" s="10"/>
      <c r="NQB445" s="10"/>
      <c r="NQC445" s="10"/>
      <c r="NQD445" s="10"/>
      <c r="NQE445" s="10"/>
      <c r="NQF445" s="10"/>
      <c r="NQG445" s="10"/>
      <c r="NQH445" s="10"/>
      <c r="NQI445" s="10"/>
      <c r="NQJ445" s="10"/>
      <c r="NQK445" s="10"/>
      <c r="NQL445" s="10"/>
      <c r="NQM445" s="10"/>
      <c r="NQN445" s="10"/>
      <c r="NQO445" s="10"/>
      <c r="NQP445" s="10"/>
      <c r="NQQ445" s="10"/>
      <c r="NQR445" s="10"/>
      <c r="NQS445" s="10"/>
      <c r="NQT445" s="10"/>
      <c r="NQU445" s="10"/>
      <c r="NQV445" s="10"/>
      <c r="NQW445" s="10"/>
      <c r="NQX445" s="10"/>
      <c r="NQY445" s="10"/>
      <c r="NQZ445" s="10"/>
      <c r="NRA445" s="10"/>
      <c r="NRB445" s="10"/>
      <c r="NRC445" s="10"/>
      <c r="NRD445" s="10"/>
      <c r="NRE445" s="10"/>
      <c r="NRF445" s="10"/>
      <c r="NRG445" s="10"/>
      <c r="NRH445" s="10"/>
      <c r="NRI445" s="10"/>
      <c r="NRJ445" s="10"/>
      <c r="NRK445" s="10"/>
      <c r="NRL445" s="10"/>
      <c r="NRM445" s="10"/>
      <c r="NRN445" s="10"/>
      <c r="NRO445" s="10"/>
      <c r="NRP445" s="10"/>
      <c r="NRQ445" s="10"/>
      <c r="NRR445" s="10"/>
      <c r="NRS445" s="10"/>
      <c r="NRT445" s="10"/>
      <c r="NRU445" s="10"/>
      <c r="NRV445" s="10"/>
      <c r="NRW445" s="10"/>
      <c r="NRX445" s="10"/>
      <c r="NRY445" s="10"/>
      <c r="NRZ445" s="10"/>
      <c r="NSA445" s="10"/>
      <c r="NSB445" s="10"/>
      <c r="NSC445" s="10"/>
      <c r="NSD445" s="10"/>
      <c r="NSE445" s="10"/>
      <c r="NSF445" s="10"/>
      <c r="NSG445" s="10"/>
      <c r="NSH445" s="10"/>
      <c r="NSI445" s="10"/>
      <c r="NSJ445" s="10"/>
      <c r="NSK445" s="10"/>
      <c r="NSL445" s="10"/>
      <c r="NSM445" s="10"/>
      <c r="NSN445" s="10"/>
      <c r="NSO445" s="10"/>
      <c r="NSP445" s="10"/>
      <c r="NSQ445" s="10"/>
      <c r="NSR445" s="10"/>
      <c r="NSS445" s="10"/>
      <c r="NST445" s="10"/>
      <c r="NSU445" s="10"/>
      <c r="NSV445" s="10"/>
      <c r="NSW445" s="10"/>
      <c r="NSX445" s="10"/>
      <c r="NSY445" s="10"/>
      <c r="NSZ445" s="10"/>
      <c r="NTA445" s="10"/>
      <c r="NTB445" s="10"/>
      <c r="NTC445" s="10"/>
      <c r="NTD445" s="10"/>
      <c r="NTE445" s="10"/>
      <c r="NTF445" s="10"/>
      <c r="NTG445" s="10"/>
      <c r="NTH445" s="10"/>
      <c r="NTI445" s="10"/>
      <c r="NTJ445" s="10"/>
      <c r="NTK445" s="10"/>
      <c r="NTL445" s="10"/>
      <c r="NTM445" s="10"/>
      <c r="NTN445" s="10"/>
      <c r="NTO445" s="10"/>
      <c r="NTP445" s="10"/>
      <c r="NTQ445" s="10"/>
      <c r="NTR445" s="10"/>
      <c r="NTS445" s="10"/>
      <c r="NTT445" s="10"/>
      <c r="NTU445" s="10"/>
      <c r="NTV445" s="10"/>
      <c r="NTW445" s="10"/>
      <c r="NTX445" s="10"/>
      <c r="NTY445" s="10"/>
      <c r="NTZ445" s="10"/>
      <c r="NUA445" s="10"/>
      <c r="NUB445" s="10"/>
      <c r="NUC445" s="10"/>
      <c r="NUD445" s="10"/>
      <c r="NUE445" s="10"/>
      <c r="NUF445" s="10"/>
      <c r="NUG445" s="10"/>
      <c r="NUH445" s="10"/>
      <c r="NUI445" s="10"/>
      <c r="NUJ445" s="10"/>
      <c r="NUK445" s="10"/>
      <c r="NUL445" s="10"/>
      <c r="NUM445" s="10"/>
      <c r="NUN445" s="10"/>
      <c r="NUO445" s="10"/>
      <c r="NUP445" s="10"/>
      <c r="NUQ445" s="10"/>
      <c r="NUR445" s="10"/>
      <c r="NUS445" s="10"/>
      <c r="NUT445" s="10"/>
      <c r="NUU445" s="10"/>
      <c r="NUV445" s="10"/>
      <c r="NUW445" s="10"/>
      <c r="NUX445" s="10"/>
      <c r="NUY445" s="10"/>
      <c r="NUZ445" s="10"/>
      <c r="NVA445" s="10"/>
      <c r="NVB445" s="10"/>
      <c r="NVC445" s="10"/>
      <c r="NVD445" s="10"/>
      <c r="NVE445" s="10"/>
      <c r="NVF445" s="10"/>
      <c r="NVG445" s="10"/>
      <c r="NVH445" s="10"/>
      <c r="NVI445" s="10"/>
      <c r="NVJ445" s="10"/>
      <c r="NVK445" s="10"/>
      <c r="NVL445" s="10"/>
      <c r="NVM445" s="10"/>
      <c r="NVN445" s="10"/>
      <c r="NVO445" s="10"/>
      <c r="NVP445" s="10"/>
      <c r="NVQ445" s="10"/>
      <c r="NVR445" s="10"/>
      <c r="NVS445" s="10"/>
      <c r="NVT445" s="10"/>
      <c r="NVU445" s="10"/>
      <c r="NVV445" s="10"/>
      <c r="NVW445" s="10"/>
      <c r="NVX445" s="10"/>
      <c r="NVY445" s="10"/>
      <c r="NVZ445" s="10"/>
      <c r="NWA445" s="10"/>
      <c r="NWB445" s="10"/>
      <c r="NWC445" s="10"/>
      <c r="NWD445" s="10"/>
      <c r="NWE445" s="10"/>
      <c r="NWF445" s="10"/>
      <c r="NWG445" s="10"/>
      <c r="NWH445" s="10"/>
      <c r="NWI445" s="10"/>
      <c r="NWJ445" s="10"/>
      <c r="NWK445" s="10"/>
      <c r="NWL445" s="10"/>
      <c r="NWM445" s="10"/>
      <c r="NWN445" s="10"/>
      <c r="NWO445" s="10"/>
      <c r="NWP445" s="10"/>
      <c r="NWQ445" s="10"/>
      <c r="NWR445" s="10"/>
      <c r="NWS445" s="10"/>
      <c r="NWT445" s="10"/>
      <c r="NWU445" s="10"/>
      <c r="NWV445" s="10"/>
      <c r="NWW445" s="10"/>
      <c r="NWX445" s="10"/>
      <c r="NWY445" s="10"/>
      <c r="NWZ445" s="10"/>
      <c r="NXA445" s="10"/>
      <c r="NXB445" s="10"/>
      <c r="NXC445" s="10"/>
      <c r="NXD445" s="10"/>
      <c r="NXE445" s="10"/>
      <c r="NXF445" s="10"/>
      <c r="NXG445" s="10"/>
      <c r="NXH445" s="10"/>
      <c r="NXI445" s="10"/>
      <c r="NXJ445" s="10"/>
      <c r="NXK445" s="10"/>
      <c r="NXL445" s="10"/>
      <c r="NXM445" s="10"/>
      <c r="NXN445" s="10"/>
      <c r="NXO445" s="10"/>
      <c r="NXP445" s="10"/>
      <c r="NXQ445" s="10"/>
      <c r="NXR445" s="10"/>
      <c r="NXS445" s="10"/>
      <c r="NXT445" s="10"/>
      <c r="NXU445" s="10"/>
      <c r="NXV445" s="10"/>
      <c r="NXW445" s="10"/>
      <c r="NXX445" s="10"/>
      <c r="NXY445" s="10"/>
      <c r="NXZ445" s="10"/>
      <c r="NYA445" s="10"/>
      <c r="NYB445" s="10"/>
      <c r="NYC445" s="10"/>
      <c r="NYD445" s="10"/>
      <c r="NYE445" s="10"/>
      <c r="NYF445" s="10"/>
      <c r="NYG445" s="10"/>
      <c r="NYH445" s="10"/>
      <c r="NYI445" s="10"/>
      <c r="NYJ445" s="10"/>
      <c r="NYK445" s="10"/>
      <c r="NYL445" s="10"/>
      <c r="NYM445" s="10"/>
      <c r="NYN445" s="10"/>
      <c r="NYO445" s="10"/>
      <c r="NYP445" s="10"/>
      <c r="NYQ445" s="10"/>
      <c r="NYR445" s="10"/>
      <c r="NYS445" s="10"/>
      <c r="NYT445" s="10"/>
      <c r="NYU445" s="10"/>
      <c r="NYV445" s="10"/>
      <c r="NYW445" s="10"/>
      <c r="NYX445" s="10"/>
      <c r="NYY445" s="10"/>
      <c r="NYZ445" s="10"/>
      <c r="NZA445" s="10"/>
      <c r="NZB445" s="10"/>
      <c r="NZC445" s="10"/>
      <c r="NZD445" s="10"/>
      <c r="NZE445" s="10"/>
      <c r="NZF445" s="10"/>
      <c r="NZG445" s="10"/>
      <c r="NZH445" s="10"/>
      <c r="NZI445" s="10"/>
      <c r="NZJ445" s="10"/>
      <c r="NZK445" s="10"/>
      <c r="NZL445" s="10"/>
      <c r="NZM445" s="10"/>
      <c r="NZN445" s="10"/>
      <c r="NZO445" s="10"/>
      <c r="NZP445" s="10"/>
      <c r="NZQ445" s="10"/>
      <c r="NZR445" s="10"/>
      <c r="NZS445" s="10"/>
      <c r="NZT445" s="10"/>
      <c r="NZU445" s="10"/>
      <c r="NZV445" s="10"/>
      <c r="NZW445" s="10"/>
      <c r="NZX445" s="10"/>
      <c r="NZY445" s="10"/>
      <c r="NZZ445" s="10"/>
      <c r="OAA445" s="10"/>
      <c r="OAB445" s="10"/>
      <c r="OAC445" s="10"/>
      <c r="OAD445" s="10"/>
      <c r="OAE445" s="10"/>
      <c r="OAF445" s="10"/>
      <c r="OAG445" s="10"/>
      <c r="OAH445" s="10"/>
      <c r="OAI445" s="10"/>
      <c r="OAJ445" s="10"/>
      <c r="OAK445" s="10"/>
      <c r="OAL445" s="10"/>
      <c r="OAM445" s="10"/>
      <c r="OAN445" s="10"/>
      <c r="OAO445" s="10"/>
      <c r="OAP445" s="10"/>
      <c r="OAQ445" s="10"/>
      <c r="OAR445" s="10"/>
      <c r="OAS445" s="10"/>
      <c r="OAT445" s="10"/>
      <c r="OAU445" s="10"/>
      <c r="OAV445" s="10"/>
      <c r="OAW445" s="10"/>
      <c r="OAX445" s="10"/>
      <c r="OAY445" s="10"/>
      <c r="OAZ445" s="10"/>
      <c r="OBA445" s="10"/>
      <c r="OBB445" s="10"/>
      <c r="OBC445" s="10"/>
      <c r="OBD445" s="10"/>
      <c r="OBE445" s="10"/>
      <c r="OBF445" s="10"/>
      <c r="OBG445" s="10"/>
      <c r="OBH445" s="10"/>
      <c r="OBI445" s="10"/>
      <c r="OBJ445" s="10"/>
      <c r="OBK445" s="10"/>
      <c r="OBL445" s="10"/>
      <c r="OBM445" s="10"/>
      <c r="OBN445" s="10"/>
      <c r="OBO445" s="10"/>
      <c r="OBP445" s="10"/>
      <c r="OBQ445" s="10"/>
      <c r="OBR445" s="10"/>
      <c r="OBS445" s="10"/>
      <c r="OBT445" s="10"/>
      <c r="OBU445" s="10"/>
      <c r="OBV445" s="10"/>
      <c r="OBW445" s="10"/>
      <c r="OBX445" s="10"/>
      <c r="OBY445" s="10"/>
      <c r="OBZ445" s="10"/>
      <c r="OCA445" s="10"/>
      <c r="OCB445" s="10"/>
      <c r="OCC445" s="10"/>
      <c r="OCD445" s="10"/>
      <c r="OCE445" s="10"/>
      <c r="OCF445" s="10"/>
      <c r="OCG445" s="10"/>
      <c r="OCH445" s="10"/>
      <c r="OCI445" s="10"/>
      <c r="OCJ445" s="10"/>
      <c r="OCK445" s="10"/>
      <c r="OCL445" s="10"/>
      <c r="OCM445" s="10"/>
      <c r="OCN445" s="10"/>
      <c r="OCO445" s="10"/>
      <c r="OCP445" s="10"/>
      <c r="OCQ445" s="10"/>
      <c r="OCR445" s="10"/>
      <c r="OCS445" s="10"/>
      <c r="OCT445" s="10"/>
      <c r="OCU445" s="10"/>
      <c r="OCV445" s="10"/>
      <c r="OCW445" s="10"/>
      <c r="OCX445" s="10"/>
      <c r="OCY445" s="10"/>
      <c r="OCZ445" s="10"/>
      <c r="ODA445" s="10"/>
      <c r="ODB445" s="10"/>
      <c r="ODC445" s="10"/>
      <c r="ODD445" s="10"/>
      <c r="ODE445" s="10"/>
      <c r="ODF445" s="10"/>
      <c r="ODG445" s="10"/>
      <c r="ODH445" s="10"/>
      <c r="ODI445" s="10"/>
      <c r="ODJ445" s="10"/>
      <c r="ODK445" s="10"/>
      <c r="ODL445" s="10"/>
      <c r="ODM445" s="10"/>
      <c r="ODN445" s="10"/>
      <c r="ODO445" s="10"/>
      <c r="ODP445" s="10"/>
      <c r="ODQ445" s="10"/>
      <c r="ODR445" s="10"/>
      <c r="ODS445" s="10"/>
      <c r="ODT445" s="10"/>
      <c r="ODU445" s="10"/>
      <c r="ODV445" s="10"/>
      <c r="ODW445" s="10"/>
      <c r="ODX445" s="10"/>
      <c r="ODY445" s="10"/>
      <c r="ODZ445" s="10"/>
      <c r="OEA445" s="10"/>
      <c r="OEB445" s="10"/>
      <c r="OEC445" s="10"/>
      <c r="OED445" s="10"/>
      <c r="OEE445" s="10"/>
      <c r="OEF445" s="10"/>
      <c r="OEG445" s="10"/>
      <c r="OEH445" s="10"/>
      <c r="OEI445" s="10"/>
      <c r="OEJ445" s="10"/>
      <c r="OEK445" s="10"/>
      <c r="OEL445" s="10"/>
      <c r="OEM445" s="10"/>
      <c r="OEN445" s="10"/>
      <c r="OEO445" s="10"/>
      <c r="OEP445" s="10"/>
      <c r="OEQ445" s="10"/>
      <c r="OER445" s="10"/>
      <c r="OES445" s="10"/>
      <c r="OET445" s="10"/>
      <c r="OEU445" s="10"/>
      <c r="OEV445" s="10"/>
      <c r="OEW445" s="10"/>
      <c r="OEX445" s="10"/>
      <c r="OEY445" s="10"/>
      <c r="OEZ445" s="10"/>
      <c r="OFA445" s="10"/>
      <c r="OFB445" s="10"/>
      <c r="OFC445" s="10"/>
      <c r="OFD445" s="10"/>
      <c r="OFE445" s="10"/>
      <c r="OFF445" s="10"/>
      <c r="OFG445" s="10"/>
      <c r="OFH445" s="10"/>
      <c r="OFI445" s="10"/>
      <c r="OFJ445" s="10"/>
      <c r="OFK445" s="10"/>
      <c r="OFL445" s="10"/>
      <c r="OFM445" s="10"/>
      <c r="OFN445" s="10"/>
      <c r="OFO445" s="10"/>
      <c r="OFP445" s="10"/>
      <c r="OFQ445" s="10"/>
      <c r="OFR445" s="10"/>
      <c r="OFS445" s="10"/>
      <c r="OFT445" s="10"/>
      <c r="OFU445" s="10"/>
      <c r="OFV445" s="10"/>
      <c r="OFW445" s="10"/>
      <c r="OFX445" s="10"/>
      <c r="OFY445" s="10"/>
      <c r="OFZ445" s="10"/>
      <c r="OGA445" s="10"/>
      <c r="OGB445" s="10"/>
      <c r="OGC445" s="10"/>
      <c r="OGD445" s="10"/>
      <c r="OGE445" s="10"/>
      <c r="OGF445" s="10"/>
      <c r="OGG445" s="10"/>
      <c r="OGH445" s="10"/>
      <c r="OGI445" s="10"/>
      <c r="OGJ445" s="10"/>
      <c r="OGK445" s="10"/>
      <c r="OGL445" s="10"/>
      <c r="OGM445" s="10"/>
      <c r="OGN445" s="10"/>
      <c r="OGO445" s="10"/>
      <c r="OGP445" s="10"/>
      <c r="OGQ445" s="10"/>
      <c r="OGR445" s="10"/>
      <c r="OGS445" s="10"/>
      <c r="OGT445" s="10"/>
      <c r="OGU445" s="10"/>
      <c r="OGV445" s="10"/>
      <c r="OGW445" s="10"/>
      <c r="OGX445" s="10"/>
      <c r="OGY445" s="10"/>
      <c r="OGZ445" s="10"/>
      <c r="OHA445" s="10"/>
      <c r="OHB445" s="10"/>
      <c r="OHC445" s="10"/>
      <c r="OHD445" s="10"/>
      <c r="OHE445" s="10"/>
      <c r="OHF445" s="10"/>
      <c r="OHG445" s="10"/>
      <c r="OHH445" s="10"/>
      <c r="OHI445" s="10"/>
      <c r="OHJ445" s="10"/>
      <c r="OHK445" s="10"/>
      <c r="OHL445" s="10"/>
      <c r="OHM445" s="10"/>
      <c r="OHN445" s="10"/>
      <c r="OHO445" s="10"/>
      <c r="OHP445" s="10"/>
      <c r="OHQ445" s="10"/>
      <c r="OHR445" s="10"/>
      <c r="OHS445" s="10"/>
      <c r="OHT445" s="10"/>
      <c r="OHU445" s="10"/>
      <c r="OHV445" s="10"/>
      <c r="OHW445" s="10"/>
      <c r="OHX445" s="10"/>
      <c r="OHY445" s="10"/>
      <c r="OHZ445" s="10"/>
      <c r="OIA445" s="10"/>
      <c r="OIB445" s="10"/>
      <c r="OIC445" s="10"/>
      <c r="OID445" s="10"/>
      <c r="OIE445" s="10"/>
      <c r="OIF445" s="10"/>
      <c r="OIG445" s="10"/>
      <c r="OIH445" s="10"/>
      <c r="OII445" s="10"/>
      <c r="OIJ445" s="10"/>
      <c r="OIK445" s="10"/>
      <c r="OIL445" s="10"/>
      <c r="OIM445" s="10"/>
      <c r="OIN445" s="10"/>
      <c r="OIO445" s="10"/>
      <c r="OIP445" s="10"/>
      <c r="OIQ445" s="10"/>
      <c r="OIR445" s="10"/>
      <c r="OIS445" s="10"/>
      <c r="OIT445" s="10"/>
      <c r="OIU445" s="10"/>
      <c r="OIV445" s="10"/>
      <c r="OIW445" s="10"/>
      <c r="OIX445" s="10"/>
      <c r="OIY445" s="10"/>
      <c r="OIZ445" s="10"/>
      <c r="OJA445" s="10"/>
      <c r="OJB445" s="10"/>
      <c r="OJC445" s="10"/>
      <c r="OJD445" s="10"/>
      <c r="OJE445" s="10"/>
      <c r="OJF445" s="10"/>
      <c r="OJG445" s="10"/>
      <c r="OJH445" s="10"/>
      <c r="OJI445" s="10"/>
      <c r="OJJ445" s="10"/>
      <c r="OJK445" s="10"/>
      <c r="OJL445" s="10"/>
      <c r="OJM445" s="10"/>
      <c r="OJN445" s="10"/>
      <c r="OJO445" s="10"/>
      <c r="OJP445" s="10"/>
      <c r="OJQ445" s="10"/>
      <c r="OJR445" s="10"/>
      <c r="OJS445" s="10"/>
      <c r="OJT445" s="10"/>
      <c r="OJU445" s="10"/>
      <c r="OJV445" s="10"/>
      <c r="OJW445" s="10"/>
      <c r="OJX445" s="10"/>
      <c r="OJY445" s="10"/>
      <c r="OJZ445" s="10"/>
      <c r="OKA445" s="10"/>
      <c r="OKB445" s="10"/>
      <c r="OKC445" s="10"/>
      <c r="OKD445" s="10"/>
      <c r="OKE445" s="10"/>
      <c r="OKF445" s="10"/>
      <c r="OKG445" s="10"/>
      <c r="OKH445" s="10"/>
      <c r="OKI445" s="10"/>
      <c r="OKJ445" s="10"/>
      <c r="OKK445" s="10"/>
      <c r="OKL445" s="10"/>
      <c r="OKM445" s="10"/>
      <c r="OKN445" s="10"/>
      <c r="OKO445" s="10"/>
      <c r="OKP445" s="10"/>
      <c r="OKQ445" s="10"/>
      <c r="OKR445" s="10"/>
      <c r="OKS445" s="10"/>
      <c r="OKT445" s="10"/>
      <c r="OKU445" s="10"/>
      <c r="OKV445" s="10"/>
      <c r="OKW445" s="10"/>
      <c r="OKX445" s="10"/>
      <c r="OKY445" s="10"/>
      <c r="OKZ445" s="10"/>
      <c r="OLA445" s="10"/>
      <c r="OLB445" s="10"/>
      <c r="OLC445" s="10"/>
      <c r="OLD445" s="10"/>
      <c r="OLE445" s="10"/>
      <c r="OLF445" s="10"/>
      <c r="OLG445" s="10"/>
      <c r="OLH445" s="10"/>
      <c r="OLI445" s="10"/>
      <c r="OLJ445" s="10"/>
      <c r="OLK445" s="10"/>
      <c r="OLL445" s="10"/>
      <c r="OLM445" s="10"/>
      <c r="OLN445" s="10"/>
      <c r="OLO445" s="10"/>
      <c r="OLP445" s="10"/>
      <c r="OLQ445" s="10"/>
      <c r="OLR445" s="10"/>
      <c r="OLS445" s="10"/>
      <c r="OLT445" s="10"/>
      <c r="OLU445" s="10"/>
      <c r="OLV445" s="10"/>
      <c r="OLW445" s="10"/>
      <c r="OLX445" s="10"/>
      <c r="OLY445" s="10"/>
      <c r="OLZ445" s="10"/>
      <c r="OMA445" s="10"/>
      <c r="OMB445" s="10"/>
      <c r="OMC445" s="10"/>
      <c r="OMD445" s="10"/>
      <c r="OME445" s="10"/>
      <c r="OMF445" s="10"/>
      <c r="OMG445" s="10"/>
      <c r="OMH445" s="10"/>
      <c r="OMI445" s="10"/>
      <c r="OMJ445" s="10"/>
      <c r="OMK445" s="10"/>
      <c r="OML445" s="10"/>
      <c r="OMM445" s="10"/>
      <c r="OMN445" s="10"/>
      <c r="OMO445" s="10"/>
      <c r="OMP445" s="10"/>
      <c r="OMQ445" s="10"/>
      <c r="OMR445" s="10"/>
      <c r="OMS445" s="10"/>
      <c r="OMT445" s="10"/>
      <c r="OMU445" s="10"/>
      <c r="OMV445" s="10"/>
      <c r="OMW445" s="10"/>
      <c r="OMX445" s="10"/>
      <c r="OMY445" s="10"/>
      <c r="OMZ445" s="10"/>
      <c r="ONA445" s="10"/>
      <c r="ONB445" s="10"/>
      <c r="ONC445" s="10"/>
      <c r="OND445" s="10"/>
      <c r="ONE445" s="10"/>
      <c r="ONF445" s="10"/>
      <c r="ONG445" s="10"/>
      <c r="ONH445" s="10"/>
      <c r="ONI445" s="10"/>
      <c r="ONJ445" s="10"/>
      <c r="ONK445" s="10"/>
      <c r="ONL445" s="10"/>
      <c r="ONM445" s="10"/>
      <c r="ONN445" s="10"/>
      <c r="ONO445" s="10"/>
      <c r="ONP445" s="10"/>
      <c r="ONQ445" s="10"/>
      <c r="ONR445" s="10"/>
      <c r="ONS445" s="10"/>
      <c r="ONT445" s="10"/>
      <c r="ONU445" s="10"/>
      <c r="ONV445" s="10"/>
      <c r="ONW445" s="10"/>
      <c r="ONX445" s="10"/>
      <c r="ONY445" s="10"/>
      <c r="ONZ445" s="10"/>
      <c r="OOA445" s="10"/>
      <c r="OOB445" s="10"/>
      <c r="OOC445" s="10"/>
      <c r="OOD445" s="10"/>
      <c r="OOE445" s="10"/>
      <c r="OOF445" s="10"/>
      <c r="OOG445" s="10"/>
      <c r="OOH445" s="10"/>
      <c r="OOI445" s="10"/>
      <c r="OOJ445" s="10"/>
      <c r="OOK445" s="10"/>
      <c r="OOL445" s="10"/>
      <c r="OOM445" s="10"/>
      <c r="OON445" s="10"/>
      <c r="OOO445" s="10"/>
      <c r="OOP445" s="10"/>
      <c r="OOQ445" s="10"/>
      <c r="OOR445" s="10"/>
      <c r="OOS445" s="10"/>
      <c r="OOT445" s="10"/>
      <c r="OOU445" s="10"/>
      <c r="OOV445" s="10"/>
      <c r="OOW445" s="10"/>
      <c r="OOX445" s="10"/>
      <c r="OOY445" s="10"/>
      <c r="OOZ445" s="10"/>
      <c r="OPA445" s="10"/>
      <c r="OPB445" s="10"/>
      <c r="OPC445" s="10"/>
      <c r="OPD445" s="10"/>
      <c r="OPE445" s="10"/>
      <c r="OPF445" s="10"/>
      <c r="OPG445" s="10"/>
      <c r="OPH445" s="10"/>
      <c r="OPI445" s="10"/>
      <c r="OPJ445" s="10"/>
      <c r="OPK445" s="10"/>
      <c r="OPL445" s="10"/>
      <c r="OPM445" s="10"/>
      <c r="OPN445" s="10"/>
      <c r="OPO445" s="10"/>
      <c r="OPP445" s="10"/>
      <c r="OPQ445" s="10"/>
      <c r="OPR445" s="10"/>
      <c r="OPS445" s="10"/>
      <c r="OPT445" s="10"/>
      <c r="OPU445" s="10"/>
      <c r="OPV445" s="10"/>
      <c r="OPW445" s="10"/>
      <c r="OPX445" s="10"/>
      <c r="OPY445" s="10"/>
      <c r="OPZ445" s="10"/>
      <c r="OQA445" s="10"/>
      <c r="OQB445" s="10"/>
      <c r="OQC445" s="10"/>
      <c r="OQD445" s="10"/>
      <c r="OQE445" s="10"/>
      <c r="OQF445" s="10"/>
      <c r="OQG445" s="10"/>
      <c r="OQH445" s="10"/>
      <c r="OQI445" s="10"/>
      <c r="OQJ445" s="10"/>
      <c r="OQK445" s="10"/>
      <c r="OQL445" s="10"/>
      <c r="OQM445" s="10"/>
      <c r="OQN445" s="10"/>
      <c r="OQO445" s="10"/>
      <c r="OQP445" s="10"/>
      <c r="OQQ445" s="10"/>
      <c r="OQR445" s="10"/>
      <c r="OQS445" s="10"/>
      <c r="OQT445" s="10"/>
      <c r="OQU445" s="10"/>
      <c r="OQV445" s="10"/>
      <c r="OQW445" s="10"/>
      <c r="OQX445" s="10"/>
      <c r="OQY445" s="10"/>
      <c r="OQZ445" s="10"/>
      <c r="ORA445" s="10"/>
      <c r="ORB445" s="10"/>
      <c r="ORC445" s="10"/>
      <c r="ORD445" s="10"/>
      <c r="ORE445" s="10"/>
      <c r="ORF445" s="10"/>
      <c r="ORG445" s="10"/>
      <c r="ORH445" s="10"/>
      <c r="ORI445" s="10"/>
      <c r="ORJ445" s="10"/>
      <c r="ORK445" s="10"/>
      <c r="ORL445" s="10"/>
      <c r="ORM445" s="10"/>
      <c r="ORN445" s="10"/>
      <c r="ORO445" s="10"/>
      <c r="ORP445" s="10"/>
      <c r="ORQ445" s="10"/>
      <c r="ORR445" s="10"/>
      <c r="ORS445" s="10"/>
      <c r="ORT445" s="10"/>
      <c r="ORU445" s="10"/>
      <c r="ORV445" s="10"/>
      <c r="ORW445" s="10"/>
      <c r="ORX445" s="10"/>
      <c r="ORY445" s="10"/>
      <c r="ORZ445" s="10"/>
      <c r="OSA445" s="10"/>
      <c r="OSB445" s="10"/>
      <c r="OSC445" s="10"/>
      <c r="OSD445" s="10"/>
      <c r="OSE445" s="10"/>
      <c r="OSF445" s="10"/>
      <c r="OSG445" s="10"/>
      <c r="OSH445" s="10"/>
      <c r="OSI445" s="10"/>
      <c r="OSJ445" s="10"/>
      <c r="OSK445" s="10"/>
      <c r="OSL445" s="10"/>
      <c r="OSM445" s="10"/>
      <c r="OSN445" s="10"/>
      <c r="OSO445" s="10"/>
      <c r="OSP445" s="10"/>
      <c r="OSQ445" s="10"/>
      <c r="OSR445" s="10"/>
      <c r="OSS445" s="10"/>
      <c r="OST445" s="10"/>
      <c r="OSU445" s="10"/>
      <c r="OSV445" s="10"/>
      <c r="OSW445" s="10"/>
      <c r="OSX445" s="10"/>
      <c r="OSY445" s="10"/>
      <c r="OSZ445" s="10"/>
      <c r="OTA445" s="10"/>
      <c r="OTB445" s="10"/>
      <c r="OTC445" s="10"/>
      <c r="OTD445" s="10"/>
      <c r="OTE445" s="10"/>
      <c r="OTF445" s="10"/>
      <c r="OTG445" s="10"/>
      <c r="OTH445" s="10"/>
      <c r="OTI445" s="10"/>
      <c r="OTJ445" s="10"/>
      <c r="OTK445" s="10"/>
      <c r="OTL445" s="10"/>
      <c r="OTM445" s="10"/>
      <c r="OTN445" s="10"/>
      <c r="OTO445" s="10"/>
      <c r="OTP445" s="10"/>
      <c r="OTQ445" s="10"/>
      <c r="OTR445" s="10"/>
      <c r="OTS445" s="10"/>
      <c r="OTT445" s="10"/>
      <c r="OTU445" s="10"/>
      <c r="OTV445" s="10"/>
      <c r="OTW445" s="10"/>
      <c r="OTX445" s="10"/>
      <c r="OTY445" s="10"/>
      <c r="OTZ445" s="10"/>
      <c r="OUA445" s="10"/>
      <c r="OUB445" s="10"/>
      <c r="OUC445" s="10"/>
      <c r="OUD445" s="10"/>
      <c r="OUE445" s="10"/>
      <c r="OUF445" s="10"/>
      <c r="OUG445" s="10"/>
      <c r="OUH445" s="10"/>
      <c r="OUI445" s="10"/>
      <c r="OUJ445" s="10"/>
      <c r="OUK445" s="10"/>
      <c r="OUL445" s="10"/>
      <c r="OUM445" s="10"/>
      <c r="OUN445" s="10"/>
      <c r="OUO445" s="10"/>
      <c r="OUP445" s="10"/>
      <c r="OUQ445" s="10"/>
      <c r="OUR445" s="10"/>
      <c r="OUS445" s="10"/>
      <c r="OUT445" s="10"/>
      <c r="OUU445" s="10"/>
      <c r="OUV445" s="10"/>
      <c r="OUW445" s="10"/>
      <c r="OUX445" s="10"/>
      <c r="OUY445" s="10"/>
      <c r="OUZ445" s="10"/>
      <c r="OVA445" s="10"/>
      <c r="OVB445" s="10"/>
      <c r="OVC445" s="10"/>
      <c r="OVD445" s="10"/>
      <c r="OVE445" s="10"/>
      <c r="OVF445" s="10"/>
      <c r="OVG445" s="10"/>
      <c r="OVH445" s="10"/>
      <c r="OVI445" s="10"/>
      <c r="OVJ445" s="10"/>
      <c r="OVK445" s="10"/>
      <c r="OVL445" s="10"/>
      <c r="OVM445" s="10"/>
      <c r="OVN445" s="10"/>
      <c r="OVO445" s="10"/>
      <c r="OVP445" s="10"/>
      <c r="OVQ445" s="10"/>
      <c r="OVR445" s="10"/>
      <c r="OVS445" s="10"/>
      <c r="OVT445" s="10"/>
      <c r="OVU445" s="10"/>
      <c r="OVV445" s="10"/>
      <c r="OVW445" s="10"/>
      <c r="OVX445" s="10"/>
      <c r="OVY445" s="10"/>
      <c r="OVZ445" s="10"/>
      <c r="OWA445" s="10"/>
      <c r="OWB445" s="10"/>
      <c r="OWC445" s="10"/>
      <c r="OWD445" s="10"/>
      <c r="OWE445" s="10"/>
      <c r="OWF445" s="10"/>
      <c r="OWG445" s="10"/>
      <c r="OWH445" s="10"/>
      <c r="OWI445" s="10"/>
      <c r="OWJ445" s="10"/>
      <c r="OWK445" s="10"/>
      <c r="OWL445" s="10"/>
      <c r="OWM445" s="10"/>
      <c r="OWN445" s="10"/>
      <c r="OWO445" s="10"/>
      <c r="OWP445" s="10"/>
      <c r="OWQ445" s="10"/>
      <c r="OWR445" s="10"/>
      <c r="OWS445" s="10"/>
      <c r="OWT445" s="10"/>
      <c r="OWU445" s="10"/>
      <c r="OWV445" s="10"/>
      <c r="OWW445" s="10"/>
      <c r="OWX445" s="10"/>
      <c r="OWY445" s="10"/>
      <c r="OWZ445" s="10"/>
      <c r="OXA445" s="10"/>
      <c r="OXB445" s="10"/>
      <c r="OXC445" s="10"/>
      <c r="OXD445" s="10"/>
      <c r="OXE445" s="10"/>
      <c r="OXF445" s="10"/>
      <c r="OXG445" s="10"/>
      <c r="OXH445" s="10"/>
      <c r="OXI445" s="10"/>
      <c r="OXJ445" s="10"/>
      <c r="OXK445" s="10"/>
      <c r="OXL445" s="10"/>
      <c r="OXM445" s="10"/>
      <c r="OXN445" s="10"/>
      <c r="OXO445" s="10"/>
      <c r="OXP445" s="10"/>
      <c r="OXQ445" s="10"/>
      <c r="OXR445" s="10"/>
      <c r="OXS445" s="10"/>
      <c r="OXT445" s="10"/>
      <c r="OXU445" s="10"/>
      <c r="OXV445" s="10"/>
      <c r="OXW445" s="10"/>
      <c r="OXX445" s="10"/>
      <c r="OXY445" s="10"/>
      <c r="OXZ445" s="10"/>
      <c r="OYA445" s="10"/>
      <c r="OYB445" s="10"/>
      <c r="OYC445" s="10"/>
      <c r="OYD445" s="10"/>
      <c r="OYE445" s="10"/>
      <c r="OYF445" s="10"/>
      <c r="OYG445" s="10"/>
      <c r="OYH445" s="10"/>
      <c r="OYI445" s="10"/>
      <c r="OYJ445" s="10"/>
      <c r="OYK445" s="10"/>
      <c r="OYL445" s="10"/>
      <c r="OYM445" s="10"/>
      <c r="OYN445" s="10"/>
      <c r="OYO445" s="10"/>
      <c r="OYP445" s="10"/>
      <c r="OYQ445" s="10"/>
      <c r="OYR445" s="10"/>
      <c r="OYS445" s="10"/>
      <c r="OYT445" s="10"/>
      <c r="OYU445" s="10"/>
      <c r="OYV445" s="10"/>
      <c r="OYW445" s="10"/>
      <c r="OYX445" s="10"/>
      <c r="OYY445" s="10"/>
      <c r="OYZ445" s="10"/>
      <c r="OZA445" s="10"/>
      <c r="OZB445" s="10"/>
      <c r="OZC445" s="10"/>
      <c r="OZD445" s="10"/>
      <c r="OZE445" s="10"/>
      <c r="OZF445" s="10"/>
      <c r="OZG445" s="10"/>
      <c r="OZH445" s="10"/>
      <c r="OZI445" s="10"/>
      <c r="OZJ445" s="10"/>
      <c r="OZK445" s="10"/>
      <c r="OZL445" s="10"/>
      <c r="OZM445" s="10"/>
      <c r="OZN445" s="10"/>
      <c r="OZO445" s="10"/>
      <c r="OZP445" s="10"/>
      <c r="OZQ445" s="10"/>
      <c r="OZR445" s="10"/>
      <c r="OZS445" s="10"/>
      <c r="OZT445" s="10"/>
      <c r="OZU445" s="10"/>
      <c r="OZV445" s="10"/>
      <c r="OZW445" s="10"/>
      <c r="OZX445" s="10"/>
      <c r="OZY445" s="10"/>
      <c r="OZZ445" s="10"/>
      <c r="PAA445" s="10"/>
      <c r="PAB445" s="10"/>
      <c r="PAC445" s="10"/>
      <c r="PAD445" s="10"/>
      <c r="PAE445" s="10"/>
      <c r="PAF445" s="10"/>
      <c r="PAG445" s="10"/>
      <c r="PAH445" s="10"/>
      <c r="PAI445" s="10"/>
      <c r="PAJ445" s="10"/>
      <c r="PAK445" s="10"/>
      <c r="PAL445" s="10"/>
      <c r="PAM445" s="10"/>
      <c r="PAN445" s="10"/>
      <c r="PAO445" s="10"/>
      <c r="PAP445" s="10"/>
      <c r="PAQ445" s="10"/>
      <c r="PAR445" s="10"/>
      <c r="PAS445" s="10"/>
      <c r="PAT445" s="10"/>
      <c r="PAU445" s="10"/>
      <c r="PAV445" s="10"/>
      <c r="PAW445" s="10"/>
      <c r="PAX445" s="10"/>
      <c r="PAY445" s="10"/>
      <c r="PAZ445" s="10"/>
      <c r="PBA445" s="10"/>
      <c r="PBB445" s="10"/>
      <c r="PBC445" s="10"/>
      <c r="PBD445" s="10"/>
      <c r="PBE445" s="10"/>
      <c r="PBF445" s="10"/>
      <c r="PBG445" s="10"/>
      <c r="PBH445" s="10"/>
      <c r="PBI445" s="10"/>
      <c r="PBJ445" s="10"/>
      <c r="PBK445" s="10"/>
      <c r="PBL445" s="10"/>
      <c r="PBM445" s="10"/>
      <c r="PBN445" s="10"/>
      <c r="PBO445" s="10"/>
      <c r="PBP445" s="10"/>
      <c r="PBQ445" s="10"/>
      <c r="PBR445" s="10"/>
      <c r="PBS445" s="10"/>
      <c r="PBT445" s="10"/>
      <c r="PBU445" s="10"/>
      <c r="PBV445" s="10"/>
      <c r="PBW445" s="10"/>
      <c r="PBX445" s="10"/>
      <c r="PBY445" s="10"/>
      <c r="PBZ445" s="10"/>
      <c r="PCA445" s="10"/>
      <c r="PCB445" s="10"/>
      <c r="PCC445" s="10"/>
      <c r="PCD445" s="10"/>
      <c r="PCE445" s="10"/>
      <c r="PCF445" s="10"/>
      <c r="PCG445" s="10"/>
      <c r="PCH445" s="10"/>
      <c r="PCI445" s="10"/>
      <c r="PCJ445" s="10"/>
      <c r="PCK445" s="10"/>
      <c r="PCL445" s="10"/>
      <c r="PCM445" s="10"/>
      <c r="PCN445" s="10"/>
      <c r="PCO445" s="10"/>
      <c r="PCP445" s="10"/>
      <c r="PCQ445" s="10"/>
      <c r="PCR445" s="10"/>
      <c r="PCS445" s="10"/>
      <c r="PCT445" s="10"/>
      <c r="PCU445" s="10"/>
      <c r="PCV445" s="10"/>
      <c r="PCW445" s="10"/>
      <c r="PCX445" s="10"/>
      <c r="PCY445" s="10"/>
      <c r="PCZ445" s="10"/>
      <c r="PDA445" s="10"/>
      <c r="PDB445" s="10"/>
      <c r="PDC445" s="10"/>
      <c r="PDD445" s="10"/>
      <c r="PDE445" s="10"/>
      <c r="PDF445" s="10"/>
      <c r="PDG445" s="10"/>
      <c r="PDH445" s="10"/>
      <c r="PDI445" s="10"/>
      <c r="PDJ445" s="10"/>
      <c r="PDK445" s="10"/>
      <c r="PDL445" s="10"/>
      <c r="PDM445" s="10"/>
      <c r="PDN445" s="10"/>
      <c r="PDO445" s="10"/>
      <c r="PDP445" s="10"/>
      <c r="PDQ445" s="10"/>
      <c r="PDR445" s="10"/>
      <c r="PDS445" s="10"/>
      <c r="PDT445" s="10"/>
      <c r="PDU445" s="10"/>
      <c r="PDV445" s="10"/>
      <c r="PDW445" s="10"/>
      <c r="PDX445" s="10"/>
      <c r="PDY445" s="10"/>
      <c r="PDZ445" s="10"/>
      <c r="PEA445" s="10"/>
      <c r="PEB445" s="10"/>
      <c r="PEC445" s="10"/>
      <c r="PED445" s="10"/>
      <c r="PEE445" s="10"/>
      <c r="PEF445" s="10"/>
      <c r="PEG445" s="10"/>
      <c r="PEH445" s="10"/>
      <c r="PEI445" s="10"/>
      <c r="PEJ445" s="10"/>
      <c r="PEK445" s="10"/>
      <c r="PEL445" s="10"/>
      <c r="PEM445" s="10"/>
      <c r="PEN445" s="10"/>
      <c r="PEO445" s="10"/>
      <c r="PEP445" s="10"/>
      <c r="PEQ445" s="10"/>
      <c r="PER445" s="10"/>
      <c r="PES445" s="10"/>
      <c r="PET445" s="10"/>
      <c r="PEU445" s="10"/>
      <c r="PEV445" s="10"/>
      <c r="PEW445" s="10"/>
      <c r="PEX445" s="10"/>
      <c r="PEY445" s="10"/>
      <c r="PEZ445" s="10"/>
      <c r="PFA445" s="10"/>
      <c r="PFB445" s="10"/>
      <c r="PFC445" s="10"/>
      <c r="PFD445" s="10"/>
      <c r="PFE445" s="10"/>
      <c r="PFF445" s="10"/>
      <c r="PFG445" s="10"/>
      <c r="PFH445" s="10"/>
      <c r="PFI445" s="10"/>
      <c r="PFJ445" s="10"/>
      <c r="PFK445" s="10"/>
      <c r="PFL445" s="10"/>
      <c r="PFM445" s="10"/>
      <c r="PFN445" s="10"/>
      <c r="PFO445" s="10"/>
      <c r="PFP445" s="10"/>
      <c r="PFQ445" s="10"/>
      <c r="PFR445" s="10"/>
      <c r="PFS445" s="10"/>
      <c r="PFT445" s="10"/>
      <c r="PFU445" s="10"/>
      <c r="PFV445" s="10"/>
      <c r="PFW445" s="10"/>
      <c r="PFX445" s="10"/>
      <c r="PFY445" s="10"/>
      <c r="PFZ445" s="10"/>
      <c r="PGA445" s="10"/>
      <c r="PGB445" s="10"/>
      <c r="PGC445" s="10"/>
      <c r="PGD445" s="10"/>
      <c r="PGE445" s="10"/>
      <c r="PGF445" s="10"/>
      <c r="PGG445" s="10"/>
      <c r="PGH445" s="10"/>
      <c r="PGI445" s="10"/>
      <c r="PGJ445" s="10"/>
      <c r="PGK445" s="10"/>
      <c r="PGL445" s="10"/>
      <c r="PGM445" s="10"/>
      <c r="PGN445" s="10"/>
      <c r="PGO445" s="10"/>
      <c r="PGP445" s="10"/>
      <c r="PGQ445" s="10"/>
      <c r="PGR445" s="10"/>
      <c r="PGS445" s="10"/>
      <c r="PGT445" s="10"/>
      <c r="PGU445" s="10"/>
      <c r="PGV445" s="10"/>
      <c r="PGW445" s="10"/>
      <c r="PGX445" s="10"/>
      <c r="PGY445" s="10"/>
      <c r="PGZ445" s="10"/>
      <c r="PHA445" s="10"/>
      <c r="PHB445" s="10"/>
      <c r="PHC445" s="10"/>
      <c r="PHD445" s="10"/>
      <c r="PHE445" s="10"/>
      <c r="PHF445" s="10"/>
      <c r="PHG445" s="10"/>
      <c r="PHH445" s="10"/>
      <c r="PHI445" s="10"/>
      <c r="PHJ445" s="10"/>
      <c r="PHK445" s="10"/>
      <c r="PHL445" s="10"/>
      <c r="PHM445" s="10"/>
      <c r="PHN445" s="10"/>
      <c r="PHO445" s="10"/>
      <c r="PHP445" s="10"/>
      <c r="PHQ445" s="10"/>
      <c r="PHR445" s="10"/>
      <c r="PHS445" s="10"/>
      <c r="PHT445" s="10"/>
      <c r="PHU445" s="10"/>
      <c r="PHV445" s="10"/>
      <c r="PHW445" s="10"/>
      <c r="PHX445" s="10"/>
      <c r="PHY445" s="10"/>
      <c r="PHZ445" s="10"/>
      <c r="PIA445" s="10"/>
      <c r="PIB445" s="10"/>
      <c r="PIC445" s="10"/>
      <c r="PID445" s="10"/>
      <c r="PIE445" s="10"/>
      <c r="PIF445" s="10"/>
      <c r="PIG445" s="10"/>
      <c r="PIH445" s="10"/>
      <c r="PII445" s="10"/>
      <c r="PIJ445" s="10"/>
      <c r="PIK445" s="10"/>
      <c r="PIL445" s="10"/>
      <c r="PIM445" s="10"/>
      <c r="PIN445" s="10"/>
      <c r="PIO445" s="10"/>
      <c r="PIP445" s="10"/>
      <c r="PIQ445" s="10"/>
      <c r="PIR445" s="10"/>
      <c r="PIS445" s="10"/>
      <c r="PIT445" s="10"/>
      <c r="PIU445" s="10"/>
      <c r="PIV445" s="10"/>
      <c r="PIW445" s="10"/>
      <c r="PIX445" s="10"/>
      <c r="PIY445" s="10"/>
      <c r="PIZ445" s="10"/>
      <c r="PJA445" s="10"/>
      <c r="PJB445" s="10"/>
      <c r="PJC445" s="10"/>
      <c r="PJD445" s="10"/>
      <c r="PJE445" s="10"/>
      <c r="PJF445" s="10"/>
      <c r="PJG445" s="10"/>
      <c r="PJH445" s="10"/>
      <c r="PJI445" s="10"/>
      <c r="PJJ445" s="10"/>
      <c r="PJK445" s="10"/>
      <c r="PJL445" s="10"/>
      <c r="PJM445" s="10"/>
      <c r="PJN445" s="10"/>
      <c r="PJO445" s="10"/>
      <c r="PJP445" s="10"/>
      <c r="PJQ445" s="10"/>
      <c r="PJR445" s="10"/>
      <c r="PJS445" s="10"/>
      <c r="PJT445" s="10"/>
      <c r="PJU445" s="10"/>
      <c r="PJV445" s="10"/>
      <c r="PJW445" s="10"/>
      <c r="PJX445" s="10"/>
      <c r="PJY445" s="10"/>
      <c r="PJZ445" s="10"/>
      <c r="PKA445" s="10"/>
      <c r="PKB445" s="10"/>
      <c r="PKC445" s="10"/>
      <c r="PKD445" s="10"/>
      <c r="PKE445" s="10"/>
      <c r="PKF445" s="10"/>
      <c r="PKG445" s="10"/>
      <c r="PKH445" s="10"/>
      <c r="PKI445" s="10"/>
      <c r="PKJ445" s="10"/>
      <c r="PKK445" s="10"/>
      <c r="PKL445" s="10"/>
      <c r="PKM445" s="10"/>
      <c r="PKN445" s="10"/>
      <c r="PKO445" s="10"/>
      <c r="PKP445" s="10"/>
      <c r="PKQ445" s="10"/>
      <c r="PKR445" s="10"/>
      <c r="PKS445" s="10"/>
      <c r="PKT445" s="10"/>
      <c r="PKU445" s="10"/>
      <c r="PKV445" s="10"/>
      <c r="PKW445" s="10"/>
      <c r="PKX445" s="10"/>
      <c r="PKY445" s="10"/>
      <c r="PKZ445" s="10"/>
      <c r="PLA445" s="10"/>
      <c r="PLB445" s="10"/>
      <c r="PLC445" s="10"/>
      <c r="PLD445" s="10"/>
      <c r="PLE445" s="10"/>
      <c r="PLF445" s="10"/>
      <c r="PLG445" s="10"/>
      <c r="PLH445" s="10"/>
      <c r="PLI445" s="10"/>
      <c r="PLJ445" s="10"/>
      <c r="PLK445" s="10"/>
      <c r="PLL445" s="10"/>
      <c r="PLM445" s="10"/>
      <c r="PLN445" s="10"/>
      <c r="PLO445" s="10"/>
      <c r="PLP445" s="10"/>
      <c r="PLQ445" s="10"/>
      <c r="PLR445" s="10"/>
      <c r="PLS445" s="10"/>
      <c r="PLT445" s="10"/>
      <c r="PLU445" s="10"/>
      <c r="PLV445" s="10"/>
      <c r="PLW445" s="10"/>
      <c r="PLX445" s="10"/>
      <c r="PLY445" s="10"/>
      <c r="PLZ445" s="10"/>
      <c r="PMA445" s="10"/>
      <c r="PMB445" s="10"/>
      <c r="PMC445" s="10"/>
      <c r="PMD445" s="10"/>
      <c r="PME445" s="10"/>
      <c r="PMF445" s="10"/>
      <c r="PMG445" s="10"/>
      <c r="PMH445" s="10"/>
      <c r="PMI445" s="10"/>
      <c r="PMJ445" s="10"/>
      <c r="PMK445" s="10"/>
      <c r="PML445" s="10"/>
      <c r="PMM445" s="10"/>
      <c r="PMN445" s="10"/>
      <c r="PMO445" s="10"/>
      <c r="PMP445" s="10"/>
      <c r="PMQ445" s="10"/>
      <c r="PMR445" s="10"/>
      <c r="PMS445" s="10"/>
      <c r="PMT445" s="10"/>
      <c r="PMU445" s="10"/>
      <c r="PMV445" s="10"/>
      <c r="PMW445" s="10"/>
      <c r="PMX445" s="10"/>
      <c r="PMY445" s="10"/>
      <c r="PMZ445" s="10"/>
      <c r="PNA445" s="10"/>
      <c r="PNB445" s="10"/>
      <c r="PNC445" s="10"/>
      <c r="PND445" s="10"/>
      <c r="PNE445" s="10"/>
      <c r="PNF445" s="10"/>
      <c r="PNG445" s="10"/>
      <c r="PNH445" s="10"/>
      <c r="PNI445" s="10"/>
      <c r="PNJ445" s="10"/>
      <c r="PNK445" s="10"/>
      <c r="PNL445" s="10"/>
      <c r="PNM445" s="10"/>
      <c r="PNN445" s="10"/>
      <c r="PNO445" s="10"/>
      <c r="PNP445" s="10"/>
      <c r="PNQ445" s="10"/>
      <c r="PNR445" s="10"/>
      <c r="PNS445" s="10"/>
      <c r="PNT445" s="10"/>
      <c r="PNU445" s="10"/>
      <c r="PNV445" s="10"/>
      <c r="PNW445" s="10"/>
      <c r="PNX445" s="10"/>
      <c r="PNY445" s="10"/>
      <c r="PNZ445" s="10"/>
      <c r="POA445" s="10"/>
      <c r="POB445" s="10"/>
      <c r="POC445" s="10"/>
      <c r="POD445" s="10"/>
      <c r="POE445" s="10"/>
      <c r="POF445" s="10"/>
      <c r="POG445" s="10"/>
      <c r="POH445" s="10"/>
      <c r="POI445" s="10"/>
      <c r="POJ445" s="10"/>
      <c r="POK445" s="10"/>
      <c r="POL445" s="10"/>
      <c r="POM445" s="10"/>
      <c r="PON445" s="10"/>
      <c r="POO445" s="10"/>
      <c r="POP445" s="10"/>
      <c r="POQ445" s="10"/>
      <c r="POR445" s="10"/>
      <c r="POS445" s="10"/>
      <c r="POT445" s="10"/>
      <c r="POU445" s="10"/>
      <c r="POV445" s="10"/>
      <c r="POW445" s="10"/>
      <c r="POX445" s="10"/>
      <c r="POY445" s="10"/>
      <c r="POZ445" s="10"/>
      <c r="PPA445" s="10"/>
      <c r="PPB445" s="10"/>
      <c r="PPC445" s="10"/>
      <c r="PPD445" s="10"/>
      <c r="PPE445" s="10"/>
      <c r="PPF445" s="10"/>
      <c r="PPG445" s="10"/>
      <c r="PPH445" s="10"/>
      <c r="PPI445" s="10"/>
      <c r="PPJ445" s="10"/>
      <c r="PPK445" s="10"/>
      <c r="PPL445" s="10"/>
      <c r="PPM445" s="10"/>
      <c r="PPN445" s="10"/>
      <c r="PPO445" s="10"/>
      <c r="PPP445" s="10"/>
      <c r="PPQ445" s="10"/>
      <c r="PPR445" s="10"/>
      <c r="PPS445" s="10"/>
      <c r="PPT445" s="10"/>
      <c r="PPU445" s="10"/>
      <c r="PPV445" s="10"/>
      <c r="PPW445" s="10"/>
      <c r="PPX445" s="10"/>
      <c r="PPY445" s="10"/>
      <c r="PPZ445" s="10"/>
      <c r="PQA445" s="10"/>
      <c r="PQB445" s="10"/>
      <c r="PQC445" s="10"/>
      <c r="PQD445" s="10"/>
      <c r="PQE445" s="10"/>
      <c r="PQF445" s="10"/>
      <c r="PQG445" s="10"/>
      <c r="PQH445" s="10"/>
      <c r="PQI445" s="10"/>
      <c r="PQJ445" s="10"/>
      <c r="PQK445" s="10"/>
      <c r="PQL445" s="10"/>
      <c r="PQM445" s="10"/>
      <c r="PQN445" s="10"/>
      <c r="PQO445" s="10"/>
      <c r="PQP445" s="10"/>
      <c r="PQQ445" s="10"/>
      <c r="PQR445" s="10"/>
      <c r="PQS445" s="10"/>
      <c r="PQT445" s="10"/>
      <c r="PQU445" s="10"/>
      <c r="PQV445" s="10"/>
      <c r="PQW445" s="10"/>
      <c r="PQX445" s="10"/>
      <c r="PQY445" s="10"/>
      <c r="PQZ445" s="10"/>
      <c r="PRA445" s="10"/>
      <c r="PRB445" s="10"/>
      <c r="PRC445" s="10"/>
      <c r="PRD445" s="10"/>
      <c r="PRE445" s="10"/>
      <c r="PRF445" s="10"/>
      <c r="PRG445" s="10"/>
      <c r="PRH445" s="10"/>
      <c r="PRI445" s="10"/>
      <c r="PRJ445" s="10"/>
      <c r="PRK445" s="10"/>
      <c r="PRL445" s="10"/>
      <c r="PRM445" s="10"/>
      <c r="PRN445" s="10"/>
      <c r="PRO445" s="10"/>
      <c r="PRP445" s="10"/>
      <c r="PRQ445" s="10"/>
      <c r="PRR445" s="10"/>
      <c r="PRS445" s="10"/>
      <c r="PRT445" s="10"/>
      <c r="PRU445" s="10"/>
      <c r="PRV445" s="10"/>
      <c r="PRW445" s="10"/>
      <c r="PRX445" s="10"/>
      <c r="PRY445" s="10"/>
      <c r="PRZ445" s="10"/>
      <c r="PSA445" s="10"/>
      <c r="PSB445" s="10"/>
      <c r="PSC445" s="10"/>
      <c r="PSD445" s="10"/>
      <c r="PSE445" s="10"/>
      <c r="PSF445" s="10"/>
      <c r="PSG445" s="10"/>
      <c r="PSH445" s="10"/>
      <c r="PSI445" s="10"/>
      <c r="PSJ445" s="10"/>
      <c r="PSK445" s="10"/>
      <c r="PSL445" s="10"/>
      <c r="PSM445" s="10"/>
      <c r="PSN445" s="10"/>
      <c r="PSO445" s="10"/>
      <c r="PSP445" s="10"/>
      <c r="PSQ445" s="10"/>
      <c r="PSR445" s="10"/>
      <c r="PSS445" s="10"/>
      <c r="PST445" s="10"/>
      <c r="PSU445" s="10"/>
      <c r="PSV445" s="10"/>
      <c r="PSW445" s="10"/>
      <c r="PSX445" s="10"/>
      <c r="PSY445" s="10"/>
      <c r="PSZ445" s="10"/>
      <c r="PTA445" s="10"/>
      <c r="PTB445" s="10"/>
      <c r="PTC445" s="10"/>
      <c r="PTD445" s="10"/>
      <c r="PTE445" s="10"/>
      <c r="PTF445" s="10"/>
      <c r="PTG445" s="10"/>
      <c r="PTH445" s="10"/>
      <c r="PTI445" s="10"/>
      <c r="PTJ445" s="10"/>
      <c r="PTK445" s="10"/>
      <c r="PTL445" s="10"/>
      <c r="PTM445" s="10"/>
      <c r="PTN445" s="10"/>
      <c r="PTO445" s="10"/>
      <c r="PTP445" s="10"/>
      <c r="PTQ445" s="10"/>
      <c r="PTR445" s="10"/>
      <c r="PTS445" s="10"/>
      <c r="PTT445" s="10"/>
      <c r="PTU445" s="10"/>
      <c r="PTV445" s="10"/>
      <c r="PTW445" s="10"/>
      <c r="PTX445" s="10"/>
      <c r="PTY445" s="10"/>
      <c r="PTZ445" s="10"/>
      <c r="PUA445" s="10"/>
      <c r="PUB445" s="10"/>
      <c r="PUC445" s="10"/>
      <c r="PUD445" s="10"/>
      <c r="PUE445" s="10"/>
      <c r="PUF445" s="10"/>
      <c r="PUG445" s="10"/>
      <c r="PUH445" s="10"/>
      <c r="PUI445" s="10"/>
      <c r="PUJ445" s="10"/>
      <c r="PUK445" s="10"/>
      <c r="PUL445" s="10"/>
      <c r="PUM445" s="10"/>
      <c r="PUN445" s="10"/>
      <c r="PUO445" s="10"/>
      <c r="PUP445" s="10"/>
      <c r="PUQ445" s="10"/>
      <c r="PUR445" s="10"/>
      <c r="PUS445" s="10"/>
      <c r="PUT445" s="10"/>
      <c r="PUU445" s="10"/>
      <c r="PUV445" s="10"/>
      <c r="PUW445" s="10"/>
      <c r="PUX445" s="10"/>
      <c r="PUY445" s="10"/>
      <c r="PUZ445" s="10"/>
      <c r="PVA445" s="10"/>
      <c r="PVB445" s="10"/>
      <c r="PVC445" s="10"/>
      <c r="PVD445" s="10"/>
      <c r="PVE445" s="10"/>
      <c r="PVF445" s="10"/>
      <c r="PVG445" s="10"/>
      <c r="PVH445" s="10"/>
      <c r="PVI445" s="10"/>
      <c r="PVJ445" s="10"/>
      <c r="PVK445" s="10"/>
      <c r="PVL445" s="10"/>
      <c r="PVM445" s="10"/>
      <c r="PVN445" s="10"/>
      <c r="PVO445" s="10"/>
      <c r="PVP445" s="10"/>
      <c r="PVQ445" s="10"/>
      <c r="PVR445" s="10"/>
      <c r="PVS445" s="10"/>
      <c r="PVT445" s="10"/>
      <c r="PVU445" s="10"/>
      <c r="PVV445" s="10"/>
      <c r="PVW445" s="10"/>
      <c r="PVX445" s="10"/>
      <c r="PVY445" s="10"/>
      <c r="PVZ445" s="10"/>
      <c r="PWA445" s="10"/>
      <c r="PWB445" s="10"/>
      <c r="PWC445" s="10"/>
      <c r="PWD445" s="10"/>
      <c r="PWE445" s="10"/>
      <c r="PWF445" s="10"/>
      <c r="PWG445" s="10"/>
      <c r="PWH445" s="10"/>
      <c r="PWI445" s="10"/>
      <c r="PWJ445" s="10"/>
      <c r="PWK445" s="10"/>
      <c r="PWL445" s="10"/>
      <c r="PWM445" s="10"/>
      <c r="PWN445" s="10"/>
      <c r="PWO445" s="10"/>
      <c r="PWP445" s="10"/>
      <c r="PWQ445" s="10"/>
      <c r="PWR445" s="10"/>
      <c r="PWS445" s="10"/>
      <c r="PWT445" s="10"/>
      <c r="PWU445" s="10"/>
      <c r="PWV445" s="10"/>
      <c r="PWW445" s="10"/>
      <c r="PWX445" s="10"/>
      <c r="PWY445" s="10"/>
      <c r="PWZ445" s="10"/>
      <c r="PXA445" s="10"/>
      <c r="PXB445" s="10"/>
      <c r="PXC445" s="10"/>
      <c r="PXD445" s="10"/>
      <c r="PXE445" s="10"/>
      <c r="PXF445" s="10"/>
      <c r="PXG445" s="10"/>
      <c r="PXH445" s="10"/>
      <c r="PXI445" s="10"/>
      <c r="PXJ445" s="10"/>
      <c r="PXK445" s="10"/>
      <c r="PXL445" s="10"/>
      <c r="PXM445" s="10"/>
      <c r="PXN445" s="10"/>
      <c r="PXO445" s="10"/>
      <c r="PXP445" s="10"/>
      <c r="PXQ445" s="10"/>
      <c r="PXR445" s="10"/>
      <c r="PXS445" s="10"/>
      <c r="PXT445" s="10"/>
      <c r="PXU445" s="10"/>
      <c r="PXV445" s="10"/>
      <c r="PXW445" s="10"/>
      <c r="PXX445" s="10"/>
      <c r="PXY445" s="10"/>
      <c r="PXZ445" s="10"/>
      <c r="PYA445" s="10"/>
      <c r="PYB445" s="10"/>
      <c r="PYC445" s="10"/>
      <c r="PYD445" s="10"/>
      <c r="PYE445" s="10"/>
      <c r="PYF445" s="10"/>
      <c r="PYG445" s="10"/>
      <c r="PYH445" s="10"/>
      <c r="PYI445" s="10"/>
      <c r="PYJ445" s="10"/>
      <c r="PYK445" s="10"/>
      <c r="PYL445" s="10"/>
      <c r="PYM445" s="10"/>
      <c r="PYN445" s="10"/>
      <c r="PYO445" s="10"/>
      <c r="PYP445" s="10"/>
      <c r="PYQ445" s="10"/>
      <c r="PYR445" s="10"/>
      <c r="PYS445" s="10"/>
      <c r="PYT445" s="10"/>
      <c r="PYU445" s="10"/>
      <c r="PYV445" s="10"/>
      <c r="PYW445" s="10"/>
      <c r="PYX445" s="10"/>
      <c r="PYY445" s="10"/>
      <c r="PYZ445" s="10"/>
      <c r="PZA445" s="10"/>
      <c r="PZB445" s="10"/>
      <c r="PZC445" s="10"/>
      <c r="PZD445" s="10"/>
      <c r="PZE445" s="10"/>
      <c r="PZF445" s="10"/>
      <c r="PZG445" s="10"/>
      <c r="PZH445" s="10"/>
      <c r="PZI445" s="10"/>
      <c r="PZJ445" s="10"/>
      <c r="PZK445" s="10"/>
      <c r="PZL445" s="10"/>
      <c r="PZM445" s="10"/>
      <c r="PZN445" s="10"/>
      <c r="PZO445" s="10"/>
      <c r="PZP445" s="10"/>
      <c r="PZQ445" s="10"/>
      <c r="PZR445" s="10"/>
      <c r="PZS445" s="10"/>
      <c r="PZT445" s="10"/>
      <c r="PZU445" s="10"/>
      <c r="PZV445" s="10"/>
      <c r="PZW445" s="10"/>
      <c r="PZX445" s="10"/>
      <c r="PZY445" s="10"/>
      <c r="PZZ445" s="10"/>
      <c r="QAA445" s="10"/>
      <c r="QAB445" s="10"/>
      <c r="QAC445" s="10"/>
      <c r="QAD445" s="10"/>
      <c r="QAE445" s="10"/>
      <c r="QAF445" s="10"/>
      <c r="QAG445" s="10"/>
      <c r="QAH445" s="10"/>
      <c r="QAI445" s="10"/>
      <c r="QAJ445" s="10"/>
      <c r="QAK445" s="10"/>
      <c r="QAL445" s="10"/>
      <c r="QAM445" s="10"/>
      <c r="QAN445" s="10"/>
      <c r="QAO445" s="10"/>
      <c r="QAP445" s="10"/>
      <c r="QAQ445" s="10"/>
      <c r="QAR445" s="10"/>
      <c r="QAS445" s="10"/>
      <c r="QAT445" s="10"/>
      <c r="QAU445" s="10"/>
      <c r="QAV445" s="10"/>
      <c r="QAW445" s="10"/>
      <c r="QAX445" s="10"/>
      <c r="QAY445" s="10"/>
      <c r="QAZ445" s="10"/>
      <c r="QBA445" s="10"/>
      <c r="QBB445" s="10"/>
      <c r="QBC445" s="10"/>
      <c r="QBD445" s="10"/>
      <c r="QBE445" s="10"/>
      <c r="QBF445" s="10"/>
      <c r="QBG445" s="10"/>
      <c r="QBH445" s="10"/>
      <c r="QBI445" s="10"/>
      <c r="QBJ445" s="10"/>
      <c r="QBK445" s="10"/>
      <c r="QBL445" s="10"/>
      <c r="QBM445" s="10"/>
      <c r="QBN445" s="10"/>
      <c r="QBO445" s="10"/>
      <c r="QBP445" s="10"/>
      <c r="QBQ445" s="10"/>
      <c r="QBR445" s="10"/>
      <c r="QBS445" s="10"/>
      <c r="QBT445" s="10"/>
      <c r="QBU445" s="10"/>
      <c r="QBV445" s="10"/>
      <c r="QBW445" s="10"/>
      <c r="QBX445" s="10"/>
      <c r="QBY445" s="10"/>
      <c r="QBZ445" s="10"/>
      <c r="QCA445" s="10"/>
      <c r="QCB445" s="10"/>
      <c r="QCC445" s="10"/>
      <c r="QCD445" s="10"/>
      <c r="QCE445" s="10"/>
      <c r="QCF445" s="10"/>
      <c r="QCG445" s="10"/>
      <c r="QCH445" s="10"/>
      <c r="QCI445" s="10"/>
      <c r="QCJ445" s="10"/>
      <c r="QCK445" s="10"/>
      <c r="QCL445" s="10"/>
      <c r="QCM445" s="10"/>
      <c r="QCN445" s="10"/>
      <c r="QCO445" s="10"/>
      <c r="QCP445" s="10"/>
      <c r="QCQ445" s="10"/>
      <c r="QCR445" s="10"/>
      <c r="QCS445" s="10"/>
      <c r="QCT445" s="10"/>
      <c r="QCU445" s="10"/>
      <c r="QCV445" s="10"/>
      <c r="QCW445" s="10"/>
      <c r="QCX445" s="10"/>
      <c r="QCY445" s="10"/>
      <c r="QCZ445" s="10"/>
      <c r="QDA445" s="10"/>
      <c r="QDB445" s="10"/>
      <c r="QDC445" s="10"/>
      <c r="QDD445" s="10"/>
      <c r="QDE445" s="10"/>
      <c r="QDF445" s="10"/>
      <c r="QDG445" s="10"/>
      <c r="QDH445" s="10"/>
      <c r="QDI445" s="10"/>
      <c r="QDJ445" s="10"/>
      <c r="QDK445" s="10"/>
      <c r="QDL445" s="10"/>
      <c r="QDM445" s="10"/>
      <c r="QDN445" s="10"/>
      <c r="QDO445" s="10"/>
      <c r="QDP445" s="10"/>
      <c r="QDQ445" s="10"/>
      <c r="QDR445" s="10"/>
      <c r="QDS445" s="10"/>
      <c r="QDT445" s="10"/>
      <c r="QDU445" s="10"/>
      <c r="QDV445" s="10"/>
      <c r="QDW445" s="10"/>
      <c r="QDX445" s="10"/>
      <c r="QDY445" s="10"/>
      <c r="QDZ445" s="10"/>
      <c r="QEA445" s="10"/>
      <c r="QEB445" s="10"/>
      <c r="QEC445" s="10"/>
      <c r="QED445" s="10"/>
      <c r="QEE445" s="10"/>
      <c r="QEF445" s="10"/>
      <c r="QEG445" s="10"/>
      <c r="QEH445" s="10"/>
      <c r="QEI445" s="10"/>
      <c r="QEJ445" s="10"/>
      <c r="QEK445" s="10"/>
      <c r="QEL445" s="10"/>
      <c r="QEM445" s="10"/>
      <c r="QEN445" s="10"/>
      <c r="QEO445" s="10"/>
      <c r="QEP445" s="10"/>
      <c r="QEQ445" s="10"/>
      <c r="QER445" s="10"/>
      <c r="QES445" s="10"/>
      <c r="QET445" s="10"/>
      <c r="QEU445" s="10"/>
      <c r="QEV445" s="10"/>
      <c r="QEW445" s="10"/>
      <c r="QEX445" s="10"/>
      <c r="QEY445" s="10"/>
      <c r="QEZ445" s="10"/>
      <c r="QFA445" s="10"/>
      <c r="QFB445" s="10"/>
      <c r="QFC445" s="10"/>
      <c r="QFD445" s="10"/>
      <c r="QFE445" s="10"/>
      <c r="QFF445" s="10"/>
      <c r="QFG445" s="10"/>
      <c r="QFH445" s="10"/>
      <c r="QFI445" s="10"/>
      <c r="QFJ445" s="10"/>
      <c r="QFK445" s="10"/>
      <c r="QFL445" s="10"/>
      <c r="QFM445" s="10"/>
      <c r="QFN445" s="10"/>
      <c r="QFO445" s="10"/>
      <c r="QFP445" s="10"/>
      <c r="QFQ445" s="10"/>
      <c r="QFR445" s="10"/>
      <c r="QFS445" s="10"/>
      <c r="QFT445" s="10"/>
      <c r="QFU445" s="10"/>
      <c r="QFV445" s="10"/>
      <c r="QFW445" s="10"/>
      <c r="QFX445" s="10"/>
      <c r="QFY445" s="10"/>
      <c r="QFZ445" s="10"/>
      <c r="QGA445" s="10"/>
      <c r="QGB445" s="10"/>
      <c r="QGC445" s="10"/>
      <c r="QGD445" s="10"/>
      <c r="QGE445" s="10"/>
      <c r="QGF445" s="10"/>
      <c r="QGG445" s="10"/>
      <c r="QGH445" s="10"/>
      <c r="QGI445" s="10"/>
      <c r="QGJ445" s="10"/>
      <c r="QGK445" s="10"/>
      <c r="QGL445" s="10"/>
      <c r="QGM445" s="10"/>
      <c r="QGN445" s="10"/>
      <c r="QGO445" s="10"/>
      <c r="QGP445" s="10"/>
      <c r="QGQ445" s="10"/>
      <c r="QGR445" s="10"/>
      <c r="QGS445" s="10"/>
      <c r="QGT445" s="10"/>
      <c r="QGU445" s="10"/>
      <c r="QGV445" s="10"/>
      <c r="QGW445" s="10"/>
      <c r="QGX445" s="10"/>
      <c r="QGY445" s="10"/>
      <c r="QGZ445" s="10"/>
      <c r="QHA445" s="10"/>
      <c r="QHB445" s="10"/>
      <c r="QHC445" s="10"/>
      <c r="QHD445" s="10"/>
      <c r="QHE445" s="10"/>
      <c r="QHF445" s="10"/>
      <c r="QHG445" s="10"/>
      <c r="QHH445" s="10"/>
      <c r="QHI445" s="10"/>
      <c r="QHJ445" s="10"/>
      <c r="QHK445" s="10"/>
      <c r="QHL445" s="10"/>
      <c r="QHM445" s="10"/>
      <c r="QHN445" s="10"/>
      <c r="QHO445" s="10"/>
      <c r="QHP445" s="10"/>
      <c r="QHQ445" s="10"/>
      <c r="QHR445" s="10"/>
      <c r="QHS445" s="10"/>
      <c r="QHT445" s="10"/>
      <c r="QHU445" s="10"/>
      <c r="QHV445" s="10"/>
      <c r="QHW445" s="10"/>
      <c r="QHX445" s="10"/>
      <c r="QHY445" s="10"/>
      <c r="QHZ445" s="10"/>
      <c r="QIA445" s="10"/>
      <c r="QIB445" s="10"/>
      <c r="QIC445" s="10"/>
      <c r="QID445" s="10"/>
      <c r="QIE445" s="10"/>
      <c r="QIF445" s="10"/>
      <c r="QIG445" s="10"/>
      <c r="QIH445" s="10"/>
      <c r="QII445" s="10"/>
      <c r="QIJ445" s="10"/>
      <c r="QIK445" s="10"/>
      <c r="QIL445" s="10"/>
      <c r="QIM445" s="10"/>
      <c r="QIN445" s="10"/>
      <c r="QIO445" s="10"/>
      <c r="QIP445" s="10"/>
      <c r="QIQ445" s="10"/>
      <c r="QIR445" s="10"/>
      <c r="QIS445" s="10"/>
      <c r="QIT445" s="10"/>
      <c r="QIU445" s="10"/>
      <c r="QIV445" s="10"/>
      <c r="QIW445" s="10"/>
      <c r="QIX445" s="10"/>
      <c r="QIY445" s="10"/>
      <c r="QIZ445" s="10"/>
      <c r="QJA445" s="10"/>
      <c r="QJB445" s="10"/>
      <c r="QJC445" s="10"/>
      <c r="QJD445" s="10"/>
      <c r="QJE445" s="10"/>
      <c r="QJF445" s="10"/>
      <c r="QJG445" s="10"/>
      <c r="QJH445" s="10"/>
      <c r="QJI445" s="10"/>
      <c r="QJJ445" s="10"/>
      <c r="QJK445" s="10"/>
      <c r="QJL445" s="10"/>
      <c r="QJM445" s="10"/>
      <c r="QJN445" s="10"/>
      <c r="QJO445" s="10"/>
      <c r="QJP445" s="10"/>
      <c r="QJQ445" s="10"/>
      <c r="QJR445" s="10"/>
      <c r="QJS445" s="10"/>
      <c r="QJT445" s="10"/>
      <c r="QJU445" s="10"/>
      <c r="QJV445" s="10"/>
      <c r="QJW445" s="10"/>
      <c r="QJX445" s="10"/>
      <c r="QJY445" s="10"/>
      <c r="QJZ445" s="10"/>
      <c r="QKA445" s="10"/>
      <c r="QKB445" s="10"/>
      <c r="QKC445" s="10"/>
      <c r="QKD445" s="10"/>
      <c r="QKE445" s="10"/>
      <c r="QKF445" s="10"/>
      <c r="QKG445" s="10"/>
      <c r="QKH445" s="10"/>
      <c r="QKI445" s="10"/>
      <c r="QKJ445" s="10"/>
      <c r="QKK445" s="10"/>
      <c r="QKL445" s="10"/>
      <c r="QKM445" s="10"/>
      <c r="QKN445" s="10"/>
      <c r="QKO445" s="10"/>
      <c r="QKP445" s="10"/>
      <c r="QKQ445" s="10"/>
      <c r="QKR445" s="10"/>
      <c r="QKS445" s="10"/>
      <c r="QKT445" s="10"/>
      <c r="QKU445" s="10"/>
      <c r="QKV445" s="10"/>
      <c r="QKW445" s="10"/>
      <c r="QKX445" s="10"/>
      <c r="QKY445" s="10"/>
      <c r="QKZ445" s="10"/>
      <c r="QLA445" s="10"/>
      <c r="QLB445" s="10"/>
      <c r="QLC445" s="10"/>
      <c r="QLD445" s="10"/>
      <c r="QLE445" s="10"/>
      <c r="QLF445" s="10"/>
      <c r="QLG445" s="10"/>
      <c r="QLH445" s="10"/>
      <c r="QLI445" s="10"/>
      <c r="QLJ445" s="10"/>
      <c r="QLK445" s="10"/>
      <c r="QLL445" s="10"/>
      <c r="QLM445" s="10"/>
      <c r="QLN445" s="10"/>
      <c r="QLO445" s="10"/>
      <c r="QLP445" s="10"/>
      <c r="QLQ445" s="10"/>
      <c r="QLR445" s="10"/>
      <c r="QLS445" s="10"/>
      <c r="QLT445" s="10"/>
      <c r="QLU445" s="10"/>
      <c r="QLV445" s="10"/>
      <c r="QLW445" s="10"/>
      <c r="QLX445" s="10"/>
      <c r="QLY445" s="10"/>
      <c r="QLZ445" s="10"/>
      <c r="QMA445" s="10"/>
      <c r="QMB445" s="10"/>
      <c r="QMC445" s="10"/>
      <c r="QMD445" s="10"/>
      <c r="QME445" s="10"/>
      <c r="QMF445" s="10"/>
      <c r="QMG445" s="10"/>
      <c r="QMH445" s="10"/>
      <c r="QMI445" s="10"/>
      <c r="QMJ445" s="10"/>
      <c r="QMK445" s="10"/>
      <c r="QML445" s="10"/>
      <c r="QMM445" s="10"/>
      <c r="QMN445" s="10"/>
      <c r="QMO445" s="10"/>
      <c r="QMP445" s="10"/>
      <c r="QMQ445" s="10"/>
      <c r="QMR445" s="10"/>
      <c r="QMS445" s="10"/>
      <c r="QMT445" s="10"/>
      <c r="QMU445" s="10"/>
      <c r="QMV445" s="10"/>
      <c r="QMW445" s="10"/>
      <c r="QMX445" s="10"/>
      <c r="QMY445" s="10"/>
      <c r="QMZ445" s="10"/>
      <c r="QNA445" s="10"/>
      <c r="QNB445" s="10"/>
      <c r="QNC445" s="10"/>
      <c r="QND445" s="10"/>
      <c r="QNE445" s="10"/>
      <c r="QNF445" s="10"/>
      <c r="QNG445" s="10"/>
      <c r="QNH445" s="10"/>
      <c r="QNI445" s="10"/>
      <c r="QNJ445" s="10"/>
      <c r="QNK445" s="10"/>
      <c r="QNL445" s="10"/>
      <c r="QNM445" s="10"/>
      <c r="QNN445" s="10"/>
      <c r="QNO445" s="10"/>
      <c r="QNP445" s="10"/>
      <c r="QNQ445" s="10"/>
      <c r="QNR445" s="10"/>
      <c r="QNS445" s="10"/>
      <c r="QNT445" s="10"/>
      <c r="QNU445" s="10"/>
      <c r="QNV445" s="10"/>
      <c r="QNW445" s="10"/>
      <c r="QNX445" s="10"/>
      <c r="QNY445" s="10"/>
      <c r="QNZ445" s="10"/>
      <c r="QOA445" s="10"/>
      <c r="QOB445" s="10"/>
      <c r="QOC445" s="10"/>
      <c r="QOD445" s="10"/>
      <c r="QOE445" s="10"/>
      <c r="QOF445" s="10"/>
      <c r="QOG445" s="10"/>
      <c r="QOH445" s="10"/>
      <c r="QOI445" s="10"/>
      <c r="QOJ445" s="10"/>
      <c r="QOK445" s="10"/>
      <c r="QOL445" s="10"/>
      <c r="QOM445" s="10"/>
      <c r="QON445" s="10"/>
      <c r="QOO445" s="10"/>
      <c r="QOP445" s="10"/>
      <c r="QOQ445" s="10"/>
      <c r="QOR445" s="10"/>
      <c r="QOS445" s="10"/>
      <c r="QOT445" s="10"/>
      <c r="QOU445" s="10"/>
      <c r="QOV445" s="10"/>
      <c r="QOW445" s="10"/>
      <c r="QOX445" s="10"/>
      <c r="QOY445" s="10"/>
      <c r="QOZ445" s="10"/>
      <c r="QPA445" s="10"/>
      <c r="QPB445" s="10"/>
      <c r="QPC445" s="10"/>
      <c r="QPD445" s="10"/>
      <c r="QPE445" s="10"/>
      <c r="QPF445" s="10"/>
      <c r="QPG445" s="10"/>
      <c r="QPH445" s="10"/>
      <c r="QPI445" s="10"/>
      <c r="QPJ445" s="10"/>
      <c r="QPK445" s="10"/>
      <c r="QPL445" s="10"/>
      <c r="QPM445" s="10"/>
      <c r="QPN445" s="10"/>
      <c r="QPO445" s="10"/>
      <c r="QPP445" s="10"/>
      <c r="QPQ445" s="10"/>
      <c r="QPR445" s="10"/>
      <c r="QPS445" s="10"/>
      <c r="QPT445" s="10"/>
      <c r="QPU445" s="10"/>
      <c r="QPV445" s="10"/>
      <c r="QPW445" s="10"/>
      <c r="QPX445" s="10"/>
      <c r="QPY445" s="10"/>
      <c r="QPZ445" s="10"/>
      <c r="QQA445" s="10"/>
      <c r="QQB445" s="10"/>
      <c r="QQC445" s="10"/>
      <c r="QQD445" s="10"/>
      <c r="QQE445" s="10"/>
      <c r="QQF445" s="10"/>
      <c r="QQG445" s="10"/>
      <c r="QQH445" s="10"/>
      <c r="QQI445" s="10"/>
      <c r="QQJ445" s="10"/>
      <c r="QQK445" s="10"/>
      <c r="QQL445" s="10"/>
      <c r="QQM445" s="10"/>
      <c r="QQN445" s="10"/>
      <c r="QQO445" s="10"/>
      <c r="QQP445" s="10"/>
      <c r="QQQ445" s="10"/>
      <c r="QQR445" s="10"/>
      <c r="QQS445" s="10"/>
      <c r="QQT445" s="10"/>
      <c r="QQU445" s="10"/>
      <c r="QQV445" s="10"/>
      <c r="QQW445" s="10"/>
      <c r="QQX445" s="10"/>
      <c r="QQY445" s="10"/>
      <c r="QQZ445" s="10"/>
      <c r="QRA445" s="10"/>
      <c r="QRB445" s="10"/>
      <c r="QRC445" s="10"/>
      <c r="QRD445" s="10"/>
      <c r="QRE445" s="10"/>
      <c r="QRF445" s="10"/>
      <c r="QRG445" s="10"/>
      <c r="QRH445" s="10"/>
      <c r="QRI445" s="10"/>
      <c r="QRJ445" s="10"/>
      <c r="QRK445" s="10"/>
      <c r="QRL445" s="10"/>
      <c r="QRM445" s="10"/>
      <c r="QRN445" s="10"/>
      <c r="QRO445" s="10"/>
      <c r="QRP445" s="10"/>
      <c r="QRQ445" s="10"/>
      <c r="QRR445" s="10"/>
      <c r="QRS445" s="10"/>
      <c r="QRT445" s="10"/>
      <c r="QRU445" s="10"/>
      <c r="QRV445" s="10"/>
      <c r="QRW445" s="10"/>
      <c r="QRX445" s="10"/>
      <c r="QRY445" s="10"/>
      <c r="QRZ445" s="10"/>
      <c r="QSA445" s="10"/>
      <c r="QSB445" s="10"/>
      <c r="QSC445" s="10"/>
      <c r="QSD445" s="10"/>
      <c r="QSE445" s="10"/>
      <c r="QSF445" s="10"/>
      <c r="QSG445" s="10"/>
      <c r="QSH445" s="10"/>
      <c r="QSI445" s="10"/>
      <c r="QSJ445" s="10"/>
      <c r="QSK445" s="10"/>
      <c r="QSL445" s="10"/>
      <c r="QSM445" s="10"/>
      <c r="QSN445" s="10"/>
      <c r="QSO445" s="10"/>
      <c r="QSP445" s="10"/>
      <c r="QSQ445" s="10"/>
      <c r="QSR445" s="10"/>
      <c r="QSS445" s="10"/>
      <c r="QST445" s="10"/>
      <c r="QSU445" s="10"/>
      <c r="QSV445" s="10"/>
      <c r="QSW445" s="10"/>
      <c r="QSX445" s="10"/>
      <c r="QSY445" s="10"/>
      <c r="QSZ445" s="10"/>
      <c r="QTA445" s="10"/>
      <c r="QTB445" s="10"/>
      <c r="QTC445" s="10"/>
      <c r="QTD445" s="10"/>
      <c r="QTE445" s="10"/>
      <c r="QTF445" s="10"/>
      <c r="QTG445" s="10"/>
      <c r="QTH445" s="10"/>
      <c r="QTI445" s="10"/>
      <c r="QTJ445" s="10"/>
      <c r="QTK445" s="10"/>
      <c r="QTL445" s="10"/>
      <c r="QTM445" s="10"/>
      <c r="QTN445" s="10"/>
      <c r="QTO445" s="10"/>
      <c r="QTP445" s="10"/>
      <c r="QTQ445" s="10"/>
      <c r="QTR445" s="10"/>
      <c r="QTS445" s="10"/>
      <c r="QTT445" s="10"/>
      <c r="QTU445" s="10"/>
      <c r="QTV445" s="10"/>
      <c r="QTW445" s="10"/>
      <c r="QTX445" s="10"/>
      <c r="QTY445" s="10"/>
      <c r="QTZ445" s="10"/>
      <c r="QUA445" s="10"/>
      <c r="QUB445" s="10"/>
      <c r="QUC445" s="10"/>
      <c r="QUD445" s="10"/>
      <c r="QUE445" s="10"/>
      <c r="QUF445" s="10"/>
      <c r="QUG445" s="10"/>
      <c r="QUH445" s="10"/>
      <c r="QUI445" s="10"/>
      <c r="QUJ445" s="10"/>
      <c r="QUK445" s="10"/>
      <c r="QUL445" s="10"/>
      <c r="QUM445" s="10"/>
      <c r="QUN445" s="10"/>
      <c r="QUO445" s="10"/>
      <c r="QUP445" s="10"/>
      <c r="QUQ445" s="10"/>
      <c r="QUR445" s="10"/>
      <c r="QUS445" s="10"/>
      <c r="QUT445" s="10"/>
      <c r="QUU445" s="10"/>
      <c r="QUV445" s="10"/>
      <c r="QUW445" s="10"/>
      <c r="QUX445" s="10"/>
      <c r="QUY445" s="10"/>
      <c r="QUZ445" s="10"/>
      <c r="QVA445" s="10"/>
      <c r="QVB445" s="10"/>
      <c r="QVC445" s="10"/>
      <c r="QVD445" s="10"/>
      <c r="QVE445" s="10"/>
      <c r="QVF445" s="10"/>
      <c r="QVG445" s="10"/>
      <c r="QVH445" s="10"/>
      <c r="QVI445" s="10"/>
      <c r="QVJ445" s="10"/>
      <c r="QVK445" s="10"/>
      <c r="QVL445" s="10"/>
      <c r="QVM445" s="10"/>
      <c r="QVN445" s="10"/>
      <c r="QVO445" s="10"/>
      <c r="QVP445" s="10"/>
      <c r="QVQ445" s="10"/>
      <c r="QVR445" s="10"/>
      <c r="QVS445" s="10"/>
      <c r="QVT445" s="10"/>
      <c r="QVU445" s="10"/>
      <c r="QVV445" s="10"/>
      <c r="QVW445" s="10"/>
      <c r="QVX445" s="10"/>
      <c r="QVY445" s="10"/>
      <c r="QVZ445" s="10"/>
      <c r="QWA445" s="10"/>
      <c r="QWB445" s="10"/>
      <c r="QWC445" s="10"/>
      <c r="QWD445" s="10"/>
      <c r="QWE445" s="10"/>
      <c r="QWF445" s="10"/>
      <c r="QWG445" s="10"/>
      <c r="QWH445" s="10"/>
      <c r="QWI445" s="10"/>
      <c r="QWJ445" s="10"/>
      <c r="QWK445" s="10"/>
      <c r="QWL445" s="10"/>
      <c r="QWM445" s="10"/>
      <c r="QWN445" s="10"/>
      <c r="QWO445" s="10"/>
      <c r="QWP445" s="10"/>
      <c r="QWQ445" s="10"/>
      <c r="QWR445" s="10"/>
      <c r="QWS445" s="10"/>
      <c r="QWT445" s="10"/>
      <c r="QWU445" s="10"/>
      <c r="QWV445" s="10"/>
      <c r="QWW445" s="10"/>
      <c r="QWX445" s="10"/>
      <c r="QWY445" s="10"/>
      <c r="QWZ445" s="10"/>
      <c r="QXA445" s="10"/>
      <c r="QXB445" s="10"/>
      <c r="QXC445" s="10"/>
      <c r="QXD445" s="10"/>
      <c r="QXE445" s="10"/>
      <c r="QXF445" s="10"/>
      <c r="QXG445" s="10"/>
      <c r="QXH445" s="10"/>
      <c r="QXI445" s="10"/>
      <c r="QXJ445" s="10"/>
      <c r="QXK445" s="10"/>
      <c r="QXL445" s="10"/>
      <c r="QXM445" s="10"/>
      <c r="QXN445" s="10"/>
      <c r="QXO445" s="10"/>
      <c r="QXP445" s="10"/>
      <c r="QXQ445" s="10"/>
      <c r="QXR445" s="10"/>
      <c r="QXS445" s="10"/>
      <c r="QXT445" s="10"/>
      <c r="QXU445" s="10"/>
      <c r="QXV445" s="10"/>
      <c r="QXW445" s="10"/>
      <c r="QXX445" s="10"/>
      <c r="QXY445" s="10"/>
      <c r="QXZ445" s="10"/>
      <c r="QYA445" s="10"/>
      <c r="QYB445" s="10"/>
      <c r="QYC445" s="10"/>
      <c r="QYD445" s="10"/>
      <c r="QYE445" s="10"/>
      <c r="QYF445" s="10"/>
      <c r="QYG445" s="10"/>
      <c r="QYH445" s="10"/>
      <c r="QYI445" s="10"/>
      <c r="QYJ445" s="10"/>
      <c r="QYK445" s="10"/>
      <c r="QYL445" s="10"/>
      <c r="QYM445" s="10"/>
      <c r="QYN445" s="10"/>
      <c r="QYO445" s="10"/>
      <c r="QYP445" s="10"/>
      <c r="QYQ445" s="10"/>
      <c r="QYR445" s="10"/>
      <c r="QYS445" s="10"/>
      <c r="QYT445" s="10"/>
      <c r="QYU445" s="10"/>
      <c r="QYV445" s="10"/>
      <c r="QYW445" s="10"/>
      <c r="QYX445" s="10"/>
      <c r="QYY445" s="10"/>
      <c r="QYZ445" s="10"/>
      <c r="QZA445" s="10"/>
      <c r="QZB445" s="10"/>
      <c r="QZC445" s="10"/>
      <c r="QZD445" s="10"/>
      <c r="QZE445" s="10"/>
      <c r="QZF445" s="10"/>
      <c r="QZG445" s="10"/>
      <c r="QZH445" s="10"/>
      <c r="QZI445" s="10"/>
      <c r="QZJ445" s="10"/>
      <c r="QZK445" s="10"/>
      <c r="QZL445" s="10"/>
      <c r="QZM445" s="10"/>
      <c r="QZN445" s="10"/>
      <c r="QZO445" s="10"/>
      <c r="QZP445" s="10"/>
      <c r="QZQ445" s="10"/>
      <c r="QZR445" s="10"/>
      <c r="QZS445" s="10"/>
      <c r="QZT445" s="10"/>
      <c r="QZU445" s="10"/>
      <c r="QZV445" s="10"/>
      <c r="QZW445" s="10"/>
      <c r="QZX445" s="10"/>
      <c r="QZY445" s="10"/>
      <c r="QZZ445" s="10"/>
      <c r="RAA445" s="10"/>
      <c r="RAB445" s="10"/>
      <c r="RAC445" s="10"/>
      <c r="RAD445" s="10"/>
      <c r="RAE445" s="10"/>
      <c r="RAF445" s="10"/>
      <c r="RAG445" s="10"/>
      <c r="RAH445" s="10"/>
      <c r="RAI445" s="10"/>
      <c r="RAJ445" s="10"/>
      <c r="RAK445" s="10"/>
      <c r="RAL445" s="10"/>
      <c r="RAM445" s="10"/>
      <c r="RAN445" s="10"/>
      <c r="RAO445" s="10"/>
      <c r="RAP445" s="10"/>
      <c r="RAQ445" s="10"/>
      <c r="RAR445" s="10"/>
      <c r="RAS445" s="10"/>
      <c r="RAT445" s="10"/>
      <c r="RAU445" s="10"/>
      <c r="RAV445" s="10"/>
      <c r="RAW445" s="10"/>
      <c r="RAX445" s="10"/>
      <c r="RAY445" s="10"/>
      <c r="RAZ445" s="10"/>
      <c r="RBA445" s="10"/>
      <c r="RBB445" s="10"/>
      <c r="RBC445" s="10"/>
      <c r="RBD445" s="10"/>
      <c r="RBE445" s="10"/>
      <c r="RBF445" s="10"/>
      <c r="RBG445" s="10"/>
      <c r="RBH445" s="10"/>
      <c r="RBI445" s="10"/>
      <c r="RBJ445" s="10"/>
      <c r="RBK445" s="10"/>
      <c r="RBL445" s="10"/>
      <c r="RBM445" s="10"/>
      <c r="RBN445" s="10"/>
      <c r="RBO445" s="10"/>
      <c r="RBP445" s="10"/>
      <c r="RBQ445" s="10"/>
      <c r="RBR445" s="10"/>
      <c r="RBS445" s="10"/>
      <c r="RBT445" s="10"/>
      <c r="RBU445" s="10"/>
      <c r="RBV445" s="10"/>
      <c r="RBW445" s="10"/>
      <c r="RBX445" s="10"/>
      <c r="RBY445" s="10"/>
      <c r="RBZ445" s="10"/>
      <c r="RCA445" s="10"/>
      <c r="RCB445" s="10"/>
      <c r="RCC445" s="10"/>
      <c r="RCD445" s="10"/>
      <c r="RCE445" s="10"/>
      <c r="RCF445" s="10"/>
      <c r="RCG445" s="10"/>
      <c r="RCH445" s="10"/>
      <c r="RCI445" s="10"/>
      <c r="RCJ445" s="10"/>
      <c r="RCK445" s="10"/>
      <c r="RCL445" s="10"/>
      <c r="RCM445" s="10"/>
      <c r="RCN445" s="10"/>
      <c r="RCO445" s="10"/>
      <c r="RCP445" s="10"/>
      <c r="RCQ445" s="10"/>
      <c r="RCR445" s="10"/>
      <c r="RCS445" s="10"/>
      <c r="RCT445" s="10"/>
      <c r="RCU445" s="10"/>
      <c r="RCV445" s="10"/>
      <c r="RCW445" s="10"/>
      <c r="RCX445" s="10"/>
      <c r="RCY445" s="10"/>
      <c r="RCZ445" s="10"/>
      <c r="RDA445" s="10"/>
      <c r="RDB445" s="10"/>
      <c r="RDC445" s="10"/>
      <c r="RDD445" s="10"/>
      <c r="RDE445" s="10"/>
      <c r="RDF445" s="10"/>
      <c r="RDG445" s="10"/>
      <c r="RDH445" s="10"/>
      <c r="RDI445" s="10"/>
      <c r="RDJ445" s="10"/>
      <c r="RDK445" s="10"/>
      <c r="RDL445" s="10"/>
      <c r="RDM445" s="10"/>
      <c r="RDN445" s="10"/>
      <c r="RDO445" s="10"/>
      <c r="RDP445" s="10"/>
      <c r="RDQ445" s="10"/>
      <c r="RDR445" s="10"/>
      <c r="RDS445" s="10"/>
      <c r="RDT445" s="10"/>
      <c r="RDU445" s="10"/>
      <c r="RDV445" s="10"/>
      <c r="RDW445" s="10"/>
      <c r="RDX445" s="10"/>
      <c r="RDY445" s="10"/>
      <c r="RDZ445" s="10"/>
      <c r="REA445" s="10"/>
      <c r="REB445" s="10"/>
      <c r="REC445" s="10"/>
      <c r="RED445" s="10"/>
      <c r="REE445" s="10"/>
      <c r="REF445" s="10"/>
      <c r="REG445" s="10"/>
      <c r="REH445" s="10"/>
      <c r="REI445" s="10"/>
      <c r="REJ445" s="10"/>
      <c r="REK445" s="10"/>
      <c r="REL445" s="10"/>
      <c r="REM445" s="10"/>
      <c r="REN445" s="10"/>
      <c r="REO445" s="10"/>
      <c r="REP445" s="10"/>
      <c r="REQ445" s="10"/>
      <c r="RER445" s="10"/>
      <c r="RES445" s="10"/>
      <c r="RET445" s="10"/>
      <c r="REU445" s="10"/>
      <c r="REV445" s="10"/>
      <c r="REW445" s="10"/>
      <c r="REX445" s="10"/>
      <c r="REY445" s="10"/>
      <c r="REZ445" s="10"/>
      <c r="RFA445" s="10"/>
      <c r="RFB445" s="10"/>
      <c r="RFC445" s="10"/>
      <c r="RFD445" s="10"/>
      <c r="RFE445" s="10"/>
      <c r="RFF445" s="10"/>
      <c r="RFG445" s="10"/>
      <c r="RFH445" s="10"/>
      <c r="RFI445" s="10"/>
      <c r="RFJ445" s="10"/>
      <c r="RFK445" s="10"/>
      <c r="RFL445" s="10"/>
      <c r="RFM445" s="10"/>
      <c r="RFN445" s="10"/>
      <c r="RFO445" s="10"/>
      <c r="RFP445" s="10"/>
      <c r="RFQ445" s="10"/>
      <c r="RFR445" s="10"/>
      <c r="RFS445" s="10"/>
      <c r="RFT445" s="10"/>
      <c r="RFU445" s="10"/>
      <c r="RFV445" s="10"/>
      <c r="RFW445" s="10"/>
      <c r="RFX445" s="10"/>
      <c r="RFY445" s="10"/>
      <c r="RFZ445" s="10"/>
      <c r="RGA445" s="10"/>
      <c r="RGB445" s="10"/>
      <c r="RGC445" s="10"/>
      <c r="RGD445" s="10"/>
      <c r="RGE445" s="10"/>
      <c r="RGF445" s="10"/>
      <c r="RGG445" s="10"/>
      <c r="RGH445" s="10"/>
      <c r="RGI445" s="10"/>
      <c r="RGJ445" s="10"/>
      <c r="RGK445" s="10"/>
      <c r="RGL445" s="10"/>
      <c r="RGM445" s="10"/>
      <c r="RGN445" s="10"/>
      <c r="RGO445" s="10"/>
      <c r="RGP445" s="10"/>
      <c r="RGQ445" s="10"/>
      <c r="RGR445" s="10"/>
      <c r="RGS445" s="10"/>
      <c r="RGT445" s="10"/>
      <c r="RGU445" s="10"/>
      <c r="RGV445" s="10"/>
      <c r="RGW445" s="10"/>
      <c r="RGX445" s="10"/>
      <c r="RGY445" s="10"/>
      <c r="RGZ445" s="10"/>
      <c r="RHA445" s="10"/>
      <c r="RHB445" s="10"/>
      <c r="RHC445" s="10"/>
      <c r="RHD445" s="10"/>
      <c r="RHE445" s="10"/>
      <c r="RHF445" s="10"/>
      <c r="RHG445" s="10"/>
      <c r="RHH445" s="10"/>
      <c r="RHI445" s="10"/>
      <c r="RHJ445" s="10"/>
      <c r="RHK445" s="10"/>
      <c r="RHL445" s="10"/>
      <c r="RHM445" s="10"/>
      <c r="RHN445" s="10"/>
      <c r="RHO445" s="10"/>
      <c r="RHP445" s="10"/>
      <c r="RHQ445" s="10"/>
      <c r="RHR445" s="10"/>
      <c r="RHS445" s="10"/>
      <c r="RHT445" s="10"/>
      <c r="RHU445" s="10"/>
      <c r="RHV445" s="10"/>
      <c r="RHW445" s="10"/>
      <c r="RHX445" s="10"/>
      <c r="RHY445" s="10"/>
      <c r="RHZ445" s="10"/>
      <c r="RIA445" s="10"/>
      <c r="RIB445" s="10"/>
      <c r="RIC445" s="10"/>
      <c r="RID445" s="10"/>
      <c r="RIE445" s="10"/>
      <c r="RIF445" s="10"/>
      <c r="RIG445" s="10"/>
      <c r="RIH445" s="10"/>
      <c r="RII445" s="10"/>
      <c r="RIJ445" s="10"/>
      <c r="RIK445" s="10"/>
      <c r="RIL445" s="10"/>
      <c r="RIM445" s="10"/>
      <c r="RIN445" s="10"/>
      <c r="RIO445" s="10"/>
      <c r="RIP445" s="10"/>
      <c r="RIQ445" s="10"/>
      <c r="RIR445" s="10"/>
      <c r="RIS445" s="10"/>
      <c r="RIT445" s="10"/>
      <c r="RIU445" s="10"/>
      <c r="RIV445" s="10"/>
      <c r="RIW445" s="10"/>
      <c r="RIX445" s="10"/>
      <c r="RIY445" s="10"/>
      <c r="RIZ445" s="10"/>
      <c r="RJA445" s="10"/>
      <c r="RJB445" s="10"/>
      <c r="RJC445" s="10"/>
      <c r="RJD445" s="10"/>
      <c r="RJE445" s="10"/>
      <c r="RJF445" s="10"/>
      <c r="RJG445" s="10"/>
      <c r="RJH445" s="10"/>
      <c r="RJI445" s="10"/>
      <c r="RJJ445" s="10"/>
      <c r="RJK445" s="10"/>
      <c r="RJL445" s="10"/>
      <c r="RJM445" s="10"/>
      <c r="RJN445" s="10"/>
      <c r="RJO445" s="10"/>
      <c r="RJP445" s="10"/>
      <c r="RJQ445" s="10"/>
      <c r="RJR445" s="10"/>
      <c r="RJS445" s="10"/>
      <c r="RJT445" s="10"/>
      <c r="RJU445" s="10"/>
      <c r="RJV445" s="10"/>
      <c r="RJW445" s="10"/>
      <c r="RJX445" s="10"/>
      <c r="RJY445" s="10"/>
      <c r="RJZ445" s="10"/>
      <c r="RKA445" s="10"/>
      <c r="RKB445" s="10"/>
      <c r="RKC445" s="10"/>
      <c r="RKD445" s="10"/>
      <c r="RKE445" s="10"/>
      <c r="RKF445" s="10"/>
      <c r="RKG445" s="10"/>
      <c r="RKH445" s="10"/>
      <c r="RKI445" s="10"/>
      <c r="RKJ445" s="10"/>
      <c r="RKK445" s="10"/>
      <c r="RKL445" s="10"/>
      <c r="RKM445" s="10"/>
      <c r="RKN445" s="10"/>
      <c r="RKO445" s="10"/>
      <c r="RKP445" s="10"/>
      <c r="RKQ445" s="10"/>
      <c r="RKR445" s="10"/>
      <c r="RKS445" s="10"/>
      <c r="RKT445" s="10"/>
      <c r="RKU445" s="10"/>
      <c r="RKV445" s="10"/>
      <c r="RKW445" s="10"/>
      <c r="RKX445" s="10"/>
      <c r="RKY445" s="10"/>
      <c r="RKZ445" s="10"/>
      <c r="RLA445" s="10"/>
      <c r="RLB445" s="10"/>
      <c r="RLC445" s="10"/>
      <c r="RLD445" s="10"/>
      <c r="RLE445" s="10"/>
      <c r="RLF445" s="10"/>
      <c r="RLG445" s="10"/>
      <c r="RLH445" s="10"/>
      <c r="RLI445" s="10"/>
      <c r="RLJ445" s="10"/>
      <c r="RLK445" s="10"/>
      <c r="RLL445" s="10"/>
      <c r="RLM445" s="10"/>
      <c r="RLN445" s="10"/>
      <c r="RLO445" s="10"/>
      <c r="RLP445" s="10"/>
      <c r="RLQ445" s="10"/>
      <c r="RLR445" s="10"/>
      <c r="RLS445" s="10"/>
      <c r="RLT445" s="10"/>
      <c r="RLU445" s="10"/>
      <c r="RLV445" s="10"/>
      <c r="RLW445" s="10"/>
      <c r="RLX445" s="10"/>
      <c r="RLY445" s="10"/>
      <c r="RLZ445" s="10"/>
      <c r="RMA445" s="10"/>
      <c r="RMB445" s="10"/>
      <c r="RMC445" s="10"/>
      <c r="RMD445" s="10"/>
      <c r="RME445" s="10"/>
      <c r="RMF445" s="10"/>
      <c r="RMG445" s="10"/>
      <c r="RMH445" s="10"/>
      <c r="RMI445" s="10"/>
      <c r="RMJ445" s="10"/>
      <c r="RMK445" s="10"/>
      <c r="RML445" s="10"/>
      <c r="RMM445" s="10"/>
      <c r="RMN445" s="10"/>
      <c r="RMO445" s="10"/>
      <c r="RMP445" s="10"/>
      <c r="RMQ445" s="10"/>
      <c r="RMR445" s="10"/>
      <c r="RMS445" s="10"/>
      <c r="RMT445" s="10"/>
      <c r="RMU445" s="10"/>
      <c r="RMV445" s="10"/>
      <c r="RMW445" s="10"/>
      <c r="RMX445" s="10"/>
      <c r="RMY445" s="10"/>
      <c r="RMZ445" s="10"/>
      <c r="RNA445" s="10"/>
      <c r="RNB445" s="10"/>
      <c r="RNC445" s="10"/>
      <c r="RND445" s="10"/>
      <c r="RNE445" s="10"/>
      <c r="RNF445" s="10"/>
      <c r="RNG445" s="10"/>
      <c r="RNH445" s="10"/>
      <c r="RNI445" s="10"/>
      <c r="RNJ445" s="10"/>
      <c r="RNK445" s="10"/>
      <c r="RNL445" s="10"/>
      <c r="RNM445" s="10"/>
      <c r="RNN445" s="10"/>
      <c r="RNO445" s="10"/>
      <c r="RNP445" s="10"/>
      <c r="RNQ445" s="10"/>
      <c r="RNR445" s="10"/>
      <c r="RNS445" s="10"/>
      <c r="RNT445" s="10"/>
      <c r="RNU445" s="10"/>
      <c r="RNV445" s="10"/>
      <c r="RNW445" s="10"/>
      <c r="RNX445" s="10"/>
      <c r="RNY445" s="10"/>
      <c r="RNZ445" s="10"/>
      <c r="ROA445" s="10"/>
      <c r="ROB445" s="10"/>
      <c r="ROC445" s="10"/>
      <c r="ROD445" s="10"/>
      <c r="ROE445" s="10"/>
      <c r="ROF445" s="10"/>
      <c r="ROG445" s="10"/>
      <c r="ROH445" s="10"/>
      <c r="ROI445" s="10"/>
      <c r="ROJ445" s="10"/>
      <c r="ROK445" s="10"/>
      <c r="ROL445" s="10"/>
      <c r="ROM445" s="10"/>
      <c r="RON445" s="10"/>
      <c r="ROO445" s="10"/>
      <c r="ROP445" s="10"/>
      <c r="ROQ445" s="10"/>
      <c r="ROR445" s="10"/>
      <c r="ROS445" s="10"/>
      <c r="ROT445" s="10"/>
      <c r="ROU445" s="10"/>
      <c r="ROV445" s="10"/>
      <c r="ROW445" s="10"/>
      <c r="ROX445" s="10"/>
      <c r="ROY445" s="10"/>
      <c r="ROZ445" s="10"/>
      <c r="RPA445" s="10"/>
      <c r="RPB445" s="10"/>
      <c r="RPC445" s="10"/>
      <c r="RPD445" s="10"/>
      <c r="RPE445" s="10"/>
      <c r="RPF445" s="10"/>
      <c r="RPG445" s="10"/>
      <c r="RPH445" s="10"/>
      <c r="RPI445" s="10"/>
      <c r="RPJ445" s="10"/>
      <c r="RPK445" s="10"/>
      <c r="RPL445" s="10"/>
      <c r="RPM445" s="10"/>
      <c r="RPN445" s="10"/>
      <c r="RPO445" s="10"/>
      <c r="RPP445" s="10"/>
      <c r="RPQ445" s="10"/>
      <c r="RPR445" s="10"/>
      <c r="RPS445" s="10"/>
      <c r="RPT445" s="10"/>
      <c r="RPU445" s="10"/>
      <c r="RPV445" s="10"/>
      <c r="RPW445" s="10"/>
      <c r="RPX445" s="10"/>
      <c r="RPY445" s="10"/>
      <c r="RPZ445" s="10"/>
      <c r="RQA445" s="10"/>
      <c r="RQB445" s="10"/>
      <c r="RQC445" s="10"/>
      <c r="RQD445" s="10"/>
      <c r="RQE445" s="10"/>
      <c r="RQF445" s="10"/>
      <c r="RQG445" s="10"/>
      <c r="RQH445" s="10"/>
      <c r="RQI445" s="10"/>
      <c r="RQJ445" s="10"/>
      <c r="RQK445" s="10"/>
      <c r="RQL445" s="10"/>
      <c r="RQM445" s="10"/>
      <c r="RQN445" s="10"/>
      <c r="RQO445" s="10"/>
      <c r="RQP445" s="10"/>
      <c r="RQQ445" s="10"/>
      <c r="RQR445" s="10"/>
      <c r="RQS445" s="10"/>
      <c r="RQT445" s="10"/>
      <c r="RQU445" s="10"/>
      <c r="RQV445" s="10"/>
      <c r="RQW445" s="10"/>
      <c r="RQX445" s="10"/>
      <c r="RQY445" s="10"/>
      <c r="RQZ445" s="10"/>
      <c r="RRA445" s="10"/>
      <c r="RRB445" s="10"/>
      <c r="RRC445" s="10"/>
      <c r="RRD445" s="10"/>
      <c r="RRE445" s="10"/>
      <c r="RRF445" s="10"/>
      <c r="RRG445" s="10"/>
      <c r="RRH445" s="10"/>
      <c r="RRI445" s="10"/>
      <c r="RRJ445" s="10"/>
      <c r="RRK445" s="10"/>
      <c r="RRL445" s="10"/>
      <c r="RRM445" s="10"/>
      <c r="RRN445" s="10"/>
      <c r="RRO445" s="10"/>
      <c r="RRP445" s="10"/>
      <c r="RRQ445" s="10"/>
      <c r="RRR445" s="10"/>
      <c r="RRS445" s="10"/>
      <c r="RRT445" s="10"/>
      <c r="RRU445" s="10"/>
      <c r="RRV445" s="10"/>
      <c r="RRW445" s="10"/>
      <c r="RRX445" s="10"/>
      <c r="RRY445" s="10"/>
      <c r="RRZ445" s="10"/>
      <c r="RSA445" s="10"/>
      <c r="RSB445" s="10"/>
      <c r="RSC445" s="10"/>
      <c r="RSD445" s="10"/>
      <c r="RSE445" s="10"/>
      <c r="RSF445" s="10"/>
      <c r="RSG445" s="10"/>
      <c r="RSH445" s="10"/>
      <c r="RSI445" s="10"/>
      <c r="RSJ445" s="10"/>
      <c r="RSK445" s="10"/>
      <c r="RSL445" s="10"/>
      <c r="RSM445" s="10"/>
      <c r="RSN445" s="10"/>
      <c r="RSO445" s="10"/>
      <c r="RSP445" s="10"/>
      <c r="RSQ445" s="10"/>
      <c r="RSR445" s="10"/>
      <c r="RSS445" s="10"/>
      <c r="RST445" s="10"/>
      <c r="RSU445" s="10"/>
      <c r="RSV445" s="10"/>
      <c r="RSW445" s="10"/>
      <c r="RSX445" s="10"/>
      <c r="RSY445" s="10"/>
      <c r="RSZ445" s="10"/>
      <c r="RTA445" s="10"/>
      <c r="RTB445" s="10"/>
      <c r="RTC445" s="10"/>
      <c r="RTD445" s="10"/>
      <c r="RTE445" s="10"/>
      <c r="RTF445" s="10"/>
      <c r="RTG445" s="10"/>
      <c r="RTH445" s="10"/>
      <c r="RTI445" s="10"/>
      <c r="RTJ445" s="10"/>
      <c r="RTK445" s="10"/>
      <c r="RTL445" s="10"/>
      <c r="RTM445" s="10"/>
      <c r="RTN445" s="10"/>
      <c r="RTO445" s="10"/>
      <c r="RTP445" s="10"/>
      <c r="RTQ445" s="10"/>
      <c r="RTR445" s="10"/>
      <c r="RTS445" s="10"/>
      <c r="RTT445" s="10"/>
      <c r="RTU445" s="10"/>
      <c r="RTV445" s="10"/>
      <c r="RTW445" s="10"/>
      <c r="RTX445" s="10"/>
      <c r="RTY445" s="10"/>
      <c r="RTZ445" s="10"/>
      <c r="RUA445" s="10"/>
      <c r="RUB445" s="10"/>
      <c r="RUC445" s="10"/>
      <c r="RUD445" s="10"/>
      <c r="RUE445" s="10"/>
      <c r="RUF445" s="10"/>
      <c r="RUG445" s="10"/>
      <c r="RUH445" s="10"/>
      <c r="RUI445" s="10"/>
      <c r="RUJ445" s="10"/>
      <c r="RUK445" s="10"/>
      <c r="RUL445" s="10"/>
      <c r="RUM445" s="10"/>
      <c r="RUN445" s="10"/>
      <c r="RUO445" s="10"/>
      <c r="RUP445" s="10"/>
      <c r="RUQ445" s="10"/>
      <c r="RUR445" s="10"/>
      <c r="RUS445" s="10"/>
      <c r="RUT445" s="10"/>
      <c r="RUU445" s="10"/>
      <c r="RUV445" s="10"/>
      <c r="RUW445" s="10"/>
      <c r="RUX445" s="10"/>
      <c r="RUY445" s="10"/>
      <c r="RUZ445" s="10"/>
      <c r="RVA445" s="10"/>
      <c r="RVB445" s="10"/>
      <c r="RVC445" s="10"/>
      <c r="RVD445" s="10"/>
      <c r="RVE445" s="10"/>
      <c r="RVF445" s="10"/>
      <c r="RVG445" s="10"/>
      <c r="RVH445" s="10"/>
      <c r="RVI445" s="10"/>
      <c r="RVJ445" s="10"/>
      <c r="RVK445" s="10"/>
      <c r="RVL445" s="10"/>
      <c r="RVM445" s="10"/>
      <c r="RVN445" s="10"/>
      <c r="RVO445" s="10"/>
      <c r="RVP445" s="10"/>
      <c r="RVQ445" s="10"/>
      <c r="RVR445" s="10"/>
      <c r="RVS445" s="10"/>
      <c r="RVT445" s="10"/>
      <c r="RVU445" s="10"/>
      <c r="RVV445" s="10"/>
      <c r="RVW445" s="10"/>
      <c r="RVX445" s="10"/>
      <c r="RVY445" s="10"/>
      <c r="RVZ445" s="10"/>
      <c r="RWA445" s="10"/>
      <c r="RWB445" s="10"/>
      <c r="RWC445" s="10"/>
      <c r="RWD445" s="10"/>
      <c r="RWE445" s="10"/>
      <c r="RWF445" s="10"/>
      <c r="RWG445" s="10"/>
      <c r="RWH445" s="10"/>
      <c r="RWI445" s="10"/>
      <c r="RWJ445" s="10"/>
      <c r="RWK445" s="10"/>
      <c r="RWL445" s="10"/>
      <c r="RWM445" s="10"/>
      <c r="RWN445" s="10"/>
      <c r="RWO445" s="10"/>
      <c r="RWP445" s="10"/>
      <c r="RWQ445" s="10"/>
      <c r="RWR445" s="10"/>
      <c r="RWS445" s="10"/>
      <c r="RWT445" s="10"/>
      <c r="RWU445" s="10"/>
      <c r="RWV445" s="10"/>
      <c r="RWW445" s="10"/>
      <c r="RWX445" s="10"/>
      <c r="RWY445" s="10"/>
      <c r="RWZ445" s="10"/>
      <c r="RXA445" s="10"/>
      <c r="RXB445" s="10"/>
      <c r="RXC445" s="10"/>
      <c r="RXD445" s="10"/>
      <c r="RXE445" s="10"/>
      <c r="RXF445" s="10"/>
      <c r="RXG445" s="10"/>
      <c r="RXH445" s="10"/>
      <c r="RXI445" s="10"/>
      <c r="RXJ445" s="10"/>
      <c r="RXK445" s="10"/>
      <c r="RXL445" s="10"/>
      <c r="RXM445" s="10"/>
      <c r="RXN445" s="10"/>
      <c r="RXO445" s="10"/>
      <c r="RXP445" s="10"/>
      <c r="RXQ445" s="10"/>
      <c r="RXR445" s="10"/>
      <c r="RXS445" s="10"/>
      <c r="RXT445" s="10"/>
      <c r="RXU445" s="10"/>
      <c r="RXV445" s="10"/>
      <c r="RXW445" s="10"/>
      <c r="RXX445" s="10"/>
      <c r="RXY445" s="10"/>
      <c r="RXZ445" s="10"/>
      <c r="RYA445" s="10"/>
      <c r="RYB445" s="10"/>
      <c r="RYC445" s="10"/>
      <c r="RYD445" s="10"/>
      <c r="RYE445" s="10"/>
      <c r="RYF445" s="10"/>
      <c r="RYG445" s="10"/>
      <c r="RYH445" s="10"/>
      <c r="RYI445" s="10"/>
      <c r="RYJ445" s="10"/>
      <c r="RYK445" s="10"/>
      <c r="RYL445" s="10"/>
      <c r="RYM445" s="10"/>
      <c r="RYN445" s="10"/>
      <c r="RYO445" s="10"/>
      <c r="RYP445" s="10"/>
      <c r="RYQ445" s="10"/>
      <c r="RYR445" s="10"/>
      <c r="RYS445" s="10"/>
      <c r="RYT445" s="10"/>
      <c r="RYU445" s="10"/>
      <c r="RYV445" s="10"/>
      <c r="RYW445" s="10"/>
      <c r="RYX445" s="10"/>
      <c r="RYY445" s="10"/>
      <c r="RYZ445" s="10"/>
      <c r="RZA445" s="10"/>
    </row>
    <row r="446" spans="1:12845" s="49" customFormat="1" x14ac:dyDescent="0.25">
      <c r="A446" s="10" t="s">
        <v>1878</v>
      </c>
      <c r="B446" s="16">
        <v>43914</v>
      </c>
      <c r="C446" s="10" t="s">
        <v>2019</v>
      </c>
      <c r="D446" s="10" t="s">
        <v>38</v>
      </c>
      <c r="E446" s="10" t="s">
        <v>24</v>
      </c>
      <c r="F446" s="11" t="s">
        <v>25</v>
      </c>
      <c r="G446" s="10" t="s">
        <v>2022</v>
      </c>
      <c r="H446" s="10" t="s">
        <v>1880</v>
      </c>
      <c r="I446" s="92">
        <v>591405</v>
      </c>
      <c r="J446" s="61"/>
      <c r="K446" s="10"/>
      <c r="L446" s="61"/>
      <c r="M446" s="10" t="s">
        <v>2020</v>
      </c>
      <c r="N446" s="10" t="s">
        <v>169</v>
      </c>
      <c r="O446" s="10" t="s">
        <v>1891</v>
      </c>
      <c r="P446" s="10" t="s">
        <v>1991</v>
      </c>
      <c r="Q446" s="10" t="s">
        <v>2021</v>
      </c>
      <c r="R446" s="10">
        <v>55438</v>
      </c>
      <c r="S446" s="10">
        <v>44.852747000000001</v>
      </c>
      <c r="T446" s="10">
        <v>-93.356657999999996</v>
      </c>
      <c r="U446" s="10"/>
      <c r="V446" s="10"/>
      <c r="W446" s="10"/>
      <c r="X446" s="46" t="s">
        <v>29</v>
      </c>
      <c r="Y446" s="10">
        <f t="shared" si="6"/>
        <v>2020</v>
      </c>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c r="CH446" s="10"/>
      <c r="CI446" s="10"/>
      <c r="CJ446" s="10"/>
      <c r="CK446" s="10"/>
      <c r="CL446" s="10"/>
      <c r="CM446" s="10"/>
      <c r="CN446" s="10"/>
      <c r="CO446" s="10"/>
      <c r="CP446" s="10"/>
      <c r="CQ446" s="10"/>
      <c r="CR446" s="10"/>
      <c r="CS446" s="10"/>
      <c r="CT446" s="10"/>
      <c r="CU446" s="10"/>
      <c r="CV446" s="10"/>
      <c r="CW446" s="10"/>
      <c r="CX446" s="10"/>
      <c r="CY446" s="10"/>
      <c r="CZ446" s="10"/>
      <c r="DA446" s="10"/>
      <c r="DB446" s="10"/>
      <c r="DC446" s="10"/>
      <c r="DD446" s="10"/>
      <c r="DE446" s="10"/>
      <c r="DF446" s="10"/>
      <c r="DG446" s="10"/>
      <c r="DH446" s="10"/>
      <c r="DI446" s="10"/>
      <c r="DJ446" s="10"/>
      <c r="DK446" s="10"/>
      <c r="DL446" s="10"/>
      <c r="DM446" s="10"/>
      <c r="DN446" s="10"/>
      <c r="DO446" s="10"/>
      <c r="DP446" s="10"/>
      <c r="DQ446" s="10"/>
      <c r="DR446" s="10"/>
      <c r="DS446" s="10"/>
      <c r="DT446" s="10"/>
      <c r="DU446" s="10"/>
      <c r="DV446" s="10"/>
      <c r="DW446" s="10"/>
      <c r="DX446" s="10"/>
      <c r="DY446" s="10"/>
      <c r="DZ446" s="10"/>
      <c r="EA446" s="10"/>
      <c r="EB446" s="10"/>
      <c r="EC446" s="10"/>
      <c r="ED446" s="10"/>
      <c r="EE446" s="10"/>
      <c r="EF446" s="10"/>
      <c r="EG446" s="10"/>
      <c r="EH446" s="10"/>
      <c r="EI446" s="10"/>
      <c r="EJ446" s="10"/>
      <c r="EK446" s="10"/>
      <c r="EL446" s="10"/>
      <c r="EM446" s="10"/>
      <c r="EN446" s="10"/>
      <c r="EO446" s="10"/>
      <c r="EP446" s="10"/>
      <c r="EQ446" s="10"/>
      <c r="ER446" s="10"/>
      <c r="ES446" s="10"/>
      <c r="ET446" s="10"/>
      <c r="EU446" s="10"/>
      <c r="EV446" s="10"/>
      <c r="EW446" s="10"/>
      <c r="EX446" s="10"/>
      <c r="EY446" s="10"/>
      <c r="EZ446" s="10"/>
      <c r="FA446" s="10"/>
      <c r="FB446" s="10"/>
      <c r="FC446" s="10"/>
      <c r="FD446" s="10"/>
      <c r="FE446" s="10"/>
      <c r="FF446" s="10"/>
      <c r="FG446" s="10"/>
      <c r="FH446" s="10"/>
      <c r="FI446" s="10"/>
      <c r="FJ446" s="10"/>
      <c r="FK446" s="10"/>
      <c r="FL446" s="10"/>
      <c r="FM446" s="10"/>
      <c r="FN446" s="10"/>
      <c r="FO446" s="10"/>
      <c r="FP446" s="10"/>
      <c r="FQ446" s="10"/>
      <c r="FR446" s="10"/>
      <c r="FS446" s="10"/>
      <c r="FT446" s="10"/>
      <c r="FU446" s="10"/>
      <c r="FV446" s="10"/>
      <c r="FW446" s="10"/>
      <c r="FX446" s="10"/>
      <c r="FY446" s="10"/>
      <c r="FZ446" s="10"/>
      <c r="GA446" s="10"/>
      <c r="GB446" s="10"/>
      <c r="GC446" s="10"/>
      <c r="GD446" s="10"/>
      <c r="GE446" s="10"/>
      <c r="GF446" s="10"/>
      <c r="GG446" s="10"/>
      <c r="GH446" s="10"/>
      <c r="GI446" s="10"/>
      <c r="GJ446" s="10"/>
      <c r="GK446" s="10"/>
      <c r="GL446" s="10"/>
      <c r="GM446" s="10"/>
      <c r="GN446" s="10"/>
      <c r="GO446" s="10"/>
      <c r="GP446" s="10"/>
      <c r="GQ446" s="10"/>
      <c r="GR446" s="10"/>
      <c r="GS446" s="10"/>
      <c r="GT446" s="10"/>
      <c r="GU446" s="10"/>
      <c r="GV446" s="10"/>
      <c r="GW446" s="10"/>
      <c r="GX446" s="10"/>
      <c r="GY446" s="10"/>
      <c r="GZ446" s="10"/>
      <c r="HA446" s="10"/>
      <c r="HB446" s="10"/>
      <c r="HC446" s="10"/>
      <c r="HD446" s="10"/>
      <c r="HE446" s="10"/>
      <c r="HF446" s="10"/>
      <c r="HG446" s="10"/>
      <c r="HH446" s="10"/>
      <c r="HI446" s="10"/>
      <c r="HJ446" s="10"/>
      <c r="HK446" s="10"/>
      <c r="HL446" s="10"/>
      <c r="HM446" s="10"/>
      <c r="HN446" s="10"/>
      <c r="HO446" s="10"/>
      <c r="HP446" s="10"/>
      <c r="HQ446" s="10"/>
      <c r="HR446" s="10"/>
      <c r="HS446" s="10"/>
      <c r="HT446" s="10"/>
      <c r="HU446" s="10"/>
      <c r="HV446" s="10"/>
      <c r="HW446" s="10"/>
      <c r="HX446" s="10"/>
      <c r="HY446" s="10"/>
      <c r="HZ446" s="10"/>
      <c r="IA446" s="10"/>
      <c r="IB446" s="10"/>
      <c r="IC446" s="10"/>
      <c r="ID446" s="10"/>
      <c r="IE446" s="10"/>
      <c r="IF446" s="10"/>
      <c r="IG446" s="10"/>
      <c r="IH446" s="10"/>
      <c r="II446" s="10"/>
      <c r="IJ446" s="10"/>
      <c r="IK446" s="10"/>
      <c r="IL446" s="10"/>
      <c r="IM446" s="10"/>
      <c r="IN446" s="10"/>
      <c r="IO446" s="10"/>
      <c r="IP446" s="10"/>
      <c r="IQ446" s="10"/>
      <c r="IR446" s="10"/>
      <c r="IS446" s="10"/>
      <c r="IT446" s="10"/>
      <c r="IU446" s="10"/>
      <c r="IV446" s="10"/>
      <c r="IW446" s="10"/>
      <c r="IX446" s="10"/>
      <c r="IY446" s="10"/>
      <c r="IZ446" s="10"/>
      <c r="JA446" s="10"/>
      <c r="JB446" s="10"/>
      <c r="JC446" s="10"/>
      <c r="JD446" s="10"/>
      <c r="JE446" s="10"/>
      <c r="JF446" s="10"/>
      <c r="JG446" s="10"/>
      <c r="JH446" s="10"/>
      <c r="JI446" s="10"/>
      <c r="JJ446" s="10"/>
      <c r="JK446" s="10"/>
      <c r="JL446" s="10"/>
      <c r="JM446" s="10"/>
      <c r="JN446" s="10"/>
      <c r="JO446" s="10"/>
      <c r="JP446" s="10"/>
      <c r="JQ446" s="10"/>
      <c r="JR446" s="10"/>
      <c r="JS446" s="10"/>
      <c r="JT446" s="10"/>
      <c r="JU446" s="10"/>
      <c r="JV446" s="10"/>
      <c r="JW446" s="10"/>
      <c r="JX446" s="10"/>
      <c r="JY446" s="10"/>
      <c r="JZ446" s="10"/>
      <c r="KA446" s="10"/>
      <c r="KB446" s="10"/>
      <c r="KC446" s="10"/>
      <c r="KD446" s="10"/>
      <c r="KE446" s="10"/>
      <c r="KF446" s="10"/>
      <c r="KG446" s="10"/>
      <c r="KH446" s="10"/>
      <c r="KI446" s="10"/>
      <c r="KJ446" s="10"/>
      <c r="KK446" s="10"/>
      <c r="KL446" s="10"/>
      <c r="KM446" s="10"/>
      <c r="KN446" s="10"/>
      <c r="KO446" s="10"/>
      <c r="KP446" s="10"/>
      <c r="KQ446" s="10"/>
      <c r="KR446" s="10"/>
      <c r="KS446" s="10"/>
      <c r="KT446" s="10"/>
      <c r="KU446" s="10"/>
      <c r="KV446" s="10"/>
      <c r="KW446" s="10"/>
      <c r="KX446" s="10"/>
      <c r="KY446" s="10"/>
      <c r="KZ446" s="10"/>
      <c r="LA446" s="10"/>
      <c r="LB446" s="10"/>
      <c r="LC446" s="10"/>
      <c r="LD446" s="10"/>
      <c r="LE446" s="10"/>
      <c r="LF446" s="10"/>
      <c r="LG446" s="10"/>
      <c r="LH446" s="10"/>
      <c r="LI446" s="10"/>
      <c r="LJ446" s="10"/>
      <c r="LK446" s="10"/>
      <c r="LL446" s="10"/>
      <c r="LM446" s="10"/>
      <c r="LN446" s="10"/>
      <c r="LO446" s="10"/>
      <c r="LP446" s="10"/>
      <c r="LQ446" s="10"/>
      <c r="LR446" s="10"/>
      <c r="LS446" s="10"/>
      <c r="LT446" s="10"/>
      <c r="LU446" s="10"/>
      <c r="LV446" s="10"/>
      <c r="LW446" s="10"/>
      <c r="LX446" s="10"/>
      <c r="LY446" s="10"/>
      <c r="LZ446" s="10"/>
      <c r="MA446" s="10"/>
      <c r="MB446" s="10"/>
      <c r="MC446" s="10"/>
      <c r="MD446" s="10"/>
      <c r="ME446" s="10"/>
      <c r="MF446" s="10"/>
      <c r="MG446" s="10"/>
      <c r="MH446" s="10"/>
      <c r="MI446" s="10"/>
      <c r="MJ446" s="10"/>
      <c r="MK446" s="10"/>
      <c r="ML446" s="10"/>
      <c r="MM446" s="10"/>
      <c r="MN446" s="10"/>
      <c r="MO446" s="10"/>
      <c r="MP446" s="10"/>
      <c r="MQ446" s="10"/>
      <c r="MR446" s="10"/>
      <c r="MS446" s="10"/>
      <c r="MT446" s="10"/>
      <c r="MU446" s="10"/>
      <c r="MV446" s="10"/>
      <c r="MW446" s="10"/>
      <c r="MX446" s="10"/>
      <c r="MY446" s="10"/>
      <c r="MZ446" s="10"/>
      <c r="NA446" s="10"/>
      <c r="NB446" s="10"/>
      <c r="NC446" s="10"/>
      <c r="ND446" s="10"/>
      <c r="NE446" s="10"/>
      <c r="NF446" s="10"/>
      <c r="NG446" s="10"/>
      <c r="NH446" s="10"/>
      <c r="NI446" s="10"/>
      <c r="NJ446" s="10"/>
      <c r="NK446" s="10"/>
      <c r="NL446" s="10"/>
      <c r="NM446" s="10"/>
      <c r="NN446" s="10"/>
      <c r="NO446" s="10"/>
      <c r="NP446" s="10"/>
      <c r="NQ446" s="10"/>
      <c r="NR446" s="10"/>
      <c r="NS446" s="10"/>
      <c r="NT446" s="10"/>
      <c r="NU446" s="10"/>
      <c r="NV446" s="10"/>
      <c r="NW446" s="10"/>
      <c r="NX446" s="10"/>
      <c r="NY446" s="10"/>
      <c r="NZ446" s="10"/>
      <c r="OA446" s="10"/>
      <c r="OB446" s="10"/>
      <c r="OC446" s="10"/>
      <c r="OD446" s="10"/>
      <c r="OE446" s="10"/>
      <c r="OF446" s="10"/>
      <c r="OG446" s="10"/>
      <c r="OH446" s="10"/>
      <c r="OI446" s="10"/>
      <c r="OJ446" s="10"/>
      <c r="OK446" s="10"/>
      <c r="OL446" s="10"/>
      <c r="OM446" s="10"/>
      <c r="ON446" s="10"/>
      <c r="OO446" s="10"/>
      <c r="OP446" s="10"/>
      <c r="OQ446" s="10"/>
      <c r="OR446" s="10"/>
      <c r="OS446" s="10"/>
      <c r="OT446" s="10"/>
      <c r="OU446" s="10"/>
      <c r="OV446" s="10"/>
      <c r="OW446" s="10"/>
      <c r="OX446" s="10"/>
      <c r="OY446" s="10"/>
      <c r="OZ446" s="10"/>
      <c r="PA446" s="10"/>
      <c r="PB446" s="10"/>
      <c r="PC446" s="10"/>
      <c r="PD446" s="10"/>
      <c r="PE446" s="10"/>
      <c r="PF446" s="10"/>
      <c r="PG446" s="10"/>
      <c r="PH446" s="10"/>
      <c r="PI446" s="10"/>
      <c r="PJ446" s="10"/>
      <c r="PK446" s="10"/>
      <c r="PL446" s="10"/>
      <c r="PM446" s="10"/>
      <c r="PN446" s="10"/>
      <c r="PO446" s="10"/>
      <c r="PP446" s="10"/>
      <c r="PQ446" s="10"/>
      <c r="PR446" s="10"/>
      <c r="PS446" s="10"/>
      <c r="PT446" s="10"/>
      <c r="PU446" s="10"/>
      <c r="PV446" s="10"/>
      <c r="PW446" s="10"/>
      <c r="PX446" s="10"/>
      <c r="PY446" s="10"/>
      <c r="PZ446" s="10"/>
      <c r="QA446" s="10"/>
      <c r="QB446" s="10"/>
      <c r="QC446" s="10"/>
      <c r="QD446" s="10"/>
      <c r="QE446" s="10"/>
      <c r="QF446" s="10"/>
      <c r="QG446" s="10"/>
      <c r="QH446" s="10"/>
      <c r="QI446" s="10"/>
      <c r="QJ446" s="10"/>
      <c r="QK446" s="10"/>
      <c r="QL446" s="10"/>
      <c r="QM446" s="10"/>
      <c r="QN446" s="10"/>
      <c r="QO446" s="10"/>
      <c r="QP446" s="10"/>
      <c r="QQ446" s="10"/>
      <c r="QR446" s="10"/>
      <c r="QS446" s="10"/>
      <c r="QT446" s="10"/>
      <c r="QU446" s="10"/>
      <c r="QV446" s="10"/>
      <c r="QW446" s="10"/>
      <c r="QX446" s="10"/>
      <c r="QY446" s="10"/>
      <c r="QZ446" s="10"/>
      <c r="RA446" s="10"/>
      <c r="RB446" s="10"/>
      <c r="RC446" s="10"/>
      <c r="RD446" s="10"/>
      <c r="RE446" s="10"/>
      <c r="RF446" s="10"/>
      <c r="RG446" s="10"/>
      <c r="RH446" s="10"/>
      <c r="RI446" s="10"/>
      <c r="RJ446" s="10"/>
      <c r="RK446" s="10"/>
      <c r="RL446" s="10"/>
      <c r="RM446" s="10"/>
      <c r="RN446" s="10"/>
      <c r="RO446" s="10"/>
      <c r="RP446" s="10"/>
      <c r="RQ446" s="10"/>
      <c r="RR446" s="10"/>
      <c r="RS446" s="10"/>
      <c r="RT446" s="10"/>
      <c r="RU446" s="10"/>
      <c r="RV446" s="10"/>
      <c r="RW446" s="10"/>
      <c r="RX446" s="10"/>
      <c r="RY446" s="10"/>
      <c r="RZ446" s="10"/>
      <c r="SA446" s="10"/>
      <c r="SB446" s="10"/>
      <c r="SC446" s="10"/>
      <c r="SD446" s="10"/>
      <c r="SE446" s="10"/>
      <c r="SF446" s="10"/>
      <c r="SG446" s="10"/>
      <c r="SH446" s="10"/>
      <c r="SI446" s="10"/>
      <c r="SJ446" s="10"/>
      <c r="SK446" s="10"/>
      <c r="SL446" s="10"/>
      <c r="SM446" s="10"/>
      <c r="SN446" s="10"/>
      <c r="SO446" s="10"/>
      <c r="SP446" s="10"/>
      <c r="SQ446" s="10"/>
      <c r="SR446" s="10"/>
      <c r="SS446" s="10"/>
      <c r="ST446" s="10"/>
      <c r="SU446" s="10"/>
      <c r="SV446" s="10"/>
      <c r="SW446" s="10"/>
      <c r="SX446" s="10"/>
      <c r="SY446" s="10"/>
      <c r="SZ446" s="10"/>
      <c r="TA446" s="10"/>
      <c r="TB446" s="10"/>
      <c r="TC446" s="10"/>
      <c r="TD446" s="10"/>
      <c r="TE446" s="10"/>
      <c r="TF446" s="10"/>
      <c r="TG446" s="10"/>
      <c r="TH446" s="10"/>
      <c r="TI446" s="10"/>
      <c r="TJ446" s="10"/>
      <c r="TK446" s="10"/>
      <c r="TL446" s="10"/>
      <c r="TM446" s="10"/>
      <c r="TN446" s="10"/>
      <c r="TO446" s="10"/>
      <c r="TP446" s="10"/>
      <c r="TQ446" s="10"/>
      <c r="TR446" s="10"/>
      <c r="TS446" s="10"/>
      <c r="TT446" s="10"/>
      <c r="TU446" s="10"/>
      <c r="TV446" s="10"/>
      <c r="TW446" s="10"/>
      <c r="TX446" s="10"/>
      <c r="TY446" s="10"/>
      <c r="TZ446" s="10"/>
      <c r="UA446" s="10"/>
      <c r="UB446" s="10"/>
      <c r="UC446" s="10"/>
      <c r="UD446" s="10"/>
      <c r="UE446" s="10"/>
      <c r="UF446" s="10"/>
      <c r="UG446" s="10"/>
      <c r="UH446" s="10"/>
      <c r="UI446" s="10"/>
      <c r="UJ446" s="10"/>
      <c r="UK446" s="10"/>
      <c r="UL446" s="10"/>
      <c r="UM446" s="10"/>
      <c r="UN446" s="10"/>
      <c r="UO446" s="10"/>
      <c r="UP446" s="10"/>
      <c r="UQ446" s="10"/>
      <c r="UR446" s="10"/>
      <c r="US446" s="10"/>
      <c r="UT446" s="10"/>
      <c r="UU446" s="10"/>
      <c r="UV446" s="10"/>
      <c r="UW446" s="10"/>
      <c r="UX446" s="10"/>
      <c r="UY446" s="10"/>
      <c r="UZ446" s="10"/>
      <c r="VA446" s="10"/>
      <c r="VB446" s="10"/>
      <c r="VC446" s="10"/>
      <c r="VD446" s="10"/>
      <c r="VE446" s="10"/>
      <c r="VF446" s="10"/>
      <c r="VG446" s="10"/>
      <c r="VH446" s="10"/>
      <c r="VI446" s="10"/>
      <c r="VJ446" s="10"/>
      <c r="VK446" s="10"/>
      <c r="VL446" s="10"/>
      <c r="VM446" s="10"/>
      <c r="VN446" s="10"/>
      <c r="VO446" s="10"/>
      <c r="VP446" s="10"/>
      <c r="VQ446" s="10"/>
      <c r="VR446" s="10"/>
      <c r="VS446" s="10"/>
      <c r="VT446" s="10"/>
      <c r="VU446" s="10"/>
      <c r="VV446" s="10"/>
      <c r="VW446" s="10"/>
      <c r="VX446" s="10"/>
      <c r="VY446" s="10"/>
      <c r="VZ446" s="10"/>
      <c r="WA446" s="10"/>
      <c r="WB446" s="10"/>
      <c r="WC446" s="10"/>
      <c r="WD446" s="10"/>
      <c r="WE446" s="10"/>
      <c r="WF446" s="10"/>
      <c r="WG446" s="10"/>
      <c r="WH446" s="10"/>
      <c r="WI446" s="10"/>
      <c r="WJ446" s="10"/>
      <c r="WK446" s="10"/>
      <c r="WL446" s="10"/>
      <c r="WM446" s="10"/>
      <c r="WN446" s="10"/>
      <c r="WO446" s="10"/>
      <c r="WP446" s="10"/>
      <c r="WQ446" s="10"/>
      <c r="WR446" s="10"/>
      <c r="WS446" s="10"/>
      <c r="WT446" s="10"/>
      <c r="WU446" s="10"/>
      <c r="WV446" s="10"/>
      <c r="WW446" s="10"/>
      <c r="WX446" s="10"/>
      <c r="WY446" s="10"/>
      <c r="WZ446" s="10"/>
      <c r="XA446" s="10"/>
      <c r="XB446" s="10"/>
      <c r="XC446" s="10"/>
      <c r="XD446" s="10"/>
      <c r="XE446" s="10"/>
      <c r="XF446" s="10"/>
      <c r="XG446" s="10"/>
      <c r="XH446" s="10"/>
      <c r="XI446" s="10"/>
      <c r="XJ446" s="10"/>
      <c r="XK446" s="10"/>
      <c r="XL446" s="10"/>
      <c r="XM446" s="10"/>
      <c r="XN446" s="10"/>
      <c r="XO446" s="10"/>
      <c r="XP446" s="10"/>
      <c r="XQ446" s="10"/>
      <c r="XR446" s="10"/>
      <c r="XS446" s="10"/>
      <c r="XT446" s="10"/>
      <c r="XU446" s="10"/>
      <c r="XV446" s="10"/>
      <c r="XW446" s="10"/>
      <c r="XX446" s="10"/>
      <c r="XY446" s="10"/>
      <c r="XZ446" s="10"/>
      <c r="YA446" s="10"/>
      <c r="YB446" s="10"/>
      <c r="YC446" s="10"/>
      <c r="YD446" s="10"/>
      <c r="YE446" s="10"/>
      <c r="YF446" s="10"/>
      <c r="YG446" s="10"/>
      <c r="YH446" s="10"/>
      <c r="YI446" s="10"/>
      <c r="YJ446" s="10"/>
      <c r="YK446" s="10"/>
      <c r="YL446" s="10"/>
      <c r="YM446" s="10"/>
      <c r="YN446" s="10"/>
      <c r="YO446" s="10"/>
      <c r="YP446" s="10"/>
      <c r="YQ446" s="10"/>
      <c r="YR446" s="10"/>
      <c r="YS446" s="10"/>
      <c r="YT446" s="10"/>
      <c r="YU446" s="10"/>
      <c r="YV446" s="10"/>
      <c r="YW446" s="10"/>
      <c r="YX446" s="10"/>
      <c r="YY446" s="10"/>
      <c r="YZ446" s="10"/>
      <c r="ZA446" s="10"/>
      <c r="ZB446" s="10"/>
      <c r="ZC446" s="10"/>
      <c r="ZD446" s="10"/>
      <c r="ZE446" s="10"/>
      <c r="ZF446" s="10"/>
      <c r="ZG446" s="10"/>
      <c r="ZH446" s="10"/>
      <c r="ZI446" s="10"/>
      <c r="ZJ446" s="10"/>
      <c r="ZK446" s="10"/>
      <c r="ZL446" s="10"/>
      <c r="ZM446" s="10"/>
      <c r="ZN446" s="10"/>
      <c r="ZO446" s="10"/>
      <c r="ZP446" s="10"/>
      <c r="ZQ446" s="10"/>
      <c r="ZR446" s="10"/>
      <c r="ZS446" s="10"/>
      <c r="ZT446" s="10"/>
      <c r="ZU446" s="10"/>
      <c r="ZV446" s="10"/>
      <c r="ZW446" s="10"/>
      <c r="ZX446" s="10"/>
      <c r="ZY446" s="10"/>
      <c r="ZZ446" s="10"/>
      <c r="AAA446" s="10"/>
      <c r="AAB446" s="10"/>
      <c r="AAC446" s="10"/>
      <c r="AAD446" s="10"/>
      <c r="AAE446" s="10"/>
      <c r="AAF446" s="10"/>
      <c r="AAG446" s="10"/>
      <c r="AAH446" s="10"/>
      <c r="AAI446" s="10"/>
      <c r="AAJ446" s="10"/>
      <c r="AAK446" s="10"/>
      <c r="AAL446" s="10"/>
      <c r="AAM446" s="10"/>
      <c r="AAN446" s="10"/>
      <c r="AAO446" s="10"/>
      <c r="AAP446" s="10"/>
      <c r="AAQ446" s="10"/>
      <c r="AAR446" s="10"/>
      <c r="AAS446" s="10"/>
      <c r="AAT446" s="10"/>
      <c r="AAU446" s="10"/>
      <c r="AAV446" s="10"/>
      <c r="AAW446" s="10"/>
      <c r="AAX446" s="10"/>
      <c r="AAY446" s="10"/>
      <c r="AAZ446" s="10"/>
      <c r="ABA446" s="10"/>
      <c r="ABB446" s="10"/>
      <c r="ABC446" s="10"/>
      <c r="ABD446" s="10"/>
      <c r="ABE446" s="10"/>
      <c r="ABF446" s="10"/>
      <c r="ABG446" s="10"/>
      <c r="ABH446" s="10"/>
      <c r="ABI446" s="10"/>
      <c r="ABJ446" s="10"/>
      <c r="ABK446" s="10"/>
      <c r="ABL446" s="10"/>
      <c r="ABM446" s="10"/>
      <c r="ABN446" s="10"/>
      <c r="ABO446" s="10"/>
      <c r="ABP446" s="10"/>
      <c r="ABQ446" s="10"/>
      <c r="ABR446" s="10"/>
      <c r="ABS446" s="10"/>
      <c r="ABT446" s="10"/>
      <c r="ABU446" s="10"/>
      <c r="ABV446" s="10"/>
      <c r="ABW446" s="10"/>
      <c r="ABX446" s="10"/>
      <c r="ABY446" s="10"/>
      <c r="ABZ446" s="10"/>
      <c r="ACA446" s="10"/>
      <c r="ACB446" s="10"/>
      <c r="ACC446" s="10"/>
      <c r="ACD446" s="10"/>
      <c r="ACE446" s="10"/>
      <c r="ACF446" s="10"/>
      <c r="ACG446" s="10"/>
      <c r="ACH446" s="10"/>
      <c r="ACI446" s="10"/>
      <c r="ACJ446" s="10"/>
      <c r="ACK446" s="10"/>
      <c r="ACL446" s="10"/>
      <c r="ACM446" s="10"/>
      <c r="ACN446" s="10"/>
      <c r="ACO446" s="10"/>
      <c r="ACP446" s="10"/>
      <c r="ACQ446" s="10"/>
      <c r="ACR446" s="10"/>
      <c r="ACS446" s="10"/>
      <c r="ACT446" s="10"/>
      <c r="ACU446" s="10"/>
      <c r="ACV446" s="10"/>
      <c r="ACW446" s="10"/>
      <c r="ACX446" s="10"/>
      <c r="ACY446" s="10"/>
      <c r="ACZ446" s="10"/>
      <c r="ADA446" s="10"/>
      <c r="ADB446" s="10"/>
      <c r="ADC446" s="10"/>
      <c r="ADD446" s="10"/>
      <c r="ADE446" s="10"/>
      <c r="ADF446" s="10"/>
      <c r="ADG446" s="10"/>
      <c r="ADH446" s="10"/>
      <c r="ADI446" s="10"/>
      <c r="ADJ446" s="10"/>
      <c r="ADK446" s="10"/>
      <c r="ADL446" s="10"/>
      <c r="ADM446" s="10"/>
      <c r="ADN446" s="10"/>
      <c r="ADO446" s="10"/>
      <c r="ADP446" s="10"/>
      <c r="ADQ446" s="10"/>
      <c r="ADR446" s="10"/>
      <c r="ADS446" s="10"/>
      <c r="ADT446" s="10"/>
      <c r="ADU446" s="10"/>
      <c r="ADV446" s="10"/>
      <c r="ADW446" s="10"/>
      <c r="ADX446" s="10"/>
      <c r="ADY446" s="10"/>
      <c r="ADZ446" s="10"/>
      <c r="AEA446" s="10"/>
      <c r="AEB446" s="10"/>
      <c r="AEC446" s="10"/>
      <c r="AED446" s="10"/>
      <c r="AEE446" s="10"/>
      <c r="AEF446" s="10"/>
      <c r="AEG446" s="10"/>
      <c r="AEH446" s="10"/>
      <c r="AEI446" s="10"/>
      <c r="AEJ446" s="10"/>
      <c r="AEK446" s="10"/>
      <c r="AEL446" s="10"/>
      <c r="AEM446" s="10"/>
      <c r="AEN446" s="10"/>
      <c r="AEO446" s="10"/>
      <c r="AEP446" s="10"/>
      <c r="AEQ446" s="10"/>
      <c r="AER446" s="10"/>
      <c r="AES446" s="10"/>
      <c r="AET446" s="10"/>
      <c r="AEU446" s="10"/>
      <c r="AEV446" s="10"/>
      <c r="AEW446" s="10"/>
      <c r="AEX446" s="10"/>
      <c r="AEY446" s="10"/>
      <c r="AEZ446" s="10"/>
      <c r="AFA446" s="10"/>
      <c r="AFB446" s="10"/>
      <c r="AFC446" s="10"/>
      <c r="AFD446" s="10"/>
      <c r="AFE446" s="10"/>
      <c r="AFF446" s="10"/>
      <c r="AFG446" s="10"/>
      <c r="AFH446" s="10"/>
      <c r="AFI446" s="10"/>
      <c r="AFJ446" s="10"/>
      <c r="AFK446" s="10"/>
      <c r="AFL446" s="10"/>
      <c r="AFM446" s="10"/>
      <c r="AFN446" s="10"/>
      <c r="AFO446" s="10"/>
      <c r="AFP446" s="10"/>
      <c r="AFQ446" s="10"/>
      <c r="AFR446" s="10"/>
      <c r="AFS446" s="10"/>
      <c r="AFT446" s="10"/>
      <c r="AFU446" s="10"/>
      <c r="AFV446" s="10"/>
      <c r="AFW446" s="10"/>
      <c r="AFX446" s="10"/>
      <c r="AFY446" s="10"/>
      <c r="AFZ446" s="10"/>
      <c r="AGA446" s="10"/>
      <c r="AGB446" s="10"/>
      <c r="AGC446" s="10"/>
      <c r="AGD446" s="10"/>
      <c r="AGE446" s="10"/>
      <c r="AGF446" s="10"/>
      <c r="AGG446" s="10"/>
      <c r="AGH446" s="10"/>
      <c r="AGI446" s="10"/>
      <c r="AGJ446" s="10"/>
      <c r="AGK446" s="10"/>
      <c r="AGL446" s="10"/>
      <c r="AGM446" s="10"/>
      <c r="AGN446" s="10"/>
      <c r="AGO446" s="10"/>
      <c r="AGP446" s="10"/>
      <c r="AGQ446" s="10"/>
      <c r="AGR446" s="10"/>
      <c r="AGS446" s="10"/>
      <c r="AGT446" s="10"/>
      <c r="AGU446" s="10"/>
      <c r="AGV446" s="10"/>
      <c r="AGW446" s="10"/>
      <c r="AGX446" s="10"/>
      <c r="AGY446" s="10"/>
      <c r="AGZ446" s="10"/>
      <c r="AHA446" s="10"/>
      <c r="AHB446" s="10"/>
      <c r="AHC446" s="10"/>
      <c r="AHD446" s="10"/>
      <c r="AHE446" s="10"/>
      <c r="AHF446" s="10"/>
      <c r="AHG446" s="10"/>
      <c r="AHH446" s="10"/>
      <c r="AHI446" s="10"/>
      <c r="AHJ446" s="10"/>
      <c r="AHK446" s="10"/>
      <c r="AHL446" s="10"/>
      <c r="AHM446" s="10"/>
      <c r="AHN446" s="10"/>
      <c r="AHO446" s="10"/>
      <c r="AHP446" s="10"/>
      <c r="AHQ446" s="10"/>
      <c r="AHR446" s="10"/>
      <c r="AHS446" s="10"/>
      <c r="AHT446" s="10"/>
      <c r="AHU446" s="10"/>
      <c r="AHV446" s="10"/>
      <c r="AHW446" s="10"/>
      <c r="AHX446" s="10"/>
      <c r="AHY446" s="10"/>
      <c r="AHZ446" s="10"/>
      <c r="AIA446" s="10"/>
      <c r="AIB446" s="10"/>
      <c r="AIC446" s="10"/>
      <c r="AID446" s="10"/>
      <c r="AIE446" s="10"/>
      <c r="AIF446" s="10"/>
      <c r="AIG446" s="10"/>
      <c r="AIH446" s="10"/>
      <c r="AII446" s="10"/>
      <c r="AIJ446" s="10"/>
      <c r="AIK446" s="10"/>
      <c r="AIL446" s="10"/>
      <c r="AIM446" s="10"/>
      <c r="AIN446" s="10"/>
      <c r="AIO446" s="10"/>
      <c r="AIP446" s="10"/>
      <c r="AIQ446" s="10"/>
      <c r="AIR446" s="10"/>
      <c r="AIS446" s="10"/>
      <c r="AIT446" s="10"/>
      <c r="AIU446" s="10"/>
      <c r="AIV446" s="10"/>
      <c r="AIW446" s="10"/>
      <c r="AIX446" s="10"/>
      <c r="AIY446" s="10"/>
      <c r="AIZ446" s="10"/>
      <c r="AJA446" s="10"/>
      <c r="AJB446" s="10"/>
      <c r="AJC446" s="10"/>
      <c r="AJD446" s="10"/>
      <c r="AJE446" s="10"/>
      <c r="AJF446" s="10"/>
      <c r="AJG446" s="10"/>
      <c r="AJH446" s="10"/>
      <c r="AJI446" s="10"/>
      <c r="AJJ446" s="10"/>
      <c r="AJK446" s="10"/>
      <c r="AJL446" s="10"/>
      <c r="AJM446" s="10"/>
      <c r="AJN446" s="10"/>
      <c r="AJO446" s="10"/>
      <c r="AJP446" s="10"/>
      <c r="AJQ446" s="10"/>
      <c r="AJR446" s="10"/>
      <c r="AJS446" s="10"/>
      <c r="AJT446" s="10"/>
      <c r="AJU446" s="10"/>
      <c r="AJV446" s="10"/>
      <c r="AJW446" s="10"/>
      <c r="AJX446" s="10"/>
      <c r="AJY446" s="10"/>
      <c r="AJZ446" s="10"/>
      <c r="AKA446" s="10"/>
      <c r="AKB446" s="10"/>
      <c r="AKC446" s="10"/>
      <c r="AKD446" s="10"/>
      <c r="AKE446" s="10"/>
      <c r="AKF446" s="10"/>
      <c r="AKG446" s="10"/>
      <c r="AKH446" s="10"/>
      <c r="AKI446" s="10"/>
      <c r="AKJ446" s="10"/>
      <c r="AKK446" s="10"/>
      <c r="AKL446" s="10"/>
      <c r="AKM446" s="10"/>
      <c r="AKN446" s="10"/>
      <c r="AKO446" s="10"/>
      <c r="AKP446" s="10"/>
      <c r="AKQ446" s="10"/>
      <c r="AKR446" s="10"/>
      <c r="AKS446" s="10"/>
      <c r="AKT446" s="10"/>
      <c r="AKU446" s="10"/>
      <c r="AKV446" s="10"/>
      <c r="AKW446" s="10"/>
      <c r="AKX446" s="10"/>
      <c r="AKY446" s="10"/>
      <c r="AKZ446" s="10"/>
      <c r="ALA446" s="10"/>
      <c r="ALB446" s="10"/>
      <c r="ALC446" s="10"/>
      <c r="ALD446" s="10"/>
      <c r="ALE446" s="10"/>
      <c r="ALF446" s="10"/>
      <c r="ALG446" s="10"/>
      <c r="ALH446" s="10"/>
      <c r="ALI446" s="10"/>
      <c r="ALJ446" s="10"/>
      <c r="ALK446" s="10"/>
      <c r="ALL446" s="10"/>
      <c r="ALM446" s="10"/>
      <c r="ALN446" s="10"/>
      <c r="ALO446" s="10"/>
      <c r="ALP446" s="10"/>
      <c r="ALQ446" s="10"/>
      <c r="ALR446" s="10"/>
      <c r="ALS446" s="10"/>
      <c r="ALT446" s="10"/>
      <c r="ALU446" s="10"/>
      <c r="ALV446" s="10"/>
      <c r="ALW446" s="10"/>
      <c r="ALX446" s="10"/>
      <c r="ALY446" s="10"/>
      <c r="ALZ446" s="10"/>
      <c r="AMA446" s="10"/>
      <c r="AMB446" s="10"/>
      <c r="AMC446" s="10"/>
      <c r="AMD446" s="10"/>
      <c r="AME446" s="10"/>
      <c r="AMF446" s="10"/>
      <c r="AMG446" s="10"/>
      <c r="AMH446" s="10"/>
      <c r="AMI446" s="10"/>
      <c r="AMJ446" s="10"/>
      <c r="AMK446" s="10"/>
      <c r="AML446" s="10"/>
      <c r="AMM446" s="10"/>
      <c r="AMN446" s="10"/>
      <c r="AMO446" s="10"/>
      <c r="AMP446" s="10"/>
      <c r="AMQ446" s="10"/>
      <c r="AMR446" s="10"/>
      <c r="AMS446" s="10"/>
      <c r="AMT446" s="10"/>
      <c r="AMU446" s="10"/>
      <c r="AMV446" s="10"/>
      <c r="AMW446" s="10"/>
      <c r="AMX446" s="10"/>
      <c r="AMY446" s="10"/>
      <c r="AMZ446" s="10"/>
      <c r="ANA446" s="10"/>
      <c r="ANB446" s="10"/>
      <c r="ANC446" s="10"/>
      <c r="AND446" s="10"/>
      <c r="ANE446" s="10"/>
      <c r="ANF446" s="10"/>
      <c r="ANG446" s="10"/>
      <c r="ANH446" s="10"/>
      <c r="ANI446" s="10"/>
      <c r="ANJ446" s="10"/>
      <c r="ANK446" s="10"/>
      <c r="ANL446" s="10"/>
      <c r="ANM446" s="10"/>
      <c r="ANN446" s="10"/>
      <c r="ANO446" s="10"/>
      <c r="ANP446" s="10"/>
      <c r="ANQ446" s="10"/>
      <c r="ANR446" s="10"/>
      <c r="ANS446" s="10"/>
      <c r="ANT446" s="10"/>
      <c r="ANU446" s="10"/>
      <c r="ANV446" s="10"/>
      <c r="ANW446" s="10"/>
      <c r="ANX446" s="10"/>
      <c r="ANY446" s="10"/>
      <c r="ANZ446" s="10"/>
      <c r="AOA446" s="10"/>
      <c r="AOB446" s="10"/>
      <c r="AOC446" s="10"/>
      <c r="AOD446" s="10"/>
      <c r="AOE446" s="10"/>
      <c r="AOF446" s="10"/>
      <c r="AOG446" s="10"/>
      <c r="AOH446" s="10"/>
      <c r="AOI446" s="10"/>
      <c r="AOJ446" s="10"/>
      <c r="AOK446" s="10"/>
      <c r="AOL446" s="10"/>
      <c r="AOM446" s="10"/>
      <c r="AON446" s="10"/>
      <c r="AOO446" s="10"/>
      <c r="AOP446" s="10"/>
      <c r="AOQ446" s="10"/>
      <c r="AOR446" s="10"/>
      <c r="AOS446" s="10"/>
      <c r="AOT446" s="10"/>
      <c r="AOU446" s="10"/>
      <c r="AOV446" s="10"/>
      <c r="AOW446" s="10"/>
      <c r="AOX446" s="10"/>
      <c r="AOY446" s="10"/>
      <c r="AOZ446" s="10"/>
      <c r="APA446" s="10"/>
      <c r="APB446" s="10"/>
      <c r="APC446" s="10"/>
      <c r="APD446" s="10"/>
      <c r="APE446" s="10"/>
      <c r="APF446" s="10"/>
      <c r="APG446" s="10"/>
      <c r="APH446" s="10"/>
      <c r="API446" s="10"/>
      <c r="APJ446" s="10"/>
      <c r="APK446" s="10"/>
      <c r="APL446" s="10"/>
      <c r="APM446" s="10"/>
      <c r="APN446" s="10"/>
      <c r="APO446" s="10"/>
      <c r="APP446" s="10"/>
      <c r="APQ446" s="10"/>
      <c r="APR446" s="10"/>
      <c r="APS446" s="10"/>
      <c r="APT446" s="10"/>
      <c r="APU446" s="10"/>
      <c r="APV446" s="10"/>
      <c r="APW446" s="10"/>
      <c r="APX446" s="10"/>
      <c r="APY446" s="10"/>
      <c r="APZ446" s="10"/>
      <c r="AQA446" s="10"/>
      <c r="AQB446" s="10"/>
      <c r="AQC446" s="10"/>
      <c r="AQD446" s="10"/>
      <c r="AQE446" s="10"/>
      <c r="AQF446" s="10"/>
      <c r="AQG446" s="10"/>
      <c r="AQH446" s="10"/>
      <c r="AQI446" s="10"/>
      <c r="AQJ446" s="10"/>
      <c r="AQK446" s="10"/>
      <c r="AQL446" s="10"/>
      <c r="AQM446" s="10"/>
      <c r="AQN446" s="10"/>
      <c r="AQO446" s="10"/>
      <c r="AQP446" s="10"/>
      <c r="AQQ446" s="10"/>
      <c r="AQR446" s="10"/>
      <c r="AQS446" s="10"/>
      <c r="AQT446" s="10"/>
      <c r="AQU446" s="10"/>
      <c r="AQV446" s="10"/>
      <c r="AQW446" s="10"/>
      <c r="AQX446" s="10"/>
      <c r="AQY446" s="10"/>
      <c r="AQZ446" s="10"/>
      <c r="ARA446" s="10"/>
      <c r="ARB446" s="10"/>
      <c r="ARC446" s="10"/>
      <c r="ARD446" s="10"/>
      <c r="ARE446" s="10"/>
      <c r="ARF446" s="10"/>
      <c r="ARG446" s="10"/>
      <c r="ARH446" s="10"/>
      <c r="ARI446" s="10"/>
      <c r="ARJ446" s="10"/>
      <c r="ARK446" s="10"/>
      <c r="ARL446" s="10"/>
      <c r="ARM446" s="10"/>
      <c r="ARN446" s="10"/>
      <c r="ARO446" s="10"/>
      <c r="ARP446" s="10"/>
      <c r="ARQ446" s="10"/>
      <c r="ARR446" s="10"/>
      <c r="ARS446" s="10"/>
      <c r="ART446" s="10"/>
      <c r="ARU446" s="10"/>
      <c r="ARV446" s="10"/>
      <c r="ARW446" s="10"/>
      <c r="ARX446" s="10"/>
      <c r="ARY446" s="10"/>
      <c r="ARZ446" s="10"/>
      <c r="ASA446" s="10"/>
      <c r="ASB446" s="10"/>
      <c r="ASC446" s="10"/>
      <c r="ASD446" s="10"/>
      <c r="ASE446" s="10"/>
      <c r="ASF446" s="10"/>
      <c r="ASG446" s="10"/>
      <c r="ASH446" s="10"/>
      <c r="ASI446" s="10"/>
      <c r="ASJ446" s="10"/>
      <c r="ASK446" s="10"/>
      <c r="ASL446" s="10"/>
      <c r="ASM446" s="10"/>
      <c r="ASN446" s="10"/>
      <c r="ASO446" s="10"/>
      <c r="ASP446" s="10"/>
      <c r="ASQ446" s="10"/>
      <c r="ASR446" s="10"/>
      <c r="ASS446" s="10"/>
      <c r="AST446" s="10"/>
      <c r="ASU446" s="10"/>
      <c r="ASV446" s="10"/>
      <c r="ASW446" s="10"/>
      <c r="ASX446" s="10"/>
      <c r="ASY446" s="10"/>
      <c r="ASZ446" s="10"/>
      <c r="ATA446" s="10"/>
      <c r="ATB446" s="10"/>
      <c r="ATC446" s="10"/>
      <c r="ATD446" s="10"/>
      <c r="ATE446" s="10"/>
      <c r="ATF446" s="10"/>
      <c r="ATG446" s="10"/>
      <c r="ATH446" s="10"/>
      <c r="ATI446" s="10"/>
      <c r="ATJ446" s="10"/>
      <c r="ATK446" s="10"/>
      <c r="ATL446" s="10"/>
      <c r="ATM446" s="10"/>
      <c r="ATN446" s="10"/>
      <c r="ATO446" s="10"/>
      <c r="ATP446" s="10"/>
      <c r="ATQ446" s="10"/>
      <c r="ATR446" s="10"/>
      <c r="ATS446" s="10"/>
      <c r="ATT446" s="10"/>
      <c r="ATU446" s="10"/>
      <c r="ATV446" s="10"/>
      <c r="ATW446" s="10"/>
      <c r="ATX446" s="10"/>
      <c r="ATY446" s="10"/>
      <c r="ATZ446" s="10"/>
      <c r="AUA446" s="10"/>
      <c r="AUB446" s="10"/>
      <c r="AUC446" s="10"/>
      <c r="AUD446" s="10"/>
      <c r="AUE446" s="10"/>
      <c r="AUF446" s="10"/>
      <c r="AUG446" s="10"/>
      <c r="AUH446" s="10"/>
      <c r="AUI446" s="10"/>
      <c r="AUJ446" s="10"/>
      <c r="AUK446" s="10"/>
      <c r="AUL446" s="10"/>
      <c r="AUM446" s="10"/>
      <c r="AUN446" s="10"/>
      <c r="AUO446" s="10"/>
      <c r="AUP446" s="10"/>
      <c r="AUQ446" s="10"/>
      <c r="AUR446" s="10"/>
      <c r="AUS446" s="10"/>
      <c r="AUT446" s="10"/>
      <c r="AUU446" s="10"/>
      <c r="AUV446" s="10"/>
      <c r="AUW446" s="10"/>
      <c r="AUX446" s="10"/>
      <c r="AUY446" s="10"/>
      <c r="AUZ446" s="10"/>
      <c r="AVA446" s="10"/>
      <c r="AVB446" s="10"/>
      <c r="AVC446" s="10"/>
      <c r="AVD446" s="10"/>
      <c r="AVE446" s="10"/>
      <c r="AVF446" s="10"/>
      <c r="AVG446" s="10"/>
      <c r="AVH446" s="10"/>
      <c r="AVI446" s="10"/>
      <c r="AVJ446" s="10"/>
      <c r="AVK446" s="10"/>
      <c r="AVL446" s="10"/>
      <c r="AVM446" s="10"/>
      <c r="AVN446" s="10"/>
      <c r="AVO446" s="10"/>
      <c r="AVP446" s="10"/>
      <c r="AVQ446" s="10"/>
      <c r="AVR446" s="10"/>
      <c r="AVS446" s="10"/>
      <c r="AVT446" s="10"/>
      <c r="AVU446" s="10"/>
      <c r="AVV446" s="10"/>
      <c r="AVW446" s="10"/>
      <c r="AVX446" s="10"/>
      <c r="AVY446" s="10"/>
      <c r="AVZ446" s="10"/>
      <c r="AWA446" s="10"/>
      <c r="AWB446" s="10"/>
      <c r="AWC446" s="10"/>
      <c r="AWD446" s="10"/>
      <c r="AWE446" s="10"/>
      <c r="AWF446" s="10"/>
      <c r="AWG446" s="10"/>
      <c r="AWH446" s="10"/>
      <c r="AWI446" s="10"/>
      <c r="AWJ446" s="10"/>
      <c r="AWK446" s="10"/>
      <c r="AWL446" s="10"/>
      <c r="AWM446" s="10"/>
      <c r="AWN446" s="10"/>
      <c r="AWO446" s="10"/>
      <c r="AWP446" s="10"/>
      <c r="AWQ446" s="10"/>
      <c r="AWR446" s="10"/>
      <c r="AWS446" s="10"/>
      <c r="AWT446" s="10"/>
      <c r="AWU446" s="10"/>
      <c r="AWV446" s="10"/>
      <c r="AWW446" s="10"/>
      <c r="AWX446" s="10"/>
      <c r="AWY446" s="10"/>
      <c r="AWZ446" s="10"/>
      <c r="AXA446" s="10"/>
      <c r="AXB446" s="10"/>
      <c r="AXC446" s="10"/>
      <c r="AXD446" s="10"/>
      <c r="AXE446" s="10"/>
      <c r="AXF446" s="10"/>
      <c r="AXG446" s="10"/>
      <c r="AXH446" s="10"/>
      <c r="AXI446" s="10"/>
      <c r="AXJ446" s="10"/>
      <c r="AXK446" s="10"/>
      <c r="AXL446" s="10"/>
      <c r="AXM446" s="10"/>
      <c r="AXN446" s="10"/>
      <c r="AXO446" s="10"/>
      <c r="AXP446" s="10"/>
      <c r="AXQ446" s="10"/>
      <c r="AXR446" s="10"/>
      <c r="AXS446" s="10"/>
      <c r="AXT446" s="10"/>
      <c r="AXU446" s="10"/>
      <c r="AXV446" s="10"/>
      <c r="AXW446" s="10"/>
      <c r="AXX446" s="10"/>
      <c r="AXY446" s="10"/>
      <c r="AXZ446" s="10"/>
      <c r="AYA446" s="10"/>
      <c r="AYB446" s="10"/>
      <c r="AYC446" s="10"/>
      <c r="AYD446" s="10"/>
      <c r="AYE446" s="10"/>
      <c r="AYF446" s="10"/>
      <c r="AYG446" s="10"/>
      <c r="AYH446" s="10"/>
      <c r="AYI446" s="10"/>
      <c r="AYJ446" s="10"/>
      <c r="AYK446" s="10"/>
      <c r="AYL446" s="10"/>
      <c r="AYM446" s="10"/>
      <c r="AYN446" s="10"/>
      <c r="AYO446" s="10"/>
      <c r="AYP446" s="10"/>
      <c r="AYQ446" s="10"/>
      <c r="AYR446" s="10"/>
      <c r="AYS446" s="10"/>
      <c r="AYT446" s="10"/>
      <c r="AYU446" s="10"/>
      <c r="AYV446" s="10"/>
      <c r="AYW446" s="10"/>
      <c r="AYX446" s="10"/>
      <c r="AYY446" s="10"/>
      <c r="AYZ446" s="10"/>
      <c r="AZA446" s="10"/>
      <c r="AZB446" s="10"/>
      <c r="AZC446" s="10"/>
      <c r="AZD446" s="10"/>
      <c r="AZE446" s="10"/>
      <c r="AZF446" s="10"/>
      <c r="AZG446" s="10"/>
      <c r="AZH446" s="10"/>
      <c r="AZI446" s="10"/>
      <c r="AZJ446" s="10"/>
      <c r="AZK446" s="10"/>
      <c r="AZL446" s="10"/>
      <c r="AZM446" s="10"/>
      <c r="AZN446" s="10"/>
      <c r="AZO446" s="10"/>
      <c r="AZP446" s="10"/>
      <c r="AZQ446" s="10"/>
      <c r="AZR446" s="10"/>
      <c r="AZS446" s="10"/>
      <c r="AZT446" s="10"/>
      <c r="AZU446" s="10"/>
      <c r="AZV446" s="10"/>
      <c r="AZW446" s="10"/>
      <c r="AZX446" s="10"/>
      <c r="AZY446" s="10"/>
      <c r="AZZ446" s="10"/>
      <c r="BAA446" s="10"/>
      <c r="BAB446" s="10"/>
      <c r="BAC446" s="10"/>
      <c r="BAD446" s="10"/>
      <c r="BAE446" s="10"/>
      <c r="BAF446" s="10"/>
      <c r="BAG446" s="10"/>
      <c r="BAH446" s="10"/>
      <c r="BAI446" s="10"/>
      <c r="BAJ446" s="10"/>
      <c r="BAK446" s="10"/>
      <c r="BAL446" s="10"/>
      <c r="BAM446" s="10"/>
      <c r="BAN446" s="10"/>
      <c r="BAO446" s="10"/>
      <c r="BAP446" s="10"/>
      <c r="BAQ446" s="10"/>
      <c r="BAR446" s="10"/>
      <c r="BAS446" s="10"/>
      <c r="BAT446" s="10"/>
      <c r="BAU446" s="10"/>
      <c r="BAV446" s="10"/>
      <c r="BAW446" s="10"/>
      <c r="BAX446" s="10"/>
      <c r="BAY446" s="10"/>
      <c r="BAZ446" s="10"/>
      <c r="BBA446" s="10"/>
      <c r="BBB446" s="10"/>
      <c r="BBC446" s="10"/>
      <c r="BBD446" s="10"/>
      <c r="BBE446" s="10"/>
      <c r="BBF446" s="10"/>
      <c r="BBG446" s="10"/>
      <c r="BBH446" s="10"/>
      <c r="BBI446" s="10"/>
      <c r="BBJ446" s="10"/>
      <c r="BBK446" s="10"/>
      <c r="BBL446" s="10"/>
      <c r="BBM446" s="10"/>
      <c r="BBN446" s="10"/>
      <c r="BBO446" s="10"/>
      <c r="BBP446" s="10"/>
      <c r="BBQ446" s="10"/>
      <c r="BBR446" s="10"/>
      <c r="BBS446" s="10"/>
      <c r="BBT446" s="10"/>
      <c r="BBU446" s="10"/>
      <c r="BBV446" s="10"/>
      <c r="BBW446" s="10"/>
      <c r="BBX446" s="10"/>
      <c r="BBY446" s="10"/>
      <c r="BBZ446" s="10"/>
      <c r="BCA446" s="10"/>
      <c r="BCB446" s="10"/>
      <c r="BCC446" s="10"/>
      <c r="BCD446" s="10"/>
      <c r="BCE446" s="10"/>
      <c r="BCF446" s="10"/>
      <c r="BCG446" s="10"/>
      <c r="BCH446" s="10"/>
      <c r="BCI446" s="10"/>
      <c r="BCJ446" s="10"/>
      <c r="BCK446" s="10"/>
      <c r="BCL446" s="10"/>
      <c r="BCM446" s="10"/>
      <c r="BCN446" s="10"/>
      <c r="BCO446" s="10"/>
      <c r="BCP446" s="10"/>
      <c r="BCQ446" s="10"/>
      <c r="BCR446" s="10"/>
      <c r="BCS446" s="10"/>
      <c r="BCT446" s="10"/>
      <c r="BCU446" s="10"/>
      <c r="BCV446" s="10"/>
      <c r="BCW446" s="10"/>
      <c r="BCX446" s="10"/>
      <c r="BCY446" s="10"/>
      <c r="BCZ446" s="10"/>
      <c r="BDA446" s="10"/>
      <c r="BDB446" s="10"/>
      <c r="BDC446" s="10"/>
      <c r="BDD446" s="10"/>
      <c r="BDE446" s="10"/>
      <c r="BDF446" s="10"/>
      <c r="BDG446" s="10"/>
      <c r="BDH446" s="10"/>
      <c r="BDI446" s="10"/>
      <c r="BDJ446" s="10"/>
      <c r="BDK446" s="10"/>
      <c r="BDL446" s="10"/>
      <c r="BDM446" s="10"/>
      <c r="BDN446" s="10"/>
      <c r="BDO446" s="10"/>
      <c r="BDP446" s="10"/>
      <c r="BDQ446" s="10"/>
      <c r="BDR446" s="10"/>
      <c r="BDS446" s="10"/>
      <c r="BDT446" s="10"/>
      <c r="BDU446" s="10"/>
      <c r="BDV446" s="10"/>
      <c r="BDW446" s="10"/>
      <c r="BDX446" s="10"/>
      <c r="BDY446" s="10"/>
      <c r="BDZ446" s="10"/>
      <c r="BEA446" s="10"/>
      <c r="BEB446" s="10"/>
      <c r="BEC446" s="10"/>
      <c r="BED446" s="10"/>
      <c r="BEE446" s="10"/>
      <c r="BEF446" s="10"/>
      <c r="BEG446" s="10"/>
      <c r="BEH446" s="10"/>
      <c r="BEI446" s="10"/>
      <c r="BEJ446" s="10"/>
      <c r="BEK446" s="10"/>
      <c r="BEL446" s="10"/>
      <c r="BEM446" s="10"/>
      <c r="BEN446" s="10"/>
      <c r="BEO446" s="10"/>
      <c r="BEP446" s="10"/>
      <c r="BEQ446" s="10"/>
      <c r="BER446" s="10"/>
      <c r="BES446" s="10"/>
      <c r="BET446" s="10"/>
      <c r="BEU446" s="10"/>
      <c r="BEV446" s="10"/>
      <c r="BEW446" s="10"/>
      <c r="BEX446" s="10"/>
      <c r="BEY446" s="10"/>
      <c r="BEZ446" s="10"/>
      <c r="BFA446" s="10"/>
      <c r="BFB446" s="10"/>
      <c r="BFC446" s="10"/>
      <c r="BFD446" s="10"/>
      <c r="BFE446" s="10"/>
      <c r="BFF446" s="10"/>
      <c r="BFG446" s="10"/>
      <c r="BFH446" s="10"/>
      <c r="BFI446" s="10"/>
      <c r="BFJ446" s="10"/>
      <c r="BFK446" s="10"/>
      <c r="BFL446" s="10"/>
      <c r="BFM446" s="10"/>
      <c r="BFN446" s="10"/>
      <c r="BFO446" s="10"/>
      <c r="BFP446" s="10"/>
      <c r="BFQ446" s="10"/>
      <c r="BFR446" s="10"/>
      <c r="BFS446" s="10"/>
      <c r="BFT446" s="10"/>
      <c r="BFU446" s="10"/>
      <c r="BFV446" s="10"/>
      <c r="BFW446" s="10"/>
      <c r="BFX446" s="10"/>
      <c r="BFY446" s="10"/>
      <c r="BFZ446" s="10"/>
      <c r="BGA446" s="10"/>
      <c r="BGB446" s="10"/>
      <c r="BGC446" s="10"/>
      <c r="BGD446" s="10"/>
      <c r="BGE446" s="10"/>
      <c r="BGF446" s="10"/>
      <c r="BGG446" s="10"/>
      <c r="BGH446" s="10"/>
      <c r="BGI446" s="10"/>
      <c r="BGJ446" s="10"/>
      <c r="BGK446" s="10"/>
      <c r="BGL446" s="10"/>
      <c r="BGM446" s="10"/>
      <c r="BGN446" s="10"/>
      <c r="BGO446" s="10"/>
      <c r="BGP446" s="10"/>
      <c r="BGQ446" s="10"/>
      <c r="BGR446" s="10"/>
      <c r="BGS446" s="10"/>
      <c r="BGT446" s="10"/>
      <c r="BGU446" s="10"/>
      <c r="BGV446" s="10"/>
      <c r="BGW446" s="10"/>
      <c r="BGX446" s="10"/>
      <c r="BGY446" s="10"/>
      <c r="BGZ446" s="10"/>
      <c r="BHA446" s="10"/>
      <c r="BHB446" s="10"/>
      <c r="BHC446" s="10"/>
      <c r="BHD446" s="10"/>
      <c r="BHE446" s="10"/>
      <c r="BHF446" s="10"/>
      <c r="BHG446" s="10"/>
      <c r="BHH446" s="10"/>
      <c r="BHI446" s="10"/>
      <c r="BHJ446" s="10"/>
      <c r="BHK446" s="10"/>
      <c r="BHL446" s="10"/>
      <c r="BHM446" s="10"/>
      <c r="BHN446" s="10"/>
      <c r="BHO446" s="10"/>
      <c r="BHP446" s="10"/>
      <c r="BHQ446" s="10"/>
      <c r="BHR446" s="10"/>
      <c r="BHS446" s="10"/>
      <c r="BHT446" s="10"/>
      <c r="BHU446" s="10"/>
      <c r="BHV446" s="10"/>
      <c r="BHW446" s="10"/>
      <c r="BHX446" s="10"/>
      <c r="BHY446" s="10"/>
      <c r="BHZ446" s="10"/>
      <c r="BIA446" s="10"/>
      <c r="BIB446" s="10"/>
      <c r="BIC446" s="10"/>
      <c r="BID446" s="10"/>
      <c r="BIE446" s="10"/>
      <c r="BIF446" s="10"/>
      <c r="BIG446" s="10"/>
      <c r="BIH446" s="10"/>
      <c r="BII446" s="10"/>
      <c r="BIJ446" s="10"/>
      <c r="BIK446" s="10"/>
      <c r="BIL446" s="10"/>
      <c r="BIM446" s="10"/>
      <c r="BIN446" s="10"/>
      <c r="BIO446" s="10"/>
      <c r="BIP446" s="10"/>
      <c r="BIQ446" s="10"/>
      <c r="BIR446" s="10"/>
      <c r="BIS446" s="10"/>
      <c r="BIT446" s="10"/>
      <c r="BIU446" s="10"/>
      <c r="BIV446" s="10"/>
      <c r="BIW446" s="10"/>
      <c r="BIX446" s="10"/>
      <c r="BIY446" s="10"/>
      <c r="BIZ446" s="10"/>
      <c r="BJA446" s="10"/>
      <c r="BJB446" s="10"/>
      <c r="BJC446" s="10"/>
      <c r="BJD446" s="10"/>
      <c r="BJE446" s="10"/>
      <c r="BJF446" s="10"/>
      <c r="BJG446" s="10"/>
      <c r="BJH446" s="10"/>
      <c r="BJI446" s="10"/>
      <c r="BJJ446" s="10"/>
      <c r="BJK446" s="10"/>
      <c r="BJL446" s="10"/>
      <c r="BJM446" s="10"/>
      <c r="BJN446" s="10"/>
      <c r="BJO446" s="10"/>
      <c r="BJP446" s="10"/>
      <c r="BJQ446" s="10"/>
      <c r="BJR446" s="10"/>
      <c r="BJS446" s="10"/>
      <c r="BJT446" s="10"/>
      <c r="BJU446" s="10"/>
      <c r="BJV446" s="10"/>
      <c r="BJW446" s="10"/>
      <c r="BJX446" s="10"/>
      <c r="BJY446" s="10"/>
      <c r="BJZ446" s="10"/>
      <c r="BKA446" s="10"/>
      <c r="BKB446" s="10"/>
      <c r="BKC446" s="10"/>
      <c r="BKD446" s="10"/>
      <c r="BKE446" s="10"/>
      <c r="BKF446" s="10"/>
      <c r="BKG446" s="10"/>
      <c r="BKH446" s="10"/>
      <c r="BKI446" s="10"/>
      <c r="BKJ446" s="10"/>
      <c r="BKK446" s="10"/>
      <c r="BKL446" s="10"/>
      <c r="BKM446" s="10"/>
      <c r="BKN446" s="10"/>
      <c r="BKO446" s="10"/>
      <c r="BKP446" s="10"/>
      <c r="BKQ446" s="10"/>
      <c r="BKR446" s="10"/>
      <c r="BKS446" s="10"/>
      <c r="BKT446" s="10"/>
      <c r="BKU446" s="10"/>
      <c r="BKV446" s="10"/>
      <c r="BKW446" s="10"/>
      <c r="BKX446" s="10"/>
      <c r="BKY446" s="10"/>
      <c r="BKZ446" s="10"/>
      <c r="BLA446" s="10"/>
      <c r="BLB446" s="10"/>
      <c r="BLC446" s="10"/>
      <c r="BLD446" s="10"/>
      <c r="BLE446" s="10"/>
      <c r="BLF446" s="10"/>
      <c r="BLG446" s="10"/>
      <c r="BLH446" s="10"/>
      <c r="BLI446" s="10"/>
      <c r="BLJ446" s="10"/>
      <c r="BLK446" s="10"/>
      <c r="BLL446" s="10"/>
      <c r="BLM446" s="10"/>
      <c r="BLN446" s="10"/>
      <c r="BLO446" s="10"/>
      <c r="BLP446" s="10"/>
      <c r="BLQ446" s="10"/>
      <c r="BLR446" s="10"/>
      <c r="BLS446" s="10"/>
      <c r="BLT446" s="10"/>
      <c r="BLU446" s="10"/>
      <c r="BLV446" s="10"/>
      <c r="BLW446" s="10"/>
      <c r="BLX446" s="10"/>
      <c r="BLY446" s="10"/>
      <c r="BLZ446" s="10"/>
      <c r="BMA446" s="10"/>
      <c r="BMB446" s="10"/>
      <c r="BMC446" s="10"/>
      <c r="BMD446" s="10"/>
      <c r="BME446" s="10"/>
      <c r="BMF446" s="10"/>
      <c r="BMG446" s="10"/>
      <c r="BMH446" s="10"/>
      <c r="BMI446" s="10"/>
      <c r="BMJ446" s="10"/>
      <c r="BMK446" s="10"/>
      <c r="BML446" s="10"/>
      <c r="BMM446" s="10"/>
      <c r="BMN446" s="10"/>
      <c r="BMO446" s="10"/>
      <c r="BMP446" s="10"/>
      <c r="BMQ446" s="10"/>
      <c r="BMR446" s="10"/>
      <c r="BMS446" s="10"/>
      <c r="BMT446" s="10"/>
      <c r="BMU446" s="10"/>
      <c r="BMV446" s="10"/>
      <c r="BMW446" s="10"/>
      <c r="BMX446" s="10"/>
      <c r="BMY446" s="10"/>
      <c r="BMZ446" s="10"/>
      <c r="BNA446" s="10"/>
      <c r="BNB446" s="10"/>
      <c r="BNC446" s="10"/>
      <c r="BND446" s="10"/>
      <c r="BNE446" s="10"/>
      <c r="BNF446" s="10"/>
      <c r="BNG446" s="10"/>
      <c r="BNH446" s="10"/>
      <c r="BNI446" s="10"/>
      <c r="BNJ446" s="10"/>
      <c r="BNK446" s="10"/>
      <c r="BNL446" s="10"/>
      <c r="BNM446" s="10"/>
      <c r="BNN446" s="10"/>
      <c r="BNO446" s="10"/>
      <c r="BNP446" s="10"/>
      <c r="BNQ446" s="10"/>
      <c r="BNR446" s="10"/>
      <c r="BNS446" s="10"/>
      <c r="BNT446" s="10"/>
      <c r="BNU446" s="10"/>
      <c r="BNV446" s="10"/>
      <c r="BNW446" s="10"/>
      <c r="BNX446" s="10"/>
      <c r="BNY446" s="10"/>
      <c r="BNZ446" s="10"/>
      <c r="BOA446" s="10"/>
      <c r="BOB446" s="10"/>
      <c r="BOC446" s="10"/>
      <c r="BOD446" s="10"/>
      <c r="BOE446" s="10"/>
      <c r="BOF446" s="10"/>
      <c r="BOG446" s="10"/>
      <c r="BOH446" s="10"/>
      <c r="BOI446" s="10"/>
      <c r="BOJ446" s="10"/>
      <c r="BOK446" s="10"/>
      <c r="BOL446" s="10"/>
      <c r="BOM446" s="10"/>
      <c r="BON446" s="10"/>
      <c r="BOO446" s="10"/>
      <c r="BOP446" s="10"/>
      <c r="BOQ446" s="10"/>
      <c r="BOR446" s="10"/>
      <c r="BOS446" s="10"/>
      <c r="BOT446" s="10"/>
      <c r="BOU446" s="10"/>
      <c r="BOV446" s="10"/>
      <c r="BOW446" s="10"/>
      <c r="BOX446" s="10"/>
      <c r="BOY446" s="10"/>
      <c r="BOZ446" s="10"/>
      <c r="BPA446" s="10"/>
      <c r="BPB446" s="10"/>
      <c r="BPC446" s="10"/>
      <c r="BPD446" s="10"/>
      <c r="BPE446" s="10"/>
      <c r="BPF446" s="10"/>
      <c r="BPG446" s="10"/>
      <c r="BPH446" s="10"/>
      <c r="BPI446" s="10"/>
      <c r="BPJ446" s="10"/>
      <c r="BPK446" s="10"/>
      <c r="BPL446" s="10"/>
      <c r="BPM446" s="10"/>
      <c r="BPN446" s="10"/>
      <c r="BPO446" s="10"/>
      <c r="BPP446" s="10"/>
      <c r="BPQ446" s="10"/>
      <c r="BPR446" s="10"/>
      <c r="BPS446" s="10"/>
      <c r="BPT446" s="10"/>
      <c r="BPU446" s="10"/>
      <c r="BPV446" s="10"/>
      <c r="BPW446" s="10"/>
      <c r="BPX446" s="10"/>
      <c r="BPY446" s="10"/>
      <c r="BPZ446" s="10"/>
      <c r="BQA446" s="10"/>
      <c r="BQB446" s="10"/>
      <c r="BQC446" s="10"/>
      <c r="BQD446" s="10"/>
      <c r="BQE446" s="10"/>
      <c r="BQF446" s="10"/>
      <c r="BQG446" s="10"/>
      <c r="BQH446" s="10"/>
      <c r="BQI446" s="10"/>
      <c r="BQJ446" s="10"/>
      <c r="BQK446" s="10"/>
      <c r="BQL446" s="10"/>
      <c r="BQM446" s="10"/>
      <c r="BQN446" s="10"/>
      <c r="BQO446" s="10"/>
      <c r="BQP446" s="10"/>
      <c r="BQQ446" s="10"/>
      <c r="BQR446" s="10"/>
      <c r="BQS446" s="10"/>
      <c r="BQT446" s="10"/>
      <c r="BQU446" s="10"/>
      <c r="BQV446" s="10"/>
      <c r="BQW446" s="10"/>
      <c r="BQX446" s="10"/>
      <c r="BQY446" s="10"/>
      <c r="BQZ446" s="10"/>
      <c r="BRA446" s="10"/>
      <c r="BRB446" s="10"/>
      <c r="BRC446" s="10"/>
      <c r="BRD446" s="10"/>
      <c r="BRE446" s="10"/>
      <c r="BRF446" s="10"/>
      <c r="BRG446" s="10"/>
      <c r="BRH446" s="10"/>
      <c r="BRI446" s="10"/>
      <c r="BRJ446" s="10"/>
      <c r="BRK446" s="10"/>
      <c r="BRL446" s="10"/>
      <c r="BRM446" s="10"/>
      <c r="BRN446" s="10"/>
      <c r="BRO446" s="10"/>
      <c r="BRP446" s="10"/>
      <c r="BRQ446" s="10"/>
      <c r="BRR446" s="10"/>
      <c r="BRS446" s="10"/>
      <c r="BRT446" s="10"/>
      <c r="BRU446" s="10"/>
      <c r="BRV446" s="10"/>
      <c r="BRW446" s="10"/>
      <c r="BRX446" s="10"/>
      <c r="BRY446" s="10"/>
      <c r="BRZ446" s="10"/>
      <c r="BSA446" s="10"/>
      <c r="BSB446" s="10"/>
      <c r="BSC446" s="10"/>
      <c r="BSD446" s="10"/>
      <c r="BSE446" s="10"/>
      <c r="BSF446" s="10"/>
      <c r="BSG446" s="10"/>
      <c r="BSH446" s="10"/>
      <c r="BSI446" s="10"/>
      <c r="BSJ446" s="10"/>
      <c r="BSK446" s="10"/>
      <c r="BSL446" s="10"/>
      <c r="BSM446" s="10"/>
      <c r="BSN446" s="10"/>
      <c r="BSO446" s="10"/>
      <c r="BSP446" s="10"/>
      <c r="BSQ446" s="10"/>
      <c r="BSR446" s="10"/>
      <c r="BSS446" s="10"/>
      <c r="BST446" s="10"/>
      <c r="BSU446" s="10"/>
      <c r="BSV446" s="10"/>
      <c r="BSW446" s="10"/>
      <c r="BSX446" s="10"/>
      <c r="BSY446" s="10"/>
      <c r="BSZ446" s="10"/>
      <c r="BTA446" s="10"/>
      <c r="BTB446" s="10"/>
      <c r="BTC446" s="10"/>
      <c r="BTD446" s="10"/>
      <c r="BTE446" s="10"/>
      <c r="BTF446" s="10"/>
      <c r="BTG446" s="10"/>
      <c r="BTH446" s="10"/>
      <c r="BTI446" s="10"/>
      <c r="BTJ446" s="10"/>
      <c r="BTK446" s="10"/>
      <c r="BTL446" s="10"/>
      <c r="BTM446" s="10"/>
      <c r="BTN446" s="10"/>
      <c r="BTO446" s="10"/>
      <c r="BTP446" s="10"/>
      <c r="BTQ446" s="10"/>
      <c r="BTR446" s="10"/>
      <c r="BTS446" s="10"/>
      <c r="BTT446" s="10"/>
      <c r="BTU446" s="10"/>
      <c r="BTV446" s="10"/>
      <c r="BTW446" s="10"/>
      <c r="BTX446" s="10"/>
      <c r="BTY446" s="10"/>
      <c r="BTZ446" s="10"/>
      <c r="BUA446" s="10"/>
      <c r="BUB446" s="10"/>
      <c r="BUC446" s="10"/>
      <c r="BUD446" s="10"/>
      <c r="BUE446" s="10"/>
      <c r="BUF446" s="10"/>
      <c r="BUG446" s="10"/>
      <c r="BUH446" s="10"/>
      <c r="BUI446" s="10"/>
      <c r="BUJ446" s="10"/>
      <c r="BUK446" s="10"/>
      <c r="BUL446" s="10"/>
      <c r="BUM446" s="10"/>
      <c r="BUN446" s="10"/>
      <c r="BUO446" s="10"/>
      <c r="BUP446" s="10"/>
      <c r="BUQ446" s="10"/>
      <c r="BUR446" s="10"/>
      <c r="BUS446" s="10"/>
      <c r="BUT446" s="10"/>
      <c r="BUU446" s="10"/>
      <c r="BUV446" s="10"/>
      <c r="BUW446" s="10"/>
      <c r="BUX446" s="10"/>
      <c r="BUY446" s="10"/>
      <c r="BUZ446" s="10"/>
      <c r="BVA446" s="10"/>
      <c r="BVB446" s="10"/>
      <c r="BVC446" s="10"/>
      <c r="BVD446" s="10"/>
      <c r="BVE446" s="10"/>
      <c r="BVF446" s="10"/>
      <c r="BVG446" s="10"/>
      <c r="BVH446" s="10"/>
      <c r="BVI446" s="10"/>
      <c r="BVJ446" s="10"/>
      <c r="BVK446" s="10"/>
      <c r="BVL446" s="10"/>
      <c r="BVM446" s="10"/>
      <c r="BVN446" s="10"/>
      <c r="BVO446" s="10"/>
      <c r="BVP446" s="10"/>
      <c r="BVQ446" s="10"/>
      <c r="BVR446" s="10"/>
      <c r="BVS446" s="10"/>
      <c r="BVT446" s="10"/>
      <c r="BVU446" s="10"/>
      <c r="BVV446" s="10"/>
      <c r="BVW446" s="10"/>
      <c r="BVX446" s="10"/>
      <c r="BVY446" s="10"/>
      <c r="BVZ446" s="10"/>
      <c r="BWA446" s="10"/>
      <c r="BWB446" s="10"/>
      <c r="BWC446" s="10"/>
      <c r="BWD446" s="10"/>
      <c r="BWE446" s="10"/>
      <c r="BWF446" s="10"/>
      <c r="BWG446" s="10"/>
      <c r="BWH446" s="10"/>
      <c r="BWI446" s="10"/>
      <c r="BWJ446" s="10"/>
      <c r="BWK446" s="10"/>
      <c r="BWL446" s="10"/>
      <c r="BWM446" s="10"/>
      <c r="BWN446" s="10"/>
      <c r="BWO446" s="10"/>
      <c r="BWP446" s="10"/>
      <c r="BWQ446" s="10"/>
      <c r="BWR446" s="10"/>
      <c r="BWS446" s="10"/>
      <c r="BWT446" s="10"/>
      <c r="BWU446" s="10"/>
      <c r="BWV446" s="10"/>
      <c r="BWW446" s="10"/>
      <c r="BWX446" s="10"/>
      <c r="BWY446" s="10"/>
      <c r="BWZ446" s="10"/>
      <c r="BXA446" s="10"/>
      <c r="BXB446" s="10"/>
      <c r="BXC446" s="10"/>
      <c r="BXD446" s="10"/>
      <c r="BXE446" s="10"/>
      <c r="BXF446" s="10"/>
      <c r="BXG446" s="10"/>
      <c r="BXH446" s="10"/>
      <c r="BXI446" s="10"/>
      <c r="BXJ446" s="10"/>
      <c r="BXK446" s="10"/>
      <c r="BXL446" s="10"/>
      <c r="BXM446" s="10"/>
      <c r="BXN446" s="10"/>
      <c r="BXO446" s="10"/>
      <c r="BXP446" s="10"/>
      <c r="BXQ446" s="10"/>
      <c r="BXR446" s="10"/>
      <c r="BXS446" s="10"/>
      <c r="BXT446" s="10"/>
      <c r="BXU446" s="10"/>
      <c r="BXV446" s="10"/>
      <c r="BXW446" s="10"/>
      <c r="BXX446" s="10"/>
      <c r="BXY446" s="10"/>
      <c r="BXZ446" s="10"/>
      <c r="BYA446" s="10"/>
      <c r="BYB446" s="10"/>
      <c r="BYC446" s="10"/>
      <c r="BYD446" s="10"/>
      <c r="BYE446" s="10"/>
      <c r="BYF446" s="10"/>
      <c r="BYG446" s="10"/>
      <c r="BYH446" s="10"/>
      <c r="BYI446" s="10"/>
      <c r="BYJ446" s="10"/>
      <c r="BYK446" s="10"/>
      <c r="BYL446" s="10"/>
      <c r="BYM446" s="10"/>
      <c r="BYN446" s="10"/>
      <c r="BYO446" s="10"/>
      <c r="BYP446" s="10"/>
      <c r="BYQ446" s="10"/>
      <c r="BYR446" s="10"/>
      <c r="BYS446" s="10"/>
      <c r="BYT446" s="10"/>
      <c r="BYU446" s="10"/>
      <c r="BYV446" s="10"/>
      <c r="BYW446" s="10"/>
      <c r="BYX446" s="10"/>
      <c r="BYY446" s="10"/>
      <c r="BYZ446" s="10"/>
      <c r="BZA446" s="10"/>
      <c r="BZB446" s="10"/>
      <c r="BZC446" s="10"/>
      <c r="BZD446" s="10"/>
      <c r="BZE446" s="10"/>
      <c r="BZF446" s="10"/>
      <c r="BZG446" s="10"/>
      <c r="BZH446" s="10"/>
      <c r="BZI446" s="10"/>
      <c r="BZJ446" s="10"/>
      <c r="BZK446" s="10"/>
      <c r="BZL446" s="10"/>
      <c r="BZM446" s="10"/>
      <c r="BZN446" s="10"/>
      <c r="BZO446" s="10"/>
      <c r="BZP446" s="10"/>
      <c r="BZQ446" s="10"/>
      <c r="BZR446" s="10"/>
      <c r="BZS446" s="10"/>
      <c r="BZT446" s="10"/>
      <c r="BZU446" s="10"/>
      <c r="BZV446" s="10"/>
      <c r="BZW446" s="10"/>
      <c r="BZX446" s="10"/>
      <c r="BZY446" s="10"/>
      <c r="BZZ446" s="10"/>
      <c r="CAA446" s="10"/>
      <c r="CAB446" s="10"/>
      <c r="CAC446" s="10"/>
      <c r="CAD446" s="10"/>
      <c r="CAE446" s="10"/>
      <c r="CAF446" s="10"/>
      <c r="CAG446" s="10"/>
      <c r="CAH446" s="10"/>
      <c r="CAI446" s="10"/>
      <c r="CAJ446" s="10"/>
      <c r="CAK446" s="10"/>
      <c r="CAL446" s="10"/>
      <c r="CAM446" s="10"/>
      <c r="CAN446" s="10"/>
      <c r="CAO446" s="10"/>
      <c r="CAP446" s="10"/>
      <c r="CAQ446" s="10"/>
      <c r="CAR446" s="10"/>
      <c r="CAS446" s="10"/>
      <c r="CAT446" s="10"/>
      <c r="CAU446" s="10"/>
      <c r="CAV446" s="10"/>
      <c r="CAW446" s="10"/>
      <c r="CAX446" s="10"/>
      <c r="CAY446" s="10"/>
      <c r="CAZ446" s="10"/>
      <c r="CBA446" s="10"/>
      <c r="CBB446" s="10"/>
      <c r="CBC446" s="10"/>
      <c r="CBD446" s="10"/>
      <c r="CBE446" s="10"/>
      <c r="CBF446" s="10"/>
      <c r="CBG446" s="10"/>
      <c r="CBH446" s="10"/>
      <c r="CBI446" s="10"/>
      <c r="CBJ446" s="10"/>
      <c r="CBK446" s="10"/>
      <c r="CBL446" s="10"/>
      <c r="CBM446" s="10"/>
      <c r="CBN446" s="10"/>
      <c r="CBO446" s="10"/>
      <c r="CBP446" s="10"/>
      <c r="CBQ446" s="10"/>
      <c r="CBR446" s="10"/>
      <c r="CBS446" s="10"/>
      <c r="CBT446" s="10"/>
      <c r="CBU446" s="10"/>
      <c r="CBV446" s="10"/>
      <c r="CBW446" s="10"/>
      <c r="CBX446" s="10"/>
      <c r="CBY446" s="10"/>
      <c r="CBZ446" s="10"/>
      <c r="CCA446" s="10"/>
      <c r="CCB446" s="10"/>
      <c r="CCC446" s="10"/>
      <c r="CCD446" s="10"/>
      <c r="CCE446" s="10"/>
      <c r="CCF446" s="10"/>
      <c r="CCG446" s="10"/>
      <c r="CCH446" s="10"/>
      <c r="CCI446" s="10"/>
      <c r="CCJ446" s="10"/>
      <c r="CCK446" s="10"/>
      <c r="CCL446" s="10"/>
      <c r="CCM446" s="10"/>
      <c r="CCN446" s="10"/>
      <c r="CCO446" s="10"/>
      <c r="CCP446" s="10"/>
      <c r="CCQ446" s="10"/>
      <c r="CCR446" s="10"/>
      <c r="CCS446" s="10"/>
      <c r="CCT446" s="10"/>
      <c r="CCU446" s="10"/>
      <c r="CCV446" s="10"/>
      <c r="CCW446" s="10"/>
      <c r="CCX446" s="10"/>
      <c r="CCY446" s="10"/>
      <c r="CCZ446" s="10"/>
      <c r="CDA446" s="10"/>
      <c r="CDB446" s="10"/>
      <c r="CDC446" s="10"/>
      <c r="CDD446" s="10"/>
      <c r="CDE446" s="10"/>
      <c r="CDF446" s="10"/>
      <c r="CDG446" s="10"/>
      <c r="CDH446" s="10"/>
      <c r="CDI446" s="10"/>
      <c r="CDJ446" s="10"/>
      <c r="CDK446" s="10"/>
      <c r="CDL446" s="10"/>
      <c r="CDM446" s="10"/>
      <c r="CDN446" s="10"/>
      <c r="CDO446" s="10"/>
      <c r="CDP446" s="10"/>
      <c r="CDQ446" s="10"/>
      <c r="CDR446" s="10"/>
      <c r="CDS446" s="10"/>
      <c r="CDT446" s="10"/>
      <c r="CDU446" s="10"/>
      <c r="CDV446" s="10"/>
      <c r="CDW446" s="10"/>
      <c r="CDX446" s="10"/>
      <c r="CDY446" s="10"/>
      <c r="CDZ446" s="10"/>
      <c r="CEA446" s="10"/>
      <c r="CEB446" s="10"/>
      <c r="CEC446" s="10"/>
      <c r="CED446" s="10"/>
      <c r="CEE446" s="10"/>
      <c r="CEF446" s="10"/>
      <c r="CEG446" s="10"/>
      <c r="CEH446" s="10"/>
      <c r="CEI446" s="10"/>
      <c r="CEJ446" s="10"/>
      <c r="CEK446" s="10"/>
      <c r="CEL446" s="10"/>
      <c r="CEM446" s="10"/>
      <c r="CEN446" s="10"/>
      <c r="CEO446" s="10"/>
      <c r="CEP446" s="10"/>
      <c r="CEQ446" s="10"/>
      <c r="CER446" s="10"/>
      <c r="CES446" s="10"/>
      <c r="CET446" s="10"/>
      <c r="CEU446" s="10"/>
      <c r="CEV446" s="10"/>
      <c r="CEW446" s="10"/>
      <c r="CEX446" s="10"/>
      <c r="CEY446" s="10"/>
      <c r="CEZ446" s="10"/>
      <c r="CFA446" s="10"/>
      <c r="CFB446" s="10"/>
      <c r="CFC446" s="10"/>
      <c r="CFD446" s="10"/>
      <c r="CFE446" s="10"/>
      <c r="CFF446" s="10"/>
      <c r="CFG446" s="10"/>
      <c r="CFH446" s="10"/>
      <c r="CFI446" s="10"/>
      <c r="CFJ446" s="10"/>
      <c r="CFK446" s="10"/>
      <c r="CFL446" s="10"/>
      <c r="CFM446" s="10"/>
      <c r="CFN446" s="10"/>
      <c r="CFO446" s="10"/>
      <c r="CFP446" s="10"/>
      <c r="CFQ446" s="10"/>
      <c r="CFR446" s="10"/>
      <c r="CFS446" s="10"/>
      <c r="CFT446" s="10"/>
      <c r="CFU446" s="10"/>
      <c r="CFV446" s="10"/>
      <c r="CFW446" s="10"/>
      <c r="CFX446" s="10"/>
      <c r="CFY446" s="10"/>
      <c r="CFZ446" s="10"/>
      <c r="CGA446" s="10"/>
      <c r="CGB446" s="10"/>
      <c r="CGC446" s="10"/>
      <c r="CGD446" s="10"/>
      <c r="CGE446" s="10"/>
      <c r="CGF446" s="10"/>
      <c r="CGG446" s="10"/>
      <c r="CGH446" s="10"/>
      <c r="CGI446" s="10"/>
      <c r="CGJ446" s="10"/>
      <c r="CGK446" s="10"/>
      <c r="CGL446" s="10"/>
      <c r="CGM446" s="10"/>
      <c r="CGN446" s="10"/>
      <c r="CGO446" s="10"/>
      <c r="CGP446" s="10"/>
      <c r="CGQ446" s="10"/>
      <c r="CGR446" s="10"/>
      <c r="CGS446" s="10"/>
      <c r="CGT446" s="10"/>
      <c r="CGU446" s="10"/>
      <c r="CGV446" s="10"/>
      <c r="CGW446" s="10"/>
      <c r="CGX446" s="10"/>
      <c r="CGY446" s="10"/>
      <c r="CGZ446" s="10"/>
      <c r="CHA446" s="10"/>
      <c r="CHB446" s="10"/>
      <c r="CHC446" s="10"/>
      <c r="CHD446" s="10"/>
      <c r="CHE446" s="10"/>
      <c r="CHF446" s="10"/>
      <c r="CHG446" s="10"/>
      <c r="CHH446" s="10"/>
      <c r="CHI446" s="10"/>
      <c r="CHJ446" s="10"/>
      <c r="CHK446" s="10"/>
      <c r="CHL446" s="10"/>
      <c r="CHM446" s="10"/>
      <c r="CHN446" s="10"/>
      <c r="CHO446" s="10"/>
      <c r="CHP446" s="10"/>
      <c r="CHQ446" s="10"/>
      <c r="CHR446" s="10"/>
      <c r="CHS446" s="10"/>
      <c r="CHT446" s="10"/>
      <c r="CHU446" s="10"/>
      <c r="CHV446" s="10"/>
      <c r="CHW446" s="10"/>
      <c r="CHX446" s="10"/>
      <c r="CHY446" s="10"/>
      <c r="CHZ446" s="10"/>
      <c r="CIA446" s="10"/>
      <c r="CIB446" s="10"/>
      <c r="CIC446" s="10"/>
      <c r="CID446" s="10"/>
      <c r="CIE446" s="10"/>
      <c r="CIF446" s="10"/>
      <c r="CIG446" s="10"/>
      <c r="CIH446" s="10"/>
      <c r="CII446" s="10"/>
      <c r="CIJ446" s="10"/>
      <c r="CIK446" s="10"/>
      <c r="CIL446" s="10"/>
      <c r="CIM446" s="10"/>
      <c r="CIN446" s="10"/>
      <c r="CIO446" s="10"/>
      <c r="CIP446" s="10"/>
      <c r="CIQ446" s="10"/>
      <c r="CIR446" s="10"/>
      <c r="CIS446" s="10"/>
      <c r="CIT446" s="10"/>
      <c r="CIU446" s="10"/>
      <c r="CIV446" s="10"/>
      <c r="CIW446" s="10"/>
      <c r="CIX446" s="10"/>
      <c r="CIY446" s="10"/>
      <c r="CIZ446" s="10"/>
      <c r="CJA446" s="10"/>
      <c r="CJB446" s="10"/>
      <c r="CJC446" s="10"/>
      <c r="CJD446" s="10"/>
      <c r="CJE446" s="10"/>
      <c r="CJF446" s="10"/>
      <c r="CJG446" s="10"/>
      <c r="CJH446" s="10"/>
      <c r="CJI446" s="10"/>
      <c r="CJJ446" s="10"/>
      <c r="CJK446" s="10"/>
      <c r="CJL446" s="10"/>
      <c r="CJM446" s="10"/>
      <c r="CJN446" s="10"/>
      <c r="CJO446" s="10"/>
      <c r="CJP446" s="10"/>
      <c r="CJQ446" s="10"/>
      <c r="CJR446" s="10"/>
      <c r="CJS446" s="10"/>
      <c r="CJT446" s="10"/>
      <c r="CJU446" s="10"/>
      <c r="CJV446" s="10"/>
      <c r="CJW446" s="10"/>
      <c r="CJX446" s="10"/>
      <c r="CJY446" s="10"/>
      <c r="CJZ446" s="10"/>
      <c r="CKA446" s="10"/>
      <c r="CKB446" s="10"/>
      <c r="CKC446" s="10"/>
      <c r="CKD446" s="10"/>
      <c r="CKE446" s="10"/>
      <c r="CKF446" s="10"/>
      <c r="CKG446" s="10"/>
      <c r="CKH446" s="10"/>
      <c r="CKI446" s="10"/>
      <c r="CKJ446" s="10"/>
      <c r="CKK446" s="10"/>
      <c r="CKL446" s="10"/>
      <c r="CKM446" s="10"/>
      <c r="CKN446" s="10"/>
      <c r="CKO446" s="10"/>
      <c r="CKP446" s="10"/>
      <c r="CKQ446" s="10"/>
      <c r="CKR446" s="10"/>
      <c r="CKS446" s="10"/>
      <c r="CKT446" s="10"/>
      <c r="CKU446" s="10"/>
      <c r="CKV446" s="10"/>
      <c r="CKW446" s="10"/>
      <c r="CKX446" s="10"/>
      <c r="CKY446" s="10"/>
      <c r="CKZ446" s="10"/>
      <c r="CLA446" s="10"/>
      <c r="CLB446" s="10"/>
      <c r="CLC446" s="10"/>
      <c r="CLD446" s="10"/>
      <c r="CLE446" s="10"/>
      <c r="CLF446" s="10"/>
      <c r="CLG446" s="10"/>
      <c r="CLH446" s="10"/>
      <c r="CLI446" s="10"/>
      <c r="CLJ446" s="10"/>
      <c r="CLK446" s="10"/>
      <c r="CLL446" s="10"/>
      <c r="CLM446" s="10"/>
      <c r="CLN446" s="10"/>
      <c r="CLO446" s="10"/>
      <c r="CLP446" s="10"/>
      <c r="CLQ446" s="10"/>
      <c r="CLR446" s="10"/>
      <c r="CLS446" s="10"/>
      <c r="CLT446" s="10"/>
      <c r="CLU446" s="10"/>
      <c r="CLV446" s="10"/>
      <c r="CLW446" s="10"/>
      <c r="CLX446" s="10"/>
      <c r="CLY446" s="10"/>
      <c r="CLZ446" s="10"/>
      <c r="CMA446" s="10"/>
      <c r="CMB446" s="10"/>
      <c r="CMC446" s="10"/>
      <c r="CMD446" s="10"/>
      <c r="CME446" s="10"/>
      <c r="CMF446" s="10"/>
      <c r="CMG446" s="10"/>
      <c r="CMH446" s="10"/>
      <c r="CMI446" s="10"/>
      <c r="CMJ446" s="10"/>
      <c r="CMK446" s="10"/>
      <c r="CML446" s="10"/>
      <c r="CMM446" s="10"/>
      <c r="CMN446" s="10"/>
      <c r="CMO446" s="10"/>
      <c r="CMP446" s="10"/>
      <c r="CMQ446" s="10"/>
      <c r="CMR446" s="10"/>
      <c r="CMS446" s="10"/>
      <c r="CMT446" s="10"/>
      <c r="CMU446" s="10"/>
      <c r="CMV446" s="10"/>
      <c r="CMW446" s="10"/>
      <c r="CMX446" s="10"/>
      <c r="CMY446" s="10"/>
      <c r="CMZ446" s="10"/>
      <c r="CNA446" s="10"/>
      <c r="CNB446" s="10"/>
      <c r="CNC446" s="10"/>
      <c r="CND446" s="10"/>
      <c r="CNE446" s="10"/>
      <c r="CNF446" s="10"/>
      <c r="CNG446" s="10"/>
      <c r="CNH446" s="10"/>
      <c r="CNI446" s="10"/>
      <c r="CNJ446" s="10"/>
      <c r="CNK446" s="10"/>
      <c r="CNL446" s="10"/>
      <c r="CNM446" s="10"/>
      <c r="CNN446" s="10"/>
      <c r="CNO446" s="10"/>
      <c r="CNP446" s="10"/>
      <c r="CNQ446" s="10"/>
      <c r="CNR446" s="10"/>
      <c r="CNS446" s="10"/>
      <c r="CNT446" s="10"/>
      <c r="CNU446" s="10"/>
      <c r="CNV446" s="10"/>
      <c r="CNW446" s="10"/>
      <c r="CNX446" s="10"/>
      <c r="CNY446" s="10"/>
      <c r="CNZ446" s="10"/>
      <c r="COA446" s="10"/>
      <c r="COB446" s="10"/>
      <c r="COC446" s="10"/>
      <c r="COD446" s="10"/>
      <c r="COE446" s="10"/>
      <c r="COF446" s="10"/>
      <c r="COG446" s="10"/>
      <c r="COH446" s="10"/>
      <c r="COI446" s="10"/>
      <c r="COJ446" s="10"/>
      <c r="COK446" s="10"/>
      <c r="COL446" s="10"/>
      <c r="COM446" s="10"/>
      <c r="CON446" s="10"/>
      <c r="COO446" s="10"/>
      <c r="COP446" s="10"/>
      <c r="COQ446" s="10"/>
      <c r="COR446" s="10"/>
      <c r="COS446" s="10"/>
      <c r="COT446" s="10"/>
      <c r="COU446" s="10"/>
      <c r="COV446" s="10"/>
      <c r="COW446" s="10"/>
      <c r="COX446" s="10"/>
      <c r="COY446" s="10"/>
      <c r="COZ446" s="10"/>
      <c r="CPA446" s="10"/>
      <c r="CPB446" s="10"/>
      <c r="CPC446" s="10"/>
      <c r="CPD446" s="10"/>
      <c r="CPE446" s="10"/>
      <c r="CPF446" s="10"/>
      <c r="CPG446" s="10"/>
      <c r="CPH446" s="10"/>
      <c r="CPI446" s="10"/>
      <c r="CPJ446" s="10"/>
      <c r="CPK446" s="10"/>
      <c r="CPL446" s="10"/>
      <c r="CPM446" s="10"/>
      <c r="CPN446" s="10"/>
      <c r="CPO446" s="10"/>
      <c r="CPP446" s="10"/>
      <c r="CPQ446" s="10"/>
      <c r="CPR446" s="10"/>
      <c r="CPS446" s="10"/>
      <c r="CPT446" s="10"/>
      <c r="CPU446" s="10"/>
      <c r="CPV446" s="10"/>
      <c r="CPW446" s="10"/>
      <c r="CPX446" s="10"/>
      <c r="CPY446" s="10"/>
      <c r="CPZ446" s="10"/>
      <c r="CQA446" s="10"/>
      <c r="CQB446" s="10"/>
      <c r="CQC446" s="10"/>
      <c r="CQD446" s="10"/>
      <c r="CQE446" s="10"/>
      <c r="CQF446" s="10"/>
      <c r="CQG446" s="10"/>
      <c r="CQH446" s="10"/>
      <c r="CQI446" s="10"/>
      <c r="CQJ446" s="10"/>
      <c r="CQK446" s="10"/>
      <c r="CQL446" s="10"/>
      <c r="CQM446" s="10"/>
      <c r="CQN446" s="10"/>
      <c r="CQO446" s="10"/>
      <c r="CQP446" s="10"/>
      <c r="CQQ446" s="10"/>
      <c r="CQR446" s="10"/>
      <c r="CQS446" s="10"/>
      <c r="CQT446" s="10"/>
      <c r="CQU446" s="10"/>
      <c r="CQV446" s="10"/>
      <c r="CQW446" s="10"/>
      <c r="CQX446" s="10"/>
      <c r="CQY446" s="10"/>
      <c r="CQZ446" s="10"/>
      <c r="CRA446" s="10"/>
      <c r="CRB446" s="10"/>
      <c r="CRC446" s="10"/>
      <c r="CRD446" s="10"/>
      <c r="CRE446" s="10"/>
      <c r="CRF446" s="10"/>
      <c r="CRG446" s="10"/>
      <c r="CRH446" s="10"/>
      <c r="CRI446" s="10"/>
      <c r="CRJ446" s="10"/>
      <c r="CRK446" s="10"/>
      <c r="CRL446" s="10"/>
      <c r="CRM446" s="10"/>
      <c r="CRN446" s="10"/>
      <c r="CRO446" s="10"/>
      <c r="CRP446" s="10"/>
      <c r="CRQ446" s="10"/>
      <c r="CRR446" s="10"/>
      <c r="CRS446" s="10"/>
      <c r="CRT446" s="10"/>
      <c r="CRU446" s="10"/>
      <c r="CRV446" s="10"/>
      <c r="CRW446" s="10"/>
      <c r="CRX446" s="10"/>
      <c r="CRY446" s="10"/>
      <c r="CRZ446" s="10"/>
      <c r="CSA446" s="10"/>
      <c r="CSB446" s="10"/>
      <c r="CSC446" s="10"/>
      <c r="CSD446" s="10"/>
      <c r="CSE446" s="10"/>
      <c r="CSF446" s="10"/>
      <c r="CSG446" s="10"/>
      <c r="CSH446" s="10"/>
      <c r="CSI446" s="10"/>
      <c r="CSJ446" s="10"/>
      <c r="CSK446" s="10"/>
      <c r="CSL446" s="10"/>
      <c r="CSM446" s="10"/>
      <c r="CSN446" s="10"/>
      <c r="CSO446" s="10"/>
      <c r="CSP446" s="10"/>
      <c r="CSQ446" s="10"/>
      <c r="CSR446" s="10"/>
      <c r="CSS446" s="10"/>
      <c r="CST446" s="10"/>
      <c r="CSU446" s="10"/>
      <c r="CSV446" s="10"/>
      <c r="CSW446" s="10"/>
      <c r="CSX446" s="10"/>
      <c r="CSY446" s="10"/>
      <c r="CSZ446" s="10"/>
      <c r="CTA446" s="10"/>
      <c r="CTB446" s="10"/>
      <c r="CTC446" s="10"/>
      <c r="CTD446" s="10"/>
      <c r="CTE446" s="10"/>
      <c r="CTF446" s="10"/>
      <c r="CTG446" s="10"/>
      <c r="CTH446" s="10"/>
      <c r="CTI446" s="10"/>
      <c r="CTJ446" s="10"/>
      <c r="CTK446" s="10"/>
      <c r="CTL446" s="10"/>
      <c r="CTM446" s="10"/>
      <c r="CTN446" s="10"/>
      <c r="CTO446" s="10"/>
      <c r="CTP446" s="10"/>
      <c r="CTQ446" s="10"/>
      <c r="CTR446" s="10"/>
      <c r="CTS446" s="10"/>
      <c r="CTT446" s="10"/>
      <c r="CTU446" s="10"/>
      <c r="CTV446" s="10"/>
      <c r="CTW446" s="10"/>
      <c r="CTX446" s="10"/>
      <c r="CTY446" s="10"/>
      <c r="CTZ446" s="10"/>
      <c r="CUA446" s="10"/>
      <c r="CUB446" s="10"/>
      <c r="CUC446" s="10"/>
      <c r="CUD446" s="10"/>
      <c r="CUE446" s="10"/>
      <c r="CUF446" s="10"/>
      <c r="CUG446" s="10"/>
      <c r="CUH446" s="10"/>
      <c r="CUI446" s="10"/>
      <c r="CUJ446" s="10"/>
      <c r="CUK446" s="10"/>
      <c r="CUL446" s="10"/>
      <c r="CUM446" s="10"/>
      <c r="CUN446" s="10"/>
      <c r="CUO446" s="10"/>
      <c r="CUP446" s="10"/>
      <c r="CUQ446" s="10"/>
      <c r="CUR446" s="10"/>
      <c r="CUS446" s="10"/>
      <c r="CUT446" s="10"/>
      <c r="CUU446" s="10"/>
      <c r="CUV446" s="10"/>
      <c r="CUW446" s="10"/>
      <c r="CUX446" s="10"/>
      <c r="CUY446" s="10"/>
      <c r="CUZ446" s="10"/>
      <c r="CVA446" s="10"/>
      <c r="CVB446" s="10"/>
      <c r="CVC446" s="10"/>
      <c r="CVD446" s="10"/>
      <c r="CVE446" s="10"/>
      <c r="CVF446" s="10"/>
      <c r="CVG446" s="10"/>
      <c r="CVH446" s="10"/>
      <c r="CVI446" s="10"/>
      <c r="CVJ446" s="10"/>
      <c r="CVK446" s="10"/>
      <c r="CVL446" s="10"/>
      <c r="CVM446" s="10"/>
      <c r="CVN446" s="10"/>
      <c r="CVO446" s="10"/>
      <c r="CVP446" s="10"/>
      <c r="CVQ446" s="10"/>
      <c r="CVR446" s="10"/>
      <c r="CVS446" s="10"/>
      <c r="CVT446" s="10"/>
      <c r="CVU446" s="10"/>
      <c r="CVV446" s="10"/>
      <c r="CVW446" s="10"/>
      <c r="CVX446" s="10"/>
      <c r="CVY446" s="10"/>
      <c r="CVZ446" s="10"/>
      <c r="CWA446" s="10"/>
      <c r="CWB446" s="10"/>
      <c r="CWC446" s="10"/>
      <c r="CWD446" s="10"/>
      <c r="CWE446" s="10"/>
      <c r="CWF446" s="10"/>
      <c r="CWG446" s="10"/>
      <c r="CWH446" s="10"/>
      <c r="CWI446" s="10"/>
      <c r="CWJ446" s="10"/>
      <c r="CWK446" s="10"/>
      <c r="CWL446" s="10"/>
      <c r="CWM446" s="10"/>
      <c r="CWN446" s="10"/>
      <c r="CWO446" s="10"/>
      <c r="CWP446" s="10"/>
      <c r="CWQ446" s="10"/>
      <c r="CWR446" s="10"/>
      <c r="CWS446" s="10"/>
      <c r="CWT446" s="10"/>
      <c r="CWU446" s="10"/>
      <c r="CWV446" s="10"/>
      <c r="CWW446" s="10"/>
      <c r="CWX446" s="10"/>
      <c r="CWY446" s="10"/>
      <c r="CWZ446" s="10"/>
      <c r="CXA446" s="10"/>
      <c r="CXB446" s="10"/>
      <c r="CXC446" s="10"/>
      <c r="CXD446" s="10"/>
      <c r="CXE446" s="10"/>
      <c r="CXF446" s="10"/>
      <c r="CXG446" s="10"/>
      <c r="CXH446" s="10"/>
      <c r="CXI446" s="10"/>
      <c r="CXJ446" s="10"/>
      <c r="CXK446" s="10"/>
      <c r="CXL446" s="10"/>
      <c r="CXM446" s="10"/>
      <c r="CXN446" s="10"/>
      <c r="CXO446" s="10"/>
      <c r="CXP446" s="10"/>
      <c r="CXQ446" s="10"/>
      <c r="CXR446" s="10"/>
      <c r="CXS446" s="10"/>
      <c r="CXT446" s="10"/>
      <c r="CXU446" s="10"/>
      <c r="CXV446" s="10"/>
      <c r="CXW446" s="10"/>
      <c r="CXX446" s="10"/>
      <c r="CXY446" s="10"/>
      <c r="CXZ446" s="10"/>
      <c r="CYA446" s="10"/>
      <c r="CYB446" s="10"/>
      <c r="CYC446" s="10"/>
      <c r="CYD446" s="10"/>
      <c r="CYE446" s="10"/>
      <c r="CYF446" s="10"/>
      <c r="CYG446" s="10"/>
      <c r="CYH446" s="10"/>
      <c r="CYI446" s="10"/>
      <c r="CYJ446" s="10"/>
      <c r="CYK446" s="10"/>
      <c r="CYL446" s="10"/>
      <c r="CYM446" s="10"/>
      <c r="CYN446" s="10"/>
      <c r="CYO446" s="10"/>
      <c r="CYP446" s="10"/>
      <c r="CYQ446" s="10"/>
      <c r="CYR446" s="10"/>
      <c r="CYS446" s="10"/>
      <c r="CYT446" s="10"/>
      <c r="CYU446" s="10"/>
      <c r="CYV446" s="10"/>
      <c r="CYW446" s="10"/>
      <c r="CYX446" s="10"/>
      <c r="CYY446" s="10"/>
      <c r="CYZ446" s="10"/>
      <c r="CZA446" s="10"/>
      <c r="CZB446" s="10"/>
      <c r="CZC446" s="10"/>
      <c r="CZD446" s="10"/>
      <c r="CZE446" s="10"/>
      <c r="CZF446" s="10"/>
      <c r="CZG446" s="10"/>
      <c r="CZH446" s="10"/>
      <c r="CZI446" s="10"/>
      <c r="CZJ446" s="10"/>
      <c r="CZK446" s="10"/>
      <c r="CZL446" s="10"/>
      <c r="CZM446" s="10"/>
      <c r="CZN446" s="10"/>
      <c r="CZO446" s="10"/>
      <c r="CZP446" s="10"/>
      <c r="CZQ446" s="10"/>
      <c r="CZR446" s="10"/>
      <c r="CZS446" s="10"/>
      <c r="CZT446" s="10"/>
      <c r="CZU446" s="10"/>
      <c r="CZV446" s="10"/>
      <c r="CZW446" s="10"/>
      <c r="CZX446" s="10"/>
      <c r="CZY446" s="10"/>
      <c r="CZZ446" s="10"/>
      <c r="DAA446" s="10"/>
      <c r="DAB446" s="10"/>
      <c r="DAC446" s="10"/>
      <c r="DAD446" s="10"/>
      <c r="DAE446" s="10"/>
      <c r="DAF446" s="10"/>
      <c r="DAG446" s="10"/>
      <c r="DAH446" s="10"/>
      <c r="DAI446" s="10"/>
      <c r="DAJ446" s="10"/>
      <c r="DAK446" s="10"/>
      <c r="DAL446" s="10"/>
      <c r="DAM446" s="10"/>
      <c r="DAN446" s="10"/>
      <c r="DAO446" s="10"/>
      <c r="DAP446" s="10"/>
      <c r="DAQ446" s="10"/>
      <c r="DAR446" s="10"/>
      <c r="DAS446" s="10"/>
      <c r="DAT446" s="10"/>
      <c r="DAU446" s="10"/>
      <c r="DAV446" s="10"/>
      <c r="DAW446" s="10"/>
      <c r="DAX446" s="10"/>
      <c r="DAY446" s="10"/>
      <c r="DAZ446" s="10"/>
      <c r="DBA446" s="10"/>
      <c r="DBB446" s="10"/>
      <c r="DBC446" s="10"/>
      <c r="DBD446" s="10"/>
      <c r="DBE446" s="10"/>
      <c r="DBF446" s="10"/>
      <c r="DBG446" s="10"/>
      <c r="DBH446" s="10"/>
      <c r="DBI446" s="10"/>
      <c r="DBJ446" s="10"/>
      <c r="DBK446" s="10"/>
      <c r="DBL446" s="10"/>
      <c r="DBM446" s="10"/>
      <c r="DBN446" s="10"/>
      <c r="DBO446" s="10"/>
      <c r="DBP446" s="10"/>
      <c r="DBQ446" s="10"/>
      <c r="DBR446" s="10"/>
      <c r="DBS446" s="10"/>
      <c r="DBT446" s="10"/>
      <c r="DBU446" s="10"/>
      <c r="DBV446" s="10"/>
      <c r="DBW446" s="10"/>
      <c r="DBX446" s="10"/>
      <c r="DBY446" s="10"/>
      <c r="DBZ446" s="10"/>
      <c r="DCA446" s="10"/>
      <c r="DCB446" s="10"/>
      <c r="DCC446" s="10"/>
      <c r="DCD446" s="10"/>
      <c r="DCE446" s="10"/>
      <c r="DCF446" s="10"/>
      <c r="DCG446" s="10"/>
      <c r="DCH446" s="10"/>
      <c r="DCI446" s="10"/>
      <c r="DCJ446" s="10"/>
      <c r="DCK446" s="10"/>
      <c r="DCL446" s="10"/>
      <c r="DCM446" s="10"/>
      <c r="DCN446" s="10"/>
      <c r="DCO446" s="10"/>
      <c r="DCP446" s="10"/>
      <c r="DCQ446" s="10"/>
      <c r="DCR446" s="10"/>
      <c r="DCS446" s="10"/>
      <c r="DCT446" s="10"/>
      <c r="DCU446" s="10"/>
      <c r="DCV446" s="10"/>
      <c r="DCW446" s="10"/>
      <c r="DCX446" s="10"/>
      <c r="DCY446" s="10"/>
      <c r="DCZ446" s="10"/>
      <c r="DDA446" s="10"/>
      <c r="DDB446" s="10"/>
      <c r="DDC446" s="10"/>
      <c r="DDD446" s="10"/>
      <c r="DDE446" s="10"/>
      <c r="DDF446" s="10"/>
      <c r="DDG446" s="10"/>
      <c r="DDH446" s="10"/>
      <c r="DDI446" s="10"/>
      <c r="DDJ446" s="10"/>
      <c r="DDK446" s="10"/>
      <c r="DDL446" s="10"/>
      <c r="DDM446" s="10"/>
      <c r="DDN446" s="10"/>
      <c r="DDO446" s="10"/>
      <c r="DDP446" s="10"/>
      <c r="DDQ446" s="10"/>
      <c r="DDR446" s="10"/>
      <c r="DDS446" s="10"/>
      <c r="DDT446" s="10"/>
      <c r="DDU446" s="10"/>
      <c r="DDV446" s="10"/>
      <c r="DDW446" s="10"/>
      <c r="DDX446" s="10"/>
      <c r="DDY446" s="10"/>
      <c r="DDZ446" s="10"/>
      <c r="DEA446" s="10"/>
      <c r="DEB446" s="10"/>
      <c r="DEC446" s="10"/>
      <c r="DED446" s="10"/>
      <c r="DEE446" s="10"/>
      <c r="DEF446" s="10"/>
      <c r="DEG446" s="10"/>
      <c r="DEH446" s="10"/>
      <c r="DEI446" s="10"/>
      <c r="DEJ446" s="10"/>
      <c r="DEK446" s="10"/>
      <c r="DEL446" s="10"/>
      <c r="DEM446" s="10"/>
      <c r="DEN446" s="10"/>
      <c r="DEO446" s="10"/>
      <c r="DEP446" s="10"/>
      <c r="DEQ446" s="10"/>
      <c r="DER446" s="10"/>
      <c r="DES446" s="10"/>
      <c r="DET446" s="10"/>
      <c r="DEU446" s="10"/>
      <c r="DEV446" s="10"/>
      <c r="DEW446" s="10"/>
      <c r="DEX446" s="10"/>
      <c r="DEY446" s="10"/>
      <c r="DEZ446" s="10"/>
      <c r="DFA446" s="10"/>
      <c r="DFB446" s="10"/>
      <c r="DFC446" s="10"/>
      <c r="DFD446" s="10"/>
      <c r="DFE446" s="10"/>
      <c r="DFF446" s="10"/>
      <c r="DFG446" s="10"/>
      <c r="DFH446" s="10"/>
      <c r="DFI446" s="10"/>
      <c r="DFJ446" s="10"/>
      <c r="DFK446" s="10"/>
      <c r="DFL446" s="10"/>
      <c r="DFM446" s="10"/>
      <c r="DFN446" s="10"/>
      <c r="DFO446" s="10"/>
      <c r="DFP446" s="10"/>
      <c r="DFQ446" s="10"/>
      <c r="DFR446" s="10"/>
      <c r="DFS446" s="10"/>
      <c r="DFT446" s="10"/>
      <c r="DFU446" s="10"/>
      <c r="DFV446" s="10"/>
      <c r="DFW446" s="10"/>
      <c r="DFX446" s="10"/>
      <c r="DFY446" s="10"/>
      <c r="DFZ446" s="10"/>
      <c r="DGA446" s="10"/>
      <c r="DGB446" s="10"/>
      <c r="DGC446" s="10"/>
      <c r="DGD446" s="10"/>
      <c r="DGE446" s="10"/>
      <c r="DGF446" s="10"/>
      <c r="DGG446" s="10"/>
      <c r="DGH446" s="10"/>
      <c r="DGI446" s="10"/>
      <c r="DGJ446" s="10"/>
      <c r="DGK446" s="10"/>
      <c r="DGL446" s="10"/>
      <c r="DGM446" s="10"/>
      <c r="DGN446" s="10"/>
      <c r="DGO446" s="10"/>
      <c r="DGP446" s="10"/>
      <c r="DGQ446" s="10"/>
      <c r="DGR446" s="10"/>
      <c r="DGS446" s="10"/>
      <c r="DGT446" s="10"/>
      <c r="DGU446" s="10"/>
      <c r="DGV446" s="10"/>
      <c r="DGW446" s="10"/>
      <c r="DGX446" s="10"/>
      <c r="DGY446" s="10"/>
      <c r="DGZ446" s="10"/>
      <c r="DHA446" s="10"/>
      <c r="DHB446" s="10"/>
      <c r="DHC446" s="10"/>
      <c r="DHD446" s="10"/>
      <c r="DHE446" s="10"/>
      <c r="DHF446" s="10"/>
      <c r="DHG446" s="10"/>
      <c r="DHH446" s="10"/>
      <c r="DHI446" s="10"/>
      <c r="DHJ446" s="10"/>
      <c r="DHK446" s="10"/>
      <c r="DHL446" s="10"/>
      <c r="DHM446" s="10"/>
      <c r="DHN446" s="10"/>
      <c r="DHO446" s="10"/>
      <c r="DHP446" s="10"/>
      <c r="DHQ446" s="10"/>
      <c r="DHR446" s="10"/>
      <c r="DHS446" s="10"/>
      <c r="DHT446" s="10"/>
      <c r="DHU446" s="10"/>
      <c r="DHV446" s="10"/>
      <c r="DHW446" s="10"/>
      <c r="DHX446" s="10"/>
      <c r="DHY446" s="10"/>
      <c r="DHZ446" s="10"/>
      <c r="DIA446" s="10"/>
      <c r="DIB446" s="10"/>
      <c r="DIC446" s="10"/>
      <c r="DID446" s="10"/>
      <c r="DIE446" s="10"/>
      <c r="DIF446" s="10"/>
      <c r="DIG446" s="10"/>
      <c r="DIH446" s="10"/>
      <c r="DII446" s="10"/>
      <c r="DIJ446" s="10"/>
      <c r="DIK446" s="10"/>
      <c r="DIL446" s="10"/>
      <c r="DIM446" s="10"/>
      <c r="DIN446" s="10"/>
      <c r="DIO446" s="10"/>
      <c r="DIP446" s="10"/>
      <c r="DIQ446" s="10"/>
      <c r="DIR446" s="10"/>
      <c r="DIS446" s="10"/>
      <c r="DIT446" s="10"/>
      <c r="DIU446" s="10"/>
      <c r="DIV446" s="10"/>
      <c r="DIW446" s="10"/>
      <c r="DIX446" s="10"/>
      <c r="DIY446" s="10"/>
      <c r="DIZ446" s="10"/>
      <c r="DJA446" s="10"/>
      <c r="DJB446" s="10"/>
      <c r="DJC446" s="10"/>
      <c r="DJD446" s="10"/>
      <c r="DJE446" s="10"/>
      <c r="DJF446" s="10"/>
      <c r="DJG446" s="10"/>
      <c r="DJH446" s="10"/>
      <c r="DJI446" s="10"/>
      <c r="DJJ446" s="10"/>
      <c r="DJK446" s="10"/>
      <c r="DJL446" s="10"/>
      <c r="DJM446" s="10"/>
      <c r="DJN446" s="10"/>
      <c r="DJO446" s="10"/>
      <c r="DJP446" s="10"/>
      <c r="DJQ446" s="10"/>
      <c r="DJR446" s="10"/>
      <c r="DJS446" s="10"/>
      <c r="DJT446" s="10"/>
      <c r="DJU446" s="10"/>
      <c r="DJV446" s="10"/>
      <c r="DJW446" s="10"/>
      <c r="DJX446" s="10"/>
      <c r="DJY446" s="10"/>
      <c r="DJZ446" s="10"/>
      <c r="DKA446" s="10"/>
      <c r="DKB446" s="10"/>
      <c r="DKC446" s="10"/>
      <c r="DKD446" s="10"/>
      <c r="DKE446" s="10"/>
      <c r="DKF446" s="10"/>
      <c r="DKG446" s="10"/>
      <c r="DKH446" s="10"/>
      <c r="DKI446" s="10"/>
      <c r="DKJ446" s="10"/>
      <c r="DKK446" s="10"/>
      <c r="DKL446" s="10"/>
      <c r="DKM446" s="10"/>
      <c r="DKN446" s="10"/>
      <c r="DKO446" s="10"/>
      <c r="DKP446" s="10"/>
      <c r="DKQ446" s="10"/>
      <c r="DKR446" s="10"/>
      <c r="DKS446" s="10"/>
      <c r="DKT446" s="10"/>
      <c r="DKU446" s="10"/>
      <c r="DKV446" s="10"/>
      <c r="DKW446" s="10"/>
      <c r="DKX446" s="10"/>
      <c r="DKY446" s="10"/>
      <c r="DKZ446" s="10"/>
      <c r="DLA446" s="10"/>
      <c r="DLB446" s="10"/>
      <c r="DLC446" s="10"/>
      <c r="DLD446" s="10"/>
      <c r="DLE446" s="10"/>
      <c r="DLF446" s="10"/>
      <c r="DLG446" s="10"/>
      <c r="DLH446" s="10"/>
      <c r="DLI446" s="10"/>
      <c r="DLJ446" s="10"/>
      <c r="DLK446" s="10"/>
      <c r="DLL446" s="10"/>
      <c r="DLM446" s="10"/>
      <c r="DLN446" s="10"/>
      <c r="DLO446" s="10"/>
      <c r="DLP446" s="10"/>
      <c r="DLQ446" s="10"/>
      <c r="DLR446" s="10"/>
      <c r="DLS446" s="10"/>
      <c r="DLT446" s="10"/>
      <c r="DLU446" s="10"/>
      <c r="DLV446" s="10"/>
      <c r="DLW446" s="10"/>
      <c r="DLX446" s="10"/>
      <c r="DLY446" s="10"/>
      <c r="DLZ446" s="10"/>
      <c r="DMA446" s="10"/>
      <c r="DMB446" s="10"/>
      <c r="DMC446" s="10"/>
      <c r="DMD446" s="10"/>
      <c r="DME446" s="10"/>
      <c r="DMF446" s="10"/>
      <c r="DMG446" s="10"/>
      <c r="DMH446" s="10"/>
      <c r="DMI446" s="10"/>
      <c r="DMJ446" s="10"/>
      <c r="DMK446" s="10"/>
      <c r="DML446" s="10"/>
      <c r="DMM446" s="10"/>
      <c r="DMN446" s="10"/>
      <c r="DMO446" s="10"/>
      <c r="DMP446" s="10"/>
      <c r="DMQ446" s="10"/>
      <c r="DMR446" s="10"/>
      <c r="DMS446" s="10"/>
      <c r="DMT446" s="10"/>
      <c r="DMU446" s="10"/>
      <c r="DMV446" s="10"/>
      <c r="DMW446" s="10"/>
      <c r="DMX446" s="10"/>
      <c r="DMY446" s="10"/>
      <c r="DMZ446" s="10"/>
      <c r="DNA446" s="10"/>
      <c r="DNB446" s="10"/>
      <c r="DNC446" s="10"/>
      <c r="DND446" s="10"/>
      <c r="DNE446" s="10"/>
      <c r="DNF446" s="10"/>
      <c r="DNG446" s="10"/>
      <c r="DNH446" s="10"/>
      <c r="DNI446" s="10"/>
      <c r="DNJ446" s="10"/>
      <c r="DNK446" s="10"/>
      <c r="DNL446" s="10"/>
      <c r="DNM446" s="10"/>
      <c r="DNN446" s="10"/>
      <c r="DNO446" s="10"/>
      <c r="DNP446" s="10"/>
      <c r="DNQ446" s="10"/>
      <c r="DNR446" s="10"/>
      <c r="DNS446" s="10"/>
      <c r="DNT446" s="10"/>
      <c r="DNU446" s="10"/>
      <c r="DNV446" s="10"/>
      <c r="DNW446" s="10"/>
      <c r="DNX446" s="10"/>
      <c r="DNY446" s="10"/>
      <c r="DNZ446" s="10"/>
      <c r="DOA446" s="10"/>
      <c r="DOB446" s="10"/>
      <c r="DOC446" s="10"/>
      <c r="DOD446" s="10"/>
      <c r="DOE446" s="10"/>
      <c r="DOF446" s="10"/>
      <c r="DOG446" s="10"/>
      <c r="DOH446" s="10"/>
      <c r="DOI446" s="10"/>
      <c r="DOJ446" s="10"/>
      <c r="DOK446" s="10"/>
      <c r="DOL446" s="10"/>
      <c r="DOM446" s="10"/>
      <c r="DON446" s="10"/>
      <c r="DOO446" s="10"/>
      <c r="DOP446" s="10"/>
      <c r="DOQ446" s="10"/>
      <c r="DOR446" s="10"/>
      <c r="DOS446" s="10"/>
      <c r="DOT446" s="10"/>
      <c r="DOU446" s="10"/>
      <c r="DOV446" s="10"/>
      <c r="DOW446" s="10"/>
      <c r="DOX446" s="10"/>
      <c r="DOY446" s="10"/>
      <c r="DOZ446" s="10"/>
      <c r="DPA446" s="10"/>
      <c r="DPB446" s="10"/>
      <c r="DPC446" s="10"/>
      <c r="DPD446" s="10"/>
      <c r="DPE446" s="10"/>
      <c r="DPF446" s="10"/>
      <c r="DPG446" s="10"/>
      <c r="DPH446" s="10"/>
      <c r="DPI446" s="10"/>
      <c r="DPJ446" s="10"/>
      <c r="DPK446" s="10"/>
      <c r="DPL446" s="10"/>
      <c r="DPM446" s="10"/>
      <c r="DPN446" s="10"/>
      <c r="DPO446" s="10"/>
      <c r="DPP446" s="10"/>
      <c r="DPQ446" s="10"/>
      <c r="DPR446" s="10"/>
      <c r="DPS446" s="10"/>
      <c r="DPT446" s="10"/>
      <c r="DPU446" s="10"/>
      <c r="DPV446" s="10"/>
      <c r="DPW446" s="10"/>
      <c r="DPX446" s="10"/>
      <c r="DPY446" s="10"/>
      <c r="DPZ446" s="10"/>
      <c r="DQA446" s="10"/>
      <c r="DQB446" s="10"/>
      <c r="DQC446" s="10"/>
      <c r="DQD446" s="10"/>
      <c r="DQE446" s="10"/>
      <c r="DQF446" s="10"/>
      <c r="DQG446" s="10"/>
      <c r="DQH446" s="10"/>
      <c r="DQI446" s="10"/>
      <c r="DQJ446" s="10"/>
      <c r="DQK446" s="10"/>
      <c r="DQL446" s="10"/>
      <c r="DQM446" s="10"/>
      <c r="DQN446" s="10"/>
      <c r="DQO446" s="10"/>
      <c r="DQP446" s="10"/>
      <c r="DQQ446" s="10"/>
      <c r="DQR446" s="10"/>
      <c r="DQS446" s="10"/>
      <c r="DQT446" s="10"/>
      <c r="DQU446" s="10"/>
      <c r="DQV446" s="10"/>
      <c r="DQW446" s="10"/>
      <c r="DQX446" s="10"/>
      <c r="DQY446" s="10"/>
      <c r="DQZ446" s="10"/>
      <c r="DRA446" s="10"/>
      <c r="DRB446" s="10"/>
      <c r="DRC446" s="10"/>
      <c r="DRD446" s="10"/>
      <c r="DRE446" s="10"/>
      <c r="DRF446" s="10"/>
      <c r="DRG446" s="10"/>
      <c r="DRH446" s="10"/>
      <c r="DRI446" s="10"/>
      <c r="DRJ446" s="10"/>
      <c r="DRK446" s="10"/>
      <c r="DRL446" s="10"/>
      <c r="DRM446" s="10"/>
      <c r="DRN446" s="10"/>
      <c r="DRO446" s="10"/>
      <c r="DRP446" s="10"/>
      <c r="DRQ446" s="10"/>
      <c r="DRR446" s="10"/>
      <c r="DRS446" s="10"/>
      <c r="DRT446" s="10"/>
      <c r="DRU446" s="10"/>
      <c r="DRV446" s="10"/>
      <c r="DRW446" s="10"/>
      <c r="DRX446" s="10"/>
      <c r="DRY446" s="10"/>
      <c r="DRZ446" s="10"/>
      <c r="DSA446" s="10"/>
      <c r="DSB446" s="10"/>
      <c r="DSC446" s="10"/>
      <c r="DSD446" s="10"/>
      <c r="DSE446" s="10"/>
      <c r="DSF446" s="10"/>
      <c r="DSG446" s="10"/>
      <c r="DSH446" s="10"/>
      <c r="DSI446" s="10"/>
      <c r="DSJ446" s="10"/>
      <c r="DSK446" s="10"/>
      <c r="DSL446" s="10"/>
      <c r="DSM446" s="10"/>
      <c r="DSN446" s="10"/>
      <c r="DSO446" s="10"/>
      <c r="DSP446" s="10"/>
      <c r="DSQ446" s="10"/>
      <c r="DSR446" s="10"/>
      <c r="DSS446" s="10"/>
      <c r="DST446" s="10"/>
      <c r="DSU446" s="10"/>
      <c r="DSV446" s="10"/>
      <c r="DSW446" s="10"/>
      <c r="DSX446" s="10"/>
      <c r="DSY446" s="10"/>
      <c r="DSZ446" s="10"/>
      <c r="DTA446" s="10"/>
      <c r="DTB446" s="10"/>
      <c r="DTC446" s="10"/>
      <c r="DTD446" s="10"/>
      <c r="DTE446" s="10"/>
      <c r="DTF446" s="10"/>
      <c r="DTG446" s="10"/>
      <c r="DTH446" s="10"/>
      <c r="DTI446" s="10"/>
      <c r="DTJ446" s="10"/>
      <c r="DTK446" s="10"/>
      <c r="DTL446" s="10"/>
      <c r="DTM446" s="10"/>
      <c r="DTN446" s="10"/>
      <c r="DTO446" s="10"/>
      <c r="DTP446" s="10"/>
      <c r="DTQ446" s="10"/>
      <c r="DTR446" s="10"/>
      <c r="DTS446" s="10"/>
      <c r="DTT446" s="10"/>
      <c r="DTU446" s="10"/>
      <c r="DTV446" s="10"/>
      <c r="DTW446" s="10"/>
      <c r="DTX446" s="10"/>
      <c r="DTY446" s="10"/>
      <c r="DTZ446" s="10"/>
      <c r="DUA446" s="10"/>
      <c r="DUB446" s="10"/>
      <c r="DUC446" s="10"/>
      <c r="DUD446" s="10"/>
      <c r="DUE446" s="10"/>
      <c r="DUF446" s="10"/>
      <c r="DUG446" s="10"/>
      <c r="DUH446" s="10"/>
      <c r="DUI446" s="10"/>
      <c r="DUJ446" s="10"/>
      <c r="DUK446" s="10"/>
      <c r="DUL446" s="10"/>
      <c r="DUM446" s="10"/>
      <c r="DUN446" s="10"/>
      <c r="DUO446" s="10"/>
      <c r="DUP446" s="10"/>
      <c r="DUQ446" s="10"/>
      <c r="DUR446" s="10"/>
      <c r="DUS446" s="10"/>
      <c r="DUT446" s="10"/>
      <c r="DUU446" s="10"/>
      <c r="DUV446" s="10"/>
      <c r="DUW446" s="10"/>
      <c r="DUX446" s="10"/>
      <c r="DUY446" s="10"/>
      <c r="DUZ446" s="10"/>
      <c r="DVA446" s="10"/>
      <c r="DVB446" s="10"/>
      <c r="DVC446" s="10"/>
      <c r="DVD446" s="10"/>
      <c r="DVE446" s="10"/>
      <c r="DVF446" s="10"/>
      <c r="DVG446" s="10"/>
      <c r="DVH446" s="10"/>
      <c r="DVI446" s="10"/>
      <c r="DVJ446" s="10"/>
      <c r="DVK446" s="10"/>
      <c r="DVL446" s="10"/>
      <c r="DVM446" s="10"/>
      <c r="DVN446" s="10"/>
      <c r="DVO446" s="10"/>
      <c r="DVP446" s="10"/>
      <c r="DVQ446" s="10"/>
      <c r="DVR446" s="10"/>
      <c r="DVS446" s="10"/>
      <c r="DVT446" s="10"/>
      <c r="DVU446" s="10"/>
      <c r="DVV446" s="10"/>
      <c r="DVW446" s="10"/>
      <c r="DVX446" s="10"/>
      <c r="DVY446" s="10"/>
      <c r="DVZ446" s="10"/>
      <c r="DWA446" s="10"/>
      <c r="DWB446" s="10"/>
      <c r="DWC446" s="10"/>
      <c r="DWD446" s="10"/>
      <c r="DWE446" s="10"/>
      <c r="DWF446" s="10"/>
      <c r="DWG446" s="10"/>
      <c r="DWH446" s="10"/>
      <c r="DWI446" s="10"/>
      <c r="DWJ446" s="10"/>
      <c r="DWK446" s="10"/>
      <c r="DWL446" s="10"/>
      <c r="DWM446" s="10"/>
      <c r="DWN446" s="10"/>
      <c r="DWO446" s="10"/>
      <c r="DWP446" s="10"/>
      <c r="DWQ446" s="10"/>
      <c r="DWR446" s="10"/>
      <c r="DWS446" s="10"/>
      <c r="DWT446" s="10"/>
      <c r="DWU446" s="10"/>
      <c r="DWV446" s="10"/>
      <c r="DWW446" s="10"/>
      <c r="DWX446" s="10"/>
      <c r="DWY446" s="10"/>
      <c r="DWZ446" s="10"/>
      <c r="DXA446" s="10"/>
      <c r="DXB446" s="10"/>
      <c r="DXC446" s="10"/>
      <c r="DXD446" s="10"/>
      <c r="DXE446" s="10"/>
      <c r="DXF446" s="10"/>
      <c r="DXG446" s="10"/>
      <c r="DXH446" s="10"/>
      <c r="DXI446" s="10"/>
      <c r="DXJ446" s="10"/>
      <c r="DXK446" s="10"/>
      <c r="DXL446" s="10"/>
      <c r="DXM446" s="10"/>
      <c r="DXN446" s="10"/>
      <c r="DXO446" s="10"/>
      <c r="DXP446" s="10"/>
      <c r="DXQ446" s="10"/>
      <c r="DXR446" s="10"/>
      <c r="DXS446" s="10"/>
      <c r="DXT446" s="10"/>
      <c r="DXU446" s="10"/>
      <c r="DXV446" s="10"/>
      <c r="DXW446" s="10"/>
      <c r="DXX446" s="10"/>
      <c r="DXY446" s="10"/>
      <c r="DXZ446" s="10"/>
      <c r="DYA446" s="10"/>
      <c r="DYB446" s="10"/>
      <c r="DYC446" s="10"/>
      <c r="DYD446" s="10"/>
      <c r="DYE446" s="10"/>
      <c r="DYF446" s="10"/>
      <c r="DYG446" s="10"/>
      <c r="DYH446" s="10"/>
      <c r="DYI446" s="10"/>
      <c r="DYJ446" s="10"/>
      <c r="DYK446" s="10"/>
      <c r="DYL446" s="10"/>
      <c r="DYM446" s="10"/>
      <c r="DYN446" s="10"/>
      <c r="DYO446" s="10"/>
      <c r="DYP446" s="10"/>
      <c r="DYQ446" s="10"/>
      <c r="DYR446" s="10"/>
      <c r="DYS446" s="10"/>
      <c r="DYT446" s="10"/>
      <c r="DYU446" s="10"/>
      <c r="DYV446" s="10"/>
      <c r="DYW446" s="10"/>
      <c r="DYX446" s="10"/>
      <c r="DYY446" s="10"/>
      <c r="DYZ446" s="10"/>
      <c r="DZA446" s="10"/>
      <c r="DZB446" s="10"/>
      <c r="DZC446" s="10"/>
      <c r="DZD446" s="10"/>
      <c r="DZE446" s="10"/>
      <c r="DZF446" s="10"/>
      <c r="DZG446" s="10"/>
      <c r="DZH446" s="10"/>
      <c r="DZI446" s="10"/>
      <c r="DZJ446" s="10"/>
      <c r="DZK446" s="10"/>
      <c r="DZL446" s="10"/>
      <c r="DZM446" s="10"/>
      <c r="DZN446" s="10"/>
      <c r="DZO446" s="10"/>
      <c r="DZP446" s="10"/>
      <c r="DZQ446" s="10"/>
      <c r="DZR446" s="10"/>
      <c r="DZS446" s="10"/>
      <c r="DZT446" s="10"/>
      <c r="DZU446" s="10"/>
      <c r="DZV446" s="10"/>
      <c r="DZW446" s="10"/>
      <c r="DZX446" s="10"/>
      <c r="DZY446" s="10"/>
      <c r="DZZ446" s="10"/>
      <c r="EAA446" s="10"/>
      <c r="EAB446" s="10"/>
      <c r="EAC446" s="10"/>
      <c r="EAD446" s="10"/>
      <c r="EAE446" s="10"/>
      <c r="EAF446" s="10"/>
      <c r="EAG446" s="10"/>
      <c r="EAH446" s="10"/>
      <c r="EAI446" s="10"/>
      <c r="EAJ446" s="10"/>
      <c r="EAK446" s="10"/>
      <c r="EAL446" s="10"/>
      <c r="EAM446" s="10"/>
      <c r="EAN446" s="10"/>
      <c r="EAO446" s="10"/>
      <c r="EAP446" s="10"/>
      <c r="EAQ446" s="10"/>
      <c r="EAR446" s="10"/>
      <c r="EAS446" s="10"/>
      <c r="EAT446" s="10"/>
      <c r="EAU446" s="10"/>
      <c r="EAV446" s="10"/>
      <c r="EAW446" s="10"/>
      <c r="EAX446" s="10"/>
      <c r="EAY446" s="10"/>
      <c r="EAZ446" s="10"/>
      <c r="EBA446" s="10"/>
      <c r="EBB446" s="10"/>
      <c r="EBC446" s="10"/>
      <c r="EBD446" s="10"/>
      <c r="EBE446" s="10"/>
      <c r="EBF446" s="10"/>
      <c r="EBG446" s="10"/>
      <c r="EBH446" s="10"/>
      <c r="EBI446" s="10"/>
      <c r="EBJ446" s="10"/>
      <c r="EBK446" s="10"/>
      <c r="EBL446" s="10"/>
      <c r="EBM446" s="10"/>
      <c r="EBN446" s="10"/>
      <c r="EBO446" s="10"/>
      <c r="EBP446" s="10"/>
      <c r="EBQ446" s="10"/>
      <c r="EBR446" s="10"/>
      <c r="EBS446" s="10"/>
      <c r="EBT446" s="10"/>
      <c r="EBU446" s="10"/>
      <c r="EBV446" s="10"/>
      <c r="EBW446" s="10"/>
      <c r="EBX446" s="10"/>
      <c r="EBY446" s="10"/>
      <c r="EBZ446" s="10"/>
      <c r="ECA446" s="10"/>
      <c r="ECB446" s="10"/>
      <c r="ECC446" s="10"/>
      <c r="ECD446" s="10"/>
      <c r="ECE446" s="10"/>
      <c r="ECF446" s="10"/>
      <c r="ECG446" s="10"/>
      <c r="ECH446" s="10"/>
      <c r="ECI446" s="10"/>
      <c r="ECJ446" s="10"/>
      <c r="ECK446" s="10"/>
      <c r="ECL446" s="10"/>
      <c r="ECM446" s="10"/>
      <c r="ECN446" s="10"/>
      <c r="ECO446" s="10"/>
      <c r="ECP446" s="10"/>
      <c r="ECQ446" s="10"/>
      <c r="ECR446" s="10"/>
      <c r="ECS446" s="10"/>
      <c r="ECT446" s="10"/>
      <c r="ECU446" s="10"/>
      <c r="ECV446" s="10"/>
      <c r="ECW446" s="10"/>
      <c r="ECX446" s="10"/>
      <c r="ECY446" s="10"/>
      <c r="ECZ446" s="10"/>
      <c r="EDA446" s="10"/>
      <c r="EDB446" s="10"/>
      <c r="EDC446" s="10"/>
      <c r="EDD446" s="10"/>
      <c r="EDE446" s="10"/>
      <c r="EDF446" s="10"/>
      <c r="EDG446" s="10"/>
      <c r="EDH446" s="10"/>
      <c r="EDI446" s="10"/>
      <c r="EDJ446" s="10"/>
      <c r="EDK446" s="10"/>
      <c r="EDL446" s="10"/>
      <c r="EDM446" s="10"/>
      <c r="EDN446" s="10"/>
      <c r="EDO446" s="10"/>
      <c r="EDP446" s="10"/>
      <c r="EDQ446" s="10"/>
      <c r="EDR446" s="10"/>
      <c r="EDS446" s="10"/>
      <c r="EDT446" s="10"/>
      <c r="EDU446" s="10"/>
      <c r="EDV446" s="10"/>
      <c r="EDW446" s="10"/>
      <c r="EDX446" s="10"/>
      <c r="EDY446" s="10"/>
      <c r="EDZ446" s="10"/>
      <c r="EEA446" s="10"/>
      <c r="EEB446" s="10"/>
      <c r="EEC446" s="10"/>
      <c r="EED446" s="10"/>
      <c r="EEE446" s="10"/>
      <c r="EEF446" s="10"/>
      <c r="EEG446" s="10"/>
      <c r="EEH446" s="10"/>
      <c r="EEI446" s="10"/>
      <c r="EEJ446" s="10"/>
      <c r="EEK446" s="10"/>
      <c r="EEL446" s="10"/>
      <c r="EEM446" s="10"/>
      <c r="EEN446" s="10"/>
      <c r="EEO446" s="10"/>
      <c r="EEP446" s="10"/>
      <c r="EEQ446" s="10"/>
      <c r="EER446" s="10"/>
      <c r="EES446" s="10"/>
      <c r="EET446" s="10"/>
      <c r="EEU446" s="10"/>
      <c r="EEV446" s="10"/>
      <c r="EEW446" s="10"/>
      <c r="EEX446" s="10"/>
      <c r="EEY446" s="10"/>
      <c r="EEZ446" s="10"/>
      <c r="EFA446" s="10"/>
      <c r="EFB446" s="10"/>
      <c r="EFC446" s="10"/>
      <c r="EFD446" s="10"/>
      <c r="EFE446" s="10"/>
      <c r="EFF446" s="10"/>
      <c r="EFG446" s="10"/>
      <c r="EFH446" s="10"/>
      <c r="EFI446" s="10"/>
      <c r="EFJ446" s="10"/>
      <c r="EFK446" s="10"/>
      <c r="EFL446" s="10"/>
      <c r="EFM446" s="10"/>
      <c r="EFN446" s="10"/>
      <c r="EFO446" s="10"/>
      <c r="EFP446" s="10"/>
      <c r="EFQ446" s="10"/>
      <c r="EFR446" s="10"/>
      <c r="EFS446" s="10"/>
      <c r="EFT446" s="10"/>
      <c r="EFU446" s="10"/>
      <c r="EFV446" s="10"/>
      <c r="EFW446" s="10"/>
      <c r="EFX446" s="10"/>
      <c r="EFY446" s="10"/>
      <c r="EFZ446" s="10"/>
      <c r="EGA446" s="10"/>
      <c r="EGB446" s="10"/>
      <c r="EGC446" s="10"/>
      <c r="EGD446" s="10"/>
      <c r="EGE446" s="10"/>
      <c r="EGF446" s="10"/>
      <c r="EGG446" s="10"/>
      <c r="EGH446" s="10"/>
      <c r="EGI446" s="10"/>
      <c r="EGJ446" s="10"/>
      <c r="EGK446" s="10"/>
      <c r="EGL446" s="10"/>
      <c r="EGM446" s="10"/>
      <c r="EGN446" s="10"/>
      <c r="EGO446" s="10"/>
      <c r="EGP446" s="10"/>
      <c r="EGQ446" s="10"/>
      <c r="EGR446" s="10"/>
      <c r="EGS446" s="10"/>
      <c r="EGT446" s="10"/>
      <c r="EGU446" s="10"/>
      <c r="EGV446" s="10"/>
      <c r="EGW446" s="10"/>
      <c r="EGX446" s="10"/>
      <c r="EGY446" s="10"/>
      <c r="EGZ446" s="10"/>
      <c r="EHA446" s="10"/>
      <c r="EHB446" s="10"/>
      <c r="EHC446" s="10"/>
      <c r="EHD446" s="10"/>
      <c r="EHE446" s="10"/>
      <c r="EHF446" s="10"/>
      <c r="EHG446" s="10"/>
      <c r="EHH446" s="10"/>
      <c r="EHI446" s="10"/>
      <c r="EHJ446" s="10"/>
      <c r="EHK446" s="10"/>
      <c r="EHL446" s="10"/>
      <c r="EHM446" s="10"/>
      <c r="EHN446" s="10"/>
      <c r="EHO446" s="10"/>
      <c r="EHP446" s="10"/>
      <c r="EHQ446" s="10"/>
      <c r="EHR446" s="10"/>
      <c r="EHS446" s="10"/>
      <c r="EHT446" s="10"/>
      <c r="EHU446" s="10"/>
      <c r="EHV446" s="10"/>
      <c r="EHW446" s="10"/>
      <c r="EHX446" s="10"/>
      <c r="EHY446" s="10"/>
      <c r="EHZ446" s="10"/>
      <c r="EIA446" s="10"/>
      <c r="EIB446" s="10"/>
      <c r="EIC446" s="10"/>
      <c r="EID446" s="10"/>
      <c r="EIE446" s="10"/>
      <c r="EIF446" s="10"/>
      <c r="EIG446" s="10"/>
      <c r="EIH446" s="10"/>
      <c r="EII446" s="10"/>
      <c r="EIJ446" s="10"/>
      <c r="EIK446" s="10"/>
      <c r="EIL446" s="10"/>
      <c r="EIM446" s="10"/>
      <c r="EIN446" s="10"/>
      <c r="EIO446" s="10"/>
      <c r="EIP446" s="10"/>
      <c r="EIQ446" s="10"/>
      <c r="EIR446" s="10"/>
      <c r="EIS446" s="10"/>
      <c r="EIT446" s="10"/>
      <c r="EIU446" s="10"/>
      <c r="EIV446" s="10"/>
      <c r="EIW446" s="10"/>
      <c r="EIX446" s="10"/>
      <c r="EIY446" s="10"/>
      <c r="EIZ446" s="10"/>
      <c r="EJA446" s="10"/>
      <c r="EJB446" s="10"/>
      <c r="EJC446" s="10"/>
      <c r="EJD446" s="10"/>
      <c r="EJE446" s="10"/>
      <c r="EJF446" s="10"/>
      <c r="EJG446" s="10"/>
      <c r="EJH446" s="10"/>
      <c r="EJI446" s="10"/>
      <c r="EJJ446" s="10"/>
      <c r="EJK446" s="10"/>
      <c r="EJL446" s="10"/>
      <c r="EJM446" s="10"/>
      <c r="EJN446" s="10"/>
      <c r="EJO446" s="10"/>
      <c r="EJP446" s="10"/>
      <c r="EJQ446" s="10"/>
      <c r="EJR446" s="10"/>
      <c r="EJS446" s="10"/>
      <c r="EJT446" s="10"/>
      <c r="EJU446" s="10"/>
      <c r="EJV446" s="10"/>
      <c r="EJW446" s="10"/>
      <c r="EJX446" s="10"/>
      <c r="EJY446" s="10"/>
      <c r="EJZ446" s="10"/>
      <c r="EKA446" s="10"/>
      <c r="EKB446" s="10"/>
      <c r="EKC446" s="10"/>
      <c r="EKD446" s="10"/>
      <c r="EKE446" s="10"/>
      <c r="EKF446" s="10"/>
      <c r="EKG446" s="10"/>
      <c r="EKH446" s="10"/>
      <c r="EKI446" s="10"/>
      <c r="EKJ446" s="10"/>
      <c r="EKK446" s="10"/>
      <c r="EKL446" s="10"/>
      <c r="EKM446" s="10"/>
      <c r="EKN446" s="10"/>
      <c r="EKO446" s="10"/>
      <c r="EKP446" s="10"/>
      <c r="EKQ446" s="10"/>
      <c r="EKR446" s="10"/>
      <c r="EKS446" s="10"/>
      <c r="EKT446" s="10"/>
      <c r="EKU446" s="10"/>
      <c r="EKV446" s="10"/>
      <c r="EKW446" s="10"/>
      <c r="EKX446" s="10"/>
      <c r="EKY446" s="10"/>
      <c r="EKZ446" s="10"/>
      <c r="ELA446" s="10"/>
      <c r="ELB446" s="10"/>
      <c r="ELC446" s="10"/>
      <c r="ELD446" s="10"/>
      <c r="ELE446" s="10"/>
      <c r="ELF446" s="10"/>
      <c r="ELG446" s="10"/>
      <c r="ELH446" s="10"/>
      <c r="ELI446" s="10"/>
      <c r="ELJ446" s="10"/>
      <c r="ELK446" s="10"/>
      <c r="ELL446" s="10"/>
      <c r="ELM446" s="10"/>
      <c r="ELN446" s="10"/>
      <c r="ELO446" s="10"/>
      <c r="ELP446" s="10"/>
      <c r="ELQ446" s="10"/>
      <c r="ELR446" s="10"/>
      <c r="ELS446" s="10"/>
      <c r="ELT446" s="10"/>
      <c r="ELU446" s="10"/>
      <c r="ELV446" s="10"/>
      <c r="ELW446" s="10"/>
      <c r="ELX446" s="10"/>
      <c r="ELY446" s="10"/>
      <c r="ELZ446" s="10"/>
      <c r="EMA446" s="10"/>
      <c r="EMB446" s="10"/>
      <c r="EMC446" s="10"/>
      <c r="EMD446" s="10"/>
      <c r="EME446" s="10"/>
      <c r="EMF446" s="10"/>
      <c r="EMG446" s="10"/>
      <c r="EMH446" s="10"/>
      <c r="EMI446" s="10"/>
      <c r="EMJ446" s="10"/>
      <c r="EMK446" s="10"/>
      <c r="EML446" s="10"/>
      <c r="EMM446" s="10"/>
      <c r="EMN446" s="10"/>
      <c r="EMO446" s="10"/>
      <c r="EMP446" s="10"/>
      <c r="EMQ446" s="10"/>
      <c r="EMR446" s="10"/>
      <c r="EMS446" s="10"/>
      <c r="EMT446" s="10"/>
      <c r="EMU446" s="10"/>
      <c r="EMV446" s="10"/>
      <c r="EMW446" s="10"/>
      <c r="EMX446" s="10"/>
      <c r="EMY446" s="10"/>
      <c r="EMZ446" s="10"/>
      <c r="ENA446" s="10"/>
      <c r="ENB446" s="10"/>
      <c r="ENC446" s="10"/>
      <c r="END446" s="10"/>
      <c r="ENE446" s="10"/>
      <c r="ENF446" s="10"/>
      <c r="ENG446" s="10"/>
      <c r="ENH446" s="10"/>
      <c r="ENI446" s="10"/>
      <c r="ENJ446" s="10"/>
      <c r="ENK446" s="10"/>
      <c r="ENL446" s="10"/>
      <c r="ENM446" s="10"/>
      <c r="ENN446" s="10"/>
      <c r="ENO446" s="10"/>
      <c r="ENP446" s="10"/>
      <c r="ENQ446" s="10"/>
      <c r="ENR446" s="10"/>
      <c r="ENS446" s="10"/>
      <c r="ENT446" s="10"/>
      <c r="ENU446" s="10"/>
      <c r="ENV446" s="10"/>
      <c r="ENW446" s="10"/>
      <c r="ENX446" s="10"/>
      <c r="ENY446" s="10"/>
      <c r="ENZ446" s="10"/>
      <c r="EOA446" s="10"/>
      <c r="EOB446" s="10"/>
      <c r="EOC446" s="10"/>
      <c r="EOD446" s="10"/>
      <c r="EOE446" s="10"/>
      <c r="EOF446" s="10"/>
      <c r="EOG446" s="10"/>
      <c r="EOH446" s="10"/>
      <c r="EOI446" s="10"/>
      <c r="EOJ446" s="10"/>
      <c r="EOK446" s="10"/>
      <c r="EOL446" s="10"/>
      <c r="EOM446" s="10"/>
      <c r="EON446" s="10"/>
      <c r="EOO446" s="10"/>
      <c r="EOP446" s="10"/>
      <c r="EOQ446" s="10"/>
      <c r="EOR446" s="10"/>
      <c r="EOS446" s="10"/>
      <c r="EOT446" s="10"/>
      <c r="EOU446" s="10"/>
      <c r="EOV446" s="10"/>
      <c r="EOW446" s="10"/>
      <c r="EOX446" s="10"/>
      <c r="EOY446" s="10"/>
      <c r="EOZ446" s="10"/>
      <c r="EPA446" s="10"/>
      <c r="EPB446" s="10"/>
      <c r="EPC446" s="10"/>
      <c r="EPD446" s="10"/>
      <c r="EPE446" s="10"/>
      <c r="EPF446" s="10"/>
      <c r="EPG446" s="10"/>
      <c r="EPH446" s="10"/>
      <c r="EPI446" s="10"/>
      <c r="EPJ446" s="10"/>
      <c r="EPK446" s="10"/>
      <c r="EPL446" s="10"/>
      <c r="EPM446" s="10"/>
      <c r="EPN446" s="10"/>
      <c r="EPO446" s="10"/>
      <c r="EPP446" s="10"/>
      <c r="EPQ446" s="10"/>
      <c r="EPR446" s="10"/>
      <c r="EPS446" s="10"/>
      <c r="EPT446" s="10"/>
      <c r="EPU446" s="10"/>
      <c r="EPV446" s="10"/>
      <c r="EPW446" s="10"/>
      <c r="EPX446" s="10"/>
      <c r="EPY446" s="10"/>
      <c r="EPZ446" s="10"/>
      <c r="EQA446" s="10"/>
      <c r="EQB446" s="10"/>
      <c r="EQC446" s="10"/>
      <c r="EQD446" s="10"/>
      <c r="EQE446" s="10"/>
      <c r="EQF446" s="10"/>
      <c r="EQG446" s="10"/>
      <c r="EQH446" s="10"/>
      <c r="EQI446" s="10"/>
      <c r="EQJ446" s="10"/>
      <c r="EQK446" s="10"/>
      <c r="EQL446" s="10"/>
      <c r="EQM446" s="10"/>
      <c r="EQN446" s="10"/>
      <c r="EQO446" s="10"/>
      <c r="EQP446" s="10"/>
      <c r="EQQ446" s="10"/>
      <c r="EQR446" s="10"/>
      <c r="EQS446" s="10"/>
      <c r="EQT446" s="10"/>
      <c r="EQU446" s="10"/>
      <c r="EQV446" s="10"/>
      <c r="EQW446" s="10"/>
      <c r="EQX446" s="10"/>
      <c r="EQY446" s="10"/>
      <c r="EQZ446" s="10"/>
      <c r="ERA446" s="10"/>
      <c r="ERB446" s="10"/>
      <c r="ERC446" s="10"/>
      <c r="ERD446" s="10"/>
      <c r="ERE446" s="10"/>
      <c r="ERF446" s="10"/>
      <c r="ERG446" s="10"/>
      <c r="ERH446" s="10"/>
      <c r="ERI446" s="10"/>
      <c r="ERJ446" s="10"/>
      <c r="ERK446" s="10"/>
      <c r="ERL446" s="10"/>
      <c r="ERM446" s="10"/>
      <c r="ERN446" s="10"/>
      <c r="ERO446" s="10"/>
      <c r="ERP446" s="10"/>
      <c r="ERQ446" s="10"/>
      <c r="ERR446" s="10"/>
      <c r="ERS446" s="10"/>
      <c r="ERT446" s="10"/>
      <c r="ERU446" s="10"/>
      <c r="ERV446" s="10"/>
      <c r="ERW446" s="10"/>
      <c r="ERX446" s="10"/>
      <c r="ERY446" s="10"/>
      <c r="ERZ446" s="10"/>
      <c r="ESA446" s="10"/>
      <c r="ESB446" s="10"/>
      <c r="ESC446" s="10"/>
      <c r="ESD446" s="10"/>
      <c r="ESE446" s="10"/>
      <c r="ESF446" s="10"/>
      <c r="ESG446" s="10"/>
      <c r="ESH446" s="10"/>
      <c r="ESI446" s="10"/>
      <c r="ESJ446" s="10"/>
      <c r="ESK446" s="10"/>
      <c r="ESL446" s="10"/>
      <c r="ESM446" s="10"/>
      <c r="ESN446" s="10"/>
      <c r="ESO446" s="10"/>
      <c r="ESP446" s="10"/>
      <c r="ESQ446" s="10"/>
      <c r="ESR446" s="10"/>
      <c r="ESS446" s="10"/>
      <c r="EST446" s="10"/>
      <c r="ESU446" s="10"/>
      <c r="ESV446" s="10"/>
      <c r="ESW446" s="10"/>
      <c r="ESX446" s="10"/>
      <c r="ESY446" s="10"/>
      <c r="ESZ446" s="10"/>
      <c r="ETA446" s="10"/>
      <c r="ETB446" s="10"/>
      <c r="ETC446" s="10"/>
      <c r="ETD446" s="10"/>
      <c r="ETE446" s="10"/>
      <c r="ETF446" s="10"/>
      <c r="ETG446" s="10"/>
      <c r="ETH446" s="10"/>
      <c r="ETI446" s="10"/>
      <c r="ETJ446" s="10"/>
      <c r="ETK446" s="10"/>
      <c r="ETL446" s="10"/>
      <c r="ETM446" s="10"/>
      <c r="ETN446" s="10"/>
      <c r="ETO446" s="10"/>
      <c r="ETP446" s="10"/>
      <c r="ETQ446" s="10"/>
      <c r="ETR446" s="10"/>
      <c r="ETS446" s="10"/>
      <c r="ETT446" s="10"/>
      <c r="ETU446" s="10"/>
      <c r="ETV446" s="10"/>
      <c r="ETW446" s="10"/>
      <c r="ETX446" s="10"/>
      <c r="ETY446" s="10"/>
      <c r="ETZ446" s="10"/>
      <c r="EUA446" s="10"/>
      <c r="EUB446" s="10"/>
      <c r="EUC446" s="10"/>
      <c r="EUD446" s="10"/>
      <c r="EUE446" s="10"/>
      <c r="EUF446" s="10"/>
      <c r="EUG446" s="10"/>
      <c r="EUH446" s="10"/>
      <c r="EUI446" s="10"/>
      <c r="EUJ446" s="10"/>
      <c r="EUK446" s="10"/>
      <c r="EUL446" s="10"/>
      <c r="EUM446" s="10"/>
      <c r="EUN446" s="10"/>
      <c r="EUO446" s="10"/>
      <c r="EUP446" s="10"/>
      <c r="EUQ446" s="10"/>
      <c r="EUR446" s="10"/>
      <c r="EUS446" s="10"/>
      <c r="EUT446" s="10"/>
      <c r="EUU446" s="10"/>
      <c r="EUV446" s="10"/>
      <c r="EUW446" s="10"/>
      <c r="EUX446" s="10"/>
      <c r="EUY446" s="10"/>
      <c r="EUZ446" s="10"/>
      <c r="EVA446" s="10"/>
      <c r="EVB446" s="10"/>
      <c r="EVC446" s="10"/>
      <c r="EVD446" s="10"/>
      <c r="EVE446" s="10"/>
      <c r="EVF446" s="10"/>
      <c r="EVG446" s="10"/>
      <c r="EVH446" s="10"/>
      <c r="EVI446" s="10"/>
      <c r="EVJ446" s="10"/>
      <c r="EVK446" s="10"/>
      <c r="EVL446" s="10"/>
      <c r="EVM446" s="10"/>
      <c r="EVN446" s="10"/>
      <c r="EVO446" s="10"/>
      <c r="EVP446" s="10"/>
      <c r="EVQ446" s="10"/>
      <c r="EVR446" s="10"/>
      <c r="EVS446" s="10"/>
      <c r="EVT446" s="10"/>
      <c r="EVU446" s="10"/>
      <c r="EVV446" s="10"/>
      <c r="EVW446" s="10"/>
      <c r="EVX446" s="10"/>
      <c r="EVY446" s="10"/>
      <c r="EVZ446" s="10"/>
      <c r="EWA446" s="10"/>
      <c r="EWB446" s="10"/>
      <c r="EWC446" s="10"/>
      <c r="EWD446" s="10"/>
      <c r="EWE446" s="10"/>
      <c r="EWF446" s="10"/>
      <c r="EWG446" s="10"/>
      <c r="EWH446" s="10"/>
      <c r="EWI446" s="10"/>
      <c r="EWJ446" s="10"/>
      <c r="EWK446" s="10"/>
      <c r="EWL446" s="10"/>
      <c r="EWM446" s="10"/>
      <c r="EWN446" s="10"/>
      <c r="EWO446" s="10"/>
      <c r="EWP446" s="10"/>
      <c r="EWQ446" s="10"/>
      <c r="EWR446" s="10"/>
      <c r="EWS446" s="10"/>
      <c r="EWT446" s="10"/>
      <c r="EWU446" s="10"/>
      <c r="EWV446" s="10"/>
      <c r="EWW446" s="10"/>
      <c r="EWX446" s="10"/>
      <c r="EWY446" s="10"/>
      <c r="EWZ446" s="10"/>
      <c r="EXA446" s="10"/>
      <c r="EXB446" s="10"/>
      <c r="EXC446" s="10"/>
      <c r="EXD446" s="10"/>
      <c r="EXE446" s="10"/>
      <c r="EXF446" s="10"/>
      <c r="EXG446" s="10"/>
      <c r="EXH446" s="10"/>
      <c r="EXI446" s="10"/>
      <c r="EXJ446" s="10"/>
      <c r="EXK446" s="10"/>
      <c r="EXL446" s="10"/>
      <c r="EXM446" s="10"/>
      <c r="EXN446" s="10"/>
      <c r="EXO446" s="10"/>
      <c r="EXP446" s="10"/>
      <c r="EXQ446" s="10"/>
      <c r="EXR446" s="10"/>
      <c r="EXS446" s="10"/>
      <c r="EXT446" s="10"/>
      <c r="EXU446" s="10"/>
      <c r="EXV446" s="10"/>
      <c r="EXW446" s="10"/>
      <c r="EXX446" s="10"/>
      <c r="EXY446" s="10"/>
      <c r="EXZ446" s="10"/>
      <c r="EYA446" s="10"/>
      <c r="EYB446" s="10"/>
      <c r="EYC446" s="10"/>
      <c r="EYD446" s="10"/>
      <c r="EYE446" s="10"/>
      <c r="EYF446" s="10"/>
      <c r="EYG446" s="10"/>
      <c r="EYH446" s="10"/>
      <c r="EYI446" s="10"/>
      <c r="EYJ446" s="10"/>
      <c r="EYK446" s="10"/>
      <c r="EYL446" s="10"/>
      <c r="EYM446" s="10"/>
      <c r="EYN446" s="10"/>
      <c r="EYO446" s="10"/>
      <c r="EYP446" s="10"/>
      <c r="EYQ446" s="10"/>
      <c r="EYR446" s="10"/>
      <c r="EYS446" s="10"/>
      <c r="EYT446" s="10"/>
      <c r="EYU446" s="10"/>
      <c r="EYV446" s="10"/>
      <c r="EYW446" s="10"/>
      <c r="EYX446" s="10"/>
      <c r="EYY446" s="10"/>
      <c r="EYZ446" s="10"/>
      <c r="EZA446" s="10"/>
      <c r="EZB446" s="10"/>
      <c r="EZC446" s="10"/>
      <c r="EZD446" s="10"/>
      <c r="EZE446" s="10"/>
      <c r="EZF446" s="10"/>
      <c r="EZG446" s="10"/>
      <c r="EZH446" s="10"/>
      <c r="EZI446" s="10"/>
      <c r="EZJ446" s="10"/>
      <c r="EZK446" s="10"/>
      <c r="EZL446" s="10"/>
      <c r="EZM446" s="10"/>
      <c r="EZN446" s="10"/>
      <c r="EZO446" s="10"/>
      <c r="EZP446" s="10"/>
      <c r="EZQ446" s="10"/>
      <c r="EZR446" s="10"/>
      <c r="EZS446" s="10"/>
      <c r="EZT446" s="10"/>
      <c r="EZU446" s="10"/>
      <c r="EZV446" s="10"/>
      <c r="EZW446" s="10"/>
      <c r="EZX446" s="10"/>
      <c r="EZY446" s="10"/>
      <c r="EZZ446" s="10"/>
      <c r="FAA446" s="10"/>
      <c r="FAB446" s="10"/>
      <c r="FAC446" s="10"/>
      <c r="FAD446" s="10"/>
      <c r="FAE446" s="10"/>
      <c r="FAF446" s="10"/>
      <c r="FAG446" s="10"/>
      <c r="FAH446" s="10"/>
      <c r="FAI446" s="10"/>
      <c r="FAJ446" s="10"/>
      <c r="FAK446" s="10"/>
      <c r="FAL446" s="10"/>
      <c r="FAM446" s="10"/>
      <c r="FAN446" s="10"/>
      <c r="FAO446" s="10"/>
      <c r="FAP446" s="10"/>
      <c r="FAQ446" s="10"/>
      <c r="FAR446" s="10"/>
      <c r="FAS446" s="10"/>
      <c r="FAT446" s="10"/>
      <c r="FAU446" s="10"/>
      <c r="FAV446" s="10"/>
      <c r="FAW446" s="10"/>
      <c r="FAX446" s="10"/>
      <c r="FAY446" s="10"/>
      <c r="FAZ446" s="10"/>
      <c r="FBA446" s="10"/>
      <c r="FBB446" s="10"/>
      <c r="FBC446" s="10"/>
      <c r="FBD446" s="10"/>
      <c r="FBE446" s="10"/>
      <c r="FBF446" s="10"/>
      <c r="FBG446" s="10"/>
      <c r="FBH446" s="10"/>
      <c r="FBI446" s="10"/>
      <c r="FBJ446" s="10"/>
      <c r="FBK446" s="10"/>
      <c r="FBL446" s="10"/>
      <c r="FBM446" s="10"/>
      <c r="FBN446" s="10"/>
      <c r="FBO446" s="10"/>
      <c r="FBP446" s="10"/>
      <c r="FBQ446" s="10"/>
      <c r="FBR446" s="10"/>
      <c r="FBS446" s="10"/>
      <c r="FBT446" s="10"/>
      <c r="FBU446" s="10"/>
      <c r="FBV446" s="10"/>
      <c r="FBW446" s="10"/>
      <c r="FBX446" s="10"/>
      <c r="FBY446" s="10"/>
      <c r="FBZ446" s="10"/>
      <c r="FCA446" s="10"/>
      <c r="FCB446" s="10"/>
      <c r="FCC446" s="10"/>
      <c r="FCD446" s="10"/>
      <c r="FCE446" s="10"/>
      <c r="FCF446" s="10"/>
      <c r="FCG446" s="10"/>
      <c r="FCH446" s="10"/>
      <c r="FCI446" s="10"/>
      <c r="FCJ446" s="10"/>
      <c r="FCK446" s="10"/>
      <c r="FCL446" s="10"/>
      <c r="FCM446" s="10"/>
      <c r="FCN446" s="10"/>
      <c r="FCO446" s="10"/>
      <c r="FCP446" s="10"/>
      <c r="FCQ446" s="10"/>
      <c r="FCR446" s="10"/>
      <c r="FCS446" s="10"/>
      <c r="FCT446" s="10"/>
      <c r="FCU446" s="10"/>
      <c r="FCV446" s="10"/>
      <c r="FCW446" s="10"/>
      <c r="FCX446" s="10"/>
      <c r="FCY446" s="10"/>
      <c r="FCZ446" s="10"/>
      <c r="FDA446" s="10"/>
      <c r="FDB446" s="10"/>
      <c r="FDC446" s="10"/>
      <c r="FDD446" s="10"/>
      <c r="FDE446" s="10"/>
      <c r="FDF446" s="10"/>
      <c r="FDG446" s="10"/>
      <c r="FDH446" s="10"/>
      <c r="FDI446" s="10"/>
      <c r="FDJ446" s="10"/>
      <c r="FDK446" s="10"/>
      <c r="FDL446" s="10"/>
      <c r="FDM446" s="10"/>
      <c r="FDN446" s="10"/>
      <c r="FDO446" s="10"/>
      <c r="FDP446" s="10"/>
      <c r="FDQ446" s="10"/>
      <c r="FDR446" s="10"/>
      <c r="FDS446" s="10"/>
      <c r="FDT446" s="10"/>
      <c r="FDU446" s="10"/>
      <c r="FDV446" s="10"/>
      <c r="FDW446" s="10"/>
      <c r="FDX446" s="10"/>
      <c r="FDY446" s="10"/>
      <c r="FDZ446" s="10"/>
      <c r="FEA446" s="10"/>
      <c r="FEB446" s="10"/>
      <c r="FEC446" s="10"/>
      <c r="FED446" s="10"/>
      <c r="FEE446" s="10"/>
      <c r="FEF446" s="10"/>
      <c r="FEG446" s="10"/>
      <c r="FEH446" s="10"/>
      <c r="FEI446" s="10"/>
      <c r="FEJ446" s="10"/>
      <c r="FEK446" s="10"/>
      <c r="FEL446" s="10"/>
      <c r="FEM446" s="10"/>
      <c r="FEN446" s="10"/>
      <c r="FEO446" s="10"/>
      <c r="FEP446" s="10"/>
      <c r="FEQ446" s="10"/>
      <c r="FER446" s="10"/>
      <c r="FES446" s="10"/>
      <c r="FET446" s="10"/>
      <c r="FEU446" s="10"/>
      <c r="FEV446" s="10"/>
      <c r="FEW446" s="10"/>
      <c r="FEX446" s="10"/>
      <c r="FEY446" s="10"/>
      <c r="FEZ446" s="10"/>
      <c r="FFA446" s="10"/>
      <c r="FFB446" s="10"/>
      <c r="FFC446" s="10"/>
      <c r="FFD446" s="10"/>
      <c r="FFE446" s="10"/>
      <c r="FFF446" s="10"/>
      <c r="FFG446" s="10"/>
      <c r="FFH446" s="10"/>
      <c r="FFI446" s="10"/>
      <c r="FFJ446" s="10"/>
      <c r="FFK446" s="10"/>
      <c r="FFL446" s="10"/>
      <c r="FFM446" s="10"/>
      <c r="FFN446" s="10"/>
      <c r="FFO446" s="10"/>
      <c r="FFP446" s="10"/>
      <c r="FFQ446" s="10"/>
      <c r="FFR446" s="10"/>
      <c r="FFS446" s="10"/>
      <c r="FFT446" s="10"/>
      <c r="FFU446" s="10"/>
      <c r="FFV446" s="10"/>
      <c r="FFW446" s="10"/>
      <c r="FFX446" s="10"/>
      <c r="FFY446" s="10"/>
      <c r="FFZ446" s="10"/>
      <c r="FGA446" s="10"/>
      <c r="FGB446" s="10"/>
      <c r="FGC446" s="10"/>
      <c r="FGD446" s="10"/>
      <c r="FGE446" s="10"/>
      <c r="FGF446" s="10"/>
      <c r="FGG446" s="10"/>
      <c r="FGH446" s="10"/>
      <c r="FGI446" s="10"/>
      <c r="FGJ446" s="10"/>
      <c r="FGK446" s="10"/>
      <c r="FGL446" s="10"/>
      <c r="FGM446" s="10"/>
      <c r="FGN446" s="10"/>
      <c r="FGO446" s="10"/>
      <c r="FGP446" s="10"/>
      <c r="FGQ446" s="10"/>
      <c r="FGR446" s="10"/>
      <c r="FGS446" s="10"/>
      <c r="FGT446" s="10"/>
      <c r="FGU446" s="10"/>
      <c r="FGV446" s="10"/>
      <c r="FGW446" s="10"/>
      <c r="FGX446" s="10"/>
      <c r="FGY446" s="10"/>
      <c r="FGZ446" s="10"/>
      <c r="FHA446" s="10"/>
      <c r="FHB446" s="10"/>
      <c r="FHC446" s="10"/>
      <c r="FHD446" s="10"/>
      <c r="FHE446" s="10"/>
      <c r="FHF446" s="10"/>
      <c r="FHG446" s="10"/>
      <c r="FHH446" s="10"/>
      <c r="FHI446" s="10"/>
      <c r="FHJ446" s="10"/>
      <c r="FHK446" s="10"/>
      <c r="FHL446" s="10"/>
      <c r="FHM446" s="10"/>
      <c r="FHN446" s="10"/>
      <c r="FHO446" s="10"/>
      <c r="FHP446" s="10"/>
      <c r="FHQ446" s="10"/>
      <c r="FHR446" s="10"/>
      <c r="FHS446" s="10"/>
      <c r="FHT446" s="10"/>
      <c r="FHU446" s="10"/>
      <c r="FHV446" s="10"/>
      <c r="FHW446" s="10"/>
      <c r="FHX446" s="10"/>
      <c r="FHY446" s="10"/>
      <c r="FHZ446" s="10"/>
      <c r="FIA446" s="10"/>
      <c r="FIB446" s="10"/>
      <c r="FIC446" s="10"/>
      <c r="FID446" s="10"/>
      <c r="FIE446" s="10"/>
      <c r="FIF446" s="10"/>
      <c r="FIG446" s="10"/>
      <c r="FIH446" s="10"/>
      <c r="FII446" s="10"/>
      <c r="FIJ446" s="10"/>
      <c r="FIK446" s="10"/>
      <c r="FIL446" s="10"/>
      <c r="FIM446" s="10"/>
      <c r="FIN446" s="10"/>
      <c r="FIO446" s="10"/>
      <c r="FIP446" s="10"/>
      <c r="FIQ446" s="10"/>
      <c r="FIR446" s="10"/>
      <c r="FIS446" s="10"/>
      <c r="FIT446" s="10"/>
      <c r="FIU446" s="10"/>
      <c r="FIV446" s="10"/>
      <c r="FIW446" s="10"/>
      <c r="FIX446" s="10"/>
      <c r="FIY446" s="10"/>
      <c r="FIZ446" s="10"/>
      <c r="FJA446" s="10"/>
      <c r="FJB446" s="10"/>
      <c r="FJC446" s="10"/>
      <c r="FJD446" s="10"/>
      <c r="FJE446" s="10"/>
      <c r="FJF446" s="10"/>
      <c r="FJG446" s="10"/>
      <c r="FJH446" s="10"/>
      <c r="FJI446" s="10"/>
      <c r="FJJ446" s="10"/>
      <c r="FJK446" s="10"/>
      <c r="FJL446" s="10"/>
      <c r="FJM446" s="10"/>
      <c r="FJN446" s="10"/>
      <c r="FJO446" s="10"/>
      <c r="FJP446" s="10"/>
      <c r="FJQ446" s="10"/>
      <c r="FJR446" s="10"/>
      <c r="FJS446" s="10"/>
      <c r="FJT446" s="10"/>
      <c r="FJU446" s="10"/>
      <c r="FJV446" s="10"/>
      <c r="FJW446" s="10"/>
      <c r="FJX446" s="10"/>
      <c r="FJY446" s="10"/>
      <c r="FJZ446" s="10"/>
      <c r="FKA446" s="10"/>
      <c r="FKB446" s="10"/>
      <c r="FKC446" s="10"/>
      <c r="FKD446" s="10"/>
      <c r="FKE446" s="10"/>
      <c r="FKF446" s="10"/>
      <c r="FKG446" s="10"/>
      <c r="FKH446" s="10"/>
      <c r="FKI446" s="10"/>
      <c r="FKJ446" s="10"/>
      <c r="FKK446" s="10"/>
      <c r="FKL446" s="10"/>
      <c r="FKM446" s="10"/>
      <c r="FKN446" s="10"/>
      <c r="FKO446" s="10"/>
      <c r="FKP446" s="10"/>
      <c r="FKQ446" s="10"/>
      <c r="FKR446" s="10"/>
      <c r="FKS446" s="10"/>
      <c r="FKT446" s="10"/>
      <c r="FKU446" s="10"/>
      <c r="FKV446" s="10"/>
      <c r="FKW446" s="10"/>
      <c r="FKX446" s="10"/>
      <c r="FKY446" s="10"/>
      <c r="FKZ446" s="10"/>
      <c r="FLA446" s="10"/>
      <c r="FLB446" s="10"/>
      <c r="FLC446" s="10"/>
      <c r="FLD446" s="10"/>
      <c r="FLE446" s="10"/>
      <c r="FLF446" s="10"/>
      <c r="FLG446" s="10"/>
      <c r="FLH446" s="10"/>
      <c r="FLI446" s="10"/>
      <c r="FLJ446" s="10"/>
      <c r="FLK446" s="10"/>
      <c r="FLL446" s="10"/>
      <c r="FLM446" s="10"/>
      <c r="FLN446" s="10"/>
      <c r="FLO446" s="10"/>
      <c r="FLP446" s="10"/>
      <c r="FLQ446" s="10"/>
      <c r="FLR446" s="10"/>
      <c r="FLS446" s="10"/>
      <c r="FLT446" s="10"/>
      <c r="FLU446" s="10"/>
      <c r="FLV446" s="10"/>
      <c r="FLW446" s="10"/>
      <c r="FLX446" s="10"/>
      <c r="FLY446" s="10"/>
      <c r="FLZ446" s="10"/>
      <c r="FMA446" s="10"/>
      <c r="FMB446" s="10"/>
      <c r="FMC446" s="10"/>
      <c r="FMD446" s="10"/>
      <c r="FME446" s="10"/>
      <c r="FMF446" s="10"/>
      <c r="FMG446" s="10"/>
      <c r="FMH446" s="10"/>
      <c r="FMI446" s="10"/>
      <c r="FMJ446" s="10"/>
      <c r="FMK446" s="10"/>
      <c r="FML446" s="10"/>
      <c r="FMM446" s="10"/>
      <c r="FMN446" s="10"/>
      <c r="FMO446" s="10"/>
      <c r="FMP446" s="10"/>
      <c r="FMQ446" s="10"/>
      <c r="FMR446" s="10"/>
      <c r="FMS446" s="10"/>
      <c r="FMT446" s="10"/>
      <c r="FMU446" s="10"/>
      <c r="FMV446" s="10"/>
      <c r="FMW446" s="10"/>
      <c r="FMX446" s="10"/>
      <c r="FMY446" s="10"/>
      <c r="FMZ446" s="10"/>
      <c r="FNA446" s="10"/>
      <c r="FNB446" s="10"/>
      <c r="FNC446" s="10"/>
      <c r="FND446" s="10"/>
      <c r="FNE446" s="10"/>
      <c r="FNF446" s="10"/>
      <c r="FNG446" s="10"/>
      <c r="FNH446" s="10"/>
      <c r="FNI446" s="10"/>
      <c r="FNJ446" s="10"/>
      <c r="FNK446" s="10"/>
      <c r="FNL446" s="10"/>
      <c r="FNM446" s="10"/>
      <c r="FNN446" s="10"/>
      <c r="FNO446" s="10"/>
      <c r="FNP446" s="10"/>
      <c r="FNQ446" s="10"/>
      <c r="FNR446" s="10"/>
      <c r="FNS446" s="10"/>
      <c r="FNT446" s="10"/>
      <c r="FNU446" s="10"/>
      <c r="FNV446" s="10"/>
      <c r="FNW446" s="10"/>
      <c r="FNX446" s="10"/>
      <c r="FNY446" s="10"/>
      <c r="FNZ446" s="10"/>
      <c r="FOA446" s="10"/>
      <c r="FOB446" s="10"/>
      <c r="FOC446" s="10"/>
      <c r="FOD446" s="10"/>
      <c r="FOE446" s="10"/>
      <c r="FOF446" s="10"/>
      <c r="FOG446" s="10"/>
      <c r="FOH446" s="10"/>
      <c r="FOI446" s="10"/>
      <c r="FOJ446" s="10"/>
      <c r="FOK446" s="10"/>
      <c r="FOL446" s="10"/>
      <c r="FOM446" s="10"/>
      <c r="FON446" s="10"/>
      <c r="FOO446" s="10"/>
      <c r="FOP446" s="10"/>
      <c r="FOQ446" s="10"/>
      <c r="FOR446" s="10"/>
      <c r="FOS446" s="10"/>
      <c r="FOT446" s="10"/>
      <c r="FOU446" s="10"/>
      <c r="FOV446" s="10"/>
      <c r="FOW446" s="10"/>
      <c r="FOX446" s="10"/>
      <c r="FOY446" s="10"/>
      <c r="FOZ446" s="10"/>
      <c r="FPA446" s="10"/>
      <c r="FPB446" s="10"/>
      <c r="FPC446" s="10"/>
      <c r="FPD446" s="10"/>
      <c r="FPE446" s="10"/>
      <c r="FPF446" s="10"/>
      <c r="FPG446" s="10"/>
      <c r="FPH446" s="10"/>
      <c r="FPI446" s="10"/>
      <c r="FPJ446" s="10"/>
      <c r="FPK446" s="10"/>
      <c r="FPL446" s="10"/>
      <c r="FPM446" s="10"/>
      <c r="FPN446" s="10"/>
      <c r="FPO446" s="10"/>
      <c r="FPP446" s="10"/>
      <c r="FPQ446" s="10"/>
      <c r="FPR446" s="10"/>
      <c r="FPS446" s="10"/>
      <c r="FPT446" s="10"/>
      <c r="FPU446" s="10"/>
      <c r="FPV446" s="10"/>
      <c r="FPW446" s="10"/>
      <c r="FPX446" s="10"/>
      <c r="FPY446" s="10"/>
      <c r="FPZ446" s="10"/>
      <c r="FQA446" s="10"/>
      <c r="FQB446" s="10"/>
      <c r="FQC446" s="10"/>
      <c r="FQD446" s="10"/>
      <c r="FQE446" s="10"/>
      <c r="FQF446" s="10"/>
      <c r="FQG446" s="10"/>
      <c r="FQH446" s="10"/>
      <c r="FQI446" s="10"/>
      <c r="FQJ446" s="10"/>
      <c r="FQK446" s="10"/>
      <c r="FQL446" s="10"/>
      <c r="FQM446" s="10"/>
      <c r="FQN446" s="10"/>
      <c r="FQO446" s="10"/>
      <c r="FQP446" s="10"/>
      <c r="FQQ446" s="10"/>
      <c r="FQR446" s="10"/>
      <c r="FQS446" s="10"/>
      <c r="FQT446" s="10"/>
      <c r="FQU446" s="10"/>
      <c r="FQV446" s="10"/>
      <c r="FQW446" s="10"/>
      <c r="FQX446" s="10"/>
      <c r="FQY446" s="10"/>
      <c r="FQZ446" s="10"/>
      <c r="FRA446" s="10"/>
      <c r="FRB446" s="10"/>
      <c r="FRC446" s="10"/>
      <c r="FRD446" s="10"/>
      <c r="FRE446" s="10"/>
      <c r="FRF446" s="10"/>
      <c r="FRG446" s="10"/>
      <c r="FRH446" s="10"/>
      <c r="FRI446" s="10"/>
      <c r="FRJ446" s="10"/>
      <c r="FRK446" s="10"/>
      <c r="FRL446" s="10"/>
      <c r="FRM446" s="10"/>
      <c r="FRN446" s="10"/>
      <c r="FRO446" s="10"/>
      <c r="FRP446" s="10"/>
      <c r="FRQ446" s="10"/>
      <c r="FRR446" s="10"/>
      <c r="FRS446" s="10"/>
      <c r="FRT446" s="10"/>
      <c r="FRU446" s="10"/>
      <c r="FRV446" s="10"/>
      <c r="FRW446" s="10"/>
      <c r="FRX446" s="10"/>
      <c r="FRY446" s="10"/>
      <c r="FRZ446" s="10"/>
      <c r="FSA446" s="10"/>
      <c r="FSB446" s="10"/>
      <c r="FSC446" s="10"/>
      <c r="FSD446" s="10"/>
      <c r="FSE446" s="10"/>
      <c r="FSF446" s="10"/>
      <c r="FSG446" s="10"/>
      <c r="FSH446" s="10"/>
      <c r="FSI446" s="10"/>
      <c r="FSJ446" s="10"/>
      <c r="FSK446" s="10"/>
      <c r="FSL446" s="10"/>
      <c r="FSM446" s="10"/>
      <c r="FSN446" s="10"/>
      <c r="FSO446" s="10"/>
      <c r="FSP446" s="10"/>
      <c r="FSQ446" s="10"/>
      <c r="FSR446" s="10"/>
      <c r="FSS446" s="10"/>
      <c r="FST446" s="10"/>
      <c r="FSU446" s="10"/>
      <c r="FSV446" s="10"/>
      <c r="FSW446" s="10"/>
      <c r="FSX446" s="10"/>
      <c r="FSY446" s="10"/>
      <c r="FSZ446" s="10"/>
      <c r="FTA446" s="10"/>
      <c r="FTB446" s="10"/>
      <c r="FTC446" s="10"/>
      <c r="FTD446" s="10"/>
      <c r="FTE446" s="10"/>
      <c r="FTF446" s="10"/>
      <c r="FTG446" s="10"/>
      <c r="FTH446" s="10"/>
      <c r="FTI446" s="10"/>
      <c r="FTJ446" s="10"/>
      <c r="FTK446" s="10"/>
      <c r="FTL446" s="10"/>
      <c r="FTM446" s="10"/>
      <c r="FTN446" s="10"/>
      <c r="FTO446" s="10"/>
      <c r="FTP446" s="10"/>
      <c r="FTQ446" s="10"/>
      <c r="FTR446" s="10"/>
      <c r="FTS446" s="10"/>
      <c r="FTT446" s="10"/>
      <c r="FTU446" s="10"/>
      <c r="FTV446" s="10"/>
      <c r="FTW446" s="10"/>
      <c r="FTX446" s="10"/>
      <c r="FTY446" s="10"/>
      <c r="FTZ446" s="10"/>
      <c r="FUA446" s="10"/>
      <c r="FUB446" s="10"/>
      <c r="FUC446" s="10"/>
      <c r="FUD446" s="10"/>
      <c r="FUE446" s="10"/>
      <c r="FUF446" s="10"/>
      <c r="FUG446" s="10"/>
      <c r="FUH446" s="10"/>
      <c r="FUI446" s="10"/>
      <c r="FUJ446" s="10"/>
      <c r="FUK446" s="10"/>
      <c r="FUL446" s="10"/>
      <c r="FUM446" s="10"/>
      <c r="FUN446" s="10"/>
      <c r="FUO446" s="10"/>
      <c r="FUP446" s="10"/>
      <c r="FUQ446" s="10"/>
      <c r="FUR446" s="10"/>
      <c r="FUS446" s="10"/>
      <c r="FUT446" s="10"/>
      <c r="FUU446" s="10"/>
      <c r="FUV446" s="10"/>
      <c r="FUW446" s="10"/>
      <c r="FUX446" s="10"/>
      <c r="FUY446" s="10"/>
      <c r="FUZ446" s="10"/>
      <c r="FVA446" s="10"/>
      <c r="FVB446" s="10"/>
      <c r="FVC446" s="10"/>
      <c r="FVD446" s="10"/>
      <c r="FVE446" s="10"/>
      <c r="FVF446" s="10"/>
      <c r="FVG446" s="10"/>
      <c r="FVH446" s="10"/>
      <c r="FVI446" s="10"/>
      <c r="FVJ446" s="10"/>
      <c r="FVK446" s="10"/>
      <c r="FVL446" s="10"/>
      <c r="FVM446" s="10"/>
      <c r="FVN446" s="10"/>
      <c r="FVO446" s="10"/>
      <c r="FVP446" s="10"/>
      <c r="FVQ446" s="10"/>
      <c r="FVR446" s="10"/>
      <c r="FVS446" s="10"/>
      <c r="FVT446" s="10"/>
      <c r="FVU446" s="10"/>
      <c r="FVV446" s="10"/>
      <c r="FVW446" s="10"/>
      <c r="FVX446" s="10"/>
      <c r="FVY446" s="10"/>
      <c r="FVZ446" s="10"/>
      <c r="FWA446" s="10"/>
      <c r="FWB446" s="10"/>
      <c r="FWC446" s="10"/>
      <c r="FWD446" s="10"/>
      <c r="FWE446" s="10"/>
      <c r="FWF446" s="10"/>
      <c r="FWG446" s="10"/>
      <c r="FWH446" s="10"/>
      <c r="FWI446" s="10"/>
      <c r="FWJ446" s="10"/>
      <c r="FWK446" s="10"/>
      <c r="FWL446" s="10"/>
      <c r="FWM446" s="10"/>
      <c r="FWN446" s="10"/>
      <c r="FWO446" s="10"/>
      <c r="FWP446" s="10"/>
      <c r="FWQ446" s="10"/>
      <c r="FWR446" s="10"/>
      <c r="FWS446" s="10"/>
      <c r="FWT446" s="10"/>
      <c r="FWU446" s="10"/>
      <c r="FWV446" s="10"/>
      <c r="FWW446" s="10"/>
      <c r="FWX446" s="10"/>
      <c r="FWY446" s="10"/>
      <c r="FWZ446" s="10"/>
      <c r="FXA446" s="10"/>
      <c r="FXB446" s="10"/>
      <c r="FXC446" s="10"/>
      <c r="FXD446" s="10"/>
      <c r="FXE446" s="10"/>
      <c r="FXF446" s="10"/>
      <c r="FXG446" s="10"/>
      <c r="FXH446" s="10"/>
      <c r="FXI446" s="10"/>
      <c r="FXJ446" s="10"/>
      <c r="FXK446" s="10"/>
      <c r="FXL446" s="10"/>
      <c r="FXM446" s="10"/>
      <c r="FXN446" s="10"/>
      <c r="FXO446" s="10"/>
      <c r="FXP446" s="10"/>
      <c r="FXQ446" s="10"/>
      <c r="FXR446" s="10"/>
      <c r="FXS446" s="10"/>
      <c r="FXT446" s="10"/>
      <c r="FXU446" s="10"/>
      <c r="FXV446" s="10"/>
      <c r="FXW446" s="10"/>
      <c r="FXX446" s="10"/>
      <c r="FXY446" s="10"/>
      <c r="FXZ446" s="10"/>
      <c r="FYA446" s="10"/>
      <c r="FYB446" s="10"/>
      <c r="FYC446" s="10"/>
      <c r="FYD446" s="10"/>
      <c r="FYE446" s="10"/>
      <c r="FYF446" s="10"/>
      <c r="FYG446" s="10"/>
      <c r="FYH446" s="10"/>
      <c r="FYI446" s="10"/>
      <c r="FYJ446" s="10"/>
      <c r="FYK446" s="10"/>
      <c r="FYL446" s="10"/>
      <c r="FYM446" s="10"/>
      <c r="FYN446" s="10"/>
      <c r="FYO446" s="10"/>
      <c r="FYP446" s="10"/>
      <c r="FYQ446" s="10"/>
      <c r="FYR446" s="10"/>
      <c r="FYS446" s="10"/>
      <c r="FYT446" s="10"/>
      <c r="FYU446" s="10"/>
      <c r="FYV446" s="10"/>
      <c r="FYW446" s="10"/>
      <c r="FYX446" s="10"/>
      <c r="FYY446" s="10"/>
      <c r="FYZ446" s="10"/>
      <c r="FZA446" s="10"/>
      <c r="FZB446" s="10"/>
      <c r="FZC446" s="10"/>
      <c r="FZD446" s="10"/>
      <c r="FZE446" s="10"/>
      <c r="FZF446" s="10"/>
      <c r="FZG446" s="10"/>
      <c r="FZH446" s="10"/>
      <c r="FZI446" s="10"/>
      <c r="FZJ446" s="10"/>
      <c r="FZK446" s="10"/>
      <c r="FZL446" s="10"/>
      <c r="FZM446" s="10"/>
      <c r="FZN446" s="10"/>
      <c r="FZO446" s="10"/>
      <c r="FZP446" s="10"/>
      <c r="FZQ446" s="10"/>
      <c r="FZR446" s="10"/>
      <c r="FZS446" s="10"/>
      <c r="FZT446" s="10"/>
      <c r="FZU446" s="10"/>
      <c r="FZV446" s="10"/>
      <c r="FZW446" s="10"/>
      <c r="FZX446" s="10"/>
      <c r="FZY446" s="10"/>
      <c r="FZZ446" s="10"/>
      <c r="GAA446" s="10"/>
      <c r="GAB446" s="10"/>
      <c r="GAC446" s="10"/>
      <c r="GAD446" s="10"/>
      <c r="GAE446" s="10"/>
      <c r="GAF446" s="10"/>
      <c r="GAG446" s="10"/>
      <c r="GAH446" s="10"/>
      <c r="GAI446" s="10"/>
      <c r="GAJ446" s="10"/>
      <c r="GAK446" s="10"/>
      <c r="GAL446" s="10"/>
      <c r="GAM446" s="10"/>
      <c r="GAN446" s="10"/>
      <c r="GAO446" s="10"/>
      <c r="GAP446" s="10"/>
      <c r="GAQ446" s="10"/>
      <c r="GAR446" s="10"/>
      <c r="GAS446" s="10"/>
      <c r="GAT446" s="10"/>
      <c r="GAU446" s="10"/>
      <c r="GAV446" s="10"/>
      <c r="GAW446" s="10"/>
      <c r="GAX446" s="10"/>
      <c r="GAY446" s="10"/>
      <c r="GAZ446" s="10"/>
      <c r="GBA446" s="10"/>
      <c r="GBB446" s="10"/>
      <c r="GBC446" s="10"/>
      <c r="GBD446" s="10"/>
      <c r="GBE446" s="10"/>
      <c r="GBF446" s="10"/>
      <c r="GBG446" s="10"/>
      <c r="GBH446" s="10"/>
      <c r="GBI446" s="10"/>
      <c r="GBJ446" s="10"/>
      <c r="GBK446" s="10"/>
      <c r="GBL446" s="10"/>
      <c r="GBM446" s="10"/>
      <c r="GBN446" s="10"/>
      <c r="GBO446" s="10"/>
      <c r="GBP446" s="10"/>
      <c r="GBQ446" s="10"/>
      <c r="GBR446" s="10"/>
      <c r="GBS446" s="10"/>
      <c r="GBT446" s="10"/>
      <c r="GBU446" s="10"/>
      <c r="GBV446" s="10"/>
      <c r="GBW446" s="10"/>
      <c r="GBX446" s="10"/>
      <c r="GBY446" s="10"/>
      <c r="GBZ446" s="10"/>
      <c r="GCA446" s="10"/>
      <c r="GCB446" s="10"/>
      <c r="GCC446" s="10"/>
      <c r="GCD446" s="10"/>
      <c r="GCE446" s="10"/>
      <c r="GCF446" s="10"/>
      <c r="GCG446" s="10"/>
      <c r="GCH446" s="10"/>
      <c r="GCI446" s="10"/>
      <c r="GCJ446" s="10"/>
      <c r="GCK446" s="10"/>
      <c r="GCL446" s="10"/>
      <c r="GCM446" s="10"/>
      <c r="GCN446" s="10"/>
      <c r="GCO446" s="10"/>
      <c r="GCP446" s="10"/>
      <c r="GCQ446" s="10"/>
      <c r="GCR446" s="10"/>
      <c r="GCS446" s="10"/>
      <c r="GCT446" s="10"/>
      <c r="GCU446" s="10"/>
      <c r="GCV446" s="10"/>
      <c r="GCW446" s="10"/>
      <c r="GCX446" s="10"/>
      <c r="GCY446" s="10"/>
      <c r="GCZ446" s="10"/>
      <c r="GDA446" s="10"/>
      <c r="GDB446" s="10"/>
      <c r="GDC446" s="10"/>
      <c r="GDD446" s="10"/>
      <c r="GDE446" s="10"/>
      <c r="GDF446" s="10"/>
      <c r="GDG446" s="10"/>
      <c r="GDH446" s="10"/>
      <c r="GDI446" s="10"/>
      <c r="GDJ446" s="10"/>
      <c r="GDK446" s="10"/>
      <c r="GDL446" s="10"/>
      <c r="GDM446" s="10"/>
      <c r="GDN446" s="10"/>
      <c r="GDO446" s="10"/>
      <c r="GDP446" s="10"/>
      <c r="GDQ446" s="10"/>
      <c r="GDR446" s="10"/>
      <c r="GDS446" s="10"/>
      <c r="GDT446" s="10"/>
      <c r="GDU446" s="10"/>
      <c r="GDV446" s="10"/>
      <c r="GDW446" s="10"/>
      <c r="GDX446" s="10"/>
      <c r="GDY446" s="10"/>
      <c r="GDZ446" s="10"/>
      <c r="GEA446" s="10"/>
      <c r="GEB446" s="10"/>
      <c r="GEC446" s="10"/>
      <c r="GED446" s="10"/>
      <c r="GEE446" s="10"/>
      <c r="GEF446" s="10"/>
      <c r="GEG446" s="10"/>
      <c r="GEH446" s="10"/>
      <c r="GEI446" s="10"/>
      <c r="GEJ446" s="10"/>
      <c r="GEK446" s="10"/>
      <c r="GEL446" s="10"/>
      <c r="GEM446" s="10"/>
      <c r="GEN446" s="10"/>
      <c r="GEO446" s="10"/>
      <c r="GEP446" s="10"/>
      <c r="GEQ446" s="10"/>
      <c r="GER446" s="10"/>
      <c r="GES446" s="10"/>
      <c r="GET446" s="10"/>
      <c r="GEU446" s="10"/>
      <c r="GEV446" s="10"/>
      <c r="GEW446" s="10"/>
      <c r="GEX446" s="10"/>
      <c r="GEY446" s="10"/>
      <c r="GEZ446" s="10"/>
      <c r="GFA446" s="10"/>
      <c r="GFB446" s="10"/>
      <c r="GFC446" s="10"/>
      <c r="GFD446" s="10"/>
      <c r="GFE446" s="10"/>
      <c r="GFF446" s="10"/>
      <c r="GFG446" s="10"/>
      <c r="GFH446" s="10"/>
      <c r="GFI446" s="10"/>
      <c r="GFJ446" s="10"/>
      <c r="GFK446" s="10"/>
      <c r="GFL446" s="10"/>
      <c r="GFM446" s="10"/>
      <c r="GFN446" s="10"/>
      <c r="GFO446" s="10"/>
      <c r="GFP446" s="10"/>
      <c r="GFQ446" s="10"/>
      <c r="GFR446" s="10"/>
      <c r="GFS446" s="10"/>
      <c r="GFT446" s="10"/>
      <c r="GFU446" s="10"/>
      <c r="GFV446" s="10"/>
      <c r="GFW446" s="10"/>
      <c r="GFX446" s="10"/>
      <c r="GFY446" s="10"/>
      <c r="GFZ446" s="10"/>
      <c r="GGA446" s="10"/>
      <c r="GGB446" s="10"/>
      <c r="GGC446" s="10"/>
      <c r="GGD446" s="10"/>
      <c r="GGE446" s="10"/>
      <c r="GGF446" s="10"/>
      <c r="GGG446" s="10"/>
      <c r="GGH446" s="10"/>
      <c r="GGI446" s="10"/>
      <c r="GGJ446" s="10"/>
      <c r="GGK446" s="10"/>
      <c r="GGL446" s="10"/>
      <c r="GGM446" s="10"/>
      <c r="GGN446" s="10"/>
      <c r="GGO446" s="10"/>
      <c r="GGP446" s="10"/>
      <c r="GGQ446" s="10"/>
      <c r="GGR446" s="10"/>
      <c r="GGS446" s="10"/>
      <c r="GGT446" s="10"/>
      <c r="GGU446" s="10"/>
      <c r="GGV446" s="10"/>
      <c r="GGW446" s="10"/>
      <c r="GGX446" s="10"/>
      <c r="GGY446" s="10"/>
      <c r="GGZ446" s="10"/>
      <c r="GHA446" s="10"/>
      <c r="GHB446" s="10"/>
      <c r="GHC446" s="10"/>
      <c r="GHD446" s="10"/>
      <c r="GHE446" s="10"/>
      <c r="GHF446" s="10"/>
      <c r="GHG446" s="10"/>
      <c r="GHH446" s="10"/>
      <c r="GHI446" s="10"/>
      <c r="GHJ446" s="10"/>
      <c r="GHK446" s="10"/>
      <c r="GHL446" s="10"/>
      <c r="GHM446" s="10"/>
      <c r="GHN446" s="10"/>
      <c r="GHO446" s="10"/>
      <c r="GHP446" s="10"/>
      <c r="GHQ446" s="10"/>
      <c r="GHR446" s="10"/>
      <c r="GHS446" s="10"/>
      <c r="GHT446" s="10"/>
      <c r="GHU446" s="10"/>
      <c r="GHV446" s="10"/>
      <c r="GHW446" s="10"/>
      <c r="GHX446" s="10"/>
      <c r="GHY446" s="10"/>
      <c r="GHZ446" s="10"/>
      <c r="GIA446" s="10"/>
      <c r="GIB446" s="10"/>
      <c r="GIC446" s="10"/>
      <c r="GID446" s="10"/>
      <c r="GIE446" s="10"/>
      <c r="GIF446" s="10"/>
      <c r="GIG446" s="10"/>
      <c r="GIH446" s="10"/>
      <c r="GII446" s="10"/>
      <c r="GIJ446" s="10"/>
      <c r="GIK446" s="10"/>
      <c r="GIL446" s="10"/>
      <c r="GIM446" s="10"/>
      <c r="GIN446" s="10"/>
      <c r="GIO446" s="10"/>
      <c r="GIP446" s="10"/>
      <c r="GIQ446" s="10"/>
      <c r="GIR446" s="10"/>
      <c r="GIS446" s="10"/>
      <c r="GIT446" s="10"/>
      <c r="GIU446" s="10"/>
      <c r="GIV446" s="10"/>
      <c r="GIW446" s="10"/>
      <c r="GIX446" s="10"/>
      <c r="GIY446" s="10"/>
      <c r="GIZ446" s="10"/>
      <c r="GJA446" s="10"/>
      <c r="GJB446" s="10"/>
      <c r="GJC446" s="10"/>
      <c r="GJD446" s="10"/>
      <c r="GJE446" s="10"/>
      <c r="GJF446" s="10"/>
      <c r="GJG446" s="10"/>
      <c r="GJH446" s="10"/>
      <c r="GJI446" s="10"/>
      <c r="GJJ446" s="10"/>
      <c r="GJK446" s="10"/>
      <c r="GJL446" s="10"/>
      <c r="GJM446" s="10"/>
      <c r="GJN446" s="10"/>
      <c r="GJO446" s="10"/>
      <c r="GJP446" s="10"/>
      <c r="GJQ446" s="10"/>
      <c r="GJR446" s="10"/>
      <c r="GJS446" s="10"/>
      <c r="GJT446" s="10"/>
      <c r="GJU446" s="10"/>
      <c r="GJV446" s="10"/>
      <c r="GJW446" s="10"/>
      <c r="GJX446" s="10"/>
      <c r="GJY446" s="10"/>
      <c r="GJZ446" s="10"/>
      <c r="GKA446" s="10"/>
      <c r="GKB446" s="10"/>
      <c r="GKC446" s="10"/>
      <c r="GKD446" s="10"/>
      <c r="GKE446" s="10"/>
      <c r="GKF446" s="10"/>
      <c r="GKG446" s="10"/>
      <c r="GKH446" s="10"/>
      <c r="GKI446" s="10"/>
      <c r="GKJ446" s="10"/>
      <c r="GKK446" s="10"/>
      <c r="GKL446" s="10"/>
      <c r="GKM446" s="10"/>
      <c r="GKN446" s="10"/>
      <c r="GKO446" s="10"/>
      <c r="GKP446" s="10"/>
      <c r="GKQ446" s="10"/>
      <c r="GKR446" s="10"/>
      <c r="GKS446" s="10"/>
      <c r="GKT446" s="10"/>
      <c r="GKU446" s="10"/>
      <c r="GKV446" s="10"/>
      <c r="GKW446" s="10"/>
      <c r="GKX446" s="10"/>
      <c r="GKY446" s="10"/>
      <c r="GKZ446" s="10"/>
      <c r="GLA446" s="10"/>
      <c r="GLB446" s="10"/>
      <c r="GLC446" s="10"/>
      <c r="GLD446" s="10"/>
      <c r="GLE446" s="10"/>
      <c r="GLF446" s="10"/>
      <c r="GLG446" s="10"/>
      <c r="GLH446" s="10"/>
      <c r="GLI446" s="10"/>
      <c r="GLJ446" s="10"/>
      <c r="GLK446" s="10"/>
      <c r="GLL446" s="10"/>
      <c r="GLM446" s="10"/>
      <c r="GLN446" s="10"/>
      <c r="GLO446" s="10"/>
      <c r="GLP446" s="10"/>
      <c r="GLQ446" s="10"/>
      <c r="GLR446" s="10"/>
      <c r="GLS446" s="10"/>
      <c r="GLT446" s="10"/>
      <c r="GLU446" s="10"/>
      <c r="GLV446" s="10"/>
      <c r="GLW446" s="10"/>
      <c r="GLX446" s="10"/>
      <c r="GLY446" s="10"/>
      <c r="GLZ446" s="10"/>
      <c r="GMA446" s="10"/>
      <c r="GMB446" s="10"/>
      <c r="GMC446" s="10"/>
      <c r="GMD446" s="10"/>
      <c r="GME446" s="10"/>
      <c r="GMF446" s="10"/>
      <c r="GMG446" s="10"/>
      <c r="GMH446" s="10"/>
      <c r="GMI446" s="10"/>
      <c r="GMJ446" s="10"/>
      <c r="GMK446" s="10"/>
      <c r="GML446" s="10"/>
      <c r="GMM446" s="10"/>
      <c r="GMN446" s="10"/>
      <c r="GMO446" s="10"/>
      <c r="GMP446" s="10"/>
      <c r="GMQ446" s="10"/>
      <c r="GMR446" s="10"/>
      <c r="GMS446" s="10"/>
      <c r="GMT446" s="10"/>
      <c r="GMU446" s="10"/>
      <c r="GMV446" s="10"/>
      <c r="GMW446" s="10"/>
      <c r="GMX446" s="10"/>
      <c r="GMY446" s="10"/>
      <c r="GMZ446" s="10"/>
      <c r="GNA446" s="10"/>
      <c r="GNB446" s="10"/>
      <c r="GNC446" s="10"/>
      <c r="GND446" s="10"/>
      <c r="GNE446" s="10"/>
      <c r="GNF446" s="10"/>
      <c r="GNG446" s="10"/>
      <c r="GNH446" s="10"/>
      <c r="GNI446" s="10"/>
      <c r="GNJ446" s="10"/>
      <c r="GNK446" s="10"/>
      <c r="GNL446" s="10"/>
      <c r="GNM446" s="10"/>
      <c r="GNN446" s="10"/>
      <c r="GNO446" s="10"/>
      <c r="GNP446" s="10"/>
      <c r="GNQ446" s="10"/>
      <c r="GNR446" s="10"/>
      <c r="GNS446" s="10"/>
      <c r="GNT446" s="10"/>
      <c r="GNU446" s="10"/>
      <c r="GNV446" s="10"/>
      <c r="GNW446" s="10"/>
      <c r="GNX446" s="10"/>
      <c r="GNY446" s="10"/>
      <c r="GNZ446" s="10"/>
      <c r="GOA446" s="10"/>
      <c r="GOB446" s="10"/>
      <c r="GOC446" s="10"/>
      <c r="GOD446" s="10"/>
      <c r="GOE446" s="10"/>
      <c r="GOF446" s="10"/>
      <c r="GOG446" s="10"/>
      <c r="GOH446" s="10"/>
      <c r="GOI446" s="10"/>
      <c r="GOJ446" s="10"/>
      <c r="GOK446" s="10"/>
      <c r="GOL446" s="10"/>
      <c r="GOM446" s="10"/>
      <c r="GON446" s="10"/>
      <c r="GOO446" s="10"/>
      <c r="GOP446" s="10"/>
      <c r="GOQ446" s="10"/>
      <c r="GOR446" s="10"/>
      <c r="GOS446" s="10"/>
      <c r="GOT446" s="10"/>
      <c r="GOU446" s="10"/>
      <c r="GOV446" s="10"/>
      <c r="GOW446" s="10"/>
      <c r="GOX446" s="10"/>
      <c r="GOY446" s="10"/>
      <c r="GOZ446" s="10"/>
      <c r="GPA446" s="10"/>
      <c r="GPB446" s="10"/>
      <c r="GPC446" s="10"/>
      <c r="GPD446" s="10"/>
      <c r="GPE446" s="10"/>
      <c r="GPF446" s="10"/>
      <c r="GPG446" s="10"/>
      <c r="GPH446" s="10"/>
      <c r="GPI446" s="10"/>
      <c r="GPJ446" s="10"/>
      <c r="GPK446" s="10"/>
      <c r="GPL446" s="10"/>
      <c r="GPM446" s="10"/>
      <c r="GPN446" s="10"/>
      <c r="GPO446" s="10"/>
      <c r="GPP446" s="10"/>
      <c r="GPQ446" s="10"/>
      <c r="GPR446" s="10"/>
      <c r="GPS446" s="10"/>
      <c r="GPT446" s="10"/>
      <c r="GPU446" s="10"/>
      <c r="GPV446" s="10"/>
      <c r="GPW446" s="10"/>
      <c r="GPX446" s="10"/>
      <c r="GPY446" s="10"/>
      <c r="GPZ446" s="10"/>
      <c r="GQA446" s="10"/>
      <c r="GQB446" s="10"/>
      <c r="GQC446" s="10"/>
      <c r="GQD446" s="10"/>
      <c r="GQE446" s="10"/>
      <c r="GQF446" s="10"/>
      <c r="GQG446" s="10"/>
      <c r="GQH446" s="10"/>
      <c r="GQI446" s="10"/>
      <c r="GQJ446" s="10"/>
      <c r="GQK446" s="10"/>
      <c r="GQL446" s="10"/>
      <c r="GQM446" s="10"/>
      <c r="GQN446" s="10"/>
      <c r="GQO446" s="10"/>
      <c r="GQP446" s="10"/>
      <c r="GQQ446" s="10"/>
      <c r="GQR446" s="10"/>
      <c r="GQS446" s="10"/>
      <c r="GQT446" s="10"/>
      <c r="GQU446" s="10"/>
      <c r="GQV446" s="10"/>
      <c r="GQW446" s="10"/>
      <c r="GQX446" s="10"/>
      <c r="GQY446" s="10"/>
      <c r="GQZ446" s="10"/>
      <c r="GRA446" s="10"/>
      <c r="GRB446" s="10"/>
      <c r="GRC446" s="10"/>
      <c r="GRD446" s="10"/>
      <c r="GRE446" s="10"/>
      <c r="GRF446" s="10"/>
      <c r="GRG446" s="10"/>
      <c r="GRH446" s="10"/>
      <c r="GRI446" s="10"/>
      <c r="GRJ446" s="10"/>
      <c r="GRK446" s="10"/>
      <c r="GRL446" s="10"/>
      <c r="GRM446" s="10"/>
      <c r="GRN446" s="10"/>
      <c r="GRO446" s="10"/>
      <c r="GRP446" s="10"/>
      <c r="GRQ446" s="10"/>
      <c r="GRR446" s="10"/>
      <c r="GRS446" s="10"/>
      <c r="GRT446" s="10"/>
      <c r="GRU446" s="10"/>
      <c r="GRV446" s="10"/>
      <c r="GRW446" s="10"/>
      <c r="GRX446" s="10"/>
      <c r="GRY446" s="10"/>
      <c r="GRZ446" s="10"/>
      <c r="GSA446" s="10"/>
      <c r="GSB446" s="10"/>
      <c r="GSC446" s="10"/>
      <c r="GSD446" s="10"/>
      <c r="GSE446" s="10"/>
      <c r="GSF446" s="10"/>
      <c r="GSG446" s="10"/>
      <c r="GSH446" s="10"/>
      <c r="GSI446" s="10"/>
      <c r="GSJ446" s="10"/>
      <c r="GSK446" s="10"/>
      <c r="GSL446" s="10"/>
      <c r="GSM446" s="10"/>
      <c r="GSN446" s="10"/>
      <c r="GSO446" s="10"/>
      <c r="GSP446" s="10"/>
      <c r="GSQ446" s="10"/>
      <c r="GSR446" s="10"/>
      <c r="GSS446" s="10"/>
      <c r="GST446" s="10"/>
      <c r="GSU446" s="10"/>
      <c r="GSV446" s="10"/>
      <c r="GSW446" s="10"/>
      <c r="GSX446" s="10"/>
      <c r="GSY446" s="10"/>
      <c r="GSZ446" s="10"/>
      <c r="GTA446" s="10"/>
      <c r="GTB446" s="10"/>
      <c r="GTC446" s="10"/>
      <c r="GTD446" s="10"/>
      <c r="GTE446" s="10"/>
      <c r="GTF446" s="10"/>
      <c r="GTG446" s="10"/>
      <c r="GTH446" s="10"/>
      <c r="GTI446" s="10"/>
      <c r="GTJ446" s="10"/>
      <c r="GTK446" s="10"/>
      <c r="GTL446" s="10"/>
      <c r="GTM446" s="10"/>
      <c r="GTN446" s="10"/>
      <c r="GTO446" s="10"/>
      <c r="GTP446" s="10"/>
      <c r="GTQ446" s="10"/>
      <c r="GTR446" s="10"/>
      <c r="GTS446" s="10"/>
      <c r="GTT446" s="10"/>
      <c r="GTU446" s="10"/>
      <c r="GTV446" s="10"/>
      <c r="GTW446" s="10"/>
      <c r="GTX446" s="10"/>
      <c r="GTY446" s="10"/>
      <c r="GTZ446" s="10"/>
      <c r="GUA446" s="10"/>
      <c r="GUB446" s="10"/>
      <c r="GUC446" s="10"/>
      <c r="GUD446" s="10"/>
      <c r="GUE446" s="10"/>
      <c r="GUF446" s="10"/>
      <c r="GUG446" s="10"/>
      <c r="GUH446" s="10"/>
      <c r="GUI446" s="10"/>
      <c r="GUJ446" s="10"/>
      <c r="GUK446" s="10"/>
      <c r="GUL446" s="10"/>
      <c r="GUM446" s="10"/>
      <c r="GUN446" s="10"/>
      <c r="GUO446" s="10"/>
      <c r="GUP446" s="10"/>
      <c r="GUQ446" s="10"/>
      <c r="GUR446" s="10"/>
      <c r="GUS446" s="10"/>
      <c r="GUT446" s="10"/>
      <c r="GUU446" s="10"/>
      <c r="GUV446" s="10"/>
      <c r="GUW446" s="10"/>
      <c r="GUX446" s="10"/>
      <c r="GUY446" s="10"/>
      <c r="GUZ446" s="10"/>
      <c r="GVA446" s="10"/>
      <c r="GVB446" s="10"/>
      <c r="GVC446" s="10"/>
      <c r="GVD446" s="10"/>
      <c r="GVE446" s="10"/>
      <c r="GVF446" s="10"/>
      <c r="GVG446" s="10"/>
      <c r="GVH446" s="10"/>
      <c r="GVI446" s="10"/>
      <c r="GVJ446" s="10"/>
      <c r="GVK446" s="10"/>
      <c r="GVL446" s="10"/>
      <c r="GVM446" s="10"/>
      <c r="GVN446" s="10"/>
      <c r="GVO446" s="10"/>
      <c r="GVP446" s="10"/>
      <c r="GVQ446" s="10"/>
      <c r="GVR446" s="10"/>
      <c r="GVS446" s="10"/>
      <c r="GVT446" s="10"/>
      <c r="GVU446" s="10"/>
      <c r="GVV446" s="10"/>
      <c r="GVW446" s="10"/>
      <c r="GVX446" s="10"/>
      <c r="GVY446" s="10"/>
      <c r="GVZ446" s="10"/>
      <c r="GWA446" s="10"/>
      <c r="GWB446" s="10"/>
      <c r="GWC446" s="10"/>
      <c r="GWD446" s="10"/>
      <c r="GWE446" s="10"/>
      <c r="GWF446" s="10"/>
      <c r="GWG446" s="10"/>
      <c r="GWH446" s="10"/>
      <c r="GWI446" s="10"/>
      <c r="GWJ446" s="10"/>
      <c r="GWK446" s="10"/>
      <c r="GWL446" s="10"/>
      <c r="GWM446" s="10"/>
      <c r="GWN446" s="10"/>
      <c r="GWO446" s="10"/>
      <c r="GWP446" s="10"/>
      <c r="GWQ446" s="10"/>
      <c r="GWR446" s="10"/>
      <c r="GWS446" s="10"/>
      <c r="GWT446" s="10"/>
      <c r="GWU446" s="10"/>
      <c r="GWV446" s="10"/>
      <c r="GWW446" s="10"/>
      <c r="GWX446" s="10"/>
      <c r="GWY446" s="10"/>
      <c r="GWZ446" s="10"/>
      <c r="GXA446" s="10"/>
      <c r="GXB446" s="10"/>
      <c r="GXC446" s="10"/>
      <c r="GXD446" s="10"/>
      <c r="GXE446" s="10"/>
      <c r="GXF446" s="10"/>
      <c r="GXG446" s="10"/>
      <c r="GXH446" s="10"/>
      <c r="GXI446" s="10"/>
      <c r="GXJ446" s="10"/>
      <c r="GXK446" s="10"/>
      <c r="GXL446" s="10"/>
      <c r="GXM446" s="10"/>
      <c r="GXN446" s="10"/>
      <c r="GXO446" s="10"/>
      <c r="GXP446" s="10"/>
      <c r="GXQ446" s="10"/>
      <c r="GXR446" s="10"/>
      <c r="GXS446" s="10"/>
      <c r="GXT446" s="10"/>
      <c r="GXU446" s="10"/>
      <c r="GXV446" s="10"/>
      <c r="GXW446" s="10"/>
      <c r="GXX446" s="10"/>
      <c r="GXY446" s="10"/>
      <c r="GXZ446" s="10"/>
      <c r="GYA446" s="10"/>
      <c r="GYB446" s="10"/>
      <c r="GYC446" s="10"/>
      <c r="GYD446" s="10"/>
      <c r="GYE446" s="10"/>
      <c r="GYF446" s="10"/>
      <c r="GYG446" s="10"/>
      <c r="GYH446" s="10"/>
      <c r="GYI446" s="10"/>
      <c r="GYJ446" s="10"/>
      <c r="GYK446" s="10"/>
      <c r="GYL446" s="10"/>
      <c r="GYM446" s="10"/>
      <c r="GYN446" s="10"/>
      <c r="GYO446" s="10"/>
      <c r="GYP446" s="10"/>
      <c r="GYQ446" s="10"/>
      <c r="GYR446" s="10"/>
      <c r="GYS446" s="10"/>
      <c r="GYT446" s="10"/>
      <c r="GYU446" s="10"/>
      <c r="GYV446" s="10"/>
      <c r="GYW446" s="10"/>
      <c r="GYX446" s="10"/>
      <c r="GYY446" s="10"/>
      <c r="GYZ446" s="10"/>
      <c r="GZA446" s="10"/>
      <c r="GZB446" s="10"/>
      <c r="GZC446" s="10"/>
      <c r="GZD446" s="10"/>
      <c r="GZE446" s="10"/>
      <c r="GZF446" s="10"/>
      <c r="GZG446" s="10"/>
      <c r="GZH446" s="10"/>
      <c r="GZI446" s="10"/>
      <c r="GZJ446" s="10"/>
      <c r="GZK446" s="10"/>
      <c r="GZL446" s="10"/>
      <c r="GZM446" s="10"/>
      <c r="GZN446" s="10"/>
      <c r="GZO446" s="10"/>
      <c r="GZP446" s="10"/>
      <c r="GZQ446" s="10"/>
      <c r="GZR446" s="10"/>
      <c r="GZS446" s="10"/>
      <c r="GZT446" s="10"/>
      <c r="GZU446" s="10"/>
      <c r="GZV446" s="10"/>
      <c r="GZW446" s="10"/>
      <c r="GZX446" s="10"/>
      <c r="GZY446" s="10"/>
      <c r="GZZ446" s="10"/>
      <c r="HAA446" s="10"/>
      <c r="HAB446" s="10"/>
      <c r="HAC446" s="10"/>
      <c r="HAD446" s="10"/>
      <c r="HAE446" s="10"/>
      <c r="HAF446" s="10"/>
      <c r="HAG446" s="10"/>
      <c r="HAH446" s="10"/>
      <c r="HAI446" s="10"/>
      <c r="HAJ446" s="10"/>
      <c r="HAK446" s="10"/>
      <c r="HAL446" s="10"/>
      <c r="HAM446" s="10"/>
      <c r="HAN446" s="10"/>
      <c r="HAO446" s="10"/>
      <c r="HAP446" s="10"/>
      <c r="HAQ446" s="10"/>
      <c r="HAR446" s="10"/>
      <c r="HAS446" s="10"/>
      <c r="HAT446" s="10"/>
      <c r="HAU446" s="10"/>
      <c r="HAV446" s="10"/>
      <c r="HAW446" s="10"/>
      <c r="HAX446" s="10"/>
      <c r="HAY446" s="10"/>
      <c r="HAZ446" s="10"/>
      <c r="HBA446" s="10"/>
      <c r="HBB446" s="10"/>
      <c r="HBC446" s="10"/>
      <c r="HBD446" s="10"/>
      <c r="HBE446" s="10"/>
      <c r="HBF446" s="10"/>
      <c r="HBG446" s="10"/>
      <c r="HBH446" s="10"/>
      <c r="HBI446" s="10"/>
      <c r="HBJ446" s="10"/>
      <c r="HBK446" s="10"/>
      <c r="HBL446" s="10"/>
      <c r="HBM446" s="10"/>
      <c r="HBN446" s="10"/>
      <c r="HBO446" s="10"/>
      <c r="HBP446" s="10"/>
      <c r="HBQ446" s="10"/>
      <c r="HBR446" s="10"/>
      <c r="HBS446" s="10"/>
      <c r="HBT446" s="10"/>
      <c r="HBU446" s="10"/>
      <c r="HBV446" s="10"/>
      <c r="HBW446" s="10"/>
      <c r="HBX446" s="10"/>
      <c r="HBY446" s="10"/>
      <c r="HBZ446" s="10"/>
      <c r="HCA446" s="10"/>
      <c r="HCB446" s="10"/>
      <c r="HCC446" s="10"/>
      <c r="HCD446" s="10"/>
      <c r="HCE446" s="10"/>
      <c r="HCF446" s="10"/>
      <c r="HCG446" s="10"/>
      <c r="HCH446" s="10"/>
      <c r="HCI446" s="10"/>
      <c r="HCJ446" s="10"/>
      <c r="HCK446" s="10"/>
      <c r="HCL446" s="10"/>
      <c r="HCM446" s="10"/>
      <c r="HCN446" s="10"/>
      <c r="HCO446" s="10"/>
      <c r="HCP446" s="10"/>
      <c r="HCQ446" s="10"/>
      <c r="HCR446" s="10"/>
      <c r="HCS446" s="10"/>
      <c r="HCT446" s="10"/>
      <c r="HCU446" s="10"/>
      <c r="HCV446" s="10"/>
      <c r="HCW446" s="10"/>
      <c r="HCX446" s="10"/>
      <c r="HCY446" s="10"/>
      <c r="HCZ446" s="10"/>
      <c r="HDA446" s="10"/>
      <c r="HDB446" s="10"/>
      <c r="HDC446" s="10"/>
      <c r="HDD446" s="10"/>
      <c r="HDE446" s="10"/>
      <c r="HDF446" s="10"/>
      <c r="HDG446" s="10"/>
      <c r="HDH446" s="10"/>
      <c r="HDI446" s="10"/>
      <c r="HDJ446" s="10"/>
      <c r="HDK446" s="10"/>
      <c r="HDL446" s="10"/>
      <c r="HDM446" s="10"/>
      <c r="HDN446" s="10"/>
      <c r="HDO446" s="10"/>
      <c r="HDP446" s="10"/>
      <c r="HDQ446" s="10"/>
      <c r="HDR446" s="10"/>
      <c r="HDS446" s="10"/>
      <c r="HDT446" s="10"/>
      <c r="HDU446" s="10"/>
      <c r="HDV446" s="10"/>
      <c r="HDW446" s="10"/>
      <c r="HDX446" s="10"/>
      <c r="HDY446" s="10"/>
      <c r="HDZ446" s="10"/>
      <c r="HEA446" s="10"/>
      <c r="HEB446" s="10"/>
      <c r="HEC446" s="10"/>
      <c r="HED446" s="10"/>
      <c r="HEE446" s="10"/>
      <c r="HEF446" s="10"/>
      <c r="HEG446" s="10"/>
      <c r="HEH446" s="10"/>
      <c r="HEI446" s="10"/>
      <c r="HEJ446" s="10"/>
      <c r="HEK446" s="10"/>
      <c r="HEL446" s="10"/>
      <c r="HEM446" s="10"/>
      <c r="HEN446" s="10"/>
      <c r="HEO446" s="10"/>
      <c r="HEP446" s="10"/>
      <c r="HEQ446" s="10"/>
      <c r="HER446" s="10"/>
      <c r="HES446" s="10"/>
      <c r="HET446" s="10"/>
      <c r="HEU446" s="10"/>
      <c r="HEV446" s="10"/>
      <c r="HEW446" s="10"/>
      <c r="HEX446" s="10"/>
      <c r="HEY446" s="10"/>
      <c r="HEZ446" s="10"/>
      <c r="HFA446" s="10"/>
      <c r="HFB446" s="10"/>
      <c r="HFC446" s="10"/>
      <c r="HFD446" s="10"/>
      <c r="HFE446" s="10"/>
      <c r="HFF446" s="10"/>
      <c r="HFG446" s="10"/>
      <c r="HFH446" s="10"/>
      <c r="HFI446" s="10"/>
      <c r="HFJ446" s="10"/>
      <c r="HFK446" s="10"/>
      <c r="HFL446" s="10"/>
      <c r="HFM446" s="10"/>
      <c r="HFN446" s="10"/>
      <c r="HFO446" s="10"/>
      <c r="HFP446" s="10"/>
      <c r="HFQ446" s="10"/>
      <c r="HFR446" s="10"/>
      <c r="HFS446" s="10"/>
      <c r="HFT446" s="10"/>
      <c r="HFU446" s="10"/>
      <c r="HFV446" s="10"/>
      <c r="HFW446" s="10"/>
      <c r="HFX446" s="10"/>
      <c r="HFY446" s="10"/>
      <c r="HFZ446" s="10"/>
      <c r="HGA446" s="10"/>
      <c r="HGB446" s="10"/>
      <c r="HGC446" s="10"/>
      <c r="HGD446" s="10"/>
      <c r="HGE446" s="10"/>
      <c r="HGF446" s="10"/>
      <c r="HGG446" s="10"/>
      <c r="HGH446" s="10"/>
      <c r="HGI446" s="10"/>
      <c r="HGJ446" s="10"/>
      <c r="HGK446" s="10"/>
      <c r="HGL446" s="10"/>
      <c r="HGM446" s="10"/>
      <c r="HGN446" s="10"/>
      <c r="HGO446" s="10"/>
      <c r="HGP446" s="10"/>
      <c r="HGQ446" s="10"/>
      <c r="HGR446" s="10"/>
      <c r="HGS446" s="10"/>
      <c r="HGT446" s="10"/>
      <c r="HGU446" s="10"/>
      <c r="HGV446" s="10"/>
      <c r="HGW446" s="10"/>
      <c r="HGX446" s="10"/>
      <c r="HGY446" s="10"/>
      <c r="HGZ446" s="10"/>
      <c r="HHA446" s="10"/>
      <c r="HHB446" s="10"/>
      <c r="HHC446" s="10"/>
      <c r="HHD446" s="10"/>
      <c r="HHE446" s="10"/>
      <c r="HHF446" s="10"/>
      <c r="HHG446" s="10"/>
      <c r="HHH446" s="10"/>
      <c r="HHI446" s="10"/>
      <c r="HHJ446" s="10"/>
      <c r="HHK446" s="10"/>
      <c r="HHL446" s="10"/>
      <c r="HHM446" s="10"/>
      <c r="HHN446" s="10"/>
      <c r="HHO446" s="10"/>
      <c r="HHP446" s="10"/>
      <c r="HHQ446" s="10"/>
      <c r="HHR446" s="10"/>
      <c r="HHS446" s="10"/>
      <c r="HHT446" s="10"/>
      <c r="HHU446" s="10"/>
      <c r="HHV446" s="10"/>
      <c r="HHW446" s="10"/>
      <c r="HHX446" s="10"/>
      <c r="HHY446" s="10"/>
      <c r="HHZ446" s="10"/>
      <c r="HIA446" s="10"/>
      <c r="HIB446" s="10"/>
      <c r="HIC446" s="10"/>
      <c r="HID446" s="10"/>
      <c r="HIE446" s="10"/>
      <c r="HIF446" s="10"/>
      <c r="HIG446" s="10"/>
      <c r="HIH446" s="10"/>
      <c r="HII446" s="10"/>
      <c r="HIJ446" s="10"/>
      <c r="HIK446" s="10"/>
      <c r="HIL446" s="10"/>
      <c r="HIM446" s="10"/>
      <c r="HIN446" s="10"/>
      <c r="HIO446" s="10"/>
      <c r="HIP446" s="10"/>
      <c r="HIQ446" s="10"/>
      <c r="HIR446" s="10"/>
      <c r="HIS446" s="10"/>
      <c r="HIT446" s="10"/>
      <c r="HIU446" s="10"/>
      <c r="HIV446" s="10"/>
      <c r="HIW446" s="10"/>
      <c r="HIX446" s="10"/>
      <c r="HIY446" s="10"/>
      <c r="HIZ446" s="10"/>
      <c r="HJA446" s="10"/>
      <c r="HJB446" s="10"/>
      <c r="HJC446" s="10"/>
      <c r="HJD446" s="10"/>
      <c r="HJE446" s="10"/>
      <c r="HJF446" s="10"/>
      <c r="HJG446" s="10"/>
      <c r="HJH446" s="10"/>
      <c r="HJI446" s="10"/>
      <c r="HJJ446" s="10"/>
      <c r="HJK446" s="10"/>
      <c r="HJL446" s="10"/>
      <c r="HJM446" s="10"/>
      <c r="HJN446" s="10"/>
      <c r="HJO446" s="10"/>
      <c r="HJP446" s="10"/>
      <c r="HJQ446" s="10"/>
      <c r="HJR446" s="10"/>
      <c r="HJS446" s="10"/>
      <c r="HJT446" s="10"/>
      <c r="HJU446" s="10"/>
      <c r="HJV446" s="10"/>
      <c r="HJW446" s="10"/>
      <c r="HJX446" s="10"/>
      <c r="HJY446" s="10"/>
      <c r="HJZ446" s="10"/>
      <c r="HKA446" s="10"/>
      <c r="HKB446" s="10"/>
      <c r="HKC446" s="10"/>
      <c r="HKD446" s="10"/>
      <c r="HKE446" s="10"/>
      <c r="HKF446" s="10"/>
      <c r="HKG446" s="10"/>
      <c r="HKH446" s="10"/>
      <c r="HKI446" s="10"/>
      <c r="HKJ446" s="10"/>
      <c r="HKK446" s="10"/>
      <c r="HKL446" s="10"/>
      <c r="HKM446" s="10"/>
      <c r="HKN446" s="10"/>
      <c r="HKO446" s="10"/>
      <c r="HKP446" s="10"/>
      <c r="HKQ446" s="10"/>
      <c r="HKR446" s="10"/>
      <c r="HKS446" s="10"/>
      <c r="HKT446" s="10"/>
      <c r="HKU446" s="10"/>
      <c r="HKV446" s="10"/>
      <c r="HKW446" s="10"/>
      <c r="HKX446" s="10"/>
      <c r="HKY446" s="10"/>
      <c r="HKZ446" s="10"/>
      <c r="HLA446" s="10"/>
      <c r="HLB446" s="10"/>
      <c r="HLC446" s="10"/>
      <c r="HLD446" s="10"/>
      <c r="HLE446" s="10"/>
      <c r="HLF446" s="10"/>
      <c r="HLG446" s="10"/>
      <c r="HLH446" s="10"/>
      <c r="HLI446" s="10"/>
      <c r="HLJ446" s="10"/>
      <c r="HLK446" s="10"/>
      <c r="HLL446" s="10"/>
      <c r="HLM446" s="10"/>
      <c r="HLN446" s="10"/>
      <c r="HLO446" s="10"/>
      <c r="HLP446" s="10"/>
      <c r="HLQ446" s="10"/>
      <c r="HLR446" s="10"/>
      <c r="HLS446" s="10"/>
      <c r="HLT446" s="10"/>
      <c r="HLU446" s="10"/>
      <c r="HLV446" s="10"/>
      <c r="HLW446" s="10"/>
      <c r="HLX446" s="10"/>
      <c r="HLY446" s="10"/>
      <c r="HLZ446" s="10"/>
      <c r="HMA446" s="10"/>
      <c r="HMB446" s="10"/>
      <c r="HMC446" s="10"/>
      <c r="HMD446" s="10"/>
      <c r="HME446" s="10"/>
      <c r="HMF446" s="10"/>
      <c r="HMG446" s="10"/>
      <c r="HMH446" s="10"/>
      <c r="HMI446" s="10"/>
      <c r="HMJ446" s="10"/>
      <c r="HMK446" s="10"/>
      <c r="HML446" s="10"/>
      <c r="HMM446" s="10"/>
      <c r="HMN446" s="10"/>
      <c r="HMO446" s="10"/>
      <c r="HMP446" s="10"/>
      <c r="HMQ446" s="10"/>
      <c r="HMR446" s="10"/>
      <c r="HMS446" s="10"/>
      <c r="HMT446" s="10"/>
      <c r="HMU446" s="10"/>
      <c r="HMV446" s="10"/>
      <c r="HMW446" s="10"/>
      <c r="HMX446" s="10"/>
      <c r="HMY446" s="10"/>
      <c r="HMZ446" s="10"/>
      <c r="HNA446" s="10"/>
      <c r="HNB446" s="10"/>
      <c r="HNC446" s="10"/>
      <c r="HND446" s="10"/>
      <c r="HNE446" s="10"/>
      <c r="HNF446" s="10"/>
      <c r="HNG446" s="10"/>
      <c r="HNH446" s="10"/>
      <c r="HNI446" s="10"/>
      <c r="HNJ446" s="10"/>
      <c r="HNK446" s="10"/>
      <c r="HNL446" s="10"/>
      <c r="HNM446" s="10"/>
      <c r="HNN446" s="10"/>
      <c r="HNO446" s="10"/>
      <c r="HNP446" s="10"/>
      <c r="HNQ446" s="10"/>
      <c r="HNR446" s="10"/>
      <c r="HNS446" s="10"/>
      <c r="HNT446" s="10"/>
      <c r="HNU446" s="10"/>
      <c r="HNV446" s="10"/>
      <c r="HNW446" s="10"/>
      <c r="HNX446" s="10"/>
      <c r="HNY446" s="10"/>
      <c r="HNZ446" s="10"/>
      <c r="HOA446" s="10"/>
      <c r="HOB446" s="10"/>
      <c r="HOC446" s="10"/>
      <c r="HOD446" s="10"/>
      <c r="HOE446" s="10"/>
      <c r="HOF446" s="10"/>
      <c r="HOG446" s="10"/>
      <c r="HOH446" s="10"/>
      <c r="HOI446" s="10"/>
      <c r="HOJ446" s="10"/>
      <c r="HOK446" s="10"/>
      <c r="HOL446" s="10"/>
      <c r="HOM446" s="10"/>
      <c r="HON446" s="10"/>
      <c r="HOO446" s="10"/>
      <c r="HOP446" s="10"/>
      <c r="HOQ446" s="10"/>
      <c r="HOR446" s="10"/>
      <c r="HOS446" s="10"/>
      <c r="HOT446" s="10"/>
      <c r="HOU446" s="10"/>
      <c r="HOV446" s="10"/>
      <c r="HOW446" s="10"/>
      <c r="HOX446" s="10"/>
      <c r="HOY446" s="10"/>
      <c r="HOZ446" s="10"/>
      <c r="HPA446" s="10"/>
      <c r="HPB446" s="10"/>
      <c r="HPC446" s="10"/>
      <c r="HPD446" s="10"/>
      <c r="HPE446" s="10"/>
      <c r="HPF446" s="10"/>
      <c r="HPG446" s="10"/>
      <c r="HPH446" s="10"/>
      <c r="HPI446" s="10"/>
      <c r="HPJ446" s="10"/>
      <c r="HPK446" s="10"/>
      <c r="HPL446" s="10"/>
      <c r="HPM446" s="10"/>
      <c r="HPN446" s="10"/>
      <c r="HPO446" s="10"/>
      <c r="HPP446" s="10"/>
      <c r="HPQ446" s="10"/>
      <c r="HPR446" s="10"/>
      <c r="HPS446" s="10"/>
      <c r="HPT446" s="10"/>
      <c r="HPU446" s="10"/>
      <c r="HPV446" s="10"/>
      <c r="HPW446" s="10"/>
      <c r="HPX446" s="10"/>
      <c r="HPY446" s="10"/>
      <c r="HPZ446" s="10"/>
      <c r="HQA446" s="10"/>
      <c r="HQB446" s="10"/>
      <c r="HQC446" s="10"/>
      <c r="HQD446" s="10"/>
      <c r="HQE446" s="10"/>
      <c r="HQF446" s="10"/>
      <c r="HQG446" s="10"/>
      <c r="HQH446" s="10"/>
      <c r="HQI446" s="10"/>
      <c r="HQJ446" s="10"/>
      <c r="HQK446" s="10"/>
      <c r="HQL446" s="10"/>
      <c r="HQM446" s="10"/>
      <c r="HQN446" s="10"/>
      <c r="HQO446" s="10"/>
      <c r="HQP446" s="10"/>
      <c r="HQQ446" s="10"/>
      <c r="HQR446" s="10"/>
      <c r="HQS446" s="10"/>
      <c r="HQT446" s="10"/>
      <c r="HQU446" s="10"/>
      <c r="HQV446" s="10"/>
      <c r="HQW446" s="10"/>
      <c r="HQX446" s="10"/>
      <c r="HQY446" s="10"/>
      <c r="HQZ446" s="10"/>
      <c r="HRA446" s="10"/>
      <c r="HRB446" s="10"/>
      <c r="HRC446" s="10"/>
      <c r="HRD446" s="10"/>
      <c r="HRE446" s="10"/>
      <c r="HRF446" s="10"/>
      <c r="HRG446" s="10"/>
      <c r="HRH446" s="10"/>
      <c r="HRI446" s="10"/>
      <c r="HRJ446" s="10"/>
      <c r="HRK446" s="10"/>
      <c r="HRL446" s="10"/>
      <c r="HRM446" s="10"/>
      <c r="HRN446" s="10"/>
      <c r="HRO446" s="10"/>
      <c r="HRP446" s="10"/>
      <c r="HRQ446" s="10"/>
      <c r="HRR446" s="10"/>
      <c r="HRS446" s="10"/>
      <c r="HRT446" s="10"/>
      <c r="HRU446" s="10"/>
      <c r="HRV446" s="10"/>
      <c r="HRW446" s="10"/>
      <c r="HRX446" s="10"/>
      <c r="HRY446" s="10"/>
      <c r="HRZ446" s="10"/>
      <c r="HSA446" s="10"/>
      <c r="HSB446" s="10"/>
      <c r="HSC446" s="10"/>
      <c r="HSD446" s="10"/>
      <c r="HSE446" s="10"/>
      <c r="HSF446" s="10"/>
      <c r="HSG446" s="10"/>
      <c r="HSH446" s="10"/>
      <c r="HSI446" s="10"/>
      <c r="HSJ446" s="10"/>
      <c r="HSK446" s="10"/>
      <c r="HSL446" s="10"/>
      <c r="HSM446" s="10"/>
      <c r="HSN446" s="10"/>
      <c r="HSO446" s="10"/>
      <c r="HSP446" s="10"/>
      <c r="HSQ446" s="10"/>
      <c r="HSR446" s="10"/>
      <c r="HSS446" s="10"/>
      <c r="HST446" s="10"/>
      <c r="HSU446" s="10"/>
      <c r="HSV446" s="10"/>
      <c r="HSW446" s="10"/>
      <c r="HSX446" s="10"/>
      <c r="HSY446" s="10"/>
      <c r="HSZ446" s="10"/>
      <c r="HTA446" s="10"/>
      <c r="HTB446" s="10"/>
      <c r="HTC446" s="10"/>
      <c r="HTD446" s="10"/>
      <c r="HTE446" s="10"/>
      <c r="HTF446" s="10"/>
      <c r="HTG446" s="10"/>
      <c r="HTH446" s="10"/>
      <c r="HTI446" s="10"/>
      <c r="HTJ446" s="10"/>
      <c r="HTK446" s="10"/>
      <c r="HTL446" s="10"/>
      <c r="HTM446" s="10"/>
      <c r="HTN446" s="10"/>
      <c r="HTO446" s="10"/>
      <c r="HTP446" s="10"/>
      <c r="HTQ446" s="10"/>
      <c r="HTR446" s="10"/>
      <c r="HTS446" s="10"/>
      <c r="HTT446" s="10"/>
      <c r="HTU446" s="10"/>
      <c r="HTV446" s="10"/>
      <c r="HTW446" s="10"/>
      <c r="HTX446" s="10"/>
      <c r="HTY446" s="10"/>
      <c r="HTZ446" s="10"/>
      <c r="HUA446" s="10"/>
      <c r="HUB446" s="10"/>
      <c r="HUC446" s="10"/>
      <c r="HUD446" s="10"/>
      <c r="HUE446" s="10"/>
      <c r="HUF446" s="10"/>
      <c r="HUG446" s="10"/>
      <c r="HUH446" s="10"/>
      <c r="HUI446" s="10"/>
      <c r="HUJ446" s="10"/>
      <c r="HUK446" s="10"/>
      <c r="HUL446" s="10"/>
      <c r="HUM446" s="10"/>
      <c r="HUN446" s="10"/>
      <c r="HUO446" s="10"/>
      <c r="HUP446" s="10"/>
      <c r="HUQ446" s="10"/>
      <c r="HUR446" s="10"/>
      <c r="HUS446" s="10"/>
      <c r="HUT446" s="10"/>
      <c r="HUU446" s="10"/>
      <c r="HUV446" s="10"/>
      <c r="HUW446" s="10"/>
      <c r="HUX446" s="10"/>
      <c r="HUY446" s="10"/>
      <c r="HUZ446" s="10"/>
      <c r="HVA446" s="10"/>
      <c r="HVB446" s="10"/>
      <c r="HVC446" s="10"/>
      <c r="HVD446" s="10"/>
      <c r="HVE446" s="10"/>
      <c r="HVF446" s="10"/>
      <c r="HVG446" s="10"/>
      <c r="HVH446" s="10"/>
      <c r="HVI446" s="10"/>
      <c r="HVJ446" s="10"/>
      <c r="HVK446" s="10"/>
      <c r="HVL446" s="10"/>
      <c r="HVM446" s="10"/>
      <c r="HVN446" s="10"/>
      <c r="HVO446" s="10"/>
      <c r="HVP446" s="10"/>
      <c r="HVQ446" s="10"/>
      <c r="HVR446" s="10"/>
      <c r="HVS446" s="10"/>
      <c r="HVT446" s="10"/>
      <c r="HVU446" s="10"/>
      <c r="HVV446" s="10"/>
      <c r="HVW446" s="10"/>
      <c r="HVX446" s="10"/>
      <c r="HVY446" s="10"/>
      <c r="HVZ446" s="10"/>
      <c r="HWA446" s="10"/>
      <c r="HWB446" s="10"/>
      <c r="HWC446" s="10"/>
      <c r="HWD446" s="10"/>
      <c r="HWE446" s="10"/>
      <c r="HWF446" s="10"/>
      <c r="HWG446" s="10"/>
      <c r="HWH446" s="10"/>
      <c r="HWI446" s="10"/>
      <c r="HWJ446" s="10"/>
      <c r="HWK446" s="10"/>
      <c r="HWL446" s="10"/>
      <c r="HWM446" s="10"/>
      <c r="HWN446" s="10"/>
      <c r="HWO446" s="10"/>
      <c r="HWP446" s="10"/>
      <c r="HWQ446" s="10"/>
      <c r="HWR446" s="10"/>
      <c r="HWS446" s="10"/>
      <c r="HWT446" s="10"/>
      <c r="HWU446" s="10"/>
      <c r="HWV446" s="10"/>
      <c r="HWW446" s="10"/>
      <c r="HWX446" s="10"/>
      <c r="HWY446" s="10"/>
      <c r="HWZ446" s="10"/>
      <c r="HXA446" s="10"/>
      <c r="HXB446" s="10"/>
      <c r="HXC446" s="10"/>
      <c r="HXD446" s="10"/>
      <c r="HXE446" s="10"/>
      <c r="HXF446" s="10"/>
      <c r="HXG446" s="10"/>
      <c r="HXH446" s="10"/>
      <c r="HXI446" s="10"/>
      <c r="HXJ446" s="10"/>
      <c r="HXK446" s="10"/>
      <c r="HXL446" s="10"/>
      <c r="HXM446" s="10"/>
      <c r="HXN446" s="10"/>
      <c r="HXO446" s="10"/>
      <c r="HXP446" s="10"/>
      <c r="HXQ446" s="10"/>
      <c r="HXR446" s="10"/>
      <c r="HXS446" s="10"/>
      <c r="HXT446" s="10"/>
      <c r="HXU446" s="10"/>
      <c r="HXV446" s="10"/>
      <c r="HXW446" s="10"/>
      <c r="HXX446" s="10"/>
      <c r="HXY446" s="10"/>
      <c r="HXZ446" s="10"/>
      <c r="HYA446" s="10"/>
      <c r="HYB446" s="10"/>
      <c r="HYC446" s="10"/>
      <c r="HYD446" s="10"/>
      <c r="HYE446" s="10"/>
      <c r="HYF446" s="10"/>
      <c r="HYG446" s="10"/>
      <c r="HYH446" s="10"/>
      <c r="HYI446" s="10"/>
      <c r="HYJ446" s="10"/>
      <c r="HYK446" s="10"/>
      <c r="HYL446" s="10"/>
      <c r="HYM446" s="10"/>
      <c r="HYN446" s="10"/>
      <c r="HYO446" s="10"/>
      <c r="HYP446" s="10"/>
      <c r="HYQ446" s="10"/>
      <c r="HYR446" s="10"/>
      <c r="HYS446" s="10"/>
      <c r="HYT446" s="10"/>
      <c r="HYU446" s="10"/>
      <c r="HYV446" s="10"/>
      <c r="HYW446" s="10"/>
      <c r="HYX446" s="10"/>
      <c r="HYY446" s="10"/>
      <c r="HYZ446" s="10"/>
      <c r="HZA446" s="10"/>
      <c r="HZB446" s="10"/>
      <c r="HZC446" s="10"/>
      <c r="HZD446" s="10"/>
      <c r="HZE446" s="10"/>
      <c r="HZF446" s="10"/>
      <c r="HZG446" s="10"/>
      <c r="HZH446" s="10"/>
      <c r="HZI446" s="10"/>
      <c r="HZJ446" s="10"/>
      <c r="HZK446" s="10"/>
      <c r="HZL446" s="10"/>
      <c r="HZM446" s="10"/>
      <c r="HZN446" s="10"/>
      <c r="HZO446" s="10"/>
      <c r="HZP446" s="10"/>
      <c r="HZQ446" s="10"/>
      <c r="HZR446" s="10"/>
      <c r="HZS446" s="10"/>
      <c r="HZT446" s="10"/>
      <c r="HZU446" s="10"/>
      <c r="HZV446" s="10"/>
      <c r="HZW446" s="10"/>
      <c r="HZX446" s="10"/>
      <c r="HZY446" s="10"/>
      <c r="HZZ446" s="10"/>
      <c r="IAA446" s="10"/>
      <c r="IAB446" s="10"/>
      <c r="IAC446" s="10"/>
      <c r="IAD446" s="10"/>
      <c r="IAE446" s="10"/>
      <c r="IAF446" s="10"/>
      <c r="IAG446" s="10"/>
      <c r="IAH446" s="10"/>
      <c r="IAI446" s="10"/>
      <c r="IAJ446" s="10"/>
      <c r="IAK446" s="10"/>
      <c r="IAL446" s="10"/>
      <c r="IAM446" s="10"/>
      <c r="IAN446" s="10"/>
      <c r="IAO446" s="10"/>
      <c r="IAP446" s="10"/>
      <c r="IAQ446" s="10"/>
      <c r="IAR446" s="10"/>
      <c r="IAS446" s="10"/>
      <c r="IAT446" s="10"/>
      <c r="IAU446" s="10"/>
      <c r="IAV446" s="10"/>
      <c r="IAW446" s="10"/>
      <c r="IAX446" s="10"/>
      <c r="IAY446" s="10"/>
      <c r="IAZ446" s="10"/>
      <c r="IBA446" s="10"/>
      <c r="IBB446" s="10"/>
      <c r="IBC446" s="10"/>
      <c r="IBD446" s="10"/>
      <c r="IBE446" s="10"/>
      <c r="IBF446" s="10"/>
      <c r="IBG446" s="10"/>
      <c r="IBH446" s="10"/>
      <c r="IBI446" s="10"/>
      <c r="IBJ446" s="10"/>
      <c r="IBK446" s="10"/>
      <c r="IBL446" s="10"/>
      <c r="IBM446" s="10"/>
      <c r="IBN446" s="10"/>
      <c r="IBO446" s="10"/>
      <c r="IBP446" s="10"/>
      <c r="IBQ446" s="10"/>
      <c r="IBR446" s="10"/>
      <c r="IBS446" s="10"/>
      <c r="IBT446" s="10"/>
      <c r="IBU446" s="10"/>
      <c r="IBV446" s="10"/>
      <c r="IBW446" s="10"/>
      <c r="IBX446" s="10"/>
      <c r="IBY446" s="10"/>
      <c r="IBZ446" s="10"/>
      <c r="ICA446" s="10"/>
      <c r="ICB446" s="10"/>
      <c r="ICC446" s="10"/>
      <c r="ICD446" s="10"/>
      <c r="ICE446" s="10"/>
      <c r="ICF446" s="10"/>
      <c r="ICG446" s="10"/>
      <c r="ICH446" s="10"/>
      <c r="ICI446" s="10"/>
      <c r="ICJ446" s="10"/>
      <c r="ICK446" s="10"/>
      <c r="ICL446" s="10"/>
      <c r="ICM446" s="10"/>
      <c r="ICN446" s="10"/>
      <c r="ICO446" s="10"/>
      <c r="ICP446" s="10"/>
      <c r="ICQ446" s="10"/>
      <c r="ICR446" s="10"/>
      <c r="ICS446" s="10"/>
      <c r="ICT446" s="10"/>
      <c r="ICU446" s="10"/>
      <c r="ICV446" s="10"/>
      <c r="ICW446" s="10"/>
      <c r="ICX446" s="10"/>
      <c r="ICY446" s="10"/>
      <c r="ICZ446" s="10"/>
      <c r="IDA446" s="10"/>
      <c r="IDB446" s="10"/>
      <c r="IDC446" s="10"/>
      <c r="IDD446" s="10"/>
      <c r="IDE446" s="10"/>
      <c r="IDF446" s="10"/>
      <c r="IDG446" s="10"/>
      <c r="IDH446" s="10"/>
      <c r="IDI446" s="10"/>
      <c r="IDJ446" s="10"/>
      <c r="IDK446" s="10"/>
      <c r="IDL446" s="10"/>
      <c r="IDM446" s="10"/>
      <c r="IDN446" s="10"/>
      <c r="IDO446" s="10"/>
      <c r="IDP446" s="10"/>
      <c r="IDQ446" s="10"/>
      <c r="IDR446" s="10"/>
      <c r="IDS446" s="10"/>
      <c r="IDT446" s="10"/>
      <c r="IDU446" s="10"/>
      <c r="IDV446" s="10"/>
      <c r="IDW446" s="10"/>
      <c r="IDX446" s="10"/>
      <c r="IDY446" s="10"/>
      <c r="IDZ446" s="10"/>
      <c r="IEA446" s="10"/>
      <c r="IEB446" s="10"/>
      <c r="IEC446" s="10"/>
      <c r="IED446" s="10"/>
      <c r="IEE446" s="10"/>
      <c r="IEF446" s="10"/>
      <c r="IEG446" s="10"/>
      <c r="IEH446" s="10"/>
      <c r="IEI446" s="10"/>
      <c r="IEJ446" s="10"/>
      <c r="IEK446" s="10"/>
      <c r="IEL446" s="10"/>
      <c r="IEM446" s="10"/>
      <c r="IEN446" s="10"/>
      <c r="IEO446" s="10"/>
      <c r="IEP446" s="10"/>
      <c r="IEQ446" s="10"/>
      <c r="IER446" s="10"/>
      <c r="IES446" s="10"/>
      <c r="IET446" s="10"/>
      <c r="IEU446" s="10"/>
      <c r="IEV446" s="10"/>
      <c r="IEW446" s="10"/>
      <c r="IEX446" s="10"/>
      <c r="IEY446" s="10"/>
      <c r="IEZ446" s="10"/>
      <c r="IFA446" s="10"/>
      <c r="IFB446" s="10"/>
      <c r="IFC446" s="10"/>
      <c r="IFD446" s="10"/>
      <c r="IFE446" s="10"/>
      <c r="IFF446" s="10"/>
      <c r="IFG446" s="10"/>
      <c r="IFH446" s="10"/>
      <c r="IFI446" s="10"/>
      <c r="IFJ446" s="10"/>
      <c r="IFK446" s="10"/>
      <c r="IFL446" s="10"/>
      <c r="IFM446" s="10"/>
      <c r="IFN446" s="10"/>
      <c r="IFO446" s="10"/>
      <c r="IFP446" s="10"/>
      <c r="IFQ446" s="10"/>
      <c r="IFR446" s="10"/>
      <c r="IFS446" s="10"/>
      <c r="IFT446" s="10"/>
      <c r="IFU446" s="10"/>
      <c r="IFV446" s="10"/>
      <c r="IFW446" s="10"/>
      <c r="IFX446" s="10"/>
      <c r="IFY446" s="10"/>
      <c r="IFZ446" s="10"/>
      <c r="IGA446" s="10"/>
      <c r="IGB446" s="10"/>
      <c r="IGC446" s="10"/>
      <c r="IGD446" s="10"/>
      <c r="IGE446" s="10"/>
      <c r="IGF446" s="10"/>
      <c r="IGG446" s="10"/>
      <c r="IGH446" s="10"/>
      <c r="IGI446" s="10"/>
      <c r="IGJ446" s="10"/>
      <c r="IGK446" s="10"/>
      <c r="IGL446" s="10"/>
      <c r="IGM446" s="10"/>
      <c r="IGN446" s="10"/>
      <c r="IGO446" s="10"/>
      <c r="IGP446" s="10"/>
      <c r="IGQ446" s="10"/>
      <c r="IGR446" s="10"/>
      <c r="IGS446" s="10"/>
      <c r="IGT446" s="10"/>
      <c r="IGU446" s="10"/>
      <c r="IGV446" s="10"/>
      <c r="IGW446" s="10"/>
      <c r="IGX446" s="10"/>
      <c r="IGY446" s="10"/>
      <c r="IGZ446" s="10"/>
      <c r="IHA446" s="10"/>
      <c r="IHB446" s="10"/>
      <c r="IHC446" s="10"/>
      <c r="IHD446" s="10"/>
      <c r="IHE446" s="10"/>
      <c r="IHF446" s="10"/>
      <c r="IHG446" s="10"/>
      <c r="IHH446" s="10"/>
      <c r="IHI446" s="10"/>
      <c r="IHJ446" s="10"/>
      <c r="IHK446" s="10"/>
      <c r="IHL446" s="10"/>
      <c r="IHM446" s="10"/>
      <c r="IHN446" s="10"/>
      <c r="IHO446" s="10"/>
      <c r="IHP446" s="10"/>
      <c r="IHQ446" s="10"/>
      <c r="IHR446" s="10"/>
      <c r="IHS446" s="10"/>
      <c r="IHT446" s="10"/>
      <c r="IHU446" s="10"/>
      <c r="IHV446" s="10"/>
      <c r="IHW446" s="10"/>
      <c r="IHX446" s="10"/>
      <c r="IHY446" s="10"/>
      <c r="IHZ446" s="10"/>
      <c r="IIA446" s="10"/>
      <c r="IIB446" s="10"/>
      <c r="IIC446" s="10"/>
      <c r="IID446" s="10"/>
      <c r="IIE446" s="10"/>
      <c r="IIF446" s="10"/>
      <c r="IIG446" s="10"/>
      <c r="IIH446" s="10"/>
      <c r="III446" s="10"/>
      <c r="IIJ446" s="10"/>
      <c r="IIK446" s="10"/>
      <c r="IIL446" s="10"/>
      <c r="IIM446" s="10"/>
      <c r="IIN446" s="10"/>
      <c r="IIO446" s="10"/>
      <c r="IIP446" s="10"/>
      <c r="IIQ446" s="10"/>
      <c r="IIR446" s="10"/>
      <c r="IIS446" s="10"/>
      <c r="IIT446" s="10"/>
      <c r="IIU446" s="10"/>
      <c r="IIV446" s="10"/>
      <c r="IIW446" s="10"/>
      <c r="IIX446" s="10"/>
      <c r="IIY446" s="10"/>
      <c r="IIZ446" s="10"/>
      <c r="IJA446" s="10"/>
      <c r="IJB446" s="10"/>
      <c r="IJC446" s="10"/>
      <c r="IJD446" s="10"/>
      <c r="IJE446" s="10"/>
      <c r="IJF446" s="10"/>
      <c r="IJG446" s="10"/>
      <c r="IJH446" s="10"/>
      <c r="IJI446" s="10"/>
      <c r="IJJ446" s="10"/>
      <c r="IJK446" s="10"/>
      <c r="IJL446" s="10"/>
      <c r="IJM446" s="10"/>
      <c r="IJN446" s="10"/>
      <c r="IJO446" s="10"/>
      <c r="IJP446" s="10"/>
      <c r="IJQ446" s="10"/>
      <c r="IJR446" s="10"/>
      <c r="IJS446" s="10"/>
      <c r="IJT446" s="10"/>
      <c r="IJU446" s="10"/>
      <c r="IJV446" s="10"/>
      <c r="IJW446" s="10"/>
      <c r="IJX446" s="10"/>
      <c r="IJY446" s="10"/>
      <c r="IJZ446" s="10"/>
      <c r="IKA446" s="10"/>
      <c r="IKB446" s="10"/>
      <c r="IKC446" s="10"/>
      <c r="IKD446" s="10"/>
      <c r="IKE446" s="10"/>
      <c r="IKF446" s="10"/>
      <c r="IKG446" s="10"/>
      <c r="IKH446" s="10"/>
      <c r="IKI446" s="10"/>
      <c r="IKJ446" s="10"/>
      <c r="IKK446" s="10"/>
      <c r="IKL446" s="10"/>
      <c r="IKM446" s="10"/>
      <c r="IKN446" s="10"/>
      <c r="IKO446" s="10"/>
      <c r="IKP446" s="10"/>
      <c r="IKQ446" s="10"/>
      <c r="IKR446" s="10"/>
      <c r="IKS446" s="10"/>
      <c r="IKT446" s="10"/>
      <c r="IKU446" s="10"/>
      <c r="IKV446" s="10"/>
      <c r="IKW446" s="10"/>
      <c r="IKX446" s="10"/>
      <c r="IKY446" s="10"/>
      <c r="IKZ446" s="10"/>
      <c r="ILA446" s="10"/>
      <c r="ILB446" s="10"/>
      <c r="ILC446" s="10"/>
      <c r="ILD446" s="10"/>
      <c r="ILE446" s="10"/>
      <c r="ILF446" s="10"/>
      <c r="ILG446" s="10"/>
      <c r="ILH446" s="10"/>
      <c r="ILI446" s="10"/>
      <c r="ILJ446" s="10"/>
      <c r="ILK446" s="10"/>
      <c r="ILL446" s="10"/>
      <c r="ILM446" s="10"/>
      <c r="ILN446" s="10"/>
      <c r="ILO446" s="10"/>
      <c r="ILP446" s="10"/>
      <c r="ILQ446" s="10"/>
      <c r="ILR446" s="10"/>
      <c r="ILS446" s="10"/>
      <c r="ILT446" s="10"/>
      <c r="ILU446" s="10"/>
      <c r="ILV446" s="10"/>
      <c r="ILW446" s="10"/>
      <c r="ILX446" s="10"/>
      <c r="ILY446" s="10"/>
      <c r="ILZ446" s="10"/>
      <c r="IMA446" s="10"/>
      <c r="IMB446" s="10"/>
      <c r="IMC446" s="10"/>
      <c r="IMD446" s="10"/>
      <c r="IME446" s="10"/>
      <c r="IMF446" s="10"/>
      <c r="IMG446" s="10"/>
      <c r="IMH446" s="10"/>
      <c r="IMI446" s="10"/>
      <c r="IMJ446" s="10"/>
      <c r="IMK446" s="10"/>
      <c r="IML446" s="10"/>
      <c r="IMM446" s="10"/>
      <c r="IMN446" s="10"/>
      <c r="IMO446" s="10"/>
      <c r="IMP446" s="10"/>
      <c r="IMQ446" s="10"/>
      <c r="IMR446" s="10"/>
      <c r="IMS446" s="10"/>
      <c r="IMT446" s="10"/>
      <c r="IMU446" s="10"/>
      <c r="IMV446" s="10"/>
      <c r="IMW446" s="10"/>
      <c r="IMX446" s="10"/>
      <c r="IMY446" s="10"/>
      <c r="IMZ446" s="10"/>
      <c r="INA446" s="10"/>
      <c r="INB446" s="10"/>
      <c r="INC446" s="10"/>
      <c r="IND446" s="10"/>
      <c r="INE446" s="10"/>
      <c r="INF446" s="10"/>
      <c r="ING446" s="10"/>
      <c r="INH446" s="10"/>
      <c r="INI446" s="10"/>
      <c r="INJ446" s="10"/>
      <c r="INK446" s="10"/>
      <c r="INL446" s="10"/>
      <c r="INM446" s="10"/>
      <c r="INN446" s="10"/>
      <c r="INO446" s="10"/>
      <c r="INP446" s="10"/>
      <c r="INQ446" s="10"/>
      <c r="INR446" s="10"/>
      <c r="INS446" s="10"/>
      <c r="INT446" s="10"/>
      <c r="INU446" s="10"/>
      <c r="INV446" s="10"/>
      <c r="INW446" s="10"/>
      <c r="INX446" s="10"/>
      <c r="INY446" s="10"/>
      <c r="INZ446" s="10"/>
      <c r="IOA446" s="10"/>
      <c r="IOB446" s="10"/>
      <c r="IOC446" s="10"/>
      <c r="IOD446" s="10"/>
      <c r="IOE446" s="10"/>
      <c r="IOF446" s="10"/>
      <c r="IOG446" s="10"/>
      <c r="IOH446" s="10"/>
      <c r="IOI446" s="10"/>
      <c r="IOJ446" s="10"/>
      <c r="IOK446" s="10"/>
      <c r="IOL446" s="10"/>
      <c r="IOM446" s="10"/>
      <c r="ION446" s="10"/>
      <c r="IOO446" s="10"/>
      <c r="IOP446" s="10"/>
      <c r="IOQ446" s="10"/>
      <c r="IOR446" s="10"/>
      <c r="IOS446" s="10"/>
      <c r="IOT446" s="10"/>
      <c r="IOU446" s="10"/>
      <c r="IOV446" s="10"/>
      <c r="IOW446" s="10"/>
      <c r="IOX446" s="10"/>
      <c r="IOY446" s="10"/>
      <c r="IOZ446" s="10"/>
      <c r="IPA446" s="10"/>
      <c r="IPB446" s="10"/>
      <c r="IPC446" s="10"/>
      <c r="IPD446" s="10"/>
      <c r="IPE446" s="10"/>
      <c r="IPF446" s="10"/>
      <c r="IPG446" s="10"/>
      <c r="IPH446" s="10"/>
      <c r="IPI446" s="10"/>
      <c r="IPJ446" s="10"/>
      <c r="IPK446" s="10"/>
      <c r="IPL446" s="10"/>
      <c r="IPM446" s="10"/>
      <c r="IPN446" s="10"/>
      <c r="IPO446" s="10"/>
      <c r="IPP446" s="10"/>
      <c r="IPQ446" s="10"/>
      <c r="IPR446" s="10"/>
      <c r="IPS446" s="10"/>
      <c r="IPT446" s="10"/>
      <c r="IPU446" s="10"/>
      <c r="IPV446" s="10"/>
      <c r="IPW446" s="10"/>
      <c r="IPX446" s="10"/>
      <c r="IPY446" s="10"/>
      <c r="IPZ446" s="10"/>
      <c r="IQA446" s="10"/>
      <c r="IQB446" s="10"/>
      <c r="IQC446" s="10"/>
      <c r="IQD446" s="10"/>
      <c r="IQE446" s="10"/>
      <c r="IQF446" s="10"/>
      <c r="IQG446" s="10"/>
      <c r="IQH446" s="10"/>
      <c r="IQI446" s="10"/>
      <c r="IQJ446" s="10"/>
      <c r="IQK446" s="10"/>
      <c r="IQL446" s="10"/>
      <c r="IQM446" s="10"/>
      <c r="IQN446" s="10"/>
      <c r="IQO446" s="10"/>
      <c r="IQP446" s="10"/>
      <c r="IQQ446" s="10"/>
      <c r="IQR446" s="10"/>
      <c r="IQS446" s="10"/>
      <c r="IQT446" s="10"/>
      <c r="IQU446" s="10"/>
      <c r="IQV446" s="10"/>
      <c r="IQW446" s="10"/>
      <c r="IQX446" s="10"/>
      <c r="IQY446" s="10"/>
      <c r="IQZ446" s="10"/>
      <c r="IRA446" s="10"/>
      <c r="IRB446" s="10"/>
      <c r="IRC446" s="10"/>
      <c r="IRD446" s="10"/>
      <c r="IRE446" s="10"/>
      <c r="IRF446" s="10"/>
      <c r="IRG446" s="10"/>
      <c r="IRH446" s="10"/>
      <c r="IRI446" s="10"/>
      <c r="IRJ446" s="10"/>
      <c r="IRK446" s="10"/>
      <c r="IRL446" s="10"/>
      <c r="IRM446" s="10"/>
      <c r="IRN446" s="10"/>
      <c r="IRO446" s="10"/>
      <c r="IRP446" s="10"/>
      <c r="IRQ446" s="10"/>
      <c r="IRR446" s="10"/>
      <c r="IRS446" s="10"/>
      <c r="IRT446" s="10"/>
      <c r="IRU446" s="10"/>
      <c r="IRV446" s="10"/>
      <c r="IRW446" s="10"/>
      <c r="IRX446" s="10"/>
      <c r="IRY446" s="10"/>
      <c r="IRZ446" s="10"/>
      <c r="ISA446" s="10"/>
      <c r="ISB446" s="10"/>
      <c r="ISC446" s="10"/>
      <c r="ISD446" s="10"/>
      <c r="ISE446" s="10"/>
      <c r="ISF446" s="10"/>
      <c r="ISG446" s="10"/>
      <c r="ISH446" s="10"/>
      <c r="ISI446" s="10"/>
      <c r="ISJ446" s="10"/>
      <c r="ISK446" s="10"/>
      <c r="ISL446" s="10"/>
      <c r="ISM446" s="10"/>
      <c r="ISN446" s="10"/>
      <c r="ISO446" s="10"/>
      <c r="ISP446" s="10"/>
      <c r="ISQ446" s="10"/>
      <c r="ISR446" s="10"/>
      <c r="ISS446" s="10"/>
      <c r="IST446" s="10"/>
      <c r="ISU446" s="10"/>
      <c r="ISV446" s="10"/>
      <c r="ISW446" s="10"/>
      <c r="ISX446" s="10"/>
      <c r="ISY446" s="10"/>
      <c r="ISZ446" s="10"/>
      <c r="ITA446" s="10"/>
      <c r="ITB446" s="10"/>
      <c r="ITC446" s="10"/>
      <c r="ITD446" s="10"/>
      <c r="ITE446" s="10"/>
      <c r="ITF446" s="10"/>
      <c r="ITG446" s="10"/>
      <c r="ITH446" s="10"/>
      <c r="ITI446" s="10"/>
      <c r="ITJ446" s="10"/>
      <c r="ITK446" s="10"/>
      <c r="ITL446" s="10"/>
      <c r="ITM446" s="10"/>
      <c r="ITN446" s="10"/>
      <c r="ITO446" s="10"/>
      <c r="ITP446" s="10"/>
      <c r="ITQ446" s="10"/>
      <c r="ITR446" s="10"/>
      <c r="ITS446" s="10"/>
      <c r="ITT446" s="10"/>
      <c r="ITU446" s="10"/>
      <c r="ITV446" s="10"/>
      <c r="ITW446" s="10"/>
      <c r="ITX446" s="10"/>
      <c r="ITY446" s="10"/>
      <c r="ITZ446" s="10"/>
      <c r="IUA446" s="10"/>
      <c r="IUB446" s="10"/>
      <c r="IUC446" s="10"/>
      <c r="IUD446" s="10"/>
      <c r="IUE446" s="10"/>
      <c r="IUF446" s="10"/>
      <c r="IUG446" s="10"/>
      <c r="IUH446" s="10"/>
      <c r="IUI446" s="10"/>
      <c r="IUJ446" s="10"/>
      <c r="IUK446" s="10"/>
      <c r="IUL446" s="10"/>
      <c r="IUM446" s="10"/>
      <c r="IUN446" s="10"/>
      <c r="IUO446" s="10"/>
      <c r="IUP446" s="10"/>
      <c r="IUQ446" s="10"/>
      <c r="IUR446" s="10"/>
      <c r="IUS446" s="10"/>
      <c r="IUT446" s="10"/>
      <c r="IUU446" s="10"/>
      <c r="IUV446" s="10"/>
      <c r="IUW446" s="10"/>
      <c r="IUX446" s="10"/>
      <c r="IUY446" s="10"/>
      <c r="IUZ446" s="10"/>
      <c r="IVA446" s="10"/>
      <c r="IVB446" s="10"/>
      <c r="IVC446" s="10"/>
      <c r="IVD446" s="10"/>
      <c r="IVE446" s="10"/>
      <c r="IVF446" s="10"/>
      <c r="IVG446" s="10"/>
      <c r="IVH446" s="10"/>
      <c r="IVI446" s="10"/>
      <c r="IVJ446" s="10"/>
      <c r="IVK446" s="10"/>
      <c r="IVL446" s="10"/>
      <c r="IVM446" s="10"/>
      <c r="IVN446" s="10"/>
      <c r="IVO446" s="10"/>
      <c r="IVP446" s="10"/>
      <c r="IVQ446" s="10"/>
      <c r="IVR446" s="10"/>
      <c r="IVS446" s="10"/>
      <c r="IVT446" s="10"/>
      <c r="IVU446" s="10"/>
      <c r="IVV446" s="10"/>
      <c r="IVW446" s="10"/>
      <c r="IVX446" s="10"/>
      <c r="IVY446" s="10"/>
      <c r="IVZ446" s="10"/>
      <c r="IWA446" s="10"/>
      <c r="IWB446" s="10"/>
      <c r="IWC446" s="10"/>
      <c r="IWD446" s="10"/>
      <c r="IWE446" s="10"/>
      <c r="IWF446" s="10"/>
      <c r="IWG446" s="10"/>
      <c r="IWH446" s="10"/>
      <c r="IWI446" s="10"/>
      <c r="IWJ446" s="10"/>
      <c r="IWK446" s="10"/>
      <c r="IWL446" s="10"/>
      <c r="IWM446" s="10"/>
      <c r="IWN446" s="10"/>
      <c r="IWO446" s="10"/>
      <c r="IWP446" s="10"/>
      <c r="IWQ446" s="10"/>
      <c r="IWR446" s="10"/>
      <c r="IWS446" s="10"/>
      <c r="IWT446" s="10"/>
      <c r="IWU446" s="10"/>
      <c r="IWV446" s="10"/>
      <c r="IWW446" s="10"/>
      <c r="IWX446" s="10"/>
      <c r="IWY446" s="10"/>
      <c r="IWZ446" s="10"/>
      <c r="IXA446" s="10"/>
      <c r="IXB446" s="10"/>
      <c r="IXC446" s="10"/>
      <c r="IXD446" s="10"/>
      <c r="IXE446" s="10"/>
      <c r="IXF446" s="10"/>
      <c r="IXG446" s="10"/>
      <c r="IXH446" s="10"/>
      <c r="IXI446" s="10"/>
      <c r="IXJ446" s="10"/>
      <c r="IXK446" s="10"/>
      <c r="IXL446" s="10"/>
      <c r="IXM446" s="10"/>
      <c r="IXN446" s="10"/>
      <c r="IXO446" s="10"/>
      <c r="IXP446" s="10"/>
      <c r="IXQ446" s="10"/>
      <c r="IXR446" s="10"/>
      <c r="IXS446" s="10"/>
      <c r="IXT446" s="10"/>
      <c r="IXU446" s="10"/>
      <c r="IXV446" s="10"/>
      <c r="IXW446" s="10"/>
      <c r="IXX446" s="10"/>
      <c r="IXY446" s="10"/>
      <c r="IXZ446" s="10"/>
      <c r="IYA446" s="10"/>
      <c r="IYB446" s="10"/>
      <c r="IYC446" s="10"/>
      <c r="IYD446" s="10"/>
      <c r="IYE446" s="10"/>
      <c r="IYF446" s="10"/>
      <c r="IYG446" s="10"/>
      <c r="IYH446" s="10"/>
      <c r="IYI446" s="10"/>
      <c r="IYJ446" s="10"/>
      <c r="IYK446" s="10"/>
      <c r="IYL446" s="10"/>
      <c r="IYM446" s="10"/>
      <c r="IYN446" s="10"/>
      <c r="IYO446" s="10"/>
      <c r="IYP446" s="10"/>
      <c r="IYQ446" s="10"/>
      <c r="IYR446" s="10"/>
      <c r="IYS446" s="10"/>
      <c r="IYT446" s="10"/>
      <c r="IYU446" s="10"/>
      <c r="IYV446" s="10"/>
      <c r="IYW446" s="10"/>
      <c r="IYX446" s="10"/>
      <c r="IYY446" s="10"/>
      <c r="IYZ446" s="10"/>
      <c r="IZA446" s="10"/>
      <c r="IZB446" s="10"/>
      <c r="IZC446" s="10"/>
      <c r="IZD446" s="10"/>
      <c r="IZE446" s="10"/>
      <c r="IZF446" s="10"/>
      <c r="IZG446" s="10"/>
      <c r="IZH446" s="10"/>
      <c r="IZI446" s="10"/>
      <c r="IZJ446" s="10"/>
      <c r="IZK446" s="10"/>
      <c r="IZL446" s="10"/>
      <c r="IZM446" s="10"/>
      <c r="IZN446" s="10"/>
      <c r="IZO446" s="10"/>
      <c r="IZP446" s="10"/>
      <c r="IZQ446" s="10"/>
      <c r="IZR446" s="10"/>
      <c r="IZS446" s="10"/>
      <c r="IZT446" s="10"/>
      <c r="IZU446" s="10"/>
      <c r="IZV446" s="10"/>
      <c r="IZW446" s="10"/>
      <c r="IZX446" s="10"/>
      <c r="IZY446" s="10"/>
      <c r="IZZ446" s="10"/>
      <c r="JAA446" s="10"/>
      <c r="JAB446" s="10"/>
      <c r="JAC446" s="10"/>
      <c r="JAD446" s="10"/>
      <c r="JAE446" s="10"/>
      <c r="JAF446" s="10"/>
      <c r="JAG446" s="10"/>
      <c r="JAH446" s="10"/>
      <c r="JAI446" s="10"/>
      <c r="JAJ446" s="10"/>
      <c r="JAK446" s="10"/>
      <c r="JAL446" s="10"/>
      <c r="JAM446" s="10"/>
      <c r="JAN446" s="10"/>
      <c r="JAO446" s="10"/>
      <c r="JAP446" s="10"/>
      <c r="JAQ446" s="10"/>
      <c r="JAR446" s="10"/>
      <c r="JAS446" s="10"/>
      <c r="JAT446" s="10"/>
      <c r="JAU446" s="10"/>
      <c r="JAV446" s="10"/>
      <c r="JAW446" s="10"/>
      <c r="JAX446" s="10"/>
      <c r="JAY446" s="10"/>
      <c r="JAZ446" s="10"/>
      <c r="JBA446" s="10"/>
      <c r="JBB446" s="10"/>
      <c r="JBC446" s="10"/>
      <c r="JBD446" s="10"/>
      <c r="JBE446" s="10"/>
      <c r="JBF446" s="10"/>
      <c r="JBG446" s="10"/>
      <c r="JBH446" s="10"/>
      <c r="JBI446" s="10"/>
      <c r="JBJ446" s="10"/>
      <c r="JBK446" s="10"/>
      <c r="JBL446" s="10"/>
      <c r="JBM446" s="10"/>
      <c r="JBN446" s="10"/>
      <c r="JBO446" s="10"/>
      <c r="JBP446" s="10"/>
      <c r="JBQ446" s="10"/>
      <c r="JBR446" s="10"/>
      <c r="JBS446" s="10"/>
      <c r="JBT446" s="10"/>
      <c r="JBU446" s="10"/>
      <c r="JBV446" s="10"/>
      <c r="JBW446" s="10"/>
      <c r="JBX446" s="10"/>
      <c r="JBY446" s="10"/>
      <c r="JBZ446" s="10"/>
      <c r="JCA446" s="10"/>
      <c r="JCB446" s="10"/>
      <c r="JCC446" s="10"/>
      <c r="JCD446" s="10"/>
      <c r="JCE446" s="10"/>
      <c r="JCF446" s="10"/>
      <c r="JCG446" s="10"/>
      <c r="JCH446" s="10"/>
      <c r="JCI446" s="10"/>
      <c r="JCJ446" s="10"/>
      <c r="JCK446" s="10"/>
      <c r="JCL446" s="10"/>
      <c r="JCM446" s="10"/>
      <c r="JCN446" s="10"/>
      <c r="JCO446" s="10"/>
      <c r="JCP446" s="10"/>
      <c r="JCQ446" s="10"/>
      <c r="JCR446" s="10"/>
      <c r="JCS446" s="10"/>
      <c r="JCT446" s="10"/>
      <c r="JCU446" s="10"/>
      <c r="JCV446" s="10"/>
      <c r="JCW446" s="10"/>
      <c r="JCX446" s="10"/>
      <c r="JCY446" s="10"/>
      <c r="JCZ446" s="10"/>
      <c r="JDA446" s="10"/>
      <c r="JDB446" s="10"/>
      <c r="JDC446" s="10"/>
      <c r="JDD446" s="10"/>
      <c r="JDE446" s="10"/>
      <c r="JDF446" s="10"/>
      <c r="JDG446" s="10"/>
      <c r="JDH446" s="10"/>
      <c r="JDI446" s="10"/>
      <c r="JDJ446" s="10"/>
      <c r="JDK446" s="10"/>
      <c r="JDL446" s="10"/>
      <c r="JDM446" s="10"/>
      <c r="JDN446" s="10"/>
      <c r="JDO446" s="10"/>
      <c r="JDP446" s="10"/>
      <c r="JDQ446" s="10"/>
      <c r="JDR446" s="10"/>
      <c r="JDS446" s="10"/>
      <c r="JDT446" s="10"/>
      <c r="JDU446" s="10"/>
      <c r="JDV446" s="10"/>
      <c r="JDW446" s="10"/>
      <c r="JDX446" s="10"/>
      <c r="JDY446" s="10"/>
      <c r="JDZ446" s="10"/>
      <c r="JEA446" s="10"/>
      <c r="JEB446" s="10"/>
      <c r="JEC446" s="10"/>
      <c r="JED446" s="10"/>
      <c r="JEE446" s="10"/>
      <c r="JEF446" s="10"/>
      <c r="JEG446" s="10"/>
      <c r="JEH446" s="10"/>
      <c r="JEI446" s="10"/>
      <c r="JEJ446" s="10"/>
      <c r="JEK446" s="10"/>
      <c r="JEL446" s="10"/>
      <c r="JEM446" s="10"/>
      <c r="JEN446" s="10"/>
      <c r="JEO446" s="10"/>
      <c r="JEP446" s="10"/>
      <c r="JEQ446" s="10"/>
      <c r="JER446" s="10"/>
      <c r="JES446" s="10"/>
      <c r="JET446" s="10"/>
      <c r="JEU446" s="10"/>
      <c r="JEV446" s="10"/>
      <c r="JEW446" s="10"/>
      <c r="JEX446" s="10"/>
      <c r="JEY446" s="10"/>
      <c r="JEZ446" s="10"/>
      <c r="JFA446" s="10"/>
      <c r="JFB446" s="10"/>
      <c r="JFC446" s="10"/>
      <c r="JFD446" s="10"/>
      <c r="JFE446" s="10"/>
      <c r="JFF446" s="10"/>
      <c r="JFG446" s="10"/>
      <c r="JFH446" s="10"/>
      <c r="JFI446" s="10"/>
      <c r="JFJ446" s="10"/>
      <c r="JFK446" s="10"/>
      <c r="JFL446" s="10"/>
      <c r="JFM446" s="10"/>
      <c r="JFN446" s="10"/>
      <c r="JFO446" s="10"/>
      <c r="JFP446" s="10"/>
      <c r="JFQ446" s="10"/>
      <c r="JFR446" s="10"/>
      <c r="JFS446" s="10"/>
      <c r="JFT446" s="10"/>
      <c r="JFU446" s="10"/>
      <c r="JFV446" s="10"/>
      <c r="JFW446" s="10"/>
      <c r="JFX446" s="10"/>
      <c r="JFY446" s="10"/>
      <c r="JFZ446" s="10"/>
      <c r="JGA446" s="10"/>
      <c r="JGB446" s="10"/>
      <c r="JGC446" s="10"/>
      <c r="JGD446" s="10"/>
      <c r="JGE446" s="10"/>
      <c r="JGF446" s="10"/>
      <c r="JGG446" s="10"/>
      <c r="JGH446" s="10"/>
      <c r="JGI446" s="10"/>
      <c r="JGJ446" s="10"/>
      <c r="JGK446" s="10"/>
      <c r="JGL446" s="10"/>
      <c r="JGM446" s="10"/>
      <c r="JGN446" s="10"/>
      <c r="JGO446" s="10"/>
      <c r="JGP446" s="10"/>
      <c r="JGQ446" s="10"/>
      <c r="JGR446" s="10"/>
      <c r="JGS446" s="10"/>
      <c r="JGT446" s="10"/>
      <c r="JGU446" s="10"/>
      <c r="JGV446" s="10"/>
      <c r="JGW446" s="10"/>
      <c r="JGX446" s="10"/>
      <c r="JGY446" s="10"/>
      <c r="JGZ446" s="10"/>
      <c r="JHA446" s="10"/>
      <c r="JHB446" s="10"/>
      <c r="JHC446" s="10"/>
      <c r="JHD446" s="10"/>
      <c r="JHE446" s="10"/>
      <c r="JHF446" s="10"/>
      <c r="JHG446" s="10"/>
      <c r="JHH446" s="10"/>
      <c r="JHI446" s="10"/>
      <c r="JHJ446" s="10"/>
      <c r="JHK446" s="10"/>
      <c r="JHL446" s="10"/>
      <c r="JHM446" s="10"/>
      <c r="JHN446" s="10"/>
      <c r="JHO446" s="10"/>
      <c r="JHP446" s="10"/>
      <c r="JHQ446" s="10"/>
      <c r="JHR446" s="10"/>
      <c r="JHS446" s="10"/>
      <c r="JHT446" s="10"/>
      <c r="JHU446" s="10"/>
      <c r="JHV446" s="10"/>
      <c r="JHW446" s="10"/>
      <c r="JHX446" s="10"/>
      <c r="JHY446" s="10"/>
      <c r="JHZ446" s="10"/>
      <c r="JIA446" s="10"/>
      <c r="JIB446" s="10"/>
      <c r="JIC446" s="10"/>
      <c r="JID446" s="10"/>
      <c r="JIE446" s="10"/>
      <c r="JIF446" s="10"/>
      <c r="JIG446" s="10"/>
      <c r="JIH446" s="10"/>
      <c r="JII446" s="10"/>
      <c r="JIJ446" s="10"/>
      <c r="JIK446" s="10"/>
      <c r="JIL446" s="10"/>
      <c r="JIM446" s="10"/>
      <c r="JIN446" s="10"/>
      <c r="JIO446" s="10"/>
      <c r="JIP446" s="10"/>
      <c r="JIQ446" s="10"/>
      <c r="JIR446" s="10"/>
      <c r="JIS446" s="10"/>
      <c r="JIT446" s="10"/>
      <c r="JIU446" s="10"/>
      <c r="JIV446" s="10"/>
      <c r="JIW446" s="10"/>
      <c r="JIX446" s="10"/>
      <c r="JIY446" s="10"/>
      <c r="JIZ446" s="10"/>
      <c r="JJA446" s="10"/>
      <c r="JJB446" s="10"/>
      <c r="JJC446" s="10"/>
      <c r="JJD446" s="10"/>
      <c r="JJE446" s="10"/>
      <c r="JJF446" s="10"/>
      <c r="JJG446" s="10"/>
      <c r="JJH446" s="10"/>
      <c r="JJI446" s="10"/>
      <c r="JJJ446" s="10"/>
      <c r="JJK446" s="10"/>
      <c r="JJL446" s="10"/>
      <c r="JJM446" s="10"/>
      <c r="JJN446" s="10"/>
      <c r="JJO446" s="10"/>
      <c r="JJP446" s="10"/>
      <c r="JJQ446" s="10"/>
      <c r="JJR446" s="10"/>
      <c r="JJS446" s="10"/>
      <c r="JJT446" s="10"/>
      <c r="JJU446" s="10"/>
      <c r="JJV446" s="10"/>
      <c r="JJW446" s="10"/>
      <c r="JJX446" s="10"/>
      <c r="JJY446" s="10"/>
      <c r="JJZ446" s="10"/>
      <c r="JKA446" s="10"/>
      <c r="JKB446" s="10"/>
      <c r="JKC446" s="10"/>
      <c r="JKD446" s="10"/>
      <c r="JKE446" s="10"/>
      <c r="JKF446" s="10"/>
      <c r="JKG446" s="10"/>
      <c r="JKH446" s="10"/>
      <c r="JKI446" s="10"/>
      <c r="JKJ446" s="10"/>
      <c r="JKK446" s="10"/>
      <c r="JKL446" s="10"/>
      <c r="JKM446" s="10"/>
      <c r="JKN446" s="10"/>
      <c r="JKO446" s="10"/>
      <c r="JKP446" s="10"/>
      <c r="JKQ446" s="10"/>
      <c r="JKR446" s="10"/>
      <c r="JKS446" s="10"/>
      <c r="JKT446" s="10"/>
      <c r="JKU446" s="10"/>
      <c r="JKV446" s="10"/>
      <c r="JKW446" s="10"/>
      <c r="JKX446" s="10"/>
      <c r="JKY446" s="10"/>
      <c r="JKZ446" s="10"/>
      <c r="JLA446" s="10"/>
      <c r="JLB446" s="10"/>
      <c r="JLC446" s="10"/>
      <c r="JLD446" s="10"/>
      <c r="JLE446" s="10"/>
      <c r="JLF446" s="10"/>
      <c r="JLG446" s="10"/>
      <c r="JLH446" s="10"/>
      <c r="JLI446" s="10"/>
      <c r="JLJ446" s="10"/>
      <c r="JLK446" s="10"/>
      <c r="JLL446" s="10"/>
      <c r="JLM446" s="10"/>
      <c r="JLN446" s="10"/>
      <c r="JLO446" s="10"/>
      <c r="JLP446" s="10"/>
      <c r="JLQ446" s="10"/>
      <c r="JLR446" s="10"/>
      <c r="JLS446" s="10"/>
      <c r="JLT446" s="10"/>
      <c r="JLU446" s="10"/>
      <c r="JLV446" s="10"/>
      <c r="JLW446" s="10"/>
      <c r="JLX446" s="10"/>
      <c r="JLY446" s="10"/>
      <c r="JLZ446" s="10"/>
      <c r="JMA446" s="10"/>
      <c r="JMB446" s="10"/>
      <c r="JMC446" s="10"/>
      <c r="JMD446" s="10"/>
      <c r="JME446" s="10"/>
      <c r="JMF446" s="10"/>
      <c r="JMG446" s="10"/>
      <c r="JMH446" s="10"/>
      <c r="JMI446" s="10"/>
      <c r="JMJ446" s="10"/>
      <c r="JMK446" s="10"/>
      <c r="JML446" s="10"/>
      <c r="JMM446" s="10"/>
      <c r="JMN446" s="10"/>
      <c r="JMO446" s="10"/>
      <c r="JMP446" s="10"/>
      <c r="JMQ446" s="10"/>
      <c r="JMR446" s="10"/>
      <c r="JMS446" s="10"/>
      <c r="JMT446" s="10"/>
      <c r="JMU446" s="10"/>
      <c r="JMV446" s="10"/>
      <c r="JMW446" s="10"/>
      <c r="JMX446" s="10"/>
      <c r="JMY446" s="10"/>
      <c r="JMZ446" s="10"/>
      <c r="JNA446" s="10"/>
      <c r="JNB446" s="10"/>
      <c r="JNC446" s="10"/>
      <c r="JND446" s="10"/>
      <c r="JNE446" s="10"/>
      <c r="JNF446" s="10"/>
      <c r="JNG446" s="10"/>
      <c r="JNH446" s="10"/>
      <c r="JNI446" s="10"/>
      <c r="JNJ446" s="10"/>
      <c r="JNK446" s="10"/>
      <c r="JNL446" s="10"/>
      <c r="JNM446" s="10"/>
      <c r="JNN446" s="10"/>
      <c r="JNO446" s="10"/>
      <c r="JNP446" s="10"/>
      <c r="JNQ446" s="10"/>
      <c r="JNR446" s="10"/>
      <c r="JNS446" s="10"/>
      <c r="JNT446" s="10"/>
      <c r="JNU446" s="10"/>
      <c r="JNV446" s="10"/>
      <c r="JNW446" s="10"/>
      <c r="JNX446" s="10"/>
      <c r="JNY446" s="10"/>
      <c r="JNZ446" s="10"/>
      <c r="JOA446" s="10"/>
      <c r="JOB446" s="10"/>
      <c r="JOC446" s="10"/>
      <c r="JOD446" s="10"/>
      <c r="JOE446" s="10"/>
      <c r="JOF446" s="10"/>
      <c r="JOG446" s="10"/>
      <c r="JOH446" s="10"/>
      <c r="JOI446" s="10"/>
      <c r="JOJ446" s="10"/>
      <c r="JOK446" s="10"/>
      <c r="JOL446" s="10"/>
      <c r="JOM446" s="10"/>
      <c r="JON446" s="10"/>
      <c r="JOO446" s="10"/>
      <c r="JOP446" s="10"/>
      <c r="JOQ446" s="10"/>
      <c r="JOR446" s="10"/>
      <c r="JOS446" s="10"/>
      <c r="JOT446" s="10"/>
      <c r="JOU446" s="10"/>
      <c r="JOV446" s="10"/>
      <c r="JOW446" s="10"/>
      <c r="JOX446" s="10"/>
      <c r="JOY446" s="10"/>
      <c r="JOZ446" s="10"/>
      <c r="JPA446" s="10"/>
      <c r="JPB446" s="10"/>
      <c r="JPC446" s="10"/>
      <c r="JPD446" s="10"/>
      <c r="JPE446" s="10"/>
      <c r="JPF446" s="10"/>
      <c r="JPG446" s="10"/>
      <c r="JPH446" s="10"/>
      <c r="JPI446" s="10"/>
      <c r="JPJ446" s="10"/>
      <c r="JPK446" s="10"/>
      <c r="JPL446" s="10"/>
      <c r="JPM446" s="10"/>
      <c r="JPN446" s="10"/>
      <c r="JPO446" s="10"/>
      <c r="JPP446" s="10"/>
      <c r="JPQ446" s="10"/>
      <c r="JPR446" s="10"/>
      <c r="JPS446" s="10"/>
      <c r="JPT446" s="10"/>
      <c r="JPU446" s="10"/>
      <c r="JPV446" s="10"/>
      <c r="JPW446" s="10"/>
      <c r="JPX446" s="10"/>
      <c r="JPY446" s="10"/>
      <c r="JPZ446" s="10"/>
      <c r="JQA446" s="10"/>
      <c r="JQB446" s="10"/>
      <c r="JQC446" s="10"/>
      <c r="JQD446" s="10"/>
      <c r="JQE446" s="10"/>
      <c r="JQF446" s="10"/>
      <c r="JQG446" s="10"/>
      <c r="JQH446" s="10"/>
      <c r="JQI446" s="10"/>
      <c r="JQJ446" s="10"/>
      <c r="JQK446" s="10"/>
      <c r="JQL446" s="10"/>
      <c r="JQM446" s="10"/>
      <c r="JQN446" s="10"/>
      <c r="JQO446" s="10"/>
      <c r="JQP446" s="10"/>
      <c r="JQQ446" s="10"/>
      <c r="JQR446" s="10"/>
      <c r="JQS446" s="10"/>
      <c r="JQT446" s="10"/>
      <c r="JQU446" s="10"/>
      <c r="JQV446" s="10"/>
      <c r="JQW446" s="10"/>
      <c r="JQX446" s="10"/>
      <c r="JQY446" s="10"/>
      <c r="JQZ446" s="10"/>
      <c r="JRA446" s="10"/>
      <c r="JRB446" s="10"/>
      <c r="JRC446" s="10"/>
      <c r="JRD446" s="10"/>
      <c r="JRE446" s="10"/>
      <c r="JRF446" s="10"/>
      <c r="JRG446" s="10"/>
      <c r="JRH446" s="10"/>
      <c r="JRI446" s="10"/>
      <c r="JRJ446" s="10"/>
      <c r="JRK446" s="10"/>
      <c r="JRL446" s="10"/>
      <c r="JRM446" s="10"/>
      <c r="JRN446" s="10"/>
      <c r="JRO446" s="10"/>
      <c r="JRP446" s="10"/>
      <c r="JRQ446" s="10"/>
      <c r="JRR446" s="10"/>
      <c r="JRS446" s="10"/>
      <c r="JRT446" s="10"/>
      <c r="JRU446" s="10"/>
      <c r="JRV446" s="10"/>
      <c r="JRW446" s="10"/>
      <c r="JRX446" s="10"/>
      <c r="JRY446" s="10"/>
      <c r="JRZ446" s="10"/>
      <c r="JSA446" s="10"/>
      <c r="JSB446" s="10"/>
      <c r="JSC446" s="10"/>
      <c r="JSD446" s="10"/>
      <c r="JSE446" s="10"/>
      <c r="JSF446" s="10"/>
      <c r="JSG446" s="10"/>
      <c r="JSH446" s="10"/>
      <c r="JSI446" s="10"/>
      <c r="JSJ446" s="10"/>
      <c r="JSK446" s="10"/>
      <c r="JSL446" s="10"/>
      <c r="JSM446" s="10"/>
      <c r="JSN446" s="10"/>
      <c r="JSO446" s="10"/>
      <c r="JSP446" s="10"/>
      <c r="JSQ446" s="10"/>
      <c r="JSR446" s="10"/>
      <c r="JSS446" s="10"/>
      <c r="JST446" s="10"/>
      <c r="JSU446" s="10"/>
      <c r="JSV446" s="10"/>
      <c r="JSW446" s="10"/>
      <c r="JSX446" s="10"/>
      <c r="JSY446" s="10"/>
      <c r="JSZ446" s="10"/>
      <c r="JTA446" s="10"/>
      <c r="JTB446" s="10"/>
      <c r="JTC446" s="10"/>
      <c r="JTD446" s="10"/>
      <c r="JTE446" s="10"/>
      <c r="JTF446" s="10"/>
      <c r="JTG446" s="10"/>
      <c r="JTH446" s="10"/>
      <c r="JTI446" s="10"/>
      <c r="JTJ446" s="10"/>
      <c r="JTK446" s="10"/>
      <c r="JTL446" s="10"/>
      <c r="JTM446" s="10"/>
      <c r="JTN446" s="10"/>
      <c r="JTO446" s="10"/>
      <c r="JTP446" s="10"/>
      <c r="JTQ446" s="10"/>
      <c r="JTR446" s="10"/>
      <c r="JTS446" s="10"/>
      <c r="JTT446" s="10"/>
      <c r="JTU446" s="10"/>
      <c r="JTV446" s="10"/>
      <c r="JTW446" s="10"/>
      <c r="JTX446" s="10"/>
      <c r="JTY446" s="10"/>
      <c r="JTZ446" s="10"/>
      <c r="JUA446" s="10"/>
      <c r="JUB446" s="10"/>
      <c r="JUC446" s="10"/>
      <c r="JUD446" s="10"/>
      <c r="JUE446" s="10"/>
      <c r="JUF446" s="10"/>
      <c r="JUG446" s="10"/>
      <c r="JUH446" s="10"/>
      <c r="JUI446" s="10"/>
      <c r="JUJ446" s="10"/>
      <c r="JUK446" s="10"/>
      <c r="JUL446" s="10"/>
      <c r="JUM446" s="10"/>
      <c r="JUN446" s="10"/>
      <c r="JUO446" s="10"/>
      <c r="JUP446" s="10"/>
      <c r="JUQ446" s="10"/>
      <c r="JUR446" s="10"/>
      <c r="JUS446" s="10"/>
      <c r="JUT446" s="10"/>
      <c r="JUU446" s="10"/>
      <c r="JUV446" s="10"/>
      <c r="JUW446" s="10"/>
      <c r="JUX446" s="10"/>
      <c r="JUY446" s="10"/>
      <c r="JUZ446" s="10"/>
      <c r="JVA446" s="10"/>
      <c r="JVB446" s="10"/>
      <c r="JVC446" s="10"/>
      <c r="JVD446" s="10"/>
      <c r="JVE446" s="10"/>
      <c r="JVF446" s="10"/>
      <c r="JVG446" s="10"/>
      <c r="JVH446" s="10"/>
      <c r="JVI446" s="10"/>
      <c r="JVJ446" s="10"/>
      <c r="JVK446" s="10"/>
      <c r="JVL446" s="10"/>
      <c r="JVM446" s="10"/>
      <c r="JVN446" s="10"/>
      <c r="JVO446" s="10"/>
      <c r="JVP446" s="10"/>
      <c r="JVQ446" s="10"/>
      <c r="JVR446" s="10"/>
      <c r="JVS446" s="10"/>
      <c r="JVT446" s="10"/>
      <c r="JVU446" s="10"/>
      <c r="JVV446" s="10"/>
      <c r="JVW446" s="10"/>
      <c r="JVX446" s="10"/>
      <c r="JVY446" s="10"/>
      <c r="JVZ446" s="10"/>
      <c r="JWA446" s="10"/>
      <c r="JWB446" s="10"/>
      <c r="JWC446" s="10"/>
      <c r="JWD446" s="10"/>
      <c r="JWE446" s="10"/>
      <c r="JWF446" s="10"/>
      <c r="JWG446" s="10"/>
      <c r="JWH446" s="10"/>
      <c r="JWI446" s="10"/>
      <c r="JWJ446" s="10"/>
      <c r="JWK446" s="10"/>
      <c r="JWL446" s="10"/>
      <c r="JWM446" s="10"/>
      <c r="JWN446" s="10"/>
      <c r="JWO446" s="10"/>
      <c r="JWP446" s="10"/>
      <c r="JWQ446" s="10"/>
      <c r="JWR446" s="10"/>
      <c r="JWS446" s="10"/>
      <c r="JWT446" s="10"/>
      <c r="JWU446" s="10"/>
      <c r="JWV446" s="10"/>
      <c r="JWW446" s="10"/>
      <c r="JWX446" s="10"/>
      <c r="JWY446" s="10"/>
      <c r="JWZ446" s="10"/>
      <c r="JXA446" s="10"/>
      <c r="JXB446" s="10"/>
      <c r="JXC446" s="10"/>
      <c r="JXD446" s="10"/>
      <c r="JXE446" s="10"/>
      <c r="JXF446" s="10"/>
      <c r="JXG446" s="10"/>
      <c r="JXH446" s="10"/>
      <c r="JXI446" s="10"/>
      <c r="JXJ446" s="10"/>
      <c r="JXK446" s="10"/>
      <c r="JXL446" s="10"/>
      <c r="JXM446" s="10"/>
      <c r="JXN446" s="10"/>
      <c r="JXO446" s="10"/>
      <c r="JXP446" s="10"/>
      <c r="JXQ446" s="10"/>
      <c r="JXR446" s="10"/>
      <c r="JXS446" s="10"/>
      <c r="JXT446" s="10"/>
      <c r="JXU446" s="10"/>
      <c r="JXV446" s="10"/>
      <c r="JXW446" s="10"/>
      <c r="JXX446" s="10"/>
      <c r="JXY446" s="10"/>
      <c r="JXZ446" s="10"/>
      <c r="JYA446" s="10"/>
      <c r="JYB446" s="10"/>
      <c r="JYC446" s="10"/>
      <c r="JYD446" s="10"/>
      <c r="JYE446" s="10"/>
      <c r="JYF446" s="10"/>
      <c r="JYG446" s="10"/>
      <c r="JYH446" s="10"/>
      <c r="JYI446" s="10"/>
      <c r="JYJ446" s="10"/>
      <c r="JYK446" s="10"/>
      <c r="JYL446" s="10"/>
      <c r="JYM446" s="10"/>
      <c r="JYN446" s="10"/>
      <c r="JYO446" s="10"/>
      <c r="JYP446" s="10"/>
      <c r="JYQ446" s="10"/>
      <c r="JYR446" s="10"/>
      <c r="JYS446" s="10"/>
      <c r="JYT446" s="10"/>
      <c r="JYU446" s="10"/>
      <c r="JYV446" s="10"/>
      <c r="JYW446" s="10"/>
      <c r="JYX446" s="10"/>
      <c r="JYY446" s="10"/>
      <c r="JYZ446" s="10"/>
      <c r="JZA446" s="10"/>
      <c r="JZB446" s="10"/>
      <c r="JZC446" s="10"/>
      <c r="JZD446" s="10"/>
      <c r="JZE446" s="10"/>
      <c r="JZF446" s="10"/>
      <c r="JZG446" s="10"/>
      <c r="JZH446" s="10"/>
      <c r="JZI446" s="10"/>
      <c r="JZJ446" s="10"/>
      <c r="JZK446" s="10"/>
      <c r="JZL446" s="10"/>
      <c r="JZM446" s="10"/>
      <c r="JZN446" s="10"/>
      <c r="JZO446" s="10"/>
      <c r="JZP446" s="10"/>
      <c r="JZQ446" s="10"/>
      <c r="JZR446" s="10"/>
      <c r="JZS446" s="10"/>
      <c r="JZT446" s="10"/>
      <c r="JZU446" s="10"/>
      <c r="JZV446" s="10"/>
      <c r="JZW446" s="10"/>
      <c r="JZX446" s="10"/>
      <c r="JZY446" s="10"/>
      <c r="JZZ446" s="10"/>
      <c r="KAA446" s="10"/>
      <c r="KAB446" s="10"/>
      <c r="KAC446" s="10"/>
      <c r="KAD446" s="10"/>
      <c r="KAE446" s="10"/>
      <c r="KAF446" s="10"/>
      <c r="KAG446" s="10"/>
      <c r="KAH446" s="10"/>
      <c r="KAI446" s="10"/>
      <c r="KAJ446" s="10"/>
      <c r="KAK446" s="10"/>
      <c r="KAL446" s="10"/>
      <c r="KAM446" s="10"/>
      <c r="KAN446" s="10"/>
      <c r="KAO446" s="10"/>
      <c r="KAP446" s="10"/>
      <c r="KAQ446" s="10"/>
      <c r="KAR446" s="10"/>
      <c r="KAS446" s="10"/>
      <c r="KAT446" s="10"/>
      <c r="KAU446" s="10"/>
      <c r="KAV446" s="10"/>
      <c r="KAW446" s="10"/>
      <c r="KAX446" s="10"/>
      <c r="KAY446" s="10"/>
      <c r="KAZ446" s="10"/>
      <c r="KBA446" s="10"/>
      <c r="KBB446" s="10"/>
      <c r="KBC446" s="10"/>
      <c r="KBD446" s="10"/>
      <c r="KBE446" s="10"/>
      <c r="KBF446" s="10"/>
      <c r="KBG446" s="10"/>
      <c r="KBH446" s="10"/>
      <c r="KBI446" s="10"/>
      <c r="KBJ446" s="10"/>
      <c r="KBK446" s="10"/>
      <c r="KBL446" s="10"/>
      <c r="KBM446" s="10"/>
      <c r="KBN446" s="10"/>
      <c r="KBO446" s="10"/>
      <c r="KBP446" s="10"/>
      <c r="KBQ446" s="10"/>
      <c r="KBR446" s="10"/>
      <c r="KBS446" s="10"/>
      <c r="KBT446" s="10"/>
      <c r="KBU446" s="10"/>
      <c r="KBV446" s="10"/>
      <c r="KBW446" s="10"/>
      <c r="KBX446" s="10"/>
      <c r="KBY446" s="10"/>
      <c r="KBZ446" s="10"/>
      <c r="KCA446" s="10"/>
      <c r="KCB446" s="10"/>
      <c r="KCC446" s="10"/>
      <c r="KCD446" s="10"/>
      <c r="KCE446" s="10"/>
      <c r="KCF446" s="10"/>
      <c r="KCG446" s="10"/>
      <c r="KCH446" s="10"/>
      <c r="KCI446" s="10"/>
      <c r="KCJ446" s="10"/>
      <c r="KCK446" s="10"/>
      <c r="KCL446" s="10"/>
      <c r="KCM446" s="10"/>
      <c r="KCN446" s="10"/>
      <c r="KCO446" s="10"/>
      <c r="KCP446" s="10"/>
      <c r="KCQ446" s="10"/>
      <c r="KCR446" s="10"/>
      <c r="KCS446" s="10"/>
      <c r="KCT446" s="10"/>
      <c r="KCU446" s="10"/>
      <c r="KCV446" s="10"/>
      <c r="KCW446" s="10"/>
      <c r="KCX446" s="10"/>
      <c r="KCY446" s="10"/>
      <c r="KCZ446" s="10"/>
      <c r="KDA446" s="10"/>
      <c r="KDB446" s="10"/>
      <c r="KDC446" s="10"/>
      <c r="KDD446" s="10"/>
      <c r="KDE446" s="10"/>
      <c r="KDF446" s="10"/>
      <c r="KDG446" s="10"/>
      <c r="KDH446" s="10"/>
      <c r="KDI446" s="10"/>
      <c r="KDJ446" s="10"/>
      <c r="KDK446" s="10"/>
      <c r="KDL446" s="10"/>
      <c r="KDM446" s="10"/>
      <c r="KDN446" s="10"/>
      <c r="KDO446" s="10"/>
      <c r="KDP446" s="10"/>
      <c r="KDQ446" s="10"/>
      <c r="KDR446" s="10"/>
      <c r="KDS446" s="10"/>
      <c r="KDT446" s="10"/>
      <c r="KDU446" s="10"/>
      <c r="KDV446" s="10"/>
      <c r="KDW446" s="10"/>
      <c r="KDX446" s="10"/>
      <c r="KDY446" s="10"/>
      <c r="KDZ446" s="10"/>
      <c r="KEA446" s="10"/>
      <c r="KEB446" s="10"/>
      <c r="KEC446" s="10"/>
      <c r="KED446" s="10"/>
      <c r="KEE446" s="10"/>
      <c r="KEF446" s="10"/>
      <c r="KEG446" s="10"/>
      <c r="KEH446" s="10"/>
      <c r="KEI446" s="10"/>
      <c r="KEJ446" s="10"/>
      <c r="KEK446" s="10"/>
      <c r="KEL446" s="10"/>
      <c r="KEM446" s="10"/>
      <c r="KEN446" s="10"/>
      <c r="KEO446" s="10"/>
      <c r="KEP446" s="10"/>
      <c r="KEQ446" s="10"/>
      <c r="KER446" s="10"/>
      <c r="KES446" s="10"/>
      <c r="KET446" s="10"/>
      <c r="KEU446" s="10"/>
      <c r="KEV446" s="10"/>
      <c r="KEW446" s="10"/>
      <c r="KEX446" s="10"/>
      <c r="KEY446" s="10"/>
      <c r="KEZ446" s="10"/>
      <c r="KFA446" s="10"/>
      <c r="KFB446" s="10"/>
      <c r="KFC446" s="10"/>
      <c r="KFD446" s="10"/>
      <c r="KFE446" s="10"/>
      <c r="KFF446" s="10"/>
      <c r="KFG446" s="10"/>
      <c r="KFH446" s="10"/>
      <c r="KFI446" s="10"/>
      <c r="KFJ446" s="10"/>
      <c r="KFK446" s="10"/>
      <c r="KFL446" s="10"/>
      <c r="KFM446" s="10"/>
      <c r="KFN446" s="10"/>
      <c r="KFO446" s="10"/>
      <c r="KFP446" s="10"/>
      <c r="KFQ446" s="10"/>
      <c r="KFR446" s="10"/>
      <c r="KFS446" s="10"/>
      <c r="KFT446" s="10"/>
      <c r="KFU446" s="10"/>
      <c r="KFV446" s="10"/>
      <c r="KFW446" s="10"/>
      <c r="KFX446" s="10"/>
      <c r="KFY446" s="10"/>
      <c r="KFZ446" s="10"/>
      <c r="KGA446" s="10"/>
      <c r="KGB446" s="10"/>
      <c r="KGC446" s="10"/>
      <c r="KGD446" s="10"/>
      <c r="KGE446" s="10"/>
      <c r="KGF446" s="10"/>
      <c r="KGG446" s="10"/>
      <c r="KGH446" s="10"/>
      <c r="KGI446" s="10"/>
      <c r="KGJ446" s="10"/>
      <c r="KGK446" s="10"/>
      <c r="KGL446" s="10"/>
      <c r="KGM446" s="10"/>
      <c r="KGN446" s="10"/>
      <c r="KGO446" s="10"/>
      <c r="KGP446" s="10"/>
      <c r="KGQ446" s="10"/>
      <c r="KGR446" s="10"/>
      <c r="KGS446" s="10"/>
      <c r="KGT446" s="10"/>
      <c r="KGU446" s="10"/>
      <c r="KGV446" s="10"/>
      <c r="KGW446" s="10"/>
      <c r="KGX446" s="10"/>
      <c r="KGY446" s="10"/>
      <c r="KGZ446" s="10"/>
      <c r="KHA446" s="10"/>
      <c r="KHB446" s="10"/>
      <c r="KHC446" s="10"/>
      <c r="KHD446" s="10"/>
      <c r="KHE446" s="10"/>
      <c r="KHF446" s="10"/>
      <c r="KHG446" s="10"/>
      <c r="KHH446" s="10"/>
      <c r="KHI446" s="10"/>
      <c r="KHJ446" s="10"/>
      <c r="KHK446" s="10"/>
      <c r="KHL446" s="10"/>
      <c r="KHM446" s="10"/>
      <c r="KHN446" s="10"/>
      <c r="KHO446" s="10"/>
      <c r="KHP446" s="10"/>
      <c r="KHQ446" s="10"/>
      <c r="KHR446" s="10"/>
      <c r="KHS446" s="10"/>
      <c r="KHT446" s="10"/>
      <c r="KHU446" s="10"/>
      <c r="KHV446" s="10"/>
      <c r="KHW446" s="10"/>
      <c r="KHX446" s="10"/>
      <c r="KHY446" s="10"/>
      <c r="KHZ446" s="10"/>
      <c r="KIA446" s="10"/>
      <c r="KIB446" s="10"/>
      <c r="KIC446" s="10"/>
      <c r="KID446" s="10"/>
      <c r="KIE446" s="10"/>
      <c r="KIF446" s="10"/>
      <c r="KIG446" s="10"/>
      <c r="KIH446" s="10"/>
      <c r="KII446" s="10"/>
      <c r="KIJ446" s="10"/>
      <c r="KIK446" s="10"/>
      <c r="KIL446" s="10"/>
      <c r="KIM446" s="10"/>
      <c r="KIN446" s="10"/>
      <c r="KIO446" s="10"/>
      <c r="KIP446" s="10"/>
      <c r="KIQ446" s="10"/>
      <c r="KIR446" s="10"/>
      <c r="KIS446" s="10"/>
      <c r="KIT446" s="10"/>
      <c r="KIU446" s="10"/>
      <c r="KIV446" s="10"/>
      <c r="KIW446" s="10"/>
      <c r="KIX446" s="10"/>
      <c r="KIY446" s="10"/>
      <c r="KIZ446" s="10"/>
      <c r="KJA446" s="10"/>
      <c r="KJB446" s="10"/>
      <c r="KJC446" s="10"/>
      <c r="KJD446" s="10"/>
      <c r="KJE446" s="10"/>
      <c r="KJF446" s="10"/>
      <c r="KJG446" s="10"/>
      <c r="KJH446" s="10"/>
      <c r="KJI446" s="10"/>
      <c r="KJJ446" s="10"/>
      <c r="KJK446" s="10"/>
      <c r="KJL446" s="10"/>
      <c r="KJM446" s="10"/>
      <c r="KJN446" s="10"/>
      <c r="KJO446" s="10"/>
      <c r="KJP446" s="10"/>
      <c r="KJQ446" s="10"/>
      <c r="KJR446" s="10"/>
      <c r="KJS446" s="10"/>
      <c r="KJT446" s="10"/>
      <c r="KJU446" s="10"/>
      <c r="KJV446" s="10"/>
      <c r="KJW446" s="10"/>
      <c r="KJX446" s="10"/>
      <c r="KJY446" s="10"/>
      <c r="KJZ446" s="10"/>
      <c r="KKA446" s="10"/>
      <c r="KKB446" s="10"/>
      <c r="KKC446" s="10"/>
      <c r="KKD446" s="10"/>
      <c r="KKE446" s="10"/>
      <c r="KKF446" s="10"/>
      <c r="KKG446" s="10"/>
      <c r="KKH446" s="10"/>
      <c r="KKI446" s="10"/>
      <c r="KKJ446" s="10"/>
      <c r="KKK446" s="10"/>
      <c r="KKL446" s="10"/>
      <c r="KKM446" s="10"/>
      <c r="KKN446" s="10"/>
      <c r="KKO446" s="10"/>
      <c r="KKP446" s="10"/>
      <c r="KKQ446" s="10"/>
      <c r="KKR446" s="10"/>
      <c r="KKS446" s="10"/>
      <c r="KKT446" s="10"/>
      <c r="KKU446" s="10"/>
      <c r="KKV446" s="10"/>
      <c r="KKW446" s="10"/>
      <c r="KKX446" s="10"/>
      <c r="KKY446" s="10"/>
      <c r="KKZ446" s="10"/>
      <c r="KLA446" s="10"/>
      <c r="KLB446" s="10"/>
      <c r="KLC446" s="10"/>
      <c r="KLD446" s="10"/>
      <c r="KLE446" s="10"/>
      <c r="KLF446" s="10"/>
      <c r="KLG446" s="10"/>
      <c r="KLH446" s="10"/>
      <c r="KLI446" s="10"/>
      <c r="KLJ446" s="10"/>
      <c r="KLK446" s="10"/>
      <c r="KLL446" s="10"/>
      <c r="KLM446" s="10"/>
      <c r="KLN446" s="10"/>
      <c r="KLO446" s="10"/>
      <c r="KLP446" s="10"/>
      <c r="KLQ446" s="10"/>
      <c r="KLR446" s="10"/>
      <c r="KLS446" s="10"/>
      <c r="KLT446" s="10"/>
      <c r="KLU446" s="10"/>
      <c r="KLV446" s="10"/>
      <c r="KLW446" s="10"/>
      <c r="KLX446" s="10"/>
      <c r="KLY446" s="10"/>
      <c r="KLZ446" s="10"/>
      <c r="KMA446" s="10"/>
      <c r="KMB446" s="10"/>
      <c r="KMC446" s="10"/>
      <c r="KMD446" s="10"/>
      <c r="KME446" s="10"/>
      <c r="KMF446" s="10"/>
      <c r="KMG446" s="10"/>
      <c r="KMH446" s="10"/>
      <c r="KMI446" s="10"/>
      <c r="KMJ446" s="10"/>
      <c r="KMK446" s="10"/>
      <c r="KML446" s="10"/>
      <c r="KMM446" s="10"/>
      <c r="KMN446" s="10"/>
      <c r="KMO446" s="10"/>
      <c r="KMP446" s="10"/>
      <c r="KMQ446" s="10"/>
      <c r="KMR446" s="10"/>
      <c r="KMS446" s="10"/>
      <c r="KMT446" s="10"/>
      <c r="KMU446" s="10"/>
      <c r="KMV446" s="10"/>
      <c r="KMW446" s="10"/>
      <c r="KMX446" s="10"/>
      <c r="KMY446" s="10"/>
      <c r="KMZ446" s="10"/>
      <c r="KNA446" s="10"/>
      <c r="KNB446" s="10"/>
      <c r="KNC446" s="10"/>
      <c r="KND446" s="10"/>
      <c r="KNE446" s="10"/>
      <c r="KNF446" s="10"/>
      <c r="KNG446" s="10"/>
      <c r="KNH446" s="10"/>
      <c r="KNI446" s="10"/>
      <c r="KNJ446" s="10"/>
      <c r="KNK446" s="10"/>
      <c r="KNL446" s="10"/>
      <c r="KNM446" s="10"/>
      <c r="KNN446" s="10"/>
      <c r="KNO446" s="10"/>
      <c r="KNP446" s="10"/>
      <c r="KNQ446" s="10"/>
      <c r="KNR446" s="10"/>
      <c r="KNS446" s="10"/>
      <c r="KNT446" s="10"/>
      <c r="KNU446" s="10"/>
      <c r="KNV446" s="10"/>
      <c r="KNW446" s="10"/>
      <c r="KNX446" s="10"/>
      <c r="KNY446" s="10"/>
      <c r="KNZ446" s="10"/>
      <c r="KOA446" s="10"/>
      <c r="KOB446" s="10"/>
      <c r="KOC446" s="10"/>
      <c r="KOD446" s="10"/>
      <c r="KOE446" s="10"/>
      <c r="KOF446" s="10"/>
      <c r="KOG446" s="10"/>
      <c r="KOH446" s="10"/>
      <c r="KOI446" s="10"/>
      <c r="KOJ446" s="10"/>
      <c r="KOK446" s="10"/>
      <c r="KOL446" s="10"/>
      <c r="KOM446" s="10"/>
      <c r="KON446" s="10"/>
      <c r="KOO446" s="10"/>
      <c r="KOP446" s="10"/>
      <c r="KOQ446" s="10"/>
      <c r="KOR446" s="10"/>
      <c r="KOS446" s="10"/>
      <c r="KOT446" s="10"/>
      <c r="KOU446" s="10"/>
      <c r="KOV446" s="10"/>
      <c r="KOW446" s="10"/>
      <c r="KOX446" s="10"/>
      <c r="KOY446" s="10"/>
      <c r="KOZ446" s="10"/>
      <c r="KPA446" s="10"/>
      <c r="KPB446" s="10"/>
      <c r="KPC446" s="10"/>
      <c r="KPD446" s="10"/>
      <c r="KPE446" s="10"/>
      <c r="KPF446" s="10"/>
      <c r="KPG446" s="10"/>
      <c r="KPH446" s="10"/>
      <c r="KPI446" s="10"/>
      <c r="KPJ446" s="10"/>
      <c r="KPK446" s="10"/>
      <c r="KPL446" s="10"/>
      <c r="KPM446" s="10"/>
      <c r="KPN446" s="10"/>
      <c r="KPO446" s="10"/>
      <c r="KPP446" s="10"/>
      <c r="KPQ446" s="10"/>
      <c r="KPR446" s="10"/>
      <c r="KPS446" s="10"/>
      <c r="KPT446" s="10"/>
      <c r="KPU446" s="10"/>
      <c r="KPV446" s="10"/>
      <c r="KPW446" s="10"/>
      <c r="KPX446" s="10"/>
      <c r="KPY446" s="10"/>
      <c r="KPZ446" s="10"/>
      <c r="KQA446" s="10"/>
      <c r="KQB446" s="10"/>
      <c r="KQC446" s="10"/>
      <c r="KQD446" s="10"/>
      <c r="KQE446" s="10"/>
      <c r="KQF446" s="10"/>
      <c r="KQG446" s="10"/>
      <c r="KQH446" s="10"/>
      <c r="KQI446" s="10"/>
      <c r="KQJ446" s="10"/>
      <c r="KQK446" s="10"/>
      <c r="KQL446" s="10"/>
      <c r="KQM446" s="10"/>
      <c r="KQN446" s="10"/>
      <c r="KQO446" s="10"/>
      <c r="KQP446" s="10"/>
      <c r="KQQ446" s="10"/>
      <c r="KQR446" s="10"/>
      <c r="KQS446" s="10"/>
      <c r="KQT446" s="10"/>
      <c r="KQU446" s="10"/>
      <c r="KQV446" s="10"/>
      <c r="KQW446" s="10"/>
      <c r="KQX446" s="10"/>
      <c r="KQY446" s="10"/>
      <c r="KQZ446" s="10"/>
      <c r="KRA446" s="10"/>
      <c r="KRB446" s="10"/>
      <c r="KRC446" s="10"/>
      <c r="KRD446" s="10"/>
      <c r="KRE446" s="10"/>
      <c r="KRF446" s="10"/>
      <c r="KRG446" s="10"/>
      <c r="KRH446" s="10"/>
      <c r="KRI446" s="10"/>
      <c r="KRJ446" s="10"/>
      <c r="KRK446" s="10"/>
      <c r="KRL446" s="10"/>
      <c r="KRM446" s="10"/>
      <c r="KRN446" s="10"/>
      <c r="KRO446" s="10"/>
      <c r="KRP446" s="10"/>
      <c r="KRQ446" s="10"/>
      <c r="KRR446" s="10"/>
      <c r="KRS446" s="10"/>
      <c r="KRT446" s="10"/>
      <c r="KRU446" s="10"/>
      <c r="KRV446" s="10"/>
      <c r="KRW446" s="10"/>
      <c r="KRX446" s="10"/>
      <c r="KRY446" s="10"/>
      <c r="KRZ446" s="10"/>
      <c r="KSA446" s="10"/>
      <c r="KSB446" s="10"/>
      <c r="KSC446" s="10"/>
      <c r="KSD446" s="10"/>
      <c r="KSE446" s="10"/>
      <c r="KSF446" s="10"/>
      <c r="KSG446" s="10"/>
      <c r="KSH446" s="10"/>
      <c r="KSI446" s="10"/>
      <c r="KSJ446" s="10"/>
      <c r="KSK446" s="10"/>
      <c r="KSL446" s="10"/>
      <c r="KSM446" s="10"/>
      <c r="KSN446" s="10"/>
      <c r="KSO446" s="10"/>
      <c r="KSP446" s="10"/>
      <c r="KSQ446" s="10"/>
      <c r="KSR446" s="10"/>
      <c r="KSS446" s="10"/>
      <c r="KST446" s="10"/>
      <c r="KSU446" s="10"/>
      <c r="KSV446" s="10"/>
      <c r="KSW446" s="10"/>
      <c r="KSX446" s="10"/>
      <c r="KSY446" s="10"/>
      <c r="KSZ446" s="10"/>
      <c r="KTA446" s="10"/>
      <c r="KTB446" s="10"/>
      <c r="KTC446" s="10"/>
      <c r="KTD446" s="10"/>
      <c r="KTE446" s="10"/>
      <c r="KTF446" s="10"/>
      <c r="KTG446" s="10"/>
      <c r="KTH446" s="10"/>
      <c r="KTI446" s="10"/>
      <c r="KTJ446" s="10"/>
      <c r="KTK446" s="10"/>
      <c r="KTL446" s="10"/>
      <c r="KTM446" s="10"/>
      <c r="KTN446" s="10"/>
      <c r="KTO446" s="10"/>
      <c r="KTP446" s="10"/>
      <c r="KTQ446" s="10"/>
      <c r="KTR446" s="10"/>
      <c r="KTS446" s="10"/>
      <c r="KTT446" s="10"/>
      <c r="KTU446" s="10"/>
      <c r="KTV446" s="10"/>
      <c r="KTW446" s="10"/>
      <c r="KTX446" s="10"/>
      <c r="KTY446" s="10"/>
      <c r="KTZ446" s="10"/>
      <c r="KUA446" s="10"/>
      <c r="KUB446" s="10"/>
      <c r="KUC446" s="10"/>
      <c r="KUD446" s="10"/>
      <c r="KUE446" s="10"/>
      <c r="KUF446" s="10"/>
      <c r="KUG446" s="10"/>
      <c r="KUH446" s="10"/>
      <c r="KUI446" s="10"/>
      <c r="KUJ446" s="10"/>
      <c r="KUK446" s="10"/>
      <c r="KUL446" s="10"/>
      <c r="KUM446" s="10"/>
      <c r="KUN446" s="10"/>
      <c r="KUO446" s="10"/>
      <c r="KUP446" s="10"/>
      <c r="KUQ446" s="10"/>
      <c r="KUR446" s="10"/>
      <c r="KUS446" s="10"/>
      <c r="KUT446" s="10"/>
      <c r="KUU446" s="10"/>
      <c r="KUV446" s="10"/>
      <c r="KUW446" s="10"/>
      <c r="KUX446" s="10"/>
      <c r="KUY446" s="10"/>
      <c r="KUZ446" s="10"/>
      <c r="KVA446" s="10"/>
      <c r="KVB446" s="10"/>
      <c r="KVC446" s="10"/>
      <c r="KVD446" s="10"/>
      <c r="KVE446" s="10"/>
      <c r="KVF446" s="10"/>
      <c r="KVG446" s="10"/>
      <c r="KVH446" s="10"/>
      <c r="KVI446" s="10"/>
      <c r="KVJ446" s="10"/>
      <c r="KVK446" s="10"/>
      <c r="KVL446" s="10"/>
      <c r="KVM446" s="10"/>
      <c r="KVN446" s="10"/>
      <c r="KVO446" s="10"/>
      <c r="KVP446" s="10"/>
      <c r="KVQ446" s="10"/>
      <c r="KVR446" s="10"/>
      <c r="KVS446" s="10"/>
      <c r="KVT446" s="10"/>
      <c r="KVU446" s="10"/>
      <c r="KVV446" s="10"/>
      <c r="KVW446" s="10"/>
      <c r="KVX446" s="10"/>
      <c r="KVY446" s="10"/>
      <c r="KVZ446" s="10"/>
      <c r="KWA446" s="10"/>
      <c r="KWB446" s="10"/>
      <c r="KWC446" s="10"/>
      <c r="KWD446" s="10"/>
      <c r="KWE446" s="10"/>
      <c r="KWF446" s="10"/>
      <c r="KWG446" s="10"/>
      <c r="KWH446" s="10"/>
      <c r="KWI446" s="10"/>
      <c r="KWJ446" s="10"/>
      <c r="KWK446" s="10"/>
      <c r="KWL446" s="10"/>
      <c r="KWM446" s="10"/>
      <c r="KWN446" s="10"/>
      <c r="KWO446" s="10"/>
      <c r="KWP446" s="10"/>
      <c r="KWQ446" s="10"/>
      <c r="KWR446" s="10"/>
      <c r="KWS446" s="10"/>
      <c r="KWT446" s="10"/>
      <c r="KWU446" s="10"/>
      <c r="KWV446" s="10"/>
      <c r="KWW446" s="10"/>
      <c r="KWX446" s="10"/>
      <c r="KWY446" s="10"/>
      <c r="KWZ446" s="10"/>
      <c r="KXA446" s="10"/>
      <c r="KXB446" s="10"/>
      <c r="KXC446" s="10"/>
      <c r="KXD446" s="10"/>
      <c r="KXE446" s="10"/>
      <c r="KXF446" s="10"/>
      <c r="KXG446" s="10"/>
      <c r="KXH446" s="10"/>
      <c r="KXI446" s="10"/>
      <c r="KXJ446" s="10"/>
      <c r="KXK446" s="10"/>
      <c r="KXL446" s="10"/>
      <c r="KXM446" s="10"/>
      <c r="KXN446" s="10"/>
      <c r="KXO446" s="10"/>
      <c r="KXP446" s="10"/>
      <c r="KXQ446" s="10"/>
      <c r="KXR446" s="10"/>
      <c r="KXS446" s="10"/>
      <c r="KXT446" s="10"/>
      <c r="KXU446" s="10"/>
      <c r="KXV446" s="10"/>
      <c r="KXW446" s="10"/>
      <c r="KXX446" s="10"/>
      <c r="KXY446" s="10"/>
      <c r="KXZ446" s="10"/>
      <c r="KYA446" s="10"/>
      <c r="KYB446" s="10"/>
      <c r="KYC446" s="10"/>
      <c r="KYD446" s="10"/>
      <c r="KYE446" s="10"/>
      <c r="KYF446" s="10"/>
      <c r="KYG446" s="10"/>
      <c r="KYH446" s="10"/>
      <c r="KYI446" s="10"/>
      <c r="KYJ446" s="10"/>
      <c r="KYK446" s="10"/>
      <c r="KYL446" s="10"/>
      <c r="KYM446" s="10"/>
      <c r="KYN446" s="10"/>
      <c r="KYO446" s="10"/>
      <c r="KYP446" s="10"/>
      <c r="KYQ446" s="10"/>
      <c r="KYR446" s="10"/>
      <c r="KYS446" s="10"/>
      <c r="KYT446" s="10"/>
      <c r="KYU446" s="10"/>
      <c r="KYV446" s="10"/>
      <c r="KYW446" s="10"/>
      <c r="KYX446" s="10"/>
      <c r="KYY446" s="10"/>
      <c r="KYZ446" s="10"/>
      <c r="KZA446" s="10"/>
      <c r="KZB446" s="10"/>
      <c r="KZC446" s="10"/>
      <c r="KZD446" s="10"/>
      <c r="KZE446" s="10"/>
      <c r="KZF446" s="10"/>
      <c r="KZG446" s="10"/>
      <c r="KZH446" s="10"/>
      <c r="KZI446" s="10"/>
      <c r="KZJ446" s="10"/>
      <c r="KZK446" s="10"/>
      <c r="KZL446" s="10"/>
      <c r="KZM446" s="10"/>
      <c r="KZN446" s="10"/>
      <c r="KZO446" s="10"/>
      <c r="KZP446" s="10"/>
      <c r="KZQ446" s="10"/>
      <c r="KZR446" s="10"/>
      <c r="KZS446" s="10"/>
      <c r="KZT446" s="10"/>
      <c r="KZU446" s="10"/>
      <c r="KZV446" s="10"/>
      <c r="KZW446" s="10"/>
      <c r="KZX446" s="10"/>
      <c r="KZY446" s="10"/>
      <c r="KZZ446" s="10"/>
      <c r="LAA446" s="10"/>
      <c r="LAB446" s="10"/>
      <c r="LAC446" s="10"/>
      <c r="LAD446" s="10"/>
      <c r="LAE446" s="10"/>
      <c r="LAF446" s="10"/>
      <c r="LAG446" s="10"/>
      <c r="LAH446" s="10"/>
      <c r="LAI446" s="10"/>
      <c r="LAJ446" s="10"/>
      <c r="LAK446" s="10"/>
      <c r="LAL446" s="10"/>
      <c r="LAM446" s="10"/>
      <c r="LAN446" s="10"/>
      <c r="LAO446" s="10"/>
      <c r="LAP446" s="10"/>
      <c r="LAQ446" s="10"/>
      <c r="LAR446" s="10"/>
      <c r="LAS446" s="10"/>
      <c r="LAT446" s="10"/>
      <c r="LAU446" s="10"/>
      <c r="LAV446" s="10"/>
      <c r="LAW446" s="10"/>
      <c r="LAX446" s="10"/>
      <c r="LAY446" s="10"/>
      <c r="LAZ446" s="10"/>
      <c r="LBA446" s="10"/>
      <c r="LBB446" s="10"/>
      <c r="LBC446" s="10"/>
      <c r="LBD446" s="10"/>
      <c r="LBE446" s="10"/>
      <c r="LBF446" s="10"/>
      <c r="LBG446" s="10"/>
      <c r="LBH446" s="10"/>
      <c r="LBI446" s="10"/>
      <c r="LBJ446" s="10"/>
      <c r="LBK446" s="10"/>
      <c r="LBL446" s="10"/>
      <c r="LBM446" s="10"/>
      <c r="LBN446" s="10"/>
      <c r="LBO446" s="10"/>
      <c r="LBP446" s="10"/>
      <c r="LBQ446" s="10"/>
      <c r="LBR446" s="10"/>
      <c r="LBS446" s="10"/>
      <c r="LBT446" s="10"/>
      <c r="LBU446" s="10"/>
      <c r="LBV446" s="10"/>
      <c r="LBW446" s="10"/>
      <c r="LBX446" s="10"/>
      <c r="LBY446" s="10"/>
      <c r="LBZ446" s="10"/>
      <c r="LCA446" s="10"/>
      <c r="LCB446" s="10"/>
      <c r="LCC446" s="10"/>
      <c r="LCD446" s="10"/>
      <c r="LCE446" s="10"/>
      <c r="LCF446" s="10"/>
      <c r="LCG446" s="10"/>
      <c r="LCH446" s="10"/>
      <c r="LCI446" s="10"/>
      <c r="LCJ446" s="10"/>
      <c r="LCK446" s="10"/>
      <c r="LCL446" s="10"/>
      <c r="LCM446" s="10"/>
      <c r="LCN446" s="10"/>
      <c r="LCO446" s="10"/>
      <c r="LCP446" s="10"/>
      <c r="LCQ446" s="10"/>
      <c r="LCR446" s="10"/>
      <c r="LCS446" s="10"/>
      <c r="LCT446" s="10"/>
      <c r="LCU446" s="10"/>
      <c r="LCV446" s="10"/>
      <c r="LCW446" s="10"/>
      <c r="LCX446" s="10"/>
      <c r="LCY446" s="10"/>
      <c r="LCZ446" s="10"/>
      <c r="LDA446" s="10"/>
      <c r="LDB446" s="10"/>
      <c r="LDC446" s="10"/>
      <c r="LDD446" s="10"/>
      <c r="LDE446" s="10"/>
      <c r="LDF446" s="10"/>
      <c r="LDG446" s="10"/>
      <c r="LDH446" s="10"/>
      <c r="LDI446" s="10"/>
      <c r="LDJ446" s="10"/>
      <c r="LDK446" s="10"/>
      <c r="LDL446" s="10"/>
      <c r="LDM446" s="10"/>
      <c r="LDN446" s="10"/>
      <c r="LDO446" s="10"/>
      <c r="LDP446" s="10"/>
      <c r="LDQ446" s="10"/>
      <c r="LDR446" s="10"/>
      <c r="LDS446" s="10"/>
      <c r="LDT446" s="10"/>
      <c r="LDU446" s="10"/>
      <c r="LDV446" s="10"/>
      <c r="LDW446" s="10"/>
      <c r="LDX446" s="10"/>
      <c r="LDY446" s="10"/>
      <c r="LDZ446" s="10"/>
      <c r="LEA446" s="10"/>
      <c r="LEB446" s="10"/>
      <c r="LEC446" s="10"/>
      <c r="LED446" s="10"/>
      <c r="LEE446" s="10"/>
      <c r="LEF446" s="10"/>
      <c r="LEG446" s="10"/>
      <c r="LEH446" s="10"/>
      <c r="LEI446" s="10"/>
      <c r="LEJ446" s="10"/>
      <c r="LEK446" s="10"/>
      <c r="LEL446" s="10"/>
      <c r="LEM446" s="10"/>
      <c r="LEN446" s="10"/>
      <c r="LEO446" s="10"/>
      <c r="LEP446" s="10"/>
      <c r="LEQ446" s="10"/>
      <c r="LER446" s="10"/>
      <c r="LES446" s="10"/>
      <c r="LET446" s="10"/>
      <c r="LEU446" s="10"/>
      <c r="LEV446" s="10"/>
      <c r="LEW446" s="10"/>
      <c r="LEX446" s="10"/>
      <c r="LEY446" s="10"/>
      <c r="LEZ446" s="10"/>
      <c r="LFA446" s="10"/>
      <c r="LFB446" s="10"/>
      <c r="LFC446" s="10"/>
      <c r="LFD446" s="10"/>
      <c r="LFE446" s="10"/>
      <c r="LFF446" s="10"/>
      <c r="LFG446" s="10"/>
      <c r="LFH446" s="10"/>
      <c r="LFI446" s="10"/>
      <c r="LFJ446" s="10"/>
      <c r="LFK446" s="10"/>
      <c r="LFL446" s="10"/>
      <c r="LFM446" s="10"/>
      <c r="LFN446" s="10"/>
      <c r="LFO446" s="10"/>
      <c r="LFP446" s="10"/>
      <c r="LFQ446" s="10"/>
      <c r="LFR446" s="10"/>
      <c r="LFS446" s="10"/>
      <c r="LFT446" s="10"/>
      <c r="LFU446" s="10"/>
      <c r="LFV446" s="10"/>
      <c r="LFW446" s="10"/>
      <c r="LFX446" s="10"/>
      <c r="LFY446" s="10"/>
      <c r="LFZ446" s="10"/>
      <c r="LGA446" s="10"/>
      <c r="LGB446" s="10"/>
      <c r="LGC446" s="10"/>
      <c r="LGD446" s="10"/>
      <c r="LGE446" s="10"/>
      <c r="LGF446" s="10"/>
      <c r="LGG446" s="10"/>
      <c r="LGH446" s="10"/>
      <c r="LGI446" s="10"/>
      <c r="LGJ446" s="10"/>
      <c r="LGK446" s="10"/>
      <c r="LGL446" s="10"/>
      <c r="LGM446" s="10"/>
      <c r="LGN446" s="10"/>
      <c r="LGO446" s="10"/>
      <c r="LGP446" s="10"/>
      <c r="LGQ446" s="10"/>
      <c r="LGR446" s="10"/>
      <c r="LGS446" s="10"/>
      <c r="LGT446" s="10"/>
      <c r="LGU446" s="10"/>
      <c r="LGV446" s="10"/>
      <c r="LGW446" s="10"/>
      <c r="LGX446" s="10"/>
      <c r="LGY446" s="10"/>
      <c r="LGZ446" s="10"/>
      <c r="LHA446" s="10"/>
      <c r="LHB446" s="10"/>
      <c r="LHC446" s="10"/>
      <c r="LHD446" s="10"/>
      <c r="LHE446" s="10"/>
      <c r="LHF446" s="10"/>
      <c r="LHG446" s="10"/>
      <c r="LHH446" s="10"/>
      <c r="LHI446" s="10"/>
      <c r="LHJ446" s="10"/>
      <c r="LHK446" s="10"/>
      <c r="LHL446" s="10"/>
      <c r="LHM446" s="10"/>
      <c r="LHN446" s="10"/>
      <c r="LHO446" s="10"/>
      <c r="LHP446" s="10"/>
      <c r="LHQ446" s="10"/>
      <c r="LHR446" s="10"/>
      <c r="LHS446" s="10"/>
      <c r="LHT446" s="10"/>
      <c r="LHU446" s="10"/>
      <c r="LHV446" s="10"/>
      <c r="LHW446" s="10"/>
      <c r="LHX446" s="10"/>
      <c r="LHY446" s="10"/>
      <c r="LHZ446" s="10"/>
      <c r="LIA446" s="10"/>
      <c r="LIB446" s="10"/>
      <c r="LIC446" s="10"/>
      <c r="LID446" s="10"/>
      <c r="LIE446" s="10"/>
      <c r="LIF446" s="10"/>
      <c r="LIG446" s="10"/>
      <c r="LIH446" s="10"/>
      <c r="LII446" s="10"/>
      <c r="LIJ446" s="10"/>
      <c r="LIK446" s="10"/>
      <c r="LIL446" s="10"/>
      <c r="LIM446" s="10"/>
      <c r="LIN446" s="10"/>
      <c r="LIO446" s="10"/>
      <c r="LIP446" s="10"/>
      <c r="LIQ446" s="10"/>
      <c r="LIR446" s="10"/>
      <c r="LIS446" s="10"/>
      <c r="LIT446" s="10"/>
      <c r="LIU446" s="10"/>
      <c r="LIV446" s="10"/>
      <c r="LIW446" s="10"/>
      <c r="LIX446" s="10"/>
      <c r="LIY446" s="10"/>
      <c r="LIZ446" s="10"/>
      <c r="LJA446" s="10"/>
      <c r="LJB446" s="10"/>
      <c r="LJC446" s="10"/>
      <c r="LJD446" s="10"/>
      <c r="LJE446" s="10"/>
      <c r="LJF446" s="10"/>
      <c r="LJG446" s="10"/>
      <c r="LJH446" s="10"/>
      <c r="LJI446" s="10"/>
      <c r="LJJ446" s="10"/>
      <c r="LJK446" s="10"/>
      <c r="LJL446" s="10"/>
      <c r="LJM446" s="10"/>
      <c r="LJN446" s="10"/>
      <c r="LJO446" s="10"/>
      <c r="LJP446" s="10"/>
      <c r="LJQ446" s="10"/>
      <c r="LJR446" s="10"/>
      <c r="LJS446" s="10"/>
      <c r="LJT446" s="10"/>
      <c r="LJU446" s="10"/>
      <c r="LJV446" s="10"/>
      <c r="LJW446" s="10"/>
      <c r="LJX446" s="10"/>
      <c r="LJY446" s="10"/>
      <c r="LJZ446" s="10"/>
      <c r="LKA446" s="10"/>
      <c r="LKB446" s="10"/>
      <c r="LKC446" s="10"/>
      <c r="LKD446" s="10"/>
      <c r="LKE446" s="10"/>
      <c r="LKF446" s="10"/>
      <c r="LKG446" s="10"/>
      <c r="LKH446" s="10"/>
      <c r="LKI446" s="10"/>
      <c r="LKJ446" s="10"/>
      <c r="LKK446" s="10"/>
      <c r="LKL446" s="10"/>
      <c r="LKM446" s="10"/>
      <c r="LKN446" s="10"/>
      <c r="LKO446" s="10"/>
      <c r="LKP446" s="10"/>
      <c r="LKQ446" s="10"/>
      <c r="LKR446" s="10"/>
      <c r="LKS446" s="10"/>
      <c r="LKT446" s="10"/>
      <c r="LKU446" s="10"/>
      <c r="LKV446" s="10"/>
      <c r="LKW446" s="10"/>
      <c r="LKX446" s="10"/>
      <c r="LKY446" s="10"/>
      <c r="LKZ446" s="10"/>
      <c r="LLA446" s="10"/>
      <c r="LLB446" s="10"/>
      <c r="LLC446" s="10"/>
      <c r="LLD446" s="10"/>
      <c r="LLE446" s="10"/>
      <c r="LLF446" s="10"/>
      <c r="LLG446" s="10"/>
      <c r="LLH446" s="10"/>
      <c r="LLI446" s="10"/>
      <c r="LLJ446" s="10"/>
      <c r="LLK446" s="10"/>
      <c r="LLL446" s="10"/>
      <c r="LLM446" s="10"/>
      <c r="LLN446" s="10"/>
      <c r="LLO446" s="10"/>
      <c r="LLP446" s="10"/>
      <c r="LLQ446" s="10"/>
      <c r="LLR446" s="10"/>
      <c r="LLS446" s="10"/>
      <c r="LLT446" s="10"/>
      <c r="LLU446" s="10"/>
      <c r="LLV446" s="10"/>
      <c r="LLW446" s="10"/>
      <c r="LLX446" s="10"/>
      <c r="LLY446" s="10"/>
      <c r="LLZ446" s="10"/>
      <c r="LMA446" s="10"/>
      <c r="LMB446" s="10"/>
      <c r="LMC446" s="10"/>
      <c r="LMD446" s="10"/>
      <c r="LME446" s="10"/>
      <c r="LMF446" s="10"/>
      <c r="LMG446" s="10"/>
      <c r="LMH446" s="10"/>
      <c r="LMI446" s="10"/>
      <c r="LMJ446" s="10"/>
      <c r="LMK446" s="10"/>
      <c r="LML446" s="10"/>
      <c r="LMM446" s="10"/>
      <c r="LMN446" s="10"/>
      <c r="LMO446" s="10"/>
      <c r="LMP446" s="10"/>
      <c r="LMQ446" s="10"/>
      <c r="LMR446" s="10"/>
      <c r="LMS446" s="10"/>
      <c r="LMT446" s="10"/>
      <c r="LMU446" s="10"/>
      <c r="LMV446" s="10"/>
      <c r="LMW446" s="10"/>
      <c r="LMX446" s="10"/>
      <c r="LMY446" s="10"/>
      <c r="LMZ446" s="10"/>
      <c r="LNA446" s="10"/>
      <c r="LNB446" s="10"/>
      <c r="LNC446" s="10"/>
      <c r="LND446" s="10"/>
      <c r="LNE446" s="10"/>
      <c r="LNF446" s="10"/>
      <c r="LNG446" s="10"/>
      <c r="LNH446" s="10"/>
      <c r="LNI446" s="10"/>
      <c r="LNJ446" s="10"/>
      <c r="LNK446" s="10"/>
      <c r="LNL446" s="10"/>
      <c r="LNM446" s="10"/>
      <c r="LNN446" s="10"/>
      <c r="LNO446" s="10"/>
      <c r="LNP446" s="10"/>
      <c r="LNQ446" s="10"/>
      <c r="LNR446" s="10"/>
      <c r="LNS446" s="10"/>
      <c r="LNT446" s="10"/>
      <c r="LNU446" s="10"/>
      <c r="LNV446" s="10"/>
      <c r="LNW446" s="10"/>
      <c r="LNX446" s="10"/>
      <c r="LNY446" s="10"/>
      <c r="LNZ446" s="10"/>
      <c r="LOA446" s="10"/>
      <c r="LOB446" s="10"/>
      <c r="LOC446" s="10"/>
      <c r="LOD446" s="10"/>
      <c r="LOE446" s="10"/>
      <c r="LOF446" s="10"/>
      <c r="LOG446" s="10"/>
      <c r="LOH446" s="10"/>
      <c r="LOI446" s="10"/>
      <c r="LOJ446" s="10"/>
      <c r="LOK446" s="10"/>
      <c r="LOL446" s="10"/>
      <c r="LOM446" s="10"/>
      <c r="LON446" s="10"/>
      <c r="LOO446" s="10"/>
      <c r="LOP446" s="10"/>
      <c r="LOQ446" s="10"/>
      <c r="LOR446" s="10"/>
      <c r="LOS446" s="10"/>
      <c r="LOT446" s="10"/>
      <c r="LOU446" s="10"/>
      <c r="LOV446" s="10"/>
      <c r="LOW446" s="10"/>
      <c r="LOX446" s="10"/>
      <c r="LOY446" s="10"/>
      <c r="LOZ446" s="10"/>
      <c r="LPA446" s="10"/>
      <c r="LPB446" s="10"/>
      <c r="LPC446" s="10"/>
      <c r="LPD446" s="10"/>
      <c r="LPE446" s="10"/>
      <c r="LPF446" s="10"/>
      <c r="LPG446" s="10"/>
      <c r="LPH446" s="10"/>
      <c r="LPI446" s="10"/>
      <c r="LPJ446" s="10"/>
      <c r="LPK446" s="10"/>
      <c r="LPL446" s="10"/>
      <c r="LPM446" s="10"/>
      <c r="LPN446" s="10"/>
      <c r="LPO446" s="10"/>
      <c r="LPP446" s="10"/>
      <c r="LPQ446" s="10"/>
      <c r="LPR446" s="10"/>
      <c r="LPS446" s="10"/>
      <c r="LPT446" s="10"/>
      <c r="LPU446" s="10"/>
      <c r="LPV446" s="10"/>
      <c r="LPW446" s="10"/>
      <c r="LPX446" s="10"/>
      <c r="LPY446" s="10"/>
      <c r="LPZ446" s="10"/>
      <c r="LQA446" s="10"/>
      <c r="LQB446" s="10"/>
      <c r="LQC446" s="10"/>
      <c r="LQD446" s="10"/>
      <c r="LQE446" s="10"/>
      <c r="LQF446" s="10"/>
      <c r="LQG446" s="10"/>
      <c r="LQH446" s="10"/>
      <c r="LQI446" s="10"/>
      <c r="LQJ446" s="10"/>
      <c r="LQK446" s="10"/>
      <c r="LQL446" s="10"/>
      <c r="LQM446" s="10"/>
      <c r="LQN446" s="10"/>
      <c r="LQO446" s="10"/>
      <c r="LQP446" s="10"/>
      <c r="LQQ446" s="10"/>
      <c r="LQR446" s="10"/>
      <c r="LQS446" s="10"/>
      <c r="LQT446" s="10"/>
      <c r="LQU446" s="10"/>
      <c r="LQV446" s="10"/>
      <c r="LQW446" s="10"/>
      <c r="LQX446" s="10"/>
      <c r="LQY446" s="10"/>
      <c r="LQZ446" s="10"/>
      <c r="LRA446" s="10"/>
      <c r="LRB446" s="10"/>
      <c r="LRC446" s="10"/>
      <c r="LRD446" s="10"/>
      <c r="LRE446" s="10"/>
      <c r="LRF446" s="10"/>
      <c r="LRG446" s="10"/>
      <c r="LRH446" s="10"/>
      <c r="LRI446" s="10"/>
      <c r="LRJ446" s="10"/>
      <c r="LRK446" s="10"/>
      <c r="LRL446" s="10"/>
      <c r="LRM446" s="10"/>
      <c r="LRN446" s="10"/>
      <c r="LRO446" s="10"/>
      <c r="LRP446" s="10"/>
      <c r="LRQ446" s="10"/>
      <c r="LRR446" s="10"/>
      <c r="LRS446" s="10"/>
      <c r="LRT446" s="10"/>
      <c r="LRU446" s="10"/>
      <c r="LRV446" s="10"/>
      <c r="LRW446" s="10"/>
      <c r="LRX446" s="10"/>
      <c r="LRY446" s="10"/>
      <c r="LRZ446" s="10"/>
      <c r="LSA446" s="10"/>
      <c r="LSB446" s="10"/>
      <c r="LSC446" s="10"/>
      <c r="LSD446" s="10"/>
      <c r="LSE446" s="10"/>
      <c r="LSF446" s="10"/>
      <c r="LSG446" s="10"/>
      <c r="LSH446" s="10"/>
      <c r="LSI446" s="10"/>
      <c r="LSJ446" s="10"/>
      <c r="LSK446" s="10"/>
      <c r="LSL446" s="10"/>
      <c r="LSM446" s="10"/>
      <c r="LSN446" s="10"/>
      <c r="LSO446" s="10"/>
      <c r="LSP446" s="10"/>
      <c r="LSQ446" s="10"/>
      <c r="LSR446" s="10"/>
      <c r="LSS446" s="10"/>
      <c r="LST446" s="10"/>
      <c r="LSU446" s="10"/>
      <c r="LSV446" s="10"/>
      <c r="LSW446" s="10"/>
      <c r="LSX446" s="10"/>
      <c r="LSY446" s="10"/>
      <c r="LSZ446" s="10"/>
      <c r="LTA446" s="10"/>
      <c r="LTB446" s="10"/>
      <c r="LTC446" s="10"/>
      <c r="LTD446" s="10"/>
      <c r="LTE446" s="10"/>
      <c r="LTF446" s="10"/>
      <c r="LTG446" s="10"/>
      <c r="LTH446" s="10"/>
      <c r="LTI446" s="10"/>
      <c r="LTJ446" s="10"/>
      <c r="LTK446" s="10"/>
      <c r="LTL446" s="10"/>
      <c r="LTM446" s="10"/>
      <c r="LTN446" s="10"/>
      <c r="LTO446" s="10"/>
      <c r="LTP446" s="10"/>
      <c r="LTQ446" s="10"/>
      <c r="LTR446" s="10"/>
      <c r="LTS446" s="10"/>
      <c r="LTT446" s="10"/>
      <c r="LTU446" s="10"/>
      <c r="LTV446" s="10"/>
      <c r="LTW446" s="10"/>
      <c r="LTX446" s="10"/>
      <c r="LTY446" s="10"/>
      <c r="LTZ446" s="10"/>
      <c r="LUA446" s="10"/>
      <c r="LUB446" s="10"/>
      <c r="LUC446" s="10"/>
      <c r="LUD446" s="10"/>
      <c r="LUE446" s="10"/>
      <c r="LUF446" s="10"/>
      <c r="LUG446" s="10"/>
      <c r="LUH446" s="10"/>
      <c r="LUI446" s="10"/>
      <c r="LUJ446" s="10"/>
      <c r="LUK446" s="10"/>
      <c r="LUL446" s="10"/>
      <c r="LUM446" s="10"/>
      <c r="LUN446" s="10"/>
      <c r="LUO446" s="10"/>
      <c r="LUP446" s="10"/>
      <c r="LUQ446" s="10"/>
      <c r="LUR446" s="10"/>
      <c r="LUS446" s="10"/>
      <c r="LUT446" s="10"/>
      <c r="LUU446" s="10"/>
      <c r="LUV446" s="10"/>
      <c r="LUW446" s="10"/>
      <c r="LUX446" s="10"/>
      <c r="LUY446" s="10"/>
      <c r="LUZ446" s="10"/>
      <c r="LVA446" s="10"/>
      <c r="LVB446" s="10"/>
      <c r="LVC446" s="10"/>
      <c r="LVD446" s="10"/>
      <c r="LVE446" s="10"/>
      <c r="LVF446" s="10"/>
      <c r="LVG446" s="10"/>
      <c r="LVH446" s="10"/>
      <c r="LVI446" s="10"/>
      <c r="LVJ446" s="10"/>
      <c r="LVK446" s="10"/>
      <c r="LVL446" s="10"/>
      <c r="LVM446" s="10"/>
      <c r="LVN446" s="10"/>
      <c r="LVO446" s="10"/>
      <c r="LVP446" s="10"/>
      <c r="LVQ446" s="10"/>
      <c r="LVR446" s="10"/>
      <c r="LVS446" s="10"/>
      <c r="LVT446" s="10"/>
      <c r="LVU446" s="10"/>
      <c r="LVV446" s="10"/>
      <c r="LVW446" s="10"/>
      <c r="LVX446" s="10"/>
      <c r="LVY446" s="10"/>
      <c r="LVZ446" s="10"/>
      <c r="LWA446" s="10"/>
      <c r="LWB446" s="10"/>
      <c r="LWC446" s="10"/>
      <c r="LWD446" s="10"/>
      <c r="LWE446" s="10"/>
      <c r="LWF446" s="10"/>
      <c r="LWG446" s="10"/>
      <c r="LWH446" s="10"/>
      <c r="LWI446" s="10"/>
      <c r="LWJ446" s="10"/>
      <c r="LWK446" s="10"/>
      <c r="LWL446" s="10"/>
      <c r="LWM446" s="10"/>
      <c r="LWN446" s="10"/>
      <c r="LWO446" s="10"/>
      <c r="LWP446" s="10"/>
      <c r="LWQ446" s="10"/>
      <c r="LWR446" s="10"/>
      <c r="LWS446" s="10"/>
      <c r="LWT446" s="10"/>
      <c r="LWU446" s="10"/>
      <c r="LWV446" s="10"/>
      <c r="LWW446" s="10"/>
      <c r="LWX446" s="10"/>
      <c r="LWY446" s="10"/>
      <c r="LWZ446" s="10"/>
      <c r="LXA446" s="10"/>
      <c r="LXB446" s="10"/>
      <c r="LXC446" s="10"/>
      <c r="LXD446" s="10"/>
      <c r="LXE446" s="10"/>
      <c r="LXF446" s="10"/>
      <c r="LXG446" s="10"/>
      <c r="LXH446" s="10"/>
      <c r="LXI446" s="10"/>
      <c r="LXJ446" s="10"/>
      <c r="LXK446" s="10"/>
      <c r="LXL446" s="10"/>
      <c r="LXM446" s="10"/>
      <c r="LXN446" s="10"/>
      <c r="LXO446" s="10"/>
      <c r="LXP446" s="10"/>
      <c r="LXQ446" s="10"/>
      <c r="LXR446" s="10"/>
      <c r="LXS446" s="10"/>
      <c r="LXT446" s="10"/>
      <c r="LXU446" s="10"/>
      <c r="LXV446" s="10"/>
      <c r="LXW446" s="10"/>
      <c r="LXX446" s="10"/>
      <c r="LXY446" s="10"/>
      <c r="LXZ446" s="10"/>
      <c r="LYA446" s="10"/>
      <c r="LYB446" s="10"/>
      <c r="LYC446" s="10"/>
      <c r="LYD446" s="10"/>
      <c r="LYE446" s="10"/>
      <c r="LYF446" s="10"/>
      <c r="LYG446" s="10"/>
      <c r="LYH446" s="10"/>
      <c r="LYI446" s="10"/>
      <c r="LYJ446" s="10"/>
      <c r="LYK446" s="10"/>
      <c r="LYL446" s="10"/>
      <c r="LYM446" s="10"/>
      <c r="LYN446" s="10"/>
      <c r="LYO446" s="10"/>
      <c r="LYP446" s="10"/>
      <c r="LYQ446" s="10"/>
      <c r="LYR446" s="10"/>
      <c r="LYS446" s="10"/>
      <c r="LYT446" s="10"/>
      <c r="LYU446" s="10"/>
      <c r="LYV446" s="10"/>
      <c r="LYW446" s="10"/>
      <c r="LYX446" s="10"/>
      <c r="LYY446" s="10"/>
      <c r="LYZ446" s="10"/>
      <c r="LZA446" s="10"/>
      <c r="LZB446" s="10"/>
      <c r="LZC446" s="10"/>
      <c r="LZD446" s="10"/>
      <c r="LZE446" s="10"/>
      <c r="LZF446" s="10"/>
      <c r="LZG446" s="10"/>
      <c r="LZH446" s="10"/>
      <c r="LZI446" s="10"/>
      <c r="LZJ446" s="10"/>
      <c r="LZK446" s="10"/>
      <c r="LZL446" s="10"/>
      <c r="LZM446" s="10"/>
      <c r="LZN446" s="10"/>
      <c r="LZO446" s="10"/>
      <c r="LZP446" s="10"/>
      <c r="LZQ446" s="10"/>
      <c r="LZR446" s="10"/>
      <c r="LZS446" s="10"/>
      <c r="LZT446" s="10"/>
      <c r="LZU446" s="10"/>
      <c r="LZV446" s="10"/>
      <c r="LZW446" s="10"/>
      <c r="LZX446" s="10"/>
      <c r="LZY446" s="10"/>
      <c r="LZZ446" s="10"/>
      <c r="MAA446" s="10"/>
      <c r="MAB446" s="10"/>
      <c r="MAC446" s="10"/>
      <c r="MAD446" s="10"/>
      <c r="MAE446" s="10"/>
      <c r="MAF446" s="10"/>
      <c r="MAG446" s="10"/>
      <c r="MAH446" s="10"/>
      <c r="MAI446" s="10"/>
      <c r="MAJ446" s="10"/>
      <c r="MAK446" s="10"/>
      <c r="MAL446" s="10"/>
      <c r="MAM446" s="10"/>
      <c r="MAN446" s="10"/>
      <c r="MAO446" s="10"/>
      <c r="MAP446" s="10"/>
      <c r="MAQ446" s="10"/>
      <c r="MAR446" s="10"/>
      <c r="MAS446" s="10"/>
      <c r="MAT446" s="10"/>
      <c r="MAU446" s="10"/>
      <c r="MAV446" s="10"/>
      <c r="MAW446" s="10"/>
      <c r="MAX446" s="10"/>
      <c r="MAY446" s="10"/>
      <c r="MAZ446" s="10"/>
      <c r="MBA446" s="10"/>
      <c r="MBB446" s="10"/>
      <c r="MBC446" s="10"/>
      <c r="MBD446" s="10"/>
      <c r="MBE446" s="10"/>
      <c r="MBF446" s="10"/>
      <c r="MBG446" s="10"/>
      <c r="MBH446" s="10"/>
      <c r="MBI446" s="10"/>
      <c r="MBJ446" s="10"/>
      <c r="MBK446" s="10"/>
      <c r="MBL446" s="10"/>
      <c r="MBM446" s="10"/>
      <c r="MBN446" s="10"/>
      <c r="MBO446" s="10"/>
      <c r="MBP446" s="10"/>
      <c r="MBQ446" s="10"/>
      <c r="MBR446" s="10"/>
      <c r="MBS446" s="10"/>
      <c r="MBT446" s="10"/>
      <c r="MBU446" s="10"/>
      <c r="MBV446" s="10"/>
      <c r="MBW446" s="10"/>
      <c r="MBX446" s="10"/>
      <c r="MBY446" s="10"/>
      <c r="MBZ446" s="10"/>
      <c r="MCA446" s="10"/>
      <c r="MCB446" s="10"/>
      <c r="MCC446" s="10"/>
      <c r="MCD446" s="10"/>
      <c r="MCE446" s="10"/>
      <c r="MCF446" s="10"/>
      <c r="MCG446" s="10"/>
      <c r="MCH446" s="10"/>
      <c r="MCI446" s="10"/>
      <c r="MCJ446" s="10"/>
      <c r="MCK446" s="10"/>
      <c r="MCL446" s="10"/>
      <c r="MCM446" s="10"/>
      <c r="MCN446" s="10"/>
      <c r="MCO446" s="10"/>
      <c r="MCP446" s="10"/>
      <c r="MCQ446" s="10"/>
      <c r="MCR446" s="10"/>
      <c r="MCS446" s="10"/>
      <c r="MCT446" s="10"/>
      <c r="MCU446" s="10"/>
      <c r="MCV446" s="10"/>
      <c r="MCW446" s="10"/>
      <c r="MCX446" s="10"/>
      <c r="MCY446" s="10"/>
      <c r="MCZ446" s="10"/>
      <c r="MDA446" s="10"/>
      <c r="MDB446" s="10"/>
      <c r="MDC446" s="10"/>
      <c r="MDD446" s="10"/>
      <c r="MDE446" s="10"/>
      <c r="MDF446" s="10"/>
      <c r="MDG446" s="10"/>
      <c r="MDH446" s="10"/>
      <c r="MDI446" s="10"/>
      <c r="MDJ446" s="10"/>
      <c r="MDK446" s="10"/>
      <c r="MDL446" s="10"/>
      <c r="MDM446" s="10"/>
      <c r="MDN446" s="10"/>
      <c r="MDO446" s="10"/>
      <c r="MDP446" s="10"/>
      <c r="MDQ446" s="10"/>
      <c r="MDR446" s="10"/>
      <c r="MDS446" s="10"/>
      <c r="MDT446" s="10"/>
      <c r="MDU446" s="10"/>
      <c r="MDV446" s="10"/>
      <c r="MDW446" s="10"/>
      <c r="MDX446" s="10"/>
      <c r="MDY446" s="10"/>
      <c r="MDZ446" s="10"/>
      <c r="MEA446" s="10"/>
      <c r="MEB446" s="10"/>
      <c r="MEC446" s="10"/>
      <c r="MED446" s="10"/>
      <c r="MEE446" s="10"/>
      <c r="MEF446" s="10"/>
      <c r="MEG446" s="10"/>
      <c r="MEH446" s="10"/>
      <c r="MEI446" s="10"/>
      <c r="MEJ446" s="10"/>
      <c r="MEK446" s="10"/>
      <c r="MEL446" s="10"/>
      <c r="MEM446" s="10"/>
      <c r="MEN446" s="10"/>
      <c r="MEO446" s="10"/>
      <c r="MEP446" s="10"/>
      <c r="MEQ446" s="10"/>
      <c r="MER446" s="10"/>
      <c r="MES446" s="10"/>
      <c r="MET446" s="10"/>
      <c r="MEU446" s="10"/>
      <c r="MEV446" s="10"/>
      <c r="MEW446" s="10"/>
      <c r="MEX446" s="10"/>
      <c r="MEY446" s="10"/>
      <c r="MEZ446" s="10"/>
      <c r="MFA446" s="10"/>
      <c r="MFB446" s="10"/>
      <c r="MFC446" s="10"/>
      <c r="MFD446" s="10"/>
      <c r="MFE446" s="10"/>
      <c r="MFF446" s="10"/>
      <c r="MFG446" s="10"/>
      <c r="MFH446" s="10"/>
      <c r="MFI446" s="10"/>
      <c r="MFJ446" s="10"/>
      <c r="MFK446" s="10"/>
      <c r="MFL446" s="10"/>
      <c r="MFM446" s="10"/>
      <c r="MFN446" s="10"/>
      <c r="MFO446" s="10"/>
      <c r="MFP446" s="10"/>
      <c r="MFQ446" s="10"/>
      <c r="MFR446" s="10"/>
      <c r="MFS446" s="10"/>
      <c r="MFT446" s="10"/>
      <c r="MFU446" s="10"/>
      <c r="MFV446" s="10"/>
      <c r="MFW446" s="10"/>
      <c r="MFX446" s="10"/>
      <c r="MFY446" s="10"/>
      <c r="MFZ446" s="10"/>
      <c r="MGA446" s="10"/>
      <c r="MGB446" s="10"/>
      <c r="MGC446" s="10"/>
      <c r="MGD446" s="10"/>
      <c r="MGE446" s="10"/>
      <c r="MGF446" s="10"/>
      <c r="MGG446" s="10"/>
      <c r="MGH446" s="10"/>
      <c r="MGI446" s="10"/>
      <c r="MGJ446" s="10"/>
      <c r="MGK446" s="10"/>
      <c r="MGL446" s="10"/>
      <c r="MGM446" s="10"/>
      <c r="MGN446" s="10"/>
      <c r="MGO446" s="10"/>
      <c r="MGP446" s="10"/>
      <c r="MGQ446" s="10"/>
      <c r="MGR446" s="10"/>
      <c r="MGS446" s="10"/>
      <c r="MGT446" s="10"/>
      <c r="MGU446" s="10"/>
      <c r="MGV446" s="10"/>
      <c r="MGW446" s="10"/>
      <c r="MGX446" s="10"/>
      <c r="MGY446" s="10"/>
      <c r="MGZ446" s="10"/>
      <c r="MHA446" s="10"/>
      <c r="MHB446" s="10"/>
      <c r="MHC446" s="10"/>
      <c r="MHD446" s="10"/>
      <c r="MHE446" s="10"/>
      <c r="MHF446" s="10"/>
      <c r="MHG446" s="10"/>
      <c r="MHH446" s="10"/>
      <c r="MHI446" s="10"/>
      <c r="MHJ446" s="10"/>
      <c r="MHK446" s="10"/>
      <c r="MHL446" s="10"/>
      <c r="MHM446" s="10"/>
      <c r="MHN446" s="10"/>
      <c r="MHO446" s="10"/>
      <c r="MHP446" s="10"/>
      <c r="MHQ446" s="10"/>
      <c r="MHR446" s="10"/>
      <c r="MHS446" s="10"/>
      <c r="MHT446" s="10"/>
      <c r="MHU446" s="10"/>
      <c r="MHV446" s="10"/>
      <c r="MHW446" s="10"/>
      <c r="MHX446" s="10"/>
      <c r="MHY446" s="10"/>
      <c r="MHZ446" s="10"/>
      <c r="MIA446" s="10"/>
      <c r="MIB446" s="10"/>
      <c r="MIC446" s="10"/>
      <c r="MID446" s="10"/>
      <c r="MIE446" s="10"/>
      <c r="MIF446" s="10"/>
      <c r="MIG446" s="10"/>
      <c r="MIH446" s="10"/>
      <c r="MII446" s="10"/>
      <c r="MIJ446" s="10"/>
      <c r="MIK446" s="10"/>
      <c r="MIL446" s="10"/>
      <c r="MIM446" s="10"/>
      <c r="MIN446" s="10"/>
      <c r="MIO446" s="10"/>
      <c r="MIP446" s="10"/>
      <c r="MIQ446" s="10"/>
      <c r="MIR446" s="10"/>
      <c r="MIS446" s="10"/>
      <c r="MIT446" s="10"/>
      <c r="MIU446" s="10"/>
      <c r="MIV446" s="10"/>
      <c r="MIW446" s="10"/>
      <c r="MIX446" s="10"/>
      <c r="MIY446" s="10"/>
      <c r="MIZ446" s="10"/>
      <c r="MJA446" s="10"/>
      <c r="MJB446" s="10"/>
      <c r="MJC446" s="10"/>
      <c r="MJD446" s="10"/>
      <c r="MJE446" s="10"/>
      <c r="MJF446" s="10"/>
      <c r="MJG446" s="10"/>
      <c r="MJH446" s="10"/>
      <c r="MJI446" s="10"/>
      <c r="MJJ446" s="10"/>
      <c r="MJK446" s="10"/>
      <c r="MJL446" s="10"/>
      <c r="MJM446" s="10"/>
      <c r="MJN446" s="10"/>
      <c r="MJO446" s="10"/>
      <c r="MJP446" s="10"/>
      <c r="MJQ446" s="10"/>
      <c r="MJR446" s="10"/>
      <c r="MJS446" s="10"/>
      <c r="MJT446" s="10"/>
      <c r="MJU446" s="10"/>
      <c r="MJV446" s="10"/>
      <c r="MJW446" s="10"/>
      <c r="MJX446" s="10"/>
      <c r="MJY446" s="10"/>
      <c r="MJZ446" s="10"/>
      <c r="MKA446" s="10"/>
      <c r="MKB446" s="10"/>
      <c r="MKC446" s="10"/>
      <c r="MKD446" s="10"/>
      <c r="MKE446" s="10"/>
      <c r="MKF446" s="10"/>
      <c r="MKG446" s="10"/>
      <c r="MKH446" s="10"/>
      <c r="MKI446" s="10"/>
      <c r="MKJ446" s="10"/>
      <c r="MKK446" s="10"/>
      <c r="MKL446" s="10"/>
      <c r="MKM446" s="10"/>
      <c r="MKN446" s="10"/>
      <c r="MKO446" s="10"/>
      <c r="MKP446" s="10"/>
      <c r="MKQ446" s="10"/>
      <c r="MKR446" s="10"/>
      <c r="MKS446" s="10"/>
      <c r="MKT446" s="10"/>
      <c r="MKU446" s="10"/>
      <c r="MKV446" s="10"/>
      <c r="MKW446" s="10"/>
      <c r="MKX446" s="10"/>
      <c r="MKY446" s="10"/>
      <c r="MKZ446" s="10"/>
      <c r="MLA446" s="10"/>
      <c r="MLB446" s="10"/>
      <c r="MLC446" s="10"/>
      <c r="MLD446" s="10"/>
      <c r="MLE446" s="10"/>
      <c r="MLF446" s="10"/>
      <c r="MLG446" s="10"/>
      <c r="MLH446" s="10"/>
      <c r="MLI446" s="10"/>
      <c r="MLJ446" s="10"/>
      <c r="MLK446" s="10"/>
      <c r="MLL446" s="10"/>
      <c r="MLM446" s="10"/>
      <c r="MLN446" s="10"/>
      <c r="MLO446" s="10"/>
      <c r="MLP446" s="10"/>
      <c r="MLQ446" s="10"/>
      <c r="MLR446" s="10"/>
      <c r="MLS446" s="10"/>
      <c r="MLT446" s="10"/>
      <c r="MLU446" s="10"/>
      <c r="MLV446" s="10"/>
      <c r="MLW446" s="10"/>
      <c r="MLX446" s="10"/>
      <c r="MLY446" s="10"/>
      <c r="MLZ446" s="10"/>
      <c r="MMA446" s="10"/>
      <c r="MMB446" s="10"/>
      <c r="MMC446" s="10"/>
      <c r="MMD446" s="10"/>
      <c r="MME446" s="10"/>
      <c r="MMF446" s="10"/>
      <c r="MMG446" s="10"/>
      <c r="MMH446" s="10"/>
      <c r="MMI446" s="10"/>
      <c r="MMJ446" s="10"/>
      <c r="MMK446" s="10"/>
      <c r="MML446" s="10"/>
      <c r="MMM446" s="10"/>
      <c r="MMN446" s="10"/>
      <c r="MMO446" s="10"/>
      <c r="MMP446" s="10"/>
      <c r="MMQ446" s="10"/>
      <c r="MMR446" s="10"/>
      <c r="MMS446" s="10"/>
      <c r="MMT446" s="10"/>
      <c r="MMU446" s="10"/>
      <c r="MMV446" s="10"/>
      <c r="MMW446" s="10"/>
      <c r="MMX446" s="10"/>
      <c r="MMY446" s="10"/>
      <c r="MMZ446" s="10"/>
      <c r="MNA446" s="10"/>
      <c r="MNB446" s="10"/>
      <c r="MNC446" s="10"/>
      <c r="MND446" s="10"/>
      <c r="MNE446" s="10"/>
      <c r="MNF446" s="10"/>
      <c r="MNG446" s="10"/>
      <c r="MNH446" s="10"/>
      <c r="MNI446" s="10"/>
      <c r="MNJ446" s="10"/>
      <c r="MNK446" s="10"/>
      <c r="MNL446" s="10"/>
      <c r="MNM446" s="10"/>
      <c r="MNN446" s="10"/>
      <c r="MNO446" s="10"/>
      <c r="MNP446" s="10"/>
      <c r="MNQ446" s="10"/>
      <c r="MNR446" s="10"/>
      <c r="MNS446" s="10"/>
      <c r="MNT446" s="10"/>
      <c r="MNU446" s="10"/>
      <c r="MNV446" s="10"/>
      <c r="MNW446" s="10"/>
      <c r="MNX446" s="10"/>
      <c r="MNY446" s="10"/>
      <c r="MNZ446" s="10"/>
      <c r="MOA446" s="10"/>
      <c r="MOB446" s="10"/>
      <c r="MOC446" s="10"/>
      <c r="MOD446" s="10"/>
      <c r="MOE446" s="10"/>
      <c r="MOF446" s="10"/>
      <c r="MOG446" s="10"/>
      <c r="MOH446" s="10"/>
      <c r="MOI446" s="10"/>
      <c r="MOJ446" s="10"/>
      <c r="MOK446" s="10"/>
      <c r="MOL446" s="10"/>
      <c r="MOM446" s="10"/>
      <c r="MON446" s="10"/>
      <c r="MOO446" s="10"/>
      <c r="MOP446" s="10"/>
      <c r="MOQ446" s="10"/>
      <c r="MOR446" s="10"/>
      <c r="MOS446" s="10"/>
      <c r="MOT446" s="10"/>
      <c r="MOU446" s="10"/>
      <c r="MOV446" s="10"/>
      <c r="MOW446" s="10"/>
      <c r="MOX446" s="10"/>
      <c r="MOY446" s="10"/>
      <c r="MOZ446" s="10"/>
      <c r="MPA446" s="10"/>
      <c r="MPB446" s="10"/>
      <c r="MPC446" s="10"/>
      <c r="MPD446" s="10"/>
      <c r="MPE446" s="10"/>
      <c r="MPF446" s="10"/>
      <c r="MPG446" s="10"/>
      <c r="MPH446" s="10"/>
      <c r="MPI446" s="10"/>
      <c r="MPJ446" s="10"/>
      <c r="MPK446" s="10"/>
      <c r="MPL446" s="10"/>
      <c r="MPM446" s="10"/>
      <c r="MPN446" s="10"/>
      <c r="MPO446" s="10"/>
      <c r="MPP446" s="10"/>
      <c r="MPQ446" s="10"/>
      <c r="MPR446" s="10"/>
      <c r="MPS446" s="10"/>
      <c r="MPT446" s="10"/>
      <c r="MPU446" s="10"/>
      <c r="MPV446" s="10"/>
      <c r="MPW446" s="10"/>
      <c r="MPX446" s="10"/>
      <c r="MPY446" s="10"/>
      <c r="MPZ446" s="10"/>
      <c r="MQA446" s="10"/>
      <c r="MQB446" s="10"/>
      <c r="MQC446" s="10"/>
      <c r="MQD446" s="10"/>
      <c r="MQE446" s="10"/>
      <c r="MQF446" s="10"/>
      <c r="MQG446" s="10"/>
      <c r="MQH446" s="10"/>
      <c r="MQI446" s="10"/>
      <c r="MQJ446" s="10"/>
      <c r="MQK446" s="10"/>
      <c r="MQL446" s="10"/>
      <c r="MQM446" s="10"/>
      <c r="MQN446" s="10"/>
      <c r="MQO446" s="10"/>
      <c r="MQP446" s="10"/>
      <c r="MQQ446" s="10"/>
      <c r="MQR446" s="10"/>
      <c r="MQS446" s="10"/>
      <c r="MQT446" s="10"/>
      <c r="MQU446" s="10"/>
      <c r="MQV446" s="10"/>
      <c r="MQW446" s="10"/>
      <c r="MQX446" s="10"/>
      <c r="MQY446" s="10"/>
      <c r="MQZ446" s="10"/>
      <c r="MRA446" s="10"/>
      <c r="MRB446" s="10"/>
      <c r="MRC446" s="10"/>
      <c r="MRD446" s="10"/>
      <c r="MRE446" s="10"/>
      <c r="MRF446" s="10"/>
      <c r="MRG446" s="10"/>
      <c r="MRH446" s="10"/>
      <c r="MRI446" s="10"/>
      <c r="MRJ446" s="10"/>
      <c r="MRK446" s="10"/>
      <c r="MRL446" s="10"/>
      <c r="MRM446" s="10"/>
      <c r="MRN446" s="10"/>
      <c r="MRO446" s="10"/>
      <c r="MRP446" s="10"/>
      <c r="MRQ446" s="10"/>
      <c r="MRR446" s="10"/>
      <c r="MRS446" s="10"/>
      <c r="MRT446" s="10"/>
      <c r="MRU446" s="10"/>
      <c r="MRV446" s="10"/>
      <c r="MRW446" s="10"/>
      <c r="MRX446" s="10"/>
      <c r="MRY446" s="10"/>
      <c r="MRZ446" s="10"/>
      <c r="MSA446" s="10"/>
      <c r="MSB446" s="10"/>
      <c r="MSC446" s="10"/>
      <c r="MSD446" s="10"/>
      <c r="MSE446" s="10"/>
      <c r="MSF446" s="10"/>
      <c r="MSG446" s="10"/>
      <c r="MSH446" s="10"/>
      <c r="MSI446" s="10"/>
      <c r="MSJ446" s="10"/>
      <c r="MSK446" s="10"/>
      <c r="MSL446" s="10"/>
      <c r="MSM446" s="10"/>
      <c r="MSN446" s="10"/>
      <c r="MSO446" s="10"/>
      <c r="MSP446" s="10"/>
      <c r="MSQ446" s="10"/>
      <c r="MSR446" s="10"/>
      <c r="MSS446" s="10"/>
      <c r="MST446" s="10"/>
      <c r="MSU446" s="10"/>
      <c r="MSV446" s="10"/>
      <c r="MSW446" s="10"/>
      <c r="MSX446" s="10"/>
      <c r="MSY446" s="10"/>
      <c r="MSZ446" s="10"/>
      <c r="MTA446" s="10"/>
      <c r="MTB446" s="10"/>
      <c r="MTC446" s="10"/>
      <c r="MTD446" s="10"/>
      <c r="MTE446" s="10"/>
      <c r="MTF446" s="10"/>
      <c r="MTG446" s="10"/>
      <c r="MTH446" s="10"/>
      <c r="MTI446" s="10"/>
      <c r="MTJ446" s="10"/>
      <c r="MTK446" s="10"/>
      <c r="MTL446" s="10"/>
      <c r="MTM446" s="10"/>
      <c r="MTN446" s="10"/>
      <c r="MTO446" s="10"/>
      <c r="MTP446" s="10"/>
      <c r="MTQ446" s="10"/>
      <c r="MTR446" s="10"/>
      <c r="MTS446" s="10"/>
      <c r="MTT446" s="10"/>
      <c r="MTU446" s="10"/>
      <c r="MTV446" s="10"/>
      <c r="MTW446" s="10"/>
      <c r="MTX446" s="10"/>
      <c r="MTY446" s="10"/>
      <c r="MTZ446" s="10"/>
      <c r="MUA446" s="10"/>
      <c r="MUB446" s="10"/>
      <c r="MUC446" s="10"/>
      <c r="MUD446" s="10"/>
      <c r="MUE446" s="10"/>
      <c r="MUF446" s="10"/>
      <c r="MUG446" s="10"/>
      <c r="MUH446" s="10"/>
      <c r="MUI446" s="10"/>
      <c r="MUJ446" s="10"/>
      <c r="MUK446" s="10"/>
      <c r="MUL446" s="10"/>
      <c r="MUM446" s="10"/>
      <c r="MUN446" s="10"/>
      <c r="MUO446" s="10"/>
      <c r="MUP446" s="10"/>
      <c r="MUQ446" s="10"/>
      <c r="MUR446" s="10"/>
      <c r="MUS446" s="10"/>
      <c r="MUT446" s="10"/>
      <c r="MUU446" s="10"/>
      <c r="MUV446" s="10"/>
      <c r="MUW446" s="10"/>
      <c r="MUX446" s="10"/>
      <c r="MUY446" s="10"/>
      <c r="MUZ446" s="10"/>
      <c r="MVA446" s="10"/>
      <c r="MVB446" s="10"/>
      <c r="MVC446" s="10"/>
      <c r="MVD446" s="10"/>
      <c r="MVE446" s="10"/>
      <c r="MVF446" s="10"/>
      <c r="MVG446" s="10"/>
      <c r="MVH446" s="10"/>
      <c r="MVI446" s="10"/>
      <c r="MVJ446" s="10"/>
      <c r="MVK446" s="10"/>
      <c r="MVL446" s="10"/>
      <c r="MVM446" s="10"/>
      <c r="MVN446" s="10"/>
      <c r="MVO446" s="10"/>
      <c r="MVP446" s="10"/>
      <c r="MVQ446" s="10"/>
      <c r="MVR446" s="10"/>
      <c r="MVS446" s="10"/>
      <c r="MVT446" s="10"/>
      <c r="MVU446" s="10"/>
      <c r="MVV446" s="10"/>
      <c r="MVW446" s="10"/>
      <c r="MVX446" s="10"/>
      <c r="MVY446" s="10"/>
      <c r="MVZ446" s="10"/>
      <c r="MWA446" s="10"/>
      <c r="MWB446" s="10"/>
      <c r="MWC446" s="10"/>
      <c r="MWD446" s="10"/>
      <c r="MWE446" s="10"/>
      <c r="MWF446" s="10"/>
      <c r="MWG446" s="10"/>
      <c r="MWH446" s="10"/>
      <c r="MWI446" s="10"/>
      <c r="MWJ446" s="10"/>
      <c r="MWK446" s="10"/>
      <c r="MWL446" s="10"/>
      <c r="MWM446" s="10"/>
      <c r="MWN446" s="10"/>
      <c r="MWO446" s="10"/>
      <c r="MWP446" s="10"/>
      <c r="MWQ446" s="10"/>
      <c r="MWR446" s="10"/>
      <c r="MWS446" s="10"/>
      <c r="MWT446" s="10"/>
      <c r="MWU446" s="10"/>
      <c r="MWV446" s="10"/>
      <c r="MWW446" s="10"/>
      <c r="MWX446" s="10"/>
      <c r="MWY446" s="10"/>
      <c r="MWZ446" s="10"/>
      <c r="MXA446" s="10"/>
      <c r="MXB446" s="10"/>
      <c r="MXC446" s="10"/>
      <c r="MXD446" s="10"/>
      <c r="MXE446" s="10"/>
      <c r="MXF446" s="10"/>
      <c r="MXG446" s="10"/>
      <c r="MXH446" s="10"/>
      <c r="MXI446" s="10"/>
      <c r="MXJ446" s="10"/>
      <c r="MXK446" s="10"/>
      <c r="MXL446" s="10"/>
      <c r="MXM446" s="10"/>
      <c r="MXN446" s="10"/>
      <c r="MXO446" s="10"/>
      <c r="MXP446" s="10"/>
      <c r="MXQ446" s="10"/>
      <c r="MXR446" s="10"/>
      <c r="MXS446" s="10"/>
      <c r="MXT446" s="10"/>
      <c r="MXU446" s="10"/>
      <c r="MXV446" s="10"/>
      <c r="MXW446" s="10"/>
      <c r="MXX446" s="10"/>
      <c r="MXY446" s="10"/>
      <c r="MXZ446" s="10"/>
      <c r="MYA446" s="10"/>
      <c r="MYB446" s="10"/>
      <c r="MYC446" s="10"/>
      <c r="MYD446" s="10"/>
      <c r="MYE446" s="10"/>
      <c r="MYF446" s="10"/>
      <c r="MYG446" s="10"/>
      <c r="MYH446" s="10"/>
      <c r="MYI446" s="10"/>
      <c r="MYJ446" s="10"/>
      <c r="MYK446" s="10"/>
      <c r="MYL446" s="10"/>
      <c r="MYM446" s="10"/>
      <c r="MYN446" s="10"/>
      <c r="MYO446" s="10"/>
      <c r="MYP446" s="10"/>
      <c r="MYQ446" s="10"/>
      <c r="MYR446" s="10"/>
      <c r="MYS446" s="10"/>
      <c r="MYT446" s="10"/>
      <c r="MYU446" s="10"/>
      <c r="MYV446" s="10"/>
      <c r="MYW446" s="10"/>
      <c r="MYX446" s="10"/>
      <c r="MYY446" s="10"/>
      <c r="MYZ446" s="10"/>
      <c r="MZA446" s="10"/>
      <c r="MZB446" s="10"/>
      <c r="MZC446" s="10"/>
      <c r="MZD446" s="10"/>
      <c r="MZE446" s="10"/>
      <c r="MZF446" s="10"/>
      <c r="MZG446" s="10"/>
      <c r="MZH446" s="10"/>
      <c r="MZI446" s="10"/>
      <c r="MZJ446" s="10"/>
      <c r="MZK446" s="10"/>
      <c r="MZL446" s="10"/>
      <c r="MZM446" s="10"/>
      <c r="MZN446" s="10"/>
      <c r="MZO446" s="10"/>
      <c r="MZP446" s="10"/>
      <c r="MZQ446" s="10"/>
      <c r="MZR446" s="10"/>
      <c r="MZS446" s="10"/>
      <c r="MZT446" s="10"/>
      <c r="MZU446" s="10"/>
      <c r="MZV446" s="10"/>
      <c r="MZW446" s="10"/>
      <c r="MZX446" s="10"/>
      <c r="MZY446" s="10"/>
      <c r="MZZ446" s="10"/>
      <c r="NAA446" s="10"/>
      <c r="NAB446" s="10"/>
      <c r="NAC446" s="10"/>
      <c r="NAD446" s="10"/>
      <c r="NAE446" s="10"/>
      <c r="NAF446" s="10"/>
      <c r="NAG446" s="10"/>
      <c r="NAH446" s="10"/>
      <c r="NAI446" s="10"/>
      <c r="NAJ446" s="10"/>
      <c r="NAK446" s="10"/>
      <c r="NAL446" s="10"/>
      <c r="NAM446" s="10"/>
      <c r="NAN446" s="10"/>
      <c r="NAO446" s="10"/>
      <c r="NAP446" s="10"/>
      <c r="NAQ446" s="10"/>
      <c r="NAR446" s="10"/>
      <c r="NAS446" s="10"/>
      <c r="NAT446" s="10"/>
      <c r="NAU446" s="10"/>
      <c r="NAV446" s="10"/>
      <c r="NAW446" s="10"/>
      <c r="NAX446" s="10"/>
      <c r="NAY446" s="10"/>
      <c r="NAZ446" s="10"/>
      <c r="NBA446" s="10"/>
      <c r="NBB446" s="10"/>
      <c r="NBC446" s="10"/>
      <c r="NBD446" s="10"/>
      <c r="NBE446" s="10"/>
      <c r="NBF446" s="10"/>
      <c r="NBG446" s="10"/>
      <c r="NBH446" s="10"/>
      <c r="NBI446" s="10"/>
      <c r="NBJ446" s="10"/>
      <c r="NBK446" s="10"/>
      <c r="NBL446" s="10"/>
      <c r="NBM446" s="10"/>
      <c r="NBN446" s="10"/>
      <c r="NBO446" s="10"/>
      <c r="NBP446" s="10"/>
      <c r="NBQ446" s="10"/>
      <c r="NBR446" s="10"/>
      <c r="NBS446" s="10"/>
      <c r="NBT446" s="10"/>
      <c r="NBU446" s="10"/>
      <c r="NBV446" s="10"/>
      <c r="NBW446" s="10"/>
      <c r="NBX446" s="10"/>
      <c r="NBY446" s="10"/>
      <c r="NBZ446" s="10"/>
      <c r="NCA446" s="10"/>
      <c r="NCB446" s="10"/>
      <c r="NCC446" s="10"/>
      <c r="NCD446" s="10"/>
      <c r="NCE446" s="10"/>
      <c r="NCF446" s="10"/>
      <c r="NCG446" s="10"/>
      <c r="NCH446" s="10"/>
      <c r="NCI446" s="10"/>
      <c r="NCJ446" s="10"/>
      <c r="NCK446" s="10"/>
      <c r="NCL446" s="10"/>
      <c r="NCM446" s="10"/>
      <c r="NCN446" s="10"/>
      <c r="NCO446" s="10"/>
      <c r="NCP446" s="10"/>
      <c r="NCQ446" s="10"/>
      <c r="NCR446" s="10"/>
      <c r="NCS446" s="10"/>
      <c r="NCT446" s="10"/>
      <c r="NCU446" s="10"/>
      <c r="NCV446" s="10"/>
      <c r="NCW446" s="10"/>
      <c r="NCX446" s="10"/>
      <c r="NCY446" s="10"/>
      <c r="NCZ446" s="10"/>
      <c r="NDA446" s="10"/>
      <c r="NDB446" s="10"/>
      <c r="NDC446" s="10"/>
      <c r="NDD446" s="10"/>
      <c r="NDE446" s="10"/>
      <c r="NDF446" s="10"/>
      <c r="NDG446" s="10"/>
      <c r="NDH446" s="10"/>
      <c r="NDI446" s="10"/>
      <c r="NDJ446" s="10"/>
      <c r="NDK446" s="10"/>
      <c r="NDL446" s="10"/>
      <c r="NDM446" s="10"/>
      <c r="NDN446" s="10"/>
      <c r="NDO446" s="10"/>
      <c r="NDP446" s="10"/>
      <c r="NDQ446" s="10"/>
      <c r="NDR446" s="10"/>
      <c r="NDS446" s="10"/>
      <c r="NDT446" s="10"/>
      <c r="NDU446" s="10"/>
      <c r="NDV446" s="10"/>
      <c r="NDW446" s="10"/>
      <c r="NDX446" s="10"/>
      <c r="NDY446" s="10"/>
      <c r="NDZ446" s="10"/>
      <c r="NEA446" s="10"/>
      <c r="NEB446" s="10"/>
      <c r="NEC446" s="10"/>
      <c r="NED446" s="10"/>
      <c r="NEE446" s="10"/>
      <c r="NEF446" s="10"/>
      <c r="NEG446" s="10"/>
      <c r="NEH446" s="10"/>
      <c r="NEI446" s="10"/>
      <c r="NEJ446" s="10"/>
      <c r="NEK446" s="10"/>
      <c r="NEL446" s="10"/>
      <c r="NEM446" s="10"/>
      <c r="NEN446" s="10"/>
      <c r="NEO446" s="10"/>
      <c r="NEP446" s="10"/>
      <c r="NEQ446" s="10"/>
      <c r="NER446" s="10"/>
      <c r="NES446" s="10"/>
      <c r="NET446" s="10"/>
      <c r="NEU446" s="10"/>
      <c r="NEV446" s="10"/>
      <c r="NEW446" s="10"/>
      <c r="NEX446" s="10"/>
      <c r="NEY446" s="10"/>
      <c r="NEZ446" s="10"/>
      <c r="NFA446" s="10"/>
      <c r="NFB446" s="10"/>
      <c r="NFC446" s="10"/>
      <c r="NFD446" s="10"/>
      <c r="NFE446" s="10"/>
      <c r="NFF446" s="10"/>
      <c r="NFG446" s="10"/>
      <c r="NFH446" s="10"/>
      <c r="NFI446" s="10"/>
      <c r="NFJ446" s="10"/>
      <c r="NFK446" s="10"/>
      <c r="NFL446" s="10"/>
      <c r="NFM446" s="10"/>
      <c r="NFN446" s="10"/>
      <c r="NFO446" s="10"/>
      <c r="NFP446" s="10"/>
      <c r="NFQ446" s="10"/>
      <c r="NFR446" s="10"/>
      <c r="NFS446" s="10"/>
      <c r="NFT446" s="10"/>
      <c r="NFU446" s="10"/>
      <c r="NFV446" s="10"/>
      <c r="NFW446" s="10"/>
      <c r="NFX446" s="10"/>
      <c r="NFY446" s="10"/>
      <c r="NFZ446" s="10"/>
      <c r="NGA446" s="10"/>
      <c r="NGB446" s="10"/>
      <c r="NGC446" s="10"/>
      <c r="NGD446" s="10"/>
      <c r="NGE446" s="10"/>
      <c r="NGF446" s="10"/>
      <c r="NGG446" s="10"/>
      <c r="NGH446" s="10"/>
      <c r="NGI446" s="10"/>
      <c r="NGJ446" s="10"/>
      <c r="NGK446" s="10"/>
      <c r="NGL446" s="10"/>
      <c r="NGM446" s="10"/>
      <c r="NGN446" s="10"/>
      <c r="NGO446" s="10"/>
      <c r="NGP446" s="10"/>
      <c r="NGQ446" s="10"/>
      <c r="NGR446" s="10"/>
      <c r="NGS446" s="10"/>
      <c r="NGT446" s="10"/>
      <c r="NGU446" s="10"/>
      <c r="NGV446" s="10"/>
      <c r="NGW446" s="10"/>
      <c r="NGX446" s="10"/>
      <c r="NGY446" s="10"/>
      <c r="NGZ446" s="10"/>
      <c r="NHA446" s="10"/>
      <c r="NHB446" s="10"/>
      <c r="NHC446" s="10"/>
      <c r="NHD446" s="10"/>
      <c r="NHE446" s="10"/>
      <c r="NHF446" s="10"/>
      <c r="NHG446" s="10"/>
      <c r="NHH446" s="10"/>
      <c r="NHI446" s="10"/>
      <c r="NHJ446" s="10"/>
      <c r="NHK446" s="10"/>
      <c r="NHL446" s="10"/>
      <c r="NHM446" s="10"/>
      <c r="NHN446" s="10"/>
      <c r="NHO446" s="10"/>
      <c r="NHP446" s="10"/>
      <c r="NHQ446" s="10"/>
      <c r="NHR446" s="10"/>
      <c r="NHS446" s="10"/>
      <c r="NHT446" s="10"/>
      <c r="NHU446" s="10"/>
      <c r="NHV446" s="10"/>
      <c r="NHW446" s="10"/>
      <c r="NHX446" s="10"/>
      <c r="NHY446" s="10"/>
      <c r="NHZ446" s="10"/>
      <c r="NIA446" s="10"/>
      <c r="NIB446" s="10"/>
      <c r="NIC446" s="10"/>
      <c r="NID446" s="10"/>
      <c r="NIE446" s="10"/>
      <c r="NIF446" s="10"/>
      <c r="NIG446" s="10"/>
      <c r="NIH446" s="10"/>
      <c r="NII446" s="10"/>
      <c r="NIJ446" s="10"/>
      <c r="NIK446" s="10"/>
      <c r="NIL446" s="10"/>
      <c r="NIM446" s="10"/>
      <c r="NIN446" s="10"/>
      <c r="NIO446" s="10"/>
      <c r="NIP446" s="10"/>
      <c r="NIQ446" s="10"/>
      <c r="NIR446" s="10"/>
      <c r="NIS446" s="10"/>
      <c r="NIT446" s="10"/>
      <c r="NIU446" s="10"/>
      <c r="NIV446" s="10"/>
      <c r="NIW446" s="10"/>
      <c r="NIX446" s="10"/>
      <c r="NIY446" s="10"/>
      <c r="NIZ446" s="10"/>
      <c r="NJA446" s="10"/>
      <c r="NJB446" s="10"/>
      <c r="NJC446" s="10"/>
      <c r="NJD446" s="10"/>
      <c r="NJE446" s="10"/>
      <c r="NJF446" s="10"/>
      <c r="NJG446" s="10"/>
      <c r="NJH446" s="10"/>
      <c r="NJI446" s="10"/>
      <c r="NJJ446" s="10"/>
      <c r="NJK446" s="10"/>
      <c r="NJL446" s="10"/>
      <c r="NJM446" s="10"/>
      <c r="NJN446" s="10"/>
      <c r="NJO446" s="10"/>
      <c r="NJP446" s="10"/>
      <c r="NJQ446" s="10"/>
      <c r="NJR446" s="10"/>
      <c r="NJS446" s="10"/>
      <c r="NJT446" s="10"/>
      <c r="NJU446" s="10"/>
      <c r="NJV446" s="10"/>
      <c r="NJW446" s="10"/>
      <c r="NJX446" s="10"/>
      <c r="NJY446" s="10"/>
      <c r="NJZ446" s="10"/>
      <c r="NKA446" s="10"/>
      <c r="NKB446" s="10"/>
      <c r="NKC446" s="10"/>
      <c r="NKD446" s="10"/>
      <c r="NKE446" s="10"/>
      <c r="NKF446" s="10"/>
      <c r="NKG446" s="10"/>
      <c r="NKH446" s="10"/>
      <c r="NKI446" s="10"/>
      <c r="NKJ446" s="10"/>
      <c r="NKK446" s="10"/>
      <c r="NKL446" s="10"/>
      <c r="NKM446" s="10"/>
      <c r="NKN446" s="10"/>
      <c r="NKO446" s="10"/>
      <c r="NKP446" s="10"/>
      <c r="NKQ446" s="10"/>
      <c r="NKR446" s="10"/>
      <c r="NKS446" s="10"/>
      <c r="NKT446" s="10"/>
      <c r="NKU446" s="10"/>
      <c r="NKV446" s="10"/>
      <c r="NKW446" s="10"/>
      <c r="NKX446" s="10"/>
      <c r="NKY446" s="10"/>
      <c r="NKZ446" s="10"/>
      <c r="NLA446" s="10"/>
      <c r="NLB446" s="10"/>
      <c r="NLC446" s="10"/>
      <c r="NLD446" s="10"/>
      <c r="NLE446" s="10"/>
      <c r="NLF446" s="10"/>
      <c r="NLG446" s="10"/>
      <c r="NLH446" s="10"/>
      <c r="NLI446" s="10"/>
      <c r="NLJ446" s="10"/>
      <c r="NLK446" s="10"/>
      <c r="NLL446" s="10"/>
      <c r="NLM446" s="10"/>
      <c r="NLN446" s="10"/>
      <c r="NLO446" s="10"/>
      <c r="NLP446" s="10"/>
      <c r="NLQ446" s="10"/>
      <c r="NLR446" s="10"/>
      <c r="NLS446" s="10"/>
      <c r="NLT446" s="10"/>
      <c r="NLU446" s="10"/>
      <c r="NLV446" s="10"/>
      <c r="NLW446" s="10"/>
      <c r="NLX446" s="10"/>
      <c r="NLY446" s="10"/>
      <c r="NLZ446" s="10"/>
      <c r="NMA446" s="10"/>
      <c r="NMB446" s="10"/>
      <c r="NMC446" s="10"/>
      <c r="NMD446" s="10"/>
      <c r="NME446" s="10"/>
      <c r="NMF446" s="10"/>
      <c r="NMG446" s="10"/>
      <c r="NMH446" s="10"/>
      <c r="NMI446" s="10"/>
      <c r="NMJ446" s="10"/>
      <c r="NMK446" s="10"/>
      <c r="NML446" s="10"/>
      <c r="NMM446" s="10"/>
      <c r="NMN446" s="10"/>
      <c r="NMO446" s="10"/>
      <c r="NMP446" s="10"/>
      <c r="NMQ446" s="10"/>
      <c r="NMR446" s="10"/>
      <c r="NMS446" s="10"/>
      <c r="NMT446" s="10"/>
      <c r="NMU446" s="10"/>
      <c r="NMV446" s="10"/>
      <c r="NMW446" s="10"/>
      <c r="NMX446" s="10"/>
      <c r="NMY446" s="10"/>
      <c r="NMZ446" s="10"/>
      <c r="NNA446" s="10"/>
      <c r="NNB446" s="10"/>
      <c r="NNC446" s="10"/>
      <c r="NND446" s="10"/>
      <c r="NNE446" s="10"/>
      <c r="NNF446" s="10"/>
      <c r="NNG446" s="10"/>
      <c r="NNH446" s="10"/>
      <c r="NNI446" s="10"/>
      <c r="NNJ446" s="10"/>
      <c r="NNK446" s="10"/>
      <c r="NNL446" s="10"/>
      <c r="NNM446" s="10"/>
      <c r="NNN446" s="10"/>
      <c r="NNO446" s="10"/>
      <c r="NNP446" s="10"/>
      <c r="NNQ446" s="10"/>
      <c r="NNR446" s="10"/>
      <c r="NNS446" s="10"/>
      <c r="NNT446" s="10"/>
      <c r="NNU446" s="10"/>
      <c r="NNV446" s="10"/>
      <c r="NNW446" s="10"/>
      <c r="NNX446" s="10"/>
      <c r="NNY446" s="10"/>
      <c r="NNZ446" s="10"/>
      <c r="NOA446" s="10"/>
      <c r="NOB446" s="10"/>
      <c r="NOC446" s="10"/>
      <c r="NOD446" s="10"/>
      <c r="NOE446" s="10"/>
      <c r="NOF446" s="10"/>
      <c r="NOG446" s="10"/>
      <c r="NOH446" s="10"/>
      <c r="NOI446" s="10"/>
      <c r="NOJ446" s="10"/>
      <c r="NOK446" s="10"/>
      <c r="NOL446" s="10"/>
      <c r="NOM446" s="10"/>
      <c r="NON446" s="10"/>
      <c r="NOO446" s="10"/>
      <c r="NOP446" s="10"/>
      <c r="NOQ446" s="10"/>
      <c r="NOR446" s="10"/>
      <c r="NOS446" s="10"/>
      <c r="NOT446" s="10"/>
      <c r="NOU446" s="10"/>
      <c r="NOV446" s="10"/>
      <c r="NOW446" s="10"/>
      <c r="NOX446" s="10"/>
      <c r="NOY446" s="10"/>
      <c r="NOZ446" s="10"/>
      <c r="NPA446" s="10"/>
      <c r="NPB446" s="10"/>
      <c r="NPC446" s="10"/>
      <c r="NPD446" s="10"/>
      <c r="NPE446" s="10"/>
      <c r="NPF446" s="10"/>
      <c r="NPG446" s="10"/>
      <c r="NPH446" s="10"/>
      <c r="NPI446" s="10"/>
      <c r="NPJ446" s="10"/>
      <c r="NPK446" s="10"/>
      <c r="NPL446" s="10"/>
      <c r="NPM446" s="10"/>
      <c r="NPN446" s="10"/>
      <c r="NPO446" s="10"/>
      <c r="NPP446" s="10"/>
      <c r="NPQ446" s="10"/>
      <c r="NPR446" s="10"/>
      <c r="NPS446" s="10"/>
      <c r="NPT446" s="10"/>
      <c r="NPU446" s="10"/>
      <c r="NPV446" s="10"/>
      <c r="NPW446" s="10"/>
      <c r="NPX446" s="10"/>
      <c r="NPY446" s="10"/>
      <c r="NPZ446" s="10"/>
      <c r="NQA446" s="10"/>
      <c r="NQB446" s="10"/>
      <c r="NQC446" s="10"/>
      <c r="NQD446" s="10"/>
      <c r="NQE446" s="10"/>
      <c r="NQF446" s="10"/>
      <c r="NQG446" s="10"/>
      <c r="NQH446" s="10"/>
      <c r="NQI446" s="10"/>
      <c r="NQJ446" s="10"/>
      <c r="NQK446" s="10"/>
      <c r="NQL446" s="10"/>
      <c r="NQM446" s="10"/>
      <c r="NQN446" s="10"/>
      <c r="NQO446" s="10"/>
      <c r="NQP446" s="10"/>
      <c r="NQQ446" s="10"/>
      <c r="NQR446" s="10"/>
      <c r="NQS446" s="10"/>
      <c r="NQT446" s="10"/>
      <c r="NQU446" s="10"/>
      <c r="NQV446" s="10"/>
      <c r="NQW446" s="10"/>
      <c r="NQX446" s="10"/>
      <c r="NQY446" s="10"/>
      <c r="NQZ446" s="10"/>
      <c r="NRA446" s="10"/>
      <c r="NRB446" s="10"/>
      <c r="NRC446" s="10"/>
      <c r="NRD446" s="10"/>
      <c r="NRE446" s="10"/>
      <c r="NRF446" s="10"/>
      <c r="NRG446" s="10"/>
      <c r="NRH446" s="10"/>
      <c r="NRI446" s="10"/>
      <c r="NRJ446" s="10"/>
      <c r="NRK446" s="10"/>
      <c r="NRL446" s="10"/>
      <c r="NRM446" s="10"/>
      <c r="NRN446" s="10"/>
      <c r="NRO446" s="10"/>
      <c r="NRP446" s="10"/>
      <c r="NRQ446" s="10"/>
      <c r="NRR446" s="10"/>
      <c r="NRS446" s="10"/>
      <c r="NRT446" s="10"/>
      <c r="NRU446" s="10"/>
      <c r="NRV446" s="10"/>
      <c r="NRW446" s="10"/>
      <c r="NRX446" s="10"/>
      <c r="NRY446" s="10"/>
      <c r="NRZ446" s="10"/>
      <c r="NSA446" s="10"/>
      <c r="NSB446" s="10"/>
      <c r="NSC446" s="10"/>
      <c r="NSD446" s="10"/>
      <c r="NSE446" s="10"/>
      <c r="NSF446" s="10"/>
      <c r="NSG446" s="10"/>
      <c r="NSH446" s="10"/>
      <c r="NSI446" s="10"/>
      <c r="NSJ446" s="10"/>
      <c r="NSK446" s="10"/>
      <c r="NSL446" s="10"/>
      <c r="NSM446" s="10"/>
      <c r="NSN446" s="10"/>
      <c r="NSO446" s="10"/>
      <c r="NSP446" s="10"/>
      <c r="NSQ446" s="10"/>
      <c r="NSR446" s="10"/>
      <c r="NSS446" s="10"/>
      <c r="NST446" s="10"/>
      <c r="NSU446" s="10"/>
      <c r="NSV446" s="10"/>
      <c r="NSW446" s="10"/>
      <c r="NSX446" s="10"/>
      <c r="NSY446" s="10"/>
      <c r="NSZ446" s="10"/>
      <c r="NTA446" s="10"/>
      <c r="NTB446" s="10"/>
      <c r="NTC446" s="10"/>
      <c r="NTD446" s="10"/>
      <c r="NTE446" s="10"/>
      <c r="NTF446" s="10"/>
      <c r="NTG446" s="10"/>
      <c r="NTH446" s="10"/>
      <c r="NTI446" s="10"/>
      <c r="NTJ446" s="10"/>
      <c r="NTK446" s="10"/>
      <c r="NTL446" s="10"/>
      <c r="NTM446" s="10"/>
      <c r="NTN446" s="10"/>
      <c r="NTO446" s="10"/>
      <c r="NTP446" s="10"/>
      <c r="NTQ446" s="10"/>
      <c r="NTR446" s="10"/>
      <c r="NTS446" s="10"/>
      <c r="NTT446" s="10"/>
      <c r="NTU446" s="10"/>
      <c r="NTV446" s="10"/>
      <c r="NTW446" s="10"/>
      <c r="NTX446" s="10"/>
      <c r="NTY446" s="10"/>
      <c r="NTZ446" s="10"/>
      <c r="NUA446" s="10"/>
      <c r="NUB446" s="10"/>
      <c r="NUC446" s="10"/>
      <c r="NUD446" s="10"/>
      <c r="NUE446" s="10"/>
      <c r="NUF446" s="10"/>
      <c r="NUG446" s="10"/>
      <c r="NUH446" s="10"/>
      <c r="NUI446" s="10"/>
      <c r="NUJ446" s="10"/>
      <c r="NUK446" s="10"/>
      <c r="NUL446" s="10"/>
      <c r="NUM446" s="10"/>
      <c r="NUN446" s="10"/>
      <c r="NUO446" s="10"/>
      <c r="NUP446" s="10"/>
      <c r="NUQ446" s="10"/>
      <c r="NUR446" s="10"/>
      <c r="NUS446" s="10"/>
      <c r="NUT446" s="10"/>
      <c r="NUU446" s="10"/>
      <c r="NUV446" s="10"/>
      <c r="NUW446" s="10"/>
      <c r="NUX446" s="10"/>
      <c r="NUY446" s="10"/>
      <c r="NUZ446" s="10"/>
      <c r="NVA446" s="10"/>
      <c r="NVB446" s="10"/>
      <c r="NVC446" s="10"/>
      <c r="NVD446" s="10"/>
      <c r="NVE446" s="10"/>
      <c r="NVF446" s="10"/>
      <c r="NVG446" s="10"/>
      <c r="NVH446" s="10"/>
      <c r="NVI446" s="10"/>
      <c r="NVJ446" s="10"/>
      <c r="NVK446" s="10"/>
      <c r="NVL446" s="10"/>
      <c r="NVM446" s="10"/>
      <c r="NVN446" s="10"/>
      <c r="NVO446" s="10"/>
      <c r="NVP446" s="10"/>
      <c r="NVQ446" s="10"/>
      <c r="NVR446" s="10"/>
      <c r="NVS446" s="10"/>
      <c r="NVT446" s="10"/>
      <c r="NVU446" s="10"/>
      <c r="NVV446" s="10"/>
      <c r="NVW446" s="10"/>
      <c r="NVX446" s="10"/>
      <c r="NVY446" s="10"/>
      <c r="NVZ446" s="10"/>
      <c r="NWA446" s="10"/>
      <c r="NWB446" s="10"/>
      <c r="NWC446" s="10"/>
      <c r="NWD446" s="10"/>
      <c r="NWE446" s="10"/>
      <c r="NWF446" s="10"/>
      <c r="NWG446" s="10"/>
      <c r="NWH446" s="10"/>
      <c r="NWI446" s="10"/>
      <c r="NWJ446" s="10"/>
      <c r="NWK446" s="10"/>
      <c r="NWL446" s="10"/>
      <c r="NWM446" s="10"/>
      <c r="NWN446" s="10"/>
      <c r="NWO446" s="10"/>
      <c r="NWP446" s="10"/>
      <c r="NWQ446" s="10"/>
      <c r="NWR446" s="10"/>
      <c r="NWS446" s="10"/>
      <c r="NWT446" s="10"/>
      <c r="NWU446" s="10"/>
      <c r="NWV446" s="10"/>
      <c r="NWW446" s="10"/>
      <c r="NWX446" s="10"/>
      <c r="NWY446" s="10"/>
      <c r="NWZ446" s="10"/>
      <c r="NXA446" s="10"/>
      <c r="NXB446" s="10"/>
      <c r="NXC446" s="10"/>
      <c r="NXD446" s="10"/>
      <c r="NXE446" s="10"/>
      <c r="NXF446" s="10"/>
      <c r="NXG446" s="10"/>
      <c r="NXH446" s="10"/>
      <c r="NXI446" s="10"/>
      <c r="NXJ446" s="10"/>
      <c r="NXK446" s="10"/>
      <c r="NXL446" s="10"/>
      <c r="NXM446" s="10"/>
      <c r="NXN446" s="10"/>
      <c r="NXO446" s="10"/>
      <c r="NXP446" s="10"/>
      <c r="NXQ446" s="10"/>
      <c r="NXR446" s="10"/>
      <c r="NXS446" s="10"/>
      <c r="NXT446" s="10"/>
      <c r="NXU446" s="10"/>
      <c r="NXV446" s="10"/>
      <c r="NXW446" s="10"/>
      <c r="NXX446" s="10"/>
      <c r="NXY446" s="10"/>
      <c r="NXZ446" s="10"/>
      <c r="NYA446" s="10"/>
      <c r="NYB446" s="10"/>
      <c r="NYC446" s="10"/>
      <c r="NYD446" s="10"/>
      <c r="NYE446" s="10"/>
      <c r="NYF446" s="10"/>
      <c r="NYG446" s="10"/>
      <c r="NYH446" s="10"/>
      <c r="NYI446" s="10"/>
      <c r="NYJ446" s="10"/>
      <c r="NYK446" s="10"/>
      <c r="NYL446" s="10"/>
      <c r="NYM446" s="10"/>
      <c r="NYN446" s="10"/>
      <c r="NYO446" s="10"/>
      <c r="NYP446" s="10"/>
      <c r="NYQ446" s="10"/>
      <c r="NYR446" s="10"/>
      <c r="NYS446" s="10"/>
      <c r="NYT446" s="10"/>
      <c r="NYU446" s="10"/>
      <c r="NYV446" s="10"/>
      <c r="NYW446" s="10"/>
      <c r="NYX446" s="10"/>
      <c r="NYY446" s="10"/>
      <c r="NYZ446" s="10"/>
      <c r="NZA446" s="10"/>
      <c r="NZB446" s="10"/>
      <c r="NZC446" s="10"/>
      <c r="NZD446" s="10"/>
      <c r="NZE446" s="10"/>
      <c r="NZF446" s="10"/>
      <c r="NZG446" s="10"/>
      <c r="NZH446" s="10"/>
      <c r="NZI446" s="10"/>
      <c r="NZJ446" s="10"/>
      <c r="NZK446" s="10"/>
      <c r="NZL446" s="10"/>
      <c r="NZM446" s="10"/>
      <c r="NZN446" s="10"/>
      <c r="NZO446" s="10"/>
      <c r="NZP446" s="10"/>
      <c r="NZQ446" s="10"/>
      <c r="NZR446" s="10"/>
      <c r="NZS446" s="10"/>
      <c r="NZT446" s="10"/>
      <c r="NZU446" s="10"/>
      <c r="NZV446" s="10"/>
      <c r="NZW446" s="10"/>
      <c r="NZX446" s="10"/>
      <c r="NZY446" s="10"/>
      <c r="NZZ446" s="10"/>
      <c r="OAA446" s="10"/>
      <c r="OAB446" s="10"/>
      <c r="OAC446" s="10"/>
      <c r="OAD446" s="10"/>
      <c r="OAE446" s="10"/>
      <c r="OAF446" s="10"/>
      <c r="OAG446" s="10"/>
      <c r="OAH446" s="10"/>
      <c r="OAI446" s="10"/>
      <c r="OAJ446" s="10"/>
      <c r="OAK446" s="10"/>
      <c r="OAL446" s="10"/>
      <c r="OAM446" s="10"/>
      <c r="OAN446" s="10"/>
      <c r="OAO446" s="10"/>
      <c r="OAP446" s="10"/>
      <c r="OAQ446" s="10"/>
      <c r="OAR446" s="10"/>
      <c r="OAS446" s="10"/>
      <c r="OAT446" s="10"/>
      <c r="OAU446" s="10"/>
      <c r="OAV446" s="10"/>
      <c r="OAW446" s="10"/>
      <c r="OAX446" s="10"/>
      <c r="OAY446" s="10"/>
      <c r="OAZ446" s="10"/>
      <c r="OBA446" s="10"/>
      <c r="OBB446" s="10"/>
      <c r="OBC446" s="10"/>
      <c r="OBD446" s="10"/>
      <c r="OBE446" s="10"/>
      <c r="OBF446" s="10"/>
      <c r="OBG446" s="10"/>
      <c r="OBH446" s="10"/>
      <c r="OBI446" s="10"/>
      <c r="OBJ446" s="10"/>
      <c r="OBK446" s="10"/>
      <c r="OBL446" s="10"/>
      <c r="OBM446" s="10"/>
      <c r="OBN446" s="10"/>
      <c r="OBO446" s="10"/>
      <c r="OBP446" s="10"/>
      <c r="OBQ446" s="10"/>
      <c r="OBR446" s="10"/>
      <c r="OBS446" s="10"/>
      <c r="OBT446" s="10"/>
      <c r="OBU446" s="10"/>
      <c r="OBV446" s="10"/>
      <c r="OBW446" s="10"/>
      <c r="OBX446" s="10"/>
      <c r="OBY446" s="10"/>
      <c r="OBZ446" s="10"/>
      <c r="OCA446" s="10"/>
      <c r="OCB446" s="10"/>
      <c r="OCC446" s="10"/>
      <c r="OCD446" s="10"/>
      <c r="OCE446" s="10"/>
      <c r="OCF446" s="10"/>
      <c r="OCG446" s="10"/>
      <c r="OCH446" s="10"/>
      <c r="OCI446" s="10"/>
      <c r="OCJ446" s="10"/>
      <c r="OCK446" s="10"/>
      <c r="OCL446" s="10"/>
      <c r="OCM446" s="10"/>
      <c r="OCN446" s="10"/>
      <c r="OCO446" s="10"/>
      <c r="OCP446" s="10"/>
      <c r="OCQ446" s="10"/>
      <c r="OCR446" s="10"/>
      <c r="OCS446" s="10"/>
      <c r="OCT446" s="10"/>
      <c r="OCU446" s="10"/>
      <c r="OCV446" s="10"/>
      <c r="OCW446" s="10"/>
      <c r="OCX446" s="10"/>
      <c r="OCY446" s="10"/>
      <c r="OCZ446" s="10"/>
      <c r="ODA446" s="10"/>
      <c r="ODB446" s="10"/>
      <c r="ODC446" s="10"/>
      <c r="ODD446" s="10"/>
      <c r="ODE446" s="10"/>
      <c r="ODF446" s="10"/>
      <c r="ODG446" s="10"/>
      <c r="ODH446" s="10"/>
      <c r="ODI446" s="10"/>
      <c r="ODJ446" s="10"/>
      <c r="ODK446" s="10"/>
      <c r="ODL446" s="10"/>
      <c r="ODM446" s="10"/>
      <c r="ODN446" s="10"/>
      <c r="ODO446" s="10"/>
      <c r="ODP446" s="10"/>
      <c r="ODQ446" s="10"/>
      <c r="ODR446" s="10"/>
      <c r="ODS446" s="10"/>
      <c r="ODT446" s="10"/>
      <c r="ODU446" s="10"/>
      <c r="ODV446" s="10"/>
      <c r="ODW446" s="10"/>
      <c r="ODX446" s="10"/>
      <c r="ODY446" s="10"/>
      <c r="ODZ446" s="10"/>
      <c r="OEA446" s="10"/>
      <c r="OEB446" s="10"/>
      <c r="OEC446" s="10"/>
      <c r="OED446" s="10"/>
      <c r="OEE446" s="10"/>
      <c r="OEF446" s="10"/>
      <c r="OEG446" s="10"/>
      <c r="OEH446" s="10"/>
      <c r="OEI446" s="10"/>
      <c r="OEJ446" s="10"/>
      <c r="OEK446" s="10"/>
      <c r="OEL446" s="10"/>
      <c r="OEM446" s="10"/>
      <c r="OEN446" s="10"/>
      <c r="OEO446" s="10"/>
      <c r="OEP446" s="10"/>
      <c r="OEQ446" s="10"/>
      <c r="OER446" s="10"/>
      <c r="OES446" s="10"/>
      <c r="OET446" s="10"/>
      <c r="OEU446" s="10"/>
      <c r="OEV446" s="10"/>
      <c r="OEW446" s="10"/>
      <c r="OEX446" s="10"/>
      <c r="OEY446" s="10"/>
      <c r="OEZ446" s="10"/>
      <c r="OFA446" s="10"/>
      <c r="OFB446" s="10"/>
      <c r="OFC446" s="10"/>
      <c r="OFD446" s="10"/>
      <c r="OFE446" s="10"/>
      <c r="OFF446" s="10"/>
      <c r="OFG446" s="10"/>
      <c r="OFH446" s="10"/>
      <c r="OFI446" s="10"/>
      <c r="OFJ446" s="10"/>
      <c r="OFK446" s="10"/>
      <c r="OFL446" s="10"/>
      <c r="OFM446" s="10"/>
      <c r="OFN446" s="10"/>
      <c r="OFO446" s="10"/>
      <c r="OFP446" s="10"/>
      <c r="OFQ446" s="10"/>
      <c r="OFR446" s="10"/>
      <c r="OFS446" s="10"/>
      <c r="OFT446" s="10"/>
      <c r="OFU446" s="10"/>
      <c r="OFV446" s="10"/>
      <c r="OFW446" s="10"/>
      <c r="OFX446" s="10"/>
      <c r="OFY446" s="10"/>
      <c r="OFZ446" s="10"/>
      <c r="OGA446" s="10"/>
      <c r="OGB446" s="10"/>
      <c r="OGC446" s="10"/>
      <c r="OGD446" s="10"/>
      <c r="OGE446" s="10"/>
      <c r="OGF446" s="10"/>
      <c r="OGG446" s="10"/>
      <c r="OGH446" s="10"/>
      <c r="OGI446" s="10"/>
      <c r="OGJ446" s="10"/>
      <c r="OGK446" s="10"/>
      <c r="OGL446" s="10"/>
      <c r="OGM446" s="10"/>
      <c r="OGN446" s="10"/>
      <c r="OGO446" s="10"/>
      <c r="OGP446" s="10"/>
      <c r="OGQ446" s="10"/>
      <c r="OGR446" s="10"/>
      <c r="OGS446" s="10"/>
      <c r="OGT446" s="10"/>
      <c r="OGU446" s="10"/>
      <c r="OGV446" s="10"/>
      <c r="OGW446" s="10"/>
      <c r="OGX446" s="10"/>
      <c r="OGY446" s="10"/>
      <c r="OGZ446" s="10"/>
      <c r="OHA446" s="10"/>
      <c r="OHB446" s="10"/>
      <c r="OHC446" s="10"/>
      <c r="OHD446" s="10"/>
      <c r="OHE446" s="10"/>
      <c r="OHF446" s="10"/>
      <c r="OHG446" s="10"/>
      <c r="OHH446" s="10"/>
      <c r="OHI446" s="10"/>
      <c r="OHJ446" s="10"/>
      <c r="OHK446" s="10"/>
      <c r="OHL446" s="10"/>
      <c r="OHM446" s="10"/>
      <c r="OHN446" s="10"/>
      <c r="OHO446" s="10"/>
      <c r="OHP446" s="10"/>
      <c r="OHQ446" s="10"/>
      <c r="OHR446" s="10"/>
      <c r="OHS446" s="10"/>
      <c r="OHT446" s="10"/>
      <c r="OHU446" s="10"/>
      <c r="OHV446" s="10"/>
      <c r="OHW446" s="10"/>
      <c r="OHX446" s="10"/>
      <c r="OHY446" s="10"/>
      <c r="OHZ446" s="10"/>
      <c r="OIA446" s="10"/>
      <c r="OIB446" s="10"/>
      <c r="OIC446" s="10"/>
      <c r="OID446" s="10"/>
      <c r="OIE446" s="10"/>
      <c r="OIF446" s="10"/>
      <c r="OIG446" s="10"/>
      <c r="OIH446" s="10"/>
      <c r="OII446" s="10"/>
      <c r="OIJ446" s="10"/>
      <c r="OIK446" s="10"/>
      <c r="OIL446" s="10"/>
      <c r="OIM446" s="10"/>
      <c r="OIN446" s="10"/>
      <c r="OIO446" s="10"/>
      <c r="OIP446" s="10"/>
      <c r="OIQ446" s="10"/>
      <c r="OIR446" s="10"/>
      <c r="OIS446" s="10"/>
      <c r="OIT446" s="10"/>
      <c r="OIU446" s="10"/>
      <c r="OIV446" s="10"/>
      <c r="OIW446" s="10"/>
      <c r="OIX446" s="10"/>
      <c r="OIY446" s="10"/>
      <c r="OIZ446" s="10"/>
      <c r="OJA446" s="10"/>
      <c r="OJB446" s="10"/>
      <c r="OJC446" s="10"/>
      <c r="OJD446" s="10"/>
      <c r="OJE446" s="10"/>
      <c r="OJF446" s="10"/>
      <c r="OJG446" s="10"/>
      <c r="OJH446" s="10"/>
      <c r="OJI446" s="10"/>
      <c r="OJJ446" s="10"/>
      <c r="OJK446" s="10"/>
      <c r="OJL446" s="10"/>
      <c r="OJM446" s="10"/>
      <c r="OJN446" s="10"/>
      <c r="OJO446" s="10"/>
      <c r="OJP446" s="10"/>
      <c r="OJQ446" s="10"/>
      <c r="OJR446" s="10"/>
      <c r="OJS446" s="10"/>
      <c r="OJT446" s="10"/>
      <c r="OJU446" s="10"/>
      <c r="OJV446" s="10"/>
      <c r="OJW446" s="10"/>
      <c r="OJX446" s="10"/>
      <c r="OJY446" s="10"/>
      <c r="OJZ446" s="10"/>
      <c r="OKA446" s="10"/>
      <c r="OKB446" s="10"/>
      <c r="OKC446" s="10"/>
      <c r="OKD446" s="10"/>
      <c r="OKE446" s="10"/>
      <c r="OKF446" s="10"/>
      <c r="OKG446" s="10"/>
      <c r="OKH446" s="10"/>
      <c r="OKI446" s="10"/>
      <c r="OKJ446" s="10"/>
      <c r="OKK446" s="10"/>
      <c r="OKL446" s="10"/>
      <c r="OKM446" s="10"/>
      <c r="OKN446" s="10"/>
      <c r="OKO446" s="10"/>
      <c r="OKP446" s="10"/>
      <c r="OKQ446" s="10"/>
      <c r="OKR446" s="10"/>
      <c r="OKS446" s="10"/>
      <c r="OKT446" s="10"/>
      <c r="OKU446" s="10"/>
      <c r="OKV446" s="10"/>
      <c r="OKW446" s="10"/>
      <c r="OKX446" s="10"/>
      <c r="OKY446" s="10"/>
      <c r="OKZ446" s="10"/>
      <c r="OLA446" s="10"/>
      <c r="OLB446" s="10"/>
      <c r="OLC446" s="10"/>
      <c r="OLD446" s="10"/>
      <c r="OLE446" s="10"/>
      <c r="OLF446" s="10"/>
      <c r="OLG446" s="10"/>
      <c r="OLH446" s="10"/>
      <c r="OLI446" s="10"/>
      <c r="OLJ446" s="10"/>
      <c r="OLK446" s="10"/>
      <c r="OLL446" s="10"/>
      <c r="OLM446" s="10"/>
      <c r="OLN446" s="10"/>
      <c r="OLO446" s="10"/>
      <c r="OLP446" s="10"/>
      <c r="OLQ446" s="10"/>
      <c r="OLR446" s="10"/>
      <c r="OLS446" s="10"/>
      <c r="OLT446" s="10"/>
      <c r="OLU446" s="10"/>
      <c r="OLV446" s="10"/>
      <c r="OLW446" s="10"/>
      <c r="OLX446" s="10"/>
      <c r="OLY446" s="10"/>
      <c r="OLZ446" s="10"/>
      <c r="OMA446" s="10"/>
      <c r="OMB446" s="10"/>
      <c r="OMC446" s="10"/>
      <c r="OMD446" s="10"/>
      <c r="OME446" s="10"/>
      <c r="OMF446" s="10"/>
      <c r="OMG446" s="10"/>
      <c r="OMH446" s="10"/>
      <c r="OMI446" s="10"/>
      <c r="OMJ446" s="10"/>
      <c r="OMK446" s="10"/>
      <c r="OML446" s="10"/>
      <c r="OMM446" s="10"/>
      <c r="OMN446" s="10"/>
      <c r="OMO446" s="10"/>
      <c r="OMP446" s="10"/>
      <c r="OMQ446" s="10"/>
      <c r="OMR446" s="10"/>
      <c r="OMS446" s="10"/>
      <c r="OMT446" s="10"/>
      <c r="OMU446" s="10"/>
      <c r="OMV446" s="10"/>
      <c r="OMW446" s="10"/>
      <c r="OMX446" s="10"/>
      <c r="OMY446" s="10"/>
      <c r="OMZ446" s="10"/>
      <c r="ONA446" s="10"/>
      <c r="ONB446" s="10"/>
      <c r="ONC446" s="10"/>
      <c r="OND446" s="10"/>
      <c r="ONE446" s="10"/>
      <c r="ONF446" s="10"/>
      <c r="ONG446" s="10"/>
      <c r="ONH446" s="10"/>
      <c r="ONI446" s="10"/>
      <c r="ONJ446" s="10"/>
      <c r="ONK446" s="10"/>
      <c r="ONL446" s="10"/>
      <c r="ONM446" s="10"/>
      <c r="ONN446" s="10"/>
      <c r="ONO446" s="10"/>
      <c r="ONP446" s="10"/>
      <c r="ONQ446" s="10"/>
      <c r="ONR446" s="10"/>
      <c r="ONS446" s="10"/>
      <c r="ONT446" s="10"/>
      <c r="ONU446" s="10"/>
      <c r="ONV446" s="10"/>
      <c r="ONW446" s="10"/>
      <c r="ONX446" s="10"/>
      <c r="ONY446" s="10"/>
      <c r="ONZ446" s="10"/>
      <c r="OOA446" s="10"/>
      <c r="OOB446" s="10"/>
      <c r="OOC446" s="10"/>
      <c r="OOD446" s="10"/>
      <c r="OOE446" s="10"/>
      <c r="OOF446" s="10"/>
      <c r="OOG446" s="10"/>
      <c r="OOH446" s="10"/>
      <c r="OOI446" s="10"/>
      <c r="OOJ446" s="10"/>
      <c r="OOK446" s="10"/>
      <c r="OOL446" s="10"/>
      <c r="OOM446" s="10"/>
      <c r="OON446" s="10"/>
      <c r="OOO446" s="10"/>
      <c r="OOP446" s="10"/>
      <c r="OOQ446" s="10"/>
      <c r="OOR446" s="10"/>
      <c r="OOS446" s="10"/>
      <c r="OOT446" s="10"/>
      <c r="OOU446" s="10"/>
      <c r="OOV446" s="10"/>
      <c r="OOW446" s="10"/>
      <c r="OOX446" s="10"/>
      <c r="OOY446" s="10"/>
      <c r="OOZ446" s="10"/>
      <c r="OPA446" s="10"/>
      <c r="OPB446" s="10"/>
      <c r="OPC446" s="10"/>
      <c r="OPD446" s="10"/>
      <c r="OPE446" s="10"/>
      <c r="OPF446" s="10"/>
      <c r="OPG446" s="10"/>
      <c r="OPH446" s="10"/>
      <c r="OPI446" s="10"/>
      <c r="OPJ446" s="10"/>
      <c r="OPK446" s="10"/>
      <c r="OPL446" s="10"/>
      <c r="OPM446" s="10"/>
      <c r="OPN446" s="10"/>
      <c r="OPO446" s="10"/>
      <c r="OPP446" s="10"/>
      <c r="OPQ446" s="10"/>
      <c r="OPR446" s="10"/>
      <c r="OPS446" s="10"/>
      <c r="OPT446" s="10"/>
      <c r="OPU446" s="10"/>
      <c r="OPV446" s="10"/>
      <c r="OPW446" s="10"/>
      <c r="OPX446" s="10"/>
      <c r="OPY446" s="10"/>
      <c r="OPZ446" s="10"/>
      <c r="OQA446" s="10"/>
      <c r="OQB446" s="10"/>
      <c r="OQC446" s="10"/>
      <c r="OQD446" s="10"/>
      <c r="OQE446" s="10"/>
      <c r="OQF446" s="10"/>
      <c r="OQG446" s="10"/>
      <c r="OQH446" s="10"/>
      <c r="OQI446" s="10"/>
      <c r="OQJ446" s="10"/>
      <c r="OQK446" s="10"/>
      <c r="OQL446" s="10"/>
      <c r="OQM446" s="10"/>
      <c r="OQN446" s="10"/>
      <c r="OQO446" s="10"/>
      <c r="OQP446" s="10"/>
      <c r="OQQ446" s="10"/>
      <c r="OQR446" s="10"/>
      <c r="OQS446" s="10"/>
      <c r="OQT446" s="10"/>
      <c r="OQU446" s="10"/>
      <c r="OQV446" s="10"/>
      <c r="OQW446" s="10"/>
      <c r="OQX446" s="10"/>
      <c r="OQY446" s="10"/>
      <c r="OQZ446" s="10"/>
      <c r="ORA446" s="10"/>
      <c r="ORB446" s="10"/>
      <c r="ORC446" s="10"/>
      <c r="ORD446" s="10"/>
      <c r="ORE446" s="10"/>
      <c r="ORF446" s="10"/>
      <c r="ORG446" s="10"/>
      <c r="ORH446" s="10"/>
      <c r="ORI446" s="10"/>
      <c r="ORJ446" s="10"/>
      <c r="ORK446" s="10"/>
      <c r="ORL446" s="10"/>
      <c r="ORM446" s="10"/>
      <c r="ORN446" s="10"/>
      <c r="ORO446" s="10"/>
      <c r="ORP446" s="10"/>
      <c r="ORQ446" s="10"/>
      <c r="ORR446" s="10"/>
      <c r="ORS446" s="10"/>
      <c r="ORT446" s="10"/>
      <c r="ORU446" s="10"/>
      <c r="ORV446" s="10"/>
      <c r="ORW446" s="10"/>
      <c r="ORX446" s="10"/>
      <c r="ORY446" s="10"/>
      <c r="ORZ446" s="10"/>
      <c r="OSA446" s="10"/>
      <c r="OSB446" s="10"/>
      <c r="OSC446" s="10"/>
      <c r="OSD446" s="10"/>
      <c r="OSE446" s="10"/>
      <c r="OSF446" s="10"/>
      <c r="OSG446" s="10"/>
      <c r="OSH446" s="10"/>
      <c r="OSI446" s="10"/>
      <c r="OSJ446" s="10"/>
      <c r="OSK446" s="10"/>
      <c r="OSL446" s="10"/>
      <c r="OSM446" s="10"/>
      <c r="OSN446" s="10"/>
      <c r="OSO446" s="10"/>
      <c r="OSP446" s="10"/>
      <c r="OSQ446" s="10"/>
      <c r="OSR446" s="10"/>
      <c r="OSS446" s="10"/>
      <c r="OST446" s="10"/>
      <c r="OSU446" s="10"/>
      <c r="OSV446" s="10"/>
      <c r="OSW446" s="10"/>
      <c r="OSX446" s="10"/>
      <c r="OSY446" s="10"/>
      <c r="OSZ446" s="10"/>
      <c r="OTA446" s="10"/>
      <c r="OTB446" s="10"/>
      <c r="OTC446" s="10"/>
      <c r="OTD446" s="10"/>
      <c r="OTE446" s="10"/>
      <c r="OTF446" s="10"/>
      <c r="OTG446" s="10"/>
      <c r="OTH446" s="10"/>
      <c r="OTI446" s="10"/>
      <c r="OTJ446" s="10"/>
      <c r="OTK446" s="10"/>
      <c r="OTL446" s="10"/>
      <c r="OTM446" s="10"/>
      <c r="OTN446" s="10"/>
      <c r="OTO446" s="10"/>
      <c r="OTP446" s="10"/>
      <c r="OTQ446" s="10"/>
      <c r="OTR446" s="10"/>
      <c r="OTS446" s="10"/>
      <c r="OTT446" s="10"/>
      <c r="OTU446" s="10"/>
      <c r="OTV446" s="10"/>
      <c r="OTW446" s="10"/>
      <c r="OTX446" s="10"/>
      <c r="OTY446" s="10"/>
      <c r="OTZ446" s="10"/>
      <c r="OUA446" s="10"/>
      <c r="OUB446" s="10"/>
      <c r="OUC446" s="10"/>
      <c r="OUD446" s="10"/>
      <c r="OUE446" s="10"/>
      <c r="OUF446" s="10"/>
      <c r="OUG446" s="10"/>
      <c r="OUH446" s="10"/>
      <c r="OUI446" s="10"/>
      <c r="OUJ446" s="10"/>
      <c r="OUK446" s="10"/>
      <c r="OUL446" s="10"/>
      <c r="OUM446" s="10"/>
      <c r="OUN446" s="10"/>
      <c r="OUO446" s="10"/>
      <c r="OUP446" s="10"/>
      <c r="OUQ446" s="10"/>
      <c r="OUR446" s="10"/>
      <c r="OUS446" s="10"/>
      <c r="OUT446" s="10"/>
      <c r="OUU446" s="10"/>
      <c r="OUV446" s="10"/>
      <c r="OUW446" s="10"/>
      <c r="OUX446" s="10"/>
      <c r="OUY446" s="10"/>
      <c r="OUZ446" s="10"/>
      <c r="OVA446" s="10"/>
      <c r="OVB446" s="10"/>
      <c r="OVC446" s="10"/>
      <c r="OVD446" s="10"/>
      <c r="OVE446" s="10"/>
      <c r="OVF446" s="10"/>
      <c r="OVG446" s="10"/>
      <c r="OVH446" s="10"/>
      <c r="OVI446" s="10"/>
      <c r="OVJ446" s="10"/>
      <c r="OVK446" s="10"/>
      <c r="OVL446" s="10"/>
      <c r="OVM446" s="10"/>
      <c r="OVN446" s="10"/>
      <c r="OVO446" s="10"/>
      <c r="OVP446" s="10"/>
      <c r="OVQ446" s="10"/>
      <c r="OVR446" s="10"/>
      <c r="OVS446" s="10"/>
      <c r="OVT446" s="10"/>
      <c r="OVU446" s="10"/>
      <c r="OVV446" s="10"/>
      <c r="OVW446" s="10"/>
      <c r="OVX446" s="10"/>
      <c r="OVY446" s="10"/>
      <c r="OVZ446" s="10"/>
      <c r="OWA446" s="10"/>
      <c r="OWB446" s="10"/>
      <c r="OWC446" s="10"/>
      <c r="OWD446" s="10"/>
      <c r="OWE446" s="10"/>
      <c r="OWF446" s="10"/>
      <c r="OWG446" s="10"/>
      <c r="OWH446" s="10"/>
      <c r="OWI446" s="10"/>
      <c r="OWJ446" s="10"/>
      <c r="OWK446" s="10"/>
      <c r="OWL446" s="10"/>
      <c r="OWM446" s="10"/>
      <c r="OWN446" s="10"/>
      <c r="OWO446" s="10"/>
      <c r="OWP446" s="10"/>
      <c r="OWQ446" s="10"/>
      <c r="OWR446" s="10"/>
      <c r="OWS446" s="10"/>
      <c r="OWT446" s="10"/>
      <c r="OWU446" s="10"/>
      <c r="OWV446" s="10"/>
      <c r="OWW446" s="10"/>
      <c r="OWX446" s="10"/>
      <c r="OWY446" s="10"/>
      <c r="OWZ446" s="10"/>
      <c r="OXA446" s="10"/>
      <c r="OXB446" s="10"/>
      <c r="OXC446" s="10"/>
      <c r="OXD446" s="10"/>
      <c r="OXE446" s="10"/>
      <c r="OXF446" s="10"/>
      <c r="OXG446" s="10"/>
      <c r="OXH446" s="10"/>
      <c r="OXI446" s="10"/>
      <c r="OXJ446" s="10"/>
      <c r="OXK446" s="10"/>
      <c r="OXL446" s="10"/>
      <c r="OXM446" s="10"/>
      <c r="OXN446" s="10"/>
      <c r="OXO446" s="10"/>
      <c r="OXP446" s="10"/>
      <c r="OXQ446" s="10"/>
      <c r="OXR446" s="10"/>
      <c r="OXS446" s="10"/>
      <c r="OXT446" s="10"/>
      <c r="OXU446" s="10"/>
      <c r="OXV446" s="10"/>
      <c r="OXW446" s="10"/>
      <c r="OXX446" s="10"/>
      <c r="OXY446" s="10"/>
      <c r="OXZ446" s="10"/>
      <c r="OYA446" s="10"/>
      <c r="OYB446" s="10"/>
      <c r="OYC446" s="10"/>
      <c r="OYD446" s="10"/>
      <c r="OYE446" s="10"/>
      <c r="OYF446" s="10"/>
      <c r="OYG446" s="10"/>
      <c r="OYH446" s="10"/>
      <c r="OYI446" s="10"/>
      <c r="OYJ446" s="10"/>
      <c r="OYK446" s="10"/>
      <c r="OYL446" s="10"/>
      <c r="OYM446" s="10"/>
      <c r="OYN446" s="10"/>
      <c r="OYO446" s="10"/>
      <c r="OYP446" s="10"/>
      <c r="OYQ446" s="10"/>
      <c r="OYR446" s="10"/>
      <c r="OYS446" s="10"/>
      <c r="OYT446" s="10"/>
      <c r="OYU446" s="10"/>
      <c r="OYV446" s="10"/>
      <c r="OYW446" s="10"/>
      <c r="OYX446" s="10"/>
      <c r="OYY446" s="10"/>
      <c r="OYZ446" s="10"/>
      <c r="OZA446" s="10"/>
      <c r="OZB446" s="10"/>
      <c r="OZC446" s="10"/>
      <c r="OZD446" s="10"/>
      <c r="OZE446" s="10"/>
      <c r="OZF446" s="10"/>
      <c r="OZG446" s="10"/>
      <c r="OZH446" s="10"/>
      <c r="OZI446" s="10"/>
      <c r="OZJ446" s="10"/>
      <c r="OZK446" s="10"/>
      <c r="OZL446" s="10"/>
      <c r="OZM446" s="10"/>
      <c r="OZN446" s="10"/>
      <c r="OZO446" s="10"/>
      <c r="OZP446" s="10"/>
      <c r="OZQ446" s="10"/>
      <c r="OZR446" s="10"/>
      <c r="OZS446" s="10"/>
      <c r="OZT446" s="10"/>
      <c r="OZU446" s="10"/>
      <c r="OZV446" s="10"/>
      <c r="OZW446" s="10"/>
      <c r="OZX446" s="10"/>
      <c r="OZY446" s="10"/>
      <c r="OZZ446" s="10"/>
      <c r="PAA446" s="10"/>
      <c r="PAB446" s="10"/>
      <c r="PAC446" s="10"/>
      <c r="PAD446" s="10"/>
      <c r="PAE446" s="10"/>
      <c r="PAF446" s="10"/>
      <c r="PAG446" s="10"/>
      <c r="PAH446" s="10"/>
      <c r="PAI446" s="10"/>
      <c r="PAJ446" s="10"/>
      <c r="PAK446" s="10"/>
      <c r="PAL446" s="10"/>
      <c r="PAM446" s="10"/>
      <c r="PAN446" s="10"/>
      <c r="PAO446" s="10"/>
      <c r="PAP446" s="10"/>
      <c r="PAQ446" s="10"/>
      <c r="PAR446" s="10"/>
      <c r="PAS446" s="10"/>
      <c r="PAT446" s="10"/>
      <c r="PAU446" s="10"/>
      <c r="PAV446" s="10"/>
      <c r="PAW446" s="10"/>
      <c r="PAX446" s="10"/>
      <c r="PAY446" s="10"/>
      <c r="PAZ446" s="10"/>
      <c r="PBA446" s="10"/>
      <c r="PBB446" s="10"/>
      <c r="PBC446" s="10"/>
      <c r="PBD446" s="10"/>
      <c r="PBE446" s="10"/>
      <c r="PBF446" s="10"/>
      <c r="PBG446" s="10"/>
      <c r="PBH446" s="10"/>
      <c r="PBI446" s="10"/>
      <c r="PBJ446" s="10"/>
      <c r="PBK446" s="10"/>
      <c r="PBL446" s="10"/>
      <c r="PBM446" s="10"/>
      <c r="PBN446" s="10"/>
      <c r="PBO446" s="10"/>
      <c r="PBP446" s="10"/>
      <c r="PBQ446" s="10"/>
      <c r="PBR446" s="10"/>
      <c r="PBS446" s="10"/>
      <c r="PBT446" s="10"/>
      <c r="PBU446" s="10"/>
      <c r="PBV446" s="10"/>
      <c r="PBW446" s="10"/>
      <c r="PBX446" s="10"/>
      <c r="PBY446" s="10"/>
      <c r="PBZ446" s="10"/>
      <c r="PCA446" s="10"/>
      <c r="PCB446" s="10"/>
      <c r="PCC446" s="10"/>
      <c r="PCD446" s="10"/>
      <c r="PCE446" s="10"/>
      <c r="PCF446" s="10"/>
      <c r="PCG446" s="10"/>
      <c r="PCH446" s="10"/>
      <c r="PCI446" s="10"/>
      <c r="PCJ446" s="10"/>
      <c r="PCK446" s="10"/>
      <c r="PCL446" s="10"/>
      <c r="PCM446" s="10"/>
      <c r="PCN446" s="10"/>
      <c r="PCO446" s="10"/>
      <c r="PCP446" s="10"/>
      <c r="PCQ446" s="10"/>
      <c r="PCR446" s="10"/>
      <c r="PCS446" s="10"/>
      <c r="PCT446" s="10"/>
      <c r="PCU446" s="10"/>
      <c r="PCV446" s="10"/>
      <c r="PCW446" s="10"/>
      <c r="PCX446" s="10"/>
      <c r="PCY446" s="10"/>
      <c r="PCZ446" s="10"/>
      <c r="PDA446" s="10"/>
      <c r="PDB446" s="10"/>
      <c r="PDC446" s="10"/>
      <c r="PDD446" s="10"/>
      <c r="PDE446" s="10"/>
      <c r="PDF446" s="10"/>
      <c r="PDG446" s="10"/>
      <c r="PDH446" s="10"/>
      <c r="PDI446" s="10"/>
      <c r="PDJ446" s="10"/>
      <c r="PDK446" s="10"/>
      <c r="PDL446" s="10"/>
      <c r="PDM446" s="10"/>
      <c r="PDN446" s="10"/>
      <c r="PDO446" s="10"/>
      <c r="PDP446" s="10"/>
      <c r="PDQ446" s="10"/>
      <c r="PDR446" s="10"/>
      <c r="PDS446" s="10"/>
      <c r="PDT446" s="10"/>
      <c r="PDU446" s="10"/>
      <c r="PDV446" s="10"/>
      <c r="PDW446" s="10"/>
      <c r="PDX446" s="10"/>
      <c r="PDY446" s="10"/>
      <c r="PDZ446" s="10"/>
      <c r="PEA446" s="10"/>
      <c r="PEB446" s="10"/>
      <c r="PEC446" s="10"/>
      <c r="PED446" s="10"/>
      <c r="PEE446" s="10"/>
      <c r="PEF446" s="10"/>
      <c r="PEG446" s="10"/>
      <c r="PEH446" s="10"/>
      <c r="PEI446" s="10"/>
      <c r="PEJ446" s="10"/>
      <c r="PEK446" s="10"/>
      <c r="PEL446" s="10"/>
      <c r="PEM446" s="10"/>
      <c r="PEN446" s="10"/>
      <c r="PEO446" s="10"/>
      <c r="PEP446" s="10"/>
      <c r="PEQ446" s="10"/>
      <c r="PER446" s="10"/>
      <c r="PES446" s="10"/>
      <c r="PET446" s="10"/>
      <c r="PEU446" s="10"/>
      <c r="PEV446" s="10"/>
      <c r="PEW446" s="10"/>
      <c r="PEX446" s="10"/>
      <c r="PEY446" s="10"/>
      <c r="PEZ446" s="10"/>
      <c r="PFA446" s="10"/>
      <c r="PFB446" s="10"/>
      <c r="PFC446" s="10"/>
      <c r="PFD446" s="10"/>
      <c r="PFE446" s="10"/>
      <c r="PFF446" s="10"/>
      <c r="PFG446" s="10"/>
      <c r="PFH446" s="10"/>
      <c r="PFI446" s="10"/>
      <c r="PFJ446" s="10"/>
      <c r="PFK446" s="10"/>
      <c r="PFL446" s="10"/>
      <c r="PFM446" s="10"/>
      <c r="PFN446" s="10"/>
      <c r="PFO446" s="10"/>
      <c r="PFP446" s="10"/>
      <c r="PFQ446" s="10"/>
      <c r="PFR446" s="10"/>
      <c r="PFS446" s="10"/>
      <c r="PFT446" s="10"/>
      <c r="PFU446" s="10"/>
      <c r="PFV446" s="10"/>
      <c r="PFW446" s="10"/>
      <c r="PFX446" s="10"/>
      <c r="PFY446" s="10"/>
      <c r="PFZ446" s="10"/>
      <c r="PGA446" s="10"/>
      <c r="PGB446" s="10"/>
      <c r="PGC446" s="10"/>
      <c r="PGD446" s="10"/>
      <c r="PGE446" s="10"/>
      <c r="PGF446" s="10"/>
      <c r="PGG446" s="10"/>
      <c r="PGH446" s="10"/>
      <c r="PGI446" s="10"/>
      <c r="PGJ446" s="10"/>
      <c r="PGK446" s="10"/>
      <c r="PGL446" s="10"/>
      <c r="PGM446" s="10"/>
      <c r="PGN446" s="10"/>
      <c r="PGO446" s="10"/>
      <c r="PGP446" s="10"/>
      <c r="PGQ446" s="10"/>
      <c r="PGR446" s="10"/>
      <c r="PGS446" s="10"/>
      <c r="PGT446" s="10"/>
      <c r="PGU446" s="10"/>
      <c r="PGV446" s="10"/>
      <c r="PGW446" s="10"/>
      <c r="PGX446" s="10"/>
      <c r="PGY446" s="10"/>
      <c r="PGZ446" s="10"/>
      <c r="PHA446" s="10"/>
      <c r="PHB446" s="10"/>
      <c r="PHC446" s="10"/>
      <c r="PHD446" s="10"/>
      <c r="PHE446" s="10"/>
      <c r="PHF446" s="10"/>
      <c r="PHG446" s="10"/>
      <c r="PHH446" s="10"/>
      <c r="PHI446" s="10"/>
      <c r="PHJ446" s="10"/>
      <c r="PHK446" s="10"/>
      <c r="PHL446" s="10"/>
      <c r="PHM446" s="10"/>
      <c r="PHN446" s="10"/>
      <c r="PHO446" s="10"/>
      <c r="PHP446" s="10"/>
      <c r="PHQ446" s="10"/>
      <c r="PHR446" s="10"/>
      <c r="PHS446" s="10"/>
      <c r="PHT446" s="10"/>
      <c r="PHU446" s="10"/>
      <c r="PHV446" s="10"/>
      <c r="PHW446" s="10"/>
      <c r="PHX446" s="10"/>
      <c r="PHY446" s="10"/>
      <c r="PHZ446" s="10"/>
      <c r="PIA446" s="10"/>
      <c r="PIB446" s="10"/>
      <c r="PIC446" s="10"/>
      <c r="PID446" s="10"/>
      <c r="PIE446" s="10"/>
      <c r="PIF446" s="10"/>
      <c r="PIG446" s="10"/>
      <c r="PIH446" s="10"/>
      <c r="PII446" s="10"/>
      <c r="PIJ446" s="10"/>
      <c r="PIK446" s="10"/>
      <c r="PIL446" s="10"/>
      <c r="PIM446" s="10"/>
      <c r="PIN446" s="10"/>
      <c r="PIO446" s="10"/>
      <c r="PIP446" s="10"/>
      <c r="PIQ446" s="10"/>
      <c r="PIR446" s="10"/>
      <c r="PIS446" s="10"/>
      <c r="PIT446" s="10"/>
      <c r="PIU446" s="10"/>
      <c r="PIV446" s="10"/>
      <c r="PIW446" s="10"/>
      <c r="PIX446" s="10"/>
      <c r="PIY446" s="10"/>
      <c r="PIZ446" s="10"/>
      <c r="PJA446" s="10"/>
      <c r="PJB446" s="10"/>
      <c r="PJC446" s="10"/>
      <c r="PJD446" s="10"/>
      <c r="PJE446" s="10"/>
      <c r="PJF446" s="10"/>
      <c r="PJG446" s="10"/>
      <c r="PJH446" s="10"/>
      <c r="PJI446" s="10"/>
      <c r="PJJ446" s="10"/>
      <c r="PJK446" s="10"/>
      <c r="PJL446" s="10"/>
      <c r="PJM446" s="10"/>
      <c r="PJN446" s="10"/>
      <c r="PJO446" s="10"/>
      <c r="PJP446" s="10"/>
      <c r="PJQ446" s="10"/>
      <c r="PJR446" s="10"/>
      <c r="PJS446" s="10"/>
      <c r="PJT446" s="10"/>
      <c r="PJU446" s="10"/>
      <c r="PJV446" s="10"/>
      <c r="PJW446" s="10"/>
      <c r="PJX446" s="10"/>
      <c r="PJY446" s="10"/>
      <c r="PJZ446" s="10"/>
      <c r="PKA446" s="10"/>
      <c r="PKB446" s="10"/>
      <c r="PKC446" s="10"/>
      <c r="PKD446" s="10"/>
      <c r="PKE446" s="10"/>
      <c r="PKF446" s="10"/>
      <c r="PKG446" s="10"/>
      <c r="PKH446" s="10"/>
      <c r="PKI446" s="10"/>
      <c r="PKJ446" s="10"/>
      <c r="PKK446" s="10"/>
      <c r="PKL446" s="10"/>
      <c r="PKM446" s="10"/>
      <c r="PKN446" s="10"/>
      <c r="PKO446" s="10"/>
      <c r="PKP446" s="10"/>
      <c r="PKQ446" s="10"/>
      <c r="PKR446" s="10"/>
      <c r="PKS446" s="10"/>
      <c r="PKT446" s="10"/>
      <c r="PKU446" s="10"/>
      <c r="PKV446" s="10"/>
      <c r="PKW446" s="10"/>
      <c r="PKX446" s="10"/>
      <c r="PKY446" s="10"/>
      <c r="PKZ446" s="10"/>
      <c r="PLA446" s="10"/>
      <c r="PLB446" s="10"/>
      <c r="PLC446" s="10"/>
      <c r="PLD446" s="10"/>
      <c r="PLE446" s="10"/>
      <c r="PLF446" s="10"/>
      <c r="PLG446" s="10"/>
      <c r="PLH446" s="10"/>
      <c r="PLI446" s="10"/>
      <c r="PLJ446" s="10"/>
      <c r="PLK446" s="10"/>
      <c r="PLL446" s="10"/>
      <c r="PLM446" s="10"/>
      <c r="PLN446" s="10"/>
      <c r="PLO446" s="10"/>
      <c r="PLP446" s="10"/>
      <c r="PLQ446" s="10"/>
      <c r="PLR446" s="10"/>
      <c r="PLS446" s="10"/>
      <c r="PLT446" s="10"/>
      <c r="PLU446" s="10"/>
      <c r="PLV446" s="10"/>
      <c r="PLW446" s="10"/>
      <c r="PLX446" s="10"/>
      <c r="PLY446" s="10"/>
      <c r="PLZ446" s="10"/>
      <c r="PMA446" s="10"/>
      <c r="PMB446" s="10"/>
      <c r="PMC446" s="10"/>
      <c r="PMD446" s="10"/>
      <c r="PME446" s="10"/>
      <c r="PMF446" s="10"/>
      <c r="PMG446" s="10"/>
      <c r="PMH446" s="10"/>
      <c r="PMI446" s="10"/>
      <c r="PMJ446" s="10"/>
      <c r="PMK446" s="10"/>
      <c r="PML446" s="10"/>
      <c r="PMM446" s="10"/>
      <c r="PMN446" s="10"/>
      <c r="PMO446" s="10"/>
      <c r="PMP446" s="10"/>
      <c r="PMQ446" s="10"/>
      <c r="PMR446" s="10"/>
      <c r="PMS446" s="10"/>
      <c r="PMT446" s="10"/>
      <c r="PMU446" s="10"/>
      <c r="PMV446" s="10"/>
      <c r="PMW446" s="10"/>
      <c r="PMX446" s="10"/>
      <c r="PMY446" s="10"/>
      <c r="PMZ446" s="10"/>
      <c r="PNA446" s="10"/>
      <c r="PNB446" s="10"/>
      <c r="PNC446" s="10"/>
      <c r="PND446" s="10"/>
      <c r="PNE446" s="10"/>
      <c r="PNF446" s="10"/>
      <c r="PNG446" s="10"/>
      <c r="PNH446" s="10"/>
      <c r="PNI446" s="10"/>
      <c r="PNJ446" s="10"/>
      <c r="PNK446" s="10"/>
      <c r="PNL446" s="10"/>
      <c r="PNM446" s="10"/>
      <c r="PNN446" s="10"/>
      <c r="PNO446" s="10"/>
      <c r="PNP446" s="10"/>
      <c r="PNQ446" s="10"/>
      <c r="PNR446" s="10"/>
      <c r="PNS446" s="10"/>
      <c r="PNT446" s="10"/>
      <c r="PNU446" s="10"/>
      <c r="PNV446" s="10"/>
      <c r="PNW446" s="10"/>
      <c r="PNX446" s="10"/>
      <c r="PNY446" s="10"/>
      <c r="PNZ446" s="10"/>
      <c r="POA446" s="10"/>
      <c r="POB446" s="10"/>
      <c r="POC446" s="10"/>
      <c r="POD446" s="10"/>
      <c r="POE446" s="10"/>
      <c r="POF446" s="10"/>
      <c r="POG446" s="10"/>
      <c r="POH446" s="10"/>
      <c r="POI446" s="10"/>
      <c r="POJ446" s="10"/>
      <c r="POK446" s="10"/>
      <c r="POL446" s="10"/>
      <c r="POM446" s="10"/>
      <c r="PON446" s="10"/>
      <c r="POO446" s="10"/>
      <c r="POP446" s="10"/>
      <c r="POQ446" s="10"/>
      <c r="POR446" s="10"/>
      <c r="POS446" s="10"/>
      <c r="POT446" s="10"/>
      <c r="POU446" s="10"/>
      <c r="POV446" s="10"/>
      <c r="POW446" s="10"/>
      <c r="POX446" s="10"/>
      <c r="POY446" s="10"/>
      <c r="POZ446" s="10"/>
      <c r="PPA446" s="10"/>
      <c r="PPB446" s="10"/>
      <c r="PPC446" s="10"/>
      <c r="PPD446" s="10"/>
      <c r="PPE446" s="10"/>
      <c r="PPF446" s="10"/>
      <c r="PPG446" s="10"/>
      <c r="PPH446" s="10"/>
      <c r="PPI446" s="10"/>
      <c r="PPJ446" s="10"/>
      <c r="PPK446" s="10"/>
      <c r="PPL446" s="10"/>
      <c r="PPM446" s="10"/>
      <c r="PPN446" s="10"/>
      <c r="PPO446" s="10"/>
      <c r="PPP446" s="10"/>
      <c r="PPQ446" s="10"/>
      <c r="PPR446" s="10"/>
      <c r="PPS446" s="10"/>
      <c r="PPT446" s="10"/>
      <c r="PPU446" s="10"/>
      <c r="PPV446" s="10"/>
      <c r="PPW446" s="10"/>
      <c r="PPX446" s="10"/>
      <c r="PPY446" s="10"/>
      <c r="PPZ446" s="10"/>
      <c r="PQA446" s="10"/>
      <c r="PQB446" s="10"/>
      <c r="PQC446" s="10"/>
      <c r="PQD446" s="10"/>
      <c r="PQE446" s="10"/>
      <c r="PQF446" s="10"/>
      <c r="PQG446" s="10"/>
      <c r="PQH446" s="10"/>
      <c r="PQI446" s="10"/>
      <c r="PQJ446" s="10"/>
      <c r="PQK446" s="10"/>
      <c r="PQL446" s="10"/>
      <c r="PQM446" s="10"/>
      <c r="PQN446" s="10"/>
      <c r="PQO446" s="10"/>
      <c r="PQP446" s="10"/>
      <c r="PQQ446" s="10"/>
      <c r="PQR446" s="10"/>
      <c r="PQS446" s="10"/>
      <c r="PQT446" s="10"/>
      <c r="PQU446" s="10"/>
      <c r="PQV446" s="10"/>
      <c r="PQW446" s="10"/>
      <c r="PQX446" s="10"/>
      <c r="PQY446" s="10"/>
      <c r="PQZ446" s="10"/>
      <c r="PRA446" s="10"/>
      <c r="PRB446" s="10"/>
      <c r="PRC446" s="10"/>
      <c r="PRD446" s="10"/>
      <c r="PRE446" s="10"/>
      <c r="PRF446" s="10"/>
      <c r="PRG446" s="10"/>
      <c r="PRH446" s="10"/>
      <c r="PRI446" s="10"/>
      <c r="PRJ446" s="10"/>
      <c r="PRK446" s="10"/>
      <c r="PRL446" s="10"/>
      <c r="PRM446" s="10"/>
      <c r="PRN446" s="10"/>
      <c r="PRO446" s="10"/>
      <c r="PRP446" s="10"/>
      <c r="PRQ446" s="10"/>
      <c r="PRR446" s="10"/>
      <c r="PRS446" s="10"/>
      <c r="PRT446" s="10"/>
      <c r="PRU446" s="10"/>
      <c r="PRV446" s="10"/>
      <c r="PRW446" s="10"/>
      <c r="PRX446" s="10"/>
      <c r="PRY446" s="10"/>
      <c r="PRZ446" s="10"/>
      <c r="PSA446" s="10"/>
      <c r="PSB446" s="10"/>
      <c r="PSC446" s="10"/>
      <c r="PSD446" s="10"/>
      <c r="PSE446" s="10"/>
      <c r="PSF446" s="10"/>
      <c r="PSG446" s="10"/>
      <c r="PSH446" s="10"/>
      <c r="PSI446" s="10"/>
      <c r="PSJ446" s="10"/>
      <c r="PSK446" s="10"/>
      <c r="PSL446" s="10"/>
      <c r="PSM446" s="10"/>
      <c r="PSN446" s="10"/>
      <c r="PSO446" s="10"/>
      <c r="PSP446" s="10"/>
      <c r="PSQ446" s="10"/>
      <c r="PSR446" s="10"/>
      <c r="PSS446" s="10"/>
      <c r="PST446" s="10"/>
      <c r="PSU446" s="10"/>
      <c r="PSV446" s="10"/>
      <c r="PSW446" s="10"/>
      <c r="PSX446" s="10"/>
      <c r="PSY446" s="10"/>
      <c r="PSZ446" s="10"/>
      <c r="PTA446" s="10"/>
      <c r="PTB446" s="10"/>
      <c r="PTC446" s="10"/>
      <c r="PTD446" s="10"/>
      <c r="PTE446" s="10"/>
      <c r="PTF446" s="10"/>
      <c r="PTG446" s="10"/>
      <c r="PTH446" s="10"/>
      <c r="PTI446" s="10"/>
      <c r="PTJ446" s="10"/>
      <c r="PTK446" s="10"/>
      <c r="PTL446" s="10"/>
      <c r="PTM446" s="10"/>
      <c r="PTN446" s="10"/>
      <c r="PTO446" s="10"/>
      <c r="PTP446" s="10"/>
      <c r="PTQ446" s="10"/>
      <c r="PTR446" s="10"/>
      <c r="PTS446" s="10"/>
      <c r="PTT446" s="10"/>
      <c r="PTU446" s="10"/>
      <c r="PTV446" s="10"/>
      <c r="PTW446" s="10"/>
      <c r="PTX446" s="10"/>
      <c r="PTY446" s="10"/>
      <c r="PTZ446" s="10"/>
      <c r="PUA446" s="10"/>
      <c r="PUB446" s="10"/>
      <c r="PUC446" s="10"/>
      <c r="PUD446" s="10"/>
      <c r="PUE446" s="10"/>
      <c r="PUF446" s="10"/>
      <c r="PUG446" s="10"/>
      <c r="PUH446" s="10"/>
      <c r="PUI446" s="10"/>
      <c r="PUJ446" s="10"/>
      <c r="PUK446" s="10"/>
      <c r="PUL446" s="10"/>
      <c r="PUM446" s="10"/>
      <c r="PUN446" s="10"/>
      <c r="PUO446" s="10"/>
      <c r="PUP446" s="10"/>
      <c r="PUQ446" s="10"/>
      <c r="PUR446" s="10"/>
      <c r="PUS446" s="10"/>
      <c r="PUT446" s="10"/>
      <c r="PUU446" s="10"/>
      <c r="PUV446" s="10"/>
      <c r="PUW446" s="10"/>
      <c r="PUX446" s="10"/>
      <c r="PUY446" s="10"/>
      <c r="PUZ446" s="10"/>
      <c r="PVA446" s="10"/>
      <c r="PVB446" s="10"/>
      <c r="PVC446" s="10"/>
      <c r="PVD446" s="10"/>
      <c r="PVE446" s="10"/>
      <c r="PVF446" s="10"/>
      <c r="PVG446" s="10"/>
      <c r="PVH446" s="10"/>
      <c r="PVI446" s="10"/>
      <c r="PVJ446" s="10"/>
      <c r="PVK446" s="10"/>
      <c r="PVL446" s="10"/>
      <c r="PVM446" s="10"/>
      <c r="PVN446" s="10"/>
      <c r="PVO446" s="10"/>
      <c r="PVP446" s="10"/>
      <c r="PVQ446" s="10"/>
      <c r="PVR446" s="10"/>
      <c r="PVS446" s="10"/>
      <c r="PVT446" s="10"/>
      <c r="PVU446" s="10"/>
      <c r="PVV446" s="10"/>
      <c r="PVW446" s="10"/>
      <c r="PVX446" s="10"/>
      <c r="PVY446" s="10"/>
      <c r="PVZ446" s="10"/>
      <c r="PWA446" s="10"/>
      <c r="PWB446" s="10"/>
      <c r="PWC446" s="10"/>
      <c r="PWD446" s="10"/>
      <c r="PWE446" s="10"/>
      <c r="PWF446" s="10"/>
      <c r="PWG446" s="10"/>
      <c r="PWH446" s="10"/>
      <c r="PWI446" s="10"/>
      <c r="PWJ446" s="10"/>
      <c r="PWK446" s="10"/>
      <c r="PWL446" s="10"/>
      <c r="PWM446" s="10"/>
      <c r="PWN446" s="10"/>
      <c r="PWO446" s="10"/>
      <c r="PWP446" s="10"/>
      <c r="PWQ446" s="10"/>
      <c r="PWR446" s="10"/>
      <c r="PWS446" s="10"/>
      <c r="PWT446" s="10"/>
      <c r="PWU446" s="10"/>
      <c r="PWV446" s="10"/>
      <c r="PWW446" s="10"/>
      <c r="PWX446" s="10"/>
      <c r="PWY446" s="10"/>
      <c r="PWZ446" s="10"/>
      <c r="PXA446" s="10"/>
      <c r="PXB446" s="10"/>
      <c r="PXC446" s="10"/>
      <c r="PXD446" s="10"/>
      <c r="PXE446" s="10"/>
      <c r="PXF446" s="10"/>
      <c r="PXG446" s="10"/>
      <c r="PXH446" s="10"/>
      <c r="PXI446" s="10"/>
      <c r="PXJ446" s="10"/>
      <c r="PXK446" s="10"/>
      <c r="PXL446" s="10"/>
      <c r="PXM446" s="10"/>
      <c r="PXN446" s="10"/>
      <c r="PXO446" s="10"/>
      <c r="PXP446" s="10"/>
      <c r="PXQ446" s="10"/>
      <c r="PXR446" s="10"/>
      <c r="PXS446" s="10"/>
      <c r="PXT446" s="10"/>
      <c r="PXU446" s="10"/>
      <c r="PXV446" s="10"/>
      <c r="PXW446" s="10"/>
      <c r="PXX446" s="10"/>
      <c r="PXY446" s="10"/>
      <c r="PXZ446" s="10"/>
      <c r="PYA446" s="10"/>
      <c r="PYB446" s="10"/>
      <c r="PYC446" s="10"/>
      <c r="PYD446" s="10"/>
      <c r="PYE446" s="10"/>
      <c r="PYF446" s="10"/>
      <c r="PYG446" s="10"/>
      <c r="PYH446" s="10"/>
      <c r="PYI446" s="10"/>
      <c r="PYJ446" s="10"/>
      <c r="PYK446" s="10"/>
      <c r="PYL446" s="10"/>
      <c r="PYM446" s="10"/>
      <c r="PYN446" s="10"/>
      <c r="PYO446" s="10"/>
      <c r="PYP446" s="10"/>
      <c r="PYQ446" s="10"/>
      <c r="PYR446" s="10"/>
      <c r="PYS446" s="10"/>
      <c r="PYT446" s="10"/>
      <c r="PYU446" s="10"/>
      <c r="PYV446" s="10"/>
      <c r="PYW446" s="10"/>
      <c r="PYX446" s="10"/>
      <c r="PYY446" s="10"/>
      <c r="PYZ446" s="10"/>
      <c r="PZA446" s="10"/>
      <c r="PZB446" s="10"/>
      <c r="PZC446" s="10"/>
      <c r="PZD446" s="10"/>
      <c r="PZE446" s="10"/>
      <c r="PZF446" s="10"/>
      <c r="PZG446" s="10"/>
      <c r="PZH446" s="10"/>
      <c r="PZI446" s="10"/>
      <c r="PZJ446" s="10"/>
      <c r="PZK446" s="10"/>
      <c r="PZL446" s="10"/>
      <c r="PZM446" s="10"/>
      <c r="PZN446" s="10"/>
      <c r="PZO446" s="10"/>
      <c r="PZP446" s="10"/>
      <c r="PZQ446" s="10"/>
      <c r="PZR446" s="10"/>
      <c r="PZS446" s="10"/>
      <c r="PZT446" s="10"/>
      <c r="PZU446" s="10"/>
      <c r="PZV446" s="10"/>
      <c r="PZW446" s="10"/>
      <c r="PZX446" s="10"/>
      <c r="PZY446" s="10"/>
      <c r="PZZ446" s="10"/>
      <c r="QAA446" s="10"/>
      <c r="QAB446" s="10"/>
      <c r="QAC446" s="10"/>
      <c r="QAD446" s="10"/>
      <c r="QAE446" s="10"/>
      <c r="QAF446" s="10"/>
      <c r="QAG446" s="10"/>
      <c r="QAH446" s="10"/>
      <c r="QAI446" s="10"/>
      <c r="QAJ446" s="10"/>
      <c r="QAK446" s="10"/>
      <c r="QAL446" s="10"/>
      <c r="QAM446" s="10"/>
      <c r="QAN446" s="10"/>
      <c r="QAO446" s="10"/>
      <c r="QAP446" s="10"/>
      <c r="QAQ446" s="10"/>
      <c r="QAR446" s="10"/>
      <c r="QAS446" s="10"/>
      <c r="QAT446" s="10"/>
      <c r="QAU446" s="10"/>
      <c r="QAV446" s="10"/>
      <c r="QAW446" s="10"/>
      <c r="QAX446" s="10"/>
      <c r="QAY446" s="10"/>
      <c r="QAZ446" s="10"/>
      <c r="QBA446" s="10"/>
      <c r="QBB446" s="10"/>
      <c r="QBC446" s="10"/>
      <c r="QBD446" s="10"/>
      <c r="QBE446" s="10"/>
      <c r="QBF446" s="10"/>
      <c r="QBG446" s="10"/>
      <c r="QBH446" s="10"/>
      <c r="QBI446" s="10"/>
      <c r="QBJ446" s="10"/>
      <c r="QBK446" s="10"/>
      <c r="QBL446" s="10"/>
      <c r="QBM446" s="10"/>
      <c r="QBN446" s="10"/>
      <c r="QBO446" s="10"/>
      <c r="QBP446" s="10"/>
      <c r="QBQ446" s="10"/>
      <c r="QBR446" s="10"/>
      <c r="QBS446" s="10"/>
      <c r="QBT446" s="10"/>
      <c r="QBU446" s="10"/>
      <c r="QBV446" s="10"/>
      <c r="QBW446" s="10"/>
      <c r="QBX446" s="10"/>
      <c r="QBY446" s="10"/>
      <c r="QBZ446" s="10"/>
      <c r="QCA446" s="10"/>
      <c r="QCB446" s="10"/>
      <c r="QCC446" s="10"/>
      <c r="QCD446" s="10"/>
      <c r="QCE446" s="10"/>
      <c r="QCF446" s="10"/>
      <c r="QCG446" s="10"/>
      <c r="QCH446" s="10"/>
      <c r="QCI446" s="10"/>
      <c r="QCJ446" s="10"/>
      <c r="QCK446" s="10"/>
      <c r="QCL446" s="10"/>
      <c r="QCM446" s="10"/>
      <c r="QCN446" s="10"/>
      <c r="QCO446" s="10"/>
      <c r="QCP446" s="10"/>
      <c r="QCQ446" s="10"/>
      <c r="QCR446" s="10"/>
      <c r="QCS446" s="10"/>
      <c r="QCT446" s="10"/>
      <c r="QCU446" s="10"/>
      <c r="QCV446" s="10"/>
      <c r="QCW446" s="10"/>
      <c r="QCX446" s="10"/>
      <c r="QCY446" s="10"/>
      <c r="QCZ446" s="10"/>
      <c r="QDA446" s="10"/>
      <c r="QDB446" s="10"/>
      <c r="QDC446" s="10"/>
      <c r="QDD446" s="10"/>
      <c r="QDE446" s="10"/>
      <c r="QDF446" s="10"/>
      <c r="QDG446" s="10"/>
      <c r="QDH446" s="10"/>
      <c r="QDI446" s="10"/>
      <c r="QDJ446" s="10"/>
      <c r="QDK446" s="10"/>
      <c r="QDL446" s="10"/>
      <c r="QDM446" s="10"/>
      <c r="QDN446" s="10"/>
      <c r="QDO446" s="10"/>
      <c r="QDP446" s="10"/>
      <c r="QDQ446" s="10"/>
      <c r="QDR446" s="10"/>
      <c r="QDS446" s="10"/>
      <c r="QDT446" s="10"/>
      <c r="QDU446" s="10"/>
      <c r="QDV446" s="10"/>
      <c r="QDW446" s="10"/>
      <c r="QDX446" s="10"/>
      <c r="QDY446" s="10"/>
      <c r="QDZ446" s="10"/>
      <c r="QEA446" s="10"/>
      <c r="QEB446" s="10"/>
      <c r="QEC446" s="10"/>
      <c r="QED446" s="10"/>
      <c r="QEE446" s="10"/>
      <c r="QEF446" s="10"/>
      <c r="QEG446" s="10"/>
      <c r="QEH446" s="10"/>
      <c r="QEI446" s="10"/>
      <c r="QEJ446" s="10"/>
      <c r="QEK446" s="10"/>
      <c r="QEL446" s="10"/>
      <c r="QEM446" s="10"/>
      <c r="QEN446" s="10"/>
      <c r="QEO446" s="10"/>
      <c r="QEP446" s="10"/>
      <c r="QEQ446" s="10"/>
      <c r="QER446" s="10"/>
      <c r="QES446" s="10"/>
      <c r="QET446" s="10"/>
      <c r="QEU446" s="10"/>
      <c r="QEV446" s="10"/>
      <c r="QEW446" s="10"/>
      <c r="QEX446" s="10"/>
      <c r="QEY446" s="10"/>
      <c r="QEZ446" s="10"/>
      <c r="QFA446" s="10"/>
      <c r="QFB446" s="10"/>
      <c r="QFC446" s="10"/>
      <c r="QFD446" s="10"/>
      <c r="QFE446" s="10"/>
      <c r="QFF446" s="10"/>
      <c r="QFG446" s="10"/>
      <c r="QFH446" s="10"/>
      <c r="QFI446" s="10"/>
      <c r="QFJ446" s="10"/>
      <c r="QFK446" s="10"/>
      <c r="QFL446" s="10"/>
      <c r="QFM446" s="10"/>
      <c r="QFN446" s="10"/>
      <c r="QFO446" s="10"/>
      <c r="QFP446" s="10"/>
      <c r="QFQ446" s="10"/>
      <c r="QFR446" s="10"/>
      <c r="QFS446" s="10"/>
      <c r="QFT446" s="10"/>
      <c r="QFU446" s="10"/>
      <c r="QFV446" s="10"/>
      <c r="QFW446" s="10"/>
      <c r="QFX446" s="10"/>
      <c r="QFY446" s="10"/>
      <c r="QFZ446" s="10"/>
      <c r="QGA446" s="10"/>
      <c r="QGB446" s="10"/>
      <c r="QGC446" s="10"/>
      <c r="QGD446" s="10"/>
      <c r="QGE446" s="10"/>
      <c r="QGF446" s="10"/>
      <c r="QGG446" s="10"/>
      <c r="QGH446" s="10"/>
      <c r="QGI446" s="10"/>
      <c r="QGJ446" s="10"/>
      <c r="QGK446" s="10"/>
      <c r="QGL446" s="10"/>
      <c r="QGM446" s="10"/>
      <c r="QGN446" s="10"/>
      <c r="QGO446" s="10"/>
      <c r="QGP446" s="10"/>
      <c r="QGQ446" s="10"/>
      <c r="QGR446" s="10"/>
      <c r="QGS446" s="10"/>
      <c r="QGT446" s="10"/>
      <c r="QGU446" s="10"/>
      <c r="QGV446" s="10"/>
      <c r="QGW446" s="10"/>
      <c r="QGX446" s="10"/>
      <c r="QGY446" s="10"/>
      <c r="QGZ446" s="10"/>
      <c r="QHA446" s="10"/>
      <c r="QHB446" s="10"/>
      <c r="QHC446" s="10"/>
      <c r="QHD446" s="10"/>
      <c r="QHE446" s="10"/>
      <c r="QHF446" s="10"/>
      <c r="QHG446" s="10"/>
      <c r="QHH446" s="10"/>
      <c r="QHI446" s="10"/>
      <c r="QHJ446" s="10"/>
      <c r="QHK446" s="10"/>
      <c r="QHL446" s="10"/>
      <c r="QHM446" s="10"/>
      <c r="QHN446" s="10"/>
      <c r="QHO446" s="10"/>
      <c r="QHP446" s="10"/>
      <c r="QHQ446" s="10"/>
      <c r="QHR446" s="10"/>
      <c r="QHS446" s="10"/>
      <c r="QHT446" s="10"/>
      <c r="QHU446" s="10"/>
      <c r="QHV446" s="10"/>
      <c r="QHW446" s="10"/>
      <c r="QHX446" s="10"/>
      <c r="QHY446" s="10"/>
      <c r="QHZ446" s="10"/>
      <c r="QIA446" s="10"/>
      <c r="QIB446" s="10"/>
      <c r="QIC446" s="10"/>
      <c r="QID446" s="10"/>
      <c r="QIE446" s="10"/>
      <c r="QIF446" s="10"/>
      <c r="QIG446" s="10"/>
      <c r="QIH446" s="10"/>
      <c r="QII446" s="10"/>
      <c r="QIJ446" s="10"/>
      <c r="QIK446" s="10"/>
      <c r="QIL446" s="10"/>
      <c r="QIM446" s="10"/>
      <c r="QIN446" s="10"/>
      <c r="QIO446" s="10"/>
      <c r="QIP446" s="10"/>
      <c r="QIQ446" s="10"/>
      <c r="QIR446" s="10"/>
      <c r="QIS446" s="10"/>
      <c r="QIT446" s="10"/>
      <c r="QIU446" s="10"/>
      <c r="QIV446" s="10"/>
      <c r="QIW446" s="10"/>
      <c r="QIX446" s="10"/>
      <c r="QIY446" s="10"/>
      <c r="QIZ446" s="10"/>
      <c r="QJA446" s="10"/>
      <c r="QJB446" s="10"/>
      <c r="QJC446" s="10"/>
      <c r="QJD446" s="10"/>
      <c r="QJE446" s="10"/>
      <c r="QJF446" s="10"/>
      <c r="QJG446" s="10"/>
      <c r="QJH446" s="10"/>
      <c r="QJI446" s="10"/>
      <c r="QJJ446" s="10"/>
      <c r="QJK446" s="10"/>
      <c r="QJL446" s="10"/>
      <c r="QJM446" s="10"/>
      <c r="QJN446" s="10"/>
      <c r="QJO446" s="10"/>
      <c r="QJP446" s="10"/>
      <c r="QJQ446" s="10"/>
      <c r="QJR446" s="10"/>
      <c r="QJS446" s="10"/>
      <c r="QJT446" s="10"/>
      <c r="QJU446" s="10"/>
      <c r="QJV446" s="10"/>
      <c r="QJW446" s="10"/>
      <c r="QJX446" s="10"/>
      <c r="QJY446" s="10"/>
      <c r="QJZ446" s="10"/>
      <c r="QKA446" s="10"/>
      <c r="QKB446" s="10"/>
      <c r="QKC446" s="10"/>
      <c r="QKD446" s="10"/>
      <c r="QKE446" s="10"/>
      <c r="QKF446" s="10"/>
      <c r="QKG446" s="10"/>
      <c r="QKH446" s="10"/>
      <c r="QKI446" s="10"/>
      <c r="QKJ446" s="10"/>
      <c r="QKK446" s="10"/>
      <c r="QKL446" s="10"/>
      <c r="QKM446" s="10"/>
      <c r="QKN446" s="10"/>
      <c r="QKO446" s="10"/>
      <c r="QKP446" s="10"/>
      <c r="QKQ446" s="10"/>
      <c r="QKR446" s="10"/>
      <c r="QKS446" s="10"/>
      <c r="QKT446" s="10"/>
      <c r="QKU446" s="10"/>
      <c r="QKV446" s="10"/>
      <c r="QKW446" s="10"/>
      <c r="QKX446" s="10"/>
      <c r="QKY446" s="10"/>
      <c r="QKZ446" s="10"/>
      <c r="QLA446" s="10"/>
      <c r="QLB446" s="10"/>
      <c r="QLC446" s="10"/>
      <c r="QLD446" s="10"/>
      <c r="QLE446" s="10"/>
      <c r="QLF446" s="10"/>
      <c r="QLG446" s="10"/>
      <c r="QLH446" s="10"/>
      <c r="QLI446" s="10"/>
      <c r="QLJ446" s="10"/>
      <c r="QLK446" s="10"/>
      <c r="QLL446" s="10"/>
      <c r="QLM446" s="10"/>
      <c r="QLN446" s="10"/>
      <c r="QLO446" s="10"/>
      <c r="QLP446" s="10"/>
      <c r="QLQ446" s="10"/>
      <c r="QLR446" s="10"/>
      <c r="QLS446" s="10"/>
      <c r="QLT446" s="10"/>
      <c r="QLU446" s="10"/>
      <c r="QLV446" s="10"/>
      <c r="QLW446" s="10"/>
      <c r="QLX446" s="10"/>
      <c r="QLY446" s="10"/>
      <c r="QLZ446" s="10"/>
      <c r="QMA446" s="10"/>
      <c r="QMB446" s="10"/>
      <c r="QMC446" s="10"/>
      <c r="QMD446" s="10"/>
      <c r="QME446" s="10"/>
      <c r="QMF446" s="10"/>
      <c r="QMG446" s="10"/>
      <c r="QMH446" s="10"/>
      <c r="QMI446" s="10"/>
      <c r="QMJ446" s="10"/>
      <c r="QMK446" s="10"/>
      <c r="QML446" s="10"/>
      <c r="QMM446" s="10"/>
      <c r="QMN446" s="10"/>
      <c r="QMO446" s="10"/>
      <c r="QMP446" s="10"/>
      <c r="QMQ446" s="10"/>
      <c r="QMR446" s="10"/>
      <c r="QMS446" s="10"/>
      <c r="QMT446" s="10"/>
      <c r="QMU446" s="10"/>
      <c r="QMV446" s="10"/>
      <c r="QMW446" s="10"/>
      <c r="QMX446" s="10"/>
      <c r="QMY446" s="10"/>
      <c r="QMZ446" s="10"/>
      <c r="QNA446" s="10"/>
      <c r="QNB446" s="10"/>
      <c r="QNC446" s="10"/>
      <c r="QND446" s="10"/>
      <c r="QNE446" s="10"/>
      <c r="QNF446" s="10"/>
      <c r="QNG446" s="10"/>
      <c r="QNH446" s="10"/>
      <c r="QNI446" s="10"/>
      <c r="QNJ446" s="10"/>
      <c r="QNK446" s="10"/>
      <c r="QNL446" s="10"/>
      <c r="QNM446" s="10"/>
      <c r="QNN446" s="10"/>
      <c r="QNO446" s="10"/>
      <c r="QNP446" s="10"/>
      <c r="QNQ446" s="10"/>
      <c r="QNR446" s="10"/>
      <c r="QNS446" s="10"/>
      <c r="QNT446" s="10"/>
      <c r="QNU446" s="10"/>
      <c r="QNV446" s="10"/>
      <c r="QNW446" s="10"/>
      <c r="QNX446" s="10"/>
      <c r="QNY446" s="10"/>
      <c r="QNZ446" s="10"/>
      <c r="QOA446" s="10"/>
      <c r="QOB446" s="10"/>
      <c r="QOC446" s="10"/>
      <c r="QOD446" s="10"/>
      <c r="QOE446" s="10"/>
      <c r="QOF446" s="10"/>
      <c r="QOG446" s="10"/>
      <c r="QOH446" s="10"/>
      <c r="QOI446" s="10"/>
      <c r="QOJ446" s="10"/>
      <c r="QOK446" s="10"/>
      <c r="QOL446" s="10"/>
      <c r="QOM446" s="10"/>
      <c r="QON446" s="10"/>
      <c r="QOO446" s="10"/>
      <c r="QOP446" s="10"/>
      <c r="QOQ446" s="10"/>
      <c r="QOR446" s="10"/>
      <c r="QOS446" s="10"/>
      <c r="QOT446" s="10"/>
      <c r="QOU446" s="10"/>
      <c r="QOV446" s="10"/>
      <c r="QOW446" s="10"/>
      <c r="QOX446" s="10"/>
      <c r="QOY446" s="10"/>
      <c r="QOZ446" s="10"/>
      <c r="QPA446" s="10"/>
      <c r="QPB446" s="10"/>
      <c r="QPC446" s="10"/>
      <c r="QPD446" s="10"/>
      <c r="QPE446" s="10"/>
      <c r="QPF446" s="10"/>
      <c r="QPG446" s="10"/>
      <c r="QPH446" s="10"/>
      <c r="QPI446" s="10"/>
      <c r="QPJ446" s="10"/>
      <c r="QPK446" s="10"/>
      <c r="QPL446" s="10"/>
      <c r="QPM446" s="10"/>
      <c r="QPN446" s="10"/>
      <c r="QPO446" s="10"/>
      <c r="QPP446" s="10"/>
      <c r="QPQ446" s="10"/>
      <c r="QPR446" s="10"/>
      <c r="QPS446" s="10"/>
      <c r="QPT446" s="10"/>
      <c r="QPU446" s="10"/>
      <c r="QPV446" s="10"/>
      <c r="QPW446" s="10"/>
      <c r="QPX446" s="10"/>
      <c r="QPY446" s="10"/>
      <c r="QPZ446" s="10"/>
      <c r="QQA446" s="10"/>
      <c r="QQB446" s="10"/>
      <c r="QQC446" s="10"/>
      <c r="QQD446" s="10"/>
      <c r="QQE446" s="10"/>
      <c r="QQF446" s="10"/>
      <c r="QQG446" s="10"/>
      <c r="QQH446" s="10"/>
      <c r="QQI446" s="10"/>
      <c r="QQJ446" s="10"/>
      <c r="QQK446" s="10"/>
      <c r="QQL446" s="10"/>
      <c r="QQM446" s="10"/>
      <c r="QQN446" s="10"/>
      <c r="QQO446" s="10"/>
      <c r="QQP446" s="10"/>
      <c r="QQQ446" s="10"/>
      <c r="QQR446" s="10"/>
      <c r="QQS446" s="10"/>
      <c r="QQT446" s="10"/>
      <c r="QQU446" s="10"/>
      <c r="QQV446" s="10"/>
      <c r="QQW446" s="10"/>
      <c r="QQX446" s="10"/>
      <c r="QQY446" s="10"/>
      <c r="QQZ446" s="10"/>
      <c r="QRA446" s="10"/>
      <c r="QRB446" s="10"/>
      <c r="QRC446" s="10"/>
      <c r="QRD446" s="10"/>
      <c r="QRE446" s="10"/>
      <c r="QRF446" s="10"/>
      <c r="QRG446" s="10"/>
      <c r="QRH446" s="10"/>
      <c r="QRI446" s="10"/>
      <c r="QRJ446" s="10"/>
      <c r="QRK446" s="10"/>
      <c r="QRL446" s="10"/>
      <c r="QRM446" s="10"/>
      <c r="QRN446" s="10"/>
      <c r="QRO446" s="10"/>
      <c r="QRP446" s="10"/>
      <c r="QRQ446" s="10"/>
      <c r="QRR446" s="10"/>
      <c r="QRS446" s="10"/>
      <c r="QRT446" s="10"/>
      <c r="QRU446" s="10"/>
      <c r="QRV446" s="10"/>
      <c r="QRW446" s="10"/>
      <c r="QRX446" s="10"/>
      <c r="QRY446" s="10"/>
      <c r="QRZ446" s="10"/>
      <c r="QSA446" s="10"/>
      <c r="QSB446" s="10"/>
      <c r="QSC446" s="10"/>
      <c r="QSD446" s="10"/>
      <c r="QSE446" s="10"/>
      <c r="QSF446" s="10"/>
      <c r="QSG446" s="10"/>
      <c r="QSH446" s="10"/>
      <c r="QSI446" s="10"/>
      <c r="QSJ446" s="10"/>
      <c r="QSK446" s="10"/>
      <c r="QSL446" s="10"/>
      <c r="QSM446" s="10"/>
      <c r="QSN446" s="10"/>
      <c r="QSO446" s="10"/>
      <c r="QSP446" s="10"/>
      <c r="QSQ446" s="10"/>
      <c r="QSR446" s="10"/>
      <c r="QSS446" s="10"/>
      <c r="QST446" s="10"/>
      <c r="QSU446" s="10"/>
      <c r="QSV446" s="10"/>
      <c r="QSW446" s="10"/>
      <c r="QSX446" s="10"/>
      <c r="QSY446" s="10"/>
      <c r="QSZ446" s="10"/>
      <c r="QTA446" s="10"/>
      <c r="QTB446" s="10"/>
      <c r="QTC446" s="10"/>
      <c r="QTD446" s="10"/>
      <c r="QTE446" s="10"/>
      <c r="QTF446" s="10"/>
      <c r="QTG446" s="10"/>
      <c r="QTH446" s="10"/>
      <c r="QTI446" s="10"/>
      <c r="QTJ446" s="10"/>
      <c r="QTK446" s="10"/>
      <c r="QTL446" s="10"/>
      <c r="QTM446" s="10"/>
      <c r="QTN446" s="10"/>
      <c r="QTO446" s="10"/>
      <c r="QTP446" s="10"/>
      <c r="QTQ446" s="10"/>
      <c r="QTR446" s="10"/>
      <c r="QTS446" s="10"/>
      <c r="QTT446" s="10"/>
      <c r="QTU446" s="10"/>
      <c r="QTV446" s="10"/>
      <c r="QTW446" s="10"/>
      <c r="QTX446" s="10"/>
      <c r="QTY446" s="10"/>
      <c r="QTZ446" s="10"/>
      <c r="QUA446" s="10"/>
      <c r="QUB446" s="10"/>
      <c r="QUC446" s="10"/>
      <c r="QUD446" s="10"/>
      <c r="QUE446" s="10"/>
      <c r="QUF446" s="10"/>
      <c r="QUG446" s="10"/>
      <c r="QUH446" s="10"/>
      <c r="QUI446" s="10"/>
      <c r="QUJ446" s="10"/>
      <c r="QUK446" s="10"/>
      <c r="QUL446" s="10"/>
      <c r="QUM446" s="10"/>
      <c r="QUN446" s="10"/>
      <c r="QUO446" s="10"/>
      <c r="QUP446" s="10"/>
      <c r="QUQ446" s="10"/>
      <c r="QUR446" s="10"/>
      <c r="QUS446" s="10"/>
      <c r="QUT446" s="10"/>
      <c r="QUU446" s="10"/>
      <c r="QUV446" s="10"/>
      <c r="QUW446" s="10"/>
      <c r="QUX446" s="10"/>
      <c r="QUY446" s="10"/>
      <c r="QUZ446" s="10"/>
      <c r="QVA446" s="10"/>
      <c r="QVB446" s="10"/>
      <c r="QVC446" s="10"/>
      <c r="QVD446" s="10"/>
      <c r="QVE446" s="10"/>
      <c r="QVF446" s="10"/>
      <c r="QVG446" s="10"/>
      <c r="QVH446" s="10"/>
      <c r="QVI446" s="10"/>
      <c r="QVJ446" s="10"/>
      <c r="QVK446" s="10"/>
      <c r="QVL446" s="10"/>
      <c r="QVM446" s="10"/>
      <c r="QVN446" s="10"/>
      <c r="QVO446" s="10"/>
      <c r="QVP446" s="10"/>
      <c r="QVQ446" s="10"/>
      <c r="QVR446" s="10"/>
      <c r="QVS446" s="10"/>
      <c r="QVT446" s="10"/>
      <c r="QVU446" s="10"/>
      <c r="QVV446" s="10"/>
      <c r="QVW446" s="10"/>
      <c r="QVX446" s="10"/>
      <c r="QVY446" s="10"/>
      <c r="QVZ446" s="10"/>
      <c r="QWA446" s="10"/>
      <c r="QWB446" s="10"/>
      <c r="QWC446" s="10"/>
      <c r="QWD446" s="10"/>
      <c r="QWE446" s="10"/>
      <c r="QWF446" s="10"/>
      <c r="QWG446" s="10"/>
      <c r="QWH446" s="10"/>
      <c r="QWI446" s="10"/>
      <c r="QWJ446" s="10"/>
      <c r="QWK446" s="10"/>
      <c r="QWL446" s="10"/>
      <c r="QWM446" s="10"/>
      <c r="QWN446" s="10"/>
      <c r="QWO446" s="10"/>
      <c r="QWP446" s="10"/>
      <c r="QWQ446" s="10"/>
      <c r="QWR446" s="10"/>
      <c r="QWS446" s="10"/>
      <c r="QWT446" s="10"/>
      <c r="QWU446" s="10"/>
      <c r="QWV446" s="10"/>
      <c r="QWW446" s="10"/>
      <c r="QWX446" s="10"/>
      <c r="QWY446" s="10"/>
      <c r="QWZ446" s="10"/>
      <c r="QXA446" s="10"/>
      <c r="QXB446" s="10"/>
      <c r="QXC446" s="10"/>
      <c r="QXD446" s="10"/>
      <c r="QXE446" s="10"/>
      <c r="QXF446" s="10"/>
      <c r="QXG446" s="10"/>
      <c r="QXH446" s="10"/>
      <c r="QXI446" s="10"/>
      <c r="QXJ446" s="10"/>
      <c r="QXK446" s="10"/>
      <c r="QXL446" s="10"/>
      <c r="QXM446" s="10"/>
      <c r="QXN446" s="10"/>
      <c r="QXO446" s="10"/>
      <c r="QXP446" s="10"/>
      <c r="QXQ446" s="10"/>
      <c r="QXR446" s="10"/>
      <c r="QXS446" s="10"/>
      <c r="QXT446" s="10"/>
      <c r="QXU446" s="10"/>
      <c r="QXV446" s="10"/>
      <c r="QXW446" s="10"/>
      <c r="QXX446" s="10"/>
      <c r="QXY446" s="10"/>
      <c r="QXZ446" s="10"/>
      <c r="QYA446" s="10"/>
      <c r="QYB446" s="10"/>
      <c r="QYC446" s="10"/>
      <c r="QYD446" s="10"/>
      <c r="QYE446" s="10"/>
      <c r="QYF446" s="10"/>
      <c r="QYG446" s="10"/>
      <c r="QYH446" s="10"/>
      <c r="QYI446" s="10"/>
      <c r="QYJ446" s="10"/>
      <c r="QYK446" s="10"/>
      <c r="QYL446" s="10"/>
      <c r="QYM446" s="10"/>
      <c r="QYN446" s="10"/>
      <c r="QYO446" s="10"/>
      <c r="QYP446" s="10"/>
      <c r="QYQ446" s="10"/>
      <c r="QYR446" s="10"/>
      <c r="QYS446" s="10"/>
      <c r="QYT446" s="10"/>
      <c r="QYU446" s="10"/>
      <c r="QYV446" s="10"/>
      <c r="QYW446" s="10"/>
      <c r="QYX446" s="10"/>
      <c r="QYY446" s="10"/>
      <c r="QYZ446" s="10"/>
      <c r="QZA446" s="10"/>
      <c r="QZB446" s="10"/>
      <c r="QZC446" s="10"/>
      <c r="QZD446" s="10"/>
      <c r="QZE446" s="10"/>
      <c r="QZF446" s="10"/>
      <c r="QZG446" s="10"/>
      <c r="QZH446" s="10"/>
      <c r="QZI446" s="10"/>
      <c r="QZJ446" s="10"/>
      <c r="QZK446" s="10"/>
      <c r="QZL446" s="10"/>
      <c r="QZM446" s="10"/>
      <c r="QZN446" s="10"/>
      <c r="QZO446" s="10"/>
      <c r="QZP446" s="10"/>
      <c r="QZQ446" s="10"/>
      <c r="QZR446" s="10"/>
      <c r="QZS446" s="10"/>
      <c r="QZT446" s="10"/>
      <c r="QZU446" s="10"/>
      <c r="QZV446" s="10"/>
      <c r="QZW446" s="10"/>
      <c r="QZX446" s="10"/>
      <c r="QZY446" s="10"/>
      <c r="QZZ446" s="10"/>
      <c r="RAA446" s="10"/>
      <c r="RAB446" s="10"/>
      <c r="RAC446" s="10"/>
      <c r="RAD446" s="10"/>
      <c r="RAE446" s="10"/>
      <c r="RAF446" s="10"/>
      <c r="RAG446" s="10"/>
      <c r="RAH446" s="10"/>
      <c r="RAI446" s="10"/>
      <c r="RAJ446" s="10"/>
      <c r="RAK446" s="10"/>
      <c r="RAL446" s="10"/>
      <c r="RAM446" s="10"/>
      <c r="RAN446" s="10"/>
      <c r="RAO446" s="10"/>
      <c r="RAP446" s="10"/>
      <c r="RAQ446" s="10"/>
      <c r="RAR446" s="10"/>
      <c r="RAS446" s="10"/>
      <c r="RAT446" s="10"/>
      <c r="RAU446" s="10"/>
      <c r="RAV446" s="10"/>
      <c r="RAW446" s="10"/>
      <c r="RAX446" s="10"/>
      <c r="RAY446" s="10"/>
      <c r="RAZ446" s="10"/>
      <c r="RBA446" s="10"/>
      <c r="RBB446" s="10"/>
      <c r="RBC446" s="10"/>
      <c r="RBD446" s="10"/>
      <c r="RBE446" s="10"/>
      <c r="RBF446" s="10"/>
      <c r="RBG446" s="10"/>
      <c r="RBH446" s="10"/>
      <c r="RBI446" s="10"/>
      <c r="RBJ446" s="10"/>
      <c r="RBK446" s="10"/>
      <c r="RBL446" s="10"/>
      <c r="RBM446" s="10"/>
      <c r="RBN446" s="10"/>
      <c r="RBO446" s="10"/>
      <c r="RBP446" s="10"/>
      <c r="RBQ446" s="10"/>
      <c r="RBR446" s="10"/>
      <c r="RBS446" s="10"/>
      <c r="RBT446" s="10"/>
      <c r="RBU446" s="10"/>
      <c r="RBV446" s="10"/>
      <c r="RBW446" s="10"/>
      <c r="RBX446" s="10"/>
      <c r="RBY446" s="10"/>
      <c r="RBZ446" s="10"/>
      <c r="RCA446" s="10"/>
      <c r="RCB446" s="10"/>
      <c r="RCC446" s="10"/>
      <c r="RCD446" s="10"/>
      <c r="RCE446" s="10"/>
      <c r="RCF446" s="10"/>
      <c r="RCG446" s="10"/>
      <c r="RCH446" s="10"/>
      <c r="RCI446" s="10"/>
      <c r="RCJ446" s="10"/>
      <c r="RCK446" s="10"/>
      <c r="RCL446" s="10"/>
      <c r="RCM446" s="10"/>
      <c r="RCN446" s="10"/>
      <c r="RCO446" s="10"/>
      <c r="RCP446" s="10"/>
      <c r="RCQ446" s="10"/>
      <c r="RCR446" s="10"/>
      <c r="RCS446" s="10"/>
      <c r="RCT446" s="10"/>
      <c r="RCU446" s="10"/>
      <c r="RCV446" s="10"/>
      <c r="RCW446" s="10"/>
      <c r="RCX446" s="10"/>
      <c r="RCY446" s="10"/>
      <c r="RCZ446" s="10"/>
      <c r="RDA446" s="10"/>
      <c r="RDB446" s="10"/>
      <c r="RDC446" s="10"/>
      <c r="RDD446" s="10"/>
      <c r="RDE446" s="10"/>
      <c r="RDF446" s="10"/>
      <c r="RDG446" s="10"/>
      <c r="RDH446" s="10"/>
      <c r="RDI446" s="10"/>
      <c r="RDJ446" s="10"/>
      <c r="RDK446" s="10"/>
      <c r="RDL446" s="10"/>
      <c r="RDM446" s="10"/>
      <c r="RDN446" s="10"/>
      <c r="RDO446" s="10"/>
      <c r="RDP446" s="10"/>
      <c r="RDQ446" s="10"/>
      <c r="RDR446" s="10"/>
      <c r="RDS446" s="10"/>
      <c r="RDT446" s="10"/>
      <c r="RDU446" s="10"/>
      <c r="RDV446" s="10"/>
      <c r="RDW446" s="10"/>
      <c r="RDX446" s="10"/>
      <c r="RDY446" s="10"/>
      <c r="RDZ446" s="10"/>
      <c r="REA446" s="10"/>
      <c r="REB446" s="10"/>
      <c r="REC446" s="10"/>
      <c r="RED446" s="10"/>
      <c r="REE446" s="10"/>
      <c r="REF446" s="10"/>
      <c r="REG446" s="10"/>
      <c r="REH446" s="10"/>
      <c r="REI446" s="10"/>
      <c r="REJ446" s="10"/>
      <c r="REK446" s="10"/>
      <c r="REL446" s="10"/>
      <c r="REM446" s="10"/>
      <c r="REN446" s="10"/>
      <c r="REO446" s="10"/>
      <c r="REP446" s="10"/>
      <c r="REQ446" s="10"/>
      <c r="RER446" s="10"/>
      <c r="RES446" s="10"/>
      <c r="RET446" s="10"/>
      <c r="REU446" s="10"/>
      <c r="REV446" s="10"/>
      <c r="REW446" s="10"/>
      <c r="REX446" s="10"/>
      <c r="REY446" s="10"/>
      <c r="REZ446" s="10"/>
      <c r="RFA446" s="10"/>
      <c r="RFB446" s="10"/>
      <c r="RFC446" s="10"/>
      <c r="RFD446" s="10"/>
      <c r="RFE446" s="10"/>
      <c r="RFF446" s="10"/>
      <c r="RFG446" s="10"/>
      <c r="RFH446" s="10"/>
      <c r="RFI446" s="10"/>
      <c r="RFJ446" s="10"/>
      <c r="RFK446" s="10"/>
      <c r="RFL446" s="10"/>
      <c r="RFM446" s="10"/>
      <c r="RFN446" s="10"/>
      <c r="RFO446" s="10"/>
      <c r="RFP446" s="10"/>
      <c r="RFQ446" s="10"/>
      <c r="RFR446" s="10"/>
      <c r="RFS446" s="10"/>
      <c r="RFT446" s="10"/>
      <c r="RFU446" s="10"/>
      <c r="RFV446" s="10"/>
      <c r="RFW446" s="10"/>
      <c r="RFX446" s="10"/>
      <c r="RFY446" s="10"/>
      <c r="RFZ446" s="10"/>
      <c r="RGA446" s="10"/>
      <c r="RGB446" s="10"/>
      <c r="RGC446" s="10"/>
      <c r="RGD446" s="10"/>
      <c r="RGE446" s="10"/>
      <c r="RGF446" s="10"/>
      <c r="RGG446" s="10"/>
      <c r="RGH446" s="10"/>
      <c r="RGI446" s="10"/>
      <c r="RGJ446" s="10"/>
      <c r="RGK446" s="10"/>
      <c r="RGL446" s="10"/>
      <c r="RGM446" s="10"/>
      <c r="RGN446" s="10"/>
      <c r="RGO446" s="10"/>
      <c r="RGP446" s="10"/>
      <c r="RGQ446" s="10"/>
      <c r="RGR446" s="10"/>
      <c r="RGS446" s="10"/>
      <c r="RGT446" s="10"/>
      <c r="RGU446" s="10"/>
      <c r="RGV446" s="10"/>
      <c r="RGW446" s="10"/>
      <c r="RGX446" s="10"/>
      <c r="RGY446" s="10"/>
      <c r="RGZ446" s="10"/>
      <c r="RHA446" s="10"/>
      <c r="RHB446" s="10"/>
      <c r="RHC446" s="10"/>
      <c r="RHD446" s="10"/>
      <c r="RHE446" s="10"/>
      <c r="RHF446" s="10"/>
      <c r="RHG446" s="10"/>
      <c r="RHH446" s="10"/>
      <c r="RHI446" s="10"/>
      <c r="RHJ446" s="10"/>
      <c r="RHK446" s="10"/>
      <c r="RHL446" s="10"/>
      <c r="RHM446" s="10"/>
      <c r="RHN446" s="10"/>
      <c r="RHO446" s="10"/>
      <c r="RHP446" s="10"/>
      <c r="RHQ446" s="10"/>
      <c r="RHR446" s="10"/>
      <c r="RHS446" s="10"/>
      <c r="RHT446" s="10"/>
      <c r="RHU446" s="10"/>
      <c r="RHV446" s="10"/>
      <c r="RHW446" s="10"/>
      <c r="RHX446" s="10"/>
      <c r="RHY446" s="10"/>
      <c r="RHZ446" s="10"/>
      <c r="RIA446" s="10"/>
      <c r="RIB446" s="10"/>
      <c r="RIC446" s="10"/>
      <c r="RID446" s="10"/>
      <c r="RIE446" s="10"/>
      <c r="RIF446" s="10"/>
      <c r="RIG446" s="10"/>
      <c r="RIH446" s="10"/>
      <c r="RII446" s="10"/>
      <c r="RIJ446" s="10"/>
      <c r="RIK446" s="10"/>
      <c r="RIL446" s="10"/>
      <c r="RIM446" s="10"/>
      <c r="RIN446" s="10"/>
      <c r="RIO446" s="10"/>
      <c r="RIP446" s="10"/>
      <c r="RIQ446" s="10"/>
      <c r="RIR446" s="10"/>
      <c r="RIS446" s="10"/>
      <c r="RIT446" s="10"/>
      <c r="RIU446" s="10"/>
      <c r="RIV446" s="10"/>
      <c r="RIW446" s="10"/>
      <c r="RIX446" s="10"/>
      <c r="RIY446" s="10"/>
      <c r="RIZ446" s="10"/>
      <c r="RJA446" s="10"/>
      <c r="RJB446" s="10"/>
      <c r="RJC446" s="10"/>
      <c r="RJD446" s="10"/>
      <c r="RJE446" s="10"/>
      <c r="RJF446" s="10"/>
      <c r="RJG446" s="10"/>
      <c r="RJH446" s="10"/>
      <c r="RJI446" s="10"/>
      <c r="RJJ446" s="10"/>
      <c r="RJK446" s="10"/>
      <c r="RJL446" s="10"/>
      <c r="RJM446" s="10"/>
      <c r="RJN446" s="10"/>
      <c r="RJO446" s="10"/>
      <c r="RJP446" s="10"/>
      <c r="RJQ446" s="10"/>
      <c r="RJR446" s="10"/>
      <c r="RJS446" s="10"/>
      <c r="RJT446" s="10"/>
      <c r="RJU446" s="10"/>
      <c r="RJV446" s="10"/>
      <c r="RJW446" s="10"/>
      <c r="RJX446" s="10"/>
      <c r="RJY446" s="10"/>
      <c r="RJZ446" s="10"/>
      <c r="RKA446" s="10"/>
      <c r="RKB446" s="10"/>
      <c r="RKC446" s="10"/>
      <c r="RKD446" s="10"/>
      <c r="RKE446" s="10"/>
      <c r="RKF446" s="10"/>
      <c r="RKG446" s="10"/>
      <c r="RKH446" s="10"/>
      <c r="RKI446" s="10"/>
      <c r="RKJ446" s="10"/>
      <c r="RKK446" s="10"/>
      <c r="RKL446" s="10"/>
      <c r="RKM446" s="10"/>
      <c r="RKN446" s="10"/>
      <c r="RKO446" s="10"/>
      <c r="RKP446" s="10"/>
      <c r="RKQ446" s="10"/>
      <c r="RKR446" s="10"/>
      <c r="RKS446" s="10"/>
      <c r="RKT446" s="10"/>
      <c r="RKU446" s="10"/>
      <c r="RKV446" s="10"/>
      <c r="RKW446" s="10"/>
      <c r="RKX446" s="10"/>
      <c r="RKY446" s="10"/>
      <c r="RKZ446" s="10"/>
      <c r="RLA446" s="10"/>
      <c r="RLB446" s="10"/>
      <c r="RLC446" s="10"/>
      <c r="RLD446" s="10"/>
      <c r="RLE446" s="10"/>
      <c r="RLF446" s="10"/>
      <c r="RLG446" s="10"/>
      <c r="RLH446" s="10"/>
      <c r="RLI446" s="10"/>
      <c r="RLJ446" s="10"/>
      <c r="RLK446" s="10"/>
      <c r="RLL446" s="10"/>
      <c r="RLM446" s="10"/>
      <c r="RLN446" s="10"/>
      <c r="RLO446" s="10"/>
      <c r="RLP446" s="10"/>
      <c r="RLQ446" s="10"/>
      <c r="RLR446" s="10"/>
      <c r="RLS446" s="10"/>
      <c r="RLT446" s="10"/>
      <c r="RLU446" s="10"/>
      <c r="RLV446" s="10"/>
      <c r="RLW446" s="10"/>
      <c r="RLX446" s="10"/>
      <c r="RLY446" s="10"/>
      <c r="RLZ446" s="10"/>
      <c r="RMA446" s="10"/>
      <c r="RMB446" s="10"/>
      <c r="RMC446" s="10"/>
      <c r="RMD446" s="10"/>
      <c r="RME446" s="10"/>
      <c r="RMF446" s="10"/>
      <c r="RMG446" s="10"/>
      <c r="RMH446" s="10"/>
      <c r="RMI446" s="10"/>
      <c r="RMJ446" s="10"/>
      <c r="RMK446" s="10"/>
      <c r="RML446" s="10"/>
      <c r="RMM446" s="10"/>
      <c r="RMN446" s="10"/>
      <c r="RMO446" s="10"/>
      <c r="RMP446" s="10"/>
      <c r="RMQ446" s="10"/>
      <c r="RMR446" s="10"/>
      <c r="RMS446" s="10"/>
      <c r="RMT446" s="10"/>
      <c r="RMU446" s="10"/>
      <c r="RMV446" s="10"/>
      <c r="RMW446" s="10"/>
      <c r="RMX446" s="10"/>
      <c r="RMY446" s="10"/>
      <c r="RMZ446" s="10"/>
      <c r="RNA446" s="10"/>
      <c r="RNB446" s="10"/>
      <c r="RNC446" s="10"/>
      <c r="RND446" s="10"/>
      <c r="RNE446" s="10"/>
      <c r="RNF446" s="10"/>
      <c r="RNG446" s="10"/>
      <c r="RNH446" s="10"/>
      <c r="RNI446" s="10"/>
      <c r="RNJ446" s="10"/>
      <c r="RNK446" s="10"/>
      <c r="RNL446" s="10"/>
      <c r="RNM446" s="10"/>
      <c r="RNN446" s="10"/>
      <c r="RNO446" s="10"/>
      <c r="RNP446" s="10"/>
      <c r="RNQ446" s="10"/>
      <c r="RNR446" s="10"/>
      <c r="RNS446" s="10"/>
      <c r="RNT446" s="10"/>
      <c r="RNU446" s="10"/>
      <c r="RNV446" s="10"/>
      <c r="RNW446" s="10"/>
      <c r="RNX446" s="10"/>
      <c r="RNY446" s="10"/>
      <c r="RNZ446" s="10"/>
      <c r="ROA446" s="10"/>
      <c r="ROB446" s="10"/>
      <c r="ROC446" s="10"/>
      <c r="ROD446" s="10"/>
      <c r="ROE446" s="10"/>
      <c r="ROF446" s="10"/>
      <c r="ROG446" s="10"/>
      <c r="ROH446" s="10"/>
      <c r="ROI446" s="10"/>
      <c r="ROJ446" s="10"/>
      <c r="ROK446" s="10"/>
      <c r="ROL446" s="10"/>
      <c r="ROM446" s="10"/>
      <c r="RON446" s="10"/>
      <c r="ROO446" s="10"/>
      <c r="ROP446" s="10"/>
      <c r="ROQ446" s="10"/>
      <c r="ROR446" s="10"/>
      <c r="ROS446" s="10"/>
      <c r="ROT446" s="10"/>
      <c r="ROU446" s="10"/>
      <c r="ROV446" s="10"/>
      <c r="ROW446" s="10"/>
      <c r="ROX446" s="10"/>
      <c r="ROY446" s="10"/>
      <c r="ROZ446" s="10"/>
      <c r="RPA446" s="10"/>
      <c r="RPB446" s="10"/>
      <c r="RPC446" s="10"/>
      <c r="RPD446" s="10"/>
      <c r="RPE446" s="10"/>
      <c r="RPF446" s="10"/>
      <c r="RPG446" s="10"/>
      <c r="RPH446" s="10"/>
      <c r="RPI446" s="10"/>
      <c r="RPJ446" s="10"/>
      <c r="RPK446" s="10"/>
      <c r="RPL446" s="10"/>
      <c r="RPM446" s="10"/>
      <c r="RPN446" s="10"/>
      <c r="RPO446" s="10"/>
      <c r="RPP446" s="10"/>
      <c r="RPQ446" s="10"/>
      <c r="RPR446" s="10"/>
      <c r="RPS446" s="10"/>
      <c r="RPT446" s="10"/>
      <c r="RPU446" s="10"/>
      <c r="RPV446" s="10"/>
      <c r="RPW446" s="10"/>
      <c r="RPX446" s="10"/>
      <c r="RPY446" s="10"/>
      <c r="RPZ446" s="10"/>
      <c r="RQA446" s="10"/>
      <c r="RQB446" s="10"/>
      <c r="RQC446" s="10"/>
      <c r="RQD446" s="10"/>
      <c r="RQE446" s="10"/>
      <c r="RQF446" s="10"/>
      <c r="RQG446" s="10"/>
      <c r="RQH446" s="10"/>
      <c r="RQI446" s="10"/>
      <c r="RQJ446" s="10"/>
      <c r="RQK446" s="10"/>
      <c r="RQL446" s="10"/>
      <c r="RQM446" s="10"/>
      <c r="RQN446" s="10"/>
      <c r="RQO446" s="10"/>
      <c r="RQP446" s="10"/>
      <c r="RQQ446" s="10"/>
      <c r="RQR446" s="10"/>
      <c r="RQS446" s="10"/>
      <c r="RQT446" s="10"/>
      <c r="RQU446" s="10"/>
      <c r="RQV446" s="10"/>
      <c r="RQW446" s="10"/>
      <c r="RQX446" s="10"/>
      <c r="RQY446" s="10"/>
      <c r="RQZ446" s="10"/>
      <c r="RRA446" s="10"/>
      <c r="RRB446" s="10"/>
      <c r="RRC446" s="10"/>
      <c r="RRD446" s="10"/>
      <c r="RRE446" s="10"/>
      <c r="RRF446" s="10"/>
      <c r="RRG446" s="10"/>
      <c r="RRH446" s="10"/>
      <c r="RRI446" s="10"/>
      <c r="RRJ446" s="10"/>
      <c r="RRK446" s="10"/>
      <c r="RRL446" s="10"/>
      <c r="RRM446" s="10"/>
      <c r="RRN446" s="10"/>
      <c r="RRO446" s="10"/>
      <c r="RRP446" s="10"/>
      <c r="RRQ446" s="10"/>
      <c r="RRR446" s="10"/>
      <c r="RRS446" s="10"/>
      <c r="RRT446" s="10"/>
      <c r="RRU446" s="10"/>
      <c r="RRV446" s="10"/>
      <c r="RRW446" s="10"/>
      <c r="RRX446" s="10"/>
      <c r="RRY446" s="10"/>
      <c r="RRZ446" s="10"/>
      <c r="RSA446" s="10"/>
      <c r="RSB446" s="10"/>
      <c r="RSC446" s="10"/>
      <c r="RSD446" s="10"/>
      <c r="RSE446" s="10"/>
      <c r="RSF446" s="10"/>
      <c r="RSG446" s="10"/>
      <c r="RSH446" s="10"/>
      <c r="RSI446" s="10"/>
      <c r="RSJ446" s="10"/>
      <c r="RSK446" s="10"/>
      <c r="RSL446" s="10"/>
      <c r="RSM446" s="10"/>
      <c r="RSN446" s="10"/>
      <c r="RSO446" s="10"/>
      <c r="RSP446" s="10"/>
      <c r="RSQ446" s="10"/>
      <c r="RSR446" s="10"/>
      <c r="RSS446" s="10"/>
      <c r="RST446" s="10"/>
      <c r="RSU446" s="10"/>
      <c r="RSV446" s="10"/>
      <c r="RSW446" s="10"/>
      <c r="RSX446" s="10"/>
      <c r="RSY446" s="10"/>
      <c r="RSZ446" s="10"/>
      <c r="RTA446" s="10"/>
      <c r="RTB446" s="10"/>
      <c r="RTC446" s="10"/>
      <c r="RTD446" s="10"/>
      <c r="RTE446" s="10"/>
      <c r="RTF446" s="10"/>
      <c r="RTG446" s="10"/>
      <c r="RTH446" s="10"/>
      <c r="RTI446" s="10"/>
      <c r="RTJ446" s="10"/>
      <c r="RTK446" s="10"/>
      <c r="RTL446" s="10"/>
      <c r="RTM446" s="10"/>
      <c r="RTN446" s="10"/>
      <c r="RTO446" s="10"/>
      <c r="RTP446" s="10"/>
      <c r="RTQ446" s="10"/>
      <c r="RTR446" s="10"/>
      <c r="RTS446" s="10"/>
      <c r="RTT446" s="10"/>
      <c r="RTU446" s="10"/>
      <c r="RTV446" s="10"/>
      <c r="RTW446" s="10"/>
      <c r="RTX446" s="10"/>
      <c r="RTY446" s="10"/>
      <c r="RTZ446" s="10"/>
      <c r="RUA446" s="10"/>
      <c r="RUB446" s="10"/>
      <c r="RUC446" s="10"/>
      <c r="RUD446" s="10"/>
      <c r="RUE446" s="10"/>
      <c r="RUF446" s="10"/>
      <c r="RUG446" s="10"/>
      <c r="RUH446" s="10"/>
      <c r="RUI446" s="10"/>
      <c r="RUJ446" s="10"/>
      <c r="RUK446" s="10"/>
      <c r="RUL446" s="10"/>
      <c r="RUM446" s="10"/>
      <c r="RUN446" s="10"/>
      <c r="RUO446" s="10"/>
      <c r="RUP446" s="10"/>
      <c r="RUQ446" s="10"/>
      <c r="RUR446" s="10"/>
      <c r="RUS446" s="10"/>
      <c r="RUT446" s="10"/>
      <c r="RUU446" s="10"/>
      <c r="RUV446" s="10"/>
      <c r="RUW446" s="10"/>
      <c r="RUX446" s="10"/>
      <c r="RUY446" s="10"/>
      <c r="RUZ446" s="10"/>
      <c r="RVA446" s="10"/>
      <c r="RVB446" s="10"/>
      <c r="RVC446" s="10"/>
      <c r="RVD446" s="10"/>
      <c r="RVE446" s="10"/>
      <c r="RVF446" s="10"/>
      <c r="RVG446" s="10"/>
      <c r="RVH446" s="10"/>
      <c r="RVI446" s="10"/>
      <c r="RVJ446" s="10"/>
      <c r="RVK446" s="10"/>
      <c r="RVL446" s="10"/>
      <c r="RVM446" s="10"/>
      <c r="RVN446" s="10"/>
      <c r="RVO446" s="10"/>
      <c r="RVP446" s="10"/>
      <c r="RVQ446" s="10"/>
      <c r="RVR446" s="10"/>
      <c r="RVS446" s="10"/>
      <c r="RVT446" s="10"/>
      <c r="RVU446" s="10"/>
      <c r="RVV446" s="10"/>
      <c r="RVW446" s="10"/>
      <c r="RVX446" s="10"/>
      <c r="RVY446" s="10"/>
      <c r="RVZ446" s="10"/>
      <c r="RWA446" s="10"/>
      <c r="RWB446" s="10"/>
      <c r="RWC446" s="10"/>
      <c r="RWD446" s="10"/>
      <c r="RWE446" s="10"/>
      <c r="RWF446" s="10"/>
      <c r="RWG446" s="10"/>
      <c r="RWH446" s="10"/>
      <c r="RWI446" s="10"/>
      <c r="RWJ446" s="10"/>
      <c r="RWK446" s="10"/>
      <c r="RWL446" s="10"/>
      <c r="RWM446" s="10"/>
      <c r="RWN446" s="10"/>
      <c r="RWO446" s="10"/>
      <c r="RWP446" s="10"/>
      <c r="RWQ446" s="10"/>
      <c r="RWR446" s="10"/>
      <c r="RWS446" s="10"/>
      <c r="RWT446" s="10"/>
      <c r="RWU446" s="10"/>
      <c r="RWV446" s="10"/>
      <c r="RWW446" s="10"/>
      <c r="RWX446" s="10"/>
      <c r="RWY446" s="10"/>
      <c r="RWZ446" s="10"/>
      <c r="RXA446" s="10"/>
      <c r="RXB446" s="10"/>
      <c r="RXC446" s="10"/>
      <c r="RXD446" s="10"/>
      <c r="RXE446" s="10"/>
      <c r="RXF446" s="10"/>
      <c r="RXG446" s="10"/>
      <c r="RXH446" s="10"/>
      <c r="RXI446" s="10"/>
      <c r="RXJ446" s="10"/>
      <c r="RXK446" s="10"/>
      <c r="RXL446" s="10"/>
      <c r="RXM446" s="10"/>
      <c r="RXN446" s="10"/>
      <c r="RXO446" s="10"/>
      <c r="RXP446" s="10"/>
      <c r="RXQ446" s="10"/>
      <c r="RXR446" s="10"/>
      <c r="RXS446" s="10"/>
      <c r="RXT446" s="10"/>
      <c r="RXU446" s="10"/>
      <c r="RXV446" s="10"/>
      <c r="RXW446" s="10"/>
      <c r="RXX446" s="10"/>
      <c r="RXY446" s="10"/>
      <c r="RXZ446" s="10"/>
      <c r="RYA446" s="10"/>
      <c r="RYB446" s="10"/>
      <c r="RYC446" s="10"/>
      <c r="RYD446" s="10"/>
      <c r="RYE446" s="10"/>
      <c r="RYF446" s="10"/>
      <c r="RYG446" s="10"/>
      <c r="RYH446" s="10"/>
      <c r="RYI446" s="10"/>
      <c r="RYJ446" s="10"/>
      <c r="RYK446" s="10"/>
      <c r="RYL446" s="10"/>
      <c r="RYM446" s="10"/>
      <c r="RYN446" s="10"/>
      <c r="RYO446" s="10"/>
      <c r="RYP446" s="10"/>
      <c r="RYQ446" s="10"/>
      <c r="RYR446" s="10"/>
      <c r="RYS446" s="10"/>
      <c r="RYT446" s="10"/>
      <c r="RYU446" s="10"/>
      <c r="RYV446" s="10"/>
      <c r="RYW446" s="10"/>
      <c r="RYX446" s="10"/>
      <c r="RYY446" s="10"/>
      <c r="RYZ446" s="10"/>
      <c r="RZA446" s="10"/>
    </row>
    <row r="447" spans="1:12845" s="49" customFormat="1" x14ac:dyDescent="0.25">
      <c r="A447" s="10" t="s">
        <v>1878</v>
      </c>
      <c r="B447" s="16">
        <v>43916</v>
      </c>
      <c r="C447" s="10" t="s">
        <v>2023</v>
      </c>
      <c r="D447" s="10" t="s">
        <v>83</v>
      </c>
      <c r="E447" s="10" t="s">
        <v>84</v>
      </c>
      <c r="F447" s="11" t="s">
        <v>25</v>
      </c>
      <c r="G447" s="10" t="s">
        <v>2025</v>
      </c>
      <c r="H447" s="10"/>
      <c r="I447" s="92"/>
      <c r="J447" s="61">
        <v>30</v>
      </c>
      <c r="K447" s="10"/>
      <c r="L447" s="61">
        <v>30000</v>
      </c>
      <c r="M447" s="10" t="s">
        <v>67</v>
      </c>
      <c r="N447" s="10" t="s">
        <v>33</v>
      </c>
      <c r="O447" s="10" t="s">
        <v>2024</v>
      </c>
      <c r="P447" s="10" t="s">
        <v>1290</v>
      </c>
      <c r="Q447" s="10" t="s">
        <v>208</v>
      </c>
      <c r="R447" s="10">
        <v>55112</v>
      </c>
      <c r="S447" s="10">
        <v>45.072521000000002</v>
      </c>
      <c r="T447" s="10">
        <v>-93.182507999999999</v>
      </c>
      <c r="U447" s="10"/>
      <c r="V447" s="10"/>
      <c r="W447" s="10"/>
      <c r="X447" s="46" t="s">
        <v>29</v>
      </c>
      <c r="Y447" s="10">
        <f t="shared" si="6"/>
        <v>2020</v>
      </c>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c r="CQ447" s="42"/>
      <c r="CR447" s="42"/>
      <c r="CS447" s="42"/>
      <c r="CT447" s="42"/>
      <c r="CU447" s="42"/>
      <c r="CV447" s="42"/>
      <c r="CW447" s="42"/>
      <c r="CX447" s="42"/>
      <c r="CY447" s="42"/>
      <c r="CZ447" s="42"/>
      <c r="DA447" s="42"/>
      <c r="DB447" s="42"/>
      <c r="DC447" s="42"/>
      <c r="DD447" s="42"/>
      <c r="DE447" s="42"/>
      <c r="DF447" s="42"/>
      <c r="DG447" s="42"/>
      <c r="DH447" s="42"/>
      <c r="DI447" s="42"/>
      <c r="DJ447" s="42"/>
      <c r="DK447" s="42"/>
      <c r="DL447" s="42"/>
      <c r="DM447" s="42"/>
      <c r="DN447" s="42"/>
      <c r="DO447" s="42"/>
      <c r="DP447" s="42"/>
      <c r="DQ447" s="42"/>
      <c r="DR447" s="42"/>
      <c r="DS447" s="42"/>
      <c r="DT447" s="42"/>
      <c r="DU447" s="42"/>
      <c r="DV447" s="42"/>
      <c r="DW447" s="42"/>
      <c r="DX447" s="42"/>
      <c r="DY447" s="42"/>
      <c r="DZ447" s="42"/>
      <c r="EA447" s="42"/>
      <c r="EB447" s="42"/>
      <c r="EC447" s="42"/>
      <c r="ED447" s="42"/>
      <c r="EE447" s="42"/>
      <c r="EF447" s="42"/>
      <c r="EG447" s="42"/>
      <c r="EH447" s="42"/>
      <c r="EI447" s="42"/>
      <c r="EJ447" s="42"/>
      <c r="EK447" s="42"/>
      <c r="EL447" s="42"/>
      <c r="EM447" s="42"/>
      <c r="EN447" s="42"/>
      <c r="EO447" s="42"/>
      <c r="EP447" s="42"/>
      <c r="EQ447" s="42"/>
      <c r="ER447" s="42"/>
      <c r="ES447" s="42"/>
      <c r="ET447" s="42"/>
      <c r="EU447" s="42"/>
      <c r="EV447" s="42"/>
      <c r="EW447" s="42"/>
      <c r="EX447" s="42"/>
      <c r="EY447" s="42"/>
      <c r="EZ447" s="42"/>
      <c r="FA447" s="42"/>
      <c r="FB447" s="42"/>
      <c r="FC447" s="42"/>
      <c r="FD447" s="42"/>
      <c r="FE447" s="42"/>
      <c r="FF447" s="42"/>
      <c r="FG447" s="42"/>
      <c r="FH447" s="42"/>
      <c r="FI447" s="42"/>
      <c r="FJ447" s="42"/>
      <c r="FK447" s="42"/>
      <c r="FL447" s="42"/>
      <c r="FM447" s="42"/>
      <c r="FN447" s="42"/>
      <c r="FO447" s="42"/>
      <c r="FP447" s="42"/>
      <c r="FQ447" s="42"/>
      <c r="FR447" s="42"/>
      <c r="FS447" s="42"/>
      <c r="FT447" s="42"/>
      <c r="FU447" s="42"/>
      <c r="FV447" s="42"/>
      <c r="FW447" s="42"/>
      <c r="FX447" s="42"/>
      <c r="FY447" s="42"/>
      <c r="FZ447" s="42"/>
      <c r="GA447" s="42"/>
      <c r="GB447" s="42"/>
      <c r="GC447" s="42"/>
      <c r="GD447" s="42"/>
      <c r="GE447" s="42"/>
      <c r="GF447" s="42"/>
      <c r="GG447" s="42"/>
      <c r="GH447" s="42"/>
      <c r="GI447" s="42"/>
      <c r="GJ447" s="42"/>
      <c r="GK447" s="42"/>
      <c r="GL447" s="42"/>
      <c r="GM447" s="42"/>
      <c r="GN447" s="42"/>
      <c r="GO447" s="42"/>
      <c r="GP447" s="42"/>
      <c r="GQ447" s="42"/>
      <c r="GR447" s="42"/>
      <c r="GS447" s="42"/>
      <c r="GT447" s="42"/>
      <c r="GU447" s="42"/>
      <c r="GV447" s="42"/>
      <c r="GW447" s="42"/>
      <c r="GX447" s="42"/>
      <c r="GY447" s="42"/>
      <c r="GZ447" s="42"/>
      <c r="HA447" s="42"/>
      <c r="HB447" s="42"/>
      <c r="HC447" s="42"/>
      <c r="HD447" s="42"/>
      <c r="HE447" s="42"/>
      <c r="HF447" s="42"/>
      <c r="HG447" s="42"/>
      <c r="HH447" s="42"/>
      <c r="HI447" s="42"/>
      <c r="HJ447" s="42"/>
      <c r="HK447" s="42"/>
      <c r="HL447" s="42"/>
      <c r="HM447" s="42"/>
      <c r="HN447" s="42"/>
      <c r="HO447" s="42"/>
      <c r="HP447" s="42"/>
      <c r="HQ447" s="42"/>
      <c r="HR447" s="42"/>
      <c r="HS447" s="42"/>
      <c r="HT447" s="42"/>
      <c r="HU447" s="42"/>
      <c r="HV447" s="42"/>
      <c r="HW447" s="42"/>
      <c r="HX447" s="42"/>
      <c r="HY447" s="42"/>
      <c r="HZ447" s="42"/>
      <c r="IA447" s="42"/>
      <c r="IB447" s="42"/>
      <c r="IC447" s="42"/>
      <c r="ID447" s="42"/>
      <c r="IE447" s="42"/>
      <c r="IF447" s="42"/>
      <c r="IG447" s="42"/>
      <c r="IH447" s="42"/>
      <c r="II447" s="42"/>
      <c r="IJ447" s="42"/>
      <c r="IK447" s="42"/>
      <c r="IL447" s="42"/>
      <c r="IM447" s="42"/>
      <c r="IN447" s="42"/>
      <c r="IO447" s="42"/>
      <c r="IP447" s="42"/>
      <c r="IQ447" s="42"/>
      <c r="IR447" s="42"/>
      <c r="IS447" s="42"/>
      <c r="IT447" s="42"/>
      <c r="IU447" s="42"/>
      <c r="IV447" s="42"/>
      <c r="IW447" s="42"/>
      <c r="IX447" s="42"/>
      <c r="IY447" s="42"/>
      <c r="IZ447" s="42"/>
      <c r="JA447" s="42"/>
      <c r="JB447" s="42"/>
      <c r="JC447" s="42"/>
      <c r="JD447" s="42"/>
      <c r="JE447" s="42"/>
      <c r="JF447" s="42"/>
      <c r="JG447" s="42"/>
      <c r="JH447" s="42"/>
      <c r="JI447" s="42"/>
      <c r="JJ447" s="42"/>
      <c r="JK447" s="42"/>
      <c r="JL447" s="42"/>
      <c r="JM447" s="42"/>
      <c r="JN447" s="42"/>
      <c r="JO447" s="42"/>
      <c r="JP447" s="42"/>
      <c r="JQ447" s="42"/>
      <c r="JR447" s="42"/>
      <c r="JS447" s="42"/>
      <c r="JT447" s="42"/>
      <c r="JU447" s="42"/>
      <c r="JV447" s="42"/>
      <c r="JW447" s="42"/>
      <c r="JX447" s="42"/>
      <c r="JY447" s="42"/>
      <c r="JZ447" s="42"/>
      <c r="KA447" s="42"/>
      <c r="KB447" s="42"/>
      <c r="KC447" s="42"/>
      <c r="KD447" s="42"/>
      <c r="KE447" s="42"/>
      <c r="KF447" s="42"/>
      <c r="KG447" s="42"/>
      <c r="KH447" s="42"/>
      <c r="KI447" s="42"/>
      <c r="KJ447" s="42"/>
      <c r="KK447" s="42"/>
      <c r="KL447" s="42"/>
      <c r="KM447" s="42"/>
      <c r="KN447" s="42"/>
      <c r="KO447" s="42"/>
      <c r="KP447" s="42"/>
      <c r="KQ447" s="42"/>
      <c r="KR447" s="42"/>
      <c r="KS447" s="42"/>
      <c r="KT447" s="42"/>
      <c r="KU447" s="42"/>
      <c r="KV447" s="42"/>
      <c r="KW447" s="42"/>
      <c r="KX447" s="42"/>
      <c r="KY447" s="42"/>
      <c r="KZ447" s="42"/>
      <c r="LA447" s="42"/>
      <c r="LB447" s="42"/>
      <c r="LC447" s="42"/>
      <c r="LD447" s="42"/>
      <c r="LE447" s="42"/>
      <c r="LF447" s="42"/>
      <c r="LG447" s="42"/>
      <c r="LH447" s="42"/>
      <c r="LI447" s="42"/>
      <c r="LJ447" s="42"/>
      <c r="LK447" s="42"/>
      <c r="LL447" s="42"/>
      <c r="LM447" s="42"/>
      <c r="LN447" s="42"/>
      <c r="LO447" s="42"/>
      <c r="LP447" s="42"/>
      <c r="LQ447" s="42"/>
      <c r="LR447" s="42"/>
      <c r="LS447" s="42"/>
      <c r="LT447" s="42"/>
      <c r="LU447" s="42"/>
      <c r="LV447" s="42"/>
      <c r="LW447" s="42"/>
      <c r="LX447" s="42"/>
      <c r="LY447" s="42"/>
      <c r="LZ447" s="42"/>
      <c r="MA447" s="42"/>
      <c r="MB447" s="42"/>
      <c r="MC447" s="42"/>
      <c r="MD447" s="42"/>
      <c r="ME447" s="42"/>
      <c r="MF447" s="42"/>
      <c r="MG447" s="42"/>
      <c r="MH447" s="42"/>
      <c r="MI447" s="42"/>
      <c r="MJ447" s="42"/>
      <c r="MK447" s="42"/>
      <c r="ML447" s="42"/>
      <c r="MM447" s="42"/>
      <c r="MN447" s="42"/>
      <c r="MO447" s="42"/>
      <c r="MP447" s="42"/>
      <c r="MQ447" s="42"/>
      <c r="MR447" s="42"/>
      <c r="MS447" s="42"/>
      <c r="MT447" s="42"/>
      <c r="MU447" s="42"/>
      <c r="MV447" s="42"/>
      <c r="MW447" s="42"/>
      <c r="MX447" s="42"/>
      <c r="MY447" s="42"/>
      <c r="MZ447" s="42"/>
      <c r="NA447" s="42"/>
      <c r="NB447" s="42"/>
      <c r="NC447" s="42"/>
      <c r="ND447" s="42"/>
      <c r="NE447" s="42"/>
      <c r="NF447" s="42"/>
      <c r="NG447" s="42"/>
      <c r="NH447" s="42"/>
      <c r="NI447" s="42"/>
      <c r="NJ447" s="42"/>
      <c r="NK447" s="42"/>
      <c r="NL447" s="42"/>
      <c r="NM447" s="42"/>
      <c r="NN447" s="42"/>
      <c r="NO447" s="42"/>
      <c r="NP447" s="42"/>
      <c r="NQ447" s="42"/>
      <c r="NR447" s="42"/>
      <c r="NS447" s="42"/>
      <c r="NT447" s="42"/>
      <c r="NU447" s="42"/>
      <c r="NV447" s="42"/>
      <c r="NW447" s="42"/>
      <c r="NX447" s="42"/>
      <c r="NY447" s="42"/>
      <c r="NZ447" s="42"/>
      <c r="OA447" s="42"/>
      <c r="OB447" s="42"/>
      <c r="OC447" s="42"/>
      <c r="OD447" s="42"/>
      <c r="OE447" s="42"/>
      <c r="OF447" s="42"/>
      <c r="OG447" s="42"/>
      <c r="OH447" s="42"/>
      <c r="OI447" s="42"/>
      <c r="OJ447" s="42"/>
      <c r="OK447" s="42"/>
      <c r="OL447" s="42"/>
      <c r="OM447" s="42"/>
      <c r="ON447" s="42"/>
      <c r="OO447" s="42"/>
      <c r="OP447" s="42"/>
      <c r="OQ447" s="42"/>
      <c r="OR447" s="42"/>
      <c r="OS447" s="42"/>
      <c r="OT447" s="42"/>
      <c r="OU447" s="42"/>
      <c r="OV447" s="42"/>
      <c r="OW447" s="42"/>
      <c r="OX447" s="42"/>
      <c r="OY447" s="42"/>
      <c r="OZ447" s="42"/>
      <c r="PA447" s="42"/>
      <c r="PB447" s="42"/>
      <c r="PC447" s="42"/>
      <c r="PD447" s="42"/>
      <c r="PE447" s="42"/>
      <c r="PF447" s="42"/>
      <c r="PG447" s="42"/>
      <c r="PH447" s="42"/>
      <c r="PI447" s="42"/>
      <c r="PJ447" s="42"/>
      <c r="PK447" s="42"/>
      <c r="PL447" s="42"/>
      <c r="PM447" s="42"/>
      <c r="PN447" s="42"/>
      <c r="PO447" s="42"/>
      <c r="PP447" s="42"/>
      <c r="PQ447" s="42"/>
      <c r="PR447" s="42"/>
      <c r="PS447" s="42"/>
      <c r="PT447" s="42"/>
      <c r="PU447" s="42"/>
      <c r="PV447" s="42"/>
      <c r="PW447" s="42"/>
      <c r="PX447" s="42"/>
      <c r="PY447" s="42"/>
      <c r="PZ447" s="42"/>
      <c r="QA447" s="42"/>
      <c r="QB447" s="42"/>
      <c r="QC447" s="42"/>
      <c r="QD447" s="42"/>
      <c r="QE447" s="42"/>
      <c r="QF447" s="42"/>
      <c r="QG447" s="42"/>
      <c r="QH447" s="42"/>
      <c r="QI447" s="42"/>
      <c r="QJ447" s="42"/>
      <c r="QK447" s="42"/>
      <c r="QL447" s="42"/>
      <c r="QM447" s="42"/>
      <c r="QN447" s="42"/>
      <c r="QO447" s="42"/>
      <c r="QP447" s="42"/>
      <c r="QQ447" s="42"/>
      <c r="QR447" s="42"/>
      <c r="QS447" s="42"/>
      <c r="QT447" s="42"/>
      <c r="QU447" s="42"/>
      <c r="QV447" s="42"/>
      <c r="QW447" s="42"/>
      <c r="QX447" s="42"/>
      <c r="QY447" s="42"/>
      <c r="QZ447" s="42"/>
      <c r="RA447" s="42"/>
      <c r="RB447" s="42"/>
      <c r="RC447" s="42"/>
      <c r="RD447" s="42"/>
      <c r="RE447" s="42"/>
      <c r="RF447" s="42"/>
      <c r="RG447" s="42"/>
      <c r="RH447" s="42"/>
      <c r="RI447" s="42"/>
      <c r="RJ447" s="42"/>
      <c r="RK447" s="42"/>
      <c r="RL447" s="42"/>
      <c r="RM447" s="42"/>
      <c r="RN447" s="42"/>
      <c r="RO447" s="42"/>
      <c r="RP447" s="42"/>
      <c r="RQ447" s="42"/>
      <c r="RR447" s="42"/>
      <c r="RS447" s="42"/>
      <c r="RT447" s="42"/>
      <c r="RU447" s="42"/>
      <c r="RV447" s="42"/>
      <c r="RW447" s="42"/>
      <c r="RX447" s="42"/>
      <c r="RY447" s="42"/>
      <c r="RZ447" s="42"/>
      <c r="SA447" s="42"/>
      <c r="SB447" s="42"/>
      <c r="SC447" s="42"/>
      <c r="SD447" s="42"/>
      <c r="SE447" s="42"/>
      <c r="SF447" s="42"/>
      <c r="SG447" s="42"/>
      <c r="SH447" s="42"/>
      <c r="SI447" s="42"/>
      <c r="SJ447" s="42"/>
      <c r="SK447" s="42"/>
      <c r="SL447" s="42"/>
      <c r="SM447" s="42"/>
      <c r="SN447" s="42"/>
      <c r="SO447" s="42"/>
      <c r="SP447" s="42"/>
      <c r="SQ447" s="42"/>
      <c r="SR447" s="42"/>
      <c r="SS447" s="42"/>
      <c r="ST447" s="42"/>
      <c r="SU447" s="42"/>
      <c r="SV447" s="42"/>
      <c r="SW447" s="42"/>
      <c r="SX447" s="42"/>
      <c r="SY447" s="42"/>
      <c r="SZ447" s="42"/>
      <c r="TA447" s="42"/>
      <c r="TB447" s="42"/>
      <c r="TC447" s="42"/>
      <c r="TD447" s="42"/>
      <c r="TE447" s="42"/>
      <c r="TF447" s="42"/>
      <c r="TG447" s="42"/>
      <c r="TH447" s="42"/>
      <c r="TI447" s="42"/>
      <c r="TJ447" s="42"/>
      <c r="TK447" s="42"/>
      <c r="TL447" s="42"/>
      <c r="TM447" s="42"/>
      <c r="TN447" s="42"/>
      <c r="TO447" s="42"/>
      <c r="TP447" s="42"/>
      <c r="TQ447" s="42"/>
      <c r="TR447" s="42"/>
      <c r="TS447" s="42"/>
      <c r="TT447" s="42"/>
      <c r="TU447" s="42"/>
      <c r="TV447" s="42"/>
      <c r="TW447" s="42"/>
      <c r="TX447" s="42"/>
      <c r="TY447" s="42"/>
      <c r="TZ447" s="42"/>
      <c r="UA447" s="42"/>
      <c r="UB447" s="42"/>
      <c r="UC447" s="42"/>
      <c r="UD447" s="42"/>
      <c r="UE447" s="42"/>
      <c r="UF447" s="42"/>
      <c r="UG447" s="42"/>
      <c r="UH447" s="42"/>
      <c r="UI447" s="42"/>
      <c r="UJ447" s="42"/>
      <c r="UK447" s="42"/>
      <c r="UL447" s="42"/>
      <c r="UM447" s="42"/>
      <c r="UN447" s="42"/>
      <c r="UO447" s="42"/>
      <c r="UP447" s="42"/>
      <c r="UQ447" s="42"/>
      <c r="UR447" s="42"/>
      <c r="US447" s="42"/>
      <c r="UT447" s="42"/>
      <c r="UU447" s="42"/>
      <c r="UV447" s="42"/>
      <c r="UW447" s="42"/>
      <c r="UX447" s="42"/>
      <c r="UY447" s="42"/>
      <c r="UZ447" s="42"/>
      <c r="VA447" s="42"/>
      <c r="VB447" s="42"/>
      <c r="VC447" s="42"/>
      <c r="VD447" s="42"/>
      <c r="VE447" s="42"/>
      <c r="VF447" s="42"/>
      <c r="VG447" s="42"/>
      <c r="VH447" s="42"/>
      <c r="VI447" s="42"/>
      <c r="VJ447" s="42"/>
      <c r="VK447" s="42"/>
      <c r="VL447" s="42"/>
      <c r="VM447" s="42"/>
      <c r="VN447" s="42"/>
      <c r="VO447" s="42"/>
      <c r="VP447" s="42"/>
      <c r="VQ447" s="42"/>
      <c r="VR447" s="42"/>
      <c r="VS447" s="42"/>
      <c r="VT447" s="42"/>
      <c r="VU447" s="42"/>
      <c r="VV447" s="42"/>
      <c r="VW447" s="42"/>
      <c r="VX447" s="42"/>
      <c r="VY447" s="42"/>
      <c r="VZ447" s="42"/>
      <c r="WA447" s="42"/>
      <c r="WB447" s="42"/>
      <c r="WC447" s="42"/>
      <c r="WD447" s="42"/>
      <c r="WE447" s="42"/>
      <c r="WF447" s="42"/>
      <c r="WG447" s="42"/>
      <c r="WH447" s="42"/>
      <c r="WI447" s="42"/>
      <c r="WJ447" s="42"/>
      <c r="WK447" s="42"/>
      <c r="WL447" s="42"/>
      <c r="WM447" s="42"/>
      <c r="WN447" s="42"/>
      <c r="WO447" s="42"/>
      <c r="WP447" s="42"/>
      <c r="WQ447" s="42"/>
      <c r="WR447" s="42"/>
      <c r="WS447" s="42"/>
      <c r="WT447" s="42"/>
      <c r="WU447" s="42"/>
      <c r="WV447" s="42"/>
      <c r="WW447" s="42"/>
      <c r="WX447" s="42"/>
      <c r="WY447" s="42"/>
      <c r="WZ447" s="42"/>
      <c r="XA447" s="42"/>
      <c r="XB447" s="42"/>
      <c r="XC447" s="42"/>
      <c r="XD447" s="42"/>
      <c r="XE447" s="42"/>
      <c r="XF447" s="42"/>
      <c r="XG447" s="42"/>
      <c r="XH447" s="42"/>
      <c r="XI447" s="42"/>
      <c r="XJ447" s="42"/>
      <c r="XK447" s="42"/>
      <c r="XL447" s="42"/>
      <c r="XM447" s="42"/>
      <c r="XN447" s="42"/>
      <c r="XO447" s="42"/>
      <c r="XP447" s="42"/>
      <c r="XQ447" s="42"/>
      <c r="XR447" s="42"/>
      <c r="XS447" s="42"/>
      <c r="XT447" s="42"/>
      <c r="XU447" s="42"/>
      <c r="XV447" s="42"/>
      <c r="XW447" s="42"/>
      <c r="XX447" s="42"/>
      <c r="XY447" s="42"/>
      <c r="XZ447" s="42"/>
      <c r="YA447" s="42"/>
      <c r="YB447" s="42"/>
      <c r="YC447" s="42"/>
      <c r="YD447" s="42"/>
      <c r="YE447" s="42"/>
      <c r="YF447" s="42"/>
      <c r="YG447" s="42"/>
      <c r="YH447" s="42"/>
      <c r="YI447" s="42"/>
      <c r="YJ447" s="42"/>
      <c r="YK447" s="42"/>
      <c r="YL447" s="42"/>
      <c r="YM447" s="42"/>
      <c r="YN447" s="42"/>
      <c r="YO447" s="42"/>
      <c r="YP447" s="42"/>
      <c r="YQ447" s="42"/>
      <c r="YR447" s="42"/>
      <c r="YS447" s="42"/>
      <c r="YT447" s="42"/>
      <c r="YU447" s="42"/>
      <c r="YV447" s="42"/>
      <c r="YW447" s="42"/>
      <c r="YX447" s="42"/>
      <c r="YY447" s="42"/>
      <c r="YZ447" s="42"/>
      <c r="ZA447" s="42"/>
      <c r="ZB447" s="42"/>
      <c r="ZC447" s="42"/>
      <c r="ZD447" s="42"/>
      <c r="ZE447" s="42"/>
      <c r="ZF447" s="42"/>
      <c r="ZG447" s="42"/>
      <c r="ZH447" s="42"/>
      <c r="ZI447" s="42"/>
      <c r="ZJ447" s="42"/>
      <c r="ZK447" s="42"/>
      <c r="ZL447" s="42"/>
      <c r="ZM447" s="42"/>
      <c r="ZN447" s="42"/>
      <c r="ZO447" s="42"/>
      <c r="ZP447" s="42"/>
      <c r="ZQ447" s="42"/>
      <c r="ZR447" s="42"/>
      <c r="ZS447" s="42"/>
      <c r="ZT447" s="42"/>
      <c r="ZU447" s="42"/>
      <c r="ZV447" s="42"/>
      <c r="ZW447" s="42"/>
      <c r="ZX447" s="42"/>
      <c r="ZY447" s="42"/>
      <c r="ZZ447" s="42"/>
      <c r="AAA447" s="42"/>
      <c r="AAB447" s="42"/>
      <c r="AAC447" s="42"/>
      <c r="AAD447" s="42"/>
      <c r="AAE447" s="42"/>
      <c r="AAF447" s="42"/>
      <c r="AAG447" s="42"/>
      <c r="AAH447" s="42"/>
      <c r="AAI447" s="42"/>
      <c r="AAJ447" s="42"/>
      <c r="AAK447" s="42"/>
      <c r="AAL447" s="42"/>
      <c r="AAM447" s="42"/>
      <c r="AAN447" s="42"/>
      <c r="AAO447" s="42"/>
      <c r="AAP447" s="42"/>
      <c r="AAQ447" s="42"/>
      <c r="AAR447" s="42"/>
      <c r="AAS447" s="42"/>
      <c r="AAT447" s="42"/>
      <c r="AAU447" s="42"/>
      <c r="AAV447" s="42"/>
      <c r="AAW447" s="42"/>
      <c r="AAX447" s="42"/>
      <c r="AAY447" s="42"/>
      <c r="AAZ447" s="42"/>
      <c r="ABA447" s="42"/>
      <c r="ABB447" s="42"/>
      <c r="ABC447" s="42"/>
      <c r="ABD447" s="42"/>
      <c r="ABE447" s="42"/>
      <c r="ABF447" s="42"/>
      <c r="ABG447" s="42"/>
      <c r="ABH447" s="42"/>
      <c r="ABI447" s="42"/>
      <c r="ABJ447" s="42"/>
      <c r="ABK447" s="42"/>
      <c r="ABL447" s="42"/>
      <c r="ABM447" s="42"/>
      <c r="ABN447" s="42"/>
      <c r="ABO447" s="42"/>
      <c r="ABP447" s="42"/>
      <c r="ABQ447" s="42"/>
      <c r="ABR447" s="42"/>
      <c r="ABS447" s="42"/>
      <c r="ABT447" s="42"/>
      <c r="ABU447" s="42"/>
      <c r="ABV447" s="42"/>
      <c r="ABW447" s="42"/>
      <c r="ABX447" s="42"/>
      <c r="ABY447" s="42"/>
      <c r="ABZ447" s="42"/>
      <c r="ACA447" s="42"/>
      <c r="ACB447" s="42"/>
      <c r="ACC447" s="42"/>
      <c r="ACD447" s="42"/>
      <c r="ACE447" s="42"/>
      <c r="ACF447" s="42"/>
      <c r="ACG447" s="42"/>
      <c r="ACH447" s="42"/>
      <c r="ACI447" s="42"/>
      <c r="ACJ447" s="42"/>
      <c r="ACK447" s="42"/>
      <c r="ACL447" s="42"/>
      <c r="ACM447" s="42"/>
      <c r="ACN447" s="42"/>
      <c r="ACO447" s="42"/>
      <c r="ACP447" s="42"/>
      <c r="ACQ447" s="42"/>
      <c r="ACR447" s="42"/>
      <c r="ACS447" s="42"/>
      <c r="ACT447" s="42"/>
      <c r="ACU447" s="42"/>
      <c r="ACV447" s="42"/>
      <c r="ACW447" s="42"/>
      <c r="ACX447" s="42"/>
      <c r="ACY447" s="42"/>
      <c r="ACZ447" s="42"/>
      <c r="ADA447" s="42"/>
      <c r="ADB447" s="42"/>
      <c r="ADC447" s="42"/>
      <c r="ADD447" s="42"/>
      <c r="ADE447" s="42"/>
      <c r="ADF447" s="42"/>
      <c r="ADG447" s="42"/>
      <c r="ADH447" s="42"/>
      <c r="ADI447" s="42"/>
      <c r="ADJ447" s="42"/>
      <c r="ADK447" s="42"/>
      <c r="ADL447" s="42"/>
      <c r="ADM447" s="42"/>
      <c r="ADN447" s="42"/>
      <c r="ADO447" s="42"/>
      <c r="ADP447" s="42"/>
      <c r="ADQ447" s="42"/>
      <c r="ADR447" s="42"/>
      <c r="ADS447" s="42"/>
      <c r="ADT447" s="42"/>
      <c r="ADU447" s="42"/>
      <c r="ADV447" s="42"/>
      <c r="ADW447" s="42"/>
      <c r="ADX447" s="42"/>
      <c r="ADY447" s="42"/>
      <c r="ADZ447" s="42"/>
      <c r="AEA447" s="42"/>
      <c r="AEB447" s="42"/>
      <c r="AEC447" s="42"/>
      <c r="AED447" s="42"/>
      <c r="AEE447" s="42"/>
      <c r="AEF447" s="42"/>
      <c r="AEG447" s="42"/>
      <c r="AEH447" s="42"/>
      <c r="AEI447" s="42"/>
      <c r="AEJ447" s="42"/>
      <c r="AEK447" s="42"/>
      <c r="AEL447" s="42"/>
      <c r="AEM447" s="42"/>
      <c r="AEN447" s="42"/>
      <c r="AEO447" s="42"/>
      <c r="AEP447" s="42"/>
      <c r="AEQ447" s="42"/>
      <c r="AER447" s="42"/>
      <c r="AES447" s="42"/>
      <c r="AET447" s="42"/>
      <c r="AEU447" s="42"/>
      <c r="AEV447" s="42"/>
      <c r="AEW447" s="42"/>
      <c r="AEX447" s="42"/>
      <c r="AEY447" s="42"/>
      <c r="AEZ447" s="42"/>
      <c r="AFA447" s="42"/>
      <c r="AFB447" s="42"/>
      <c r="AFC447" s="42"/>
      <c r="AFD447" s="42"/>
      <c r="AFE447" s="42"/>
      <c r="AFF447" s="42"/>
      <c r="AFG447" s="42"/>
      <c r="AFH447" s="42"/>
      <c r="AFI447" s="42"/>
      <c r="AFJ447" s="42"/>
      <c r="AFK447" s="42"/>
      <c r="AFL447" s="42"/>
      <c r="AFM447" s="42"/>
      <c r="AFN447" s="42"/>
      <c r="AFO447" s="42"/>
      <c r="AFP447" s="42"/>
      <c r="AFQ447" s="42"/>
      <c r="AFR447" s="42"/>
      <c r="AFS447" s="42"/>
      <c r="AFT447" s="42"/>
      <c r="AFU447" s="42"/>
      <c r="AFV447" s="42"/>
      <c r="AFW447" s="42"/>
      <c r="AFX447" s="42"/>
      <c r="AFY447" s="42"/>
      <c r="AFZ447" s="42"/>
      <c r="AGA447" s="42"/>
      <c r="AGB447" s="42"/>
      <c r="AGC447" s="42"/>
      <c r="AGD447" s="42"/>
      <c r="AGE447" s="42"/>
      <c r="AGF447" s="42"/>
      <c r="AGG447" s="42"/>
      <c r="AGH447" s="42"/>
      <c r="AGI447" s="42"/>
      <c r="AGJ447" s="42"/>
      <c r="AGK447" s="42"/>
      <c r="AGL447" s="42"/>
      <c r="AGM447" s="42"/>
      <c r="AGN447" s="42"/>
      <c r="AGO447" s="42"/>
      <c r="AGP447" s="42"/>
      <c r="AGQ447" s="42"/>
      <c r="AGR447" s="42"/>
      <c r="AGS447" s="42"/>
      <c r="AGT447" s="42"/>
      <c r="AGU447" s="42"/>
      <c r="AGV447" s="42"/>
      <c r="AGW447" s="42"/>
      <c r="AGX447" s="42"/>
      <c r="AGY447" s="42"/>
      <c r="AGZ447" s="42"/>
      <c r="AHA447" s="42"/>
      <c r="AHB447" s="42"/>
      <c r="AHC447" s="42"/>
      <c r="AHD447" s="42"/>
      <c r="AHE447" s="42"/>
      <c r="AHF447" s="42"/>
      <c r="AHG447" s="42"/>
      <c r="AHH447" s="42"/>
      <c r="AHI447" s="42"/>
      <c r="AHJ447" s="42"/>
      <c r="AHK447" s="42"/>
      <c r="AHL447" s="42"/>
      <c r="AHM447" s="42"/>
      <c r="AHN447" s="42"/>
      <c r="AHO447" s="42"/>
      <c r="AHP447" s="42"/>
      <c r="AHQ447" s="42"/>
      <c r="AHR447" s="42"/>
      <c r="AHS447" s="42"/>
      <c r="AHT447" s="42"/>
      <c r="AHU447" s="42"/>
      <c r="AHV447" s="42"/>
      <c r="AHW447" s="42"/>
      <c r="AHX447" s="42"/>
      <c r="AHY447" s="42"/>
      <c r="AHZ447" s="42"/>
      <c r="AIA447" s="42"/>
      <c r="AIB447" s="42"/>
      <c r="AIC447" s="42"/>
      <c r="AID447" s="42"/>
      <c r="AIE447" s="42"/>
      <c r="AIF447" s="42"/>
      <c r="AIG447" s="42"/>
      <c r="AIH447" s="42"/>
      <c r="AII447" s="42"/>
      <c r="AIJ447" s="42"/>
      <c r="AIK447" s="42"/>
      <c r="AIL447" s="42"/>
      <c r="AIM447" s="42"/>
      <c r="AIN447" s="42"/>
      <c r="AIO447" s="42"/>
      <c r="AIP447" s="42"/>
      <c r="AIQ447" s="42"/>
      <c r="AIR447" s="42"/>
      <c r="AIS447" s="42"/>
      <c r="AIT447" s="42"/>
      <c r="AIU447" s="42"/>
      <c r="AIV447" s="42"/>
      <c r="AIW447" s="42"/>
      <c r="AIX447" s="42"/>
      <c r="AIY447" s="42"/>
      <c r="AIZ447" s="42"/>
      <c r="AJA447" s="42"/>
      <c r="AJB447" s="42"/>
      <c r="AJC447" s="42"/>
      <c r="AJD447" s="42"/>
      <c r="AJE447" s="42"/>
      <c r="AJF447" s="42"/>
      <c r="AJG447" s="42"/>
      <c r="AJH447" s="42"/>
      <c r="AJI447" s="42"/>
      <c r="AJJ447" s="42"/>
      <c r="AJK447" s="42"/>
      <c r="AJL447" s="42"/>
      <c r="AJM447" s="42"/>
      <c r="AJN447" s="42"/>
      <c r="AJO447" s="42"/>
      <c r="AJP447" s="42"/>
      <c r="AJQ447" s="42"/>
      <c r="AJR447" s="42"/>
      <c r="AJS447" s="42"/>
      <c r="AJT447" s="42"/>
      <c r="AJU447" s="42"/>
      <c r="AJV447" s="42"/>
      <c r="AJW447" s="42"/>
      <c r="AJX447" s="42"/>
      <c r="AJY447" s="42"/>
      <c r="AJZ447" s="42"/>
      <c r="AKA447" s="42"/>
      <c r="AKB447" s="42"/>
      <c r="AKC447" s="42"/>
      <c r="AKD447" s="42"/>
      <c r="AKE447" s="42"/>
      <c r="AKF447" s="42"/>
      <c r="AKG447" s="42"/>
      <c r="AKH447" s="42"/>
      <c r="AKI447" s="42"/>
      <c r="AKJ447" s="42"/>
      <c r="AKK447" s="42"/>
      <c r="AKL447" s="42"/>
      <c r="AKM447" s="42"/>
      <c r="AKN447" s="42"/>
      <c r="AKO447" s="42"/>
      <c r="AKP447" s="42"/>
      <c r="AKQ447" s="42"/>
      <c r="AKR447" s="42"/>
      <c r="AKS447" s="42"/>
      <c r="AKT447" s="42"/>
      <c r="AKU447" s="42"/>
      <c r="AKV447" s="42"/>
      <c r="AKW447" s="42"/>
      <c r="AKX447" s="42"/>
      <c r="AKY447" s="42"/>
      <c r="AKZ447" s="42"/>
      <c r="ALA447" s="42"/>
      <c r="ALB447" s="42"/>
      <c r="ALC447" s="42"/>
      <c r="ALD447" s="42"/>
      <c r="ALE447" s="42"/>
      <c r="ALF447" s="42"/>
      <c r="ALG447" s="42"/>
      <c r="ALH447" s="42"/>
      <c r="ALI447" s="42"/>
      <c r="ALJ447" s="42"/>
      <c r="ALK447" s="42"/>
      <c r="ALL447" s="42"/>
      <c r="ALM447" s="42"/>
      <c r="ALN447" s="42"/>
      <c r="ALO447" s="42"/>
      <c r="ALP447" s="42"/>
      <c r="ALQ447" s="42"/>
      <c r="ALR447" s="42"/>
      <c r="ALS447" s="42"/>
      <c r="ALT447" s="42"/>
      <c r="ALU447" s="42"/>
      <c r="ALV447" s="42"/>
      <c r="ALW447" s="42"/>
      <c r="ALX447" s="42"/>
      <c r="ALY447" s="42"/>
      <c r="ALZ447" s="42"/>
      <c r="AMA447" s="42"/>
      <c r="AMB447" s="42"/>
      <c r="AMC447" s="42"/>
      <c r="AMD447" s="42"/>
      <c r="AME447" s="42"/>
      <c r="AMF447" s="42"/>
      <c r="AMG447" s="42"/>
      <c r="AMH447" s="42"/>
      <c r="AMI447" s="42"/>
      <c r="AMJ447" s="42"/>
      <c r="AMK447" s="42"/>
      <c r="AML447" s="42"/>
      <c r="AMM447" s="42"/>
      <c r="AMN447" s="42"/>
      <c r="AMO447" s="42"/>
      <c r="AMP447" s="42"/>
      <c r="AMQ447" s="42"/>
      <c r="AMR447" s="42"/>
      <c r="AMS447" s="42"/>
      <c r="AMT447" s="42"/>
      <c r="AMU447" s="42"/>
      <c r="AMV447" s="42"/>
      <c r="AMW447" s="42"/>
      <c r="AMX447" s="42"/>
      <c r="AMY447" s="42"/>
      <c r="AMZ447" s="42"/>
      <c r="ANA447" s="42"/>
      <c r="ANB447" s="42"/>
      <c r="ANC447" s="42"/>
      <c r="AND447" s="42"/>
      <c r="ANE447" s="42"/>
      <c r="ANF447" s="42"/>
      <c r="ANG447" s="42"/>
      <c r="ANH447" s="42"/>
      <c r="ANI447" s="42"/>
      <c r="ANJ447" s="42"/>
      <c r="ANK447" s="42"/>
      <c r="ANL447" s="42"/>
      <c r="ANM447" s="42"/>
      <c r="ANN447" s="42"/>
      <c r="ANO447" s="42"/>
      <c r="ANP447" s="42"/>
      <c r="ANQ447" s="42"/>
      <c r="ANR447" s="42"/>
      <c r="ANS447" s="42"/>
      <c r="ANT447" s="42"/>
      <c r="ANU447" s="42"/>
      <c r="ANV447" s="42"/>
      <c r="ANW447" s="42"/>
      <c r="ANX447" s="42"/>
      <c r="ANY447" s="42"/>
      <c r="ANZ447" s="42"/>
      <c r="AOA447" s="42"/>
      <c r="AOB447" s="42"/>
      <c r="AOC447" s="42"/>
      <c r="AOD447" s="42"/>
      <c r="AOE447" s="42"/>
      <c r="AOF447" s="42"/>
      <c r="AOG447" s="42"/>
      <c r="AOH447" s="42"/>
      <c r="AOI447" s="42"/>
      <c r="AOJ447" s="42"/>
      <c r="AOK447" s="42"/>
      <c r="AOL447" s="42"/>
      <c r="AOM447" s="42"/>
      <c r="AON447" s="42"/>
      <c r="AOO447" s="42"/>
      <c r="AOP447" s="42"/>
      <c r="AOQ447" s="42"/>
      <c r="AOR447" s="42"/>
      <c r="AOS447" s="42"/>
      <c r="AOT447" s="42"/>
      <c r="AOU447" s="42"/>
      <c r="AOV447" s="42"/>
      <c r="AOW447" s="42"/>
      <c r="AOX447" s="42"/>
      <c r="AOY447" s="42"/>
      <c r="AOZ447" s="42"/>
      <c r="APA447" s="42"/>
      <c r="APB447" s="42"/>
      <c r="APC447" s="42"/>
      <c r="APD447" s="42"/>
      <c r="APE447" s="42"/>
      <c r="APF447" s="42"/>
      <c r="APG447" s="42"/>
      <c r="APH447" s="42"/>
      <c r="API447" s="42"/>
      <c r="APJ447" s="42"/>
      <c r="APK447" s="42"/>
      <c r="APL447" s="42"/>
      <c r="APM447" s="42"/>
      <c r="APN447" s="42"/>
      <c r="APO447" s="42"/>
      <c r="APP447" s="42"/>
      <c r="APQ447" s="42"/>
      <c r="APR447" s="42"/>
      <c r="APS447" s="42"/>
      <c r="APT447" s="42"/>
      <c r="APU447" s="42"/>
      <c r="APV447" s="42"/>
      <c r="APW447" s="42"/>
      <c r="APX447" s="42"/>
      <c r="APY447" s="42"/>
      <c r="APZ447" s="42"/>
      <c r="AQA447" s="42"/>
      <c r="AQB447" s="42"/>
      <c r="AQC447" s="42"/>
      <c r="AQD447" s="42"/>
      <c r="AQE447" s="42"/>
      <c r="AQF447" s="42"/>
      <c r="AQG447" s="42"/>
      <c r="AQH447" s="42"/>
      <c r="AQI447" s="42"/>
      <c r="AQJ447" s="42"/>
      <c r="AQK447" s="42"/>
      <c r="AQL447" s="42"/>
      <c r="AQM447" s="42"/>
      <c r="AQN447" s="42"/>
      <c r="AQO447" s="42"/>
      <c r="AQP447" s="42"/>
      <c r="AQQ447" s="42"/>
      <c r="AQR447" s="42"/>
      <c r="AQS447" s="42"/>
      <c r="AQT447" s="42"/>
      <c r="AQU447" s="42"/>
      <c r="AQV447" s="42"/>
      <c r="AQW447" s="42"/>
      <c r="AQX447" s="42"/>
      <c r="AQY447" s="42"/>
      <c r="AQZ447" s="42"/>
      <c r="ARA447" s="42"/>
      <c r="ARB447" s="42"/>
      <c r="ARC447" s="42"/>
      <c r="ARD447" s="42"/>
      <c r="ARE447" s="42"/>
      <c r="ARF447" s="42"/>
      <c r="ARG447" s="42"/>
      <c r="ARH447" s="42"/>
      <c r="ARI447" s="42"/>
      <c r="ARJ447" s="42"/>
      <c r="ARK447" s="42"/>
      <c r="ARL447" s="42"/>
      <c r="ARM447" s="42"/>
      <c r="ARN447" s="42"/>
      <c r="ARO447" s="42"/>
      <c r="ARP447" s="42"/>
      <c r="ARQ447" s="42"/>
      <c r="ARR447" s="42"/>
      <c r="ARS447" s="42"/>
      <c r="ART447" s="42"/>
      <c r="ARU447" s="42"/>
      <c r="ARV447" s="42"/>
      <c r="ARW447" s="42"/>
      <c r="ARX447" s="42"/>
      <c r="ARY447" s="42"/>
      <c r="ARZ447" s="42"/>
      <c r="ASA447" s="42"/>
      <c r="ASB447" s="42"/>
      <c r="ASC447" s="42"/>
      <c r="ASD447" s="42"/>
      <c r="ASE447" s="42"/>
      <c r="ASF447" s="42"/>
      <c r="ASG447" s="42"/>
      <c r="ASH447" s="42"/>
      <c r="ASI447" s="42"/>
      <c r="ASJ447" s="42"/>
      <c r="ASK447" s="42"/>
      <c r="ASL447" s="42"/>
      <c r="ASM447" s="42"/>
      <c r="ASN447" s="42"/>
      <c r="ASO447" s="42"/>
      <c r="ASP447" s="42"/>
      <c r="ASQ447" s="42"/>
      <c r="ASR447" s="42"/>
      <c r="ASS447" s="42"/>
      <c r="AST447" s="42"/>
      <c r="ASU447" s="42"/>
      <c r="ASV447" s="42"/>
      <c r="ASW447" s="42"/>
      <c r="ASX447" s="42"/>
      <c r="ASY447" s="42"/>
      <c r="ASZ447" s="42"/>
      <c r="ATA447" s="42"/>
      <c r="ATB447" s="42"/>
      <c r="ATC447" s="42"/>
      <c r="ATD447" s="42"/>
      <c r="ATE447" s="42"/>
      <c r="ATF447" s="42"/>
      <c r="ATG447" s="42"/>
      <c r="ATH447" s="42"/>
      <c r="ATI447" s="42"/>
      <c r="ATJ447" s="42"/>
      <c r="ATK447" s="42"/>
      <c r="ATL447" s="42"/>
      <c r="ATM447" s="42"/>
      <c r="ATN447" s="42"/>
      <c r="ATO447" s="42"/>
      <c r="ATP447" s="42"/>
      <c r="ATQ447" s="42"/>
      <c r="ATR447" s="42"/>
      <c r="ATS447" s="42"/>
      <c r="ATT447" s="42"/>
      <c r="ATU447" s="42"/>
      <c r="ATV447" s="42"/>
      <c r="ATW447" s="42"/>
      <c r="ATX447" s="42"/>
      <c r="ATY447" s="42"/>
      <c r="ATZ447" s="42"/>
      <c r="AUA447" s="42"/>
      <c r="AUB447" s="42"/>
      <c r="AUC447" s="42"/>
      <c r="AUD447" s="42"/>
      <c r="AUE447" s="42"/>
      <c r="AUF447" s="42"/>
      <c r="AUG447" s="42"/>
      <c r="AUH447" s="42"/>
      <c r="AUI447" s="42"/>
      <c r="AUJ447" s="42"/>
      <c r="AUK447" s="42"/>
      <c r="AUL447" s="42"/>
      <c r="AUM447" s="42"/>
      <c r="AUN447" s="42"/>
      <c r="AUO447" s="42"/>
      <c r="AUP447" s="42"/>
      <c r="AUQ447" s="42"/>
      <c r="AUR447" s="42"/>
      <c r="AUS447" s="42"/>
      <c r="AUT447" s="42"/>
      <c r="AUU447" s="42"/>
      <c r="AUV447" s="42"/>
      <c r="AUW447" s="42"/>
      <c r="AUX447" s="42"/>
      <c r="AUY447" s="42"/>
      <c r="AUZ447" s="42"/>
      <c r="AVA447" s="42"/>
      <c r="AVB447" s="42"/>
      <c r="AVC447" s="42"/>
      <c r="AVD447" s="42"/>
      <c r="AVE447" s="42"/>
      <c r="AVF447" s="42"/>
      <c r="AVG447" s="42"/>
      <c r="AVH447" s="42"/>
      <c r="AVI447" s="42"/>
      <c r="AVJ447" s="42"/>
      <c r="AVK447" s="42"/>
      <c r="AVL447" s="42"/>
      <c r="AVM447" s="42"/>
      <c r="AVN447" s="42"/>
      <c r="AVO447" s="42"/>
      <c r="AVP447" s="42"/>
      <c r="AVQ447" s="42"/>
      <c r="AVR447" s="42"/>
      <c r="AVS447" s="42"/>
      <c r="AVT447" s="42"/>
      <c r="AVU447" s="42"/>
      <c r="AVV447" s="42"/>
      <c r="AVW447" s="42"/>
      <c r="AVX447" s="42"/>
      <c r="AVY447" s="42"/>
      <c r="AVZ447" s="42"/>
      <c r="AWA447" s="42"/>
      <c r="AWB447" s="42"/>
      <c r="AWC447" s="42"/>
      <c r="AWD447" s="42"/>
      <c r="AWE447" s="42"/>
      <c r="AWF447" s="42"/>
      <c r="AWG447" s="42"/>
      <c r="AWH447" s="42"/>
      <c r="AWI447" s="42"/>
      <c r="AWJ447" s="42"/>
      <c r="AWK447" s="42"/>
      <c r="AWL447" s="42"/>
      <c r="AWM447" s="42"/>
      <c r="AWN447" s="42"/>
      <c r="AWO447" s="42"/>
      <c r="AWP447" s="42"/>
      <c r="AWQ447" s="42"/>
      <c r="AWR447" s="42"/>
      <c r="AWS447" s="42"/>
      <c r="AWT447" s="42"/>
      <c r="AWU447" s="42"/>
      <c r="AWV447" s="42"/>
      <c r="AWW447" s="42"/>
      <c r="AWX447" s="42"/>
      <c r="AWY447" s="42"/>
      <c r="AWZ447" s="42"/>
      <c r="AXA447" s="42"/>
      <c r="AXB447" s="42"/>
      <c r="AXC447" s="42"/>
      <c r="AXD447" s="42"/>
      <c r="AXE447" s="42"/>
      <c r="AXF447" s="42"/>
      <c r="AXG447" s="42"/>
      <c r="AXH447" s="42"/>
      <c r="AXI447" s="42"/>
      <c r="AXJ447" s="42"/>
      <c r="AXK447" s="42"/>
      <c r="AXL447" s="42"/>
      <c r="AXM447" s="42"/>
      <c r="AXN447" s="42"/>
      <c r="AXO447" s="42"/>
      <c r="AXP447" s="42"/>
      <c r="AXQ447" s="42"/>
      <c r="AXR447" s="42"/>
      <c r="AXS447" s="42"/>
      <c r="AXT447" s="42"/>
      <c r="AXU447" s="42"/>
      <c r="AXV447" s="42"/>
      <c r="AXW447" s="42"/>
      <c r="AXX447" s="42"/>
      <c r="AXY447" s="42"/>
      <c r="AXZ447" s="42"/>
      <c r="AYA447" s="42"/>
      <c r="AYB447" s="42"/>
      <c r="AYC447" s="42"/>
      <c r="AYD447" s="42"/>
      <c r="AYE447" s="42"/>
      <c r="AYF447" s="42"/>
      <c r="AYG447" s="42"/>
      <c r="AYH447" s="42"/>
      <c r="AYI447" s="42"/>
      <c r="AYJ447" s="42"/>
      <c r="AYK447" s="42"/>
      <c r="AYL447" s="42"/>
      <c r="AYM447" s="42"/>
      <c r="AYN447" s="42"/>
      <c r="AYO447" s="42"/>
      <c r="AYP447" s="42"/>
      <c r="AYQ447" s="42"/>
      <c r="AYR447" s="42"/>
      <c r="AYS447" s="42"/>
      <c r="AYT447" s="42"/>
      <c r="AYU447" s="42"/>
      <c r="AYV447" s="42"/>
      <c r="AYW447" s="42"/>
      <c r="AYX447" s="42"/>
      <c r="AYY447" s="42"/>
      <c r="AYZ447" s="42"/>
      <c r="AZA447" s="42"/>
      <c r="AZB447" s="42"/>
      <c r="AZC447" s="42"/>
      <c r="AZD447" s="42"/>
      <c r="AZE447" s="42"/>
      <c r="AZF447" s="42"/>
      <c r="AZG447" s="42"/>
      <c r="AZH447" s="42"/>
      <c r="AZI447" s="42"/>
      <c r="AZJ447" s="42"/>
      <c r="AZK447" s="42"/>
      <c r="AZL447" s="42"/>
      <c r="AZM447" s="42"/>
      <c r="AZN447" s="42"/>
      <c r="AZO447" s="42"/>
      <c r="AZP447" s="42"/>
      <c r="AZQ447" s="42"/>
      <c r="AZR447" s="42"/>
      <c r="AZS447" s="42"/>
      <c r="AZT447" s="42"/>
      <c r="AZU447" s="42"/>
      <c r="AZV447" s="42"/>
      <c r="AZW447" s="42"/>
      <c r="AZX447" s="42"/>
      <c r="AZY447" s="42"/>
      <c r="AZZ447" s="42"/>
      <c r="BAA447" s="42"/>
      <c r="BAB447" s="42"/>
      <c r="BAC447" s="42"/>
      <c r="BAD447" s="42"/>
      <c r="BAE447" s="42"/>
      <c r="BAF447" s="42"/>
      <c r="BAG447" s="42"/>
      <c r="BAH447" s="42"/>
      <c r="BAI447" s="42"/>
      <c r="BAJ447" s="42"/>
      <c r="BAK447" s="42"/>
      <c r="BAL447" s="42"/>
      <c r="BAM447" s="42"/>
      <c r="BAN447" s="42"/>
      <c r="BAO447" s="42"/>
      <c r="BAP447" s="42"/>
      <c r="BAQ447" s="42"/>
      <c r="BAR447" s="42"/>
      <c r="BAS447" s="42"/>
      <c r="BAT447" s="42"/>
      <c r="BAU447" s="42"/>
      <c r="BAV447" s="42"/>
      <c r="BAW447" s="42"/>
      <c r="BAX447" s="42"/>
      <c r="BAY447" s="42"/>
      <c r="BAZ447" s="42"/>
      <c r="BBA447" s="42"/>
      <c r="BBB447" s="42"/>
      <c r="BBC447" s="42"/>
      <c r="BBD447" s="42"/>
      <c r="BBE447" s="42"/>
      <c r="BBF447" s="42"/>
      <c r="BBG447" s="42"/>
      <c r="BBH447" s="42"/>
      <c r="BBI447" s="42"/>
      <c r="BBJ447" s="42"/>
      <c r="BBK447" s="42"/>
      <c r="BBL447" s="42"/>
      <c r="BBM447" s="42"/>
      <c r="BBN447" s="42"/>
      <c r="BBO447" s="42"/>
      <c r="BBP447" s="42"/>
      <c r="BBQ447" s="42"/>
      <c r="BBR447" s="42"/>
      <c r="BBS447" s="42"/>
      <c r="BBT447" s="42"/>
      <c r="BBU447" s="42"/>
      <c r="BBV447" s="42"/>
      <c r="BBW447" s="42"/>
      <c r="BBX447" s="42"/>
      <c r="BBY447" s="42"/>
      <c r="BBZ447" s="42"/>
      <c r="BCA447" s="42"/>
      <c r="BCB447" s="42"/>
      <c r="BCC447" s="42"/>
      <c r="BCD447" s="42"/>
      <c r="BCE447" s="42"/>
      <c r="BCF447" s="42"/>
      <c r="BCG447" s="42"/>
      <c r="BCH447" s="42"/>
      <c r="BCI447" s="42"/>
      <c r="BCJ447" s="42"/>
      <c r="BCK447" s="42"/>
      <c r="BCL447" s="42"/>
      <c r="BCM447" s="42"/>
      <c r="BCN447" s="42"/>
      <c r="BCO447" s="42"/>
      <c r="BCP447" s="42"/>
      <c r="BCQ447" s="42"/>
      <c r="BCR447" s="42"/>
      <c r="BCS447" s="42"/>
      <c r="BCT447" s="42"/>
      <c r="BCU447" s="42"/>
      <c r="BCV447" s="42"/>
      <c r="BCW447" s="42"/>
      <c r="BCX447" s="42"/>
      <c r="BCY447" s="42"/>
      <c r="BCZ447" s="42"/>
      <c r="BDA447" s="42"/>
      <c r="BDB447" s="42"/>
      <c r="BDC447" s="42"/>
      <c r="BDD447" s="42"/>
      <c r="BDE447" s="42"/>
      <c r="BDF447" s="42"/>
      <c r="BDG447" s="42"/>
      <c r="BDH447" s="42"/>
      <c r="BDI447" s="42"/>
      <c r="BDJ447" s="42"/>
      <c r="BDK447" s="42"/>
      <c r="BDL447" s="42"/>
      <c r="BDM447" s="42"/>
      <c r="BDN447" s="42"/>
      <c r="BDO447" s="42"/>
      <c r="BDP447" s="42"/>
      <c r="BDQ447" s="42"/>
      <c r="BDR447" s="42"/>
      <c r="BDS447" s="42"/>
      <c r="BDT447" s="42"/>
      <c r="BDU447" s="42"/>
      <c r="BDV447" s="42"/>
      <c r="BDW447" s="42"/>
      <c r="BDX447" s="42"/>
      <c r="BDY447" s="42"/>
      <c r="BDZ447" s="42"/>
      <c r="BEA447" s="42"/>
      <c r="BEB447" s="42"/>
      <c r="BEC447" s="42"/>
      <c r="BED447" s="42"/>
      <c r="BEE447" s="42"/>
      <c r="BEF447" s="42"/>
      <c r="BEG447" s="42"/>
      <c r="BEH447" s="42"/>
      <c r="BEI447" s="42"/>
      <c r="BEJ447" s="42"/>
      <c r="BEK447" s="42"/>
      <c r="BEL447" s="42"/>
      <c r="BEM447" s="42"/>
      <c r="BEN447" s="42"/>
      <c r="BEO447" s="42"/>
      <c r="BEP447" s="42"/>
      <c r="BEQ447" s="42"/>
      <c r="BER447" s="42"/>
      <c r="BES447" s="42"/>
      <c r="BET447" s="42"/>
      <c r="BEU447" s="42"/>
      <c r="BEV447" s="42"/>
      <c r="BEW447" s="42"/>
      <c r="BEX447" s="42"/>
      <c r="BEY447" s="42"/>
      <c r="BEZ447" s="42"/>
      <c r="BFA447" s="42"/>
      <c r="BFB447" s="42"/>
      <c r="BFC447" s="42"/>
      <c r="BFD447" s="42"/>
      <c r="BFE447" s="42"/>
      <c r="BFF447" s="42"/>
      <c r="BFG447" s="42"/>
      <c r="BFH447" s="42"/>
      <c r="BFI447" s="42"/>
      <c r="BFJ447" s="42"/>
      <c r="BFK447" s="42"/>
      <c r="BFL447" s="42"/>
      <c r="BFM447" s="42"/>
      <c r="BFN447" s="42"/>
      <c r="BFO447" s="42"/>
      <c r="BFP447" s="42"/>
      <c r="BFQ447" s="42"/>
      <c r="BFR447" s="42"/>
      <c r="BFS447" s="42"/>
      <c r="BFT447" s="42"/>
      <c r="BFU447" s="42"/>
      <c r="BFV447" s="42"/>
      <c r="BFW447" s="42"/>
      <c r="BFX447" s="42"/>
      <c r="BFY447" s="42"/>
      <c r="BFZ447" s="42"/>
      <c r="BGA447" s="42"/>
      <c r="BGB447" s="42"/>
      <c r="BGC447" s="42"/>
      <c r="BGD447" s="42"/>
      <c r="BGE447" s="42"/>
      <c r="BGF447" s="42"/>
      <c r="BGG447" s="42"/>
      <c r="BGH447" s="42"/>
      <c r="BGI447" s="42"/>
      <c r="BGJ447" s="42"/>
      <c r="BGK447" s="42"/>
      <c r="BGL447" s="42"/>
      <c r="BGM447" s="42"/>
      <c r="BGN447" s="42"/>
      <c r="BGO447" s="42"/>
      <c r="BGP447" s="42"/>
      <c r="BGQ447" s="42"/>
      <c r="BGR447" s="42"/>
      <c r="BGS447" s="42"/>
      <c r="BGT447" s="42"/>
      <c r="BGU447" s="42"/>
      <c r="BGV447" s="42"/>
      <c r="BGW447" s="42"/>
      <c r="BGX447" s="42"/>
      <c r="BGY447" s="42"/>
      <c r="BGZ447" s="42"/>
      <c r="BHA447" s="42"/>
      <c r="BHB447" s="42"/>
      <c r="BHC447" s="42"/>
      <c r="BHD447" s="42"/>
      <c r="BHE447" s="42"/>
      <c r="BHF447" s="42"/>
      <c r="BHG447" s="42"/>
      <c r="BHH447" s="42"/>
      <c r="BHI447" s="42"/>
      <c r="BHJ447" s="42"/>
      <c r="BHK447" s="42"/>
      <c r="BHL447" s="42"/>
      <c r="BHM447" s="42"/>
      <c r="BHN447" s="42"/>
      <c r="BHO447" s="42"/>
      <c r="BHP447" s="42"/>
      <c r="BHQ447" s="42"/>
      <c r="BHR447" s="42"/>
      <c r="BHS447" s="42"/>
      <c r="BHT447" s="42"/>
      <c r="BHU447" s="42"/>
      <c r="BHV447" s="42"/>
      <c r="BHW447" s="42"/>
      <c r="BHX447" s="42"/>
      <c r="BHY447" s="42"/>
      <c r="BHZ447" s="42"/>
      <c r="BIA447" s="42"/>
      <c r="BIB447" s="42"/>
      <c r="BIC447" s="42"/>
      <c r="BID447" s="42"/>
      <c r="BIE447" s="42"/>
      <c r="BIF447" s="42"/>
      <c r="BIG447" s="42"/>
      <c r="BIH447" s="42"/>
      <c r="BII447" s="42"/>
      <c r="BIJ447" s="42"/>
      <c r="BIK447" s="42"/>
      <c r="BIL447" s="42"/>
      <c r="BIM447" s="42"/>
      <c r="BIN447" s="42"/>
      <c r="BIO447" s="42"/>
      <c r="BIP447" s="42"/>
      <c r="BIQ447" s="42"/>
      <c r="BIR447" s="42"/>
      <c r="BIS447" s="42"/>
      <c r="BIT447" s="42"/>
      <c r="BIU447" s="42"/>
      <c r="BIV447" s="42"/>
      <c r="BIW447" s="42"/>
      <c r="BIX447" s="42"/>
      <c r="BIY447" s="42"/>
      <c r="BIZ447" s="42"/>
      <c r="BJA447" s="42"/>
      <c r="BJB447" s="42"/>
      <c r="BJC447" s="42"/>
      <c r="BJD447" s="42"/>
      <c r="BJE447" s="42"/>
      <c r="BJF447" s="42"/>
      <c r="BJG447" s="42"/>
      <c r="BJH447" s="42"/>
      <c r="BJI447" s="42"/>
      <c r="BJJ447" s="42"/>
      <c r="BJK447" s="42"/>
      <c r="BJL447" s="42"/>
      <c r="BJM447" s="42"/>
      <c r="BJN447" s="42"/>
      <c r="BJO447" s="42"/>
      <c r="BJP447" s="42"/>
      <c r="BJQ447" s="42"/>
      <c r="BJR447" s="42"/>
      <c r="BJS447" s="42"/>
      <c r="BJT447" s="42"/>
      <c r="BJU447" s="42"/>
      <c r="BJV447" s="42"/>
      <c r="BJW447" s="42"/>
      <c r="BJX447" s="42"/>
      <c r="BJY447" s="42"/>
      <c r="BJZ447" s="42"/>
      <c r="BKA447" s="42"/>
      <c r="BKB447" s="42"/>
      <c r="BKC447" s="42"/>
      <c r="BKD447" s="42"/>
      <c r="BKE447" s="42"/>
      <c r="BKF447" s="42"/>
      <c r="BKG447" s="42"/>
      <c r="BKH447" s="42"/>
      <c r="BKI447" s="42"/>
      <c r="BKJ447" s="42"/>
      <c r="BKK447" s="42"/>
      <c r="BKL447" s="42"/>
      <c r="BKM447" s="42"/>
      <c r="BKN447" s="42"/>
      <c r="BKO447" s="42"/>
      <c r="BKP447" s="42"/>
      <c r="BKQ447" s="42"/>
      <c r="BKR447" s="42"/>
      <c r="BKS447" s="42"/>
      <c r="BKT447" s="42"/>
      <c r="BKU447" s="42"/>
      <c r="BKV447" s="42"/>
      <c r="BKW447" s="42"/>
      <c r="BKX447" s="42"/>
      <c r="BKY447" s="42"/>
      <c r="BKZ447" s="42"/>
      <c r="BLA447" s="42"/>
      <c r="BLB447" s="42"/>
      <c r="BLC447" s="42"/>
      <c r="BLD447" s="42"/>
      <c r="BLE447" s="42"/>
      <c r="BLF447" s="42"/>
      <c r="BLG447" s="42"/>
      <c r="BLH447" s="42"/>
      <c r="BLI447" s="42"/>
      <c r="BLJ447" s="42"/>
      <c r="BLK447" s="42"/>
      <c r="BLL447" s="42"/>
      <c r="BLM447" s="42"/>
      <c r="BLN447" s="42"/>
      <c r="BLO447" s="42"/>
      <c r="BLP447" s="42"/>
      <c r="BLQ447" s="42"/>
      <c r="BLR447" s="42"/>
      <c r="BLS447" s="42"/>
      <c r="BLT447" s="42"/>
      <c r="BLU447" s="42"/>
      <c r="BLV447" s="42"/>
      <c r="BLW447" s="42"/>
      <c r="BLX447" s="42"/>
      <c r="BLY447" s="42"/>
      <c r="BLZ447" s="42"/>
      <c r="BMA447" s="42"/>
      <c r="BMB447" s="42"/>
      <c r="BMC447" s="42"/>
      <c r="BMD447" s="42"/>
      <c r="BME447" s="42"/>
      <c r="BMF447" s="42"/>
      <c r="BMG447" s="42"/>
      <c r="BMH447" s="42"/>
      <c r="BMI447" s="42"/>
      <c r="BMJ447" s="42"/>
      <c r="BMK447" s="42"/>
      <c r="BML447" s="42"/>
      <c r="BMM447" s="42"/>
      <c r="BMN447" s="42"/>
      <c r="BMO447" s="42"/>
      <c r="BMP447" s="42"/>
      <c r="BMQ447" s="42"/>
      <c r="BMR447" s="42"/>
      <c r="BMS447" s="42"/>
      <c r="BMT447" s="42"/>
      <c r="BMU447" s="42"/>
      <c r="BMV447" s="42"/>
      <c r="BMW447" s="42"/>
      <c r="BMX447" s="42"/>
      <c r="BMY447" s="42"/>
      <c r="BMZ447" s="42"/>
      <c r="BNA447" s="42"/>
      <c r="BNB447" s="42"/>
      <c r="BNC447" s="42"/>
      <c r="BND447" s="42"/>
      <c r="BNE447" s="42"/>
      <c r="BNF447" s="42"/>
      <c r="BNG447" s="42"/>
      <c r="BNH447" s="42"/>
      <c r="BNI447" s="42"/>
      <c r="BNJ447" s="42"/>
      <c r="BNK447" s="42"/>
      <c r="BNL447" s="42"/>
      <c r="BNM447" s="42"/>
      <c r="BNN447" s="42"/>
      <c r="BNO447" s="42"/>
      <c r="BNP447" s="42"/>
      <c r="BNQ447" s="42"/>
      <c r="BNR447" s="42"/>
      <c r="BNS447" s="42"/>
      <c r="BNT447" s="42"/>
      <c r="BNU447" s="42"/>
      <c r="BNV447" s="42"/>
      <c r="BNW447" s="42"/>
      <c r="BNX447" s="42"/>
      <c r="BNY447" s="42"/>
      <c r="BNZ447" s="42"/>
      <c r="BOA447" s="42"/>
      <c r="BOB447" s="42"/>
      <c r="BOC447" s="42"/>
      <c r="BOD447" s="42"/>
      <c r="BOE447" s="42"/>
      <c r="BOF447" s="42"/>
      <c r="BOG447" s="42"/>
      <c r="BOH447" s="42"/>
      <c r="BOI447" s="42"/>
      <c r="BOJ447" s="42"/>
      <c r="BOK447" s="42"/>
      <c r="BOL447" s="42"/>
      <c r="BOM447" s="42"/>
      <c r="BON447" s="42"/>
      <c r="BOO447" s="42"/>
      <c r="BOP447" s="42"/>
      <c r="BOQ447" s="42"/>
      <c r="BOR447" s="42"/>
      <c r="BOS447" s="42"/>
      <c r="BOT447" s="42"/>
      <c r="BOU447" s="42"/>
      <c r="BOV447" s="42"/>
      <c r="BOW447" s="42"/>
      <c r="BOX447" s="42"/>
      <c r="BOY447" s="42"/>
      <c r="BOZ447" s="42"/>
      <c r="BPA447" s="42"/>
      <c r="BPB447" s="42"/>
      <c r="BPC447" s="42"/>
      <c r="BPD447" s="42"/>
      <c r="BPE447" s="42"/>
      <c r="BPF447" s="42"/>
      <c r="BPG447" s="42"/>
      <c r="BPH447" s="42"/>
      <c r="BPI447" s="42"/>
      <c r="BPJ447" s="42"/>
      <c r="BPK447" s="42"/>
      <c r="BPL447" s="42"/>
      <c r="BPM447" s="42"/>
      <c r="BPN447" s="42"/>
      <c r="BPO447" s="42"/>
      <c r="BPP447" s="42"/>
      <c r="BPQ447" s="42"/>
      <c r="BPR447" s="42"/>
      <c r="BPS447" s="42"/>
      <c r="BPT447" s="42"/>
      <c r="BPU447" s="42"/>
      <c r="BPV447" s="42"/>
      <c r="BPW447" s="42"/>
      <c r="BPX447" s="42"/>
      <c r="BPY447" s="42"/>
      <c r="BPZ447" s="42"/>
      <c r="BQA447" s="42"/>
      <c r="BQB447" s="42"/>
      <c r="BQC447" s="42"/>
      <c r="BQD447" s="42"/>
      <c r="BQE447" s="42"/>
      <c r="BQF447" s="42"/>
      <c r="BQG447" s="42"/>
      <c r="BQH447" s="42"/>
      <c r="BQI447" s="42"/>
      <c r="BQJ447" s="42"/>
      <c r="BQK447" s="42"/>
      <c r="BQL447" s="42"/>
      <c r="BQM447" s="42"/>
      <c r="BQN447" s="42"/>
      <c r="BQO447" s="42"/>
      <c r="BQP447" s="42"/>
      <c r="BQQ447" s="42"/>
      <c r="BQR447" s="42"/>
      <c r="BQS447" s="42"/>
      <c r="BQT447" s="42"/>
      <c r="BQU447" s="42"/>
      <c r="BQV447" s="42"/>
      <c r="BQW447" s="42"/>
      <c r="BQX447" s="42"/>
      <c r="BQY447" s="42"/>
      <c r="BQZ447" s="42"/>
      <c r="BRA447" s="42"/>
      <c r="BRB447" s="42"/>
      <c r="BRC447" s="42"/>
      <c r="BRD447" s="42"/>
      <c r="BRE447" s="42"/>
      <c r="BRF447" s="42"/>
      <c r="BRG447" s="42"/>
      <c r="BRH447" s="42"/>
      <c r="BRI447" s="42"/>
      <c r="BRJ447" s="42"/>
      <c r="BRK447" s="42"/>
      <c r="BRL447" s="42"/>
      <c r="BRM447" s="42"/>
      <c r="BRN447" s="42"/>
      <c r="BRO447" s="42"/>
      <c r="BRP447" s="42"/>
      <c r="BRQ447" s="42"/>
      <c r="BRR447" s="42"/>
      <c r="BRS447" s="42"/>
      <c r="BRT447" s="42"/>
      <c r="BRU447" s="42"/>
      <c r="BRV447" s="42"/>
      <c r="BRW447" s="42"/>
      <c r="BRX447" s="42"/>
      <c r="BRY447" s="42"/>
      <c r="BRZ447" s="42"/>
      <c r="BSA447" s="42"/>
      <c r="BSB447" s="42"/>
      <c r="BSC447" s="42"/>
      <c r="BSD447" s="42"/>
      <c r="BSE447" s="42"/>
      <c r="BSF447" s="42"/>
      <c r="BSG447" s="42"/>
      <c r="BSH447" s="42"/>
      <c r="BSI447" s="42"/>
      <c r="BSJ447" s="42"/>
      <c r="BSK447" s="42"/>
      <c r="BSL447" s="42"/>
      <c r="BSM447" s="42"/>
      <c r="BSN447" s="42"/>
      <c r="BSO447" s="42"/>
      <c r="BSP447" s="42"/>
      <c r="BSQ447" s="42"/>
      <c r="BSR447" s="42"/>
      <c r="BSS447" s="42"/>
      <c r="BST447" s="42"/>
      <c r="BSU447" s="42"/>
      <c r="BSV447" s="42"/>
      <c r="BSW447" s="42"/>
      <c r="BSX447" s="42"/>
      <c r="BSY447" s="42"/>
      <c r="BSZ447" s="42"/>
      <c r="BTA447" s="42"/>
      <c r="BTB447" s="42"/>
      <c r="BTC447" s="42"/>
      <c r="BTD447" s="42"/>
      <c r="BTE447" s="42"/>
      <c r="BTF447" s="42"/>
      <c r="BTG447" s="42"/>
      <c r="BTH447" s="42"/>
      <c r="BTI447" s="42"/>
      <c r="BTJ447" s="42"/>
      <c r="BTK447" s="42"/>
      <c r="BTL447" s="42"/>
      <c r="BTM447" s="42"/>
      <c r="BTN447" s="42"/>
      <c r="BTO447" s="42"/>
      <c r="BTP447" s="42"/>
      <c r="BTQ447" s="42"/>
      <c r="BTR447" s="42"/>
      <c r="BTS447" s="42"/>
      <c r="BTT447" s="42"/>
      <c r="BTU447" s="42"/>
      <c r="BTV447" s="42"/>
      <c r="BTW447" s="42"/>
      <c r="BTX447" s="42"/>
      <c r="BTY447" s="42"/>
      <c r="BTZ447" s="42"/>
      <c r="BUA447" s="42"/>
      <c r="BUB447" s="42"/>
      <c r="BUC447" s="42"/>
      <c r="BUD447" s="42"/>
      <c r="BUE447" s="42"/>
      <c r="BUF447" s="42"/>
      <c r="BUG447" s="42"/>
      <c r="BUH447" s="42"/>
      <c r="BUI447" s="42"/>
      <c r="BUJ447" s="42"/>
      <c r="BUK447" s="42"/>
      <c r="BUL447" s="42"/>
      <c r="BUM447" s="42"/>
      <c r="BUN447" s="42"/>
      <c r="BUO447" s="42"/>
      <c r="BUP447" s="42"/>
      <c r="BUQ447" s="42"/>
      <c r="BUR447" s="42"/>
      <c r="BUS447" s="42"/>
      <c r="BUT447" s="42"/>
      <c r="BUU447" s="42"/>
      <c r="BUV447" s="42"/>
      <c r="BUW447" s="42"/>
      <c r="BUX447" s="42"/>
      <c r="BUY447" s="42"/>
      <c r="BUZ447" s="42"/>
      <c r="BVA447" s="42"/>
      <c r="BVB447" s="42"/>
      <c r="BVC447" s="42"/>
      <c r="BVD447" s="42"/>
      <c r="BVE447" s="42"/>
      <c r="BVF447" s="42"/>
      <c r="BVG447" s="42"/>
      <c r="BVH447" s="42"/>
      <c r="BVI447" s="42"/>
      <c r="BVJ447" s="42"/>
      <c r="BVK447" s="42"/>
      <c r="BVL447" s="42"/>
      <c r="BVM447" s="42"/>
      <c r="BVN447" s="42"/>
      <c r="BVO447" s="42"/>
      <c r="BVP447" s="42"/>
      <c r="BVQ447" s="42"/>
      <c r="BVR447" s="42"/>
      <c r="BVS447" s="42"/>
      <c r="BVT447" s="42"/>
      <c r="BVU447" s="42"/>
      <c r="BVV447" s="42"/>
      <c r="BVW447" s="42"/>
      <c r="BVX447" s="42"/>
      <c r="BVY447" s="42"/>
      <c r="BVZ447" s="42"/>
      <c r="BWA447" s="42"/>
      <c r="BWB447" s="42"/>
      <c r="BWC447" s="42"/>
      <c r="BWD447" s="42"/>
      <c r="BWE447" s="42"/>
      <c r="BWF447" s="42"/>
      <c r="BWG447" s="42"/>
      <c r="BWH447" s="42"/>
      <c r="BWI447" s="42"/>
      <c r="BWJ447" s="42"/>
      <c r="BWK447" s="42"/>
      <c r="BWL447" s="42"/>
      <c r="BWM447" s="42"/>
      <c r="BWN447" s="42"/>
      <c r="BWO447" s="42"/>
      <c r="BWP447" s="42"/>
      <c r="BWQ447" s="42"/>
      <c r="BWR447" s="42"/>
      <c r="BWS447" s="42"/>
      <c r="BWT447" s="42"/>
      <c r="BWU447" s="42"/>
      <c r="BWV447" s="42"/>
      <c r="BWW447" s="42"/>
      <c r="BWX447" s="42"/>
      <c r="BWY447" s="42"/>
      <c r="BWZ447" s="42"/>
      <c r="BXA447" s="42"/>
      <c r="BXB447" s="42"/>
      <c r="BXC447" s="42"/>
      <c r="BXD447" s="42"/>
      <c r="BXE447" s="42"/>
      <c r="BXF447" s="42"/>
      <c r="BXG447" s="42"/>
      <c r="BXH447" s="42"/>
      <c r="BXI447" s="42"/>
      <c r="BXJ447" s="42"/>
      <c r="BXK447" s="42"/>
      <c r="BXL447" s="42"/>
      <c r="BXM447" s="42"/>
      <c r="BXN447" s="42"/>
      <c r="BXO447" s="42"/>
      <c r="BXP447" s="42"/>
      <c r="BXQ447" s="42"/>
      <c r="BXR447" s="42"/>
      <c r="BXS447" s="42"/>
      <c r="BXT447" s="42"/>
      <c r="BXU447" s="42"/>
      <c r="BXV447" s="42"/>
      <c r="BXW447" s="42"/>
      <c r="BXX447" s="42"/>
      <c r="BXY447" s="42"/>
      <c r="BXZ447" s="42"/>
      <c r="BYA447" s="42"/>
      <c r="BYB447" s="42"/>
      <c r="BYC447" s="42"/>
      <c r="BYD447" s="42"/>
      <c r="BYE447" s="42"/>
      <c r="BYF447" s="42"/>
      <c r="BYG447" s="42"/>
      <c r="BYH447" s="42"/>
      <c r="BYI447" s="42"/>
      <c r="BYJ447" s="42"/>
      <c r="BYK447" s="42"/>
      <c r="BYL447" s="42"/>
      <c r="BYM447" s="42"/>
      <c r="BYN447" s="42"/>
      <c r="BYO447" s="42"/>
      <c r="BYP447" s="42"/>
      <c r="BYQ447" s="42"/>
      <c r="BYR447" s="42"/>
      <c r="BYS447" s="42"/>
      <c r="BYT447" s="42"/>
      <c r="BYU447" s="42"/>
      <c r="BYV447" s="42"/>
      <c r="BYW447" s="42"/>
      <c r="BYX447" s="42"/>
      <c r="BYY447" s="42"/>
      <c r="BYZ447" s="42"/>
      <c r="BZA447" s="42"/>
      <c r="BZB447" s="42"/>
      <c r="BZC447" s="42"/>
      <c r="BZD447" s="42"/>
      <c r="BZE447" s="42"/>
      <c r="BZF447" s="42"/>
      <c r="BZG447" s="42"/>
      <c r="BZH447" s="42"/>
      <c r="BZI447" s="42"/>
      <c r="BZJ447" s="42"/>
      <c r="BZK447" s="42"/>
      <c r="BZL447" s="42"/>
      <c r="BZM447" s="42"/>
      <c r="BZN447" s="42"/>
      <c r="BZO447" s="42"/>
      <c r="BZP447" s="42"/>
      <c r="BZQ447" s="42"/>
      <c r="BZR447" s="42"/>
      <c r="BZS447" s="42"/>
      <c r="BZT447" s="42"/>
      <c r="BZU447" s="42"/>
      <c r="BZV447" s="42"/>
      <c r="BZW447" s="42"/>
      <c r="BZX447" s="42"/>
      <c r="BZY447" s="42"/>
      <c r="BZZ447" s="42"/>
      <c r="CAA447" s="42"/>
      <c r="CAB447" s="42"/>
      <c r="CAC447" s="42"/>
      <c r="CAD447" s="42"/>
      <c r="CAE447" s="42"/>
      <c r="CAF447" s="42"/>
      <c r="CAG447" s="42"/>
      <c r="CAH447" s="42"/>
      <c r="CAI447" s="42"/>
      <c r="CAJ447" s="42"/>
      <c r="CAK447" s="42"/>
      <c r="CAL447" s="42"/>
      <c r="CAM447" s="42"/>
      <c r="CAN447" s="42"/>
      <c r="CAO447" s="42"/>
      <c r="CAP447" s="42"/>
      <c r="CAQ447" s="42"/>
      <c r="CAR447" s="42"/>
      <c r="CAS447" s="42"/>
      <c r="CAT447" s="42"/>
      <c r="CAU447" s="42"/>
      <c r="CAV447" s="42"/>
      <c r="CAW447" s="42"/>
      <c r="CAX447" s="42"/>
      <c r="CAY447" s="42"/>
      <c r="CAZ447" s="42"/>
      <c r="CBA447" s="42"/>
      <c r="CBB447" s="42"/>
      <c r="CBC447" s="42"/>
      <c r="CBD447" s="42"/>
      <c r="CBE447" s="42"/>
      <c r="CBF447" s="42"/>
      <c r="CBG447" s="42"/>
      <c r="CBH447" s="42"/>
      <c r="CBI447" s="42"/>
      <c r="CBJ447" s="42"/>
      <c r="CBK447" s="42"/>
      <c r="CBL447" s="42"/>
      <c r="CBM447" s="42"/>
      <c r="CBN447" s="42"/>
      <c r="CBO447" s="42"/>
      <c r="CBP447" s="42"/>
      <c r="CBQ447" s="42"/>
      <c r="CBR447" s="42"/>
      <c r="CBS447" s="42"/>
      <c r="CBT447" s="42"/>
      <c r="CBU447" s="42"/>
      <c r="CBV447" s="42"/>
      <c r="CBW447" s="42"/>
      <c r="CBX447" s="42"/>
      <c r="CBY447" s="42"/>
      <c r="CBZ447" s="42"/>
      <c r="CCA447" s="42"/>
      <c r="CCB447" s="42"/>
      <c r="CCC447" s="42"/>
      <c r="CCD447" s="42"/>
      <c r="CCE447" s="42"/>
      <c r="CCF447" s="42"/>
      <c r="CCG447" s="42"/>
      <c r="CCH447" s="42"/>
      <c r="CCI447" s="42"/>
      <c r="CCJ447" s="42"/>
      <c r="CCK447" s="42"/>
      <c r="CCL447" s="42"/>
      <c r="CCM447" s="42"/>
      <c r="CCN447" s="42"/>
      <c r="CCO447" s="42"/>
      <c r="CCP447" s="42"/>
      <c r="CCQ447" s="42"/>
      <c r="CCR447" s="42"/>
      <c r="CCS447" s="42"/>
      <c r="CCT447" s="42"/>
      <c r="CCU447" s="42"/>
      <c r="CCV447" s="42"/>
      <c r="CCW447" s="42"/>
      <c r="CCX447" s="42"/>
      <c r="CCY447" s="42"/>
      <c r="CCZ447" s="42"/>
      <c r="CDA447" s="42"/>
      <c r="CDB447" s="42"/>
      <c r="CDC447" s="42"/>
      <c r="CDD447" s="42"/>
      <c r="CDE447" s="42"/>
      <c r="CDF447" s="42"/>
      <c r="CDG447" s="42"/>
      <c r="CDH447" s="42"/>
      <c r="CDI447" s="42"/>
      <c r="CDJ447" s="42"/>
      <c r="CDK447" s="42"/>
      <c r="CDL447" s="42"/>
      <c r="CDM447" s="42"/>
      <c r="CDN447" s="42"/>
      <c r="CDO447" s="42"/>
      <c r="CDP447" s="42"/>
      <c r="CDQ447" s="42"/>
      <c r="CDR447" s="42"/>
      <c r="CDS447" s="42"/>
      <c r="CDT447" s="42"/>
      <c r="CDU447" s="42"/>
      <c r="CDV447" s="42"/>
      <c r="CDW447" s="42"/>
      <c r="CDX447" s="42"/>
      <c r="CDY447" s="42"/>
      <c r="CDZ447" s="42"/>
      <c r="CEA447" s="42"/>
      <c r="CEB447" s="42"/>
      <c r="CEC447" s="42"/>
      <c r="CED447" s="42"/>
      <c r="CEE447" s="42"/>
      <c r="CEF447" s="42"/>
      <c r="CEG447" s="42"/>
      <c r="CEH447" s="42"/>
      <c r="CEI447" s="42"/>
      <c r="CEJ447" s="42"/>
      <c r="CEK447" s="42"/>
      <c r="CEL447" s="42"/>
      <c r="CEM447" s="42"/>
      <c r="CEN447" s="42"/>
      <c r="CEO447" s="42"/>
      <c r="CEP447" s="42"/>
      <c r="CEQ447" s="42"/>
      <c r="CER447" s="42"/>
      <c r="CES447" s="42"/>
      <c r="CET447" s="42"/>
      <c r="CEU447" s="42"/>
      <c r="CEV447" s="42"/>
      <c r="CEW447" s="42"/>
      <c r="CEX447" s="42"/>
      <c r="CEY447" s="42"/>
      <c r="CEZ447" s="42"/>
      <c r="CFA447" s="42"/>
      <c r="CFB447" s="42"/>
      <c r="CFC447" s="42"/>
      <c r="CFD447" s="42"/>
      <c r="CFE447" s="42"/>
      <c r="CFF447" s="42"/>
      <c r="CFG447" s="42"/>
      <c r="CFH447" s="42"/>
      <c r="CFI447" s="42"/>
      <c r="CFJ447" s="42"/>
      <c r="CFK447" s="42"/>
      <c r="CFL447" s="42"/>
      <c r="CFM447" s="42"/>
      <c r="CFN447" s="42"/>
      <c r="CFO447" s="42"/>
      <c r="CFP447" s="42"/>
      <c r="CFQ447" s="42"/>
      <c r="CFR447" s="42"/>
      <c r="CFS447" s="42"/>
      <c r="CFT447" s="42"/>
      <c r="CFU447" s="42"/>
      <c r="CFV447" s="42"/>
      <c r="CFW447" s="42"/>
      <c r="CFX447" s="42"/>
      <c r="CFY447" s="42"/>
      <c r="CFZ447" s="42"/>
      <c r="CGA447" s="42"/>
      <c r="CGB447" s="42"/>
      <c r="CGC447" s="42"/>
      <c r="CGD447" s="42"/>
      <c r="CGE447" s="42"/>
      <c r="CGF447" s="42"/>
      <c r="CGG447" s="42"/>
      <c r="CGH447" s="42"/>
      <c r="CGI447" s="42"/>
      <c r="CGJ447" s="42"/>
      <c r="CGK447" s="42"/>
      <c r="CGL447" s="42"/>
      <c r="CGM447" s="42"/>
      <c r="CGN447" s="42"/>
      <c r="CGO447" s="42"/>
      <c r="CGP447" s="42"/>
      <c r="CGQ447" s="42"/>
      <c r="CGR447" s="42"/>
      <c r="CGS447" s="42"/>
      <c r="CGT447" s="42"/>
      <c r="CGU447" s="42"/>
      <c r="CGV447" s="42"/>
      <c r="CGW447" s="42"/>
      <c r="CGX447" s="42"/>
      <c r="CGY447" s="42"/>
      <c r="CGZ447" s="42"/>
      <c r="CHA447" s="42"/>
      <c r="CHB447" s="42"/>
      <c r="CHC447" s="42"/>
      <c r="CHD447" s="42"/>
      <c r="CHE447" s="42"/>
      <c r="CHF447" s="42"/>
      <c r="CHG447" s="42"/>
      <c r="CHH447" s="42"/>
      <c r="CHI447" s="42"/>
      <c r="CHJ447" s="42"/>
      <c r="CHK447" s="42"/>
      <c r="CHL447" s="42"/>
      <c r="CHM447" s="42"/>
      <c r="CHN447" s="42"/>
      <c r="CHO447" s="42"/>
      <c r="CHP447" s="42"/>
      <c r="CHQ447" s="42"/>
      <c r="CHR447" s="42"/>
      <c r="CHS447" s="42"/>
      <c r="CHT447" s="42"/>
      <c r="CHU447" s="42"/>
      <c r="CHV447" s="42"/>
      <c r="CHW447" s="42"/>
      <c r="CHX447" s="42"/>
      <c r="CHY447" s="42"/>
      <c r="CHZ447" s="42"/>
      <c r="CIA447" s="42"/>
      <c r="CIB447" s="42"/>
      <c r="CIC447" s="42"/>
      <c r="CID447" s="42"/>
      <c r="CIE447" s="42"/>
      <c r="CIF447" s="42"/>
      <c r="CIG447" s="42"/>
      <c r="CIH447" s="42"/>
      <c r="CII447" s="42"/>
      <c r="CIJ447" s="42"/>
      <c r="CIK447" s="42"/>
      <c r="CIL447" s="42"/>
      <c r="CIM447" s="42"/>
      <c r="CIN447" s="42"/>
      <c r="CIO447" s="42"/>
      <c r="CIP447" s="42"/>
      <c r="CIQ447" s="42"/>
      <c r="CIR447" s="42"/>
      <c r="CIS447" s="42"/>
      <c r="CIT447" s="42"/>
      <c r="CIU447" s="42"/>
      <c r="CIV447" s="42"/>
      <c r="CIW447" s="42"/>
      <c r="CIX447" s="42"/>
      <c r="CIY447" s="42"/>
      <c r="CIZ447" s="42"/>
      <c r="CJA447" s="42"/>
      <c r="CJB447" s="42"/>
      <c r="CJC447" s="42"/>
      <c r="CJD447" s="42"/>
      <c r="CJE447" s="42"/>
      <c r="CJF447" s="42"/>
      <c r="CJG447" s="42"/>
      <c r="CJH447" s="42"/>
      <c r="CJI447" s="42"/>
      <c r="CJJ447" s="42"/>
      <c r="CJK447" s="42"/>
      <c r="CJL447" s="42"/>
      <c r="CJM447" s="42"/>
      <c r="CJN447" s="42"/>
      <c r="CJO447" s="42"/>
      <c r="CJP447" s="42"/>
      <c r="CJQ447" s="42"/>
      <c r="CJR447" s="42"/>
      <c r="CJS447" s="42"/>
      <c r="CJT447" s="42"/>
      <c r="CJU447" s="42"/>
      <c r="CJV447" s="42"/>
      <c r="CJW447" s="42"/>
      <c r="CJX447" s="42"/>
      <c r="CJY447" s="42"/>
      <c r="CJZ447" s="42"/>
      <c r="CKA447" s="42"/>
      <c r="CKB447" s="42"/>
      <c r="CKC447" s="42"/>
      <c r="CKD447" s="42"/>
      <c r="CKE447" s="42"/>
      <c r="CKF447" s="42"/>
      <c r="CKG447" s="42"/>
      <c r="CKH447" s="42"/>
      <c r="CKI447" s="42"/>
      <c r="CKJ447" s="42"/>
      <c r="CKK447" s="42"/>
      <c r="CKL447" s="42"/>
      <c r="CKM447" s="42"/>
      <c r="CKN447" s="42"/>
      <c r="CKO447" s="42"/>
      <c r="CKP447" s="42"/>
      <c r="CKQ447" s="42"/>
      <c r="CKR447" s="42"/>
      <c r="CKS447" s="42"/>
      <c r="CKT447" s="42"/>
      <c r="CKU447" s="42"/>
      <c r="CKV447" s="42"/>
      <c r="CKW447" s="42"/>
      <c r="CKX447" s="42"/>
      <c r="CKY447" s="42"/>
      <c r="CKZ447" s="42"/>
      <c r="CLA447" s="42"/>
      <c r="CLB447" s="42"/>
      <c r="CLC447" s="42"/>
      <c r="CLD447" s="42"/>
      <c r="CLE447" s="42"/>
      <c r="CLF447" s="42"/>
      <c r="CLG447" s="42"/>
      <c r="CLH447" s="42"/>
      <c r="CLI447" s="42"/>
      <c r="CLJ447" s="42"/>
      <c r="CLK447" s="42"/>
      <c r="CLL447" s="42"/>
      <c r="CLM447" s="42"/>
      <c r="CLN447" s="42"/>
      <c r="CLO447" s="42"/>
      <c r="CLP447" s="42"/>
      <c r="CLQ447" s="42"/>
      <c r="CLR447" s="42"/>
      <c r="CLS447" s="42"/>
      <c r="CLT447" s="42"/>
      <c r="CLU447" s="42"/>
      <c r="CLV447" s="42"/>
      <c r="CLW447" s="42"/>
      <c r="CLX447" s="42"/>
      <c r="CLY447" s="42"/>
      <c r="CLZ447" s="42"/>
      <c r="CMA447" s="42"/>
      <c r="CMB447" s="42"/>
      <c r="CMC447" s="42"/>
      <c r="CMD447" s="42"/>
      <c r="CME447" s="42"/>
      <c r="CMF447" s="42"/>
      <c r="CMG447" s="42"/>
      <c r="CMH447" s="42"/>
      <c r="CMI447" s="42"/>
      <c r="CMJ447" s="42"/>
      <c r="CMK447" s="42"/>
      <c r="CML447" s="42"/>
      <c r="CMM447" s="42"/>
      <c r="CMN447" s="42"/>
      <c r="CMO447" s="42"/>
      <c r="CMP447" s="42"/>
      <c r="CMQ447" s="42"/>
      <c r="CMR447" s="42"/>
      <c r="CMS447" s="42"/>
      <c r="CMT447" s="42"/>
      <c r="CMU447" s="42"/>
      <c r="CMV447" s="42"/>
      <c r="CMW447" s="42"/>
      <c r="CMX447" s="42"/>
      <c r="CMY447" s="42"/>
      <c r="CMZ447" s="42"/>
      <c r="CNA447" s="42"/>
      <c r="CNB447" s="42"/>
      <c r="CNC447" s="42"/>
      <c r="CND447" s="42"/>
      <c r="CNE447" s="42"/>
      <c r="CNF447" s="42"/>
      <c r="CNG447" s="42"/>
      <c r="CNH447" s="42"/>
      <c r="CNI447" s="42"/>
      <c r="CNJ447" s="42"/>
      <c r="CNK447" s="42"/>
      <c r="CNL447" s="42"/>
      <c r="CNM447" s="42"/>
      <c r="CNN447" s="42"/>
      <c r="CNO447" s="42"/>
      <c r="CNP447" s="42"/>
      <c r="CNQ447" s="42"/>
      <c r="CNR447" s="42"/>
      <c r="CNS447" s="42"/>
      <c r="CNT447" s="42"/>
      <c r="CNU447" s="42"/>
      <c r="CNV447" s="42"/>
      <c r="CNW447" s="42"/>
      <c r="CNX447" s="42"/>
      <c r="CNY447" s="42"/>
      <c r="CNZ447" s="42"/>
      <c r="COA447" s="42"/>
      <c r="COB447" s="42"/>
      <c r="COC447" s="42"/>
      <c r="COD447" s="42"/>
      <c r="COE447" s="42"/>
      <c r="COF447" s="42"/>
      <c r="COG447" s="42"/>
      <c r="COH447" s="42"/>
      <c r="COI447" s="42"/>
      <c r="COJ447" s="42"/>
      <c r="COK447" s="42"/>
      <c r="COL447" s="42"/>
      <c r="COM447" s="42"/>
      <c r="CON447" s="42"/>
      <c r="COO447" s="42"/>
      <c r="COP447" s="42"/>
      <c r="COQ447" s="42"/>
      <c r="COR447" s="42"/>
      <c r="COS447" s="42"/>
      <c r="COT447" s="42"/>
      <c r="COU447" s="42"/>
      <c r="COV447" s="42"/>
      <c r="COW447" s="42"/>
      <c r="COX447" s="42"/>
      <c r="COY447" s="42"/>
      <c r="COZ447" s="42"/>
      <c r="CPA447" s="42"/>
      <c r="CPB447" s="42"/>
      <c r="CPC447" s="42"/>
      <c r="CPD447" s="42"/>
      <c r="CPE447" s="42"/>
      <c r="CPF447" s="42"/>
      <c r="CPG447" s="42"/>
      <c r="CPH447" s="42"/>
      <c r="CPI447" s="42"/>
      <c r="CPJ447" s="42"/>
      <c r="CPK447" s="42"/>
      <c r="CPL447" s="42"/>
      <c r="CPM447" s="42"/>
      <c r="CPN447" s="42"/>
      <c r="CPO447" s="42"/>
      <c r="CPP447" s="42"/>
      <c r="CPQ447" s="42"/>
      <c r="CPR447" s="42"/>
      <c r="CPS447" s="42"/>
      <c r="CPT447" s="42"/>
      <c r="CPU447" s="42"/>
      <c r="CPV447" s="42"/>
      <c r="CPW447" s="42"/>
      <c r="CPX447" s="42"/>
      <c r="CPY447" s="42"/>
      <c r="CPZ447" s="42"/>
      <c r="CQA447" s="42"/>
      <c r="CQB447" s="42"/>
      <c r="CQC447" s="42"/>
      <c r="CQD447" s="42"/>
      <c r="CQE447" s="42"/>
      <c r="CQF447" s="42"/>
      <c r="CQG447" s="42"/>
      <c r="CQH447" s="42"/>
      <c r="CQI447" s="42"/>
      <c r="CQJ447" s="42"/>
      <c r="CQK447" s="42"/>
      <c r="CQL447" s="42"/>
      <c r="CQM447" s="42"/>
      <c r="CQN447" s="42"/>
      <c r="CQO447" s="42"/>
      <c r="CQP447" s="42"/>
      <c r="CQQ447" s="42"/>
      <c r="CQR447" s="42"/>
      <c r="CQS447" s="42"/>
      <c r="CQT447" s="42"/>
      <c r="CQU447" s="42"/>
      <c r="CQV447" s="42"/>
      <c r="CQW447" s="42"/>
      <c r="CQX447" s="42"/>
      <c r="CQY447" s="42"/>
      <c r="CQZ447" s="42"/>
      <c r="CRA447" s="42"/>
      <c r="CRB447" s="42"/>
      <c r="CRC447" s="42"/>
      <c r="CRD447" s="42"/>
      <c r="CRE447" s="42"/>
      <c r="CRF447" s="42"/>
      <c r="CRG447" s="42"/>
      <c r="CRH447" s="42"/>
      <c r="CRI447" s="42"/>
      <c r="CRJ447" s="42"/>
      <c r="CRK447" s="42"/>
      <c r="CRL447" s="42"/>
      <c r="CRM447" s="42"/>
      <c r="CRN447" s="42"/>
      <c r="CRO447" s="42"/>
      <c r="CRP447" s="42"/>
      <c r="CRQ447" s="42"/>
      <c r="CRR447" s="42"/>
      <c r="CRS447" s="42"/>
      <c r="CRT447" s="42"/>
      <c r="CRU447" s="42"/>
      <c r="CRV447" s="42"/>
      <c r="CRW447" s="42"/>
      <c r="CRX447" s="42"/>
      <c r="CRY447" s="42"/>
      <c r="CRZ447" s="42"/>
      <c r="CSA447" s="42"/>
      <c r="CSB447" s="42"/>
      <c r="CSC447" s="42"/>
      <c r="CSD447" s="42"/>
      <c r="CSE447" s="42"/>
      <c r="CSF447" s="42"/>
      <c r="CSG447" s="42"/>
      <c r="CSH447" s="42"/>
      <c r="CSI447" s="42"/>
      <c r="CSJ447" s="42"/>
      <c r="CSK447" s="42"/>
      <c r="CSL447" s="42"/>
      <c r="CSM447" s="42"/>
      <c r="CSN447" s="42"/>
      <c r="CSO447" s="42"/>
      <c r="CSP447" s="42"/>
      <c r="CSQ447" s="42"/>
      <c r="CSR447" s="42"/>
      <c r="CSS447" s="42"/>
      <c r="CST447" s="42"/>
      <c r="CSU447" s="42"/>
      <c r="CSV447" s="42"/>
      <c r="CSW447" s="42"/>
      <c r="CSX447" s="42"/>
      <c r="CSY447" s="42"/>
      <c r="CSZ447" s="42"/>
      <c r="CTA447" s="42"/>
      <c r="CTB447" s="42"/>
      <c r="CTC447" s="42"/>
      <c r="CTD447" s="42"/>
      <c r="CTE447" s="42"/>
      <c r="CTF447" s="42"/>
      <c r="CTG447" s="42"/>
      <c r="CTH447" s="42"/>
      <c r="CTI447" s="42"/>
      <c r="CTJ447" s="42"/>
      <c r="CTK447" s="42"/>
      <c r="CTL447" s="42"/>
      <c r="CTM447" s="42"/>
      <c r="CTN447" s="42"/>
      <c r="CTO447" s="42"/>
      <c r="CTP447" s="42"/>
      <c r="CTQ447" s="42"/>
      <c r="CTR447" s="42"/>
      <c r="CTS447" s="42"/>
      <c r="CTT447" s="42"/>
      <c r="CTU447" s="42"/>
      <c r="CTV447" s="42"/>
      <c r="CTW447" s="42"/>
      <c r="CTX447" s="42"/>
      <c r="CTY447" s="42"/>
      <c r="CTZ447" s="42"/>
      <c r="CUA447" s="42"/>
      <c r="CUB447" s="42"/>
      <c r="CUC447" s="42"/>
      <c r="CUD447" s="42"/>
      <c r="CUE447" s="42"/>
      <c r="CUF447" s="42"/>
      <c r="CUG447" s="42"/>
      <c r="CUH447" s="42"/>
      <c r="CUI447" s="42"/>
      <c r="CUJ447" s="42"/>
      <c r="CUK447" s="42"/>
      <c r="CUL447" s="42"/>
      <c r="CUM447" s="42"/>
      <c r="CUN447" s="42"/>
      <c r="CUO447" s="42"/>
      <c r="CUP447" s="42"/>
      <c r="CUQ447" s="42"/>
      <c r="CUR447" s="42"/>
      <c r="CUS447" s="42"/>
      <c r="CUT447" s="42"/>
      <c r="CUU447" s="42"/>
      <c r="CUV447" s="42"/>
      <c r="CUW447" s="42"/>
      <c r="CUX447" s="42"/>
      <c r="CUY447" s="42"/>
      <c r="CUZ447" s="42"/>
      <c r="CVA447" s="42"/>
      <c r="CVB447" s="42"/>
      <c r="CVC447" s="42"/>
      <c r="CVD447" s="42"/>
      <c r="CVE447" s="42"/>
      <c r="CVF447" s="42"/>
      <c r="CVG447" s="42"/>
      <c r="CVH447" s="42"/>
      <c r="CVI447" s="42"/>
      <c r="CVJ447" s="42"/>
      <c r="CVK447" s="42"/>
      <c r="CVL447" s="42"/>
      <c r="CVM447" s="42"/>
      <c r="CVN447" s="42"/>
      <c r="CVO447" s="42"/>
      <c r="CVP447" s="42"/>
      <c r="CVQ447" s="42"/>
      <c r="CVR447" s="42"/>
      <c r="CVS447" s="42"/>
      <c r="CVT447" s="42"/>
      <c r="CVU447" s="42"/>
      <c r="CVV447" s="42"/>
      <c r="CVW447" s="42"/>
      <c r="CVX447" s="42"/>
      <c r="CVY447" s="42"/>
      <c r="CVZ447" s="42"/>
      <c r="CWA447" s="42"/>
      <c r="CWB447" s="42"/>
      <c r="CWC447" s="42"/>
      <c r="CWD447" s="42"/>
      <c r="CWE447" s="42"/>
      <c r="CWF447" s="42"/>
      <c r="CWG447" s="42"/>
      <c r="CWH447" s="42"/>
      <c r="CWI447" s="42"/>
      <c r="CWJ447" s="42"/>
      <c r="CWK447" s="42"/>
      <c r="CWL447" s="42"/>
      <c r="CWM447" s="42"/>
      <c r="CWN447" s="42"/>
      <c r="CWO447" s="42"/>
      <c r="CWP447" s="42"/>
      <c r="CWQ447" s="42"/>
      <c r="CWR447" s="42"/>
      <c r="CWS447" s="42"/>
      <c r="CWT447" s="42"/>
      <c r="CWU447" s="42"/>
      <c r="CWV447" s="42"/>
      <c r="CWW447" s="42"/>
      <c r="CWX447" s="42"/>
      <c r="CWY447" s="42"/>
      <c r="CWZ447" s="42"/>
      <c r="CXA447" s="42"/>
      <c r="CXB447" s="42"/>
      <c r="CXC447" s="42"/>
      <c r="CXD447" s="42"/>
      <c r="CXE447" s="42"/>
      <c r="CXF447" s="42"/>
      <c r="CXG447" s="42"/>
      <c r="CXH447" s="42"/>
      <c r="CXI447" s="42"/>
      <c r="CXJ447" s="42"/>
      <c r="CXK447" s="42"/>
      <c r="CXL447" s="42"/>
      <c r="CXM447" s="42"/>
      <c r="CXN447" s="42"/>
      <c r="CXO447" s="42"/>
      <c r="CXP447" s="42"/>
      <c r="CXQ447" s="42"/>
      <c r="CXR447" s="42"/>
      <c r="CXS447" s="42"/>
      <c r="CXT447" s="42"/>
      <c r="CXU447" s="42"/>
      <c r="CXV447" s="42"/>
      <c r="CXW447" s="42"/>
      <c r="CXX447" s="42"/>
      <c r="CXY447" s="42"/>
      <c r="CXZ447" s="42"/>
      <c r="CYA447" s="42"/>
      <c r="CYB447" s="42"/>
      <c r="CYC447" s="42"/>
      <c r="CYD447" s="42"/>
      <c r="CYE447" s="42"/>
      <c r="CYF447" s="42"/>
      <c r="CYG447" s="42"/>
      <c r="CYH447" s="42"/>
      <c r="CYI447" s="42"/>
      <c r="CYJ447" s="42"/>
      <c r="CYK447" s="42"/>
      <c r="CYL447" s="42"/>
      <c r="CYM447" s="42"/>
      <c r="CYN447" s="42"/>
      <c r="CYO447" s="42"/>
      <c r="CYP447" s="42"/>
      <c r="CYQ447" s="42"/>
      <c r="CYR447" s="42"/>
      <c r="CYS447" s="42"/>
      <c r="CYT447" s="42"/>
      <c r="CYU447" s="42"/>
      <c r="CYV447" s="42"/>
      <c r="CYW447" s="42"/>
      <c r="CYX447" s="42"/>
      <c r="CYY447" s="42"/>
      <c r="CYZ447" s="42"/>
      <c r="CZA447" s="42"/>
      <c r="CZB447" s="42"/>
      <c r="CZC447" s="42"/>
      <c r="CZD447" s="42"/>
      <c r="CZE447" s="42"/>
      <c r="CZF447" s="42"/>
      <c r="CZG447" s="42"/>
      <c r="CZH447" s="42"/>
      <c r="CZI447" s="42"/>
      <c r="CZJ447" s="42"/>
      <c r="CZK447" s="42"/>
      <c r="CZL447" s="42"/>
      <c r="CZM447" s="42"/>
      <c r="CZN447" s="42"/>
      <c r="CZO447" s="42"/>
      <c r="CZP447" s="42"/>
      <c r="CZQ447" s="42"/>
      <c r="CZR447" s="42"/>
      <c r="CZS447" s="42"/>
      <c r="CZT447" s="42"/>
      <c r="CZU447" s="42"/>
      <c r="CZV447" s="42"/>
      <c r="CZW447" s="42"/>
      <c r="CZX447" s="42"/>
      <c r="CZY447" s="42"/>
      <c r="CZZ447" s="42"/>
      <c r="DAA447" s="42"/>
      <c r="DAB447" s="42"/>
      <c r="DAC447" s="42"/>
      <c r="DAD447" s="42"/>
      <c r="DAE447" s="42"/>
      <c r="DAF447" s="42"/>
      <c r="DAG447" s="42"/>
      <c r="DAH447" s="42"/>
      <c r="DAI447" s="42"/>
      <c r="DAJ447" s="42"/>
      <c r="DAK447" s="42"/>
      <c r="DAL447" s="42"/>
      <c r="DAM447" s="42"/>
      <c r="DAN447" s="42"/>
      <c r="DAO447" s="42"/>
      <c r="DAP447" s="42"/>
      <c r="DAQ447" s="42"/>
      <c r="DAR447" s="42"/>
      <c r="DAS447" s="42"/>
      <c r="DAT447" s="42"/>
      <c r="DAU447" s="42"/>
      <c r="DAV447" s="42"/>
      <c r="DAW447" s="42"/>
      <c r="DAX447" s="42"/>
      <c r="DAY447" s="42"/>
      <c r="DAZ447" s="42"/>
      <c r="DBA447" s="42"/>
      <c r="DBB447" s="42"/>
      <c r="DBC447" s="42"/>
      <c r="DBD447" s="42"/>
      <c r="DBE447" s="42"/>
      <c r="DBF447" s="42"/>
      <c r="DBG447" s="42"/>
      <c r="DBH447" s="42"/>
      <c r="DBI447" s="42"/>
      <c r="DBJ447" s="42"/>
      <c r="DBK447" s="42"/>
      <c r="DBL447" s="42"/>
      <c r="DBM447" s="42"/>
      <c r="DBN447" s="42"/>
      <c r="DBO447" s="42"/>
      <c r="DBP447" s="42"/>
      <c r="DBQ447" s="42"/>
      <c r="DBR447" s="42"/>
      <c r="DBS447" s="42"/>
      <c r="DBT447" s="42"/>
      <c r="DBU447" s="42"/>
      <c r="DBV447" s="42"/>
      <c r="DBW447" s="42"/>
      <c r="DBX447" s="42"/>
      <c r="DBY447" s="42"/>
      <c r="DBZ447" s="42"/>
      <c r="DCA447" s="42"/>
      <c r="DCB447" s="42"/>
      <c r="DCC447" s="42"/>
      <c r="DCD447" s="42"/>
      <c r="DCE447" s="42"/>
      <c r="DCF447" s="42"/>
      <c r="DCG447" s="42"/>
      <c r="DCH447" s="42"/>
      <c r="DCI447" s="42"/>
      <c r="DCJ447" s="42"/>
      <c r="DCK447" s="42"/>
      <c r="DCL447" s="42"/>
      <c r="DCM447" s="42"/>
      <c r="DCN447" s="42"/>
      <c r="DCO447" s="42"/>
      <c r="DCP447" s="42"/>
      <c r="DCQ447" s="42"/>
      <c r="DCR447" s="42"/>
      <c r="DCS447" s="42"/>
      <c r="DCT447" s="42"/>
      <c r="DCU447" s="42"/>
      <c r="DCV447" s="42"/>
      <c r="DCW447" s="42"/>
      <c r="DCX447" s="42"/>
      <c r="DCY447" s="42"/>
      <c r="DCZ447" s="42"/>
      <c r="DDA447" s="42"/>
      <c r="DDB447" s="42"/>
      <c r="DDC447" s="42"/>
      <c r="DDD447" s="42"/>
      <c r="DDE447" s="42"/>
      <c r="DDF447" s="42"/>
      <c r="DDG447" s="42"/>
      <c r="DDH447" s="42"/>
      <c r="DDI447" s="42"/>
      <c r="DDJ447" s="42"/>
      <c r="DDK447" s="42"/>
      <c r="DDL447" s="42"/>
      <c r="DDM447" s="42"/>
      <c r="DDN447" s="42"/>
      <c r="DDO447" s="42"/>
      <c r="DDP447" s="42"/>
      <c r="DDQ447" s="42"/>
      <c r="DDR447" s="42"/>
      <c r="DDS447" s="42"/>
      <c r="DDT447" s="42"/>
      <c r="DDU447" s="42"/>
      <c r="DDV447" s="42"/>
      <c r="DDW447" s="42"/>
      <c r="DDX447" s="42"/>
      <c r="DDY447" s="42"/>
      <c r="DDZ447" s="42"/>
      <c r="DEA447" s="42"/>
      <c r="DEB447" s="42"/>
      <c r="DEC447" s="42"/>
      <c r="DED447" s="42"/>
      <c r="DEE447" s="42"/>
      <c r="DEF447" s="42"/>
      <c r="DEG447" s="42"/>
      <c r="DEH447" s="42"/>
      <c r="DEI447" s="42"/>
      <c r="DEJ447" s="42"/>
      <c r="DEK447" s="42"/>
      <c r="DEL447" s="42"/>
      <c r="DEM447" s="42"/>
      <c r="DEN447" s="42"/>
      <c r="DEO447" s="42"/>
      <c r="DEP447" s="42"/>
      <c r="DEQ447" s="42"/>
      <c r="DER447" s="42"/>
      <c r="DES447" s="42"/>
      <c r="DET447" s="42"/>
      <c r="DEU447" s="42"/>
      <c r="DEV447" s="42"/>
      <c r="DEW447" s="42"/>
      <c r="DEX447" s="42"/>
      <c r="DEY447" s="42"/>
      <c r="DEZ447" s="42"/>
      <c r="DFA447" s="42"/>
      <c r="DFB447" s="42"/>
      <c r="DFC447" s="42"/>
      <c r="DFD447" s="42"/>
      <c r="DFE447" s="42"/>
      <c r="DFF447" s="42"/>
      <c r="DFG447" s="42"/>
      <c r="DFH447" s="42"/>
      <c r="DFI447" s="42"/>
      <c r="DFJ447" s="42"/>
      <c r="DFK447" s="42"/>
      <c r="DFL447" s="42"/>
      <c r="DFM447" s="42"/>
      <c r="DFN447" s="42"/>
      <c r="DFO447" s="42"/>
      <c r="DFP447" s="42"/>
      <c r="DFQ447" s="42"/>
      <c r="DFR447" s="42"/>
      <c r="DFS447" s="42"/>
      <c r="DFT447" s="42"/>
      <c r="DFU447" s="42"/>
      <c r="DFV447" s="42"/>
      <c r="DFW447" s="42"/>
      <c r="DFX447" s="42"/>
      <c r="DFY447" s="42"/>
      <c r="DFZ447" s="42"/>
      <c r="DGA447" s="42"/>
      <c r="DGB447" s="42"/>
      <c r="DGC447" s="42"/>
      <c r="DGD447" s="42"/>
      <c r="DGE447" s="42"/>
      <c r="DGF447" s="42"/>
      <c r="DGG447" s="42"/>
      <c r="DGH447" s="42"/>
      <c r="DGI447" s="42"/>
      <c r="DGJ447" s="42"/>
      <c r="DGK447" s="42"/>
      <c r="DGL447" s="42"/>
      <c r="DGM447" s="42"/>
      <c r="DGN447" s="42"/>
      <c r="DGO447" s="42"/>
      <c r="DGP447" s="42"/>
      <c r="DGQ447" s="42"/>
      <c r="DGR447" s="42"/>
      <c r="DGS447" s="42"/>
      <c r="DGT447" s="42"/>
      <c r="DGU447" s="42"/>
      <c r="DGV447" s="42"/>
      <c r="DGW447" s="42"/>
      <c r="DGX447" s="42"/>
      <c r="DGY447" s="42"/>
      <c r="DGZ447" s="42"/>
      <c r="DHA447" s="42"/>
      <c r="DHB447" s="42"/>
      <c r="DHC447" s="42"/>
      <c r="DHD447" s="42"/>
      <c r="DHE447" s="42"/>
      <c r="DHF447" s="42"/>
      <c r="DHG447" s="42"/>
      <c r="DHH447" s="42"/>
      <c r="DHI447" s="42"/>
      <c r="DHJ447" s="42"/>
      <c r="DHK447" s="42"/>
      <c r="DHL447" s="42"/>
      <c r="DHM447" s="42"/>
      <c r="DHN447" s="42"/>
      <c r="DHO447" s="42"/>
      <c r="DHP447" s="42"/>
      <c r="DHQ447" s="42"/>
      <c r="DHR447" s="42"/>
      <c r="DHS447" s="42"/>
      <c r="DHT447" s="42"/>
      <c r="DHU447" s="42"/>
      <c r="DHV447" s="42"/>
      <c r="DHW447" s="42"/>
      <c r="DHX447" s="42"/>
      <c r="DHY447" s="42"/>
      <c r="DHZ447" s="42"/>
      <c r="DIA447" s="42"/>
      <c r="DIB447" s="42"/>
      <c r="DIC447" s="42"/>
      <c r="DID447" s="42"/>
      <c r="DIE447" s="42"/>
      <c r="DIF447" s="42"/>
      <c r="DIG447" s="42"/>
      <c r="DIH447" s="42"/>
      <c r="DII447" s="42"/>
      <c r="DIJ447" s="42"/>
      <c r="DIK447" s="42"/>
      <c r="DIL447" s="42"/>
      <c r="DIM447" s="42"/>
      <c r="DIN447" s="42"/>
      <c r="DIO447" s="42"/>
      <c r="DIP447" s="42"/>
      <c r="DIQ447" s="42"/>
      <c r="DIR447" s="42"/>
      <c r="DIS447" s="42"/>
      <c r="DIT447" s="42"/>
      <c r="DIU447" s="42"/>
      <c r="DIV447" s="42"/>
      <c r="DIW447" s="42"/>
      <c r="DIX447" s="42"/>
      <c r="DIY447" s="42"/>
      <c r="DIZ447" s="42"/>
      <c r="DJA447" s="42"/>
      <c r="DJB447" s="42"/>
      <c r="DJC447" s="42"/>
      <c r="DJD447" s="42"/>
      <c r="DJE447" s="42"/>
      <c r="DJF447" s="42"/>
      <c r="DJG447" s="42"/>
      <c r="DJH447" s="42"/>
      <c r="DJI447" s="42"/>
      <c r="DJJ447" s="42"/>
      <c r="DJK447" s="42"/>
      <c r="DJL447" s="42"/>
      <c r="DJM447" s="42"/>
      <c r="DJN447" s="42"/>
      <c r="DJO447" s="42"/>
      <c r="DJP447" s="42"/>
      <c r="DJQ447" s="42"/>
      <c r="DJR447" s="42"/>
      <c r="DJS447" s="42"/>
      <c r="DJT447" s="42"/>
      <c r="DJU447" s="42"/>
      <c r="DJV447" s="42"/>
      <c r="DJW447" s="42"/>
      <c r="DJX447" s="42"/>
      <c r="DJY447" s="42"/>
      <c r="DJZ447" s="42"/>
      <c r="DKA447" s="42"/>
      <c r="DKB447" s="42"/>
      <c r="DKC447" s="42"/>
      <c r="DKD447" s="42"/>
      <c r="DKE447" s="42"/>
      <c r="DKF447" s="42"/>
      <c r="DKG447" s="42"/>
      <c r="DKH447" s="42"/>
      <c r="DKI447" s="42"/>
      <c r="DKJ447" s="42"/>
      <c r="DKK447" s="42"/>
      <c r="DKL447" s="42"/>
      <c r="DKM447" s="42"/>
      <c r="DKN447" s="42"/>
      <c r="DKO447" s="42"/>
      <c r="DKP447" s="42"/>
      <c r="DKQ447" s="42"/>
      <c r="DKR447" s="42"/>
      <c r="DKS447" s="42"/>
      <c r="DKT447" s="42"/>
      <c r="DKU447" s="42"/>
      <c r="DKV447" s="42"/>
      <c r="DKW447" s="42"/>
      <c r="DKX447" s="42"/>
      <c r="DKY447" s="42"/>
      <c r="DKZ447" s="42"/>
      <c r="DLA447" s="42"/>
      <c r="DLB447" s="42"/>
      <c r="DLC447" s="42"/>
      <c r="DLD447" s="42"/>
      <c r="DLE447" s="42"/>
      <c r="DLF447" s="42"/>
      <c r="DLG447" s="42"/>
      <c r="DLH447" s="42"/>
      <c r="DLI447" s="42"/>
      <c r="DLJ447" s="42"/>
      <c r="DLK447" s="42"/>
      <c r="DLL447" s="42"/>
      <c r="DLM447" s="42"/>
      <c r="DLN447" s="42"/>
      <c r="DLO447" s="42"/>
      <c r="DLP447" s="42"/>
      <c r="DLQ447" s="42"/>
      <c r="DLR447" s="42"/>
      <c r="DLS447" s="42"/>
      <c r="DLT447" s="42"/>
      <c r="DLU447" s="42"/>
      <c r="DLV447" s="42"/>
      <c r="DLW447" s="42"/>
      <c r="DLX447" s="42"/>
      <c r="DLY447" s="42"/>
      <c r="DLZ447" s="42"/>
      <c r="DMA447" s="42"/>
      <c r="DMB447" s="42"/>
      <c r="DMC447" s="42"/>
      <c r="DMD447" s="42"/>
      <c r="DME447" s="42"/>
      <c r="DMF447" s="42"/>
      <c r="DMG447" s="42"/>
      <c r="DMH447" s="42"/>
      <c r="DMI447" s="42"/>
      <c r="DMJ447" s="42"/>
      <c r="DMK447" s="42"/>
      <c r="DML447" s="42"/>
      <c r="DMM447" s="42"/>
      <c r="DMN447" s="42"/>
      <c r="DMO447" s="42"/>
      <c r="DMP447" s="42"/>
      <c r="DMQ447" s="42"/>
      <c r="DMR447" s="42"/>
      <c r="DMS447" s="42"/>
      <c r="DMT447" s="42"/>
      <c r="DMU447" s="42"/>
      <c r="DMV447" s="42"/>
      <c r="DMW447" s="42"/>
      <c r="DMX447" s="42"/>
      <c r="DMY447" s="42"/>
      <c r="DMZ447" s="42"/>
      <c r="DNA447" s="42"/>
      <c r="DNB447" s="42"/>
      <c r="DNC447" s="42"/>
      <c r="DND447" s="42"/>
      <c r="DNE447" s="42"/>
      <c r="DNF447" s="42"/>
      <c r="DNG447" s="42"/>
      <c r="DNH447" s="42"/>
      <c r="DNI447" s="42"/>
      <c r="DNJ447" s="42"/>
      <c r="DNK447" s="42"/>
      <c r="DNL447" s="42"/>
      <c r="DNM447" s="42"/>
      <c r="DNN447" s="42"/>
      <c r="DNO447" s="42"/>
      <c r="DNP447" s="42"/>
      <c r="DNQ447" s="42"/>
      <c r="DNR447" s="42"/>
      <c r="DNS447" s="42"/>
      <c r="DNT447" s="42"/>
      <c r="DNU447" s="42"/>
      <c r="DNV447" s="42"/>
      <c r="DNW447" s="42"/>
      <c r="DNX447" s="42"/>
      <c r="DNY447" s="42"/>
      <c r="DNZ447" s="42"/>
      <c r="DOA447" s="42"/>
      <c r="DOB447" s="42"/>
      <c r="DOC447" s="42"/>
      <c r="DOD447" s="42"/>
      <c r="DOE447" s="42"/>
      <c r="DOF447" s="42"/>
      <c r="DOG447" s="42"/>
      <c r="DOH447" s="42"/>
      <c r="DOI447" s="42"/>
      <c r="DOJ447" s="42"/>
      <c r="DOK447" s="42"/>
      <c r="DOL447" s="42"/>
      <c r="DOM447" s="42"/>
      <c r="DON447" s="42"/>
      <c r="DOO447" s="42"/>
      <c r="DOP447" s="42"/>
      <c r="DOQ447" s="42"/>
      <c r="DOR447" s="42"/>
      <c r="DOS447" s="42"/>
      <c r="DOT447" s="42"/>
      <c r="DOU447" s="42"/>
      <c r="DOV447" s="42"/>
      <c r="DOW447" s="42"/>
      <c r="DOX447" s="42"/>
      <c r="DOY447" s="42"/>
      <c r="DOZ447" s="42"/>
      <c r="DPA447" s="42"/>
      <c r="DPB447" s="42"/>
      <c r="DPC447" s="42"/>
      <c r="DPD447" s="42"/>
      <c r="DPE447" s="42"/>
      <c r="DPF447" s="42"/>
      <c r="DPG447" s="42"/>
      <c r="DPH447" s="42"/>
      <c r="DPI447" s="42"/>
      <c r="DPJ447" s="42"/>
      <c r="DPK447" s="42"/>
      <c r="DPL447" s="42"/>
      <c r="DPM447" s="42"/>
      <c r="DPN447" s="42"/>
      <c r="DPO447" s="42"/>
      <c r="DPP447" s="42"/>
      <c r="DPQ447" s="42"/>
      <c r="DPR447" s="42"/>
      <c r="DPS447" s="42"/>
      <c r="DPT447" s="42"/>
      <c r="DPU447" s="42"/>
      <c r="DPV447" s="42"/>
      <c r="DPW447" s="42"/>
      <c r="DPX447" s="42"/>
      <c r="DPY447" s="42"/>
      <c r="DPZ447" s="42"/>
      <c r="DQA447" s="42"/>
      <c r="DQB447" s="42"/>
      <c r="DQC447" s="42"/>
      <c r="DQD447" s="42"/>
      <c r="DQE447" s="42"/>
      <c r="DQF447" s="42"/>
      <c r="DQG447" s="42"/>
      <c r="DQH447" s="42"/>
      <c r="DQI447" s="42"/>
      <c r="DQJ447" s="42"/>
      <c r="DQK447" s="42"/>
      <c r="DQL447" s="42"/>
      <c r="DQM447" s="42"/>
      <c r="DQN447" s="42"/>
      <c r="DQO447" s="42"/>
      <c r="DQP447" s="42"/>
      <c r="DQQ447" s="42"/>
      <c r="DQR447" s="42"/>
      <c r="DQS447" s="42"/>
      <c r="DQT447" s="42"/>
      <c r="DQU447" s="42"/>
      <c r="DQV447" s="42"/>
      <c r="DQW447" s="42"/>
      <c r="DQX447" s="42"/>
      <c r="DQY447" s="42"/>
      <c r="DQZ447" s="42"/>
      <c r="DRA447" s="42"/>
      <c r="DRB447" s="42"/>
      <c r="DRC447" s="42"/>
      <c r="DRD447" s="42"/>
      <c r="DRE447" s="42"/>
      <c r="DRF447" s="42"/>
      <c r="DRG447" s="42"/>
      <c r="DRH447" s="42"/>
      <c r="DRI447" s="42"/>
      <c r="DRJ447" s="42"/>
      <c r="DRK447" s="42"/>
      <c r="DRL447" s="42"/>
      <c r="DRM447" s="42"/>
      <c r="DRN447" s="42"/>
      <c r="DRO447" s="42"/>
      <c r="DRP447" s="42"/>
      <c r="DRQ447" s="42"/>
      <c r="DRR447" s="42"/>
      <c r="DRS447" s="42"/>
      <c r="DRT447" s="42"/>
      <c r="DRU447" s="42"/>
      <c r="DRV447" s="42"/>
      <c r="DRW447" s="42"/>
      <c r="DRX447" s="42"/>
      <c r="DRY447" s="42"/>
      <c r="DRZ447" s="42"/>
      <c r="DSA447" s="42"/>
      <c r="DSB447" s="42"/>
      <c r="DSC447" s="42"/>
      <c r="DSD447" s="42"/>
      <c r="DSE447" s="42"/>
      <c r="DSF447" s="42"/>
      <c r="DSG447" s="42"/>
      <c r="DSH447" s="42"/>
      <c r="DSI447" s="42"/>
      <c r="DSJ447" s="42"/>
      <c r="DSK447" s="42"/>
      <c r="DSL447" s="42"/>
      <c r="DSM447" s="42"/>
      <c r="DSN447" s="42"/>
      <c r="DSO447" s="42"/>
      <c r="DSP447" s="42"/>
      <c r="DSQ447" s="42"/>
      <c r="DSR447" s="42"/>
      <c r="DSS447" s="42"/>
      <c r="DST447" s="42"/>
      <c r="DSU447" s="42"/>
      <c r="DSV447" s="42"/>
      <c r="DSW447" s="42"/>
      <c r="DSX447" s="42"/>
      <c r="DSY447" s="42"/>
      <c r="DSZ447" s="42"/>
      <c r="DTA447" s="42"/>
      <c r="DTB447" s="42"/>
      <c r="DTC447" s="42"/>
      <c r="DTD447" s="42"/>
      <c r="DTE447" s="42"/>
      <c r="DTF447" s="42"/>
      <c r="DTG447" s="42"/>
      <c r="DTH447" s="42"/>
      <c r="DTI447" s="42"/>
      <c r="DTJ447" s="42"/>
      <c r="DTK447" s="42"/>
      <c r="DTL447" s="42"/>
      <c r="DTM447" s="42"/>
      <c r="DTN447" s="42"/>
      <c r="DTO447" s="42"/>
      <c r="DTP447" s="42"/>
      <c r="DTQ447" s="42"/>
      <c r="DTR447" s="42"/>
      <c r="DTS447" s="42"/>
      <c r="DTT447" s="42"/>
      <c r="DTU447" s="42"/>
      <c r="DTV447" s="42"/>
      <c r="DTW447" s="42"/>
      <c r="DTX447" s="42"/>
      <c r="DTY447" s="42"/>
      <c r="DTZ447" s="42"/>
      <c r="DUA447" s="42"/>
      <c r="DUB447" s="42"/>
      <c r="DUC447" s="42"/>
      <c r="DUD447" s="42"/>
      <c r="DUE447" s="42"/>
      <c r="DUF447" s="42"/>
      <c r="DUG447" s="42"/>
      <c r="DUH447" s="42"/>
      <c r="DUI447" s="42"/>
      <c r="DUJ447" s="42"/>
      <c r="DUK447" s="42"/>
      <c r="DUL447" s="42"/>
      <c r="DUM447" s="42"/>
      <c r="DUN447" s="42"/>
      <c r="DUO447" s="42"/>
      <c r="DUP447" s="42"/>
      <c r="DUQ447" s="42"/>
      <c r="DUR447" s="42"/>
      <c r="DUS447" s="42"/>
      <c r="DUT447" s="42"/>
      <c r="DUU447" s="42"/>
      <c r="DUV447" s="42"/>
      <c r="DUW447" s="42"/>
      <c r="DUX447" s="42"/>
      <c r="DUY447" s="42"/>
      <c r="DUZ447" s="42"/>
      <c r="DVA447" s="42"/>
      <c r="DVB447" s="42"/>
      <c r="DVC447" s="42"/>
      <c r="DVD447" s="42"/>
      <c r="DVE447" s="42"/>
      <c r="DVF447" s="42"/>
      <c r="DVG447" s="42"/>
      <c r="DVH447" s="42"/>
      <c r="DVI447" s="42"/>
      <c r="DVJ447" s="42"/>
      <c r="DVK447" s="42"/>
      <c r="DVL447" s="42"/>
      <c r="DVM447" s="42"/>
      <c r="DVN447" s="42"/>
      <c r="DVO447" s="42"/>
      <c r="DVP447" s="42"/>
      <c r="DVQ447" s="42"/>
      <c r="DVR447" s="42"/>
      <c r="DVS447" s="42"/>
      <c r="DVT447" s="42"/>
      <c r="DVU447" s="42"/>
      <c r="DVV447" s="42"/>
      <c r="DVW447" s="42"/>
      <c r="DVX447" s="42"/>
      <c r="DVY447" s="42"/>
      <c r="DVZ447" s="42"/>
      <c r="DWA447" s="42"/>
      <c r="DWB447" s="42"/>
      <c r="DWC447" s="42"/>
      <c r="DWD447" s="42"/>
      <c r="DWE447" s="42"/>
      <c r="DWF447" s="42"/>
      <c r="DWG447" s="42"/>
      <c r="DWH447" s="42"/>
      <c r="DWI447" s="42"/>
      <c r="DWJ447" s="42"/>
      <c r="DWK447" s="42"/>
      <c r="DWL447" s="42"/>
      <c r="DWM447" s="42"/>
      <c r="DWN447" s="42"/>
      <c r="DWO447" s="42"/>
      <c r="DWP447" s="42"/>
      <c r="DWQ447" s="42"/>
      <c r="DWR447" s="42"/>
      <c r="DWS447" s="42"/>
      <c r="DWT447" s="42"/>
      <c r="DWU447" s="42"/>
      <c r="DWV447" s="42"/>
      <c r="DWW447" s="42"/>
      <c r="DWX447" s="42"/>
      <c r="DWY447" s="42"/>
      <c r="DWZ447" s="42"/>
      <c r="DXA447" s="42"/>
      <c r="DXB447" s="42"/>
      <c r="DXC447" s="42"/>
      <c r="DXD447" s="42"/>
      <c r="DXE447" s="42"/>
      <c r="DXF447" s="42"/>
      <c r="DXG447" s="42"/>
      <c r="DXH447" s="42"/>
      <c r="DXI447" s="42"/>
      <c r="DXJ447" s="42"/>
      <c r="DXK447" s="42"/>
      <c r="DXL447" s="42"/>
      <c r="DXM447" s="42"/>
      <c r="DXN447" s="42"/>
      <c r="DXO447" s="42"/>
      <c r="DXP447" s="42"/>
      <c r="DXQ447" s="42"/>
      <c r="DXR447" s="42"/>
      <c r="DXS447" s="42"/>
      <c r="DXT447" s="42"/>
      <c r="DXU447" s="42"/>
      <c r="DXV447" s="42"/>
      <c r="DXW447" s="42"/>
      <c r="DXX447" s="42"/>
      <c r="DXY447" s="42"/>
      <c r="DXZ447" s="42"/>
      <c r="DYA447" s="42"/>
      <c r="DYB447" s="42"/>
      <c r="DYC447" s="42"/>
      <c r="DYD447" s="42"/>
      <c r="DYE447" s="42"/>
      <c r="DYF447" s="42"/>
      <c r="DYG447" s="42"/>
      <c r="DYH447" s="42"/>
      <c r="DYI447" s="42"/>
      <c r="DYJ447" s="42"/>
      <c r="DYK447" s="42"/>
      <c r="DYL447" s="42"/>
      <c r="DYM447" s="42"/>
      <c r="DYN447" s="42"/>
      <c r="DYO447" s="42"/>
      <c r="DYP447" s="42"/>
      <c r="DYQ447" s="42"/>
      <c r="DYR447" s="42"/>
      <c r="DYS447" s="42"/>
      <c r="DYT447" s="42"/>
      <c r="DYU447" s="42"/>
      <c r="DYV447" s="42"/>
      <c r="DYW447" s="42"/>
      <c r="DYX447" s="42"/>
      <c r="DYY447" s="42"/>
      <c r="DYZ447" s="42"/>
      <c r="DZA447" s="42"/>
      <c r="DZB447" s="42"/>
      <c r="DZC447" s="42"/>
      <c r="DZD447" s="42"/>
      <c r="DZE447" s="42"/>
      <c r="DZF447" s="42"/>
      <c r="DZG447" s="42"/>
      <c r="DZH447" s="42"/>
      <c r="DZI447" s="42"/>
      <c r="DZJ447" s="42"/>
      <c r="DZK447" s="42"/>
      <c r="DZL447" s="42"/>
      <c r="DZM447" s="42"/>
      <c r="DZN447" s="42"/>
      <c r="DZO447" s="42"/>
      <c r="DZP447" s="42"/>
      <c r="DZQ447" s="42"/>
      <c r="DZR447" s="42"/>
      <c r="DZS447" s="42"/>
      <c r="DZT447" s="42"/>
      <c r="DZU447" s="42"/>
      <c r="DZV447" s="42"/>
      <c r="DZW447" s="42"/>
      <c r="DZX447" s="42"/>
      <c r="DZY447" s="42"/>
      <c r="DZZ447" s="42"/>
      <c r="EAA447" s="42"/>
      <c r="EAB447" s="42"/>
      <c r="EAC447" s="42"/>
      <c r="EAD447" s="42"/>
      <c r="EAE447" s="42"/>
      <c r="EAF447" s="42"/>
      <c r="EAG447" s="42"/>
      <c r="EAH447" s="42"/>
      <c r="EAI447" s="42"/>
      <c r="EAJ447" s="42"/>
      <c r="EAK447" s="42"/>
      <c r="EAL447" s="42"/>
      <c r="EAM447" s="42"/>
      <c r="EAN447" s="42"/>
      <c r="EAO447" s="42"/>
      <c r="EAP447" s="42"/>
      <c r="EAQ447" s="42"/>
      <c r="EAR447" s="42"/>
      <c r="EAS447" s="42"/>
      <c r="EAT447" s="42"/>
      <c r="EAU447" s="42"/>
      <c r="EAV447" s="42"/>
      <c r="EAW447" s="42"/>
      <c r="EAX447" s="42"/>
      <c r="EAY447" s="42"/>
      <c r="EAZ447" s="42"/>
      <c r="EBA447" s="42"/>
      <c r="EBB447" s="42"/>
      <c r="EBC447" s="42"/>
      <c r="EBD447" s="42"/>
      <c r="EBE447" s="42"/>
      <c r="EBF447" s="42"/>
      <c r="EBG447" s="42"/>
      <c r="EBH447" s="42"/>
      <c r="EBI447" s="42"/>
      <c r="EBJ447" s="42"/>
      <c r="EBK447" s="42"/>
      <c r="EBL447" s="42"/>
      <c r="EBM447" s="42"/>
      <c r="EBN447" s="42"/>
      <c r="EBO447" s="42"/>
      <c r="EBP447" s="42"/>
      <c r="EBQ447" s="42"/>
      <c r="EBR447" s="42"/>
      <c r="EBS447" s="42"/>
      <c r="EBT447" s="42"/>
      <c r="EBU447" s="42"/>
      <c r="EBV447" s="42"/>
      <c r="EBW447" s="42"/>
      <c r="EBX447" s="42"/>
      <c r="EBY447" s="42"/>
      <c r="EBZ447" s="42"/>
      <c r="ECA447" s="42"/>
      <c r="ECB447" s="42"/>
      <c r="ECC447" s="42"/>
      <c r="ECD447" s="42"/>
      <c r="ECE447" s="42"/>
      <c r="ECF447" s="42"/>
      <c r="ECG447" s="42"/>
      <c r="ECH447" s="42"/>
      <c r="ECI447" s="42"/>
      <c r="ECJ447" s="42"/>
      <c r="ECK447" s="42"/>
      <c r="ECL447" s="42"/>
      <c r="ECM447" s="42"/>
      <c r="ECN447" s="42"/>
      <c r="ECO447" s="42"/>
      <c r="ECP447" s="42"/>
      <c r="ECQ447" s="42"/>
      <c r="ECR447" s="42"/>
      <c r="ECS447" s="42"/>
      <c r="ECT447" s="42"/>
      <c r="ECU447" s="42"/>
      <c r="ECV447" s="42"/>
      <c r="ECW447" s="42"/>
      <c r="ECX447" s="42"/>
      <c r="ECY447" s="42"/>
      <c r="ECZ447" s="42"/>
      <c r="EDA447" s="42"/>
      <c r="EDB447" s="42"/>
      <c r="EDC447" s="42"/>
      <c r="EDD447" s="42"/>
      <c r="EDE447" s="42"/>
      <c r="EDF447" s="42"/>
      <c r="EDG447" s="42"/>
      <c r="EDH447" s="42"/>
      <c r="EDI447" s="42"/>
      <c r="EDJ447" s="42"/>
      <c r="EDK447" s="42"/>
      <c r="EDL447" s="42"/>
      <c r="EDM447" s="42"/>
      <c r="EDN447" s="42"/>
      <c r="EDO447" s="42"/>
      <c r="EDP447" s="42"/>
      <c r="EDQ447" s="42"/>
      <c r="EDR447" s="42"/>
      <c r="EDS447" s="42"/>
      <c r="EDT447" s="42"/>
      <c r="EDU447" s="42"/>
      <c r="EDV447" s="42"/>
      <c r="EDW447" s="42"/>
      <c r="EDX447" s="42"/>
      <c r="EDY447" s="42"/>
      <c r="EDZ447" s="42"/>
      <c r="EEA447" s="42"/>
      <c r="EEB447" s="42"/>
      <c r="EEC447" s="42"/>
      <c r="EED447" s="42"/>
      <c r="EEE447" s="42"/>
      <c r="EEF447" s="42"/>
      <c r="EEG447" s="42"/>
      <c r="EEH447" s="42"/>
      <c r="EEI447" s="42"/>
      <c r="EEJ447" s="42"/>
      <c r="EEK447" s="42"/>
      <c r="EEL447" s="42"/>
      <c r="EEM447" s="42"/>
      <c r="EEN447" s="42"/>
      <c r="EEO447" s="42"/>
      <c r="EEP447" s="42"/>
      <c r="EEQ447" s="42"/>
      <c r="EER447" s="42"/>
      <c r="EES447" s="42"/>
      <c r="EET447" s="42"/>
      <c r="EEU447" s="42"/>
      <c r="EEV447" s="42"/>
      <c r="EEW447" s="42"/>
      <c r="EEX447" s="42"/>
      <c r="EEY447" s="42"/>
      <c r="EEZ447" s="42"/>
      <c r="EFA447" s="42"/>
      <c r="EFB447" s="42"/>
      <c r="EFC447" s="42"/>
      <c r="EFD447" s="42"/>
      <c r="EFE447" s="42"/>
      <c r="EFF447" s="42"/>
      <c r="EFG447" s="42"/>
      <c r="EFH447" s="42"/>
      <c r="EFI447" s="42"/>
      <c r="EFJ447" s="42"/>
      <c r="EFK447" s="42"/>
      <c r="EFL447" s="42"/>
      <c r="EFM447" s="42"/>
      <c r="EFN447" s="42"/>
      <c r="EFO447" s="42"/>
      <c r="EFP447" s="42"/>
      <c r="EFQ447" s="42"/>
      <c r="EFR447" s="42"/>
      <c r="EFS447" s="42"/>
      <c r="EFT447" s="42"/>
      <c r="EFU447" s="42"/>
      <c r="EFV447" s="42"/>
      <c r="EFW447" s="42"/>
      <c r="EFX447" s="42"/>
      <c r="EFY447" s="42"/>
      <c r="EFZ447" s="42"/>
      <c r="EGA447" s="42"/>
      <c r="EGB447" s="42"/>
      <c r="EGC447" s="42"/>
      <c r="EGD447" s="42"/>
      <c r="EGE447" s="42"/>
      <c r="EGF447" s="42"/>
      <c r="EGG447" s="42"/>
      <c r="EGH447" s="42"/>
      <c r="EGI447" s="42"/>
      <c r="EGJ447" s="42"/>
      <c r="EGK447" s="42"/>
      <c r="EGL447" s="42"/>
      <c r="EGM447" s="42"/>
      <c r="EGN447" s="42"/>
      <c r="EGO447" s="42"/>
      <c r="EGP447" s="42"/>
      <c r="EGQ447" s="42"/>
      <c r="EGR447" s="42"/>
      <c r="EGS447" s="42"/>
      <c r="EGT447" s="42"/>
      <c r="EGU447" s="42"/>
      <c r="EGV447" s="42"/>
      <c r="EGW447" s="42"/>
      <c r="EGX447" s="42"/>
      <c r="EGY447" s="42"/>
      <c r="EGZ447" s="42"/>
      <c r="EHA447" s="42"/>
      <c r="EHB447" s="42"/>
      <c r="EHC447" s="42"/>
      <c r="EHD447" s="42"/>
      <c r="EHE447" s="42"/>
      <c r="EHF447" s="42"/>
      <c r="EHG447" s="42"/>
      <c r="EHH447" s="42"/>
      <c r="EHI447" s="42"/>
      <c r="EHJ447" s="42"/>
      <c r="EHK447" s="42"/>
      <c r="EHL447" s="42"/>
      <c r="EHM447" s="42"/>
      <c r="EHN447" s="42"/>
      <c r="EHO447" s="42"/>
      <c r="EHP447" s="42"/>
      <c r="EHQ447" s="42"/>
      <c r="EHR447" s="42"/>
      <c r="EHS447" s="42"/>
      <c r="EHT447" s="42"/>
      <c r="EHU447" s="42"/>
      <c r="EHV447" s="42"/>
      <c r="EHW447" s="42"/>
      <c r="EHX447" s="42"/>
      <c r="EHY447" s="42"/>
      <c r="EHZ447" s="42"/>
      <c r="EIA447" s="42"/>
      <c r="EIB447" s="42"/>
      <c r="EIC447" s="42"/>
      <c r="EID447" s="42"/>
      <c r="EIE447" s="42"/>
      <c r="EIF447" s="42"/>
      <c r="EIG447" s="42"/>
      <c r="EIH447" s="42"/>
      <c r="EII447" s="42"/>
      <c r="EIJ447" s="42"/>
      <c r="EIK447" s="42"/>
      <c r="EIL447" s="42"/>
      <c r="EIM447" s="42"/>
      <c r="EIN447" s="42"/>
      <c r="EIO447" s="42"/>
      <c r="EIP447" s="42"/>
      <c r="EIQ447" s="42"/>
      <c r="EIR447" s="42"/>
      <c r="EIS447" s="42"/>
      <c r="EIT447" s="42"/>
      <c r="EIU447" s="42"/>
      <c r="EIV447" s="42"/>
      <c r="EIW447" s="42"/>
      <c r="EIX447" s="42"/>
      <c r="EIY447" s="42"/>
      <c r="EIZ447" s="42"/>
      <c r="EJA447" s="42"/>
      <c r="EJB447" s="42"/>
      <c r="EJC447" s="42"/>
      <c r="EJD447" s="42"/>
      <c r="EJE447" s="42"/>
      <c r="EJF447" s="42"/>
      <c r="EJG447" s="42"/>
      <c r="EJH447" s="42"/>
      <c r="EJI447" s="42"/>
      <c r="EJJ447" s="42"/>
      <c r="EJK447" s="42"/>
      <c r="EJL447" s="42"/>
      <c r="EJM447" s="42"/>
      <c r="EJN447" s="42"/>
      <c r="EJO447" s="42"/>
      <c r="EJP447" s="42"/>
      <c r="EJQ447" s="42"/>
      <c r="EJR447" s="42"/>
      <c r="EJS447" s="42"/>
      <c r="EJT447" s="42"/>
      <c r="EJU447" s="42"/>
      <c r="EJV447" s="42"/>
      <c r="EJW447" s="42"/>
      <c r="EJX447" s="42"/>
      <c r="EJY447" s="42"/>
      <c r="EJZ447" s="42"/>
      <c r="EKA447" s="42"/>
      <c r="EKB447" s="42"/>
      <c r="EKC447" s="42"/>
      <c r="EKD447" s="42"/>
      <c r="EKE447" s="42"/>
      <c r="EKF447" s="42"/>
      <c r="EKG447" s="42"/>
      <c r="EKH447" s="42"/>
      <c r="EKI447" s="42"/>
      <c r="EKJ447" s="42"/>
      <c r="EKK447" s="42"/>
      <c r="EKL447" s="42"/>
      <c r="EKM447" s="42"/>
      <c r="EKN447" s="42"/>
      <c r="EKO447" s="42"/>
      <c r="EKP447" s="42"/>
      <c r="EKQ447" s="42"/>
      <c r="EKR447" s="42"/>
      <c r="EKS447" s="42"/>
      <c r="EKT447" s="42"/>
      <c r="EKU447" s="42"/>
      <c r="EKV447" s="42"/>
      <c r="EKW447" s="42"/>
      <c r="EKX447" s="42"/>
      <c r="EKY447" s="42"/>
      <c r="EKZ447" s="42"/>
      <c r="ELA447" s="42"/>
      <c r="ELB447" s="42"/>
      <c r="ELC447" s="42"/>
      <c r="ELD447" s="42"/>
      <c r="ELE447" s="42"/>
      <c r="ELF447" s="42"/>
      <c r="ELG447" s="42"/>
      <c r="ELH447" s="42"/>
      <c r="ELI447" s="42"/>
      <c r="ELJ447" s="42"/>
      <c r="ELK447" s="42"/>
      <c r="ELL447" s="42"/>
      <c r="ELM447" s="42"/>
      <c r="ELN447" s="42"/>
      <c r="ELO447" s="42"/>
      <c r="ELP447" s="42"/>
      <c r="ELQ447" s="42"/>
      <c r="ELR447" s="42"/>
      <c r="ELS447" s="42"/>
      <c r="ELT447" s="42"/>
      <c r="ELU447" s="42"/>
      <c r="ELV447" s="42"/>
      <c r="ELW447" s="42"/>
      <c r="ELX447" s="42"/>
      <c r="ELY447" s="42"/>
      <c r="ELZ447" s="42"/>
      <c r="EMA447" s="42"/>
      <c r="EMB447" s="42"/>
      <c r="EMC447" s="42"/>
      <c r="EMD447" s="42"/>
      <c r="EME447" s="42"/>
      <c r="EMF447" s="42"/>
      <c r="EMG447" s="42"/>
      <c r="EMH447" s="42"/>
      <c r="EMI447" s="42"/>
      <c r="EMJ447" s="42"/>
      <c r="EMK447" s="42"/>
      <c r="EML447" s="42"/>
      <c r="EMM447" s="42"/>
      <c r="EMN447" s="42"/>
      <c r="EMO447" s="42"/>
      <c r="EMP447" s="42"/>
      <c r="EMQ447" s="42"/>
      <c r="EMR447" s="42"/>
      <c r="EMS447" s="42"/>
      <c r="EMT447" s="42"/>
      <c r="EMU447" s="42"/>
      <c r="EMV447" s="42"/>
      <c r="EMW447" s="42"/>
      <c r="EMX447" s="42"/>
      <c r="EMY447" s="42"/>
      <c r="EMZ447" s="42"/>
      <c r="ENA447" s="42"/>
      <c r="ENB447" s="42"/>
      <c r="ENC447" s="42"/>
      <c r="END447" s="42"/>
      <c r="ENE447" s="42"/>
      <c r="ENF447" s="42"/>
      <c r="ENG447" s="42"/>
      <c r="ENH447" s="42"/>
      <c r="ENI447" s="42"/>
      <c r="ENJ447" s="42"/>
      <c r="ENK447" s="42"/>
      <c r="ENL447" s="42"/>
      <c r="ENM447" s="42"/>
      <c r="ENN447" s="42"/>
      <c r="ENO447" s="42"/>
      <c r="ENP447" s="42"/>
      <c r="ENQ447" s="42"/>
      <c r="ENR447" s="42"/>
      <c r="ENS447" s="42"/>
      <c r="ENT447" s="42"/>
      <c r="ENU447" s="42"/>
      <c r="ENV447" s="42"/>
      <c r="ENW447" s="42"/>
      <c r="ENX447" s="42"/>
      <c r="ENY447" s="42"/>
      <c r="ENZ447" s="42"/>
      <c r="EOA447" s="42"/>
      <c r="EOB447" s="42"/>
      <c r="EOC447" s="42"/>
      <c r="EOD447" s="42"/>
      <c r="EOE447" s="42"/>
      <c r="EOF447" s="42"/>
      <c r="EOG447" s="42"/>
      <c r="EOH447" s="42"/>
      <c r="EOI447" s="42"/>
      <c r="EOJ447" s="42"/>
      <c r="EOK447" s="42"/>
      <c r="EOL447" s="42"/>
      <c r="EOM447" s="42"/>
      <c r="EON447" s="42"/>
      <c r="EOO447" s="42"/>
      <c r="EOP447" s="42"/>
      <c r="EOQ447" s="42"/>
      <c r="EOR447" s="42"/>
      <c r="EOS447" s="42"/>
      <c r="EOT447" s="42"/>
      <c r="EOU447" s="42"/>
      <c r="EOV447" s="42"/>
      <c r="EOW447" s="42"/>
      <c r="EOX447" s="42"/>
      <c r="EOY447" s="42"/>
      <c r="EOZ447" s="42"/>
      <c r="EPA447" s="42"/>
      <c r="EPB447" s="42"/>
      <c r="EPC447" s="42"/>
      <c r="EPD447" s="42"/>
      <c r="EPE447" s="42"/>
      <c r="EPF447" s="42"/>
      <c r="EPG447" s="42"/>
      <c r="EPH447" s="42"/>
      <c r="EPI447" s="42"/>
      <c r="EPJ447" s="42"/>
      <c r="EPK447" s="42"/>
      <c r="EPL447" s="42"/>
      <c r="EPM447" s="42"/>
      <c r="EPN447" s="42"/>
      <c r="EPO447" s="42"/>
      <c r="EPP447" s="42"/>
      <c r="EPQ447" s="42"/>
      <c r="EPR447" s="42"/>
      <c r="EPS447" s="42"/>
      <c r="EPT447" s="42"/>
      <c r="EPU447" s="42"/>
      <c r="EPV447" s="42"/>
      <c r="EPW447" s="42"/>
      <c r="EPX447" s="42"/>
      <c r="EPY447" s="42"/>
      <c r="EPZ447" s="42"/>
      <c r="EQA447" s="42"/>
      <c r="EQB447" s="42"/>
      <c r="EQC447" s="42"/>
      <c r="EQD447" s="42"/>
      <c r="EQE447" s="42"/>
      <c r="EQF447" s="42"/>
      <c r="EQG447" s="42"/>
      <c r="EQH447" s="42"/>
      <c r="EQI447" s="42"/>
      <c r="EQJ447" s="42"/>
      <c r="EQK447" s="42"/>
      <c r="EQL447" s="42"/>
      <c r="EQM447" s="42"/>
      <c r="EQN447" s="42"/>
      <c r="EQO447" s="42"/>
      <c r="EQP447" s="42"/>
      <c r="EQQ447" s="42"/>
      <c r="EQR447" s="42"/>
      <c r="EQS447" s="42"/>
      <c r="EQT447" s="42"/>
      <c r="EQU447" s="42"/>
      <c r="EQV447" s="42"/>
      <c r="EQW447" s="42"/>
      <c r="EQX447" s="42"/>
      <c r="EQY447" s="42"/>
      <c r="EQZ447" s="42"/>
      <c r="ERA447" s="42"/>
      <c r="ERB447" s="42"/>
      <c r="ERC447" s="42"/>
      <c r="ERD447" s="42"/>
      <c r="ERE447" s="42"/>
      <c r="ERF447" s="42"/>
      <c r="ERG447" s="42"/>
      <c r="ERH447" s="42"/>
      <c r="ERI447" s="42"/>
      <c r="ERJ447" s="42"/>
      <c r="ERK447" s="42"/>
      <c r="ERL447" s="42"/>
      <c r="ERM447" s="42"/>
      <c r="ERN447" s="42"/>
      <c r="ERO447" s="42"/>
      <c r="ERP447" s="42"/>
      <c r="ERQ447" s="42"/>
      <c r="ERR447" s="42"/>
      <c r="ERS447" s="42"/>
      <c r="ERT447" s="42"/>
      <c r="ERU447" s="42"/>
      <c r="ERV447" s="42"/>
      <c r="ERW447" s="42"/>
      <c r="ERX447" s="42"/>
      <c r="ERY447" s="42"/>
      <c r="ERZ447" s="42"/>
      <c r="ESA447" s="42"/>
      <c r="ESB447" s="42"/>
      <c r="ESC447" s="42"/>
      <c r="ESD447" s="42"/>
      <c r="ESE447" s="42"/>
      <c r="ESF447" s="42"/>
      <c r="ESG447" s="42"/>
      <c r="ESH447" s="42"/>
      <c r="ESI447" s="42"/>
      <c r="ESJ447" s="42"/>
      <c r="ESK447" s="42"/>
      <c r="ESL447" s="42"/>
      <c r="ESM447" s="42"/>
      <c r="ESN447" s="42"/>
      <c r="ESO447" s="42"/>
      <c r="ESP447" s="42"/>
      <c r="ESQ447" s="42"/>
      <c r="ESR447" s="42"/>
      <c r="ESS447" s="42"/>
      <c r="EST447" s="42"/>
      <c r="ESU447" s="42"/>
      <c r="ESV447" s="42"/>
      <c r="ESW447" s="42"/>
      <c r="ESX447" s="42"/>
      <c r="ESY447" s="42"/>
      <c r="ESZ447" s="42"/>
      <c r="ETA447" s="42"/>
      <c r="ETB447" s="42"/>
      <c r="ETC447" s="42"/>
      <c r="ETD447" s="42"/>
      <c r="ETE447" s="42"/>
      <c r="ETF447" s="42"/>
      <c r="ETG447" s="42"/>
      <c r="ETH447" s="42"/>
      <c r="ETI447" s="42"/>
      <c r="ETJ447" s="42"/>
      <c r="ETK447" s="42"/>
      <c r="ETL447" s="42"/>
      <c r="ETM447" s="42"/>
      <c r="ETN447" s="42"/>
      <c r="ETO447" s="42"/>
      <c r="ETP447" s="42"/>
      <c r="ETQ447" s="42"/>
      <c r="ETR447" s="42"/>
      <c r="ETS447" s="42"/>
      <c r="ETT447" s="42"/>
      <c r="ETU447" s="42"/>
      <c r="ETV447" s="42"/>
      <c r="ETW447" s="42"/>
      <c r="ETX447" s="42"/>
      <c r="ETY447" s="42"/>
      <c r="ETZ447" s="42"/>
      <c r="EUA447" s="42"/>
      <c r="EUB447" s="42"/>
      <c r="EUC447" s="42"/>
      <c r="EUD447" s="42"/>
      <c r="EUE447" s="42"/>
      <c r="EUF447" s="42"/>
      <c r="EUG447" s="42"/>
      <c r="EUH447" s="42"/>
      <c r="EUI447" s="42"/>
      <c r="EUJ447" s="42"/>
      <c r="EUK447" s="42"/>
      <c r="EUL447" s="42"/>
      <c r="EUM447" s="42"/>
      <c r="EUN447" s="42"/>
      <c r="EUO447" s="42"/>
      <c r="EUP447" s="42"/>
      <c r="EUQ447" s="42"/>
      <c r="EUR447" s="42"/>
      <c r="EUS447" s="42"/>
      <c r="EUT447" s="42"/>
      <c r="EUU447" s="42"/>
      <c r="EUV447" s="42"/>
      <c r="EUW447" s="42"/>
      <c r="EUX447" s="42"/>
      <c r="EUY447" s="42"/>
      <c r="EUZ447" s="42"/>
      <c r="EVA447" s="42"/>
      <c r="EVB447" s="42"/>
      <c r="EVC447" s="42"/>
      <c r="EVD447" s="42"/>
      <c r="EVE447" s="42"/>
      <c r="EVF447" s="42"/>
      <c r="EVG447" s="42"/>
      <c r="EVH447" s="42"/>
      <c r="EVI447" s="42"/>
      <c r="EVJ447" s="42"/>
      <c r="EVK447" s="42"/>
      <c r="EVL447" s="42"/>
      <c r="EVM447" s="42"/>
      <c r="EVN447" s="42"/>
      <c r="EVO447" s="42"/>
      <c r="EVP447" s="42"/>
      <c r="EVQ447" s="42"/>
      <c r="EVR447" s="42"/>
      <c r="EVS447" s="42"/>
      <c r="EVT447" s="42"/>
      <c r="EVU447" s="42"/>
      <c r="EVV447" s="42"/>
      <c r="EVW447" s="42"/>
      <c r="EVX447" s="42"/>
      <c r="EVY447" s="42"/>
      <c r="EVZ447" s="42"/>
      <c r="EWA447" s="42"/>
      <c r="EWB447" s="42"/>
      <c r="EWC447" s="42"/>
      <c r="EWD447" s="42"/>
      <c r="EWE447" s="42"/>
      <c r="EWF447" s="42"/>
      <c r="EWG447" s="42"/>
      <c r="EWH447" s="42"/>
      <c r="EWI447" s="42"/>
      <c r="EWJ447" s="42"/>
      <c r="EWK447" s="42"/>
      <c r="EWL447" s="42"/>
      <c r="EWM447" s="42"/>
      <c r="EWN447" s="42"/>
      <c r="EWO447" s="42"/>
      <c r="EWP447" s="42"/>
      <c r="EWQ447" s="42"/>
      <c r="EWR447" s="42"/>
      <c r="EWS447" s="42"/>
      <c r="EWT447" s="42"/>
      <c r="EWU447" s="42"/>
      <c r="EWV447" s="42"/>
      <c r="EWW447" s="42"/>
      <c r="EWX447" s="42"/>
      <c r="EWY447" s="42"/>
      <c r="EWZ447" s="42"/>
      <c r="EXA447" s="42"/>
      <c r="EXB447" s="42"/>
      <c r="EXC447" s="42"/>
      <c r="EXD447" s="42"/>
      <c r="EXE447" s="42"/>
      <c r="EXF447" s="42"/>
      <c r="EXG447" s="42"/>
      <c r="EXH447" s="42"/>
      <c r="EXI447" s="42"/>
      <c r="EXJ447" s="42"/>
      <c r="EXK447" s="42"/>
      <c r="EXL447" s="42"/>
      <c r="EXM447" s="42"/>
      <c r="EXN447" s="42"/>
      <c r="EXO447" s="42"/>
      <c r="EXP447" s="42"/>
      <c r="EXQ447" s="42"/>
      <c r="EXR447" s="42"/>
      <c r="EXS447" s="42"/>
      <c r="EXT447" s="42"/>
      <c r="EXU447" s="42"/>
      <c r="EXV447" s="42"/>
      <c r="EXW447" s="42"/>
      <c r="EXX447" s="42"/>
      <c r="EXY447" s="42"/>
      <c r="EXZ447" s="42"/>
      <c r="EYA447" s="42"/>
      <c r="EYB447" s="42"/>
      <c r="EYC447" s="42"/>
      <c r="EYD447" s="42"/>
      <c r="EYE447" s="42"/>
      <c r="EYF447" s="42"/>
      <c r="EYG447" s="42"/>
      <c r="EYH447" s="42"/>
      <c r="EYI447" s="42"/>
      <c r="EYJ447" s="42"/>
      <c r="EYK447" s="42"/>
      <c r="EYL447" s="42"/>
      <c r="EYM447" s="42"/>
      <c r="EYN447" s="42"/>
      <c r="EYO447" s="42"/>
      <c r="EYP447" s="42"/>
      <c r="EYQ447" s="42"/>
      <c r="EYR447" s="42"/>
      <c r="EYS447" s="42"/>
      <c r="EYT447" s="42"/>
      <c r="EYU447" s="42"/>
      <c r="EYV447" s="42"/>
      <c r="EYW447" s="42"/>
      <c r="EYX447" s="42"/>
      <c r="EYY447" s="42"/>
      <c r="EYZ447" s="42"/>
      <c r="EZA447" s="42"/>
      <c r="EZB447" s="42"/>
      <c r="EZC447" s="42"/>
      <c r="EZD447" s="42"/>
      <c r="EZE447" s="42"/>
      <c r="EZF447" s="42"/>
      <c r="EZG447" s="42"/>
      <c r="EZH447" s="42"/>
      <c r="EZI447" s="42"/>
      <c r="EZJ447" s="42"/>
      <c r="EZK447" s="42"/>
      <c r="EZL447" s="42"/>
      <c r="EZM447" s="42"/>
      <c r="EZN447" s="42"/>
      <c r="EZO447" s="42"/>
      <c r="EZP447" s="42"/>
      <c r="EZQ447" s="42"/>
      <c r="EZR447" s="42"/>
      <c r="EZS447" s="42"/>
      <c r="EZT447" s="42"/>
      <c r="EZU447" s="42"/>
      <c r="EZV447" s="42"/>
      <c r="EZW447" s="42"/>
      <c r="EZX447" s="42"/>
      <c r="EZY447" s="42"/>
      <c r="EZZ447" s="42"/>
      <c r="FAA447" s="42"/>
      <c r="FAB447" s="42"/>
      <c r="FAC447" s="42"/>
      <c r="FAD447" s="42"/>
      <c r="FAE447" s="42"/>
      <c r="FAF447" s="42"/>
      <c r="FAG447" s="42"/>
      <c r="FAH447" s="42"/>
      <c r="FAI447" s="42"/>
      <c r="FAJ447" s="42"/>
      <c r="FAK447" s="42"/>
      <c r="FAL447" s="42"/>
      <c r="FAM447" s="42"/>
      <c r="FAN447" s="42"/>
      <c r="FAO447" s="42"/>
      <c r="FAP447" s="42"/>
      <c r="FAQ447" s="42"/>
      <c r="FAR447" s="42"/>
      <c r="FAS447" s="42"/>
      <c r="FAT447" s="42"/>
      <c r="FAU447" s="42"/>
      <c r="FAV447" s="42"/>
      <c r="FAW447" s="42"/>
      <c r="FAX447" s="42"/>
      <c r="FAY447" s="42"/>
      <c r="FAZ447" s="42"/>
      <c r="FBA447" s="42"/>
      <c r="FBB447" s="42"/>
      <c r="FBC447" s="42"/>
      <c r="FBD447" s="42"/>
      <c r="FBE447" s="42"/>
      <c r="FBF447" s="42"/>
      <c r="FBG447" s="42"/>
      <c r="FBH447" s="42"/>
      <c r="FBI447" s="42"/>
      <c r="FBJ447" s="42"/>
      <c r="FBK447" s="42"/>
      <c r="FBL447" s="42"/>
      <c r="FBM447" s="42"/>
      <c r="FBN447" s="42"/>
      <c r="FBO447" s="42"/>
      <c r="FBP447" s="42"/>
      <c r="FBQ447" s="42"/>
      <c r="FBR447" s="42"/>
      <c r="FBS447" s="42"/>
      <c r="FBT447" s="42"/>
      <c r="FBU447" s="42"/>
      <c r="FBV447" s="42"/>
      <c r="FBW447" s="42"/>
      <c r="FBX447" s="42"/>
      <c r="FBY447" s="42"/>
      <c r="FBZ447" s="42"/>
      <c r="FCA447" s="42"/>
      <c r="FCB447" s="42"/>
      <c r="FCC447" s="42"/>
      <c r="FCD447" s="42"/>
      <c r="FCE447" s="42"/>
      <c r="FCF447" s="42"/>
      <c r="FCG447" s="42"/>
      <c r="FCH447" s="42"/>
      <c r="FCI447" s="42"/>
      <c r="FCJ447" s="42"/>
      <c r="FCK447" s="42"/>
      <c r="FCL447" s="42"/>
      <c r="FCM447" s="42"/>
      <c r="FCN447" s="42"/>
      <c r="FCO447" s="42"/>
      <c r="FCP447" s="42"/>
      <c r="FCQ447" s="42"/>
      <c r="FCR447" s="42"/>
      <c r="FCS447" s="42"/>
      <c r="FCT447" s="42"/>
      <c r="FCU447" s="42"/>
      <c r="FCV447" s="42"/>
      <c r="FCW447" s="42"/>
      <c r="FCX447" s="42"/>
      <c r="FCY447" s="42"/>
      <c r="FCZ447" s="42"/>
      <c r="FDA447" s="42"/>
      <c r="FDB447" s="42"/>
      <c r="FDC447" s="42"/>
      <c r="FDD447" s="42"/>
      <c r="FDE447" s="42"/>
      <c r="FDF447" s="42"/>
      <c r="FDG447" s="42"/>
      <c r="FDH447" s="42"/>
      <c r="FDI447" s="42"/>
      <c r="FDJ447" s="42"/>
      <c r="FDK447" s="42"/>
      <c r="FDL447" s="42"/>
      <c r="FDM447" s="42"/>
      <c r="FDN447" s="42"/>
      <c r="FDO447" s="42"/>
      <c r="FDP447" s="42"/>
      <c r="FDQ447" s="42"/>
      <c r="FDR447" s="42"/>
      <c r="FDS447" s="42"/>
      <c r="FDT447" s="42"/>
      <c r="FDU447" s="42"/>
      <c r="FDV447" s="42"/>
      <c r="FDW447" s="42"/>
      <c r="FDX447" s="42"/>
      <c r="FDY447" s="42"/>
      <c r="FDZ447" s="42"/>
      <c r="FEA447" s="42"/>
      <c r="FEB447" s="42"/>
      <c r="FEC447" s="42"/>
      <c r="FED447" s="42"/>
      <c r="FEE447" s="42"/>
      <c r="FEF447" s="42"/>
      <c r="FEG447" s="42"/>
      <c r="FEH447" s="42"/>
      <c r="FEI447" s="42"/>
      <c r="FEJ447" s="42"/>
      <c r="FEK447" s="42"/>
      <c r="FEL447" s="42"/>
      <c r="FEM447" s="42"/>
      <c r="FEN447" s="42"/>
      <c r="FEO447" s="42"/>
      <c r="FEP447" s="42"/>
      <c r="FEQ447" s="42"/>
      <c r="FER447" s="42"/>
      <c r="FES447" s="42"/>
      <c r="FET447" s="42"/>
      <c r="FEU447" s="42"/>
      <c r="FEV447" s="42"/>
      <c r="FEW447" s="42"/>
      <c r="FEX447" s="42"/>
      <c r="FEY447" s="42"/>
      <c r="FEZ447" s="42"/>
      <c r="FFA447" s="42"/>
      <c r="FFB447" s="42"/>
      <c r="FFC447" s="42"/>
      <c r="FFD447" s="42"/>
      <c r="FFE447" s="42"/>
      <c r="FFF447" s="42"/>
      <c r="FFG447" s="42"/>
      <c r="FFH447" s="42"/>
      <c r="FFI447" s="42"/>
      <c r="FFJ447" s="42"/>
      <c r="FFK447" s="42"/>
      <c r="FFL447" s="42"/>
      <c r="FFM447" s="42"/>
      <c r="FFN447" s="42"/>
      <c r="FFO447" s="42"/>
      <c r="FFP447" s="42"/>
      <c r="FFQ447" s="42"/>
      <c r="FFR447" s="42"/>
      <c r="FFS447" s="42"/>
      <c r="FFT447" s="42"/>
      <c r="FFU447" s="42"/>
      <c r="FFV447" s="42"/>
      <c r="FFW447" s="42"/>
      <c r="FFX447" s="42"/>
      <c r="FFY447" s="42"/>
      <c r="FFZ447" s="42"/>
      <c r="FGA447" s="42"/>
      <c r="FGB447" s="42"/>
      <c r="FGC447" s="42"/>
      <c r="FGD447" s="42"/>
      <c r="FGE447" s="42"/>
      <c r="FGF447" s="42"/>
      <c r="FGG447" s="42"/>
      <c r="FGH447" s="42"/>
      <c r="FGI447" s="42"/>
      <c r="FGJ447" s="42"/>
      <c r="FGK447" s="42"/>
      <c r="FGL447" s="42"/>
      <c r="FGM447" s="42"/>
      <c r="FGN447" s="42"/>
      <c r="FGO447" s="42"/>
      <c r="FGP447" s="42"/>
      <c r="FGQ447" s="42"/>
      <c r="FGR447" s="42"/>
      <c r="FGS447" s="42"/>
      <c r="FGT447" s="42"/>
      <c r="FGU447" s="42"/>
      <c r="FGV447" s="42"/>
      <c r="FGW447" s="42"/>
      <c r="FGX447" s="42"/>
      <c r="FGY447" s="42"/>
      <c r="FGZ447" s="42"/>
      <c r="FHA447" s="42"/>
      <c r="FHB447" s="42"/>
      <c r="FHC447" s="42"/>
      <c r="FHD447" s="42"/>
      <c r="FHE447" s="42"/>
      <c r="FHF447" s="42"/>
      <c r="FHG447" s="42"/>
      <c r="FHH447" s="42"/>
      <c r="FHI447" s="42"/>
      <c r="FHJ447" s="42"/>
      <c r="FHK447" s="42"/>
      <c r="FHL447" s="42"/>
      <c r="FHM447" s="42"/>
      <c r="FHN447" s="42"/>
      <c r="FHO447" s="42"/>
      <c r="FHP447" s="42"/>
      <c r="FHQ447" s="42"/>
      <c r="FHR447" s="42"/>
      <c r="FHS447" s="42"/>
      <c r="FHT447" s="42"/>
      <c r="FHU447" s="42"/>
      <c r="FHV447" s="42"/>
      <c r="FHW447" s="42"/>
      <c r="FHX447" s="42"/>
      <c r="FHY447" s="42"/>
      <c r="FHZ447" s="42"/>
      <c r="FIA447" s="42"/>
      <c r="FIB447" s="42"/>
      <c r="FIC447" s="42"/>
      <c r="FID447" s="42"/>
      <c r="FIE447" s="42"/>
      <c r="FIF447" s="42"/>
      <c r="FIG447" s="42"/>
      <c r="FIH447" s="42"/>
      <c r="FII447" s="42"/>
      <c r="FIJ447" s="42"/>
      <c r="FIK447" s="42"/>
      <c r="FIL447" s="42"/>
      <c r="FIM447" s="42"/>
      <c r="FIN447" s="42"/>
      <c r="FIO447" s="42"/>
      <c r="FIP447" s="42"/>
      <c r="FIQ447" s="42"/>
      <c r="FIR447" s="42"/>
      <c r="FIS447" s="42"/>
      <c r="FIT447" s="42"/>
      <c r="FIU447" s="42"/>
      <c r="FIV447" s="42"/>
      <c r="FIW447" s="42"/>
      <c r="FIX447" s="42"/>
      <c r="FIY447" s="42"/>
      <c r="FIZ447" s="42"/>
      <c r="FJA447" s="42"/>
      <c r="FJB447" s="42"/>
      <c r="FJC447" s="42"/>
      <c r="FJD447" s="42"/>
      <c r="FJE447" s="42"/>
      <c r="FJF447" s="42"/>
      <c r="FJG447" s="42"/>
      <c r="FJH447" s="42"/>
      <c r="FJI447" s="42"/>
      <c r="FJJ447" s="42"/>
      <c r="FJK447" s="42"/>
      <c r="FJL447" s="42"/>
      <c r="FJM447" s="42"/>
      <c r="FJN447" s="42"/>
      <c r="FJO447" s="42"/>
      <c r="FJP447" s="42"/>
      <c r="FJQ447" s="42"/>
      <c r="FJR447" s="42"/>
      <c r="FJS447" s="42"/>
      <c r="FJT447" s="42"/>
      <c r="FJU447" s="42"/>
      <c r="FJV447" s="42"/>
      <c r="FJW447" s="42"/>
      <c r="FJX447" s="42"/>
      <c r="FJY447" s="42"/>
      <c r="FJZ447" s="42"/>
      <c r="FKA447" s="42"/>
      <c r="FKB447" s="42"/>
      <c r="FKC447" s="42"/>
      <c r="FKD447" s="42"/>
      <c r="FKE447" s="42"/>
      <c r="FKF447" s="42"/>
      <c r="FKG447" s="42"/>
      <c r="FKH447" s="42"/>
      <c r="FKI447" s="42"/>
      <c r="FKJ447" s="42"/>
      <c r="FKK447" s="42"/>
      <c r="FKL447" s="42"/>
      <c r="FKM447" s="42"/>
      <c r="FKN447" s="42"/>
      <c r="FKO447" s="42"/>
      <c r="FKP447" s="42"/>
      <c r="FKQ447" s="42"/>
      <c r="FKR447" s="42"/>
      <c r="FKS447" s="42"/>
      <c r="FKT447" s="42"/>
      <c r="FKU447" s="42"/>
      <c r="FKV447" s="42"/>
      <c r="FKW447" s="42"/>
      <c r="FKX447" s="42"/>
      <c r="FKY447" s="42"/>
      <c r="FKZ447" s="42"/>
      <c r="FLA447" s="42"/>
      <c r="FLB447" s="42"/>
      <c r="FLC447" s="42"/>
      <c r="FLD447" s="42"/>
      <c r="FLE447" s="42"/>
      <c r="FLF447" s="42"/>
      <c r="FLG447" s="42"/>
      <c r="FLH447" s="42"/>
      <c r="FLI447" s="42"/>
      <c r="FLJ447" s="42"/>
      <c r="FLK447" s="42"/>
      <c r="FLL447" s="42"/>
      <c r="FLM447" s="42"/>
      <c r="FLN447" s="42"/>
      <c r="FLO447" s="42"/>
      <c r="FLP447" s="42"/>
      <c r="FLQ447" s="42"/>
      <c r="FLR447" s="42"/>
      <c r="FLS447" s="42"/>
      <c r="FLT447" s="42"/>
      <c r="FLU447" s="42"/>
      <c r="FLV447" s="42"/>
      <c r="FLW447" s="42"/>
      <c r="FLX447" s="42"/>
      <c r="FLY447" s="42"/>
      <c r="FLZ447" s="42"/>
      <c r="FMA447" s="42"/>
      <c r="FMB447" s="42"/>
      <c r="FMC447" s="42"/>
      <c r="FMD447" s="42"/>
      <c r="FME447" s="42"/>
      <c r="FMF447" s="42"/>
      <c r="FMG447" s="42"/>
      <c r="FMH447" s="42"/>
      <c r="FMI447" s="42"/>
      <c r="FMJ447" s="42"/>
      <c r="FMK447" s="42"/>
      <c r="FML447" s="42"/>
      <c r="FMM447" s="42"/>
      <c r="FMN447" s="42"/>
      <c r="FMO447" s="42"/>
      <c r="FMP447" s="42"/>
      <c r="FMQ447" s="42"/>
      <c r="FMR447" s="42"/>
      <c r="FMS447" s="42"/>
      <c r="FMT447" s="42"/>
      <c r="FMU447" s="42"/>
      <c r="FMV447" s="42"/>
      <c r="FMW447" s="42"/>
      <c r="FMX447" s="42"/>
      <c r="FMY447" s="42"/>
      <c r="FMZ447" s="42"/>
      <c r="FNA447" s="42"/>
      <c r="FNB447" s="42"/>
      <c r="FNC447" s="42"/>
      <c r="FND447" s="42"/>
      <c r="FNE447" s="42"/>
      <c r="FNF447" s="42"/>
      <c r="FNG447" s="42"/>
      <c r="FNH447" s="42"/>
      <c r="FNI447" s="42"/>
      <c r="FNJ447" s="42"/>
      <c r="FNK447" s="42"/>
      <c r="FNL447" s="42"/>
      <c r="FNM447" s="42"/>
      <c r="FNN447" s="42"/>
      <c r="FNO447" s="42"/>
      <c r="FNP447" s="42"/>
      <c r="FNQ447" s="42"/>
      <c r="FNR447" s="42"/>
      <c r="FNS447" s="42"/>
      <c r="FNT447" s="42"/>
      <c r="FNU447" s="42"/>
      <c r="FNV447" s="42"/>
      <c r="FNW447" s="42"/>
      <c r="FNX447" s="42"/>
      <c r="FNY447" s="42"/>
      <c r="FNZ447" s="42"/>
      <c r="FOA447" s="42"/>
      <c r="FOB447" s="42"/>
      <c r="FOC447" s="42"/>
      <c r="FOD447" s="42"/>
      <c r="FOE447" s="42"/>
      <c r="FOF447" s="42"/>
      <c r="FOG447" s="42"/>
      <c r="FOH447" s="42"/>
      <c r="FOI447" s="42"/>
      <c r="FOJ447" s="42"/>
      <c r="FOK447" s="42"/>
      <c r="FOL447" s="42"/>
      <c r="FOM447" s="42"/>
      <c r="FON447" s="42"/>
      <c r="FOO447" s="42"/>
      <c r="FOP447" s="42"/>
      <c r="FOQ447" s="42"/>
      <c r="FOR447" s="42"/>
      <c r="FOS447" s="42"/>
      <c r="FOT447" s="42"/>
      <c r="FOU447" s="42"/>
      <c r="FOV447" s="42"/>
      <c r="FOW447" s="42"/>
      <c r="FOX447" s="42"/>
      <c r="FOY447" s="42"/>
      <c r="FOZ447" s="42"/>
      <c r="FPA447" s="42"/>
      <c r="FPB447" s="42"/>
      <c r="FPC447" s="42"/>
      <c r="FPD447" s="42"/>
      <c r="FPE447" s="42"/>
      <c r="FPF447" s="42"/>
      <c r="FPG447" s="42"/>
      <c r="FPH447" s="42"/>
      <c r="FPI447" s="42"/>
      <c r="FPJ447" s="42"/>
      <c r="FPK447" s="42"/>
      <c r="FPL447" s="42"/>
      <c r="FPM447" s="42"/>
      <c r="FPN447" s="42"/>
      <c r="FPO447" s="42"/>
      <c r="FPP447" s="42"/>
      <c r="FPQ447" s="42"/>
      <c r="FPR447" s="42"/>
      <c r="FPS447" s="42"/>
      <c r="FPT447" s="42"/>
      <c r="FPU447" s="42"/>
      <c r="FPV447" s="42"/>
      <c r="FPW447" s="42"/>
      <c r="FPX447" s="42"/>
      <c r="FPY447" s="42"/>
      <c r="FPZ447" s="42"/>
      <c r="FQA447" s="42"/>
      <c r="FQB447" s="42"/>
      <c r="FQC447" s="42"/>
      <c r="FQD447" s="42"/>
      <c r="FQE447" s="42"/>
      <c r="FQF447" s="42"/>
      <c r="FQG447" s="42"/>
      <c r="FQH447" s="42"/>
      <c r="FQI447" s="42"/>
      <c r="FQJ447" s="42"/>
      <c r="FQK447" s="42"/>
      <c r="FQL447" s="42"/>
      <c r="FQM447" s="42"/>
      <c r="FQN447" s="42"/>
      <c r="FQO447" s="42"/>
      <c r="FQP447" s="42"/>
      <c r="FQQ447" s="42"/>
      <c r="FQR447" s="42"/>
      <c r="FQS447" s="42"/>
      <c r="FQT447" s="42"/>
      <c r="FQU447" s="42"/>
      <c r="FQV447" s="42"/>
      <c r="FQW447" s="42"/>
      <c r="FQX447" s="42"/>
      <c r="FQY447" s="42"/>
      <c r="FQZ447" s="42"/>
      <c r="FRA447" s="42"/>
      <c r="FRB447" s="42"/>
      <c r="FRC447" s="42"/>
      <c r="FRD447" s="42"/>
      <c r="FRE447" s="42"/>
      <c r="FRF447" s="42"/>
      <c r="FRG447" s="42"/>
      <c r="FRH447" s="42"/>
      <c r="FRI447" s="42"/>
      <c r="FRJ447" s="42"/>
      <c r="FRK447" s="42"/>
      <c r="FRL447" s="42"/>
      <c r="FRM447" s="42"/>
      <c r="FRN447" s="42"/>
      <c r="FRO447" s="42"/>
      <c r="FRP447" s="42"/>
      <c r="FRQ447" s="42"/>
      <c r="FRR447" s="42"/>
      <c r="FRS447" s="42"/>
      <c r="FRT447" s="42"/>
      <c r="FRU447" s="42"/>
      <c r="FRV447" s="42"/>
      <c r="FRW447" s="42"/>
      <c r="FRX447" s="42"/>
      <c r="FRY447" s="42"/>
      <c r="FRZ447" s="42"/>
      <c r="FSA447" s="42"/>
      <c r="FSB447" s="42"/>
      <c r="FSC447" s="42"/>
      <c r="FSD447" s="42"/>
      <c r="FSE447" s="42"/>
      <c r="FSF447" s="42"/>
      <c r="FSG447" s="42"/>
      <c r="FSH447" s="42"/>
      <c r="FSI447" s="42"/>
      <c r="FSJ447" s="42"/>
      <c r="FSK447" s="42"/>
      <c r="FSL447" s="42"/>
      <c r="FSM447" s="42"/>
      <c r="FSN447" s="42"/>
      <c r="FSO447" s="42"/>
      <c r="FSP447" s="42"/>
      <c r="FSQ447" s="42"/>
      <c r="FSR447" s="42"/>
      <c r="FSS447" s="42"/>
      <c r="FST447" s="42"/>
      <c r="FSU447" s="42"/>
      <c r="FSV447" s="42"/>
      <c r="FSW447" s="42"/>
      <c r="FSX447" s="42"/>
      <c r="FSY447" s="42"/>
      <c r="FSZ447" s="42"/>
      <c r="FTA447" s="42"/>
      <c r="FTB447" s="42"/>
      <c r="FTC447" s="42"/>
      <c r="FTD447" s="42"/>
      <c r="FTE447" s="42"/>
      <c r="FTF447" s="42"/>
      <c r="FTG447" s="42"/>
      <c r="FTH447" s="42"/>
      <c r="FTI447" s="42"/>
      <c r="FTJ447" s="42"/>
      <c r="FTK447" s="42"/>
      <c r="FTL447" s="42"/>
      <c r="FTM447" s="42"/>
      <c r="FTN447" s="42"/>
      <c r="FTO447" s="42"/>
      <c r="FTP447" s="42"/>
      <c r="FTQ447" s="42"/>
      <c r="FTR447" s="42"/>
      <c r="FTS447" s="42"/>
      <c r="FTT447" s="42"/>
      <c r="FTU447" s="42"/>
      <c r="FTV447" s="42"/>
      <c r="FTW447" s="42"/>
      <c r="FTX447" s="42"/>
      <c r="FTY447" s="42"/>
      <c r="FTZ447" s="42"/>
      <c r="FUA447" s="42"/>
      <c r="FUB447" s="42"/>
      <c r="FUC447" s="42"/>
      <c r="FUD447" s="42"/>
      <c r="FUE447" s="42"/>
      <c r="FUF447" s="42"/>
      <c r="FUG447" s="42"/>
      <c r="FUH447" s="42"/>
      <c r="FUI447" s="42"/>
      <c r="FUJ447" s="42"/>
      <c r="FUK447" s="42"/>
      <c r="FUL447" s="42"/>
      <c r="FUM447" s="42"/>
      <c r="FUN447" s="42"/>
      <c r="FUO447" s="42"/>
      <c r="FUP447" s="42"/>
      <c r="FUQ447" s="42"/>
      <c r="FUR447" s="42"/>
      <c r="FUS447" s="42"/>
      <c r="FUT447" s="42"/>
      <c r="FUU447" s="42"/>
      <c r="FUV447" s="42"/>
      <c r="FUW447" s="42"/>
      <c r="FUX447" s="42"/>
      <c r="FUY447" s="42"/>
      <c r="FUZ447" s="42"/>
      <c r="FVA447" s="42"/>
      <c r="FVB447" s="42"/>
      <c r="FVC447" s="42"/>
      <c r="FVD447" s="42"/>
      <c r="FVE447" s="42"/>
      <c r="FVF447" s="42"/>
      <c r="FVG447" s="42"/>
      <c r="FVH447" s="42"/>
      <c r="FVI447" s="42"/>
      <c r="FVJ447" s="42"/>
      <c r="FVK447" s="42"/>
      <c r="FVL447" s="42"/>
      <c r="FVM447" s="42"/>
      <c r="FVN447" s="42"/>
      <c r="FVO447" s="42"/>
      <c r="FVP447" s="42"/>
      <c r="FVQ447" s="42"/>
      <c r="FVR447" s="42"/>
      <c r="FVS447" s="42"/>
      <c r="FVT447" s="42"/>
      <c r="FVU447" s="42"/>
      <c r="FVV447" s="42"/>
      <c r="FVW447" s="42"/>
      <c r="FVX447" s="42"/>
      <c r="FVY447" s="42"/>
      <c r="FVZ447" s="42"/>
      <c r="FWA447" s="42"/>
      <c r="FWB447" s="42"/>
      <c r="FWC447" s="42"/>
      <c r="FWD447" s="42"/>
      <c r="FWE447" s="42"/>
      <c r="FWF447" s="42"/>
      <c r="FWG447" s="42"/>
      <c r="FWH447" s="42"/>
      <c r="FWI447" s="42"/>
      <c r="FWJ447" s="42"/>
      <c r="FWK447" s="42"/>
      <c r="FWL447" s="42"/>
      <c r="FWM447" s="42"/>
      <c r="FWN447" s="42"/>
      <c r="FWO447" s="42"/>
      <c r="FWP447" s="42"/>
      <c r="FWQ447" s="42"/>
      <c r="FWR447" s="42"/>
      <c r="FWS447" s="42"/>
      <c r="FWT447" s="42"/>
      <c r="FWU447" s="42"/>
      <c r="FWV447" s="42"/>
      <c r="FWW447" s="42"/>
      <c r="FWX447" s="42"/>
      <c r="FWY447" s="42"/>
      <c r="FWZ447" s="42"/>
      <c r="FXA447" s="42"/>
      <c r="FXB447" s="42"/>
      <c r="FXC447" s="42"/>
      <c r="FXD447" s="42"/>
      <c r="FXE447" s="42"/>
      <c r="FXF447" s="42"/>
      <c r="FXG447" s="42"/>
      <c r="FXH447" s="42"/>
      <c r="FXI447" s="42"/>
      <c r="FXJ447" s="42"/>
      <c r="FXK447" s="42"/>
      <c r="FXL447" s="42"/>
      <c r="FXM447" s="42"/>
      <c r="FXN447" s="42"/>
      <c r="FXO447" s="42"/>
      <c r="FXP447" s="42"/>
      <c r="FXQ447" s="42"/>
      <c r="FXR447" s="42"/>
      <c r="FXS447" s="42"/>
      <c r="FXT447" s="42"/>
      <c r="FXU447" s="42"/>
      <c r="FXV447" s="42"/>
      <c r="FXW447" s="42"/>
      <c r="FXX447" s="42"/>
      <c r="FXY447" s="42"/>
      <c r="FXZ447" s="42"/>
      <c r="FYA447" s="42"/>
      <c r="FYB447" s="42"/>
      <c r="FYC447" s="42"/>
      <c r="FYD447" s="42"/>
      <c r="FYE447" s="42"/>
      <c r="FYF447" s="42"/>
      <c r="FYG447" s="42"/>
      <c r="FYH447" s="42"/>
      <c r="FYI447" s="42"/>
      <c r="FYJ447" s="42"/>
      <c r="FYK447" s="42"/>
      <c r="FYL447" s="42"/>
      <c r="FYM447" s="42"/>
      <c r="FYN447" s="42"/>
      <c r="FYO447" s="42"/>
      <c r="FYP447" s="42"/>
      <c r="FYQ447" s="42"/>
      <c r="FYR447" s="42"/>
      <c r="FYS447" s="42"/>
      <c r="FYT447" s="42"/>
      <c r="FYU447" s="42"/>
      <c r="FYV447" s="42"/>
      <c r="FYW447" s="42"/>
      <c r="FYX447" s="42"/>
      <c r="FYY447" s="42"/>
      <c r="FYZ447" s="42"/>
      <c r="FZA447" s="42"/>
      <c r="FZB447" s="42"/>
      <c r="FZC447" s="42"/>
      <c r="FZD447" s="42"/>
      <c r="FZE447" s="42"/>
      <c r="FZF447" s="42"/>
      <c r="FZG447" s="42"/>
      <c r="FZH447" s="42"/>
      <c r="FZI447" s="42"/>
      <c r="FZJ447" s="42"/>
      <c r="FZK447" s="42"/>
      <c r="FZL447" s="42"/>
      <c r="FZM447" s="42"/>
      <c r="FZN447" s="42"/>
      <c r="FZO447" s="42"/>
      <c r="FZP447" s="42"/>
      <c r="FZQ447" s="42"/>
      <c r="FZR447" s="42"/>
      <c r="FZS447" s="42"/>
      <c r="FZT447" s="42"/>
      <c r="FZU447" s="42"/>
      <c r="FZV447" s="42"/>
      <c r="FZW447" s="42"/>
      <c r="FZX447" s="42"/>
      <c r="FZY447" s="42"/>
      <c r="FZZ447" s="42"/>
      <c r="GAA447" s="42"/>
      <c r="GAB447" s="42"/>
      <c r="GAC447" s="42"/>
      <c r="GAD447" s="42"/>
      <c r="GAE447" s="42"/>
      <c r="GAF447" s="42"/>
      <c r="GAG447" s="42"/>
      <c r="GAH447" s="42"/>
      <c r="GAI447" s="42"/>
      <c r="GAJ447" s="42"/>
      <c r="GAK447" s="42"/>
      <c r="GAL447" s="42"/>
      <c r="GAM447" s="42"/>
      <c r="GAN447" s="42"/>
      <c r="GAO447" s="42"/>
      <c r="GAP447" s="42"/>
      <c r="GAQ447" s="42"/>
      <c r="GAR447" s="42"/>
      <c r="GAS447" s="42"/>
      <c r="GAT447" s="42"/>
      <c r="GAU447" s="42"/>
      <c r="GAV447" s="42"/>
      <c r="GAW447" s="42"/>
      <c r="GAX447" s="42"/>
      <c r="GAY447" s="42"/>
      <c r="GAZ447" s="42"/>
      <c r="GBA447" s="42"/>
      <c r="GBB447" s="42"/>
      <c r="GBC447" s="42"/>
      <c r="GBD447" s="42"/>
      <c r="GBE447" s="42"/>
      <c r="GBF447" s="42"/>
      <c r="GBG447" s="42"/>
      <c r="GBH447" s="42"/>
      <c r="GBI447" s="42"/>
      <c r="GBJ447" s="42"/>
      <c r="GBK447" s="42"/>
      <c r="GBL447" s="42"/>
      <c r="GBM447" s="42"/>
      <c r="GBN447" s="42"/>
      <c r="GBO447" s="42"/>
      <c r="GBP447" s="42"/>
      <c r="GBQ447" s="42"/>
      <c r="GBR447" s="42"/>
      <c r="GBS447" s="42"/>
      <c r="GBT447" s="42"/>
      <c r="GBU447" s="42"/>
      <c r="GBV447" s="42"/>
      <c r="GBW447" s="42"/>
      <c r="GBX447" s="42"/>
      <c r="GBY447" s="42"/>
      <c r="GBZ447" s="42"/>
      <c r="GCA447" s="42"/>
      <c r="GCB447" s="42"/>
      <c r="GCC447" s="42"/>
      <c r="GCD447" s="42"/>
      <c r="GCE447" s="42"/>
      <c r="GCF447" s="42"/>
      <c r="GCG447" s="42"/>
      <c r="GCH447" s="42"/>
      <c r="GCI447" s="42"/>
      <c r="GCJ447" s="42"/>
      <c r="GCK447" s="42"/>
      <c r="GCL447" s="42"/>
      <c r="GCM447" s="42"/>
      <c r="GCN447" s="42"/>
      <c r="GCO447" s="42"/>
      <c r="GCP447" s="42"/>
      <c r="GCQ447" s="42"/>
      <c r="GCR447" s="42"/>
      <c r="GCS447" s="42"/>
      <c r="GCT447" s="42"/>
      <c r="GCU447" s="42"/>
      <c r="GCV447" s="42"/>
      <c r="GCW447" s="42"/>
      <c r="GCX447" s="42"/>
      <c r="GCY447" s="42"/>
      <c r="GCZ447" s="42"/>
      <c r="GDA447" s="42"/>
      <c r="GDB447" s="42"/>
      <c r="GDC447" s="42"/>
      <c r="GDD447" s="42"/>
      <c r="GDE447" s="42"/>
      <c r="GDF447" s="42"/>
      <c r="GDG447" s="42"/>
      <c r="GDH447" s="42"/>
      <c r="GDI447" s="42"/>
      <c r="GDJ447" s="42"/>
      <c r="GDK447" s="42"/>
      <c r="GDL447" s="42"/>
      <c r="GDM447" s="42"/>
      <c r="GDN447" s="42"/>
      <c r="GDO447" s="42"/>
      <c r="GDP447" s="42"/>
      <c r="GDQ447" s="42"/>
      <c r="GDR447" s="42"/>
      <c r="GDS447" s="42"/>
      <c r="GDT447" s="42"/>
      <c r="GDU447" s="42"/>
      <c r="GDV447" s="42"/>
      <c r="GDW447" s="42"/>
      <c r="GDX447" s="42"/>
      <c r="GDY447" s="42"/>
      <c r="GDZ447" s="42"/>
      <c r="GEA447" s="42"/>
      <c r="GEB447" s="42"/>
      <c r="GEC447" s="42"/>
      <c r="GED447" s="42"/>
      <c r="GEE447" s="42"/>
      <c r="GEF447" s="42"/>
      <c r="GEG447" s="42"/>
      <c r="GEH447" s="42"/>
      <c r="GEI447" s="42"/>
      <c r="GEJ447" s="42"/>
      <c r="GEK447" s="42"/>
      <c r="GEL447" s="42"/>
      <c r="GEM447" s="42"/>
      <c r="GEN447" s="42"/>
      <c r="GEO447" s="42"/>
      <c r="GEP447" s="42"/>
      <c r="GEQ447" s="42"/>
      <c r="GER447" s="42"/>
      <c r="GES447" s="42"/>
      <c r="GET447" s="42"/>
      <c r="GEU447" s="42"/>
      <c r="GEV447" s="42"/>
      <c r="GEW447" s="42"/>
      <c r="GEX447" s="42"/>
      <c r="GEY447" s="42"/>
      <c r="GEZ447" s="42"/>
      <c r="GFA447" s="42"/>
      <c r="GFB447" s="42"/>
      <c r="GFC447" s="42"/>
      <c r="GFD447" s="42"/>
      <c r="GFE447" s="42"/>
      <c r="GFF447" s="42"/>
      <c r="GFG447" s="42"/>
      <c r="GFH447" s="42"/>
      <c r="GFI447" s="42"/>
      <c r="GFJ447" s="42"/>
      <c r="GFK447" s="42"/>
      <c r="GFL447" s="42"/>
      <c r="GFM447" s="42"/>
      <c r="GFN447" s="42"/>
      <c r="GFO447" s="42"/>
      <c r="GFP447" s="42"/>
      <c r="GFQ447" s="42"/>
      <c r="GFR447" s="42"/>
      <c r="GFS447" s="42"/>
      <c r="GFT447" s="42"/>
      <c r="GFU447" s="42"/>
      <c r="GFV447" s="42"/>
      <c r="GFW447" s="42"/>
      <c r="GFX447" s="42"/>
      <c r="GFY447" s="42"/>
      <c r="GFZ447" s="42"/>
      <c r="GGA447" s="42"/>
      <c r="GGB447" s="42"/>
      <c r="GGC447" s="42"/>
      <c r="GGD447" s="42"/>
      <c r="GGE447" s="42"/>
      <c r="GGF447" s="42"/>
      <c r="GGG447" s="42"/>
      <c r="GGH447" s="42"/>
      <c r="GGI447" s="42"/>
      <c r="GGJ447" s="42"/>
      <c r="GGK447" s="42"/>
      <c r="GGL447" s="42"/>
      <c r="GGM447" s="42"/>
      <c r="GGN447" s="42"/>
      <c r="GGO447" s="42"/>
      <c r="GGP447" s="42"/>
      <c r="GGQ447" s="42"/>
      <c r="GGR447" s="42"/>
      <c r="GGS447" s="42"/>
      <c r="GGT447" s="42"/>
      <c r="GGU447" s="42"/>
      <c r="GGV447" s="42"/>
      <c r="GGW447" s="42"/>
      <c r="GGX447" s="42"/>
      <c r="GGY447" s="42"/>
      <c r="GGZ447" s="42"/>
      <c r="GHA447" s="42"/>
      <c r="GHB447" s="42"/>
      <c r="GHC447" s="42"/>
      <c r="GHD447" s="42"/>
      <c r="GHE447" s="42"/>
      <c r="GHF447" s="42"/>
      <c r="GHG447" s="42"/>
      <c r="GHH447" s="42"/>
      <c r="GHI447" s="42"/>
      <c r="GHJ447" s="42"/>
      <c r="GHK447" s="42"/>
      <c r="GHL447" s="42"/>
      <c r="GHM447" s="42"/>
      <c r="GHN447" s="42"/>
      <c r="GHO447" s="42"/>
      <c r="GHP447" s="42"/>
      <c r="GHQ447" s="42"/>
      <c r="GHR447" s="42"/>
      <c r="GHS447" s="42"/>
      <c r="GHT447" s="42"/>
      <c r="GHU447" s="42"/>
      <c r="GHV447" s="42"/>
      <c r="GHW447" s="42"/>
      <c r="GHX447" s="42"/>
      <c r="GHY447" s="42"/>
      <c r="GHZ447" s="42"/>
      <c r="GIA447" s="42"/>
      <c r="GIB447" s="42"/>
      <c r="GIC447" s="42"/>
      <c r="GID447" s="42"/>
      <c r="GIE447" s="42"/>
      <c r="GIF447" s="42"/>
      <c r="GIG447" s="42"/>
      <c r="GIH447" s="42"/>
      <c r="GII447" s="42"/>
      <c r="GIJ447" s="42"/>
      <c r="GIK447" s="42"/>
      <c r="GIL447" s="42"/>
      <c r="GIM447" s="42"/>
      <c r="GIN447" s="42"/>
      <c r="GIO447" s="42"/>
      <c r="GIP447" s="42"/>
      <c r="GIQ447" s="42"/>
      <c r="GIR447" s="42"/>
      <c r="GIS447" s="42"/>
      <c r="GIT447" s="42"/>
      <c r="GIU447" s="42"/>
      <c r="GIV447" s="42"/>
      <c r="GIW447" s="42"/>
      <c r="GIX447" s="42"/>
      <c r="GIY447" s="42"/>
      <c r="GIZ447" s="42"/>
      <c r="GJA447" s="42"/>
      <c r="GJB447" s="42"/>
      <c r="GJC447" s="42"/>
      <c r="GJD447" s="42"/>
      <c r="GJE447" s="42"/>
      <c r="GJF447" s="42"/>
      <c r="GJG447" s="42"/>
      <c r="GJH447" s="42"/>
      <c r="GJI447" s="42"/>
      <c r="GJJ447" s="42"/>
      <c r="GJK447" s="42"/>
      <c r="GJL447" s="42"/>
      <c r="GJM447" s="42"/>
      <c r="GJN447" s="42"/>
      <c r="GJO447" s="42"/>
      <c r="GJP447" s="42"/>
      <c r="GJQ447" s="42"/>
      <c r="GJR447" s="42"/>
      <c r="GJS447" s="42"/>
      <c r="GJT447" s="42"/>
      <c r="GJU447" s="42"/>
      <c r="GJV447" s="42"/>
      <c r="GJW447" s="42"/>
      <c r="GJX447" s="42"/>
      <c r="GJY447" s="42"/>
      <c r="GJZ447" s="42"/>
      <c r="GKA447" s="42"/>
      <c r="GKB447" s="42"/>
      <c r="GKC447" s="42"/>
      <c r="GKD447" s="42"/>
      <c r="GKE447" s="42"/>
      <c r="GKF447" s="42"/>
      <c r="GKG447" s="42"/>
      <c r="GKH447" s="42"/>
      <c r="GKI447" s="42"/>
      <c r="GKJ447" s="42"/>
      <c r="GKK447" s="42"/>
      <c r="GKL447" s="42"/>
      <c r="GKM447" s="42"/>
      <c r="GKN447" s="42"/>
      <c r="GKO447" s="42"/>
      <c r="GKP447" s="42"/>
      <c r="GKQ447" s="42"/>
      <c r="GKR447" s="42"/>
      <c r="GKS447" s="42"/>
      <c r="GKT447" s="42"/>
      <c r="GKU447" s="42"/>
      <c r="GKV447" s="42"/>
      <c r="GKW447" s="42"/>
      <c r="GKX447" s="42"/>
      <c r="GKY447" s="42"/>
      <c r="GKZ447" s="42"/>
      <c r="GLA447" s="42"/>
      <c r="GLB447" s="42"/>
      <c r="GLC447" s="42"/>
      <c r="GLD447" s="42"/>
      <c r="GLE447" s="42"/>
      <c r="GLF447" s="42"/>
      <c r="GLG447" s="42"/>
      <c r="GLH447" s="42"/>
      <c r="GLI447" s="42"/>
      <c r="GLJ447" s="42"/>
      <c r="GLK447" s="42"/>
      <c r="GLL447" s="42"/>
      <c r="GLM447" s="42"/>
      <c r="GLN447" s="42"/>
      <c r="GLO447" s="42"/>
      <c r="GLP447" s="42"/>
      <c r="GLQ447" s="42"/>
      <c r="GLR447" s="42"/>
      <c r="GLS447" s="42"/>
      <c r="GLT447" s="42"/>
      <c r="GLU447" s="42"/>
      <c r="GLV447" s="42"/>
      <c r="GLW447" s="42"/>
      <c r="GLX447" s="42"/>
      <c r="GLY447" s="42"/>
      <c r="GLZ447" s="42"/>
      <c r="GMA447" s="42"/>
      <c r="GMB447" s="42"/>
      <c r="GMC447" s="42"/>
      <c r="GMD447" s="42"/>
      <c r="GME447" s="42"/>
      <c r="GMF447" s="42"/>
      <c r="GMG447" s="42"/>
      <c r="GMH447" s="42"/>
      <c r="GMI447" s="42"/>
      <c r="GMJ447" s="42"/>
      <c r="GMK447" s="42"/>
      <c r="GML447" s="42"/>
      <c r="GMM447" s="42"/>
      <c r="GMN447" s="42"/>
      <c r="GMO447" s="42"/>
      <c r="GMP447" s="42"/>
      <c r="GMQ447" s="42"/>
      <c r="GMR447" s="42"/>
      <c r="GMS447" s="42"/>
      <c r="GMT447" s="42"/>
      <c r="GMU447" s="42"/>
      <c r="GMV447" s="42"/>
      <c r="GMW447" s="42"/>
      <c r="GMX447" s="42"/>
      <c r="GMY447" s="42"/>
      <c r="GMZ447" s="42"/>
      <c r="GNA447" s="42"/>
      <c r="GNB447" s="42"/>
      <c r="GNC447" s="42"/>
      <c r="GND447" s="42"/>
      <c r="GNE447" s="42"/>
      <c r="GNF447" s="42"/>
      <c r="GNG447" s="42"/>
      <c r="GNH447" s="42"/>
      <c r="GNI447" s="42"/>
      <c r="GNJ447" s="42"/>
      <c r="GNK447" s="42"/>
      <c r="GNL447" s="42"/>
      <c r="GNM447" s="42"/>
      <c r="GNN447" s="42"/>
      <c r="GNO447" s="42"/>
      <c r="GNP447" s="42"/>
      <c r="GNQ447" s="42"/>
      <c r="GNR447" s="42"/>
      <c r="GNS447" s="42"/>
      <c r="GNT447" s="42"/>
      <c r="GNU447" s="42"/>
      <c r="GNV447" s="42"/>
      <c r="GNW447" s="42"/>
      <c r="GNX447" s="42"/>
      <c r="GNY447" s="42"/>
      <c r="GNZ447" s="42"/>
      <c r="GOA447" s="42"/>
      <c r="GOB447" s="42"/>
      <c r="GOC447" s="42"/>
      <c r="GOD447" s="42"/>
      <c r="GOE447" s="42"/>
      <c r="GOF447" s="42"/>
      <c r="GOG447" s="42"/>
      <c r="GOH447" s="42"/>
      <c r="GOI447" s="42"/>
      <c r="GOJ447" s="42"/>
      <c r="GOK447" s="42"/>
      <c r="GOL447" s="42"/>
      <c r="GOM447" s="42"/>
      <c r="GON447" s="42"/>
      <c r="GOO447" s="42"/>
      <c r="GOP447" s="42"/>
      <c r="GOQ447" s="42"/>
      <c r="GOR447" s="42"/>
      <c r="GOS447" s="42"/>
      <c r="GOT447" s="42"/>
      <c r="GOU447" s="42"/>
      <c r="GOV447" s="42"/>
      <c r="GOW447" s="42"/>
      <c r="GOX447" s="42"/>
      <c r="GOY447" s="42"/>
      <c r="GOZ447" s="42"/>
      <c r="GPA447" s="42"/>
      <c r="GPB447" s="42"/>
      <c r="GPC447" s="42"/>
      <c r="GPD447" s="42"/>
      <c r="GPE447" s="42"/>
      <c r="GPF447" s="42"/>
      <c r="GPG447" s="42"/>
      <c r="GPH447" s="42"/>
      <c r="GPI447" s="42"/>
      <c r="GPJ447" s="42"/>
      <c r="GPK447" s="42"/>
      <c r="GPL447" s="42"/>
      <c r="GPM447" s="42"/>
      <c r="GPN447" s="42"/>
      <c r="GPO447" s="42"/>
      <c r="GPP447" s="42"/>
      <c r="GPQ447" s="42"/>
      <c r="GPR447" s="42"/>
      <c r="GPS447" s="42"/>
      <c r="GPT447" s="42"/>
      <c r="GPU447" s="42"/>
      <c r="GPV447" s="42"/>
      <c r="GPW447" s="42"/>
      <c r="GPX447" s="42"/>
      <c r="GPY447" s="42"/>
      <c r="GPZ447" s="42"/>
      <c r="GQA447" s="42"/>
      <c r="GQB447" s="42"/>
      <c r="GQC447" s="42"/>
      <c r="GQD447" s="42"/>
      <c r="GQE447" s="42"/>
      <c r="GQF447" s="42"/>
      <c r="GQG447" s="42"/>
      <c r="GQH447" s="42"/>
      <c r="GQI447" s="42"/>
      <c r="GQJ447" s="42"/>
      <c r="GQK447" s="42"/>
      <c r="GQL447" s="42"/>
      <c r="GQM447" s="42"/>
      <c r="GQN447" s="42"/>
      <c r="GQO447" s="42"/>
      <c r="GQP447" s="42"/>
      <c r="GQQ447" s="42"/>
      <c r="GQR447" s="42"/>
      <c r="GQS447" s="42"/>
      <c r="GQT447" s="42"/>
      <c r="GQU447" s="42"/>
      <c r="GQV447" s="42"/>
      <c r="GQW447" s="42"/>
      <c r="GQX447" s="42"/>
      <c r="GQY447" s="42"/>
      <c r="GQZ447" s="42"/>
      <c r="GRA447" s="42"/>
      <c r="GRB447" s="42"/>
      <c r="GRC447" s="42"/>
      <c r="GRD447" s="42"/>
      <c r="GRE447" s="42"/>
      <c r="GRF447" s="42"/>
      <c r="GRG447" s="42"/>
      <c r="GRH447" s="42"/>
      <c r="GRI447" s="42"/>
      <c r="GRJ447" s="42"/>
      <c r="GRK447" s="42"/>
      <c r="GRL447" s="42"/>
      <c r="GRM447" s="42"/>
      <c r="GRN447" s="42"/>
      <c r="GRO447" s="42"/>
      <c r="GRP447" s="42"/>
      <c r="GRQ447" s="42"/>
      <c r="GRR447" s="42"/>
      <c r="GRS447" s="42"/>
      <c r="GRT447" s="42"/>
      <c r="GRU447" s="42"/>
      <c r="GRV447" s="42"/>
      <c r="GRW447" s="42"/>
      <c r="GRX447" s="42"/>
      <c r="GRY447" s="42"/>
      <c r="GRZ447" s="42"/>
      <c r="GSA447" s="42"/>
      <c r="GSB447" s="42"/>
      <c r="GSC447" s="42"/>
      <c r="GSD447" s="42"/>
      <c r="GSE447" s="42"/>
      <c r="GSF447" s="42"/>
      <c r="GSG447" s="42"/>
      <c r="GSH447" s="42"/>
      <c r="GSI447" s="42"/>
      <c r="GSJ447" s="42"/>
      <c r="GSK447" s="42"/>
      <c r="GSL447" s="42"/>
      <c r="GSM447" s="42"/>
      <c r="GSN447" s="42"/>
      <c r="GSO447" s="42"/>
      <c r="GSP447" s="42"/>
      <c r="GSQ447" s="42"/>
      <c r="GSR447" s="42"/>
      <c r="GSS447" s="42"/>
      <c r="GST447" s="42"/>
      <c r="GSU447" s="42"/>
      <c r="GSV447" s="42"/>
      <c r="GSW447" s="42"/>
      <c r="GSX447" s="42"/>
      <c r="GSY447" s="42"/>
      <c r="GSZ447" s="42"/>
      <c r="GTA447" s="42"/>
      <c r="GTB447" s="42"/>
      <c r="GTC447" s="42"/>
      <c r="GTD447" s="42"/>
      <c r="GTE447" s="42"/>
      <c r="GTF447" s="42"/>
      <c r="GTG447" s="42"/>
      <c r="GTH447" s="42"/>
      <c r="GTI447" s="42"/>
      <c r="GTJ447" s="42"/>
      <c r="GTK447" s="42"/>
      <c r="GTL447" s="42"/>
      <c r="GTM447" s="42"/>
      <c r="GTN447" s="42"/>
      <c r="GTO447" s="42"/>
      <c r="GTP447" s="42"/>
      <c r="GTQ447" s="42"/>
      <c r="GTR447" s="42"/>
      <c r="GTS447" s="42"/>
      <c r="GTT447" s="42"/>
      <c r="GTU447" s="42"/>
      <c r="GTV447" s="42"/>
      <c r="GTW447" s="42"/>
      <c r="GTX447" s="42"/>
      <c r="GTY447" s="42"/>
      <c r="GTZ447" s="42"/>
      <c r="GUA447" s="42"/>
      <c r="GUB447" s="42"/>
      <c r="GUC447" s="42"/>
      <c r="GUD447" s="42"/>
      <c r="GUE447" s="42"/>
      <c r="GUF447" s="42"/>
      <c r="GUG447" s="42"/>
      <c r="GUH447" s="42"/>
      <c r="GUI447" s="42"/>
      <c r="GUJ447" s="42"/>
      <c r="GUK447" s="42"/>
      <c r="GUL447" s="42"/>
      <c r="GUM447" s="42"/>
      <c r="GUN447" s="42"/>
      <c r="GUO447" s="42"/>
      <c r="GUP447" s="42"/>
      <c r="GUQ447" s="42"/>
      <c r="GUR447" s="42"/>
      <c r="GUS447" s="42"/>
      <c r="GUT447" s="42"/>
      <c r="GUU447" s="42"/>
      <c r="GUV447" s="42"/>
      <c r="GUW447" s="42"/>
      <c r="GUX447" s="42"/>
      <c r="GUY447" s="42"/>
      <c r="GUZ447" s="42"/>
      <c r="GVA447" s="42"/>
      <c r="GVB447" s="42"/>
      <c r="GVC447" s="42"/>
      <c r="GVD447" s="42"/>
      <c r="GVE447" s="42"/>
      <c r="GVF447" s="42"/>
      <c r="GVG447" s="42"/>
      <c r="GVH447" s="42"/>
      <c r="GVI447" s="42"/>
      <c r="GVJ447" s="42"/>
      <c r="GVK447" s="42"/>
      <c r="GVL447" s="42"/>
      <c r="GVM447" s="42"/>
      <c r="GVN447" s="42"/>
      <c r="GVO447" s="42"/>
      <c r="GVP447" s="42"/>
      <c r="GVQ447" s="42"/>
      <c r="GVR447" s="42"/>
      <c r="GVS447" s="42"/>
      <c r="GVT447" s="42"/>
      <c r="GVU447" s="42"/>
      <c r="GVV447" s="42"/>
      <c r="GVW447" s="42"/>
      <c r="GVX447" s="42"/>
      <c r="GVY447" s="42"/>
      <c r="GVZ447" s="42"/>
      <c r="GWA447" s="42"/>
      <c r="GWB447" s="42"/>
      <c r="GWC447" s="42"/>
      <c r="GWD447" s="42"/>
      <c r="GWE447" s="42"/>
      <c r="GWF447" s="42"/>
      <c r="GWG447" s="42"/>
      <c r="GWH447" s="42"/>
      <c r="GWI447" s="42"/>
      <c r="GWJ447" s="42"/>
      <c r="GWK447" s="42"/>
      <c r="GWL447" s="42"/>
      <c r="GWM447" s="42"/>
      <c r="GWN447" s="42"/>
      <c r="GWO447" s="42"/>
      <c r="GWP447" s="42"/>
      <c r="GWQ447" s="42"/>
      <c r="GWR447" s="42"/>
      <c r="GWS447" s="42"/>
      <c r="GWT447" s="42"/>
      <c r="GWU447" s="42"/>
      <c r="GWV447" s="42"/>
      <c r="GWW447" s="42"/>
      <c r="GWX447" s="42"/>
      <c r="GWY447" s="42"/>
      <c r="GWZ447" s="42"/>
      <c r="GXA447" s="42"/>
      <c r="GXB447" s="42"/>
      <c r="GXC447" s="42"/>
      <c r="GXD447" s="42"/>
      <c r="GXE447" s="42"/>
      <c r="GXF447" s="42"/>
      <c r="GXG447" s="42"/>
      <c r="GXH447" s="42"/>
      <c r="GXI447" s="42"/>
      <c r="GXJ447" s="42"/>
      <c r="GXK447" s="42"/>
      <c r="GXL447" s="42"/>
      <c r="GXM447" s="42"/>
      <c r="GXN447" s="42"/>
      <c r="GXO447" s="42"/>
      <c r="GXP447" s="42"/>
      <c r="GXQ447" s="42"/>
      <c r="GXR447" s="42"/>
      <c r="GXS447" s="42"/>
      <c r="GXT447" s="42"/>
      <c r="GXU447" s="42"/>
      <c r="GXV447" s="42"/>
      <c r="GXW447" s="42"/>
      <c r="GXX447" s="42"/>
      <c r="GXY447" s="42"/>
      <c r="GXZ447" s="42"/>
      <c r="GYA447" s="42"/>
      <c r="GYB447" s="42"/>
      <c r="GYC447" s="42"/>
      <c r="GYD447" s="42"/>
      <c r="GYE447" s="42"/>
      <c r="GYF447" s="42"/>
      <c r="GYG447" s="42"/>
      <c r="GYH447" s="42"/>
      <c r="GYI447" s="42"/>
      <c r="GYJ447" s="42"/>
      <c r="GYK447" s="42"/>
      <c r="GYL447" s="42"/>
      <c r="GYM447" s="42"/>
      <c r="GYN447" s="42"/>
      <c r="GYO447" s="42"/>
      <c r="GYP447" s="42"/>
      <c r="GYQ447" s="42"/>
      <c r="GYR447" s="42"/>
      <c r="GYS447" s="42"/>
      <c r="GYT447" s="42"/>
      <c r="GYU447" s="42"/>
      <c r="GYV447" s="42"/>
      <c r="GYW447" s="42"/>
      <c r="GYX447" s="42"/>
      <c r="GYY447" s="42"/>
      <c r="GYZ447" s="42"/>
      <c r="GZA447" s="42"/>
      <c r="GZB447" s="42"/>
      <c r="GZC447" s="42"/>
      <c r="GZD447" s="42"/>
      <c r="GZE447" s="42"/>
      <c r="GZF447" s="42"/>
      <c r="GZG447" s="42"/>
      <c r="GZH447" s="42"/>
      <c r="GZI447" s="42"/>
      <c r="GZJ447" s="42"/>
      <c r="GZK447" s="42"/>
      <c r="GZL447" s="42"/>
      <c r="GZM447" s="42"/>
      <c r="GZN447" s="42"/>
      <c r="GZO447" s="42"/>
      <c r="GZP447" s="42"/>
      <c r="GZQ447" s="42"/>
      <c r="GZR447" s="42"/>
      <c r="GZS447" s="42"/>
      <c r="GZT447" s="42"/>
      <c r="GZU447" s="42"/>
      <c r="GZV447" s="42"/>
      <c r="GZW447" s="42"/>
      <c r="GZX447" s="42"/>
      <c r="GZY447" s="42"/>
      <c r="GZZ447" s="42"/>
      <c r="HAA447" s="42"/>
      <c r="HAB447" s="42"/>
      <c r="HAC447" s="42"/>
      <c r="HAD447" s="42"/>
      <c r="HAE447" s="42"/>
      <c r="HAF447" s="42"/>
      <c r="HAG447" s="42"/>
      <c r="HAH447" s="42"/>
      <c r="HAI447" s="42"/>
      <c r="HAJ447" s="42"/>
      <c r="HAK447" s="42"/>
      <c r="HAL447" s="42"/>
      <c r="HAM447" s="42"/>
      <c r="HAN447" s="42"/>
      <c r="HAO447" s="42"/>
      <c r="HAP447" s="42"/>
      <c r="HAQ447" s="42"/>
      <c r="HAR447" s="42"/>
      <c r="HAS447" s="42"/>
      <c r="HAT447" s="42"/>
      <c r="HAU447" s="42"/>
      <c r="HAV447" s="42"/>
      <c r="HAW447" s="42"/>
      <c r="HAX447" s="42"/>
      <c r="HAY447" s="42"/>
      <c r="HAZ447" s="42"/>
      <c r="HBA447" s="42"/>
      <c r="HBB447" s="42"/>
      <c r="HBC447" s="42"/>
      <c r="HBD447" s="42"/>
      <c r="HBE447" s="42"/>
      <c r="HBF447" s="42"/>
      <c r="HBG447" s="42"/>
      <c r="HBH447" s="42"/>
      <c r="HBI447" s="42"/>
      <c r="HBJ447" s="42"/>
      <c r="HBK447" s="42"/>
      <c r="HBL447" s="42"/>
      <c r="HBM447" s="42"/>
      <c r="HBN447" s="42"/>
      <c r="HBO447" s="42"/>
      <c r="HBP447" s="42"/>
      <c r="HBQ447" s="42"/>
      <c r="HBR447" s="42"/>
      <c r="HBS447" s="42"/>
      <c r="HBT447" s="42"/>
      <c r="HBU447" s="42"/>
      <c r="HBV447" s="42"/>
      <c r="HBW447" s="42"/>
      <c r="HBX447" s="42"/>
      <c r="HBY447" s="42"/>
      <c r="HBZ447" s="42"/>
      <c r="HCA447" s="42"/>
      <c r="HCB447" s="42"/>
      <c r="HCC447" s="42"/>
      <c r="HCD447" s="42"/>
      <c r="HCE447" s="42"/>
      <c r="HCF447" s="42"/>
      <c r="HCG447" s="42"/>
      <c r="HCH447" s="42"/>
      <c r="HCI447" s="42"/>
      <c r="HCJ447" s="42"/>
      <c r="HCK447" s="42"/>
      <c r="HCL447" s="42"/>
      <c r="HCM447" s="42"/>
      <c r="HCN447" s="42"/>
      <c r="HCO447" s="42"/>
      <c r="HCP447" s="42"/>
      <c r="HCQ447" s="42"/>
      <c r="HCR447" s="42"/>
      <c r="HCS447" s="42"/>
      <c r="HCT447" s="42"/>
      <c r="HCU447" s="42"/>
      <c r="HCV447" s="42"/>
      <c r="HCW447" s="42"/>
      <c r="HCX447" s="42"/>
      <c r="HCY447" s="42"/>
      <c r="HCZ447" s="42"/>
      <c r="HDA447" s="42"/>
      <c r="HDB447" s="42"/>
      <c r="HDC447" s="42"/>
      <c r="HDD447" s="42"/>
      <c r="HDE447" s="42"/>
      <c r="HDF447" s="42"/>
      <c r="HDG447" s="42"/>
      <c r="HDH447" s="42"/>
      <c r="HDI447" s="42"/>
      <c r="HDJ447" s="42"/>
      <c r="HDK447" s="42"/>
      <c r="HDL447" s="42"/>
      <c r="HDM447" s="42"/>
      <c r="HDN447" s="42"/>
      <c r="HDO447" s="42"/>
      <c r="HDP447" s="42"/>
      <c r="HDQ447" s="42"/>
      <c r="HDR447" s="42"/>
      <c r="HDS447" s="42"/>
      <c r="HDT447" s="42"/>
      <c r="HDU447" s="42"/>
      <c r="HDV447" s="42"/>
      <c r="HDW447" s="42"/>
      <c r="HDX447" s="42"/>
      <c r="HDY447" s="42"/>
      <c r="HDZ447" s="42"/>
      <c r="HEA447" s="42"/>
      <c r="HEB447" s="42"/>
      <c r="HEC447" s="42"/>
      <c r="HED447" s="42"/>
      <c r="HEE447" s="42"/>
      <c r="HEF447" s="42"/>
      <c r="HEG447" s="42"/>
      <c r="HEH447" s="42"/>
      <c r="HEI447" s="42"/>
      <c r="HEJ447" s="42"/>
      <c r="HEK447" s="42"/>
      <c r="HEL447" s="42"/>
      <c r="HEM447" s="42"/>
      <c r="HEN447" s="42"/>
      <c r="HEO447" s="42"/>
      <c r="HEP447" s="42"/>
      <c r="HEQ447" s="42"/>
      <c r="HER447" s="42"/>
      <c r="HES447" s="42"/>
      <c r="HET447" s="42"/>
      <c r="HEU447" s="42"/>
      <c r="HEV447" s="42"/>
      <c r="HEW447" s="42"/>
      <c r="HEX447" s="42"/>
      <c r="HEY447" s="42"/>
      <c r="HEZ447" s="42"/>
      <c r="HFA447" s="42"/>
      <c r="HFB447" s="42"/>
      <c r="HFC447" s="42"/>
      <c r="HFD447" s="42"/>
      <c r="HFE447" s="42"/>
      <c r="HFF447" s="42"/>
      <c r="HFG447" s="42"/>
      <c r="HFH447" s="42"/>
      <c r="HFI447" s="42"/>
      <c r="HFJ447" s="42"/>
      <c r="HFK447" s="42"/>
      <c r="HFL447" s="42"/>
      <c r="HFM447" s="42"/>
      <c r="HFN447" s="42"/>
      <c r="HFO447" s="42"/>
      <c r="HFP447" s="42"/>
      <c r="HFQ447" s="42"/>
      <c r="HFR447" s="42"/>
      <c r="HFS447" s="42"/>
      <c r="HFT447" s="42"/>
      <c r="HFU447" s="42"/>
      <c r="HFV447" s="42"/>
      <c r="HFW447" s="42"/>
      <c r="HFX447" s="42"/>
      <c r="HFY447" s="42"/>
      <c r="HFZ447" s="42"/>
      <c r="HGA447" s="42"/>
      <c r="HGB447" s="42"/>
      <c r="HGC447" s="42"/>
      <c r="HGD447" s="42"/>
      <c r="HGE447" s="42"/>
      <c r="HGF447" s="42"/>
      <c r="HGG447" s="42"/>
      <c r="HGH447" s="42"/>
      <c r="HGI447" s="42"/>
      <c r="HGJ447" s="42"/>
      <c r="HGK447" s="42"/>
      <c r="HGL447" s="42"/>
      <c r="HGM447" s="42"/>
      <c r="HGN447" s="42"/>
      <c r="HGO447" s="42"/>
      <c r="HGP447" s="42"/>
      <c r="HGQ447" s="42"/>
      <c r="HGR447" s="42"/>
      <c r="HGS447" s="42"/>
      <c r="HGT447" s="42"/>
      <c r="HGU447" s="42"/>
      <c r="HGV447" s="42"/>
      <c r="HGW447" s="42"/>
      <c r="HGX447" s="42"/>
      <c r="HGY447" s="42"/>
      <c r="HGZ447" s="42"/>
      <c r="HHA447" s="42"/>
      <c r="HHB447" s="42"/>
      <c r="HHC447" s="42"/>
      <c r="HHD447" s="42"/>
      <c r="HHE447" s="42"/>
      <c r="HHF447" s="42"/>
      <c r="HHG447" s="42"/>
      <c r="HHH447" s="42"/>
      <c r="HHI447" s="42"/>
      <c r="HHJ447" s="42"/>
      <c r="HHK447" s="42"/>
      <c r="HHL447" s="42"/>
      <c r="HHM447" s="42"/>
      <c r="HHN447" s="42"/>
      <c r="HHO447" s="42"/>
      <c r="HHP447" s="42"/>
      <c r="HHQ447" s="42"/>
      <c r="HHR447" s="42"/>
      <c r="HHS447" s="42"/>
      <c r="HHT447" s="42"/>
      <c r="HHU447" s="42"/>
      <c r="HHV447" s="42"/>
      <c r="HHW447" s="42"/>
      <c r="HHX447" s="42"/>
      <c r="HHY447" s="42"/>
      <c r="HHZ447" s="42"/>
      <c r="HIA447" s="42"/>
      <c r="HIB447" s="42"/>
      <c r="HIC447" s="42"/>
      <c r="HID447" s="42"/>
      <c r="HIE447" s="42"/>
      <c r="HIF447" s="42"/>
      <c r="HIG447" s="42"/>
      <c r="HIH447" s="42"/>
      <c r="HII447" s="42"/>
      <c r="HIJ447" s="42"/>
      <c r="HIK447" s="42"/>
      <c r="HIL447" s="42"/>
      <c r="HIM447" s="42"/>
      <c r="HIN447" s="42"/>
      <c r="HIO447" s="42"/>
      <c r="HIP447" s="42"/>
      <c r="HIQ447" s="42"/>
      <c r="HIR447" s="42"/>
      <c r="HIS447" s="42"/>
      <c r="HIT447" s="42"/>
      <c r="HIU447" s="42"/>
      <c r="HIV447" s="42"/>
      <c r="HIW447" s="42"/>
      <c r="HIX447" s="42"/>
      <c r="HIY447" s="42"/>
      <c r="HIZ447" s="42"/>
      <c r="HJA447" s="42"/>
      <c r="HJB447" s="42"/>
      <c r="HJC447" s="42"/>
      <c r="HJD447" s="42"/>
      <c r="HJE447" s="42"/>
      <c r="HJF447" s="42"/>
      <c r="HJG447" s="42"/>
      <c r="HJH447" s="42"/>
      <c r="HJI447" s="42"/>
      <c r="HJJ447" s="42"/>
      <c r="HJK447" s="42"/>
      <c r="HJL447" s="42"/>
      <c r="HJM447" s="42"/>
      <c r="HJN447" s="42"/>
      <c r="HJO447" s="42"/>
      <c r="HJP447" s="42"/>
      <c r="HJQ447" s="42"/>
      <c r="HJR447" s="42"/>
      <c r="HJS447" s="42"/>
      <c r="HJT447" s="42"/>
      <c r="HJU447" s="42"/>
      <c r="HJV447" s="42"/>
      <c r="HJW447" s="42"/>
      <c r="HJX447" s="42"/>
      <c r="HJY447" s="42"/>
      <c r="HJZ447" s="42"/>
      <c r="HKA447" s="42"/>
      <c r="HKB447" s="42"/>
      <c r="HKC447" s="42"/>
      <c r="HKD447" s="42"/>
      <c r="HKE447" s="42"/>
      <c r="HKF447" s="42"/>
      <c r="HKG447" s="42"/>
      <c r="HKH447" s="42"/>
      <c r="HKI447" s="42"/>
      <c r="HKJ447" s="42"/>
      <c r="HKK447" s="42"/>
      <c r="HKL447" s="42"/>
      <c r="HKM447" s="42"/>
      <c r="HKN447" s="42"/>
      <c r="HKO447" s="42"/>
      <c r="HKP447" s="42"/>
      <c r="HKQ447" s="42"/>
      <c r="HKR447" s="42"/>
      <c r="HKS447" s="42"/>
      <c r="HKT447" s="42"/>
      <c r="HKU447" s="42"/>
      <c r="HKV447" s="42"/>
      <c r="HKW447" s="42"/>
      <c r="HKX447" s="42"/>
      <c r="HKY447" s="42"/>
      <c r="HKZ447" s="42"/>
      <c r="HLA447" s="42"/>
      <c r="HLB447" s="42"/>
      <c r="HLC447" s="42"/>
      <c r="HLD447" s="42"/>
      <c r="HLE447" s="42"/>
      <c r="HLF447" s="42"/>
      <c r="HLG447" s="42"/>
      <c r="HLH447" s="42"/>
      <c r="HLI447" s="42"/>
      <c r="HLJ447" s="42"/>
      <c r="HLK447" s="42"/>
      <c r="HLL447" s="42"/>
      <c r="HLM447" s="42"/>
      <c r="HLN447" s="42"/>
      <c r="HLO447" s="42"/>
      <c r="HLP447" s="42"/>
      <c r="HLQ447" s="42"/>
      <c r="HLR447" s="42"/>
      <c r="HLS447" s="42"/>
      <c r="HLT447" s="42"/>
      <c r="HLU447" s="42"/>
      <c r="HLV447" s="42"/>
      <c r="HLW447" s="42"/>
      <c r="HLX447" s="42"/>
      <c r="HLY447" s="42"/>
      <c r="HLZ447" s="42"/>
      <c r="HMA447" s="42"/>
      <c r="HMB447" s="42"/>
      <c r="HMC447" s="42"/>
      <c r="HMD447" s="42"/>
      <c r="HME447" s="42"/>
      <c r="HMF447" s="42"/>
      <c r="HMG447" s="42"/>
      <c r="HMH447" s="42"/>
      <c r="HMI447" s="42"/>
      <c r="HMJ447" s="42"/>
      <c r="HMK447" s="42"/>
      <c r="HML447" s="42"/>
      <c r="HMM447" s="42"/>
      <c r="HMN447" s="42"/>
      <c r="HMO447" s="42"/>
      <c r="HMP447" s="42"/>
      <c r="HMQ447" s="42"/>
      <c r="HMR447" s="42"/>
      <c r="HMS447" s="42"/>
      <c r="HMT447" s="42"/>
      <c r="HMU447" s="42"/>
      <c r="HMV447" s="42"/>
      <c r="HMW447" s="42"/>
      <c r="HMX447" s="42"/>
      <c r="HMY447" s="42"/>
      <c r="HMZ447" s="42"/>
      <c r="HNA447" s="42"/>
      <c r="HNB447" s="42"/>
      <c r="HNC447" s="42"/>
      <c r="HND447" s="42"/>
      <c r="HNE447" s="42"/>
      <c r="HNF447" s="42"/>
      <c r="HNG447" s="42"/>
      <c r="HNH447" s="42"/>
      <c r="HNI447" s="42"/>
      <c r="HNJ447" s="42"/>
      <c r="HNK447" s="42"/>
      <c r="HNL447" s="42"/>
      <c r="HNM447" s="42"/>
      <c r="HNN447" s="42"/>
      <c r="HNO447" s="42"/>
      <c r="HNP447" s="42"/>
      <c r="HNQ447" s="42"/>
      <c r="HNR447" s="42"/>
      <c r="HNS447" s="42"/>
      <c r="HNT447" s="42"/>
      <c r="HNU447" s="42"/>
      <c r="HNV447" s="42"/>
      <c r="HNW447" s="42"/>
      <c r="HNX447" s="42"/>
      <c r="HNY447" s="42"/>
      <c r="HNZ447" s="42"/>
      <c r="HOA447" s="42"/>
      <c r="HOB447" s="42"/>
      <c r="HOC447" s="42"/>
      <c r="HOD447" s="42"/>
      <c r="HOE447" s="42"/>
      <c r="HOF447" s="42"/>
      <c r="HOG447" s="42"/>
      <c r="HOH447" s="42"/>
      <c r="HOI447" s="42"/>
      <c r="HOJ447" s="42"/>
      <c r="HOK447" s="42"/>
      <c r="HOL447" s="42"/>
      <c r="HOM447" s="42"/>
      <c r="HON447" s="42"/>
      <c r="HOO447" s="42"/>
      <c r="HOP447" s="42"/>
      <c r="HOQ447" s="42"/>
      <c r="HOR447" s="42"/>
      <c r="HOS447" s="42"/>
      <c r="HOT447" s="42"/>
      <c r="HOU447" s="42"/>
      <c r="HOV447" s="42"/>
      <c r="HOW447" s="42"/>
      <c r="HOX447" s="42"/>
      <c r="HOY447" s="42"/>
      <c r="HOZ447" s="42"/>
      <c r="HPA447" s="42"/>
      <c r="HPB447" s="42"/>
      <c r="HPC447" s="42"/>
      <c r="HPD447" s="42"/>
      <c r="HPE447" s="42"/>
      <c r="HPF447" s="42"/>
      <c r="HPG447" s="42"/>
      <c r="HPH447" s="42"/>
      <c r="HPI447" s="42"/>
      <c r="HPJ447" s="42"/>
      <c r="HPK447" s="42"/>
      <c r="HPL447" s="42"/>
      <c r="HPM447" s="42"/>
      <c r="HPN447" s="42"/>
      <c r="HPO447" s="42"/>
      <c r="HPP447" s="42"/>
      <c r="HPQ447" s="42"/>
      <c r="HPR447" s="42"/>
      <c r="HPS447" s="42"/>
      <c r="HPT447" s="42"/>
      <c r="HPU447" s="42"/>
      <c r="HPV447" s="42"/>
      <c r="HPW447" s="42"/>
      <c r="HPX447" s="42"/>
      <c r="HPY447" s="42"/>
      <c r="HPZ447" s="42"/>
      <c r="HQA447" s="42"/>
      <c r="HQB447" s="42"/>
      <c r="HQC447" s="42"/>
      <c r="HQD447" s="42"/>
      <c r="HQE447" s="42"/>
      <c r="HQF447" s="42"/>
      <c r="HQG447" s="42"/>
      <c r="HQH447" s="42"/>
      <c r="HQI447" s="42"/>
      <c r="HQJ447" s="42"/>
      <c r="HQK447" s="42"/>
      <c r="HQL447" s="42"/>
      <c r="HQM447" s="42"/>
      <c r="HQN447" s="42"/>
      <c r="HQO447" s="42"/>
      <c r="HQP447" s="42"/>
      <c r="HQQ447" s="42"/>
      <c r="HQR447" s="42"/>
      <c r="HQS447" s="42"/>
      <c r="HQT447" s="42"/>
      <c r="HQU447" s="42"/>
      <c r="HQV447" s="42"/>
      <c r="HQW447" s="42"/>
      <c r="HQX447" s="42"/>
      <c r="HQY447" s="42"/>
      <c r="HQZ447" s="42"/>
      <c r="HRA447" s="42"/>
      <c r="HRB447" s="42"/>
      <c r="HRC447" s="42"/>
      <c r="HRD447" s="42"/>
      <c r="HRE447" s="42"/>
      <c r="HRF447" s="42"/>
      <c r="HRG447" s="42"/>
      <c r="HRH447" s="42"/>
      <c r="HRI447" s="42"/>
      <c r="HRJ447" s="42"/>
      <c r="HRK447" s="42"/>
      <c r="HRL447" s="42"/>
      <c r="HRM447" s="42"/>
      <c r="HRN447" s="42"/>
      <c r="HRO447" s="42"/>
      <c r="HRP447" s="42"/>
      <c r="HRQ447" s="42"/>
      <c r="HRR447" s="42"/>
      <c r="HRS447" s="42"/>
      <c r="HRT447" s="42"/>
      <c r="HRU447" s="42"/>
      <c r="HRV447" s="42"/>
      <c r="HRW447" s="42"/>
      <c r="HRX447" s="42"/>
      <c r="HRY447" s="42"/>
      <c r="HRZ447" s="42"/>
      <c r="HSA447" s="42"/>
      <c r="HSB447" s="42"/>
      <c r="HSC447" s="42"/>
      <c r="HSD447" s="42"/>
      <c r="HSE447" s="42"/>
      <c r="HSF447" s="42"/>
      <c r="HSG447" s="42"/>
      <c r="HSH447" s="42"/>
      <c r="HSI447" s="42"/>
      <c r="HSJ447" s="42"/>
      <c r="HSK447" s="42"/>
      <c r="HSL447" s="42"/>
      <c r="HSM447" s="42"/>
      <c r="HSN447" s="42"/>
      <c r="HSO447" s="42"/>
      <c r="HSP447" s="42"/>
      <c r="HSQ447" s="42"/>
      <c r="HSR447" s="42"/>
      <c r="HSS447" s="42"/>
      <c r="HST447" s="42"/>
      <c r="HSU447" s="42"/>
      <c r="HSV447" s="42"/>
      <c r="HSW447" s="42"/>
      <c r="HSX447" s="42"/>
      <c r="HSY447" s="42"/>
      <c r="HSZ447" s="42"/>
      <c r="HTA447" s="42"/>
      <c r="HTB447" s="42"/>
      <c r="HTC447" s="42"/>
      <c r="HTD447" s="42"/>
      <c r="HTE447" s="42"/>
      <c r="HTF447" s="42"/>
      <c r="HTG447" s="42"/>
      <c r="HTH447" s="42"/>
      <c r="HTI447" s="42"/>
      <c r="HTJ447" s="42"/>
      <c r="HTK447" s="42"/>
      <c r="HTL447" s="42"/>
      <c r="HTM447" s="42"/>
      <c r="HTN447" s="42"/>
      <c r="HTO447" s="42"/>
      <c r="HTP447" s="42"/>
      <c r="HTQ447" s="42"/>
      <c r="HTR447" s="42"/>
      <c r="HTS447" s="42"/>
      <c r="HTT447" s="42"/>
      <c r="HTU447" s="42"/>
      <c r="HTV447" s="42"/>
      <c r="HTW447" s="42"/>
      <c r="HTX447" s="42"/>
      <c r="HTY447" s="42"/>
      <c r="HTZ447" s="42"/>
      <c r="HUA447" s="42"/>
      <c r="HUB447" s="42"/>
      <c r="HUC447" s="42"/>
      <c r="HUD447" s="42"/>
      <c r="HUE447" s="42"/>
      <c r="HUF447" s="42"/>
      <c r="HUG447" s="42"/>
      <c r="HUH447" s="42"/>
      <c r="HUI447" s="42"/>
      <c r="HUJ447" s="42"/>
      <c r="HUK447" s="42"/>
      <c r="HUL447" s="42"/>
      <c r="HUM447" s="42"/>
      <c r="HUN447" s="42"/>
      <c r="HUO447" s="42"/>
      <c r="HUP447" s="42"/>
      <c r="HUQ447" s="42"/>
      <c r="HUR447" s="42"/>
      <c r="HUS447" s="42"/>
      <c r="HUT447" s="42"/>
      <c r="HUU447" s="42"/>
      <c r="HUV447" s="42"/>
      <c r="HUW447" s="42"/>
      <c r="HUX447" s="42"/>
      <c r="HUY447" s="42"/>
      <c r="HUZ447" s="42"/>
      <c r="HVA447" s="42"/>
      <c r="HVB447" s="42"/>
      <c r="HVC447" s="42"/>
      <c r="HVD447" s="42"/>
      <c r="HVE447" s="42"/>
      <c r="HVF447" s="42"/>
      <c r="HVG447" s="42"/>
      <c r="HVH447" s="42"/>
      <c r="HVI447" s="42"/>
      <c r="HVJ447" s="42"/>
      <c r="HVK447" s="42"/>
      <c r="HVL447" s="42"/>
      <c r="HVM447" s="42"/>
      <c r="HVN447" s="42"/>
      <c r="HVO447" s="42"/>
      <c r="HVP447" s="42"/>
      <c r="HVQ447" s="42"/>
      <c r="HVR447" s="42"/>
      <c r="HVS447" s="42"/>
      <c r="HVT447" s="42"/>
      <c r="HVU447" s="42"/>
      <c r="HVV447" s="42"/>
      <c r="HVW447" s="42"/>
      <c r="HVX447" s="42"/>
      <c r="HVY447" s="42"/>
      <c r="HVZ447" s="42"/>
      <c r="HWA447" s="42"/>
      <c r="HWB447" s="42"/>
      <c r="HWC447" s="42"/>
      <c r="HWD447" s="42"/>
      <c r="HWE447" s="42"/>
      <c r="HWF447" s="42"/>
      <c r="HWG447" s="42"/>
      <c r="HWH447" s="42"/>
      <c r="HWI447" s="42"/>
      <c r="HWJ447" s="42"/>
      <c r="HWK447" s="42"/>
      <c r="HWL447" s="42"/>
      <c r="HWM447" s="42"/>
      <c r="HWN447" s="42"/>
      <c r="HWO447" s="42"/>
      <c r="HWP447" s="42"/>
      <c r="HWQ447" s="42"/>
      <c r="HWR447" s="42"/>
      <c r="HWS447" s="42"/>
      <c r="HWT447" s="42"/>
      <c r="HWU447" s="42"/>
      <c r="HWV447" s="42"/>
      <c r="HWW447" s="42"/>
      <c r="HWX447" s="42"/>
      <c r="HWY447" s="42"/>
      <c r="HWZ447" s="42"/>
      <c r="HXA447" s="42"/>
      <c r="HXB447" s="42"/>
      <c r="HXC447" s="42"/>
      <c r="HXD447" s="42"/>
      <c r="HXE447" s="42"/>
      <c r="HXF447" s="42"/>
      <c r="HXG447" s="42"/>
      <c r="HXH447" s="42"/>
      <c r="HXI447" s="42"/>
      <c r="HXJ447" s="42"/>
      <c r="HXK447" s="42"/>
      <c r="HXL447" s="42"/>
      <c r="HXM447" s="42"/>
      <c r="HXN447" s="42"/>
      <c r="HXO447" s="42"/>
      <c r="HXP447" s="42"/>
      <c r="HXQ447" s="42"/>
      <c r="HXR447" s="42"/>
      <c r="HXS447" s="42"/>
      <c r="HXT447" s="42"/>
      <c r="HXU447" s="42"/>
      <c r="HXV447" s="42"/>
      <c r="HXW447" s="42"/>
      <c r="HXX447" s="42"/>
      <c r="HXY447" s="42"/>
      <c r="HXZ447" s="42"/>
      <c r="HYA447" s="42"/>
      <c r="HYB447" s="42"/>
      <c r="HYC447" s="42"/>
      <c r="HYD447" s="42"/>
      <c r="HYE447" s="42"/>
      <c r="HYF447" s="42"/>
      <c r="HYG447" s="42"/>
      <c r="HYH447" s="42"/>
      <c r="HYI447" s="42"/>
      <c r="HYJ447" s="42"/>
      <c r="HYK447" s="42"/>
      <c r="HYL447" s="42"/>
      <c r="HYM447" s="42"/>
      <c r="HYN447" s="42"/>
      <c r="HYO447" s="42"/>
      <c r="HYP447" s="42"/>
      <c r="HYQ447" s="42"/>
      <c r="HYR447" s="42"/>
      <c r="HYS447" s="42"/>
      <c r="HYT447" s="42"/>
      <c r="HYU447" s="42"/>
      <c r="HYV447" s="42"/>
      <c r="HYW447" s="42"/>
      <c r="HYX447" s="42"/>
      <c r="HYY447" s="42"/>
      <c r="HYZ447" s="42"/>
      <c r="HZA447" s="42"/>
      <c r="HZB447" s="42"/>
      <c r="HZC447" s="42"/>
      <c r="HZD447" s="42"/>
      <c r="HZE447" s="42"/>
      <c r="HZF447" s="42"/>
      <c r="HZG447" s="42"/>
      <c r="HZH447" s="42"/>
      <c r="HZI447" s="42"/>
      <c r="HZJ447" s="42"/>
      <c r="HZK447" s="42"/>
      <c r="HZL447" s="42"/>
      <c r="HZM447" s="42"/>
      <c r="HZN447" s="42"/>
      <c r="HZO447" s="42"/>
      <c r="HZP447" s="42"/>
      <c r="HZQ447" s="42"/>
      <c r="HZR447" s="42"/>
      <c r="HZS447" s="42"/>
      <c r="HZT447" s="42"/>
      <c r="HZU447" s="42"/>
      <c r="HZV447" s="42"/>
      <c r="HZW447" s="42"/>
      <c r="HZX447" s="42"/>
      <c r="HZY447" s="42"/>
      <c r="HZZ447" s="42"/>
      <c r="IAA447" s="42"/>
      <c r="IAB447" s="42"/>
      <c r="IAC447" s="42"/>
      <c r="IAD447" s="42"/>
      <c r="IAE447" s="42"/>
      <c r="IAF447" s="42"/>
      <c r="IAG447" s="42"/>
      <c r="IAH447" s="42"/>
      <c r="IAI447" s="42"/>
      <c r="IAJ447" s="42"/>
      <c r="IAK447" s="42"/>
      <c r="IAL447" s="42"/>
      <c r="IAM447" s="42"/>
      <c r="IAN447" s="42"/>
      <c r="IAO447" s="42"/>
      <c r="IAP447" s="42"/>
      <c r="IAQ447" s="42"/>
      <c r="IAR447" s="42"/>
      <c r="IAS447" s="42"/>
      <c r="IAT447" s="42"/>
      <c r="IAU447" s="42"/>
      <c r="IAV447" s="42"/>
      <c r="IAW447" s="42"/>
      <c r="IAX447" s="42"/>
      <c r="IAY447" s="42"/>
      <c r="IAZ447" s="42"/>
      <c r="IBA447" s="42"/>
      <c r="IBB447" s="42"/>
      <c r="IBC447" s="42"/>
      <c r="IBD447" s="42"/>
      <c r="IBE447" s="42"/>
      <c r="IBF447" s="42"/>
      <c r="IBG447" s="42"/>
      <c r="IBH447" s="42"/>
      <c r="IBI447" s="42"/>
      <c r="IBJ447" s="42"/>
      <c r="IBK447" s="42"/>
      <c r="IBL447" s="42"/>
      <c r="IBM447" s="42"/>
      <c r="IBN447" s="42"/>
      <c r="IBO447" s="42"/>
      <c r="IBP447" s="42"/>
      <c r="IBQ447" s="42"/>
      <c r="IBR447" s="42"/>
      <c r="IBS447" s="42"/>
      <c r="IBT447" s="42"/>
      <c r="IBU447" s="42"/>
      <c r="IBV447" s="42"/>
      <c r="IBW447" s="42"/>
      <c r="IBX447" s="42"/>
      <c r="IBY447" s="42"/>
      <c r="IBZ447" s="42"/>
      <c r="ICA447" s="42"/>
      <c r="ICB447" s="42"/>
      <c r="ICC447" s="42"/>
      <c r="ICD447" s="42"/>
      <c r="ICE447" s="42"/>
      <c r="ICF447" s="42"/>
      <c r="ICG447" s="42"/>
      <c r="ICH447" s="42"/>
      <c r="ICI447" s="42"/>
      <c r="ICJ447" s="42"/>
      <c r="ICK447" s="42"/>
      <c r="ICL447" s="42"/>
      <c r="ICM447" s="42"/>
      <c r="ICN447" s="42"/>
      <c r="ICO447" s="42"/>
      <c r="ICP447" s="42"/>
      <c r="ICQ447" s="42"/>
      <c r="ICR447" s="42"/>
      <c r="ICS447" s="42"/>
      <c r="ICT447" s="42"/>
      <c r="ICU447" s="42"/>
      <c r="ICV447" s="42"/>
      <c r="ICW447" s="42"/>
      <c r="ICX447" s="42"/>
      <c r="ICY447" s="42"/>
      <c r="ICZ447" s="42"/>
      <c r="IDA447" s="42"/>
      <c r="IDB447" s="42"/>
      <c r="IDC447" s="42"/>
      <c r="IDD447" s="42"/>
      <c r="IDE447" s="42"/>
      <c r="IDF447" s="42"/>
      <c r="IDG447" s="42"/>
      <c r="IDH447" s="42"/>
      <c r="IDI447" s="42"/>
      <c r="IDJ447" s="42"/>
      <c r="IDK447" s="42"/>
      <c r="IDL447" s="42"/>
      <c r="IDM447" s="42"/>
      <c r="IDN447" s="42"/>
      <c r="IDO447" s="42"/>
      <c r="IDP447" s="42"/>
      <c r="IDQ447" s="42"/>
      <c r="IDR447" s="42"/>
      <c r="IDS447" s="42"/>
      <c r="IDT447" s="42"/>
      <c r="IDU447" s="42"/>
      <c r="IDV447" s="42"/>
      <c r="IDW447" s="42"/>
      <c r="IDX447" s="42"/>
      <c r="IDY447" s="42"/>
      <c r="IDZ447" s="42"/>
      <c r="IEA447" s="42"/>
      <c r="IEB447" s="42"/>
      <c r="IEC447" s="42"/>
      <c r="IED447" s="42"/>
      <c r="IEE447" s="42"/>
      <c r="IEF447" s="42"/>
      <c r="IEG447" s="42"/>
      <c r="IEH447" s="42"/>
      <c r="IEI447" s="42"/>
      <c r="IEJ447" s="42"/>
      <c r="IEK447" s="42"/>
      <c r="IEL447" s="42"/>
      <c r="IEM447" s="42"/>
      <c r="IEN447" s="42"/>
      <c r="IEO447" s="42"/>
      <c r="IEP447" s="42"/>
      <c r="IEQ447" s="42"/>
      <c r="IER447" s="42"/>
      <c r="IES447" s="42"/>
      <c r="IET447" s="42"/>
      <c r="IEU447" s="42"/>
      <c r="IEV447" s="42"/>
      <c r="IEW447" s="42"/>
      <c r="IEX447" s="42"/>
      <c r="IEY447" s="42"/>
      <c r="IEZ447" s="42"/>
      <c r="IFA447" s="42"/>
      <c r="IFB447" s="42"/>
      <c r="IFC447" s="42"/>
      <c r="IFD447" s="42"/>
      <c r="IFE447" s="42"/>
      <c r="IFF447" s="42"/>
      <c r="IFG447" s="42"/>
      <c r="IFH447" s="42"/>
      <c r="IFI447" s="42"/>
      <c r="IFJ447" s="42"/>
      <c r="IFK447" s="42"/>
      <c r="IFL447" s="42"/>
      <c r="IFM447" s="42"/>
      <c r="IFN447" s="42"/>
      <c r="IFO447" s="42"/>
      <c r="IFP447" s="42"/>
      <c r="IFQ447" s="42"/>
      <c r="IFR447" s="42"/>
      <c r="IFS447" s="42"/>
      <c r="IFT447" s="42"/>
      <c r="IFU447" s="42"/>
      <c r="IFV447" s="42"/>
      <c r="IFW447" s="42"/>
      <c r="IFX447" s="42"/>
      <c r="IFY447" s="42"/>
      <c r="IFZ447" s="42"/>
      <c r="IGA447" s="42"/>
      <c r="IGB447" s="42"/>
      <c r="IGC447" s="42"/>
      <c r="IGD447" s="42"/>
      <c r="IGE447" s="42"/>
      <c r="IGF447" s="42"/>
      <c r="IGG447" s="42"/>
      <c r="IGH447" s="42"/>
      <c r="IGI447" s="42"/>
      <c r="IGJ447" s="42"/>
      <c r="IGK447" s="42"/>
      <c r="IGL447" s="42"/>
      <c r="IGM447" s="42"/>
      <c r="IGN447" s="42"/>
      <c r="IGO447" s="42"/>
      <c r="IGP447" s="42"/>
      <c r="IGQ447" s="42"/>
      <c r="IGR447" s="42"/>
      <c r="IGS447" s="42"/>
      <c r="IGT447" s="42"/>
      <c r="IGU447" s="42"/>
      <c r="IGV447" s="42"/>
      <c r="IGW447" s="42"/>
      <c r="IGX447" s="42"/>
      <c r="IGY447" s="42"/>
      <c r="IGZ447" s="42"/>
      <c r="IHA447" s="42"/>
      <c r="IHB447" s="42"/>
      <c r="IHC447" s="42"/>
      <c r="IHD447" s="42"/>
      <c r="IHE447" s="42"/>
      <c r="IHF447" s="42"/>
      <c r="IHG447" s="42"/>
      <c r="IHH447" s="42"/>
      <c r="IHI447" s="42"/>
      <c r="IHJ447" s="42"/>
      <c r="IHK447" s="42"/>
      <c r="IHL447" s="42"/>
      <c r="IHM447" s="42"/>
      <c r="IHN447" s="42"/>
      <c r="IHO447" s="42"/>
      <c r="IHP447" s="42"/>
      <c r="IHQ447" s="42"/>
      <c r="IHR447" s="42"/>
      <c r="IHS447" s="42"/>
      <c r="IHT447" s="42"/>
      <c r="IHU447" s="42"/>
      <c r="IHV447" s="42"/>
      <c r="IHW447" s="42"/>
      <c r="IHX447" s="42"/>
      <c r="IHY447" s="42"/>
      <c r="IHZ447" s="42"/>
      <c r="IIA447" s="42"/>
      <c r="IIB447" s="42"/>
      <c r="IIC447" s="42"/>
      <c r="IID447" s="42"/>
      <c r="IIE447" s="42"/>
      <c r="IIF447" s="42"/>
      <c r="IIG447" s="42"/>
      <c r="IIH447" s="42"/>
      <c r="III447" s="42"/>
      <c r="IIJ447" s="42"/>
      <c r="IIK447" s="42"/>
      <c r="IIL447" s="42"/>
      <c r="IIM447" s="42"/>
      <c r="IIN447" s="42"/>
      <c r="IIO447" s="42"/>
      <c r="IIP447" s="42"/>
      <c r="IIQ447" s="42"/>
      <c r="IIR447" s="42"/>
      <c r="IIS447" s="42"/>
      <c r="IIT447" s="42"/>
      <c r="IIU447" s="42"/>
      <c r="IIV447" s="42"/>
      <c r="IIW447" s="42"/>
      <c r="IIX447" s="42"/>
      <c r="IIY447" s="42"/>
      <c r="IIZ447" s="42"/>
      <c r="IJA447" s="42"/>
      <c r="IJB447" s="42"/>
      <c r="IJC447" s="42"/>
      <c r="IJD447" s="42"/>
      <c r="IJE447" s="42"/>
      <c r="IJF447" s="42"/>
      <c r="IJG447" s="42"/>
      <c r="IJH447" s="42"/>
      <c r="IJI447" s="42"/>
      <c r="IJJ447" s="42"/>
      <c r="IJK447" s="42"/>
      <c r="IJL447" s="42"/>
      <c r="IJM447" s="42"/>
      <c r="IJN447" s="42"/>
      <c r="IJO447" s="42"/>
      <c r="IJP447" s="42"/>
      <c r="IJQ447" s="42"/>
      <c r="IJR447" s="42"/>
      <c r="IJS447" s="42"/>
      <c r="IJT447" s="42"/>
      <c r="IJU447" s="42"/>
      <c r="IJV447" s="42"/>
      <c r="IJW447" s="42"/>
      <c r="IJX447" s="42"/>
      <c r="IJY447" s="42"/>
      <c r="IJZ447" s="42"/>
      <c r="IKA447" s="42"/>
      <c r="IKB447" s="42"/>
      <c r="IKC447" s="42"/>
      <c r="IKD447" s="42"/>
      <c r="IKE447" s="42"/>
      <c r="IKF447" s="42"/>
      <c r="IKG447" s="42"/>
      <c r="IKH447" s="42"/>
      <c r="IKI447" s="42"/>
      <c r="IKJ447" s="42"/>
      <c r="IKK447" s="42"/>
      <c r="IKL447" s="42"/>
      <c r="IKM447" s="42"/>
      <c r="IKN447" s="42"/>
      <c r="IKO447" s="42"/>
      <c r="IKP447" s="42"/>
      <c r="IKQ447" s="42"/>
      <c r="IKR447" s="42"/>
      <c r="IKS447" s="42"/>
      <c r="IKT447" s="42"/>
      <c r="IKU447" s="42"/>
      <c r="IKV447" s="42"/>
      <c r="IKW447" s="42"/>
      <c r="IKX447" s="42"/>
      <c r="IKY447" s="42"/>
      <c r="IKZ447" s="42"/>
      <c r="ILA447" s="42"/>
      <c r="ILB447" s="42"/>
      <c r="ILC447" s="42"/>
      <c r="ILD447" s="42"/>
      <c r="ILE447" s="42"/>
      <c r="ILF447" s="42"/>
      <c r="ILG447" s="42"/>
      <c r="ILH447" s="42"/>
      <c r="ILI447" s="42"/>
      <c r="ILJ447" s="42"/>
      <c r="ILK447" s="42"/>
      <c r="ILL447" s="42"/>
      <c r="ILM447" s="42"/>
      <c r="ILN447" s="42"/>
      <c r="ILO447" s="42"/>
      <c r="ILP447" s="42"/>
      <c r="ILQ447" s="42"/>
      <c r="ILR447" s="42"/>
      <c r="ILS447" s="42"/>
      <c r="ILT447" s="42"/>
      <c r="ILU447" s="42"/>
      <c r="ILV447" s="42"/>
      <c r="ILW447" s="42"/>
      <c r="ILX447" s="42"/>
      <c r="ILY447" s="42"/>
      <c r="ILZ447" s="42"/>
      <c r="IMA447" s="42"/>
      <c r="IMB447" s="42"/>
      <c r="IMC447" s="42"/>
      <c r="IMD447" s="42"/>
      <c r="IME447" s="42"/>
      <c r="IMF447" s="42"/>
      <c r="IMG447" s="42"/>
      <c r="IMH447" s="42"/>
      <c r="IMI447" s="42"/>
      <c r="IMJ447" s="42"/>
      <c r="IMK447" s="42"/>
      <c r="IML447" s="42"/>
      <c r="IMM447" s="42"/>
      <c r="IMN447" s="42"/>
      <c r="IMO447" s="42"/>
      <c r="IMP447" s="42"/>
      <c r="IMQ447" s="42"/>
      <c r="IMR447" s="42"/>
      <c r="IMS447" s="42"/>
      <c r="IMT447" s="42"/>
      <c r="IMU447" s="42"/>
      <c r="IMV447" s="42"/>
      <c r="IMW447" s="42"/>
      <c r="IMX447" s="42"/>
      <c r="IMY447" s="42"/>
      <c r="IMZ447" s="42"/>
      <c r="INA447" s="42"/>
      <c r="INB447" s="42"/>
      <c r="INC447" s="42"/>
      <c r="IND447" s="42"/>
      <c r="INE447" s="42"/>
      <c r="INF447" s="42"/>
      <c r="ING447" s="42"/>
      <c r="INH447" s="42"/>
      <c r="INI447" s="42"/>
      <c r="INJ447" s="42"/>
      <c r="INK447" s="42"/>
      <c r="INL447" s="42"/>
      <c r="INM447" s="42"/>
      <c r="INN447" s="42"/>
      <c r="INO447" s="42"/>
      <c r="INP447" s="42"/>
      <c r="INQ447" s="42"/>
      <c r="INR447" s="42"/>
      <c r="INS447" s="42"/>
      <c r="INT447" s="42"/>
      <c r="INU447" s="42"/>
      <c r="INV447" s="42"/>
      <c r="INW447" s="42"/>
      <c r="INX447" s="42"/>
      <c r="INY447" s="42"/>
      <c r="INZ447" s="42"/>
      <c r="IOA447" s="42"/>
      <c r="IOB447" s="42"/>
      <c r="IOC447" s="42"/>
      <c r="IOD447" s="42"/>
      <c r="IOE447" s="42"/>
      <c r="IOF447" s="42"/>
      <c r="IOG447" s="42"/>
      <c r="IOH447" s="42"/>
      <c r="IOI447" s="42"/>
      <c r="IOJ447" s="42"/>
      <c r="IOK447" s="42"/>
      <c r="IOL447" s="42"/>
      <c r="IOM447" s="42"/>
      <c r="ION447" s="42"/>
      <c r="IOO447" s="42"/>
      <c r="IOP447" s="42"/>
      <c r="IOQ447" s="42"/>
      <c r="IOR447" s="42"/>
      <c r="IOS447" s="42"/>
      <c r="IOT447" s="42"/>
      <c r="IOU447" s="42"/>
      <c r="IOV447" s="42"/>
      <c r="IOW447" s="42"/>
      <c r="IOX447" s="42"/>
      <c r="IOY447" s="42"/>
      <c r="IOZ447" s="42"/>
      <c r="IPA447" s="42"/>
      <c r="IPB447" s="42"/>
      <c r="IPC447" s="42"/>
      <c r="IPD447" s="42"/>
      <c r="IPE447" s="42"/>
      <c r="IPF447" s="42"/>
      <c r="IPG447" s="42"/>
      <c r="IPH447" s="42"/>
      <c r="IPI447" s="42"/>
      <c r="IPJ447" s="42"/>
      <c r="IPK447" s="42"/>
      <c r="IPL447" s="42"/>
      <c r="IPM447" s="42"/>
      <c r="IPN447" s="42"/>
      <c r="IPO447" s="42"/>
      <c r="IPP447" s="42"/>
      <c r="IPQ447" s="42"/>
      <c r="IPR447" s="42"/>
      <c r="IPS447" s="42"/>
      <c r="IPT447" s="42"/>
      <c r="IPU447" s="42"/>
      <c r="IPV447" s="42"/>
      <c r="IPW447" s="42"/>
      <c r="IPX447" s="42"/>
      <c r="IPY447" s="42"/>
      <c r="IPZ447" s="42"/>
      <c r="IQA447" s="42"/>
      <c r="IQB447" s="42"/>
      <c r="IQC447" s="42"/>
      <c r="IQD447" s="42"/>
      <c r="IQE447" s="42"/>
      <c r="IQF447" s="42"/>
      <c r="IQG447" s="42"/>
      <c r="IQH447" s="42"/>
      <c r="IQI447" s="42"/>
      <c r="IQJ447" s="42"/>
      <c r="IQK447" s="42"/>
      <c r="IQL447" s="42"/>
      <c r="IQM447" s="42"/>
      <c r="IQN447" s="42"/>
      <c r="IQO447" s="42"/>
      <c r="IQP447" s="42"/>
      <c r="IQQ447" s="42"/>
      <c r="IQR447" s="42"/>
      <c r="IQS447" s="42"/>
      <c r="IQT447" s="42"/>
      <c r="IQU447" s="42"/>
      <c r="IQV447" s="42"/>
      <c r="IQW447" s="42"/>
      <c r="IQX447" s="42"/>
      <c r="IQY447" s="42"/>
      <c r="IQZ447" s="42"/>
      <c r="IRA447" s="42"/>
      <c r="IRB447" s="42"/>
      <c r="IRC447" s="42"/>
      <c r="IRD447" s="42"/>
      <c r="IRE447" s="42"/>
      <c r="IRF447" s="42"/>
      <c r="IRG447" s="42"/>
      <c r="IRH447" s="42"/>
      <c r="IRI447" s="42"/>
      <c r="IRJ447" s="42"/>
      <c r="IRK447" s="42"/>
      <c r="IRL447" s="42"/>
      <c r="IRM447" s="42"/>
      <c r="IRN447" s="42"/>
      <c r="IRO447" s="42"/>
      <c r="IRP447" s="42"/>
      <c r="IRQ447" s="42"/>
      <c r="IRR447" s="42"/>
      <c r="IRS447" s="42"/>
      <c r="IRT447" s="42"/>
      <c r="IRU447" s="42"/>
      <c r="IRV447" s="42"/>
      <c r="IRW447" s="42"/>
      <c r="IRX447" s="42"/>
      <c r="IRY447" s="42"/>
      <c r="IRZ447" s="42"/>
      <c r="ISA447" s="42"/>
      <c r="ISB447" s="42"/>
      <c r="ISC447" s="42"/>
      <c r="ISD447" s="42"/>
      <c r="ISE447" s="42"/>
      <c r="ISF447" s="42"/>
      <c r="ISG447" s="42"/>
      <c r="ISH447" s="42"/>
      <c r="ISI447" s="42"/>
      <c r="ISJ447" s="42"/>
      <c r="ISK447" s="42"/>
      <c r="ISL447" s="42"/>
      <c r="ISM447" s="42"/>
      <c r="ISN447" s="42"/>
      <c r="ISO447" s="42"/>
      <c r="ISP447" s="42"/>
      <c r="ISQ447" s="42"/>
      <c r="ISR447" s="42"/>
      <c r="ISS447" s="42"/>
      <c r="IST447" s="42"/>
      <c r="ISU447" s="42"/>
      <c r="ISV447" s="42"/>
      <c r="ISW447" s="42"/>
      <c r="ISX447" s="42"/>
      <c r="ISY447" s="42"/>
      <c r="ISZ447" s="42"/>
      <c r="ITA447" s="42"/>
      <c r="ITB447" s="42"/>
      <c r="ITC447" s="42"/>
      <c r="ITD447" s="42"/>
      <c r="ITE447" s="42"/>
      <c r="ITF447" s="42"/>
      <c r="ITG447" s="42"/>
      <c r="ITH447" s="42"/>
      <c r="ITI447" s="42"/>
      <c r="ITJ447" s="42"/>
      <c r="ITK447" s="42"/>
      <c r="ITL447" s="42"/>
      <c r="ITM447" s="42"/>
      <c r="ITN447" s="42"/>
      <c r="ITO447" s="42"/>
      <c r="ITP447" s="42"/>
      <c r="ITQ447" s="42"/>
      <c r="ITR447" s="42"/>
      <c r="ITS447" s="42"/>
      <c r="ITT447" s="42"/>
      <c r="ITU447" s="42"/>
      <c r="ITV447" s="42"/>
      <c r="ITW447" s="42"/>
      <c r="ITX447" s="42"/>
      <c r="ITY447" s="42"/>
      <c r="ITZ447" s="42"/>
      <c r="IUA447" s="42"/>
      <c r="IUB447" s="42"/>
      <c r="IUC447" s="42"/>
      <c r="IUD447" s="42"/>
      <c r="IUE447" s="42"/>
      <c r="IUF447" s="42"/>
      <c r="IUG447" s="42"/>
      <c r="IUH447" s="42"/>
      <c r="IUI447" s="42"/>
      <c r="IUJ447" s="42"/>
      <c r="IUK447" s="42"/>
      <c r="IUL447" s="42"/>
      <c r="IUM447" s="42"/>
      <c r="IUN447" s="42"/>
      <c r="IUO447" s="42"/>
      <c r="IUP447" s="42"/>
      <c r="IUQ447" s="42"/>
      <c r="IUR447" s="42"/>
      <c r="IUS447" s="42"/>
      <c r="IUT447" s="42"/>
      <c r="IUU447" s="42"/>
      <c r="IUV447" s="42"/>
      <c r="IUW447" s="42"/>
      <c r="IUX447" s="42"/>
      <c r="IUY447" s="42"/>
      <c r="IUZ447" s="42"/>
      <c r="IVA447" s="42"/>
      <c r="IVB447" s="42"/>
      <c r="IVC447" s="42"/>
      <c r="IVD447" s="42"/>
      <c r="IVE447" s="42"/>
      <c r="IVF447" s="42"/>
      <c r="IVG447" s="42"/>
      <c r="IVH447" s="42"/>
      <c r="IVI447" s="42"/>
      <c r="IVJ447" s="42"/>
      <c r="IVK447" s="42"/>
      <c r="IVL447" s="42"/>
      <c r="IVM447" s="42"/>
      <c r="IVN447" s="42"/>
      <c r="IVO447" s="42"/>
      <c r="IVP447" s="42"/>
      <c r="IVQ447" s="42"/>
      <c r="IVR447" s="42"/>
      <c r="IVS447" s="42"/>
      <c r="IVT447" s="42"/>
      <c r="IVU447" s="42"/>
      <c r="IVV447" s="42"/>
      <c r="IVW447" s="42"/>
      <c r="IVX447" s="42"/>
      <c r="IVY447" s="42"/>
      <c r="IVZ447" s="42"/>
      <c r="IWA447" s="42"/>
      <c r="IWB447" s="42"/>
      <c r="IWC447" s="42"/>
      <c r="IWD447" s="42"/>
      <c r="IWE447" s="42"/>
      <c r="IWF447" s="42"/>
      <c r="IWG447" s="42"/>
      <c r="IWH447" s="42"/>
      <c r="IWI447" s="42"/>
      <c r="IWJ447" s="42"/>
      <c r="IWK447" s="42"/>
      <c r="IWL447" s="42"/>
      <c r="IWM447" s="42"/>
      <c r="IWN447" s="42"/>
      <c r="IWO447" s="42"/>
      <c r="IWP447" s="42"/>
      <c r="IWQ447" s="42"/>
      <c r="IWR447" s="42"/>
      <c r="IWS447" s="42"/>
      <c r="IWT447" s="42"/>
      <c r="IWU447" s="42"/>
      <c r="IWV447" s="42"/>
      <c r="IWW447" s="42"/>
      <c r="IWX447" s="42"/>
      <c r="IWY447" s="42"/>
      <c r="IWZ447" s="42"/>
      <c r="IXA447" s="42"/>
      <c r="IXB447" s="42"/>
      <c r="IXC447" s="42"/>
      <c r="IXD447" s="42"/>
      <c r="IXE447" s="42"/>
      <c r="IXF447" s="42"/>
      <c r="IXG447" s="42"/>
      <c r="IXH447" s="42"/>
      <c r="IXI447" s="42"/>
      <c r="IXJ447" s="42"/>
      <c r="IXK447" s="42"/>
      <c r="IXL447" s="42"/>
      <c r="IXM447" s="42"/>
      <c r="IXN447" s="42"/>
      <c r="IXO447" s="42"/>
      <c r="IXP447" s="42"/>
      <c r="IXQ447" s="42"/>
      <c r="IXR447" s="42"/>
      <c r="IXS447" s="42"/>
      <c r="IXT447" s="42"/>
      <c r="IXU447" s="42"/>
      <c r="IXV447" s="42"/>
      <c r="IXW447" s="42"/>
      <c r="IXX447" s="42"/>
      <c r="IXY447" s="42"/>
      <c r="IXZ447" s="42"/>
      <c r="IYA447" s="42"/>
      <c r="IYB447" s="42"/>
      <c r="IYC447" s="42"/>
      <c r="IYD447" s="42"/>
      <c r="IYE447" s="42"/>
      <c r="IYF447" s="42"/>
      <c r="IYG447" s="42"/>
      <c r="IYH447" s="42"/>
      <c r="IYI447" s="42"/>
      <c r="IYJ447" s="42"/>
      <c r="IYK447" s="42"/>
      <c r="IYL447" s="42"/>
      <c r="IYM447" s="42"/>
      <c r="IYN447" s="42"/>
      <c r="IYO447" s="42"/>
      <c r="IYP447" s="42"/>
      <c r="IYQ447" s="42"/>
      <c r="IYR447" s="42"/>
      <c r="IYS447" s="42"/>
      <c r="IYT447" s="42"/>
      <c r="IYU447" s="42"/>
      <c r="IYV447" s="42"/>
      <c r="IYW447" s="42"/>
      <c r="IYX447" s="42"/>
      <c r="IYY447" s="42"/>
      <c r="IYZ447" s="42"/>
      <c r="IZA447" s="42"/>
      <c r="IZB447" s="42"/>
      <c r="IZC447" s="42"/>
      <c r="IZD447" s="42"/>
      <c r="IZE447" s="42"/>
      <c r="IZF447" s="42"/>
      <c r="IZG447" s="42"/>
      <c r="IZH447" s="42"/>
      <c r="IZI447" s="42"/>
      <c r="IZJ447" s="42"/>
      <c r="IZK447" s="42"/>
      <c r="IZL447" s="42"/>
      <c r="IZM447" s="42"/>
      <c r="IZN447" s="42"/>
      <c r="IZO447" s="42"/>
      <c r="IZP447" s="42"/>
      <c r="IZQ447" s="42"/>
      <c r="IZR447" s="42"/>
      <c r="IZS447" s="42"/>
      <c r="IZT447" s="42"/>
      <c r="IZU447" s="42"/>
      <c r="IZV447" s="42"/>
      <c r="IZW447" s="42"/>
      <c r="IZX447" s="42"/>
      <c r="IZY447" s="42"/>
      <c r="IZZ447" s="42"/>
      <c r="JAA447" s="42"/>
      <c r="JAB447" s="42"/>
      <c r="JAC447" s="42"/>
      <c r="JAD447" s="42"/>
      <c r="JAE447" s="42"/>
      <c r="JAF447" s="42"/>
      <c r="JAG447" s="42"/>
      <c r="JAH447" s="42"/>
      <c r="JAI447" s="42"/>
      <c r="JAJ447" s="42"/>
      <c r="JAK447" s="42"/>
      <c r="JAL447" s="42"/>
      <c r="JAM447" s="42"/>
      <c r="JAN447" s="42"/>
      <c r="JAO447" s="42"/>
      <c r="JAP447" s="42"/>
      <c r="JAQ447" s="42"/>
      <c r="JAR447" s="42"/>
      <c r="JAS447" s="42"/>
      <c r="JAT447" s="42"/>
      <c r="JAU447" s="42"/>
      <c r="JAV447" s="42"/>
      <c r="JAW447" s="42"/>
      <c r="JAX447" s="42"/>
      <c r="JAY447" s="42"/>
      <c r="JAZ447" s="42"/>
      <c r="JBA447" s="42"/>
      <c r="JBB447" s="42"/>
      <c r="JBC447" s="42"/>
      <c r="JBD447" s="42"/>
      <c r="JBE447" s="42"/>
      <c r="JBF447" s="42"/>
      <c r="JBG447" s="42"/>
      <c r="JBH447" s="42"/>
      <c r="JBI447" s="42"/>
      <c r="JBJ447" s="42"/>
      <c r="JBK447" s="42"/>
      <c r="JBL447" s="42"/>
      <c r="JBM447" s="42"/>
      <c r="JBN447" s="42"/>
      <c r="JBO447" s="42"/>
      <c r="JBP447" s="42"/>
      <c r="JBQ447" s="42"/>
      <c r="JBR447" s="42"/>
      <c r="JBS447" s="42"/>
      <c r="JBT447" s="42"/>
      <c r="JBU447" s="42"/>
      <c r="JBV447" s="42"/>
      <c r="JBW447" s="42"/>
      <c r="JBX447" s="42"/>
      <c r="JBY447" s="42"/>
      <c r="JBZ447" s="42"/>
      <c r="JCA447" s="42"/>
      <c r="JCB447" s="42"/>
      <c r="JCC447" s="42"/>
      <c r="JCD447" s="42"/>
      <c r="JCE447" s="42"/>
      <c r="JCF447" s="42"/>
      <c r="JCG447" s="42"/>
      <c r="JCH447" s="42"/>
      <c r="JCI447" s="42"/>
      <c r="JCJ447" s="42"/>
      <c r="JCK447" s="42"/>
      <c r="JCL447" s="42"/>
      <c r="JCM447" s="42"/>
      <c r="JCN447" s="42"/>
      <c r="JCO447" s="42"/>
      <c r="JCP447" s="42"/>
      <c r="JCQ447" s="42"/>
      <c r="JCR447" s="42"/>
      <c r="JCS447" s="42"/>
      <c r="JCT447" s="42"/>
      <c r="JCU447" s="42"/>
      <c r="JCV447" s="42"/>
      <c r="JCW447" s="42"/>
      <c r="JCX447" s="42"/>
      <c r="JCY447" s="42"/>
      <c r="JCZ447" s="42"/>
      <c r="JDA447" s="42"/>
      <c r="JDB447" s="42"/>
      <c r="JDC447" s="42"/>
      <c r="JDD447" s="42"/>
      <c r="JDE447" s="42"/>
      <c r="JDF447" s="42"/>
      <c r="JDG447" s="42"/>
      <c r="JDH447" s="42"/>
      <c r="JDI447" s="42"/>
      <c r="JDJ447" s="42"/>
      <c r="JDK447" s="42"/>
      <c r="JDL447" s="42"/>
      <c r="JDM447" s="42"/>
      <c r="JDN447" s="42"/>
      <c r="JDO447" s="42"/>
      <c r="JDP447" s="42"/>
      <c r="JDQ447" s="42"/>
      <c r="JDR447" s="42"/>
      <c r="JDS447" s="42"/>
      <c r="JDT447" s="42"/>
      <c r="JDU447" s="42"/>
      <c r="JDV447" s="42"/>
      <c r="JDW447" s="42"/>
      <c r="JDX447" s="42"/>
      <c r="JDY447" s="42"/>
      <c r="JDZ447" s="42"/>
      <c r="JEA447" s="42"/>
      <c r="JEB447" s="42"/>
      <c r="JEC447" s="42"/>
      <c r="JED447" s="42"/>
      <c r="JEE447" s="42"/>
      <c r="JEF447" s="42"/>
      <c r="JEG447" s="42"/>
      <c r="JEH447" s="42"/>
      <c r="JEI447" s="42"/>
      <c r="JEJ447" s="42"/>
      <c r="JEK447" s="42"/>
      <c r="JEL447" s="42"/>
      <c r="JEM447" s="42"/>
      <c r="JEN447" s="42"/>
      <c r="JEO447" s="42"/>
      <c r="JEP447" s="42"/>
      <c r="JEQ447" s="42"/>
      <c r="JER447" s="42"/>
      <c r="JES447" s="42"/>
      <c r="JET447" s="42"/>
      <c r="JEU447" s="42"/>
      <c r="JEV447" s="42"/>
      <c r="JEW447" s="42"/>
      <c r="JEX447" s="42"/>
      <c r="JEY447" s="42"/>
      <c r="JEZ447" s="42"/>
      <c r="JFA447" s="42"/>
      <c r="JFB447" s="42"/>
      <c r="JFC447" s="42"/>
      <c r="JFD447" s="42"/>
      <c r="JFE447" s="42"/>
      <c r="JFF447" s="42"/>
      <c r="JFG447" s="42"/>
      <c r="JFH447" s="42"/>
      <c r="JFI447" s="42"/>
      <c r="JFJ447" s="42"/>
      <c r="JFK447" s="42"/>
      <c r="JFL447" s="42"/>
      <c r="JFM447" s="42"/>
      <c r="JFN447" s="42"/>
      <c r="JFO447" s="42"/>
      <c r="JFP447" s="42"/>
      <c r="JFQ447" s="42"/>
      <c r="JFR447" s="42"/>
      <c r="JFS447" s="42"/>
      <c r="JFT447" s="42"/>
      <c r="JFU447" s="42"/>
      <c r="JFV447" s="42"/>
      <c r="JFW447" s="42"/>
      <c r="JFX447" s="42"/>
      <c r="JFY447" s="42"/>
      <c r="JFZ447" s="42"/>
      <c r="JGA447" s="42"/>
      <c r="JGB447" s="42"/>
      <c r="JGC447" s="42"/>
      <c r="JGD447" s="42"/>
      <c r="JGE447" s="42"/>
      <c r="JGF447" s="42"/>
      <c r="JGG447" s="42"/>
      <c r="JGH447" s="42"/>
      <c r="JGI447" s="42"/>
      <c r="JGJ447" s="42"/>
      <c r="JGK447" s="42"/>
      <c r="JGL447" s="42"/>
      <c r="JGM447" s="42"/>
      <c r="JGN447" s="42"/>
      <c r="JGO447" s="42"/>
      <c r="JGP447" s="42"/>
      <c r="JGQ447" s="42"/>
      <c r="JGR447" s="42"/>
      <c r="JGS447" s="42"/>
      <c r="JGT447" s="42"/>
      <c r="JGU447" s="42"/>
      <c r="JGV447" s="42"/>
      <c r="JGW447" s="42"/>
      <c r="JGX447" s="42"/>
      <c r="JGY447" s="42"/>
      <c r="JGZ447" s="42"/>
      <c r="JHA447" s="42"/>
      <c r="JHB447" s="42"/>
      <c r="JHC447" s="42"/>
      <c r="JHD447" s="42"/>
      <c r="JHE447" s="42"/>
      <c r="JHF447" s="42"/>
      <c r="JHG447" s="42"/>
      <c r="JHH447" s="42"/>
      <c r="JHI447" s="42"/>
      <c r="JHJ447" s="42"/>
      <c r="JHK447" s="42"/>
      <c r="JHL447" s="42"/>
      <c r="JHM447" s="42"/>
      <c r="JHN447" s="42"/>
      <c r="JHO447" s="42"/>
      <c r="JHP447" s="42"/>
      <c r="JHQ447" s="42"/>
      <c r="JHR447" s="42"/>
      <c r="JHS447" s="42"/>
      <c r="JHT447" s="42"/>
      <c r="JHU447" s="42"/>
      <c r="JHV447" s="42"/>
      <c r="JHW447" s="42"/>
      <c r="JHX447" s="42"/>
      <c r="JHY447" s="42"/>
      <c r="JHZ447" s="42"/>
      <c r="JIA447" s="42"/>
      <c r="JIB447" s="42"/>
      <c r="JIC447" s="42"/>
      <c r="JID447" s="42"/>
      <c r="JIE447" s="42"/>
      <c r="JIF447" s="42"/>
      <c r="JIG447" s="42"/>
      <c r="JIH447" s="42"/>
      <c r="JII447" s="42"/>
      <c r="JIJ447" s="42"/>
      <c r="JIK447" s="42"/>
      <c r="JIL447" s="42"/>
      <c r="JIM447" s="42"/>
      <c r="JIN447" s="42"/>
      <c r="JIO447" s="42"/>
      <c r="JIP447" s="42"/>
      <c r="JIQ447" s="42"/>
      <c r="JIR447" s="42"/>
      <c r="JIS447" s="42"/>
      <c r="JIT447" s="42"/>
      <c r="JIU447" s="42"/>
      <c r="JIV447" s="42"/>
      <c r="JIW447" s="42"/>
      <c r="JIX447" s="42"/>
      <c r="JIY447" s="42"/>
      <c r="JIZ447" s="42"/>
      <c r="JJA447" s="42"/>
      <c r="JJB447" s="42"/>
      <c r="JJC447" s="42"/>
      <c r="JJD447" s="42"/>
      <c r="JJE447" s="42"/>
      <c r="JJF447" s="42"/>
      <c r="JJG447" s="42"/>
      <c r="JJH447" s="42"/>
      <c r="JJI447" s="42"/>
      <c r="JJJ447" s="42"/>
      <c r="JJK447" s="42"/>
      <c r="JJL447" s="42"/>
      <c r="JJM447" s="42"/>
      <c r="JJN447" s="42"/>
      <c r="JJO447" s="42"/>
      <c r="JJP447" s="42"/>
      <c r="JJQ447" s="42"/>
      <c r="JJR447" s="42"/>
      <c r="JJS447" s="42"/>
      <c r="JJT447" s="42"/>
      <c r="JJU447" s="42"/>
      <c r="JJV447" s="42"/>
      <c r="JJW447" s="42"/>
      <c r="JJX447" s="42"/>
      <c r="JJY447" s="42"/>
      <c r="JJZ447" s="42"/>
      <c r="JKA447" s="42"/>
      <c r="JKB447" s="42"/>
      <c r="JKC447" s="42"/>
      <c r="JKD447" s="42"/>
      <c r="JKE447" s="42"/>
      <c r="JKF447" s="42"/>
      <c r="JKG447" s="42"/>
      <c r="JKH447" s="42"/>
      <c r="JKI447" s="42"/>
      <c r="JKJ447" s="42"/>
      <c r="JKK447" s="42"/>
      <c r="JKL447" s="42"/>
      <c r="JKM447" s="42"/>
      <c r="JKN447" s="42"/>
      <c r="JKO447" s="42"/>
      <c r="JKP447" s="42"/>
      <c r="JKQ447" s="42"/>
      <c r="JKR447" s="42"/>
      <c r="JKS447" s="42"/>
      <c r="JKT447" s="42"/>
      <c r="JKU447" s="42"/>
      <c r="JKV447" s="42"/>
      <c r="JKW447" s="42"/>
      <c r="JKX447" s="42"/>
      <c r="JKY447" s="42"/>
      <c r="JKZ447" s="42"/>
      <c r="JLA447" s="42"/>
      <c r="JLB447" s="42"/>
      <c r="JLC447" s="42"/>
      <c r="JLD447" s="42"/>
      <c r="JLE447" s="42"/>
      <c r="JLF447" s="42"/>
      <c r="JLG447" s="42"/>
      <c r="JLH447" s="42"/>
      <c r="JLI447" s="42"/>
      <c r="JLJ447" s="42"/>
      <c r="JLK447" s="42"/>
      <c r="JLL447" s="42"/>
      <c r="JLM447" s="42"/>
      <c r="JLN447" s="42"/>
      <c r="JLO447" s="42"/>
      <c r="JLP447" s="42"/>
      <c r="JLQ447" s="42"/>
      <c r="JLR447" s="42"/>
      <c r="JLS447" s="42"/>
      <c r="JLT447" s="42"/>
      <c r="JLU447" s="42"/>
      <c r="JLV447" s="42"/>
      <c r="JLW447" s="42"/>
      <c r="JLX447" s="42"/>
      <c r="JLY447" s="42"/>
      <c r="JLZ447" s="42"/>
      <c r="JMA447" s="42"/>
      <c r="JMB447" s="42"/>
      <c r="JMC447" s="42"/>
      <c r="JMD447" s="42"/>
      <c r="JME447" s="42"/>
      <c r="JMF447" s="42"/>
      <c r="JMG447" s="42"/>
      <c r="JMH447" s="42"/>
      <c r="JMI447" s="42"/>
      <c r="JMJ447" s="42"/>
      <c r="JMK447" s="42"/>
      <c r="JML447" s="42"/>
      <c r="JMM447" s="42"/>
      <c r="JMN447" s="42"/>
      <c r="JMO447" s="42"/>
      <c r="JMP447" s="42"/>
      <c r="JMQ447" s="42"/>
      <c r="JMR447" s="42"/>
      <c r="JMS447" s="42"/>
      <c r="JMT447" s="42"/>
      <c r="JMU447" s="42"/>
      <c r="JMV447" s="42"/>
      <c r="JMW447" s="42"/>
      <c r="JMX447" s="42"/>
      <c r="JMY447" s="42"/>
      <c r="JMZ447" s="42"/>
      <c r="JNA447" s="42"/>
      <c r="JNB447" s="42"/>
      <c r="JNC447" s="42"/>
      <c r="JND447" s="42"/>
      <c r="JNE447" s="42"/>
      <c r="JNF447" s="42"/>
      <c r="JNG447" s="42"/>
      <c r="JNH447" s="42"/>
      <c r="JNI447" s="42"/>
      <c r="JNJ447" s="42"/>
      <c r="JNK447" s="42"/>
      <c r="JNL447" s="42"/>
      <c r="JNM447" s="42"/>
      <c r="JNN447" s="42"/>
      <c r="JNO447" s="42"/>
      <c r="JNP447" s="42"/>
      <c r="JNQ447" s="42"/>
      <c r="JNR447" s="42"/>
      <c r="JNS447" s="42"/>
      <c r="JNT447" s="42"/>
      <c r="JNU447" s="42"/>
      <c r="JNV447" s="42"/>
      <c r="JNW447" s="42"/>
      <c r="JNX447" s="42"/>
      <c r="JNY447" s="42"/>
      <c r="JNZ447" s="42"/>
      <c r="JOA447" s="42"/>
      <c r="JOB447" s="42"/>
      <c r="JOC447" s="42"/>
      <c r="JOD447" s="42"/>
      <c r="JOE447" s="42"/>
      <c r="JOF447" s="42"/>
      <c r="JOG447" s="42"/>
      <c r="JOH447" s="42"/>
      <c r="JOI447" s="42"/>
      <c r="JOJ447" s="42"/>
      <c r="JOK447" s="42"/>
      <c r="JOL447" s="42"/>
      <c r="JOM447" s="42"/>
      <c r="JON447" s="42"/>
      <c r="JOO447" s="42"/>
      <c r="JOP447" s="42"/>
      <c r="JOQ447" s="42"/>
      <c r="JOR447" s="42"/>
      <c r="JOS447" s="42"/>
      <c r="JOT447" s="42"/>
      <c r="JOU447" s="42"/>
      <c r="JOV447" s="42"/>
      <c r="JOW447" s="42"/>
      <c r="JOX447" s="42"/>
      <c r="JOY447" s="42"/>
      <c r="JOZ447" s="42"/>
      <c r="JPA447" s="42"/>
      <c r="JPB447" s="42"/>
      <c r="JPC447" s="42"/>
      <c r="JPD447" s="42"/>
      <c r="JPE447" s="42"/>
      <c r="JPF447" s="42"/>
      <c r="JPG447" s="42"/>
      <c r="JPH447" s="42"/>
      <c r="JPI447" s="42"/>
      <c r="JPJ447" s="42"/>
      <c r="JPK447" s="42"/>
      <c r="JPL447" s="42"/>
      <c r="JPM447" s="42"/>
      <c r="JPN447" s="42"/>
      <c r="JPO447" s="42"/>
      <c r="JPP447" s="42"/>
      <c r="JPQ447" s="42"/>
      <c r="JPR447" s="42"/>
      <c r="JPS447" s="42"/>
      <c r="JPT447" s="42"/>
      <c r="JPU447" s="42"/>
      <c r="JPV447" s="42"/>
      <c r="JPW447" s="42"/>
      <c r="JPX447" s="42"/>
      <c r="JPY447" s="42"/>
      <c r="JPZ447" s="42"/>
      <c r="JQA447" s="42"/>
      <c r="JQB447" s="42"/>
      <c r="JQC447" s="42"/>
      <c r="JQD447" s="42"/>
      <c r="JQE447" s="42"/>
      <c r="JQF447" s="42"/>
      <c r="JQG447" s="42"/>
      <c r="JQH447" s="42"/>
      <c r="JQI447" s="42"/>
      <c r="JQJ447" s="42"/>
      <c r="JQK447" s="42"/>
      <c r="JQL447" s="42"/>
      <c r="JQM447" s="42"/>
      <c r="JQN447" s="42"/>
      <c r="JQO447" s="42"/>
      <c r="JQP447" s="42"/>
      <c r="JQQ447" s="42"/>
      <c r="JQR447" s="42"/>
      <c r="JQS447" s="42"/>
      <c r="JQT447" s="42"/>
      <c r="JQU447" s="42"/>
      <c r="JQV447" s="42"/>
      <c r="JQW447" s="42"/>
      <c r="JQX447" s="42"/>
      <c r="JQY447" s="42"/>
      <c r="JQZ447" s="42"/>
      <c r="JRA447" s="42"/>
      <c r="JRB447" s="42"/>
      <c r="JRC447" s="42"/>
      <c r="JRD447" s="42"/>
      <c r="JRE447" s="42"/>
      <c r="JRF447" s="42"/>
      <c r="JRG447" s="42"/>
      <c r="JRH447" s="42"/>
      <c r="JRI447" s="42"/>
      <c r="JRJ447" s="42"/>
      <c r="JRK447" s="42"/>
      <c r="JRL447" s="42"/>
      <c r="JRM447" s="42"/>
      <c r="JRN447" s="42"/>
      <c r="JRO447" s="42"/>
      <c r="JRP447" s="42"/>
      <c r="JRQ447" s="42"/>
      <c r="JRR447" s="42"/>
      <c r="JRS447" s="42"/>
      <c r="JRT447" s="42"/>
      <c r="JRU447" s="42"/>
      <c r="JRV447" s="42"/>
      <c r="JRW447" s="42"/>
      <c r="JRX447" s="42"/>
      <c r="JRY447" s="42"/>
      <c r="JRZ447" s="42"/>
      <c r="JSA447" s="42"/>
      <c r="JSB447" s="42"/>
      <c r="JSC447" s="42"/>
      <c r="JSD447" s="42"/>
      <c r="JSE447" s="42"/>
      <c r="JSF447" s="42"/>
      <c r="JSG447" s="42"/>
      <c r="JSH447" s="42"/>
      <c r="JSI447" s="42"/>
      <c r="JSJ447" s="42"/>
      <c r="JSK447" s="42"/>
      <c r="JSL447" s="42"/>
      <c r="JSM447" s="42"/>
      <c r="JSN447" s="42"/>
      <c r="JSO447" s="42"/>
      <c r="JSP447" s="42"/>
      <c r="JSQ447" s="42"/>
      <c r="JSR447" s="42"/>
      <c r="JSS447" s="42"/>
      <c r="JST447" s="42"/>
      <c r="JSU447" s="42"/>
      <c r="JSV447" s="42"/>
      <c r="JSW447" s="42"/>
      <c r="JSX447" s="42"/>
      <c r="JSY447" s="42"/>
      <c r="JSZ447" s="42"/>
      <c r="JTA447" s="42"/>
      <c r="JTB447" s="42"/>
      <c r="JTC447" s="42"/>
      <c r="JTD447" s="42"/>
      <c r="JTE447" s="42"/>
      <c r="JTF447" s="42"/>
      <c r="JTG447" s="42"/>
      <c r="JTH447" s="42"/>
      <c r="JTI447" s="42"/>
      <c r="JTJ447" s="42"/>
      <c r="JTK447" s="42"/>
      <c r="JTL447" s="42"/>
      <c r="JTM447" s="42"/>
      <c r="JTN447" s="42"/>
      <c r="JTO447" s="42"/>
      <c r="JTP447" s="42"/>
      <c r="JTQ447" s="42"/>
      <c r="JTR447" s="42"/>
      <c r="JTS447" s="42"/>
      <c r="JTT447" s="42"/>
      <c r="JTU447" s="42"/>
      <c r="JTV447" s="42"/>
      <c r="JTW447" s="42"/>
      <c r="JTX447" s="42"/>
      <c r="JTY447" s="42"/>
      <c r="JTZ447" s="42"/>
      <c r="JUA447" s="42"/>
      <c r="JUB447" s="42"/>
      <c r="JUC447" s="42"/>
      <c r="JUD447" s="42"/>
      <c r="JUE447" s="42"/>
      <c r="JUF447" s="42"/>
      <c r="JUG447" s="42"/>
      <c r="JUH447" s="42"/>
      <c r="JUI447" s="42"/>
      <c r="JUJ447" s="42"/>
      <c r="JUK447" s="42"/>
      <c r="JUL447" s="42"/>
      <c r="JUM447" s="42"/>
      <c r="JUN447" s="42"/>
      <c r="JUO447" s="42"/>
      <c r="JUP447" s="42"/>
      <c r="JUQ447" s="42"/>
      <c r="JUR447" s="42"/>
      <c r="JUS447" s="42"/>
      <c r="JUT447" s="42"/>
      <c r="JUU447" s="42"/>
      <c r="JUV447" s="42"/>
      <c r="JUW447" s="42"/>
      <c r="JUX447" s="42"/>
      <c r="JUY447" s="42"/>
      <c r="JUZ447" s="42"/>
      <c r="JVA447" s="42"/>
      <c r="JVB447" s="42"/>
      <c r="JVC447" s="42"/>
      <c r="JVD447" s="42"/>
      <c r="JVE447" s="42"/>
      <c r="JVF447" s="42"/>
      <c r="JVG447" s="42"/>
      <c r="JVH447" s="42"/>
      <c r="JVI447" s="42"/>
      <c r="JVJ447" s="42"/>
      <c r="JVK447" s="42"/>
      <c r="JVL447" s="42"/>
      <c r="JVM447" s="42"/>
      <c r="JVN447" s="42"/>
      <c r="JVO447" s="42"/>
      <c r="JVP447" s="42"/>
      <c r="JVQ447" s="42"/>
      <c r="JVR447" s="42"/>
      <c r="JVS447" s="42"/>
      <c r="JVT447" s="42"/>
      <c r="JVU447" s="42"/>
      <c r="JVV447" s="42"/>
      <c r="JVW447" s="42"/>
      <c r="JVX447" s="42"/>
      <c r="JVY447" s="42"/>
      <c r="JVZ447" s="42"/>
      <c r="JWA447" s="42"/>
      <c r="JWB447" s="42"/>
      <c r="JWC447" s="42"/>
      <c r="JWD447" s="42"/>
      <c r="JWE447" s="42"/>
      <c r="JWF447" s="42"/>
      <c r="JWG447" s="42"/>
      <c r="JWH447" s="42"/>
      <c r="JWI447" s="42"/>
      <c r="JWJ447" s="42"/>
      <c r="JWK447" s="42"/>
      <c r="JWL447" s="42"/>
      <c r="JWM447" s="42"/>
      <c r="JWN447" s="42"/>
      <c r="JWO447" s="42"/>
      <c r="JWP447" s="42"/>
      <c r="JWQ447" s="42"/>
      <c r="JWR447" s="42"/>
      <c r="JWS447" s="42"/>
      <c r="JWT447" s="42"/>
      <c r="JWU447" s="42"/>
      <c r="JWV447" s="42"/>
      <c r="JWW447" s="42"/>
      <c r="JWX447" s="42"/>
      <c r="JWY447" s="42"/>
      <c r="JWZ447" s="42"/>
      <c r="JXA447" s="42"/>
      <c r="JXB447" s="42"/>
      <c r="JXC447" s="42"/>
      <c r="JXD447" s="42"/>
      <c r="JXE447" s="42"/>
      <c r="JXF447" s="42"/>
      <c r="JXG447" s="42"/>
      <c r="JXH447" s="42"/>
      <c r="JXI447" s="42"/>
      <c r="JXJ447" s="42"/>
      <c r="JXK447" s="42"/>
      <c r="JXL447" s="42"/>
      <c r="JXM447" s="42"/>
      <c r="JXN447" s="42"/>
      <c r="JXO447" s="42"/>
      <c r="JXP447" s="42"/>
      <c r="JXQ447" s="42"/>
      <c r="JXR447" s="42"/>
      <c r="JXS447" s="42"/>
      <c r="JXT447" s="42"/>
      <c r="JXU447" s="42"/>
      <c r="JXV447" s="42"/>
      <c r="JXW447" s="42"/>
      <c r="JXX447" s="42"/>
      <c r="JXY447" s="42"/>
      <c r="JXZ447" s="42"/>
      <c r="JYA447" s="42"/>
      <c r="JYB447" s="42"/>
      <c r="JYC447" s="42"/>
      <c r="JYD447" s="42"/>
      <c r="JYE447" s="42"/>
      <c r="JYF447" s="42"/>
      <c r="JYG447" s="42"/>
      <c r="JYH447" s="42"/>
      <c r="JYI447" s="42"/>
      <c r="JYJ447" s="42"/>
      <c r="JYK447" s="42"/>
      <c r="JYL447" s="42"/>
      <c r="JYM447" s="42"/>
      <c r="JYN447" s="42"/>
      <c r="JYO447" s="42"/>
      <c r="JYP447" s="42"/>
      <c r="JYQ447" s="42"/>
      <c r="JYR447" s="42"/>
      <c r="JYS447" s="42"/>
      <c r="JYT447" s="42"/>
      <c r="JYU447" s="42"/>
      <c r="JYV447" s="42"/>
      <c r="JYW447" s="42"/>
      <c r="JYX447" s="42"/>
      <c r="JYY447" s="42"/>
      <c r="JYZ447" s="42"/>
      <c r="JZA447" s="42"/>
      <c r="JZB447" s="42"/>
      <c r="JZC447" s="42"/>
      <c r="JZD447" s="42"/>
      <c r="JZE447" s="42"/>
      <c r="JZF447" s="42"/>
      <c r="JZG447" s="42"/>
      <c r="JZH447" s="42"/>
      <c r="JZI447" s="42"/>
      <c r="JZJ447" s="42"/>
      <c r="JZK447" s="42"/>
      <c r="JZL447" s="42"/>
      <c r="JZM447" s="42"/>
      <c r="JZN447" s="42"/>
      <c r="JZO447" s="42"/>
      <c r="JZP447" s="42"/>
      <c r="JZQ447" s="42"/>
      <c r="JZR447" s="42"/>
      <c r="JZS447" s="42"/>
      <c r="JZT447" s="42"/>
      <c r="JZU447" s="42"/>
      <c r="JZV447" s="42"/>
      <c r="JZW447" s="42"/>
      <c r="JZX447" s="42"/>
      <c r="JZY447" s="42"/>
      <c r="JZZ447" s="42"/>
      <c r="KAA447" s="42"/>
      <c r="KAB447" s="42"/>
      <c r="KAC447" s="42"/>
      <c r="KAD447" s="42"/>
      <c r="KAE447" s="42"/>
      <c r="KAF447" s="42"/>
      <c r="KAG447" s="42"/>
      <c r="KAH447" s="42"/>
      <c r="KAI447" s="42"/>
      <c r="KAJ447" s="42"/>
      <c r="KAK447" s="42"/>
      <c r="KAL447" s="42"/>
      <c r="KAM447" s="42"/>
      <c r="KAN447" s="42"/>
      <c r="KAO447" s="42"/>
      <c r="KAP447" s="42"/>
      <c r="KAQ447" s="42"/>
      <c r="KAR447" s="42"/>
      <c r="KAS447" s="42"/>
      <c r="KAT447" s="42"/>
      <c r="KAU447" s="42"/>
      <c r="KAV447" s="42"/>
      <c r="KAW447" s="42"/>
      <c r="KAX447" s="42"/>
      <c r="KAY447" s="42"/>
      <c r="KAZ447" s="42"/>
      <c r="KBA447" s="42"/>
      <c r="KBB447" s="42"/>
      <c r="KBC447" s="42"/>
      <c r="KBD447" s="42"/>
      <c r="KBE447" s="42"/>
      <c r="KBF447" s="42"/>
      <c r="KBG447" s="42"/>
      <c r="KBH447" s="42"/>
      <c r="KBI447" s="42"/>
      <c r="KBJ447" s="42"/>
      <c r="KBK447" s="42"/>
      <c r="KBL447" s="42"/>
      <c r="KBM447" s="42"/>
      <c r="KBN447" s="42"/>
      <c r="KBO447" s="42"/>
      <c r="KBP447" s="42"/>
      <c r="KBQ447" s="42"/>
      <c r="KBR447" s="42"/>
      <c r="KBS447" s="42"/>
      <c r="KBT447" s="42"/>
      <c r="KBU447" s="42"/>
      <c r="KBV447" s="42"/>
      <c r="KBW447" s="42"/>
      <c r="KBX447" s="42"/>
      <c r="KBY447" s="42"/>
      <c r="KBZ447" s="42"/>
      <c r="KCA447" s="42"/>
      <c r="KCB447" s="42"/>
      <c r="KCC447" s="42"/>
      <c r="KCD447" s="42"/>
      <c r="KCE447" s="42"/>
      <c r="KCF447" s="42"/>
      <c r="KCG447" s="42"/>
      <c r="KCH447" s="42"/>
      <c r="KCI447" s="42"/>
      <c r="KCJ447" s="42"/>
      <c r="KCK447" s="42"/>
      <c r="KCL447" s="42"/>
      <c r="KCM447" s="42"/>
      <c r="KCN447" s="42"/>
      <c r="KCO447" s="42"/>
      <c r="KCP447" s="42"/>
      <c r="KCQ447" s="42"/>
      <c r="KCR447" s="42"/>
      <c r="KCS447" s="42"/>
      <c r="KCT447" s="42"/>
      <c r="KCU447" s="42"/>
      <c r="KCV447" s="42"/>
      <c r="KCW447" s="42"/>
      <c r="KCX447" s="42"/>
      <c r="KCY447" s="42"/>
      <c r="KCZ447" s="42"/>
      <c r="KDA447" s="42"/>
      <c r="KDB447" s="42"/>
      <c r="KDC447" s="42"/>
      <c r="KDD447" s="42"/>
      <c r="KDE447" s="42"/>
      <c r="KDF447" s="42"/>
      <c r="KDG447" s="42"/>
      <c r="KDH447" s="42"/>
      <c r="KDI447" s="42"/>
      <c r="KDJ447" s="42"/>
      <c r="KDK447" s="42"/>
      <c r="KDL447" s="42"/>
      <c r="KDM447" s="42"/>
      <c r="KDN447" s="42"/>
      <c r="KDO447" s="42"/>
      <c r="KDP447" s="42"/>
      <c r="KDQ447" s="42"/>
      <c r="KDR447" s="42"/>
      <c r="KDS447" s="42"/>
      <c r="KDT447" s="42"/>
      <c r="KDU447" s="42"/>
      <c r="KDV447" s="42"/>
      <c r="KDW447" s="42"/>
      <c r="KDX447" s="42"/>
      <c r="KDY447" s="42"/>
      <c r="KDZ447" s="42"/>
      <c r="KEA447" s="42"/>
      <c r="KEB447" s="42"/>
      <c r="KEC447" s="42"/>
      <c r="KED447" s="42"/>
      <c r="KEE447" s="42"/>
      <c r="KEF447" s="42"/>
      <c r="KEG447" s="42"/>
      <c r="KEH447" s="42"/>
      <c r="KEI447" s="42"/>
      <c r="KEJ447" s="42"/>
      <c r="KEK447" s="42"/>
      <c r="KEL447" s="42"/>
      <c r="KEM447" s="42"/>
      <c r="KEN447" s="42"/>
      <c r="KEO447" s="42"/>
      <c r="KEP447" s="42"/>
      <c r="KEQ447" s="42"/>
      <c r="KER447" s="42"/>
      <c r="KES447" s="42"/>
      <c r="KET447" s="42"/>
      <c r="KEU447" s="42"/>
      <c r="KEV447" s="42"/>
      <c r="KEW447" s="42"/>
      <c r="KEX447" s="42"/>
      <c r="KEY447" s="42"/>
      <c r="KEZ447" s="42"/>
      <c r="KFA447" s="42"/>
      <c r="KFB447" s="42"/>
      <c r="KFC447" s="42"/>
      <c r="KFD447" s="42"/>
      <c r="KFE447" s="42"/>
      <c r="KFF447" s="42"/>
      <c r="KFG447" s="42"/>
      <c r="KFH447" s="42"/>
      <c r="KFI447" s="42"/>
      <c r="KFJ447" s="42"/>
      <c r="KFK447" s="42"/>
      <c r="KFL447" s="42"/>
      <c r="KFM447" s="42"/>
      <c r="KFN447" s="42"/>
      <c r="KFO447" s="42"/>
      <c r="KFP447" s="42"/>
      <c r="KFQ447" s="42"/>
      <c r="KFR447" s="42"/>
      <c r="KFS447" s="42"/>
      <c r="KFT447" s="42"/>
      <c r="KFU447" s="42"/>
      <c r="KFV447" s="42"/>
      <c r="KFW447" s="42"/>
      <c r="KFX447" s="42"/>
      <c r="KFY447" s="42"/>
      <c r="KFZ447" s="42"/>
      <c r="KGA447" s="42"/>
      <c r="KGB447" s="42"/>
      <c r="KGC447" s="42"/>
      <c r="KGD447" s="42"/>
      <c r="KGE447" s="42"/>
      <c r="KGF447" s="42"/>
      <c r="KGG447" s="42"/>
      <c r="KGH447" s="42"/>
      <c r="KGI447" s="42"/>
      <c r="KGJ447" s="42"/>
      <c r="KGK447" s="42"/>
      <c r="KGL447" s="42"/>
      <c r="KGM447" s="42"/>
      <c r="KGN447" s="42"/>
      <c r="KGO447" s="42"/>
      <c r="KGP447" s="42"/>
      <c r="KGQ447" s="42"/>
      <c r="KGR447" s="42"/>
      <c r="KGS447" s="42"/>
      <c r="KGT447" s="42"/>
      <c r="KGU447" s="42"/>
      <c r="KGV447" s="42"/>
      <c r="KGW447" s="42"/>
      <c r="KGX447" s="42"/>
      <c r="KGY447" s="42"/>
      <c r="KGZ447" s="42"/>
      <c r="KHA447" s="42"/>
      <c r="KHB447" s="42"/>
      <c r="KHC447" s="42"/>
      <c r="KHD447" s="42"/>
      <c r="KHE447" s="42"/>
      <c r="KHF447" s="42"/>
      <c r="KHG447" s="42"/>
      <c r="KHH447" s="42"/>
      <c r="KHI447" s="42"/>
      <c r="KHJ447" s="42"/>
      <c r="KHK447" s="42"/>
      <c r="KHL447" s="42"/>
      <c r="KHM447" s="42"/>
      <c r="KHN447" s="42"/>
      <c r="KHO447" s="42"/>
      <c r="KHP447" s="42"/>
      <c r="KHQ447" s="42"/>
      <c r="KHR447" s="42"/>
      <c r="KHS447" s="42"/>
      <c r="KHT447" s="42"/>
      <c r="KHU447" s="42"/>
      <c r="KHV447" s="42"/>
      <c r="KHW447" s="42"/>
      <c r="KHX447" s="42"/>
      <c r="KHY447" s="42"/>
      <c r="KHZ447" s="42"/>
      <c r="KIA447" s="42"/>
      <c r="KIB447" s="42"/>
      <c r="KIC447" s="42"/>
      <c r="KID447" s="42"/>
      <c r="KIE447" s="42"/>
      <c r="KIF447" s="42"/>
      <c r="KIG447" s="42"/>
      <c r="KIH447" s="42"/>
      <c r="KII447" s="42"/>
      <c r="KIJ447" s="42"/>
      <c r="KIK447" s="42"/>
      <c r="KIL447" s="42"/>
      <c r="KIM447" s="42"/>
      <c r="KIN447" s="42"/>
      <c r="KIO447" s="42"/>
      <c r="KIP447" s="42"/>
      <c r="KIQ447" s="42"/>
      <c r="KIR447" s="42"/>
      <c r="KIS447" s="42"/>
      <c r="KIT447" s="42"/>
      <c r="KIU447" s="42"/>
      <c r="KIV447" s="42"/>
      <c r="KIW447" s="42"/>
      <c r="KIX447" s="42"/>
      <c r="KIY447" s="42"/>
      <c r="KIZ447" s="42"/>
      <c r="KJA447" s="42"/>
      <c r="KJB447" s="42"/>
      <c r="KJC447" s="42"/>
      <c r="KJD447" s="42"/>
      <c r="KJE447" s="42"/>
      <c r="KJF447" s="42"/>
      <c r="KJG447" s="42"/>
      <c r="KJH447" s="42"/>
      <c r="KJI447" s="42"/>
      <c r="KJJ447" s="42"/>
      <c r="KJK447" s="42"/>
      <c r="KJL447" s="42"/>
      <c r="KJM447" s="42"/>
      <c r="KJN447" s="42"/>
      <c r="KJO447" s="42"/>
      <c r="KJP447" s="42"/>
      <c r="KJQ447" s="42"/>
      <c r="KJR447" s="42"/>
      <c r="KJS447" s="42"/>
      <c r="KJT447" s="42"/>
      <c r="KJU447" s="42"/>
      <c r="KJV447" s="42"/>
      <c r="KJW447" s="42"/>
      <c r="KJX447" s="42"/>
      <c r="KJY447" s="42"/>
      <c r="KJZ447" s="42"/>
      <c r="KKA447" s="42"/>
      <c r="KKB447" s="42"/>
      <c r="KKC447" s="42"/>
      <c r="KKD447" s="42"/>
      <c r="KKE447" s="42"/>
      <c r="KKF447" s="42"/>
      <c r="KKG447" s="42"/>
      <c r="KKH447" s="42"/>
      <c r="KKI447" s="42"/>
      <c r="KKJ447" s="42"/>
      <c r="KKK447" s="42"/>
      <c r="KKL447" s="42"/>
      <c r="KKM447" s="42"/>
      <c r="KKN447" s="42"/>
      <c r="KKO447" s="42"/>
      <c r="KKP447" s="42"/>
      <c r="KKQ447" s="42"/>
      <c r="KKR447" s="42"/>
      <c r="KKS447" s="42"/>
      <c r="KKT447" s="42"/>
      <c r="KKU447" s="42"/>
      <c r="KKV447" s="42"/>
      <c r="KKW447" s="42"/>
      <c r="KKX447" s="42"/>
      <c r="KKY447" s="42"/>
      <c r="KKZ447" s="42"/>
      <c r="KLA447" s="42"/>
      <c r="KLB447" s="42"/>
      <c r="KLC447" s="42"/>
      <c r="KLD447" s="42"/>
      <c r="KLE447" s="42"/>
      <c r="KLF447" s="42"/>
      <c r="KLG447" s="42"/>
      <c r="KLH447" s="42"/>
      <c r="KLI447" s="42"/>
      <c r="KLJ447" s="42"/>
      <c r="KLK447" s="42"/>
      <c r="KLL447" s="42"/>
      <c r="KLM447" s="42"/>
      <c r="KLN447" s="42"/>
      <c r="KLO447" s="42"/>
      <c r="KLP447" s="42"/>
      <c r="KLQ447" s="42"/>
      <c r="KLR447" s="42"/>
      <c r="KLS447" s="42"/>
      <c r="KLT447" s="42"/>
      <c r="KLU447" s="42"/>
      <c r="KLV447" s="42"/>
      <c r="KLW447" s="42"/>
      <c r="KLX447" s="42"/>
      <c r="KLY447" s="42"/>
      <c r="KLZ447" s="42"/>
      <c r="KMA447" s="42"/>
      <c r="KMB447" s="42"/>
      <c r="KMC447" s="42"/>
      <c r="KMD447" s="42"/>
      <c r="KME447" s="42"/>
      <c r="KMF447" s="42"/>
      <c r="KMG447" s="42"/>
      <c r="KMH447" s="42"/>
      <c r="KMI447" s="42"/>
      <c r="KMJ447" s="42"/>
      <c r="KMK447" s="42"/>
      <c r="KML447" s="42"/>
      <c r="KMM447" s="42"/>
      <c r="KMN447" s="42"/>
      <c r="KMO447" s="42"/>
      <c r="KMP447" s="42"/>
      <c r="KMQ447" s="42"/>
      <c r="KMR447" s="42"/>
      <c r="KMS447" s="42"/>
      <c r="KMT447" s="42"/>
      <c r="KMU447" s="42"/>
      <c r="KMV447" s="42"/>
      <c r="KMW447" s="42"/>
      <c r="KMX447" s="42"/>
      <c r="KMY447" s="42"/>
      <c r="KMZ447" s="42"/>
      <c r="KNA447" s="42"/>
      <c r="KNB447" s="42"/>
      <c r="KNC447" s="42"/>
      <c r="KND447" s="42"/>
      <c r="KNE447" s="42"/>
      <c r="KNF447" s="42"/>
      <c r="KNG447" s="42"/>
      <c r="KNH447" s="42"/>
      <c r="KNI447" s="42"/>
      <c r="KNJ447" s="42"/>
      <c r="KNK447" s="42"/>
      <c r="KNL447" s="42"/>
      <c r="KNM447" s="42"/>
      <c r="KNN447" s="42"/>
      <c r="KNO447" s="42"/>
      <c r="KNP447" s="42"/>
      <c r="KNQ447" s="42"/>
      <c r="KNR447" s="42"/>
      <c r="KNS447" s="42"/>
      <c r="KNT447" s="42"/>
      <c r="KNU447" s="42"/>
      <c r="KNV447" s="42"/>
      <c r="KNW447" s="42"/>
      <c r="KNX447" s="42"/>
      <c r="KNY447" s="42"/>
      <c r="KNZ447" s="42"/>
      <c r="KOA447" s="42"/>
      <c r="KOB447" s="42"/>
      <c r="KOC447" s="42"/>
      <c r="KOD447" s="42"/>
      <c r="KOE447" s="42"/>
      <c r="KOF447" s="42"/>
      <c r="KOG447" s="42"/>
      <c r="KOH447" s="42"/>
      <c r="KOI447" s="42"/>
      <c r="KOJ447" s="42"/>
      <c r="KOK447" s="42"/>
      <c r="KOL447" s="42"/>
      <c r="KOM447" s="42"/>
      <c r="KON447" s="42"/>
      <c r="KOO447" s="42"/>
      <c r="KOP447" s="42"/>
      <c r="KOQ447" s="42"/>
      <c r="KOR447" s="42"/>
      <c r="KOS447" s="42"/>
      <c r="KOT447" s="42"/>
      <c r="KOU447" s="42"/>
      <c r="KOV447" s="42"/>
      <c r="KOW447" s="42"/>
      <c r="KOX447" s="42"/>
      <c r="KOY447" s="42"/>
      <c r="KOZ447" s="42"/>
      <c r="KPA447" s="42"/>
      <c r="KPB447" s="42"/>
      <c r="KPC447" s="42"/>
      <c r="KPD447" s="42"/>
      <c r="KPE447" s="42"/>
      <c r="KPF447" s="42"/>
      <c r="KPG447" s="42"/>
      <c r="KPH447" s="42"/>
      <c r="KPI447" s="42"/>
      <c r="KPJ447" s="42"/>
      <c r="KPK447" s="42"/>
      <c r="KPL447" s="42"/>
      <c r="KPM447" s="42"/>
      <c r="KPN447" s="42"/>
      <c r="KPO447" s="42"/>
      <c r="KPP447" s="42"/>
      <c r="KPQ447" s="42"/>
      <c r="KPR447" s="42"/>
      <c r="KPS447" s="42"/>
      <c r="KPT447" s="42"/>
      <c r="KPU447" s="42"/>
      <c r="KPV447" s="42"/>
      <c r="KPW447" s="42"/>
      <c r="KPX447" s="42"/>
      <c r="KPY447" s="42"/>
      <c r="KPZ447" s="42"/>
      <c r="KQA447" s="42"/>
      <c r="KQB447" s="42"/>
      <c r="KQC447" s="42"/>
      <c r="KQD447" s="42"/>
      <c r="KQE447" s="42"/>
      <c r="KQF447" s="42"/>
      <c r="KQG447" s="42"/>
      <c r="KQH447" s="42"/>
      <c r="KQI447" s="42"/>
      <c r="KQJ447" s="42"/>
      <c r="KQK447" s="42"/>
      <c r="KQL447" s="42"/>
      <c r="KQM447" s="42"/>
      <c r="KQN447" s="42"/>
      <c r="KQO447" s="42"/>
      <c r="KQP447" s="42"/>
      <c r="KQQ447" s="42"/>
      <c r="KQR447" s="42"/>
      <c r="KQS447" s="42"/>
      <c r="KQT447" s="42"/>
      <c r="KQU447" s="42"/>
      <c r="KQV447" s="42"/>
      <c r="KQW447" s="42"/>
      <c r="KQX447" s="42"/>
      <c r="KQY447" s="42"/>
      <c r="KQZ447" s="42"/>
      <c r="KRA447" s="42"/>
      <c r="KRB447" s="42"/>
      <c r="KRC447" s="42"/>
      <c r="KRD447" s="42"/>
      <c r="KRE447" s="42"/>
      <c r="KRF447" s="42"/>
      <c r="KRG447" s="42"/>
      <c r="KRH447" s="42"/>
      <c r="KRI447" s="42"/>
      <c r="KRJ447" s="42"/>
      <c r="KRK447" s="42"/>
      <c r="KRL447" s="42"/>
      <c r="KRM447" s="42"/>
      <c r="KRN447" s="42"/>
      <c r="KRO447" s="42"/>
      <c r="KRP447" s="42"/>
      <c r="KRQ447" s="42"/>
      <c r="KRR447" s="42"/>
      <c r="KRS447" s="42"/>
      <c r="KRT447" s="42"/>
      <c r="KRU447" s="42"/>
      <c r="KRV447" s="42"/>
      <c r="KRW447" s="42"/>
      <c r="KRX447" s="42"/>
      <c r="KRY447" s="42"/>
      <c r="KRZ447" s="42"/>
      <c r="KSA447" s="42"/>
      <c r="KSB447" s="42"/>
      <c r="KSC447" s="42"/>
      <c r="KSD447" s="42"/>
      <c r="KSE447" s="42"/>
      <c r="KSF447" s="42"/>
      <c r="KSG447" s="42"/>
      <c r="KSH447" s="42"/>
      <c r="KSI447" s="42"/>
      <c r="KSJ447" s="42"/>
      <c r="KSK447" s="42"/>
      <c r="KSL447" s="42"/>
      <c r="KSM447" s="42"/>
      <c r="KSN447" s="42"/>
      <c r="KSO447" s="42"/>
      <c r="KSP447" s="42"/>
      <c r="KSQ447" s="42"/>
      <c r="KSR447" s="42"/>
      <c r="KSS447" s="42"/>
      <c r="KST447" s="42"/>
      <c r="KSU447" s="42"/>
      <c r="KSV447" s="42"/>
      <c r="KSW447" s="42"/>
      <c r="KSX447" s="42"/>
      <c r="KSY447" s="42"/>
      <c r="KSZ447" s="42"/>
      <c r="KTA447" s="42"/>
      <c r="KTB447" s="42"/>
      <c r="KTC447" s="42"/>
      <c r="KTD447" s="42"/>
      <c r="KTE447" s="42"/>
      <c r="KTF447" s="42"/>
      <c r="KTG447" s="42"/>
      <c r="KTH447" s="42"/>
      <c r="KTI447" s="42"/>
      <c r="KTJ447" s="42"/>
      <c r="KTK447" s="42"/>
      <c r="KTL447" s="42"/>
      <c r="KTM447" s="42"/>
      <c r="KTN447" s="42"/>
      <c r="KTO447" s="42"/>
      <c r="KTP447" s="42"/>
      <c r="KTQ447" s="42"/>
      <c r="KTR447" s="42"/>
      <c r="KTS447" s="42"/>
      <c r="KTT447" s="42"/>
      <c r="KTU447" s="42"/>
      <c r="KTV447" s="42"/>
      <c r="KTW447" s="42"/>
      <c r="KTX447" s="42"/>
      <c r="KTY447" s="42"/>
      <c r="KTZ447" s="42"/>
      <c r="KUA447" s="42"/>
      <c r="KUB447" s="42"/>
      <c r="KUC447" s="42"/>
      <c r="KUD447" s="42"/>
      <c r="KUE447" s="42"/>
      <c r="KUF447" s="42"/>
      <c r="KUG447" s="42"/>
      <c r="KUH447" s="42"/>
      <c r="KUI447" s="42"/>
      <c r="KUJ447" s="42"/>
      <c r="KUK447" s="42"/>
      <c r="KUL447" s="42"/>
      <c r="KUM447" s="42"/>
      <c r="KUN447" s="42"/>
      <c r="KUO447" s="42"/>
      <c r="KUP447" s="42"/>
      <c r="KUQ447" s="42"/>
      <c r="KUR447" s="42"/>
      <c r="KUS447" s="42"/>
      <c r="KUT447" s="42"/>
      <c r="KUU447" s="42"/>
      <c r="KUV447" s="42"/>
      <c r="KUW447" s="42"/>
      <c r="KUX447" s="42"/>
      <c r="KUY447" s="42"/>
      <c r="KUZ447" s="42"/>
      <c r="KVA447" s="42"/>
      <c r="KVB447" s="42"/>
      <c r="KVC447" s="42"/>
      <c r="KVD447" s="42"/>
      <c r="KVE447" s="42"/>
      <c r="KVF447" s="42"/>
      <c r="KVG447" s="42"/>
      <c r="KVH447" s="42"/>
      <c r="KVI447" s="42"/>
      <c r="KVJ447" s="42"/>
      <c r="KVK447" s="42"/>
      <c r="KVL447" s="42"/>
      <c r="KVM447" s="42"/>
      <c r="KVN447" s="42"/>
      <c r="KVO447" s="42"/>
      <c r="KVP447" s="42"/>
      <c r="KVQ447" s="42"/>
      <c r="KVR447" s="42"/>
      <c r="KVS447" s="42"/>
      <c r="KVT447" s="42"/>
      <c r="KVU447" s="42"/>
      <c r="KVV447" s="42"/>
      <c r="KVW447" s="42"/>
      <c r="KVX447" s="42"/>
      <c r="KVY447" s="42"/>
      <c r="KVZ447" s="42"/>
      <c r="KWA447" s="42"/>
      <c r="KWB447" s="42"/>
      <c r="KWC447" s="42"/>
      <c r="KWD447" s="42"/>
      <c r="KWE447" s="42"/>
      <c r="KWF447" s="42"/>
      <c r="KWG447" s="42"/>
      <c r="KWH447" s="42"/>
      <c r="KWI447" s="42"/>
      <c r="KWJ447" s="42"/>
      <c r="KWK447" s="42"/>
      <c r="KWL447" s="42"/>
      <c r="KWM447" s="42"/>
      <c r="KWN447" s="42"/>
      <c r="KWO447" s="42"/>
      <c r="KWP447" s="42"/>
      <c r="KWQ447" s="42"/>
      <c r="KWR447" s="42"/>
      <c r="KWS447" s="42"/>
      <c r="KWT447" s="42"/>
      <c r="KWU447" s="42"/>
      <c r="KWV447" s="42"/>
      <c r="KWW447" s="42"/>
      <c r="KWX447" s="42"/>
      <c r="KWY447" s="42"/>
      <c r="KWZ447" s="42"/>
      <c r="KXA447" s="42"/>
      <c r="KXB447" s="42"/>
      <c r="KXC447" s="42"/>
      <c r="KXD447" s="42"/>
      <c r="KXE447" s="42"/>
      <c r="KXF447" s="42"/>
      <c r="KXG447" s="42"/>
      <c r="KXH447" s="42"/>
      <c r="KXI447" s="42"/>
      <c r="KXJ447" s="42"/>
      <c r="KXK447" s="42"/>
      <c r="KXL447" s="42"/>
      <c r="KXM447" s="42"/>
      <c r="KXN447" s="42"/>
      <c r="KXO447" s="42"/>
      <c r="KXP447" s="42"/>
      <c r="KXQ447" s="42"/>
      <c r="KXR447" s="42"/>
      <c r="KXS447" s="42"/>
      <c r="KXT447" s="42"/>
      <c r="KXU447" s="42"/>
      <c r="KXV447" s="42"/>
      <c r="KXW447" s="42"/>
      <c r="KXX447" s="42"/>
      <c r="KXY447" s="42"/>
      <c r="KXZ447" s="42"/>
      <c r="KYA447" s="42"/>
      <c r="KYB447" s="42"/>
      <c r="KYC447" s="42"/>
      <c r="KYD447" s="42"/>
      <c r="KYE447" s="42"/>
      <c r="KYF447" s="42"/>
      <c r="KYG447" s="42"/>
      <c r="KYH447" s="42"/>
      <c r="KYI447" s="42"/>
      <c r="KYJ447" s="42"/>
      <c r="KYK447" s="42"/>
      <c r="KYL447" s="42"/>
      <c r="KYM447" s="42"/>
      <c r="KYN447" s="42"/>
      <c r="KYO447" s="42"/>
      <c r="KYP447" s="42"/>
      <c r="KYQ447" s="42"/>
      <c r="KYR447" s="42"/>
      <c r="KYS447" s="42"/>
      <c r="KYT447" s="42"/>
      <c r="KYU447" s="42"/>
      <c r="KYV447" s="42"/>
      <c r="KYW447" s="42"/>
      <c r="KYX447" s="42"/>
      <c r="KYY447" s="42"/>
      <c r="KYZ447" s="42"/>
      <c r="KZA447" s="42"/>
      <c r="KZB447" s="42"/>
      <c r="KZC447" s="42"/>
      <c r="KZD447" s="42"/>
      <c r="KZE447" s="42"/>
      <c r="KZF447" s="42"/>
      <c r="KZG447" s="42"/>
      <c r="KZH447" s="42"/>
      <c r="KZI447" s="42"/>
      <c r="KZJ447" s="42"/>
      <c r="KZK447" s="42"/>
      <c r="KZL447" s="42"/>
      <c r="KZM447" s="42"/>
      <c r="KZN447" s="42"/>
      <c r="KZO447" s="42"/>
      <c r="KZP447" s="42"/>
      <c r="KZQ447" s="42"/>
      <c r="KZR447" s="42"/>
      <c r="KZS447" s="42"/>
      <c r="KZT447" s="42"/>
      <c r="KZU447" s="42"/>
      <c r="KZV447" s="42"/>
      <c r="KZW447" s="42"/>
      <c r="KZX447" s="42"/>
      <c r="KZY447" s="42"/>
      <c r="KZZ447" s="42"/>
      <c r="LAA447" s="42"/>
      <c r="LAB447" s="42"/>
      <c r="LAC447" s="42"/>
      <c r="LAD447" s="42"/>
      <c r="LAE447" s="42"/>
      <c r="LAF447" s="42"/>
      <c r="LAG447" s="42"/>
      <c r="LAH447" s="42"/>
      <c r="LAI447" s="42"/>
      <c r="LAJ447" s="42"/>
      <c r="LAK447" s="42"/>
      <c r="LAL447" s="42"/>
      <c r="LAM447" s="42"/>
      <c r="LAN447" s="42"/>
      <c r="LAO447" s="42"/>
      <c r="LAP447" s="42"/>
      <c r="LAQ447" s="42"/>
      <c r="LAR447" s="42"/>
      <c r="LAS447" s="42"/>
      <c r="LAT447" s="42"/>
      <c r="LAU447" s="42"/>
      <c r="LAV447" s="42"/>
      <c r="LAW447" s="42"/>
      <c r="LAX447" s="42"/>
      <c r="LAY447" s="42"/>
      <c r="LAZ447" s="42"/>
      <c r="LBA447" s="42"/>
      <c r="LBB447" s="42"/>
      <c r="LBC447" s="42"/>
      <c r="LBD447" s="42"/>
      <c r="LBE447" s="42"/>
      <c r="LBF447" s="42"/>
      <c r="LBG447" s="42"/>
      <c r="LBH447" s="42"/>
      <c r="LBI447" s="42"/>
      <c r="LBJ447" s="42"/>
      <c r="LBK447" s="42"/>
      <c r="LBL447" s="42"/>
      <c r="LBM447" s="42"/>
      <c r="LBN447" s="42"/>
      <c r="LBO447" s="42"/>
      <c r="LBP447" s="42"/>
      <c r="LBQ447" s="42"/>
      <c r="LBR447" s="42"/>
      <c r="LBS447" s="42"/>
      <c r="LBT447" s="42"/>
      <c r="LBU447" s="42"/>
      <c r="LBV447" s="42"/>
      <c r="LBW447" s="42"/>
      <c r="LBX447" s="42"/>
      <c r="LBY447" s="42"/>
      <c r="LBZ447" s="42"/>
      <c r="LCA447" s="42"/>
      <c r="LCB447" s="42"/>
      <c r="LCC447" s="42"/>
      <c r="LCD447" s="42"/>
      <c r="LCE447" s="42"/>
      <c r="LCF447" s="42"/>
      <c r="LCG447" s="42"/>
      <c r="LCH447" s="42"/>
      <c r="LCI447" s="42"/>
      <c r="LCJ447" s="42"/>
      <c r="LCK447" s="42"/>
      <c r="LCL447" s="42"/>
      <c r="LCM447" s="42"/>
      <c r="LCN447" s="42"/>
      <c r="LCO447" s="42"/>
      <c r="LCP447" s="42"/>
      <c r="LCQ447" s="42"/>
      <c r="LCR447" s="42"/>
      <c r="LCS447" s="42"/>
      <c r="LCT447" s="42"/>
      <c r="LCU447" s="42"/>
      <c r="LCV447" s="42"/>
      <c r="LCW447" s="42"/>
      <c r="LCX447" s="42"/>
      <c r="LCY447" s="42"/>
      <c r="LCZ447" s="42"/>
      <c r="LDA447" s="42"/>
      <c r="LDB447" s="42"/>
      <c r="LDC447" s="42"/>
      <c r="LDD447" s="42"/>
      <c r="LDE447" s="42"/>
      <c r="LDF447" s="42"/>
      <c r="LDG447" s="42"/>
      <c r="LDH447" s="42"/>
      <c r="LDI447" s="42"/>
      <c r="LDJ447" s="42"/>
      <c r="LDK447" s="42"/>
      <c r="LDL447" s="42"/>
      <c r="LDM447" s="42"/>
      <c r="LDN447" s="42"/>
      <c r="LDO447" s="42"/>
      <c r="LDP447" s="42"/>
      <c r="LDQ447" s="42"/>
      <c r="LDR447" s="42"/>
      <c r="LDS447" s="42"/>
      <c r="LDT447" s="42"/>
      <c r="LDU447" s="42"/>
      <c r="LDV447" s="42"/>
      <c r="LDW447" s="42"/>
      <c r="LDX447" s="42"/>
      <c r="LDY447" s="42"/>
      <c r="LDZ447" s="42"/>
      <c r="LEA447" s="42"/>
      <c r="LEB447" s="42"/>
      <c r="LEC447" s="42"/>
      <c r="LED447" s="42"/>
      <c r="LEE447" s="42"/>
      <c r="LEF447" s="42"/>
      <c r="LEG447" s="42"/>
      <c r="LEH447" s="42"/>
      <c r="LEI447" s="42"/>
      <c r="LEJ447" s="42"/>
      <c r="LEK447" s="42"/>
      <c r="LEL447" s="42"/>
      <c r="LEM447" s="42"/>
      <c r="LEN447" s="42"/>
      <c r="LEO447" s="42"/>
      <c r="LEP447" s="42"/>
      <c r="LEQ447" s="42"/>
      <c r="LER447" s="42"/>
      <c r="LES447" s="42"/>
      <c r="LET447" s="42"/>
      <c r="LEU447" s="42"/>
      <c r="LEV447" s="42"/>
      <c r="LEW447" s="42"/>
      <c r="LEX447" s="42"/>
      <c r="LEY447" s="42"/>
      <c r="LEZ447" s="42"/>
      <c r="LFA447" s="42"/>
      <c r="LFB447" s="42"/>
      <c r="LFC447" s="42"/>
      <c r="LFD447" s="42"/>
      <c r="LFE447" s="42"/>
      <c r="LFF447" s="42"/>
      <c r="LFG447" s="42"/>
      <c r="LFH447" s="42"/>
      <c r="LFI447" s="42"/>
      <c r="LFJ447" s="42"/>
      <c r="LFK447" s="42"/>
      <c r="LFL447" s="42"/>
      <c r="LFM447" s="42"/>
      <c r="LFN447" s="42"/>
      <c r="LFO447" s="42"/>
      <c r="LFP447" s="42"/>
      <c r="LFQ447" s="42"/>
      <c r="LFR447" s="42"/>
      <c r="LFS447" s="42"/>
      <c r="LFT447" s="42"/>
      <c r="LFU447" s="42"/>
      <c r="LFV447" s="42"/>
      <c r="LFW447" s="42"/>
      <c r="LFX447" s="42"/>
      <c r="LFY447" s="42"/>
      <c r="LFZ447" s="42"/>
      <c r="LGA447" s="42"/>
      <c r="LGB447" s="42"/>
      <c r="LGC447" s="42"/>
      <c r="LGD447" s="42"/>
      <c r="LGE447" s="42"/>
      <c r="LGF447" s="42"/>
      <c r="LGG447" s="42"/>
      <c r="LGH447" s="42"/>
      <c r="LGI447" s="42"/>
      <c r="LGJ447" s="42"/>
      <c r="LGK447" s="42"/>
      <c r="LGL447" s="42"/>
      <c r="LGM447" s="42"/>
      <c r="LGN447" s="42"/>
      <c r="LGO447" s="42"/>
      <c r="LGP447" s="42"/>
      <c r="LGQ447" s="42"/>
      <c r="LGR447" s="42"/>
      <c r="LGS447" s="42"/>
      <c r="LGT447" s="42"/>
      <c r="LGU447" s="42"/>
      <c r="LGV447" s="42"/>
      <c r="LGW447" s="42"/>
      <c r="LGX447" s="42"/>
      <c r="LGY447" s="42"/>
      <c r="LGZ447" s="42"/>
      <c r="LHA447" s="42"/>
      <c r="LHB447" s="42"/>
      <c r="LHC447" s="42"/>
      <c r="LHD447" s="42"/>
      <c r="LHE447" s="42"/>
      <c r="LHF447" s="42"/>
      <c r="LHG447" s="42"/>
      <c r="LHH447" s="42"/>
      <c r="LHI447" s="42"/>
      <c r="LHJ447" s="42"/>
      <c r="LHK447" s="42"/>
      <c r="LHL447" s="42"/>
      <c r="LHM447" s="42"/>
      <c r="LHN447" s="42"/>
      <c r="LHO447" s="42"/>
      <c r="LHP447" s="42"/>
      <c r="LHQ447" s="42"/>
      <c r="LHR447" s="42"/>
      <c r="LHS447" s="42"/>
      <c r="LHT447" s="42"/>
      <c r="LHU447" s="42"/>
      <c r="LHV447" s="42"/>
      <c r="LHW447" s="42"/>
      <c r="LHX447" s="42"/>
      <c r="LHY447" s="42"/>
      <c r="LHZ447" s="42"/>
      <c r="LIA447" s="42"/>
      <c r="LIB447" s="42"/>
      <c r="LIC447" s="42"/>
      <c r="LID447" s="42"/>
      <c r="LIE447" s="42"/>
      <c r="LIF447" s="42"/>
      <c r="LIG447" s="42"/>
      <c r="LIH447" s="42"/>
      <c r="LII447" s="42"/>
      <c r="LIJ447" s="42"/>
      <c r="LIK447" s="42"/>
      <c r="LIL447" s="42"/>
      <c r="LIM447" s="42"/>
      <c r="LIN447" s="42"/>
      <c r="LIO447" s="42"/>
      <c r="LIP447" s="42"/>
      <c r="LIQ447" s="42"/>
      <c r="LIR447" s="42"/>
      <c r="LIS447" s="42"/>
      <c r="LIT447" s="42"/>
      <c r="LIU447" s="42"/>
      <c r="LIV447" s="42"/>
      <c r="LIW447" s="42"/>
      <c r="LIX447" s="42"/>
      <c r="LIY447" s="42"/>
      <c r="LIZ447" s="42"/>
      <c r="LJA447" s="42"/>
      <c r="LJB447" s="42"/>
      <c r="LJC447" s="42"/>
      <c r="LJD447" s="42"/>
      <c r="LJE447" s="42"/>
      <c r="LJF447" s="42"/>
      <c r="LJG447" s="42"/>
      <c r="LJH447" s="42"/>
      <c r="LJI447" s="42"/>
      <c r="LJJ447" s="42"/>
      <c r="LJK447" s="42"/>
      <c r="LJL447" s="42"/>
      <c r="LJM447" s="42"/>
      <c r="LJN447" s="42"/>
      <c r="LJO447" s="42"/>
      <c r="LJP447" s="42"/>
      <c r="LJQ447" s="42"/>
      <c r="LJR447" s="42"/>
      <c r="LJS447" s="42"/>
      <c r="LJT447" s="42"/>
      <c r="LJU447" s="42"/>
      <c r="LJV447" s="42"/>
      <c r="LJW447" s="42"/>
      <c r="LJX447" s="42"/>
      <c r="LJY447" s="42"/>
      <c r="LJZ447" s="42"/>
      <c r="LKA447" s="42"/>
      <c r="LKB447" s="42"/>
      <c r="LKC447" s="42"/>
      <c r="LKD447" s="42"/>
      <c r="LKE447" s="42"/>
      <c r="LKF447" s="42"/>
      <c r="LKG447" s="42"/>
      <c r="LKH447" s="42"/>
      <c r="LKI447" s="42"/>
      <c r="LKJ447" s="42"/>
      <c r="LKK447" s="42"/>
      <c r="LKL447" s="42"/>
      <c r="LKM447" s="42"/>
      <c r="LKN447" s="42"/>
      <c r="LKO447" s="42"/>
      <c r="LKP447" s="42"/>
      <c r="LKQ447" s="42"/>
      <c r="LKR447" s="42"/>
      <c r="LKS447" s="42"/>
      <c r="LKT447" s="42"/>
      <c r="LKU447" s="42"/>
      <c r="LKV447" s="42"/>
      <c r="LKW447" s="42"/>
      <c r="LKX447" s="42"/>
      <c r="LKY447" s="42"/>
      <c r="LKZ447" s="42"/>
      <c r="LLA447" s="42"/>
      <c r="LLB447" s="42"/>
      <c r="LLC447" s="42"/>
      <c r="LLD447" s="42"/>
      <c r="LLE447" s="42"/>
      <c r="LLF447" s="42"/>
      <c r="LLG447" s="42"/>
      <c r="LLH447" s="42"/>
      <c r="LLI447" s="42"/>
      <c r="LLJ447" s="42"/>
      <c r="LLK447" s="42"/>
      <c r="LLL447" s="42"/>
      <c r="LLM447" s="42"/>
      <c r="LLN447" s="42"/>
      <c r="LLO447" s="42"/>
      <c r="LLP447" s="42"/>
      <c r="LLQ447" s="42"/>
      <c r="LLR447" s="42"/>
      <c r="LLS447" s="42"/>
      <c r="LLT447" s="42"/>
      <c r="LLU447" s="42"/>
      <c r="LLV447" s="42"/>
      <c r="LLW447" s="42"/>
      <c r="LLX447" s="42"/>
      <c r="LLY447" s="42"/>
      <c r="LLZ447" s="42"/>
      <c r="LMA447" s="42"/>
      <c r="LMB447" s="42"/>
      <c r="LMC447" s="42"/>
      <c r="LMD447" s="42"/>
      <c r="LME447" s="42"/>
      <c r="LMF447" s="42"/>
      <c r="LMG447" s="42"/>
      <c r="LMH447" s="42"/>
      <c r="LMI447" s="42"/>
      <c r="LMJ447" s="42"/>
      <c r="LMK447" s="42"/>
      <c r="LML447" s="42"/>
      <c r="LMM447" s="42"/>
      <c r="LMN447" s="42"/>
      <c r="LMO447" s="42"/>
      <c r="LMP447" s="42"/>
      <c r="LMQ447" s="42"/>
      <c r="LMR447" s="42"/>
      <c r="LMS447" s="42"/>
      <c r="LMT447" s="42"/>
      <c r="LMU447" s="42"/>
      <c r="LMV447" s="42"/>
      <c r="LMW447" s="42"/>
      <c r="LMX447" s="42"/>
      <c r="LMY447" s="42"/>
      <c r="LMZ447" s="42"/>
      <c r="LNA447" s="42"/>
      <c r="LNB447" s="42"/>
      <c r="LNC447" s="42"/>
      <c r="LND447" s="42"/>
      <c r="LNE447" s="42"/>
      <c r="LNF447" s="42"/>
      <c r="LNG447" s="42"/>
      <c r="LNH447" s="42"/>
      <c r="LNI447" s="42"/>
      <c r="LNJ447" s="42"/>
      <c r="LNK447" s="42"/>
      <c r="LNL447" s="42"/>
      <c r="LNM447" s="42"/>
      <c r="LNN447" s="42"/>
      <c r="LNO447" s="42"/>
      <c r="LNP447" s="42"/>
      <c r="LNQ447" s="42"/>
      <c r="LNR447" s="42"/>
      <c r="LNS447" s="42"/>
      <c r="LNT447" s="42"/>
      <c r="LNU447" s="42"/>
      <c r="LNV447" s="42"/>
      <c r="LNW447" s="42"/>
      <c r="LNX447" s="42"/>
      <c r="LNY447" s="42"/>
      <c r="LNZ447" s="42"/>
      <c r="LOA447" s="42"/>
      <c r="LOB447" s="42"/>
      <c r="LOC447" s="42"/>
      <c r="LOD447" s="42"/>
      <c r="LOE447" s="42"/>
      <c r="LOF447" s="42"/>
      <c r="LOG447" s="42"/>
      <c r="LOH447" s="42"/>
      <c r="LOI447" s="42"/>
      <c r="LOJ447" s="42"/>
      <c r="LOK447" s="42"/>
      <c r="LOL447" s="42"/>
      <c r="LOM447" s="42"/>
      <c r="LON447" s="42"/>
      <c r="LOO447" s="42"/>
      <c r="LOP447" s="42"/>
      <c r="LOQ447" s="42"/>
      <c r="LOR447" s="42"/>
      <c r="LOS447" s="42"/>
      <c r="LOT447" s="42"/>
      <c r="LOU447" s="42"/>
      <c r="LOV447" s="42"/>
      <c r="LOW447" s="42"/>
      <c r="LOX447" s="42"/>
      <c r="LOY447" s="42"/>
      <c r="LOZ447" s="42"/>
      <c r="LPA447" s="42"/>
      <c r="LPB447" s="42"/>
      <c r="LPC447" s="42"/>
      <c r="LPD447" s="42"/>
      <c r="LPE447" s="42"/>
      <c r="LPF447" s="42"/>
      <c r="LPG447" s="42"/>
      <c r="LPH447" s="42"/>
      <c r="LPI447" s="42"/>
      <c r="LPJ447" s="42"/>
      <c r="LPK447" s="42"/>
      <c r="LPL447" s="42"/>
      <c r="LPM447" s="42"/>
      <c r="LPN447" s="42"/>
      <c r="LPO447" s="42"/>
      <c r="LPP447" s="42"/>
      <c r="LPQ447" s="42"/>
      <c r="LPR447" s="42"/>
      <c r="LPS447" s="42"/>
      <c r="LPT447" s="42"/>
      <c r="LPU447" s="42"/>
      <c r="LPV447" s="42"/>
      <c r="LPW447" s="42"/>
      <c r="LPX447" s="42"/>
      <c r="LPY447" s="42"/>
      <c r="LPZ447" s="42"/>
      <c r="LQA447" s="42"/>
      <c r="LQB447" s="42"/>
      <c r="LQC447" s="42"/>
      <c r="LQD447" s="42"/>
      <c r="LQE447" s="42"/>
      <c r="LQF447" s="42"/>
      <c r="LQG447" s="42"/>
      <c r="LQH447" s="42"/>
      <c r="LQI447" s="42"/>
      <c r="LQJ447" s="42"/>
      <c r="LQK447" s="42"/>
      <c r="LQL447" s="42"/>
      <c r="LQM447" s="42"/>
      <c r="LQN447" s="42"/>
      <c r="LQO447" s="42"/>
      <c r="LQP447" s="42"/>
      <c r="LQQ447" s="42"/>
      <c r="LQR447" s="42"/>
      <c r="LQS447" s="42"/>
      <c r="LQT447" s="42"/>
      <c r="LQU447" s="42"/>
      <c r="LQV447" s="42"/>
      <c r="LQW447" s="42"/>
      <c r="LQX447" s="42"/>
      <c r="LQY447" s="42"/>
      <c r="LQZ447" s="42"/>
      <c r="LRA447" s="42"/>
      <c r="LRB447" s="42"/>
      <c r="LRC447" s="42"/>
      <c r="LRD447" s="42"/>
      <c r="LRE447" s="42"/>
      <c r="LRF447" s="42"/>
      <c r="LRG447" s="42"/>
      <c r="LRH447" s="42"/>
      <c r="LRI447" s="42"/>
      <c r="LRJ447" s="42"/>
      <c r="LRK447" s="42"/>
      <c r="LRL447" s="42"/>
      <c r="LRM447" s="42"/>
      <c r="LRN447" s="42"/>
      <c r="LRO447" s="42"/>
      <c r="LRP447" s="42"/>
      <c r="LRQ447" s="42"/>
      <c r="LRR447" s="42"/>
      <c r="LRS447" s="42"/>
      <c r="LRT447" s="42"/>
      <c r="LRU447" s="42"/>
      <c r="LRV447" s="42"/>
      <c r="LRW447" s="42"/>
      <c r="LRX447" s="42"/>
      <c r="LRY447" s="42"/>
      <c r="LRZ447" s="42"/>
      <c r="LSA447" s="42"/>
      <c r="LSB447" s="42"/>
      <c r="LSC447" s="42"/>
      <c r="LSD447" s="42"/>
      <c r="LSE447" s="42"/>
      <c r="LSF447" s="42"/>
      <c r="LSG447" s="42"/>
      <c r="LSH447" s="42"/>
      <c r="LSI447" s="42"/>
      <c r="LSJ447" s="42"/>
      <c r="LSK447" s="42"/>
      <c r="LSL447" s="42"/>
      <c r="LSM447" s="42"/>
      <c r="LSN447" s="42"/>
      <c r="LSO447" s="42"/>
      <c r="LSP447" s="42"/>
      <c r="LSQ447" s="42"/>
      <c r="LSR447" s="42"/>
      <c r="LSS447" s="42"/>
      <c r="LST447" s="42"/>
      <c r="LSU447" s="42"/>
      <c r="LSV447" s="42"/>
      <c r="LSW447" s="42"/>
      <c r="LSX447" s="42"/>
      <c r="LSY447" s="42"/>
      <c r="LSZ447" s="42"/>
      <c r="LTA447" s="42"/>
      <c r="LTB447" s="42"/>
      <c r="LTC447" s="42"/>
      <c r="LTD447" s="42"/>
      <c r="LTE447" s="42"/>
      <c r="LTF447" s="42"/>
      <c r="LTG447" s="42"/>
      <c r="LTH447" s="42"/>
      <c r="LTI447" s="42"/>
      <c r="LTJ447" s="42"/>
      <c r="LTK447" s="42"/>
      <c r="LTL447" s="42"/>
      <c r="LTM447" s="42"/>
      <c r="LTN447" s="42"/>
      <c r="LTO447" s="42"/>
      <c r="LTP447" s="42"/>
      <c r="LTQ447" s="42"/>
      <c r="LTR447" s="42"/>
      <c r="LTS447" s="42"/>
      <c r="LTT447" s="42"/>
      <c r="LTU447" s="42"/>
      <c r="LTV447" s="42"/>
      <c r="LTW447" s="42"/>
      <c r="LTX447" s="42"/>
      <c r="LTY447" s="42"/>
      <c r="LTZ447" s="42"/>
      <c r="LUA447" s="42"/>
      <c r="LUB447" s="42"/>
      <c r="LUC447" s="42"/>
      <c r="LUD447" s="42"/>
      <c r="LUE447" s="42"/>
      <c r="LUF447" s="42"/>
      <c r="LUG447" s="42"/>
      <c r="LUH447" s="42"/>
      <c r="LUI447" s="42"/>
      <c r="LUJ447" s="42"/>
      <c r="LUK447" s="42"/>
      <c r="LUL447" s="42"/>
      <c r="LUM447" s="42"/>
      <c r="LUN447" s="42"/>
      <c r="LUO447" s="42"/>
      <c r="LUP447" s="42"/>
      <c r="LUQ447" s="42"/>
      <c r="LUR447" s="42"/>
      <c r="LUS447" s="42"/>
      <c r="LUT447" s="42"/>
      <c r="LUU447" s="42"/>
      <c r="LUV447" s="42"/>
      <c r="LUW447" s="42"/>
      <c r="LUX447" s="42"/>
      <c r="LUY447" s="42"/>
      <c r="LUZ447" s="42"/>
      <c r="LVA447" s="42"/>
      <c r="LVB447" s="42"/>
      <c r="LVC447" s="42"/>
      <c r="LVD447" s="42"/>
      <c r="LVE447" s="42"/>
      <c r="LVF447" s="42"/>
      <c r="LVG447" s="42"/>
      <c r="LVH447" s="42"/>
      <c r="LVI447" s="42"/>
      <c r="LVJ447" s="42"/>
      <c r="LVK447" s="42"/>
      <c r="LVL447" s="42"/>
      <c r="LVM447" s="42"/>
      <c r="LVN447" s="42"/>
      <c r="LVO447" s="42"/>
      <c r="LVP447" s="42"/>
      <c r="LVQ447" s="42"/>
      <c r="LVR447" s="42"/>
      <c r="LVS447" s="42"/>
      <c r="LVT447" s="42"/>
      <c r="LVU447" s="42"/>
      <c r="LVV447" s="42"/>
      <c r="LVW447" s="42"/>
      <c r="LVX447" s="42"/>
      <c r="LVY447" s="42"/>
      <c r="LVZ447" s="42"/>
      <c r="LWA447" s="42"/>
      <c r="LWB447" s="42"/>
      <c r="LWC447" s="42"/>
      <c r="LWD447" s="42"/>
      <c r="LWE447" s="42"/>
      <c r="LWF447" s="42"/>
      <c r="LWG447" s="42"/>
      <c r="LWH447" s="42"/>
      <c r="LWI447" s="42"/>
      <c r="LWJ447" s="42"/>
      <c r="LWK447" s="42"/>
      <c r="LWL447" s="42"/>
      <c r="LWM447" s="42"/>
      <c r="LWN447" s="42"/>
      <c r="LWO447" s="42"/>
      <c r="LWP447" s="42"/>
      <c r="LWQ447" s="42"/>
      <c r="LWR447" s="42"/>
      <c r="LWS447" s="42"/>
      <c r="LWT447" s="42"/>
      <c r="LWU447" s="42"/>
      <c r="LWV447" s="42"/>
      <c r="LWW447" s="42"/>
      <c r="LWX447" s="42"/>
      <c r="LWY447" s="42"/>
      <c r="LWZ447" s="42"/>
      <c r="LXA447" s="42"/>
      <c r="LXB447" s="42"/>
      <c r="LXC447" s="42"/>
      <c r="LXD447" s="42"/>
      <c r="LXE447" s="42"/>
      <c r="LXF447" s="42"/>
      <c r="LXG447" s="42"/>
      <c r="LXH447" s="42"/>
      <c r="LXI447" s="42"/>
      <c r="LXJ447" s="42"/>
      <c r="LXK447" s="42"/>
      <c r="LXL447" s="42"/>
      <c r="LXM447" s="42"/>
      <c r="LXN447" s="42"/>
      <c r="LXO447" s="42"/>
      <c r="LXP447" s="42"/>
      <c r="LXQ447" s="42"/>
      <c r="LXR447" s="42"/>
      <c r="LXS447" s="42"/>
      <c r="LXT447" s="42"/>
      <c r="LXU447" s="42"/>
      <c r="LXV447" s="42"/>
      <c r="LXW447" s="42"/>
      <c r="LXX447" s="42"/>
      <c r="LXY447" s="42"/>
      <c r="LXZ447" s="42"/>
      <c r="LYA447" s="42"/>
      <c r="LYB447" s="42"/>
      <c r="LYC447" s="42"/>
      <c r="LYD447" s="42"/>
      <c r="LYE447" s="42"/>
      <c r="LYF447" s="42"/>
      <c r="LYG447" s="42"/>
      <c r="LYH447" s="42"/>
      <c r="LYI447" s="42"/>
      <c r="LYJ447" s="42"/>
      <c r="LYK447" s="42"/>
      <c r="LYL447" s="42"/>
      <c r="LYM447" s="42"/>
      <c r="LYN447" s="42"/>
      <c r="LYO447" s="42"/>
      <c r="LYP447" s="42"/>
      <c r="LYQ447" s="42"/>
      <c r="LYR447" s="42"/>
      <c r="LYS447" s="42"/>
      <c r="LYT447" s="42"/>
      <c r="LYU447" s="42"/>
      <c r="LYV447" s="42"/>
      <c r="LYW447" s="42"/>
      <c r="LYX447" s="42"/>
      <c r="LYY447" s="42"/>
      <c r="LYZ447" s="42"/>
      <c r="LZA447" s="42"/>
      <c r="LZB447" s="42"/>
      <c r="LZC447" s="42"/>
      <c r="LZD447" s="42"/>
      <c r="LZE447" s="42"/>
      <c r="LZF447" s="42"/>
      <c r="LZG447" s="42"/>
      <c r="LZH447" s="42"/>
      <c r="LZI447" s="42"/>
      <c r="LZJ447" s="42"/>
      <c r="LZK447" s="42"/>
      <c r="LZL447" s="42"/>
      <c r="LZM447" s="42"/>
      <c r="LZN447" s="42"/>
      <c r="LZO447" s="42"/>
      <c r="LZP447" s="42"/>
      <c r="LZQ447" s="42"/>
      <c r="LZR447" s="42"/>
      <c r="LZS447" s="42"/>
      <c r="LZT447" s="42"/>
      <c r="LZU447" s="42"/>
      <c r="LZV447" s="42"/>
      <c r="LZW447" s="42"/>
      <c r="LZX447" s="42"/>
      <c r="LZY447" s="42"/>
      <c r="LZZ447" s="42"/>
      <c r="MAA447" s="42"/>
      <c r="MAB447" s="42"/>
      <c r="MAC447" s="42"/>
      <c r="MAD447" s="42"/>
      <c r="MAE447" s="42"/>
      <c r="MAF447" s="42"/>
      <c r="MAG447" s="42"/>
      <c r="MAH447" s="42"/>
      <c r="MAI447" s="42"/>
      <c r="MAJ447" s="42"/>
      <c r="MAK447" s="42"/>
      <c r="MAL447" s="42"/>
      <c r="MAM447" s="42"/>
      <c r="MAN447" s="42"/>
      <c r="MAO447" s="42"/>
      <c r="MAP447" s="42"/>
      <c r="MAQ447" s="42"/>
      <c r="MAR447" s="42"/>
      <c r="MAS447" s="42"/>
      <c r="MAT447" s="42"/>
      <c r="MAU447" s="42"/>
      <c r="MAV447" s="42"/>
      <c r="MAW447" s="42"/>
      <c r="MAX447" s="42"/>
      <c r="MAY447" s="42"/>
      <c r="MAZ447" s="42"/>
      <c r="MBA447" s="42"/>
      <c r="MBB447" s="42"/>
      <c r="MBC447" s="42"/>
      <c r="MBD447" s="42"/>
      <c r="MBE447" s="42"/>
      <c r="MBF447" s="42"/>
      <c r="MBG447" s="42"/>
      <c r="MBH447" s="42"/>
      <c r="MBI447" s="42"/>
      <c r="MBJ447" s="42"/>
      <c r="MBK447" s="42"/>
      <c r="MBL447" s="42"/>
      <c r="MBM447" s="42"/>
      <c r="MBN447" s="42"/>
      <c r="MBO447" s="42"/>
      <c r="MBP447" s="42"/>
      <c r="MBQ447" s="42"/>
      <c r="MBR447" s="42"/>
      <c r="MBS447" s="42"/>
      <c r="MBT447" s="42"/>
      <c r="MBU447" s="42"/>
      <c r="MBV447" s="42"/>
      <c r="MBW447" s="42"/>
      <c r="MBX447" s="42"/>
      <c r="MBY447" s="42"/>
      <c r="MBZ447" s="42"/>
      <c r="MCA447" s="42"/>
      <c r="MCB447" s="42"/>
      <c r="MCC447" s="42"/>
      <c r="MCD447" s="42"/>
      <c r="MCE447" s="42"/>
      <c r="MCF447" s="42"/>
      <c r="MCG447" s="42"/>
      <c r="MCH447" s="42"/>
      <c r="MCI447" s="42"/>
      <c r="MCJ447" s="42"/>
      <c r="MCK447" s="42"/>
      <c r="MCL447" s="42"/>
      <c r="MCM447" s="42"/>
      <c r="MCN447" s="42"/>
      <c r="MCO447" s="42"/>
      <c r="MCP447" s="42"/>
      <c r="MCQ447" s="42"/>
      <c r="MCR447" s="42"/>
      <c r="MCS447" s="42"/>
      <c r="MCT447" s="42"/>
      <c r="MCU447" s="42"/>
      <c r="MCV447" s="42"/>
      <c r="MCW447" s="42"/>
      <c r="MCX447" s="42"/>
      <c r="MCY447" s="42"/>
      <c r="MCZ447" s="42"/>
      <c r="MDA447" s="42"/>
      <c r="MDB447" s="42"/>
      <c r="MDC447" s="42"/>
      <c r="MDD447" s="42"/>
      <c r="MDE447" s="42"/>
      <c r="MDF447" s="42"/>
      <c r="MDG447" s="42"/>
      <c r="MDH447" s="42"/>
      <c r="MDI447" s="42"/>
      <c r="MDJ447" s="42"/>
      <c r="MDK447" s="42"/>
      <c r="MDL447" s="42"/>
      <c r="MDM447" s="42"/>
      <c r="MDN447" s="42"/>
      <c r="MDO447" s="42"/>
      <c r="MDP447" s="42"/>
      <c r="MDQ447" s="42"/>
      <c r="MDR447" s="42"/>
      <c r="MDS447" s="42"/>
      <c r="MDT447" s="42"/>
      <c r="MDU447" s="42"/>
      <c r="MDV447" s="42"/>
      <c r="MDW447" s="42"/>
      <c r="MDX447" s="42"/>
      <c r="MDY447" s="42"/>
      <c r="MDZ447" s="42"/>
      <c r="MEA447" s="42"/>
      <c r="MEB447" s="42"/>
      <c r="MEC447" s="42"/>
      <c r="MED447" s="42"/>
      <c r="MEE447" s="42"/>
      <c r="MEF447" s="42"/>
      <c r="MEG447" s="42"/>
      <c r="MEH447" s="42"/>
      <c r="MEI447" s="42"/>
      <c r="MEJ447" s="42"/>
      <c r="MEK447" s="42"/>
      <c r="MEL447" s="42"/>
      <c r="MEM447" s="42"/>
      <c r="MEN447" s="42"/>
      <c r="MEO447" s="42"/>
      <c r="MEP447" s="42"/>
      <c r="MEQ447" s="42"/>
      <c r="MER447" s="42"/>
      <c r="MES447" s="42"/>
      <c r="MET447" s="42"/>
      <c r="MEU447" s="42"/>
      <c r="MEV447" s="42"/>
      <c r="MEW447" s="42"/>
      <c r="MEX447" s="42"/>
      <c r="MEY447" s="42"/>
      <c r="MEZ447" s="42"/>
      <c r="MFA447" s="42"/>
      <c r="MFB447" s="42"/>
      <c r="MFC447" s="42"/>
      <c r="MFD447" s="42"/>
      <c r="MFE447" s="42"/>
      <c r="MFF447" s="42"/>
      <c r="MFG447" s="42"/>
      <c r="MFH447" s="42"/>
      <c r="MFI447" s="42"/>
      <c r="MFJ447" s="42"/>
      <c r="MFK447" s="42"/>
      <c r="MFL447" s="42"/>
      <c r="MFM447" s="42"/>
      <c r="MFN447" s="42"/>
      <c r="MFO447" s="42"/>
      <c r="MFP447" s="42"/>
      <c r="MFQ447" s="42"/>
      <c r="MFR447" s="42"/>
      <c r="MFS447" s="42"/>
      <c r="MFT447" s="42"/>
      <c r="MFU447" s="42"/>
      <c r="MFV447" s="42"/>
      <c r="MFW447" s="42"/>
      <c r="MFX447" s="42"/>
      <c r="MFY447" s="42"/>
      <c r="MFZ447" s="42"/>
      <c r="MGA447" s="42"/>
      <c r="MGB447" s="42"/>
      <c r="MGC447" s="42"/>
      <c r="MGD447" s="42"/>
      <c r="MGE447" s="42"/>
      <c r="MGF447" s="42"/>
      <c r="MGG447" s="42"/>
      <c r="MGH447" s="42"/>
      <c r="MGI447" s="42"/>
      <c r="MGJ447" s="42"/>
      <c r="MGK447" s="42"/>
      <c r="MGL447" s="42"/>
      <c r="MGM447" s="42"/>
      <c r="MGN447" s="42"/>
      <c r="MGO447" s="42"/>
      <c r="MGP447" s="42"/>
      <c r="MGQ447" s="42"/>
      <c r="MGR447" s="42"/>
      <c r="MGS447" s="42"/>
      <c r="MGT447" s="42"/>
      <c r="MGU447" s="42"/>
      <c r="MGV447" s="42"/>
      <c r="MGW447" s="42"/>
      <c r="MGX447" s="42"/>
      <c r="MGY447" s="42"/>
      <c r="MGZ447" s="42"/>
      <c r="MHA447" s="42"/>
      <c r="MHB447" s="42"/>
      <c r="MHC447" s="42"/>
      <c r="MHD447" s="42"/>
      <c r="MHE447" s="42"/>
      <c r="MHF447" s="42"/>
      <c r="MHG447" s="42"/>
      <c r="MHH447" s="42"/>
      <c r="MHI447" s="42"/>
      <c r="MHJ447" s="42"/>
      <c r="MHK447" s="42"/>
      <c r="MHL447" s="42"/>
      <c r="MHM447" s="42"/>
      <c r="MHN447" s="42"/>
      <c r="MHO447" s="42"/>
      <c r="MHP447" s="42"/>
      <c r="MHQ447" s="42"/>
      <c r="MHR447" s="42"/>
      <c r="MHS447" s="42"/>
      <c r="MHT447" s="42"/>
      <c r="MHU447" s="42"/>
      <c r="MHV447" s="42"/>
      <c r="MHW447" s="42"/>
      <c r="MHX447" s="42"/>
      <c r="MHY447" s="42"/>
      <c r="MHZ447" s="42"/>
      <c r="MIA447" s="42"/>
      <c r="MIB447" s="42"/>
      <c r="MIC447" s="42"/>
      <c r="MID447" s="42"/>
      <c r="MIE447" s="42"/>
      <c r="MIF447" s="42"/>
      <c r="MIG447" s="42"/>
      <c r="MIH447" s="42"/>
      <c r="MII447" s="42"/>
      <c r="MIJ447" s="42"/>
      <c r="MIK447" s="42"/>
      <c r="MIL447" s="42"/>
      <c r="MIM447" s="42"/>
      <c r="MIN447" s="42"/>
      <c r="MIO447" s="42"/>
      <c r="MIP447" s="42"/>
      <c r="MIQ447" s="42"/>
      <c r="MIR447" s="42"/>
      <c r="MIS447" s="42"/>
      <c r="MIT447" s="42"/>
      <c r="MIU447" s="42"/>
      <c r="MIV447" s="42"/>
      <c r="MIW447" s="42"/>
      <c r="MIX447" s="42"/>
      <c r="MIY447" s="42"/>
      <c r="MIZ447" s="42"/>
      <c r="MJA447" s="42"/>
      <c r="MJB447" s="42"/>
      <c r="MJC447" s="42"/>
      <c r="MJD447" s="42"/>
      <c r="MJE447" s="42"/>
      <c r="MJF447" s="42"/>
      <c r="MJG447" s="42"/>
      <c r="MJH447" s="42"/>
      <c r="MJI447" s="42"/>
      <c r="MJJ447" s="42"/>
      <c r="MJK447" s="42"/>
      <c r="MJL447" s="42"/>
      <c r="MJM447" s="42"/>
      <c r="MJN447" s="42"/>
      <c r="MJO447" s="42"/>
      <c r="MJP447" s="42"/>
      <c r="MJQ447" s="42"/>
      <c r="MJR447" s="42"/>
      <c r="MJS447" s="42"/>
      <c r="MJT447" s="42"/>
      <c r="MJU447" s="42"/>
      <c r="MJV447" s="42"/>
      <c r="MJW447" s="42"/>
      <c r="MJX447" s="42"/>
      <c r="MJY447" s="42"/>
      <c r="MJZ447" s="42"/>
      <c r="MKA447" s="42"/>
      <c r="MKB447" s="42"/>
      <c r="MKC447" s="42"/>
      <c r="MKD447" s="42"/>
      <c r="MKE447" s="42"/>
      <c r="MKF447" s="42"/>
      <c r="MKG447" s="42"/>
      <c r="MKH447" s="42"/>
      <c r="MKI447" s="42"/>
      <c r="MKJ447" s="42"/>
      <c r="MKK447" s="42"/>
      <c r="MKL447" s="42"/>
      <c r="MKM447" s="42"/>
      <c r="MKN447" s="42"/>
      <c r="MKO447" s="42"/>
      <c r="MKP447" s="42"/>
      <c r="MKQ447" s="42"/>
      <c r="MKR447" s="42"/>
      <c r="MKS447" s="42"/>
      <c r="MKT447" s="42"/>
      <c r="MKU447" s="42"/>
      <c r="MKV447" s="42"/>
      <c r="MKW447" s="42"/>
      <c r="MKX447" s="42"/>
      <c r="MKY447" s="42"/>
      <c r="MKZ447" s="42"/>
      <c r="MLA447" s="42"/>
      <c r="MLB447" s="42"/>
      <c r="MLC447" s="42"/>
      <c r="MLD447" s="42"/>
      <c r="MLE447" s="42"/>
      <c r="MLF447" s="42"/>
      <c r="MLG447" s="42"/>
      <c r="MLH447" s="42"/>
      <c r="MLI447" s="42"/>
      <c r="MLJ447" s="42"/>
      <c r="MLK447" s="42"/>
      <c r="MLL447" s="42"/>
      <c r="MLM447" s="42"/>
      <c r="MLN447" s="42"/>
      <c r="MLO447" s="42"/>
      <c r="MLP447" s="42"/>
      <c r="MLQ447" s="42"/>
      <c r="MLR447" s="42"/>
      <c r="MLS447" s="42"/>
      <c r="MLT447" s="42"/>
      <c r="MLU447" s="42"/>
      <c r="MLV447" s="42"/>
      <c r="MLW447" s="42"/>
      <c r="MLX447" s="42"/>
      <c r="MLY447" s="42"/>
      <c r="MLZ447" s="42"/>
      <c r="MMA447" s="42"/>
      <c r="MMB447" s="42"/>
      <c r="MMC447" s="42"/>
      <c r="MMD447" s="42"/>
      <c r="MME447" s="42"/>
      <c r="MMF447" s="42"/>
      <c r="MMG447" s="42"/>
      <c r="MMH447" s="42"/>
      <c r="MMI447" s="42"/>
      <c r="MMJ447" s="42"/>
      <c r="MMK447" s="42"/>
      <c r="MML447" s="42"/>
      <c r="MMM447" s="42"/>
      <c r="MMN447" s="42"/>
      <c r="MMO447" s="42"/>
      <c r="MMP447" s="42"/>
      <c r="MMQ447" s="42"/>
      <c r="MMR447" s="42"/>
      <c r="MMS447" s="42"/>
      <c r="MMT447" s="42"/>
      <c r="MMU447" s="42"/>
      <c r="MMV447" s="42"/>
      <c r="MMW447" s="42"/>
      <c r="MMX447" s="42"/>
      <c r="MMY447" s="42"/>
      <c r="MMZ447" s="42"/>
      <c r="MNA447" s="42"/>
      <c r="MNB447" s="42"/>
      <c r="MNC447" s="42"/>
      <c r="MND447" s="42"/>
      <c r="MNE447" s="42"/>
      <c r="MNF447" s="42"/>
      <c r="MNG447" s="42"/>
      <c r="MNH447" s="42"/>
      <c r="MNI447" s="42"/>
      <c r="MNJ447" s="42"/>
      <c r="MNK447" s="42"/>
      <c r="MNL447" s="42"/>
      <c r="MNM447" s="42"/>
      <c r="MNN447" s="42"/>
      <c r="MNO447" s="42"/>
      <c r="MNP447" s="42"/>
      <c r="MNQ447" s="42"/>
      <c r="MNR447" s="42"/>
      <c r="MNS447" s="42"/>
      <c r="MNT447" s="42"/>
      <c r="MNU447" s="42"/>
      <c r="MNV447" s="42"/>
      <c r="MNW447" s="42"/>
      <c r="MNX447" s="42"/>
      <c r="MNY447" s="42"/>
      <c r="MNZ447" s="42"/>
      <c r="MOA447" s="42"/>
      <c r="MOB447" s="42"/>
      <c r="MOC447" s="42"/>
      <c r="MOD447" s="42"/>
      <c r="MOE447" s="42"/>
      <c r="MOF447" s="42"/>
      <c r="MOG447" s="42"/>
      <c r="MOH447" s="42"/>
      <c r="MOI447" s="42"/>
      <c r="MOJ447" s="42"/>
      <c r="MOK447" s="42"/>
      <c r="MOL447" s="42"/>
      <c r="MOM447" s="42"/>
      <c r="MON447" s="42"/>
      <c r="MOO447" s="42"/>
      <c r="MOP447" s="42"/>
      <c r="MOQ447" s="42"/>
      <c r="MOR447" s="42"/>
      <c r="MOS447" s="42"/>
      <c r="MOT447" s="42"/>
      <c r="MOU447" s="42"/>
      <c r="MOV447" s="42"/>
      <c r="MOW447" s="42"/>
      <c r="MOX447" s="42"/>
      <c r="MOY447" s="42"/>
      <c r="MOZ447" s="42"/>
      <c r="MPA447" s="42"/>
      <c r="MPB447" s="42"/>
      <c r="MPC447" s="42"/>
      <c r="MPD447" s="42"/>
      <c r="MPE447" s="42"/>
      <c r="MPF447" s="42"/>
      <c r="MPG447" s="42"/>
      <c r="MPH447" s="42"/>
      <c r="MPI447" s="42"/>
      <c r="MPJ447" s="42"/>
      <c r="MPK447" s="42"/>
      <c r="MPL447" s="42"/>
      <c r="MPM447" s="42"/>
      <c r="MPN447" s="42"/>
      <c r="MPO447" s="42"/>
      <c r="MPP447" s="42"/>
      <c r="MPQ447" s="42"/>
      <c r="MPR447" s="42"/>
      <c r="MPS447" s="42"/>
      <c r="MPT447" s="42"/>
      <c r="MPU447" s="42"/>
      <c r="MPV447" s="42"/>
      <c r="MPW447" s="42"/>
      <c r="MPX447" s="42"/>
      <c r="MPY447" s="42"/>
      <c r="MPZ447" s="42"/>
      <c r="MQA447" s="42"/>
      <c r="MQB447" s="42"/>
      <c r="MQC447" s="42"/>
      <c r="MQD447" s="42"/>
      <c r="MQE447" s="42"/>
      <c r="MQF447" s="42"/>
      <c r="MQG447" s="42"/>
      <c r="MQH447" s="42"/>
      <c r="MQI447" s="42"/>
      <c r="MQJ447" s="42"/>
      <c r="MQK447" s="42"/>
      <c r="MQL447" s="42"/>
      <c r="MQM447" s="42"/>
      <c r="MQN447" s="42"/>
      <c r="MQO447" s="42"/>
      <c r="MQP447" s="42"/>
      <c r="MQQ447" s="42"/>
      <c r="MQR447" s="42"/>
      <c r="MQS447" s="42"/>
      <c r="MQT447" s="42"/>
      <c r="MQU447" s="42"/>
      <c r="MQV447" s="42"/>
      <c r="MQW447" s="42"/>
      <c r="MQX447" s="42"/>
      <c r="MQY447" s="42"/>
      <c r="MQZ447" s="42"/>
      <c r="MRA447" s="42"/>
      <c r="MRB447" s="42"/>
      <c r="MRC447" s="42"/>
      <c r="MRD447" s="42"/>
      <c r="MRE447" s="42"/>
      <c r="MRF447" s="42"/>
      <c r="MRG447" s="42"/>
      <c r="MRH447" s="42"/>
      <c r="MRI447" s="42"/>
      <c r="MRJ447" s="42"/>
      <c r="MRK447" s="42"/>
      <c r="MRL447" s="42"/>
      <c r="MRM447" s="42"/>
      <c r="MRN447" s="42"/>
      <c r="MRO447" s="42"/>
      <c r="MRP447" s="42"/>
      <c r="MRQ447" s="42"/>
      <c r="MRR447" s="42"/>
      <c r="MRS447" s="42"/>
      <c r="MRT447" s="42"/>
      <c r="MRU447" s="42"/>
      <c r="MRV447" s="42"/>
      <c r="MRW447" s="42"/>
      <c r="MRX447" s="42"/>
      <c r="MRY447" s="42"/>
      <c r="MRZ447" s="42"/>
      <c r="MSA447" s="42"/>
      <c r="MSB447" s="42"/>
      <c r="MSC447" s="42"/>
      <c r="MSD447" s="42"/>
      <c r="MSE447" s="42"/>
      <c r="MSF447" s="42"/>
      <c r="MSG447" s="42"/>
      <c r="MSH447" s="42"/>
      <c r="MSI447" s="42"/>
      <c r="MSJ447" s="42"/>
      <c r="MSK447" s="42"/>
      <c r="MSL447" s="42"/>
      <c r="MSM447" s="42"/>
      <c r="MSN447" s="42"/>
      <c r="MSO447" s="42"/>
      <c r="MSP447" s="42"/>
      <c r="MSQ447" s="42"/>
      <c r="MSR447" s="42"/>
      <c r="MSS447" s="42"/>
      <c r="MST447" s="42"/>
      <c r="MSU447" s="42"/>
      <c r="MSV447" s="42"/>
      <c r="MSW447" s="42"/>
      <c r="MSX447" s="42"/>
      <c r="MSY447" s="42"/>
      <c r="MSZ447" s="42"/>
      <c r="MTA447" s="42"/>
      <c r="MTB447" s="42"/>
      <c r="MTC447" s="42"/>
      <c r="MTD447" s="42"/>
      <c r="MTE447" s="42"/>
      <c r="MTF447" s="42"/>
      <c r="MTG447" s="42"/>
      <c r="MTH447" s="42"/>
      <c r="MTI447" s="42"/>
      <c r="MTJ447" s="42"/>
      <c r="MTK447" s="42"/>
      <c r="MTL447" s="42"/>
      <c r="MTM447" s="42"/>
      <c r="MTN447" s="42"/>
      <c r="MTO447" s="42"/>
      <c r="MTP447" s="42"/>
      <c r="MTQ447" s="42"/>
      <c r="MTR447" s="42"/>
      <c r="MTS447" s="42"/>
      <c r="MTT447" s="42"/>
      <c r="MTU447" s="42"/>
      <c r="MTV447" s="42"/>
      <c r="MTW447" s="42"/>
      <c r="MTX447" s="42"/>
      <c r="MTY447" s="42"/>
      <c r="MTZ447" s="42"/>
      <c r="MUA447" s="42"/>
      <c r="MUB447" s="42"/>
      <c r="MUC447" s="42"/>
      <c r="MUD447" s="42"/>
      <c r="MUE447" s="42"/>
      <c r="MUF447" s="42"/>
      <c r="MUG447" s="42"/>
      <c r="MUH447" s="42"/>
      <c r="MUI447" s="42"/>
      <c r="MUJ447" s="42"/>
      <c r="MUK447" s="42"/>
      <c r="MUL447" s="42"/>
      <c r="MUM447" s="42"/>
      <c r="MUN447" s="42"/>
      <c r="MUO447" s="42"/>
      <c r="MUP447" s="42"/>
      <c r="MUQ447" s="42"/>
      <c r="MUR447" s="42"/>
      <c r="MUS447" s="42"/>
      <c r="MUT447" s="42"/>
      <c r="MUU447" s="42"/>
      <c r="MUV447" s="42"/>
      <c r="MUW447" s="42"/>
      <c r="MUX447" s="42"/>
      <c r="MUY447" s="42"/>
      <c r="MUZ447" s="42"/>
      <c r="MVA447" s="42"/>
      <c r="MVB447" s="42"/>
      <c r="MVC447" s="42"/>
      <c r="MVD447" s="42"/>
      <c r="MVE447" s="42"/>
      <c r="MVF447" s="42"/>
      <c r="MVG447" s="42"/>
      <c r="MVH447" s="42"/>
      <c r="MVI447" s="42"/>
      <c r="MVJ447" s="42"/>
      <c r="MVK447" s="42"/>
      <c r="MVL447" s="42"/>
      <c r="MVM447" s="42"/>
      <c r="MVN447" s="42"/>
      <c r="MVO447" s="42"/>
      <c r="MVP447" s="42"/>
      <c r="MVQ447" s="42"/>
      <c r="MVR447" s="42"/>
      <c r="MVS447" s="42"/>
      <c r="MVT447" s="42"/>
      <c r="MVU447" s="42"/>
      <c r="MVV447" s="42"/>
      <c r="MVW447" s="42"/>
      <c r="MVX447" s="42"/>
      <c r="MVY447" s="42"/>
      <c r="MVZ447" s="42"/>
      <c r="MWA447" s="42"/>
      <c r="MWB447" s="42"/>
      <c r="MWC447" s="42"/>
      <c r="MWD447" s="42"/>
      <c r="MWE447" s="42"/>
      <c r="MWF447" s="42"/>
      <c r="MWG447" s="42"/>
      <c r="MWH447" s="42"/>
      <c r="MWI447" s="42"/>
      <c r="MWJ447" s="42"/>
      <c r="MWK447" s="42"/>
      <c r="MWL447" s="42"/>
      <c r="MWM447" s="42"/>
      <c r="MWN447" s="42"/>
      <c r="MWO447" s="42"/>
      <c r="MWP447" s="42"/>
      <c r="MWQ447" s="42"/>
      <c r="MWR447" s="42"/>
      <c r="MWS447" s="42"/>
      <c r="MWT447" s="42"/>
      <c r="MWU447" s="42"/>
      <c r="MWV447" s="42"/>
      <c r="MWW447" s="42"/>
      <c r="MWX447" s="42"/>
      <c r="MWY447" s="42"/>
      <c r="MWZ447" s="42"/>
      <c r="MXA447" s="42"/>
      <c r="MXB447" s="42"/>
      <c r="MXC447" s="42"/>
      <c r="MXD447" s="42"/>
      <c r="MXE447" s="42"/>
      <c r="MXF447" s="42"/>
      <c r="MXG447" s="42"/>
      <c r="MXH447" s="42"/>
      <c r="MXI447" s="42"/>
      <c r="MXJ447" s="42"/>
      <c r="MXK447" s="42"/>
      <c r="MXL447" s="42"/>
      <c r="MXM447" s="42"/>
      <c r="MXN447" s="42"/>
      <c r="MXO447" s="42"/>
      <c r="MXP447" s="42"/>
      <c r="MXQ447" s="42"/>
      <c r="MXR447" s="42"/>
      <c r="MXS447" s="42"/>
      <c r="MXT447" s="42"/>
      <c r="MXU447" s="42"/>
      <c r="MXV447" s="42"/>
      <c r="MXW447" s="42"/>
      <c r="MXX447" s="42"/>
      <c r="MXY447" s="42"/>
      <c r="MXZ447" s="42"/>
      <c r="MYA447" s="42"/>
      <c r="MYB447" s="42"/>
      <c r="MYC447" s="42"/>
      <c r="MYD447" s="42"/>
      <c r="MYE447" s="42"/>
      <c r="MYF447" s="42"/>
      <c r="MYG447" s="42"/>
      <c r="MYH447" s="42"/>
      <c r="MYI447" s="42"/>
      <c r="MYJ447" s="42"/>
      <c r="MYK447" s="42"/>
      <c r="MYL447" s="42"/>
      <c r="MYM447" s="42"/>
      <c r="MYN447" s="42"/>
      <c r="MYO447" s="42"/>
      <c r="MYP447" s="42"/>
      <c r="MYQ447" s="42"/>
      <c r="MYR447" s="42"/>
      <c r="MYS447" s="42"/>
      <c r="MYT447" s="42"/>
      <c r="MYU447" s="42"/>
      <c r="MYV447" s="42"/>
      <c r="MYW447" s="42"/>
      <c r="MYX447" s="42"/>
      <c r="MYY447" s="42"/>
      <c r="MYZ447" s="42"/>
      <c r="MZA447" s="42"/>
      <c r="MZB447" s="42"/>
      <c r="MZC447" s="42"/>
      <c r="MZD447" s="42"/>
      <c r="MZE447" s="42"/>
      <c r="MZF447" s="42"/>
      <c r="MZG447" s="42"/>
      <c r="MZH447" s="42"/>
      <c r="MZI447" s="42"/>
      <c r="MZJ447" s="42"/>
      <c r="MZK447" s="42"/>
      <c r="MZL447" s="42"/>
      <c r="MZM447" s="42"/>
      <c r="MZN447" s="42"/>
      <c r="MZO447" s="42"/>
      <c r="MZP447" s="42"/>
      <c r="MZQ447" s="42"/>
      <c r="MZR447" s="42"/>
      <c r="MZS447" s="42"/>
      <c r="MZT447" s="42"/>
      <c r="MZU447" s="42"/>
      <c r="MZV447" s="42"/>
      <c r="MZW447" s="42"/>
      <c r="MZX447" s="42"/>
      <c r="MZY447" s="42"/>
      <c r="MZZ447" s="42"/>
      <c r="NAA447" s="42"/>
      <c r="NAB447" s="42"/>
      <c r="NAC447" s="42"/>
      <c r="NAD447" s="42"/>
      <c r="NAE447" s="42"/>
      <c r="NAF447" s="42"/>
      <c r="NAG447" s="42"/>
      <c r="NAH447" s="42"/>
      <c r="NAI447" s="42"/>
      <c r="NAJ447" s="42"/>
      <c r="NAK447" s="42"/>
      <c r="NAL447" s="42"/>
      <c r="NAM447" s="42"/>
      <c r="NAN447" s="42"/>
      <c r="NAO447" s="42"/>
      <c r="NAP447" s="42"/>
      <c r="NAQ447" s="42"/>
      <c r="NAR447" s="42"/>
      <c r="NAS447" s="42"/>
      <c r="NAT447" s="42"/>
      <c r="NAU447" s="42"/>
      <c r="NAV447" s="42"/>
      <c r="NAW447" s="42"/>
      <c r="NAX447" s="42"/>
      <c r="NAY447" s="42"/>
      <c r="NAZ447" s="42"/>
      <c r="NBA447" s="42"/>
      <c r="NBB447" s="42"/>
      <c r="NBC447" s="42"/>
      <c r="NBD447" s="42"/>
      <c r="NBE447" s="42"/>
      <c r="NBF447" s="42"/>
      <c r="NBG447" s="42"/>
      <c r="NBH447" s="42"/>
      <c r="NBI447" s="42"/>
      <c r="NBJ447" s="42"/>
      <c r="NBK447" s="42"/>
      <c r="NBL447" s="42"/>
      <c r="NBM447" s="42"/>
      <c r="NBN447" s="42"/>
      <c r="NBO447" s="42"/>
      <c r="NBP447" s="42"/>
      <c r="NBQ447" s="42"/>
      <c r="NBR447" s="42"/>
      <c r="NBS447" s="42"/>
      <c r="NBT447" s="42"/>
      <c r="NBU447" s="42"/>
      <c r="NBV447" s="42"/>
      <c r="NBW447" s="42"/>
      <c r="NBX447" s="42"/>
      <c r="NBY447" s="42"/>
      <c r="NBZ447" s="42"/>
      <c r="NCA447" s="42"/>
      <c r="NCB447" s="42"/>
      <c r="NCC447" s="42"/>
      <c r="NCD447" s="42"/>
      <c r="NCE447" s="42"/>
      <c r="NCF447" s="42"/>
      <c r="NCG447" s="42"/>
      <c r="NCH447" s="42"/>
      <c r="NCI447" s="42"/>
      <c r="NCJ447" s="42"/>
      <c r="NCK447" s="42"/>
      <c r="NCL447" s="42"/>
      <c r="NCM447" s="42"/>
      <c r="NCN447" s="42"/>
      <c r="NCO447" s="42"/>
      <c r="NCP447" s="42"/>
      <c r="NCQ447" s="42"/>
      <c r="NCR447" s="42"/>
      <c r="NCS447" s="42"/>
      <c r="NCT447" s="42"/>
      <c r="NCU447" s="42"/>
      <c r="NCV447" s="42"/>
      <c r="NCW447" s="42"/>
      <c r="NCX447" s="42"/>
      <c r="NCY447" s="42"/>
      <c r="NCZ447" s="42"/>
      <c r="NDA447" s="42"/>
      <c r="NDB447" s="42"/>
      <c r="NDC447" s="42"/>
      <c r="NDD447" s="42"/>
      <c r="NDE447" s="42"/>
      <c r="NDF447" s="42"/>
      <c r="NDG447" s="42"/>
      <c r="NDH447" s="42"/>
      <c r="NDI447" s="42"/>
      <c r="NDJ447" s="42"/>
      <c r="NDK447" s="42"/>
      <c r="NDL447" s="42"/>
      <c r="NDM447" s="42"/>
      <c r="NDN447" s="42"/>
      <c r="NDO447" s="42"/>
      <c r="NDP447" s="42"/>
      <c r="NDQ447" s="42"/>
      <c r="NDR447" s="42"/>
      <c r="NDS447" s="42"/>
      <c r="NDT447" s="42"/>
      <c r="NDU447" s="42"/>
      <c r="NDV447" s="42"/>
      <c r="NDW447" s="42"/>
      <c r="NDX447" s="42"/>
      <c r="NDY447" s="42"/>
      <c r="NDZ447" s="42"/>
      <c r="NEA447" s="42"/>
      <c r="NEB447" s="42"/>
      <c r="NEC447" s="42"/>
      <c r="NED447" s="42"/>
      <c r="NEE447" s="42"/>
      <c r="NEF447" s="42"/>
      <c r="NEG447" s="42"/>
      <c r="NEH447" s="42"/>
      <c r="NEI447" s="42"/>
      <c r="NEJ447" s="42"/>
      <c r="NEK447" s="42"/>
      <c r="NEL447" s="42"/>
      <c r="NEM447" s="42"/>
      <c r="NEN447" s="42"/>
      <c r="NEO447" s="42"/>
      <c r="NEP447" s="42"/>
      <c r="NEQ447" s="42"/>
      <c r="NER447" s="42"/>
      <c r="NES447" s="42"/>
      <c r="NET447" s="42"/>
      <c r="NEU447" s="42"/>
      <c r="NEV447" s="42"/>
      <c r="NEW447" s="42"/>
      <c r="NEX447" s="42"/>
      <c r="NEY447" s="42"/>
      <c r="NEZ447" s="42"/>
      <c r="NFA447" s="42"/>
      <c r="NFB447" s="42"/>
      <c r="NFC447" s="42"/>
      <c r="NFD447" s="42"/>
      <c r="NFE447" s="42"/>
      <c r="NFF447" s="42"/>
      <c r="NFG447" s="42"/>
      <c r="NFH447" s="42"/>
      <c r="NFI447" s="42"/>
      <c r="NFJ447" s="42"/>
      <c r="NFK447" s="42"/>
      <c r="NFL447" s="42"/>
      <c r="NFM447" s="42"/>
      <c r="NFN447" s="42"/>
      <c r="NFO447" s="42"/>
      <c r="NFP447" s="42"/>
      <c r="NFQ447" s="42"/>
      <c r="NFR447" s="42"/>
      <c r="NFS447" s="42"/>
      <c r="NFT447" s="42"/>
      <c r="NFU447" s="42"/>
      <c r="NFV447" s="42"/>
      <c r="NFW447" s="42"/>
      <c r="NFX447" s="42"/>
      <c r="NFY447" s="42"/>
      <c r="NFZ447" s="42"/>
      <c r="NGA447" s="42"/>
      <c r="NGB447" s="42"/>
      <c r="NGC447" s="42"/>
      <c r="NGD447" s="42"/>
      <c r="NGE447" s="42"/>
      <c r="NGF447" s="42"/>
      <c r="NGG447" s="42"/>
      <c r="NGH447" s="42"/>
      <c r="NGI447" s="42"/>
      <c r="NGJ447" s="42"/>
      <c r="NGK447" s="42"/>
      <c r="NGL447" s="42"/>
      <c r="NGM447" s="42"/>
      <c r="NGN447" s="42"/>
      <c r="NGO447" s="42"/>
      <c r="NGP447" s="42"/>
      <c r="NGQ447" s="42"/>
      <c r="NGR447" s="42"/>
      <c r="NGS447" s="42"/>
      <c r="NGT447" s="42"/>
      <c r="NGU447" s="42"/>
      <c r="NGV447" s="42"/>
      <c r="NGW447" s="42"/>
      <c r="NGX447" s="42"/>
      <c r="NGY447" s="42"/>
      <c r="NGZ447" s="42"/>
      <c r="NHA447" s="42"/>
      <c r="NHB447" s="42"/>
      <c r="NHC447" s="42"/>
      <c r="NHD447" s="42"/>
      <c r="NHE447" s="42"/>
      <c r="NHF447" s="42"/>
      <c r="NHG447" s="42"/>
      <c r="NHH447" s="42"/>
      <c r="NHI447" s="42"/>
      <c r="NHJ447" s="42"/>
      <c r="NHK447" s="42"/>
      <c r="NHL447" s="42"/>
      <c r="NHM447" s="42"/>
      <c r="NHN447" s="42"/>
      <c r="NHO447" s="42"/>
      <c r="NHP447" s="42"/>
      <c r="NHQ447" s="42"/>
      <c r="NHR447" s="42"/>
      <c r="NHS447" s="42"/>
      <c r="NHT447" s="42"/>
      <c r="NHU447" s="42"/>
      <c r="NHV447" s="42"/>
      <c r="NHW447" s="42"/>
      <c r="NHX447" s="42"/>
      <c r="NHY447" s="42"/>
      <c r="NHZ447" s="42"/>
      <c r="NIA447" s="42"/>
      <c r="NIB447" s="42"/>
      <c r="NIC447" s="42"/>
      <c r="NID447" s="42"/>
      <c r="NIE447" s="42"/>
      <c r="NIF447" s="42"/>
      <c r="NIG447" s="42"/>
      <c r="NIH447" s="42"/>
      <c r="NII447" s="42"/>
      <c r="NIJ447" s="42"/>
      <c r="NIK447" s="42"/>
      <c r="NIL447" s="42"/>
      <c r="NIM447" s="42"/>
      <c r="NIN447" s="42"/>
      <c r="NIO447" s="42"/>
      <c r="NIP447" s="42"/>
      <c r="NIQ447" s="42"/>
      <c r="NIR447" s="42"/>
      <c r="NIS447" s="42"/>
      <c r="NIT447" s="42"/>
      <c r="NIU447" s="42"/>
      <c r="NIV447" s="42"/>
      <c r="NIW447" s="42"/>
      <c r="NIX447" s="42"/>
      <c r="NIY447" s="42"/>
      <c r="NIZ447" s="42"/>
      <c r="NJA447" s="42"/>
      <c r="NJB447" s="42"/>
      <c r="NJC447" s="42"/>
      <c r="NJD447" s="42"/>
      <c r="NJE447" s="42"/>
      <c r="NJF447" s="42"/>
      <c r="NJG447" s="42"/>
      <c r="NJH447" s="42"/>
      <c r="NJI447" s="42"/>
      <c r="NJJ447" s="42"/>
      <c r="NJK447" s="42"/>
      <c r="NJL447" s="42"/>
      <c r="NJM447" s="42"/>
      <c r="NJN447" s="42"/>
      <c r="NJO447" s="42"/>
      <c r="NJP447" s="42"/>
      <c r="NJQ447" s="42"/>
      <c r="NJR447" s="42"/>
      <c r="NJS447" s="42"/>
      <c r="NJT447" s="42"/>
      <c r="NJU447" s="42"/>
      <c r="NJV447" s="42"/>
      <c r="NJW447" s="42"/>
      <c r="NJX447" s="42"/>
      <c r="NJY447" s="42"/>
      <c r="NJZ447" s="42"/>
      <c r="NKA447" s="42"/>
      <c r="NKB447" s="42"/>
      <c r="NKC447" s="42"/>
      <c r="NKD447" s="42"/>
      <c r="NKE447" s="42"/>
      <c r="NKF447" s="42"/>
      <c r="NKG447" s="42"/>
      <c r="NKH447" s="42"/>
      <c r="NKI447" s="42"/>
      <c r="NKJ447" s="42"/>
      <c r="NKK447" s="42"/>
      <c r="NKL447" s="42"/>
      <c r="NKM447" s="42"/>
      <c r="NKN447" s="42"/>
      <c r="NKO447" s="42"/>
      <c r="NKP447" s="42"/>
      <c r="NKQ447" s="42"/>
      <c r="NKR447" s="42"/>
      <c r="NKS447" s="42"/>
      <c r="NKT447" s="42"/>
      <c r="NKU447" s="42"/>
      <c r="NKV447" s="42"/>
      <c r="NKW447" s="42"/>
      <c r="NKX447" s="42"/>
      <c r="NKY447" s="42"/>
      <c r="NKZ447" s="42"/>
      <c r="NLA447" s="42"/>
      <c r="NLB447" s="42"/>
      <c r="NLC447" s="42"/>
      <c r="NLD447" s="42"/>
      <c r="NLE447" s="42"/>
      <c r="NLF447" s="42"/>
      <c r="NLG447" s="42"/>
      <c r="NLH447" s="42"/>
      <c r="NLI447" s="42"/>
      <c r="NLJ447" s="42"/>
      <c r="NLK447" s="42"/>
      <c r="NLL447" s="42"/>
      <c r="NLM447" s="42"/>
      <c r="NLN447" s="42"/>
      <c r="NLO447" s="42"/>
      <c r="NLP447" s="42"/>
      <c r="NLQ447" s="42"/>
      <c r="NLR447" s="42"/>
      <c r="NLS447" s="42"/>
      <c r="NLT447" s="42"/>
      <c r="NLU447" s="42"/>
      <c r="NLV447" s="42"/>
      <c r="NLW447" s="42"/>
      <c r="NLX447" s="42"/>
      <c r="NLY447" s="42"/>
      <c r="NLZ447" s="42"/>
      <c r="NMA447" s="42"/>
      <c r="NMB447" s="42"/>
      <c r="NMC447" s="42"/>
      <c r="NMD447" s="42"/>
      <c r="NME447" s="42"/>
      <c r="NMF447" s="42"/>
      <c r="NMG447" s="42"/>
      <c r="NMH447" s="42"/>
      <c r="NMI447" s="42"/>
      <c r="NMJ447" s="42"/>
      <c r="NMK447" s="42"/>
      <c r="NML447" s="42"/>
      <c r="NMM447" s="42"/>
      <c r="NMN447" s="42"/>
      <c r="NMO447" s="42"/>
      <c r="NMP447" s="42"/>
      <c r="NMQ447" s="42"/>
      <c r="NMR447" s="42"/>
      <c r="NMS447" s="42"/>
      <c r="NMT447" s="42"/>
      <c r="NMU447" s="42"/>
      <c r="NMV447" s="42"/>
      <c r="NMW447" s="42"/>
      <c r="NMX447" s="42"/>
      <c r="NMY447" s="42"/>
      <c r="NMZ447" s="42"/>
      <c r="NNA447" s="42"/>
      <c r="NNB447" s="42"/>
      <c r="NNC447" s="42"/>
      <c r="NND447" s="42"/>
      <c r="NNE447" s="42"/>
      <c r="NNF447" s="42"/>
      <c r="NNG447" s="42"/>
      <c r="NNH447" s="42"/>
      <c r="NNI447" s="42"/>
      <c r="NNJ447" s="42"/>
      <c r="NNK447" s="42"/>
      <c r="NNL447" s="42"/>
      <c r="NNM447" s="42"/>
      <c r="NNN447" s="42"/>
      <c r="NNO447" s="42"/>
      <c r="NNP447" s="42"/>
      <c r="NNQ447" s="42"/>
      <c r="NNR447" s="42"/>
      <c r="NNS447" s="42"/>
      <c r="NNT447" s="42"/>
      <c r="NNU447" s="42"/>
      <c r="NNV447" s="42"/>
      <c r="NNW447" s="42"/>
      <c r="NNX447" s="42"/>
      <c r="NNY447" s="42"/>
      <c r="NNZ447" s="42"/>
      <c r="NOA447" s="42"/>
      <c r="NOB447" s="42"/>
      <c r="NOC447" s="42"/>
      <c r="NOD447" s="42"/>
      <c r="NOE447" s="42"/>
      <c r="NOF447" s="42"/>
      <c r="NOG447" s="42"/>
      <c r="NOH447" s="42"/>
      <c r="NOI447" s="42"/>
      <c r="NOJ447" s="42"/>
      <c r="NOK447" s="42"/>
      <c r="NOL447" s="42"/>
      <c r="NOM447" s="42"/>
      <c r="NON447" s="42"/>
      <c r="NOO447" s="42"/>
      <c r="NOP447" s="42"/>
      <c r="NOQ447" s="42"/>
      <c r="NOR447" s="42"/>
      <c r="NOS447" s="42"/>
      <c r="NOT447" s="42"/>
      <c r="NOU447" s="42"/>
      <c r="NOV447" s="42"/>
      <c r="NOW447" s="42"/>
      <c r="NOX447" s="42"/>
      <c r="NOY447" s="42"/>
      <c r="NOZ447" s="42"/>
      <c r="NPA447" s="42"/>
      <c r="NPB447" s="42"/>
      <c r="NPC447" s="42"/>
      <c r="NPD447" s="42"/>
      <c r="NPE447" s="42"/>
      <c r="NPF447" s="42"/>
      <c r="NPG447" s="42"/>
      <c r="NPH447" s="42"/>
      <c r="NPI447" s="42"/>
      <c r="NPJ447" s="42"/>
      <c r="NPK447" s="42"/>
      <c r="NPL447" s="42"/>
      <c r="NPM447" s="42"/>
      <c r="NPN447" s="42"/>
      <c r="NPO447" s="42"/>
      <c r="NPP447" s="42"/>
      <c r="NPQ447" s="42"/>
      <c r="NPR447" s="42"/>
      <c r="NPS447" s="42"/>
      <c r="NPT447" s="42"/>
      <c r="NPU447" s="42"/>
      <c r="NPV447" s="42"/>
      <c r="NPW447" s="42"/>
      <c r="NPX447" s="42"/>
      <c r="NPY447" s="42"/>
      <c r="NPZ447" s="42"/>
      <c r="NQA447" s="42"/>
      <c r="NQB447" s="42"/>
      <c r="NQC447" s="42"/>
      <c r="NQD447" s="42"/>
      <c r="NQE447" s="42"/>
      <c r="NQF447" s="42"/>
      <c r="NQG447" s="42"/>
      <c r="NQH447" s="42"/>
      <c r="NQI447" s="42"/>
      <c r="NQJ447" s="42"/>
      <c r="NQK447" s="42"/>
      <c r="NQL447" s="42"/>
      <c r="NQM447" s="42"/>
      <c r="NQN447" s="42"/>
      <c r="NQO447" s="42"/>
      <c r="NQP447" s="42"/>
      <c r="NQQ447" s="42"/>
      <c r="NQR447" s="42"/>
      <c r="NQS447" s="42"/>
      <c r="NQT447" s="42"/>
      <c r="NQU447" s="42"/>
      <c r="NQV447" s="42"/>
      <c r="NQW447" s="42"/>
      <c r="NQX447" s="42"/>
      <c r="NQY447" s="42"/>
      <c r="NQZ447" s="42"/>
      <c r="NRA447" s="42"/>
      <c r="NRB447" s="42"/>
      <c r="NRC447" s="42"/>
      <c r="NRD447" s="42"/>
      <c r="NRE447" s="42"/>
      <c r="NRF447" s="42"/>
      <c r="NRG447" s="42"/>
      <c r="NRH447" s="42"/>
      <c r="NRI447" s="42"/>
      <c r="NRJ447" s="42"/>
      <c r="NRK447" s="42"/>
      <c r="NRL447" s="42"/>
      <c r="NRM447" s="42"/>
      <c r="NRN447" s="42"/>
      <c r="NRO447" s="42"/>
      <c r="NRP447" s="42"/>
      <c r="NRQ447" s="42"/>
      <c r="NRR447" s="42"/>
      <c r="NRS447" s="42"/>
      <c r="NRT447" s="42"/>
      <c r="NRU447" s="42"/>
      <c r="NRV447" s="42"/>
      <c r="NRW447" s="42"/>
      <c r="NRX447" s="42"/>
      <c r="NRY447" s="42"/>
      <c r="NRZ447" s="42"/>
      <c r="NSA447" s="42"/>
      <c r="NSB447" s="42"/>
      <c r="NSC447" s="42"/>
      <c r="NSD447" s="42"/>
      <c r="NSE447" s="42"/>
      <c r="NSF447" s="42"/>
      <c r="NSG447" s="42"/>
      <c r="NSH447" s="42"/>
      <c r="NSI447" s="42"/>
      <c r="NSJ447" s="42"/>
      <c r="NSK447" s="42"/>
      <c r="NSL447" s="42"/>
      <c r="NSM447" s="42"/>
      <c r="NSN447" s="42"/>
      <c r="NSO447" s="42"/>
      <c r="NSP447" s="42"/>
      <c r="NSQ447" s="42"/>
      <c r="NSR447" s="42"/>
      <c r="NSS447" s="42"/>
      <c r="NST447" s="42"/>
      <c r="NSU447" s="42"/>
      <c r="NSV447" s="42"/>
      <c r="NSW447" s="42"/>
      <c r="NSX447" s="42"/>
      <c r="NSY447" s="42"/>
      <c r="NSZ447" s="42"/>
      <c r="NTA447" s="42"/>
      <c r="NTB447" s="42"/>
      <c r="NTC447" s="42"/>
      <c r="NTD447" s="42"/>
      <c r="NTE447" s="42"/>
      <c r="NTF447" s="42"/>
      <c r="NTG447" s="42"/>
      <c r="NTH447" s="42"/>
      <c r="NTI447" s="42"/>
      <c r="NTJ447" s="42"/>
      <c r="NTK447" s="42"/>
      <c r="NTL447" s="42"/>
      <c r="NTM447" s="42"/>
      <c r="NTN447" s="42"/>
      <c r="NTO447" s="42"/>
      <c r="NTP447" s="42"/>
      <c r="NTQ447" s="42"/>
      <c r="NTR447" s="42"/>
      <c r="NTS447" s="42"/>
      <c r="NTT447" s="42"/>
      <c r="NTU447" s="42"/>
      <c r="NTV447" s="42"/>
      <c r="NTW447" s="42"/>
      <c r="NTX447" s="42"/>
      <c r="NTY447" s="42"/>
      <c r="NTZ447" s="42"/>
      <c r="NUA447" s="42"/>
      <c r="NUB447" s="42"/>
      <c r="NUC447" s="42"/>
      <c r="NUD447" s="42"/>
      <c r="NUE447" s="42"/>
      <c r="NUF447" s="42"/>
      <c r="NUG447" s="42"/>
      <c r="NUH447" s="42"/>
      <c r="NUI447" s="42"/>
      <c r="NUJ447" s="42"/>
      <c r="NUK447" s="42"/>
      <c r="NUL447" s="42"/>
      <c r="NUM447" s="42"/>
      <c r="NUN447" s="42"/>
      <c r="NUO447" s="42"/>
      <c r="NUP447" s="42"/>
      <c r="NUQ447" s="42"/>
      <c r="NUR447" s="42"/>
      <c r="NUS447" s="42"/>
      <c r="NUT447" s="42"/>
      <c r="NUU447" s="42"/>
      <c r="NUV447" s="42"/>
      <c r="NUW447" s="42"/>
      <c r="NUX447" s="42"/>
      <c r="NUY447" s="42"/>
      <c r="NUZ447" s="42"/>
      <c r="NVA447" s="42"/>
      <c r="NVB447" s="42"/>
      <c r="NVC447" s="42"/>
      <c r="NVD447" s="42"/>
      <c r="NVE447" s="42"/>
      <c r="NVF447" s="42"/>
      <c r="NVG447" s="42"/>
      <c r="NVH447" s="42"/>
      <c r="NVI447" s="42"/>
      <c r="NVJ447" s="42"/>
      <c r="NVK447" s="42"/>
      <c r="NVL447" s="42"/>
      <c r="NVM447" s="42"/>
      <c r="NVN447" s="42"/>
      <c r="NVO447" s="42"/>
      <c r="NVP447" s="42"/>
      <c r="NVQ447" s="42"/>
      <c r="NVR447" s="42"/>
      <c r="NVS447" s="42"/>
      <c r="NVT447" s="42"/>
      <c r="NVU447" s="42"/>
      <c r="NVV447" s="42"/>
      <c r="NVW447" s="42"/>
      <c r="NVX447" s="42"/>
      <c r="NVY447" s="42"/>
      <c r="NVZ447" s="42"/>
      <c r="NWA447" s="42"/>
      <c r="NWB447" s="42"/>
      <c r="NWC447" s="42"/>
      <c r="NWD447" s="42"/>
      <c r="NWE447" s="42"/>
      <c r="NWF447" s="42"/>
      <c r="NWG447" s="42"/>
      <c r="NWH447" s="42"/>
      <c r="NWI447" s="42"/>
      <c r="NWJ447" s="42"/>
      <c r="NWK447" s="42"/>
      <c r="NWL447" s="42"/>
      <c r="NWM447" s="42"/>
      <c r="NWN447" s="42"/>
      <c r="NWO447" s="42"/>
      <c r="NWP447" s="42"/>
      <c r="NWQ447" s="42"/>
      <c r="NWR447" s="42"/>
      <c r="NWS447" s="42"/>
      <c r="NWT447" s="42"/>
      <c r="NWU447" s="42"/>
      <c r="NWV447" s="42"/>
      <c r="NWW447" s="42"/>
      <c r="NWX447" s="42"/>
      <c r="NWY447" s="42"/>
      <c r="NWZ447" s="42"/>
      <c r="NXA447" s="42"/>
      <c r="NXB447" s="42"/>
      <c r="NXC447" s="42"/>
      <c r="NXD447" s="42"/>
      <c r="NXE447" s="42"/>
      <c r="NXF447" s="42"/>
      <c r="NXG447" s="42"/>
      <c r="NXH447" s="42"/>
      <c r="NXI447" s="42"/>
      <c r="NXJ447" s="42"/>
      <c r="NXK447" s="42"/>
      <c r="NXL447" s="42"/>
      <c r="NXM447" s="42"/>
      <c r="NXN447" s="42"/>
      <c r="NXO447" s="42"/>
      <c r="NXP447" s="42"/>
      <c r="NXQ447" s="42"/>
      <c r="NXR447" s="42"/>
      <c r="NXS447" s="42"/>
      <c r="NXT447" s="42"/>
      <c r="NXU447" s="42"/>
      <c r="NXV447" s="42"/>
      <c r="NXW447" s="42"/>
      <c r="NXX447" s="42"/>
      <c r="NXY447" s="42"/>
      <c r="NXZ447" s="42"/>
      <c r="NYA447" s="42"/>
      <c r="NYB447" s="42"/>
      <c r="NYC447" s="42"/>
      <c r="NYD447" s="42"/>
      <c r="NYE447" s="42"/>
      <c r="NYF447" s="42"/>
      <c r="NYG447" s="42"/>
      <c r="NYH447" s="42"/>
      <c r="NYI447" s="42"/>
      <c r="NYJ447" s="42"/>
      <c r="NYK447" s="42"/>
      <c r="NYL447" s="42"/>
      <c r="NYM447" s="42"/>
      <c r="NYN447" s="42"/>
      <c r="NYO447" s="42"/>
      <c r="NYP447" s="42"/>
      <c r="NYQ447" s="42"/>
      <c r="NYR447" s="42"/>
      <c r="NYS447" s="42"/>
      <c r="NYT447" s="42"/>
      <c r="NYU447" s="42"/>
      <c r="NYV447" s="42"/>
      <c r="NYW447" s="42"/>
      <c r="NYX447" s="42"/>
      <c r="NYY447" s="42"/>
      <c r="NYZ447" s="42"/>
      <c r="NZA447" s="42"/>
      <c r="NZB447" s="42"/>
      <c r="NZC447" s="42"/>
      <c r="NZD447" s="42"/>
      <c r="NZE447" s="42"/>
      <c r="NZF447" s="42"/>
      <c r="NZG447" s="42"/>
      <c r="NZH447" s="42"/>
      <c r="NZI447" s="42"/>
      <c r="NZJ447" s="42"/>
      <c r="NZK447" s="42"/>
      <c r="NZL447" s="42"/>
      <c r="NZM447" s="42"/>
      <c r="NZN447" s="42"/>
      <c r="NZO447" s="42"/>
      <c r="NZP447" s="42"/>
      <c r="NZQ447" s="42"/>
      <c r="NZR447" s="42"/>
      <c r="NZS447" s="42"/>
      <c r="NZT447" s="42"/>
      <c r="NZU447" s="42"/>
      <c r="NZV447" s="42"/>
      <c r="NZW447" s="42"/>
      <c r="NZX447" s="42"/>
      <c r="NZY447" s="42"/>
      <c r="NZZ447" s="42"/>
      <c r="OAA447" s="42"/>
      <c r="OAB447" s="42"/>
      <c r="OAC447" s="42"/>
      <c r="OAD447" s="42"/>
      <c r="OAE447" s="42"/>
      <c r="OAF447" s="42"/>
      <c r="OAG447" s="42"/>
      <c r="OAH447" s="42"/>
      <c r="OAI447" s="42"/>
      <c r="OAJ447" s="42"/>
      <c r="OAK447" s="42"/>
      <c r="OAL447" s="42"/>
      <c r="OAM447" s="42"/>
      <c r="OAN447" s="42"/>
      <c r="OAO447" s="42"/>
      <c r="OAP447" s="42"/>
      <c r="OAQ447" s="42"/>
      <c r="OAR447" s="42"/>
      <c r="OAS447" s="42"/>
      <c r="OAT447" s="42"/>
      <c r="OAU447" s="42"/>
      <c r="OAV447" s="42"/>
      <c r="OAW447" s="42"/>
      <c r="OAX447" s="42"/>
      <c r="OAY447" s="42"/>
      <c r="OAZ447" s="42"/>
      <c r="OBA447" s="42"/>
      <c r="OBB447" s="42"/>
      <c r="OBC447" s="42"/>
      <c r="OBD447" s="42"/>
      <c r="OBE447" s="42"/>
      <c r="OBF447" s="42"/>
      <c r="OBG447" s="42"/>
      <c r="OBH447" s="42"/>
      <c r="OBI447" s="42"/>
      <c r="OBJ447" s="42"/>
      <c r="OBK447" s="42"/>
      <c r="OBL447" s="42"/>
      <c r="OBM447" s="42"/>
      <c r="OBN447" s="42"/>
      <c r="OBO447" s="42"/>
      <c r="OBP447" s="42"/>
      <c r="OBQ447" s="42"/>
      <c r="OBR447" s="42"/>
      <c r="OBS447" s="42"/>
      <c r="OBT447" s="42"/>
      <c r="OBU447" s="42"/>
      <c r="OBV447" s="42"/>
      <c r="OBW447" s="42"/>
      <c r="OBX447" s="42"/>
      <c r="OBY447" s="42"/>
      <c r="OBZ447" s="42"/>
      <c r="OCA447" s="42"/>
      <c r="OCB447" s="42"/>
      <c r="OCC447" s="42"/>
      <c r="OCD447" s="42"/>
      <c r="OCE447" s="42"/>
      <c r="OCF447" s="42"/>
      <c r="OCG447" s="42"/>
      <c r="OCH447" s="42"/>
      <c r="OCI447" s="42"/>
      <c r="OCJ447" s="42"/>
      <c r="OCK447" s="42"/>
      <c r="OCL447" s="42"/>
      <c r="OCM447" s="42"/>
      <c r="OCN447" s="42"/>
      <c r="OCO447" s="42"/>
      <c r="OCP447" s="42"/>
      <c r="OCQ447" s="42"/>
      <c r="OCR447" s="42"/>
      <c r="OCS447" s="42"/>
      <c r="OCT447" s="42"/>
      <c r="OCU447" s="42"/>
      <c r="OCV447" s="42"/>
      <c r="OCW447" s="42"/>
      <c r="OCX447" s="42"/>
      <c r="OCY447" s="42"/>
      <c r="OCZ447" s="42"/>
      <c r="ODA447" s="42"/>
      <c r="ODB447" s="42"/>
      <c r="ODC447" s="42"/>
      <c r="ODD447" s="42"/>
      <c r="ODE447" s="42"/>
      <c r="ODF447" s="42"/>
      <c r="ODG447" s="42"/>
      <c r="ODH447" s="42"/>
      <c r="ODI447" s="42"/>
      <c r="ODJ447" s="42"/>
      <c r="ODK447" s="42"/>
      <c r="ODL447" s="42"/>
      <c r="ODM447" s="42"/>
      <c r="ODN447" s="42"/>
      <c r="ODO447" s="42"/>
      <c r="ODP447" s="42"/>
      <c r="ODQ447" s="42"/>
      <c r="ODR447" s="42"/>
      <c r="ODS447" s="42"/>
      <c r="ODT447" s="42"/>
      <c r="ODU447" s="42"/>
      <c r="ODV447" s="42"/>
      <c r="ODW447" s="42"/>
      <c r="ODX447" s="42"/>
      <c r="ODY447" s="42"/>
      <c r="ODZ447" s="42"/>
      <c r="OEA447" s="42"/>
      <c r="OEB447" s="42"/>
      <c r="OEC447" s="42"/>
      <c r="OED447" s="42"/>
      <c r="OEE447" s="42"/>
      <c r="OEF447" s="42"/>
      <c r="OEG447" s="42"/>
      <c r="OEH447" s="42"/>
      <c r="OEI447" s="42"/>
      <c r="OEJ447" s="42"/>
      <c r="OEK447" s="42"/>
      <c r="OEL447" s="42"/>
      <c r="OEM447" s="42"/>
      <c r="OEN447" s="42"/>
      <c r="OEO447" s="42"/>
      <c r="OEP447" s="42"/>
      <c r="OEQ447" s="42"/>
      <c r="OER447" s="42"/>
      <c r="OES447" s="42"/>
      <c r="OET447" s="42"/>
      <c r="OEU447" s="42"/>
      <c r="OEV447" s="42"/>
      <c r="OEW447" s="42"/>
      <c r="OEX447" s="42"/>
      <c r="OEY447" s="42"/>
      <c r="OEZ447" s="42"/>
      <c r="OFA447" s="42"/>
      <c r="OFB447" s="42"/>
      <c r="OFC447" s="42"/>
      <c r="OFD447" s="42"/>
      <c r="OFE447" s="42"/>
      <c r="OFF447" s="42"/>
      <c r="OFG447" s="42"/>
      <c r="OFH447" s="42"/>
      <c r="OFI447" s="42"/>
      <c r="OFJ447" s="42"/>
      <c r="OFK447" s="42"/>
      <c r="OFL447" s="42"/>
      <c r="OFM447" s="42"/>
      <c r="OFN447" s="42"/>
      <c r="OFO447" s="42"/>
      <c r="OFP447" s="42"/>
      <c r="OFQ447" s="42"/>
      <c r="OFR447" s="42"/>
      <c r="OFS447" s="42"/>
      <c r="OFT447" s="42"/>
      <c r="OFU447" s="42"/>
      <c r="OFV447" s="42"/>
      <c r="OFW447" s="42"/>
      <c r="OFX447" s="42"/>
      <c r="OFY447" s="42"/>
      <c r="OFZ447" s="42"/>
      <c r="OGA447" s="42"/>
      <c r="OGB447" s="42"/>
      <c r="OGC447" s="42"/>
      <c r="OGD447" s="42"/>
      <c r="OGE447" s="42"/>
      <c r="OGF447" s="42"/>
      <c r="OGG447" s="42"/>
      <c r="OGH447" s="42"/>
      <c r="OGI447" s="42"/>
      <c r="OGJ447" s="42"/>
      <c r="OGK447" s="42"/>
      <c r="OGL447" s="42"/>
      <c r="OGM447" s="42"/>
      <c r="OGN447" s="42"/>
      <c r="OGO447" s="42"/>
      <c r="OGP447" s="42"/>
      <c r="OGQ447" s="42"/>
      <c r="OGR447" s="42"/>
      <c r="OGS447" s="42"/>
      <c r="OGT447" s="42"/>
      <c r="OGU447" s="42"/>
      <c r="OGV447" s="42"/>
      <c r="OGW447" s="42"/>
      <c r="OGX447" s="42"/>
      <c r="OGY447" s="42"/>
      <c r="OGZ447" s="42"/>
      <c r="OHA447" s="42"/>
      <c r="OHB447" s="42"/>
      <c r="OHC447" s="42"/>
      <c r="OHD447" s="42"/>
      <c r="OHE447" s="42"/>
      <c r="OHF447" s="42"/>
      <c r="OHG447" s="42"/>
      <c r="OHH447" s="42"/>
      <c r="OHI447" s="42"/>
      <c r="OHJ447" s="42"/>
      <c r="OHK447" s="42"/>
      <c r="OHL447" s="42"/>
      <c r="OHM447" s="42"/>
      <c r="OHN447" s="42"/>
      <c r="OHO447" s="42"/>
      <c r="OHP447" s="42"/>
      <c r="OHQ447" s="42"/>
      <c r="OHR447" s="42"/>
      <c r="OHS447" s="42"/>
      <c r="OHT447" s="42"/>
      <c r="OHU447" s="42"/>
      <c r="OHV447" s="42"/>
      <c r="OHW447" s="42"/>
      <c r="OHX447" s="42"/>
      <c r="OHY447" s="42"/>
      <c r="OHZ447" s="42"/>
      <c r="OIA447" s="42"/>
      <c r="OIB447" s="42"/>
      <c r="OIC447" s="42"/>
      <c r="OID447" s="42"/>
      <c r="OIE447" s="42"/>
      <c r="OIF447" s="42"/>
      <c r="OIG447" s="42"/>
      <c r="OIH447" s="42"/>
      <c r="OII447" s="42"/>
      <c r="OIJ447" s="42"/>
      <c r="OIK447" s="42"/>
      <c r="OIL447" s="42"/>
      <c r="OIM447" s="42"/>
      <c r="OIN447" s="42"/>
      <c r="OIO447" s="42"/>
      <c r="OIP447" s="42"/>
      <c r="OIQ447" s="42"/>
      <c r="OIR447" s="42"/>
      <c r="OIS447" s="42"/>
      <c r="OIT447" s="42"/>
      <c r="OIU447" s="42"/>
      <c r="OIV447" s="42"/>
      <c r="OIW447" s="42"/>
      <c r="OIX447" s="42"/>
      <c r="OIY447" s="42"/>
      <c r="OIZ447" s="42"/>
      <c r="OJA447" s="42"/>
      <c r="OJB447" s="42"/>
      <c r="OJC447" s="42"/>
      <c r="OJD447" s="42"/>
      <c r="OJE447" s="42"/>
      <c r="OJF447" s="42"/>
      <c r="OJG447" s="42"/>
      <c r="OJH447" s="42"/>
      <c r="OJI447" s="42"/>
      <c r="OJJ447" s="42"/>
      <c r="OJK447" s="42"/>
      <c r="OJL447" s="42"/>
      <c r="OJM447" s="42"/>
      <c r="OJN447" s="42"/>
      <c r="OJO447" s="42"/>
      <c r="OJP447" s="42"/>
      <c r="OJQ447" s="42"/>
      <c r="OJR447" s="42"/>
      <c r="OJS447" s="42"/>
      <c r="OJT447" s="42"/>
      <c r="OJU447" s="42"/>
      <c r="OJV447" s="42"/>
      <c r="OJW447" s="42"/>
      <c r="OJX447" s="42"/>
      <c r="OJY447" s="42"/>
      <c r="OJZ447" s="42"/>
      <c r="OKA447" s="42"/>
      <c r="OKB447" s="42"/>
      <c r="OKC447" s="42"/>
      <c r="OKD447" s="42"/>
      <c r="OKE447" s="42"/>
      <c r="OKF447" s="42"/>
      <c r="OKG447" s="42"/>
      <c r="OKH447" s="42"/>
      <c r="OKI447" s="42"/>
      <c r="OKJ447" s="42"/>
      <c r="OKK447" s="42"/>
      <c r="OKL447" s="42"/>
      <c r="OKM447" s="42"/>
      <c r="OKN447" s="42"/>
      <c r="OKO447" s="42"/>
      <c r="OKP447" s="42"/>
      <c r="OKQ447" s="42"/>
      <c r="OKR447" s="42"/>
      <c r="OKS447" s="42"/>
      <c r="OKT447" s="42"/>
      <c r="OKU447" s="42"/>
      <c r="OKV447" s="42"/>
      <c r="OKW447" s="42"/>
      <c r="OKX447" s="42"/>
      <c r="OKY447" s="42"/>
      <c r="OKZ447" s="42"/>
      <c r="OLA447" s="42"/>
      <c r="OLB447" s="42"/>
      <c r="OLC447" s="42"/>
      <c r="OLD447" s="42"/>
      <c r="OLE447" s="42"/>
      <c r="OLF447" s="42"/>
      <c r="OLG447" s="42"/>
      <c r="OLH447" s="42"/>
      <c r="OLI447" s="42"/>
      <c r="OLJ447" s="42"/>
      <c r="OLK447" s="42"/>
      <c r="OLL447" s="42"/>
      <c r="OLM447" s="42"/>
      <c r="OLN447" s="42"/>
      <c r="OLO447" s="42"/>
      <c r="OLP447" s="42"/>
      <c r="OLQ447" s="42"/>
      <c r="OLR447" s="42"/>
      <c r="OLS447" s="42"/>
      <c r="OLT447" s="42"/>
      <c r="OLU447" s="42"/>
      <c r="OLV447" s="42"/>
      <c r="OLW447" s="42"/>
      <c r="OLX447" s="42"/>
      <c r="OLY447" s="42"/>
      <c r="OLZ447" s="42"/>
      <c r="OMA447" s="42"/>
      <c r="OMB447" s="42"/>
      <c r="OMC447" s="42"/>
      <c r="OMD447" s="42"/>
      <c r="OME447" s="42"/>
      <c r="OMF447" s="42"/>
      <c r="OMG447" s="42"/>
      <c r="OMH447" s="42"/>
      <c r="OMI447" s="42"/>
      <c r="OMJ447" s="42"/>
      <c r="OMK447" s="42"/>
      <c r="OML447" s="42"/>
      <c r="OMM447" s="42"/>
      <c r="OMN447" s="42"/>
      <c r="OMO447" s="42"/>
      <c r="OMP447" s="42"/>
      <c r="OMQ447" s="42"/>
      <c r="OMR447" s="42"/>
      <c r="OMS447" s="42"/>
      <c r="OMT447" s="42"/>
      <c r="OMU447" s="42"/>
      <c r="OMV447" s="42"/>
      <c r="OMW447" s="42"/>
      <c r="OMX447" s="42"/>
      <c r="OMY447" s="42"/>
      <c r="OMZ447" s="42"/>
      <c r="ONA447" s="42"/>
      <c r="ONB447" s="42"/>
      <c r="ONC447" s="42"/>
      <c r="OND447" s="42"/>
      <c r="ONE447" s="42"/>
      <c r="ONF447" s="42"/>
      <c r="ONG447" s="42"/>
      <c r="ONH447" s="42"/>
      <c r="ONI447" s="42"/>
      <c r="ONJ447" s="42"/>
      <c r="ONK447" s="42"/>
      <c r="ONL447" s="42"/>
      <c r="ONM447" s="42"/>
      <c r="ONN447" s="42"/>
      <c r="ONO447" s="42"/>
      <c r="ONP447" s="42"/>
      <c r="ONQ447" s="42"/>
      <c r="ONR447" s="42"/>
      <c r="ONS447" s="42"/>
      <c r="ONT447" s="42"/>
      <c r="ONU447" s="42"/>
      <c r="ONV447" s="42"/>
      <c r="ONW447" s="42"/>
      <c r="ONX447" s="42"/>
      <c r="ONY447" s="42"/>
      <c r="ONZ447" s="42"/>
      <c r="OOA447" s="42"/>
      <c r="OOB447" s="42"/>
      <c r="OOC447" s="42"/>
      <c r="OOD447" s="42"/>
      <c r="OOE447" s="42"/>
      <c r="OOF447" s="42"/>
      <c r="OOG447" s="42"/>
      <c r="OOH447" s="42"/>
      <c r="OOI447" s="42"/>
      <c r="OOJ447" s="42"/>
      <c r="OOK447" s="42"/>
      <c r="OOL447" s="42"/>
      <c r="OOM447" s="42"/>
      <c r="OON447" s="42"/>
      <c r="OOO447" s="42"/>
      <c r="OOP447" s="42"/>
      <c r="OOQ447" s="42"/>
      <c r="OOR447" s="42"/>
      <c r="OOS447" s="42"/>
      <c r="OOT447" s="42"/>
      <c r="OOU447" s="42"/>
      <c r="OOV447" s="42"/>
      <c r="OOW447" s="42"/>
      <c r="OOX447" s="42"/>
      <c r="OOY447" s="42"/>
      <c r="OOZ447" s="42"/>
      <c r="OPA447" s="42"/>
      <c r="OPB447" s="42"/>
      <c r="OPC447" s="42"/>
      <c r="OPD447" s="42"/>
      <c r="OPE447" s="42"/>
      <c r="OPF447" s="42"/>
      <c r="OPG447" s="42"/>
      <c r="OPH447" s="42"/>
      <c r="OPI447" s="42"/>
      <c r="OPJ447" s="42"/>
      <c r="OPK447" s="42"/>
      <c r="OPL447" s="42"/>
      <c r="OPM447" s="42"/>
      <c r="OPN447" s="42"/>
      <c r="OPO447" s="42"/>
      <c r="OPP447" s="42"/>
      <c r="OPQ447" s="42"/>
      <c r="OPR447" s="42"/>
      <c r="OPS447" s="42"/>
      <c r="OPT447" s="42"/>
      <c r="OPU447" s="42"/>
      <c r="OPV447" s="42"/>
      <c r="OPW447" s="42"/>
      <c r="OPX447" s="42"/>
      <c r="OPY447" s="42"/>
      <c r="OPZ447" s="42"/>
      <c r="OQA447" s="42"/>
      <c r="OQB447" s="42"/>
      <c r="OQC447" s="42"/>
      <c r="OQD447" s="42"/>
      <c r="OQE447" s="42"/>
      <c r="OQF447" s="42"/>
      <c r="OQG447" s="42"/>
      <c r="OQH447" s="42"/>
      <c r="OQI447" s="42"/>
      <c r="OQJ447" s="42"/>
      <c r="OQK447" s="42"/>
      <c r="OQL447" s="42"/>
      <c r="OQM447" s="42"/>
      <c r="OQN447" s="42"/>
      <c r="OQO447" s="42"/>
      <c r="OQP447" s="42"/>
      <c r="OQQ447" s="42"/>
      <c r="OQR447" s="42"/>
      <c r="OQS447" s="42"/>
      <c r="OQT447" s="42"/>
      <c r="OQU447" s="42"/>
      <c r="OQV447" s="42"/>
      <c r="OQW447" s="42"/>
      <c r="OQX447" s="42"/>
      <c r="OQY447" s="42"/>
      <c r="OQZ447" s="42"/>
      <c r="ORA447" s="42"/>
      <c r="ORB447" s="42"/>
      <c r="ORC447" s="42"/>
      <c r="ORD447" s="42"/>
      <c r="ORE447" s="42"/>
      <c r="ORF447" s="42"/>
      <c r="ORG447" s="42"/>
      <c r="ORH447" s="42"/>
      <c r="ORI447" s="42"/>
      <c r="ORJ447" s="42"/>
      <c r="ORK447" s="42"/>
      <c r="ORL447" s="42"/>
      <c r="ORM447" s="42"/>
      <c r="ORN447" s="42"/>
      <c r="ORO447" s="42"/>
      <c r="ORP447" s="42"/>
      <c r="ORQ447" s="42"/>
      <c r="ORR447" s="42"/>
      <c r="ORS447" s="42"/>
      <c r="ORT447" s="42"/>
      <c r="ORU447" s="42"/>
      <c r="ORV447" s="42"/>
      <c r="ORW447" s="42"/>
      <c r="ORX447" s="42"/>
      <c r="ORY447" s="42"/>
      <c r="ORZ447" s="42"/>
      <c r="OSA447" s="42"/>
      <c r="OSB447" s="42"/>
      <c r="OSC447" s="42"/>
      <c r="OSD447" s="42"/>
      <c r="OSE447" s="42"/>
      <c r="OSF447" s="42"/>
      <c r="OSG447" s="42"/>
      <c r="OSH447" s="42"/>
      <c r="OSI447" s="42"/>
      <c r="OSJ447" s="42"/>
      <c r="OSK447" s="42"/>
      <c r="OSL447" s="42"/>
      <c r="OSM447" s="42"/>
      <c r="OSN447" s="42"/>
      <c r="OSO447" s="42"/>
      <c r="OSP447" s="42"/>
      <c r="OSQ447" s="42"/>
      <c r="OSR447" s="42"/>
      <c r="OSS447" s="42"/>
      <c r="OST447" s="42"/>
      <c r="OSU447" s="42"/>
      <c r="OSV447" s="42"/>
      <c r="OSW447" s="42"/>
      <c r="OSX447" s="42"/>
      <c r="OSY447" s="42"/>
      <c r="OSZ447" s="42"/>
      <c r="OTA447" s="42"/>
      <c r="OTB447" s="42"/>
      <c r="OTC447" s="42"/>
      <c r="OTD447" s="42"/>
      <c r="OTE447" s="42"/>
      <c r="OTF447" s="42"/>
      <c r="OTG447" s="42"/>
      <c r="OTH447" s="42"/>
      <c r="OTI447" s="42"/>
      <c r="OTJ447" s="42"/>
      <c r="OTK447" s="42"/>
      <c r="OTL447" s="42"/>
      <c r="OTM447" s="42"/>
      <c r="OTN447" s="42"/>
      <c r="OTO447" s="42"/>
      <c r="OTP447" s="42"/>
      <c r="OTQ447" s="42"/>
      <c r="OTR447" s="42"/>
      <c r="OTS447" s="42"/>
      <c r="OTT447" s="42"/>
      <c r="OTU447" s="42"/>
      <c r="OTV447" s="42"/>
      <c r="OTW447" s="42"/>
      <c r="OTX447" s="42"/>
      <c r="OTY447" s="42"/>
      <c r="OTZ447" s="42"/>
      <c r="OUA447" s="42"/>
      <c r="OUB447" s="42"/>
      <c r="OUC447" s="42"/>
      <c r="OUD447" s="42"/>
      <c r="OUE447" s="42"/>
      <c r="OUF447" s="42"/>
      <c r="OUG447" s="42"/>
      <c r="OUH447" s="42"/>
      <c r="OUI447" s="42"/>
      <c r="OUJ447" s="42"/>
      <c r="OUK447" s="42"/>
      <c r="OUL447" s="42"/>
      <c r="OUM447" s="42"/>
      <c r="OUN447" s="42"/>
      <c r="OUO447" s="42"/>
      <c r="OUP447" s="42"/>
      <c r="OUQ447" s="42"/>
      <c r="OUR447" s="42"/>
      <c r="OUS447" s="42"/>
      <c r="OUT447" s="42"/>
      <c r="OUU447" s="42"/>
      <c r="OUV447" s="42"/>
      <c r="OUW447" s="42"/>
      <c r="OUX447" s="42"/>
      <c r="OUY447" s="42"/>
      <c r="OUZ447" s="42"/>
      <c r="OVA447" s="42"/>
      <c r="OVB447" s="42"/>
      <c r="OVC447" s="42"/>
      <c r="OVD447" s="42"/>
      <c r="OVE447" s="42"/>
      <c r="OVF447" s="42"/>
      <c r="OVG447" s="42"/>
      <c r="OVH447" s="42"/>
      <c r="OVI447" s="42"/>
      <c r="OVJ447" s="42"/>
      <c r="OVK447" s="42"/>
      <c r="OVL447" s="42"/>
      <c r="OVM447" s="42"/>
      <c r="OVN447" s="42"/>
      <c r="OVO447" s="42"/>
      <c r="OVP447" s="42"/>
      <c r="OVQ447" s="42"/>
      <c r="OVR447" s="42"/>
      <c r="OVS447" s="42"/>
      <c r="OVT447" s="42"/>
      <c r="OVU447" s="42"/>
      <c r="OVV447" s="42"/>
      <c r="OVW447" s="42"/>
      <c r="OVX447" s="42"/>
      <c r="OVY447" s="42"/>
      <c r="OVZ447" s="42"/>
      <c r="OWA447" s="42"/>
      <c r="OWB447" s="42"/>
      <c r="OWC447" s="42"/>
      <c r="OWD447" s="42"/>
      <c r="OWE447" s="42"/>
      <c r="OWF447" s="42"/>
      <c r="OWG447" s="42"/>
      <c r="OWH447" s="42"/>
      <c r="OWI447" s="42"/>
      <c r="OWJ447" s="42"/>
      <c r="OWK447" s="42"/>
      <c r="OWL447" s="42"/>
      <c r="OWM447" s="42"/>
      <c r="OWN447" s="42"/>
      <c r="OWO447" s="42"/>
      <c r="OWP447" s="42"/>
      <c r="OWQ447" s="42"/>
      <c r="OWR447" s="42"/>
      <c r="OWS447" s="42"/>
      <c r="OWT447" s="42"/>
      <c r="OWU447" s="42"/>
      <c r="OWV447" s="42"/>
      <c r="OWW447" s="42"/>
      <c r="OWX447" s="42"/>
      <c r="OWY447" s="42"/>
      <c r="OWZ447" s="42"/>
      <c r="OXA447" s="42"/>
      <c r="OXB447" s="42"/>
      <c r="OXC447" s="42"/>
      <c r="OXD447" s="42"/>
      <c r="OXE447" s="42"/>
      <c r="OXF447" s="42"/>
      <c r="OXG447" s="42"/>
      <c r="OXH447" s="42"/>
      <c r="OXI447" s="42"/>
      <c r="OXJ447" s="42"/>
      <c r="OXK447" s="42"/>
      <c r="OXL447" s="42"/>
      <c r="OXM447" s="42"/>
      <c r="OXN447" s="42"/>
      <c r="OXO447" s="42"/>
      <c r="OXP447" s="42"/>
      <c r="OXQ447" s="42"/>
      <c r="OXR447" s="42"/>
      <c r="OXS447" s="42"/>
      <c r="OXT447" s="42"/>
      <c r="OXU447" s="42"/>
      <c r="OXV447" s="42"/>
      <c r="OXW447" s="42"/>
      <c r="OXX447" s="42"/>
      <c r="OXY447" s="42"/>
      <c r="OXZ447" s="42"/>
      <c r="OYA447" s="42"/>
      <c r="OYB447" s="42"/>
      <c r="OYC447" s="42"/>
      <c r="OYD447" s="42"/>
      <c r="OYE447" s="42"/>
      <c r="OYF447" s="42"/>
      <c r="OYG447" s="42"/>
      <c r="OYH447" s="42"/>
      <c r="OYI447" s="42"/>
      <c r="OYJ447" s="42"/>
      <c r="OYK447" s="42"/>
      <c r="OYL447" s="42"/>
      <c r="OYM447" s="42"/>
      <c r="OYN447" s="42"/>
      <c r="OYO447" s="42"/>
      <c r="OYP447" s="42"/>
      <c r="OYQ447" s="42"/>
      <c r="OYR447" s="42"/>
      <c r="OYS447" s="42"/>
      <c r="OYT447" s="42"/>
      <c r="OYU447" s="42"/>
      <c r="OYV447" s="42"/>
      <c r="OYW447" s="42"/>
      <c r="OYX447" s="42"/>
      <c r="OYY447" s="42"/>
      <c r="OYZ447" s="42"/>
      <c r="OZA447" s="42"/>
      <c r="OZB447" s="42"/>
      <c r="OZC447" s="42"/>
      <c r="OZD447" s="42"/>
      <c r="OZE447" s="42"/>
      <c r="OZF447" s="42"/>
      <c r="OZG447" s="42"/>
      <c r="OZH447" s="42"/>
      <c r="OZI447" s="42"/>
      <c r="OZJ447" s="42"/>
      <c r="OZK447" s="42"/>
      <c r="OZL447" s="42"/>
      <c r="OZM447" s="42"/>
      <c r="OZN447" s="42"/>
      <c r="OZO447" s="42"/>
      <c r="OZP447" s="42"/>
      <c r="OZQ447" s="42"/>
      <c r="OZR447" s="42"/>
      <c r="OZS447" s="42"/>
      <c r="OZT447" s="42"/>
      <c r="OZU447" s="42"/>
      <c r="OZV447" s="42"/>
      <c r="OZW447" s="42"/>
      <c r="OZX447" s="42"/>
      <c r="OZY447" s="42"/>
      <c r="OZZ447" s="42"/>
      <c r="PAA447" s="42"/>
      <c r="PAB447" s="42"/>
      <c r="PAC447" s="42"/>
      <c r="PAD447" s="42"/>
      <c r="PAE447" s="42"/>
      <c r="PAF447" s="42"/>
      <c r="PAG447" s="42"/>
      <c r="PAH447" s="42"/>
      <c r="PAI447" s="42"/>
      <c r="PAJ447" s="42"/>
      <c r="PAK447" s="42"/>
      <c r="PAL447" s="42"/>
      <c r="PAM447" s="42"/>
      <c r="PAN447" s="42"/>
      <c r="PAO447" s="42"/>
      <c r="PAP447" s="42"/>
      <c r="PAQ447" s="42"/>
      <c r="PAR447" s="42"/>
      <c r="PAS447" s="42"/>
      <c r="PAT447" s="42"/>
      <c r="PAU447" s="42"/>
      <c r="PAV447" s="42"/>
      <c r="PAW447" s="42"/>
      <c r="PAX447" s="42"/>
      <c r="PAY447" s="42"/>
      <c r="PAZ447" s="42"/>
      <c r="PBA447" s="42"/>
      <c r="PBB447" s="42"/>
      <c r="PBC447" s="42"/>
      <c r="PBD447" s="42"/>
      <c r="PBE447" s="42"/>
      <c r="PBF447" s="42"/>
      <c r="PBG447" s="42"/>
      <c r="PBH447" s="42"/>
      <c r="PBI447" s="42"/>
      <c r="PBJ447" s="42"/>
      <c r="PBK447" s="42"/>
      <c r="PBL447" s="42"/>
      <c r="PBM447" s="42"/>
      <c r="PBN447" s="42"/>
      <c r="PBO447" s="42"/>
      <c r="PBP447" s="42"/>
      <c r="PBQ447" s="42"/>
      <c r="PBR447" s="42"/>
      <c r="PBS447" s="42"/>
      <c r="PBT447" s="42"/>
      <c r="PBU447" s="42"/>
      <c r="PBV447" s="42"/>
      <c r="PBW447" s="42"/>
      <c r="PBX447" s="42"/>
      <c r="PBY447" s="42"/>
      <c r="PBZ447" s="42"/>
      <c r="PCA447" s="42"/>
      <c r="PCB447" s="42"/>
      <c r="PCC447" s="42"/>
      <c r="PCD447" s="42"/>
      <c r="PCE447" s="42"/>
      <c r="PCF447" s="42"/>
      <c r="PCG447" s="42"/>
      <c r="PCH447" s="42"/>
      <c r="PCI447" s="42"/>
      <c r="PCJ447" s="42"/>
      <c r="PCK447" s="42"/>
      <c r="PCL447" s="42"/>
      <c r="PCM447" s="42"/>
      <c r="PCN447" s="42"/>
      <c r="PCO447" s="42"/>
      <c r="PCP447" s="42"/>
      <c r="PCQ447" s="42"/>
      <c r="PCR447" s="42"/>
      <c r="PCS447" s="42"/>
      <c r="PCT447" s="42"/>
      <c r="PCU447" s="42"/>
      <c r="PCV447" s="42"/>
      <c r="PCW447" s="42"/>
      <c r="PCX447" s="42"/>
      <c r="PCY447" s="42"/>
      <c r="PCZ447" s="42"/>
      <c r="PDA447" s="42"/>
      <c r="PDB447" s="42"/>
      <c r="PDC447" s="42"/>
      <c r="PDD447" s="42"/>
      <c r="PDE447" s="42"/>
      <c r="PDF447" s="42"/>
      <c r="PDG447" s="42"/>
      <c r="PDH447" s="42"/>
      <c r="PDI447" s="42"/>
      <c r="PDJ447" s="42"/>
      <c r="PDK447" s="42"/>
      <c r="PDL447" s="42"/>
      <c r="PDM447" s="42"/>
      <c r="PDN447" s="42"/>
      <c r="PDO447" s="42"/>
      <c r="PDP447" s="42"/>
      <c r="PDQ447" s="42"/>
      <c r="PDR447" s="42"/>
      <c r="PDS447" s="42"/>
      <c r="PDT447" s="42"/>
      <c r="PDU447" s="42"/>
      <c r="PDV447" s="42"/>
      <c r="PDW447" s="42"/>
      <c r="PDX447" s="42"/>
      <c r="PDY447" s="42"/>
      <c r="PDZ447" s="42"/>
      <c r="PEA447" s="42"/>
      <c r="PEB447" s="42"/>
      <c r="PEC447" s="42"/>
      <c r="PED447" s="42"/>
      <c r="PEE447" s="42"/>
      <c r="PEF447" s="42"/>
      <c r="PEG447" s="42"/>
      <c r="PEH447" s="42"/>
      <c r="PEI447" s="42"/>
      <c r="PEJ447" s="42"/>
      <c r="PEK447" s="42"/>
      <c r="PEL447" s="42"/>
      <c r="PEM447" s="42"/>
      <c r="PEN447" s="42"/>
      <c r="PEO447" s="42"/>
      <c r="PEP447" s="42"/>
      <c r="PEQ447" s="42"/>
      <c r="PER447" s="42"/>
      <c r="PES447" s="42"/>
      <c r="PET447" s="42"/>
      <c r="PEU447" s="42"/>
      <c r="PEV447" s="42"/>
      <c r="PEW447" s="42"/>
      <c r="PEX447" s="42"/>
      <c r="PEY447" s="42"/>
      <c r="PEZ447" s="42"/>
      <c r="PFA447" s="42"/>
      <c r="PFB447" s="42"/>
      <c r="PFC447" s="42"/>
      <c r="PFD447" s="42"/>
      <c r="PFE447" s="42"/>
      <c r="PFF447" s="42"/>
      <c r="PFG447" s="42"/>
      <c r="PFH447" s="42"/>
      <c r="PFI447" s="42"/>
      <c r="PFJ447" s="42"/>
      <c r="PFK447" s="42"/>
      <c r="PFL447" s="42"/>
      <c r="PFM447" s="42"/>
      <c r="PFN447" s="42"/>
      <c r="PFO447" s="42"/>
      <c r="PFP447" s="42"/>
      <c r="PFQ447" s="42"/>
      <c r="PFR447" s="42"/>
      <c r="PFS447" s="42"/>
      <c r="PFT447" s="42"/>
      <c r="PFU447" s="42"/>
      <c r="PFV447" s="42"/>
      <c r="PFW447" s="42"/>
      <c r="PFX447" s="42"/>
      <c r="PFY447" s="42"/>
      <c r="PFZ447" s="42"/>
      <c r="PGA447" s="42"/>
      <c r="PGB447" s="42"/>
      <c r="PGC447" s="42"/>
      <c r="PGD447" s="42"/>
      <c r="PGE447" s="42"/>
      <c r="PGF447" s="42"/>
      <c r="PGG447" s="42"/>
      <c r="PGH447" s="42"/>
      <c r="PGI447" s="42"/>
      <c r="PGJ447" s="42"/>
      <c r="PGK447" s="42"/>
      <c r="PGL447" s="42"/>
      <c r="PGM447" s="42"/>
      <c r="PGN447" s="42"/>
      <c r="PGO447" s="42"/>
      <c r="PGP447" s="42"/>
      <c r="PGQ447" s="42"/>
      <c r="PGR447" s="42"/>
      <c r="PGS447" s="42"/>
      <c r="PGT447" s="42"/>
      <c r="PGU447" s="42"/>
      <c r="PGV447" s="42"/>
      <c r="PGW447" s="42"/>
      <c r="PGX447" s="42"/>
      <c r="PGY447" s="42"/>
      <c r="PGZ447" s="42"/>
      <c r="PHA447" s="42"/>
      <c r="PHB447" s="42"/>
      <c r="PHC447" s="42"/>
      <c r="PHD447" s="42"/>
      <c r="PHE447" s="42"/>
      <c r="PHF447" s="42"/>
      <c r="PHG447" s="42"/>
      <c r="PHH447" s="42"/>
      <c r="PHI447" s="42"/>
      <c r="PHJ447" s="42"/>
      <c r="PHK447" s="42"/>
      <c r="PHL447" s="42"/>
      <c r="PHM447" s="42"/>
      <c r="PHN447" s="42"/>
      <c r="PHO447" s="42"/>
      <c r="PHP447" s="42"/>
      <c r="PHQ447" s="42"/>
      <c r="PHR447" s="42"/>
      <c r="PHS447" s="42"/>
      <c r="PHT447" s="42"/>
      <c r="PHU447" s="42"/>
      <c r="PHV447" s="42"/>
      <c r="PHW447" s="42"/>
      <c r="PHX447" s="42"/>
      <c r="PHY447" s="42"/>
      <c r="PHZ447" s="42"/>
      <c r="PIA447" s="42"/>
      <c r="PIB447" s="42"/>
      <c r="PIC447" s="42"/>
      <c r="PID447" s="42"/>
      <c r="PIE447" s="42"/>
      <c r="PIF447" s="42"/>
      <c r="PIG447" s="42"/>
      <c r="PIH447" s="42"/>
      <c r="PII447" s="42"/>
      <c r="PIJ447" s="42"/>
      <c r="PIK447" s="42"/>
      <c r="PIL447" s="42"/>
      <c r="PIM447" s="42"/>
      <c r="PIN447" s="42"/>
      <c r="PIO447" s="42"/>
      <c r="PIP447" s="42"/>
      <c r="PIQ447" s="42"/>
      <c r="PIR447" s="42"/>
      <c r="PIS447" s="42"/>
      <c r="PIT447" s="42"/>
      <c r="PIU447" s="42"/>
      <c r="PIV447" s="42"/>
      <c r="PIW447" s="42"/>
      <c r="PIX447" s="42"/>
      <c r="PIY447" s="42"/>
      <c r="PIZ447" s="42"/>
      <c r="PJA447" s="42"/>
      <c r="PJB447" s="42"/>
      <c r="PJC447" s="42"/>
      <c r="PJD447" s="42"/>
      <c r="PJE447" s="42"/>
      <c r="PJF447" s="42"/>
      <c r="PJG447" s="42"/>
      <c r="PJH447" s="42"/>
      <c r="PJI447" s="42"/>
      <c r="PJJ447" s="42"/>
      <c r="PJK447" s="42"/>
      <c r="PJL447" s="42"/>
      <c r="PJM447" s="42"/>
      <c r="PJN447" s="42"/>
      <c r="PJO447" s="42"/>
      <c r="PJP447" s="42"/>
      <c r="PJQ447" s="42"/>
      <c r="PJR447" s="42"/>
      <c r="PJS447" s="42"/>
      <c r="PJT447" s="42"/>
      <c r="PJU447" s="42"/>
      <c r="PJV447" s="42"/>
      <c r="PJW447" s="42"/>
      <c r="PJX447" s="42"/>
      <c r="PJY447" s="42"/>
      <c r="PJZ447" s="42"/>
      <c r="PKA447" s="42"/>
      <c r="PKB447" s="42"/>
      <c r="PKC447" s="42"/>
      <c r="PKD447" s="42"/>
      <c r="PKE447" s="42"/>
      <c r="PKF447" s="42"/>
      <c r="PKG447" s="42"/>
      <c r="PKH447" s="42"/>
      <c r="PKI447" s="42"/>
      <c r="PKJ447" s="42"/>
      <c r="PKK447" s="42"/>
      <c r="PKL447" s="42"/>
      <c r="PKM447" s="42"/>
      <c r="PKN447" s="42"/>
      <c r="PKO447" s="42"/>
      <c r="PKP447" s="42"/>
      <c r="PKQ447" s="42"/>
      <c r="PKR447" s="42"/>
      <c r="PKS447" s="42"/>
      <c r="PKT447" s="42"/>
      <c r="PKU447" s="42"/>
      <c r="PKV447" s="42"/>
      <c r="PKW447" s="42"/>
      <c r="PKX447" s="42"/>
      <c r="PKY447" s="42"/>
      <c r="PKZ447" s="42"/>
      <c r="PLA447" s="42"/>
      <c r="PLB447" s="42"/>
      <c r="PLC447" s="42"/>
      <c r="PLD447" s="42"/>
      <c r="PLE447" s="42"/>
      <c r="PLF447" s="42"/>
      <c r="PLG447" s="42"/>
      <c r="PLH447" s="42"/>
      <c r="PLI447" s="42"/>
      <c r="PLJ447" s="42"/>
      <c r="PLK447" s="42"/>
      <c r="PLL447" s="42"/>
      <c r="PLM447" s="42"/>
      <c r="PLN447" s="42"/>
      <c r="PLO447" s="42"/>
      <c r="PLP447" s="42"/>
      <c r="PLQ447" s="42"/>
      <c r="PLR447" s="42"/>
      <c r="PLS447" s="42"/>
      <c r="PLT447" s="42"/>
      <c r="PLU447" s="42"/>
      <c r="PLV447" s="42"/>
      <c r="PLW447" s="42"/>
      <c r="PLX447" s="42"/>
      <c r="PLY447" s="42"/>
      <c r="PLZ447" s="42"/>
      <c r="PMA447" s="42"/>
      <c r="PMB447" s="42"/>
      <c r="PMC447" s="42"/>
      <c r="PMD447" s="42"/>
      <c r="PME447" s="42"/>
      <c r="PMF447" s="42"/>
      <c r="PMG447" s="42"/>
      <c r="PMH447" s="42"/>
      <c r="PMI447" s="42"/>
      <c r="PMJ447" s="42"/>
      <c r="PMK447" s="42"/>
      <c r="PML447" s="42"/>
      <c r="PMM447" s="42"/>
      <c r="PMN447" s="42"/>
      <c r="PMO447" s="42"/>
      <c r="PMP447" s="42"/>
      <c r="PMQ447" s="42"/>
      <c r="PMR447" s="42"/>
      <c r="PMS447" s="42"/>
      <c r="PMT447" s="42"/>
      <c r="PMU447" s="42"/>
      <c r="PMV447" s="42"/>
      <c r="PMW447" s="42"/>
      <c r="PMX447" s="42"/>
      <c r="PMY447" s="42"/>
      <c r="PMZ447" s="42"/>
      <c r="PNA447" s="42"/>
      <c r="PNB447" s="42"/>
      <c r="PNC447" s="42"/>
      <c r="PND447" s="42"/>
      <c r="PNE447" s="42"/>
      <c r="PNF447" s="42"/>
      <c r="PNG447" s="42"/>
      <c r="PNH447" s="42"/>
      <c r="PNI447" s="42"/>
      <c r="PNJ447" s="42"/>
      <c r="PNK447" s="42"/>
      <c r="PNL447" s="42"/>
      <c r="PNM447" s="42"/>
      <c r="PNN447" s="42"/>
      <c r="PNO447" s="42"/>
      <c r="PNP447" s="42"/>
      <c r="PNQ447" s="42"/>
      <c r="PNR447" s="42"/>
      <c r="PNS447" s="42"/>
      <c r="PNT447" s="42"/>
      <c r="PNU447" s="42"/>
      <c r="PNV447" s="42"/>
      <c r="PNW447" s="42"/>
      <c r="PNX447" s="42"/>
      <c r="PNY447" s="42"/>
      <c r="PNZ447" s="42"/>
      <c r="POA447" s="42"/>
      <c r="POB447" s="42"/>
      <c r="POC447" s="42"/>
      <c r="POD447" s="42"/>
      <c r="POE447" s="42"/>
      <c r="POF447" s="42"/>
      <c r="POG447" s="42"/>
      <c r="POH447" s="42"/>
      <c r="POI447" s="42"/>
      <c r="POJ447" s="42"/>
      <c r="POK447" s="42"/>
      <c r="POL447" s="42"/>
      <c r="POM447" s="42"/>
      <c r="PON447" s="42"/>
      <c r="POO447" s="42"/>
      <c r="POP447" s="42"/>
      <c r="POQ447" s="42"/>
      <c r="POR447" s="42"/>
      <c r="POS447" s="42"/>
      <c r="POT447" s="42"/>
      <c r="POU447" s="42"/>
      <c r="POV447" s="42"/>
      <c r="POW447" s="42"/>
      <c r="POX447" s="42"/>
      <c r="POY447" s="42"/>
      <c r="POZ447" s="42"/>
      <c r="PPA447" s="42"/>
      <c r="PPB447" s="42"/>
      <c r="PPC447" s="42"/>
      <c r="PPD447" s="42"/>
      <c r="PPE447" s="42"/>
      <c r="PPF447" s="42"/>
      <c r="PPG447" s="42"/>
      <c r="PPH447" s="42"/>
      <c r="PPI447" s="42"/>
      <c r="PPJ447" s="42"/>
      <c r="PPK447" s="42"/>
      <c r="PPL447" s="42"/>
      <c r="PPM447" s="42"/>
      <c r="PPN447" s="42"/>
      <c r="PPO447" s="42"/>
      <c r="PPP447" s="42"/>
      <c r="PPQ447" s="42"/>
      <c r="PPR447" s="42"/>
      <c r="PPS447" s="42"/>
      <c r="PPT447" s="42"/>
      <c r="PPU447" s="42"/>
      <c r="PPV447" s="42"/>
      <c r="PPW447" s="42"/>
      <c r="PPX447" s="42"/>
      <c r="PPY447" s="42"/>
      <c r="PPZ447" s="42"/>
      <c r="PQA447" s="42"/>
      <c r="PQB447" s="42"/>
      <c r="PQC447" s="42"/>
      <c r="PQD447" s="42"/>
      <c r="PQE447" s="42"/>
      <c r="PQF447" s="42"/>
      <c r="PQG447" s="42"/>
      <c r="PQH447" s="42"/>
      <c r="PQI447" s="42"/>
      <c r="PQJ447" s="42"/>
      <c r="PQK447" s="42"/>
      <c r="PQL447" s="42"/>
      <c r="PQM447" s="42"/>
      <c r="PQN447" s="42"/>
      <c r="PQO447" s="42"/>
      <c r="PQP447" s="42"/>
      <c r="PQQ447" s="42"/>
      <c r="PQR447" s="42"/>
      <c r="PQS447" s="42"/>
      <c r="PQT447" s="42"/>
      <c r="PQU447" s="42"/>
      <c r="PQV447" s="42"/>
      <c r="PQW447" s="42"/>
      <c r="PQX447" s="42"/>
      <c r="PQY447" s="42"/>
      <c r="PQZ447" s="42"/>
      <c r="PRA447" s="42"/>
      <c r="PRB447" s="42"/>
      <c r="PRC447" s="42"/>
      <c r="PRD447" s="42"/>
      <c r="PRE447" s="42"/>
      <c r="PRF447" s="42"/>
      <c r="PRG447" s="42"/>
      <c r="PRH447" s="42"/>
      <c r="PRI447" s="42"/>
      <c r="PRJ447" s="42"/>
      <c r="PRK447" s="42"/>
      <c r="PRL447" s="42"/>
      <c r="PRM447" s="42"/>
      <c r="PRN447" s="42"/>
      <c r="PRO447" s="42"/>
      <c r="PRP447" s="42"/>
      <c r="PRQ447" s="42"/>
      <c r="PRR447" s="42"/>
      <c r="PRS447" s="42"/>
      <c r="PRT447" s="42"/>
      <c r="PRU447" s="42"/>
      <c r="PRV447" s="42"/>
      <c r="PRW447" s="42"/>
      <c r="PRX447" s="42"/>
      <c r="PRY447" s="42"/>
      <c r="PRZ447" s="42"/>
      <c r="PSA447" s="42"/>
      <c r="PSB447" s="42"/>
      <c r="PSC447" s="42"/>
      <c r="PSD447" s="42"/>
      <c r="PSE447" s="42"/>
      <c r="PSF447" s="42"/>
      <c r="PSG447" s="42"/>
      <c r="PSH447" s="42"/>
      <c r="PSI447" s="42"/>
      <c r="PSJ447" s="42"/>
      <c r="PSK447" s="42"/>
      <c r="PSL447" s="42"/>
      <c r="PSM447" s="42"/>
      <c r="PSN447" s="42"/>
      <c r="PSO447" s="42"/>
      <c r="PSP447" s="42"/>
      <c r="PSQ447" s="42"/>
      <c r="PSR447" s="42"/>
      <c r="PSS447" s="42"/>
      <c r="PST447" s="42"/>
      <c r="PSU447" s="42"/>
      <c r="PSV447" s="42"/>
      <c r="PSW447" s="42"/>
      <c r="PSX447" s="42"/>
      <c r="PSY447" s="42"/>
      <c r="PSZ447" s="42"/>
      <c r="PTA447" s="42"/>
      <c r="PTB447" s="42"/>
      <c r="PTC447" s="42"/>
      <c r="PTD447" s="42"/>
      <c r="PTE447" s="42"/>
      <c r="PTF447" s="42"/>
      <c r="PTG447" s="42"/>
      <c r="PTH447" s="42"/>
      <c r="PTI447" s="42"/>
      <c r="PTJ447" s="42"/>
      <c r="PTK447" s="42"/>
      <c r="PTL447" s="42"/>
      <c r="PTM447" s="42"/>
      <c r="PTN447" s="42"/>
      <c r="PTO447" s="42"/>
      <c r="PTP447" s="42"/>
      <c r="PTQ447" s="42"/>
      <c r="PTR447" s="42"/>
      <c r="PTS447" s="42"/>
      <c r="PTT447" s="42"/>
      <c r="PTU447" s="42"/>
      <c r="PTV447" s="42"/>
      <c r="PTW447" s="42"/>
      <c r="PTX447" s="42"/>
      <c r="PTY447" s="42"/>
      <c r="PTZ447" s="42"/>
      <c r="PUA447" s="42"/>
      <c r="PUB447" s="42"/>
      <c r="PUC447" s="42"/>
      <c r="PUD447" s="42"/>
      <c r="PUE447" s="42"/>
      <c r="PUF447" s="42"/>
      <c r="PUG447" s="42"/>
      <c r="PUH447" s="42"/>
      <c r="PUI447" s="42"/>
      <c r="PUJ447" s="42"/>
      <c r="PUK447" s="42"/>
      <c r="PUL447" s="42"/>
      <c r="PUM447" s="42"/>
      <c r="PUN447" s="42"/>
      <c r="PUO447" s="42"/>
      <c r="PUP447" s="42"/>
      <c r="PUQ447" s="42"/>
      <c r="PUR447" s="42"/>
      <c r="PUS447" s="42"/>
      <c r="PUT447" s="42"/>
      <c r="PUU447" s="42"/>
      <c r="PUV447" s="42"/>
      <c r="PUW447" s="42"/>
      <c r="PUX447" s="42"/>
      <c r="PUY447" s="42"/>
      <c r="PUZ447" s="42"/>
      <c r="PVA447" s="42"/>
      <c r="PVB447" s="42"/>
      <c r="PVC447" s="42"/>
      <c r="PVD447" s="42"/>
      <c r="PVE447" s="42"/>
      <c r="PVF447" s="42"/>
      <c r="PVG447" s="42"/>
      <c r="PVH447" s="42"/>
      <c r="PVI447" s="42"/>
      <c r="PVJ447" s="42"/>
      <c r="PVK447" s="42"/>
      <c r="PVL447" s="42"/>
      <c r="PVM447" s="42"/>
      <c r="PVN447" s="42"/>
      <c r="PVO447" s="42"/>
      <c r="PVP447" s="42"/>
      <c r="PVQ447" s="42"/>
      <c r="PVR447" s="42"/>
      <c r="PVS447" s="42"/>
      <c r="PVT447" s="42"/>
      <c r="PVU447" s="42"/>
      <c r="PVV447" s="42"/>
      <c r="PVW447" s="42"/>
      <c r="PVX447" s="42"/>
      <c r="PVY447" s="42"/>
      <c r="PVZ447" s="42"/>
      <c r="PWA447" s="42"/>
      <c r="PWB447" s="42"/>
      <c r="PWC447" s="42"/>
      <c r="PWD447" s="42"/>
      <c r="PWE447" s="42"/>
      <c r="PWF447" s="42"/>
      <c r="PWG447" s="42"/>
      <c r="PWH447" s="42"/>
      <c r="PWI447" s="42"/>
      <c r="PWJ447" s="42"/>
      <c r="PWK447" s="42"/>
      <c r="PWL447" s="42"/>
      <c r="PWM447" s="42"/>
      <c r="PWN447" s="42"/>
      <c r="PWO447" s="42"/>
      <c r="PWP447" s="42"/>
      <c r="PWQ447" s="42"/>
      <c r="PWR447" s="42"/>
      <c r="PWS447" s="42"/>
      <c r="PWT447" s="42"/>
      <c r="PWU447" s="42"/>
      <c r="PWV447" s="42"/>
      <c r="PWW447" s="42"/>
      <c r="PWX447" s="42"/>
      <c r="PWY447" s="42"/>
      <c r="PWZ447" s="42"/>
      <c r="PXA447" s="42"/>
      <c r="PXB447" s="42"/>
      <c r="PXC447" s="42"/>
      <c r="PXD447" s="42"/>
      <c r="PXE447" s="42"/>
      <c r="PXF447" s="42"/>
      <c r="PXG447" s="42"/>
      <c r="PXH447" s="42"/>
      <c r="PXI447" s="42"/>
      <c r="PXJ447" s="42"/>
      <c r="PXK447" s="42"/>
      <c r="PXL447" s="42"/>
      <c r="PXM447" s="42"/>
      <c r="PXN447" s="42"/>
      <c r="PXO447" s="42"/>
      <c r="PXP447" s="42"/>
      <c r="PXQ447" s="42"/>
      <c r="PXR447" s="42"/>
      <c r="PXS447" s="42"/>
      <c r="PXT447" s="42"/>
      <c r="PXU447" s="42"/>
      <c r="PXV447" s="42"/>
      <c r="PXW447" s="42"/>
      <c r="PXX447" s="42"/>
      <c r="PXY447" s="42"/>
      <c r="PXZ447" s="42"/>
      <c r="PYA447" s="42"/>
      <c r="PYB447" s="42"/>
      <c r="PYC447" s="42"/>
      <c r="PYD447" s="42"/>
      <c r="PYE447" s="42"/>
      <c r="PYF447" s="42"/>
      <c r="PYG447" s="42"/>
      <c r="PYH447" s="42"/>
      <c r="PYI447" s="42"/>
      <c r="PYJ447" s="42"/>
      <c r="PYK447" s="42"/>
      <c r="PYL447" s="42"/>
      <c r="PYM447" s="42"/>
      <c r="PYN447" s="42"/>
      <c r="PYO447" s="42"/>
      <c r="PYP447" s="42"/>
      <c r="PYQ447" s="42"/>
      <c r="PYR447" s="42"/>
      <c r="PYS447" s="42"/>
      <c r="PYT447" s="42"/>
      <c r="PYU447" s="42"/>
      <c r="PYV447" s="42"/>
      <c r="PYW447" s="42"/>
      <c r="PYX447" s="42"/>
      <c r="PYY447" s="42"/>
      <c r="PYZ447" s="42"/>
      <c r="PZA447" s="42"/>
      <c r="PZB447" s="42"/>
      <c r="PZC447" s="42"/>
      <c r="PZD447" s="42"/>
      <c r="PZE447" s="42"/>
      <c r="PZF447" s="42"/>
      <c r="PZG447" s="42"/>
      <c r="PZH447" s="42"/>
      <c r="PZI447" s="42"/>
      <c r="PZJ447" s="42"/>
      <c r="PZK447" s="42"/>
      <c r="PZL447" s="42"/>
      <c r="PZM447" s="42"/>
      <c r="PZN447" s="42"/>
      <c r="PZO447" s="42"/>
      <c r="PZP447" s="42"/>
      <c r="PZQ447" s="42"/>
      <c r="PZR447" s="42"/>
      <c r="PZS447" s="42"/>
      <c r="PZT447" s="42"/>
      <c r="PZU447" s="42"/>
      <c r="PZV447" s="42"/>
      <c r="PZW447" s="42"/>
      <c r="PZX447" s="42"/>
      <c r="PZY447" s="42"/>
      <c r="PZZ447" s="42"/>
      <c r="QAA447" s="42"/>
      <c r="QAB447" s="42"/>
      <c r="QAC447" s="42"/>
      <c r="QAD447" s="42"/>
      <c r="QAE447" s="42"/>
      <c r="QAF447" s="42"/>
      <c r="QAG447" s="42"/>
      <c r="QAH447" s="42"/>
      <c r="QAI447" s="42"/>
      <c r="QAJ447" s="42"/>
      <c r="QAK447" s="42"/>
      <c r="QAL447" s="42"/>
      <c r="QAM447" s="42"/>
      <c r="QAN447" s="42"/>
      <c r="QAO447" s="42"/>
      <c r="QAP447" s="42"/>
      <c r="QAQ447" s="42"/>
      <c r="QAR447" s="42"/>
      <c r="QAS447" s="42"/>
      <c r="QAT447" s="42"/>
      <c r="QAU447" s="42"/>
      <c r="QAV447" s="42"/>
      <c r="QAW447" s="42"/>
      <c r="QAX447" s="42"/>
      <c r="QAY447" s="42"/>
      <c r="QAZ447" s="42"/>
      <c r="QBA447" s="42"/>
      <c r="QBB447" s="42"/>
      <c r="QBC447" s="42"/>
      <c r="QBD447" s="42"/>
      <c r="QBE447" s="42"/>
      <c r="QBF447" s="42"/>
      <c r="QBG447" s="42"/>
      <c r="QBH447" s="42"/>
      <c r="QBI447" s="42"/>
      <c r="QBJ447" s="42"/>
      <c r="QBK447" s="42"/>
      <c r="QBL447" s="42"/>
      <c r="QBM447" s="42"/>
      <c r="QBN447" s="42"/>
      <c r="QBO447" s="42"/>
      <c r="QBP447" s="42"/>
      <c r="QBQ447" s="42"/>
      <c r="QBR447" s="42"/>
      <c r="QBS447" s="42"/>
      <c r="QBT447" s="42"/>
      <c r="QBU447" s="42"/>
      <c r="QBV447" s="42"/>
      <c r="QBW447" s="42"/>
      <c r="QBX447" s="42"/>
      <c r="QBY447" s="42"/>
      <c r="QBZ447" s="42"/>
      <c r="QCA447" s="42"/>
      <c r="QCB447" s="42"/>
      <c r="QCC447" s="42"/>
      <c r="QCD447" s="42"/>
      <c r="QCE447" s="42"/>
      <c r="QCF447" s="42"/>
      <c r="QCG447" s="42"/>
      <c r="QCH447" s="42"/>
      <c r="QCI447" s="42"/>
      <c r="QCJ447" s="42"/>
      <c r="QCK447" s="42"/>
      <c r="QCL447" s="42"/>
      <c r="QCM447" s="42"/>
      <c r="QCN447" s="42"/>
      <c r="QCO447" s="42"/>
      <c r="QCP447" s="42"/>
      <c r="QCQ447" s="42"/>
      <c r="QCR447" s="42"/>
      <c r="QCS447" s="42"/>
      <c r="QCT447" s="42"/>
      <c r="QCU447" s="42"/>
      <c r="QCV447" s="42"/>
      <c r="QCW447" s="42"/>
      <c r="QCX447" s="42"/>
      <c r="QCY447" s="42"/>
      <c r="QCZ447" s="42"/>
      <c r="QDA447" s="42"/>
      <c r="QDB447" s="42"/>
      <c r="QDC447" s="42"/>
      <c r="QDD447" s="42"/>
      <c r="QDE447" s="42"/>
      <c r="QDF447" s="42"/>
      <c r="QDG447" s="42"/>
      <c r="QDH447" s="42"/>
      <c r="QDI447" s="42"/>
      <c r="QDJ447" s="42"/>
      <c r="QDK447" s="42"/>
      <c r="QDL447" s="42"/>
      <c r="QDM447" s="42"/>
      <c r="QDN447" s="42"/>
      <c r="QDO447" s="42"/>
      <c r="QDP447" s="42"/>
      <c r="QDQ447" s="42"/>
      <c r="QDR447" s="42"/>
      <c r="QDS447" s="42"/>
      <c r="QDT447" s="42"/>
      <c r="QDU447" s="42"/>
      <c r="QDV447" s="42"/>
      <c r="QDW447" s="42"/>
      <c r="QDX447" s="42"/>
      <c r="QDY447" s="42"/>
      <c r="QDZ447" s="42"/>
      <c r="QEA447" s="42"/>
      <c r="QEB447" s="42"/>
      <c r="QEC447" s="42"/>
      <c r="QED447" s="42"/>
      <c r="QEE447" s="42"/>
      <c r="QEF447" s="42"/>
      <c r="QEG447" s="42"/>
      <c r="QEH447" s="42"/>
      <c r="QEI447" s="42"/>
      <c r="QEJ447" s="42"/>
      <c r="QEK447" s="42"/>
      <c r="QEL447" s="42"/>
      <c r="QEM447" s="42"/>
      <c r="QEN447" s="42"/>
      <c r="QEO447" s="42"/>
      <c r="QEP447" s="42"/>
      <c r="QEQ447" s="42"/>
      <c r="QER447" s="42"/>
      <c r="QES447" s="42"/>
      <c r="QET447" s="42"/>
      <c r="QEU447" s="42"/>
      <c r="QEV447" s="42"/>
      <c r="QEW447" s="42"/>
      <c r="QEX447" s="42"/>
      <c r="QEY447" s="42"/>
      <c r="QEZ447" s="42"/>
      <c r="QFA447" s="42"/>
      <c r="QFB447" s="42"/>
      <c r="QFC447" s="42"/>
      <c r="QFD447" s="42"/>
      <c r="QFE447" s="42"/>
      <c r="QFF447" s="42"/>
      <c r="QFG447" s="42"/>
      <c r="QFH447" s="42"/>
      <c r="QFI447" s="42"/>
      <c r="QFJ447" s="42"/>
      <c r="QFK447" s="42"/>
      <c r="QFL447" s="42"/>
      <c r="QFM447" s="42"/>
      <c r="QFN447" s="42"/>
      <c r="QFO447" s="42"/>
      <c r="QFP447" s="42"/>
      <c r="QFQ447" s="42"/>
      <c r="QFR447" s="42"/>
      <c r="QFS447" s="42"/>
      <c r="QFT447" s="42"/>
      <c r="QFU447" s="42"/>
      <c r="QFV447" s="42"/>
      <c r="QFW447" s="42"/>
      <c r="QFX447" s="42"/>
      <c r="QFY447" s="42"/>
      <c r="QFZ447" s="42"/>
      <c r="QGA447" s="42"/>
      <c r="QGB447" s="42"/>
      <c r="QGC447" s="42"/>
      <c r="QGD447" s="42"/>
      <c r="QGE447" s="42"/>
      <c r="QGF447" s="42"/>
      <c r="QGG447" s="42"/>
      <c r="QGH447" s="42"/>
      <c r="QGI447" s="42"/>
      <c r="QGJ447" s="42"/>
      <c r="QGK447" s="42"/>
      <c r="QGL447" s="42"/>
      <c r="QGM447" s="42"/>
      <c r="QGN447" s="42"/>
      <c r="QGO447" s="42"/>
      <c r="QGP447" s="42"/>
      <c r="QGQ447" s="42"/>
      <c r="QGR447" s="42"/>
      <c r="QGS447" s="42"/>
      <c r="QGT447" s="42"/>
      <c r="QGU447" s="42"/>
      <c r="QGV447" s="42"/>
      <c r="QGW447" s="42"/>
      <c r="QGX447" s="42"/>
      <c r="QGY447" s="42"/>
      <c r="QGZ447" s="42"/>
      <c r="QHA447" s="42"/>
      <c r="QHB447" s="42"/>
      <c r="QHC447" s="42"/>
      <c r="QHD447" s="42"/>
      <c r="QHE447" s="42"/>
      <c r="QHF447" s="42"/>
      <c r="QHG447" s="42"/>
      <c r="QHH447" s="42"/>
      <c r="QHI447" s="42"/>
      <c r="QHJ447" s="42"/>
      <c r="QHK447" s="42"/>
      <c r="QHL447" s="42"/>
      <c r="QHM447" s="42"/>
      <c r="QHN447" s="42"/>
      <c r="QHO447" s="42"/>
      <c r="QHP447" s="42"/>
      <c r="QHQ447" s="42"/>
      <c r="QHR447" s="42"/>
      <c r="QHS447" s="42"/>
      <c r="QHT447" s="42"/>
      <c r="QHU447" s="42"/>
      <c r="QHV447" s="42"/>
      <c r="QHW447" s="42"/>
      <c r="QHX447" s="42"/>
      <c r="QHY447" s="42"/>
      <c r="QHZ447" s="42"/>
      <c r="QIA447" s="42"/>
      <c r="QIB447" s="42"/>
      <c r="QIC447" s="42"/>
      <c r="QID447" s="42"/>
      <c r="QIE447" s="42"/>
      <c r="QIF447" s="42"/>
      <c r="QIG447" s="42"/>
      <c r="QIH447" s="42"/>
      <c r="QII447" s="42"/>
      <c r="QIJ447" s="42"/>
      <c r="QIK447" s="42"/>
      <c r="QIL447" s="42"/>
      <c r="QIM447" s="42"/>
      <c r="QIN447" s="42"/>
      <c r="QIO447" s="42"/>
      <c r="QIP447" s="42"/>
      <c r="QIQ447" s="42"/>
      <c r="QIR447" s="42"/>
      <c r="QIS447" s="42"/>
      <c r="QIT447" s="42"/>
      <c r="QIU447" s="42"/>
      <c r="QIV447" s="42"/>
      <c r="QIW447" s="42"/>
      <c r="QIX447" s="42"/>
      <c r="QIY447" s="42"/>
      <c r="QIZ447" s="42"/>
      <c r="QJA447" s="42"/>
      <c r="QJB447" s="42"/>
      <c r="QJC447" s="42"/>
      <c r="QJD447" s="42"/>
      <c r="QJE447" s="42"/>
      <c r="QJF447" s="42"/>
      <c r="QJG447" s="42"/>
      <c r="QJH447" s="42"/>
      <c r="QJI447" s="42"/>
      <c r="QJJ447" s="42"/>
      <c r="QJK447" s="42"/>
      <c r="QJL447" s="42"/>
      <c r="QJM447" s="42"/>
      <c r="QJN447" s="42"/>
      <c r="QJO447" s="42"/>
      <c r="QJP447" s="42"/>
      <c r="QJQ447" s="42"/>
      <c r="QJR447" s="42"/>
      <c r="QJS447" s="42"/>
      <c r="QJT447" s="42"/>
      <c r="QJU447" s="42"/>
      <c r="QJV447" s="42"/>
      <c r="QJW447" s="42"/>
      <c r="QJX447" s="42"/>
      <c r="QJY447" s="42"/>
      <c r="QJZ447" s="42"/>
      <c r="QKA447" s="42"/>
      <c r="QKB447" s="42"/>
      <c r="QKC447" s="42"/>
      <c r="QKD447" s="42"/>
      <c r="QKE447" s="42"/>
      <c r="QKF447" s="42"/>
      <c r="QKG447" s="42"/>
      <c r="QKH447" s="42"/>
      <c r="QKI447" s="42"/>
      <c r="QKJ447" s="42"/>
      <c r="QKK447" s="42"/>
      <c r="QKL447" s="42"/>
      <c r="QKM447" s="42"/>
      <c r="QKN447" s="42"/>
      <c r="QKO447" s="42"/>
      <c r="QKP447" s="42"/>
      <c r="QKQ447" s="42"/>
      <c r="QKR447" s="42"/>
      <c r="QKS447" s="42"/>
      <c r="QKT447" s="42"/>
      <c r="QKU447" s="42"/>
      <c r="QKV447" s="42"/>
      <c r="QKW447" s="42"/>
      <c r="QKX447" s="42"/>
      <c r="QKY447" s="42"/>
      <c r="QKZ447" s="42"/>
      <c r="QLA447" s="42"/>
      <c r="QLB447" s="42"/>
      <c r="QLC447" s="42"/>
      <c r="QLD447" s="42"/>
      <c r="QLE447" s="42"/>
      <c r="QLF447" s="42"/>
      <c r="QLG447" s="42"/>
      <c r="QLH447" s="42"/>
      <c r="QLI447" s="42"/>
      <c r="QLJ447" s="42"/>
      <c r="QLK447" s="42"/>
      <c r="QLL447" s="42"/>
      <c r="QLM447" s="42"/>
      <c r="QLN447" s="42"/>
      <c r="QLO447" s="42"/>
      <c r="QLP447" s="42"/>
      <c r="QLQ447" s="42"/>
      <c r="QLR447" s="42"/>
      <c r="QLS447" s="42"/>
      <c r="QLT447" s="42"/>
      <c r="QLU447" s="42"/>
      <c r="QLV447" s="42"/>
      <c r="QLW447" s="42"/>
      <c r="QLX447" s="42"/>
      <c r="QLY447" s="42"/>
      <c r="QLZ447" s="42"/>
      <c r="QMA447" s="42"/>
      <c r="QMB447" s="42"/>
      <c r="QMC447" s="42"/>
      <c r="QMD447" s="42"/>
      <c r="QME447" s="42"/>
      <c r="QMF447" s="42"/>
      <c r="QMG447" s="42"/>
      <c r="QMH447" s="42"/>
      <c r="QMI447" s="42"/>
      <c r="QMJ447" s="42"/>
      <c r="QMK447" s="42"/>
      <c r="QML447" s="42"/>
      <c r="QMM447" s="42"/>
      <c r="QMN447" s="42"/>
      <c r="QMO447" s="42"/>
      <c r="QMP447" s="42"/>
      <c r="QMQ447" s="42"/>
      <c r="QMR447" s="42"/>
      <c r="QMS447" s="42"/>
      <c r="QMT447" s="42"/>
      <c r="QMU447" s="42"/>
      <c r="QMV447" s="42"/>
      <c r="QMW447" s="42"/>
      <c r="QMX447" s="42"/>
      <c r="QMY447" s="42"/>
      <c r="QMZ447" s="42"/>
      <c r="QNA447" s="42"/>
      <c r="QNB447" s="42"/>
      <c r="QNC447" s="42"/>
      <c r="QND447" s="42"/>
      <c r="QNE447" s="42"/>
      <c r="QNF447" s="42"/>
      <c r="QNG447" s="42"/>
      <c r="QNH447" s="42"/>
      <c r="QNI447" s="42"/>
      <c r="QNJ447" s="42"/>
      <c r="QNK447" s="42"/>
      <c r="QNL447" s="42"/>
      <c r="QNM447" s="42"/>
      <c r="QNN447" s="42"/>
      <c r="QNO447" s="42"/>
      <c r="QNP447" s="42"/>
      <c r="QNQ447" s="42"/>
      <c r="QNR447" s="42"/>
      <c r="QNS447" s="42"/>
      <c r="QNT447" s="42"/>
      <c r="QNU447" s="42"/>
      <c r="QNV447" s="42"/>
      <c r="QNW447" s="42"/>
      <c r="QNX447" s="42"/>
      <c r="QNY447" s="42"/>
      <c r="QNZ447" s="42"/>
      <c r="QOA447" s="42"/>
      <c r="QOB447" s="42"/>
      <c r="QOC447" s="42"/>
      <c r="QOD447" s="42"/>
      <c r="QOE447" s="42"/>
      <c r="QOF447" s="42"/>
      <c r="QOG447" s="42"/>
      <c r="QOH447" s="42"/>
      <c r="QOI447" s="42"/>
      <c r="QOJ447" s="42"/>
      <c r="QOK447" s="42"/>
      <c r="QOL447" s="42"/>
      <c r="QOM447" s="42"/>
      <c r="QON447" s="42"/>
      <c r="QOO447" s="42"/>
      <c r="QOP447" s="42"/>
      <c r="QOQ447" s="42"/>
      <c r="QOR447" s="42"/>
      <c r="QOS447" s="42"/>
      <c r="QOT447" s="42"/>
      <c r="QOU447" s="42"/>
      <c r="QOV447" s="42"/>
      <c r="QOW447" s="42"/>
      <c r="QOX447" s="42"/>
      <c r="QOY447" s="42"/>
      <c r="QOZ447" s="42"/>
      <c r="QPA447" s="42"/>
      <c r="QPB447" s="42"/>
      <c r="QPC447" s="42"/>
      <c r="QPD447" s="42"/>
      <c r="QPE447" s="42"/>
      <c r="QPF447" s="42"/>
      <c r="QPG447" s="42"/>
      <c r="QPH447" s="42"/>
      <c r="QPI447" s="42"/>
      <c r="QPJ447" s="42"/>
      <c r="QPK447" s="42"/>
      <c r="QPL447" s="42"/>
      <c r="QPM447" s="42"/>
      <c r="QPN447" s="42"/>
      <c r="QPO447" s="42"/>
      <c r="QPP447" s="42"/>
      <c r="QPQ447" s="42"/>
      <c r="QPR447" s="42"/>
      <c r="QPS447" s="42"/>
      <c r="QPT447" s="42"/>
      <c r="QPU447" s="42"/>
      <c r="QPV447" s="42"/>
      <c r="QPW447" s="42"/>
      <c r="QPX447" s="42"/>
      <c r="QPY447" s="42"/>
      <c r="QPZ447" s="42"/>
      <c r="QQA447" s="42"/>
      <c r="QQB447" s="42"/>
      <c r="QQC447" s="42"/>
      <c r="QQD447" s="42"/>
      <c r="QQE447" s="42"/>
      <c r="QQF447" s="42"/>
      <c r="QQG447" s="42"/>
      <c r="QQH447" s="42"/>
      <c r="QQI447" s="42"/>
      <c r="QQJ447" s="42"/>
      <c r="QQK447" s="42"/>
      <c r="QQL447" s="42"/>
      <c r="QQM447" s="42"/>
      <c r="QQN447" s="42"/>
      <c r="QQO447" s="42"/>
      <c r="QQP447" s="42"/>
      <c r="QQQ447" s="42"/>
      <c r="QQR447" s="42"/>
      <c r="QQS447" s="42"/>
      <c r="QQT447" s="42"/>
      <c r="QQU447" s="42"/>
      <c r="QQV447" s="42"/>
      <c r="QQW447" s="42"/>
      <c r="QQX447" s="42"/>
      <c r="QQY447" s="42"/>
      <c r="QQZ447" s="42"/>
      <c r="QRA447" s="42"/>
      <c r="QRB447" s="42"/>
      <c r="QRC447" s="42"/>
      <c r="QRD447" s="42"/>
      <c r="QRE447" s="42"/>
      <c r="QRF447" s="42"/>
      <c r="QRG447" s="42"/>
      <c r="QRH447" s="42"/>
      <c r="QRI447" s="42"/>
      <c r="QRJ447" s="42"/>
      <c r="QRK447" s="42"/>
      <c r="QRL447" s="42"/>
      <c r="QRM447" s="42"/>
      <c r="QRN447" s="42"/>
      <c r="QRO447" s="42"/>
      <c r="QRP447" s="42"/>
      <c r="QRQ447" s="42"/>
      <c r="QRR447" s="42"/>
      <c r="QRS447" s="42"/>
      <c r="QRT447" s="42"/>
      <c r="QRU447" s="42"/>
      <c r="QRV447" s="42"/>
      <c r="QRW447" s="42"/>
      <c r="QRX447" s="42"/>
      <c r="QRY447" s="42"/>
      <c r="QRZ447" s="42"/>
      <c r="QSA447" s="42"/>
      <c r="QSB447" s="42"/>
      <c r="QSC447" s="42"/>
      <c r="QSD447" s="42"/>
      <c r="QSE447" s="42"/>
      <c r="QSF447" s="42"/>
      <c r="QSG447" s="42"/>
      <c r="QSH447" s="42"/>
      <c r="QSI447" s="42"/>
      <c r="QSJ447" s="42"/>
      <c r="QSK447" s="42"/>
      <c r="QSL447" s="42"/>
      <c r="QSM447" s="42"/>
      <c r="QSN447" s="42"/>
      <c r="QSO447" s="42"/>
      <c r="QSP447" s="42"/>
      <c r="QSQ447" s="42"/>
      <c r="QSR447" s="42"/>
      <c r="QSS447" s="42"/>
      <c r="QST447" s="42"/>
      <c r="QSU447" s="42"/>
      <c r="QSV447" s="42"/>
      <c r="QSW447" s="42"/>
      <c r="QSX447" s="42"/>
      <c r="QSY447" s="42"/>
      <c r="QSZ447" s="42"/>
      <c r="QTA447" s="42"/>
      <c r="QTB447" s="42"/>
      <c r="QTC447" s="42"/>
      <c r="QTD447" s="42"/>
      <c r="QTE447" s="42"/>
      <c r="QTF447" s="42"/>
      <c r="QTG447" s="42"/>
      <c r="QTH447" s="42"/>
      <c r="QTI447" s="42"/>
      <c r="QTJ447" s="42"/>
      <c r="QTK447" s="42"/>
      <c r="QTL447" s="42"/>
      <c r="QTM447" s="42"/>
      <c r="QTN447" s="42"/>
      <c r="QTO447" s="42"/>
      <c r="QTP447" s="42"/>
      <c r="QTQ447" s="42"/>
      <c r="QTR447" s="42"/>
      <c r="QTS447" s="42"/>
      <c r="QTT447" s="42"/>
      <c r="QTU447" s="42"/>
      <c r="QTV447" s="42"/>
      <c r="QTW447" s="42"/>
      <c r="QTX447" s="42"/>
      <c r="QTY447" s="42"/>
      <c r="QTZ447" s="42"/>
      <c r="QUA447" s="42"/>
      <c r="QUB447" s="42"/>
      <c r="QUC447" s="42"/>
      <c r="QUD447" s="42"/>
      <c r="QUE447" s="42"/>
      <c r="QUF447" s="42"/>
      <c r="QUG447" s="42"/>
      <c r="QUH447" s="42"/>
      <c r="QUI447" s="42"/>
      <c r="QUJ447" s="42"/>
      <c r="QUK447" s="42"/>
      <c r="QUL447" s="42"/>
      <c r="QUM447" s="42"/>
      <c r="QUN447" s="42"/>
      <c r="QUO447" s="42"/>
      <c r="QUP447" s="42"/>
      <c r="QUQ447" s="42"/>
      <c r="QUR447" s="42"/>
      <c r="QUS447" s="42"/>
      <c r="QUT447" s="42"/>
      <c r="QUU447" s="42"/>
      <c r="QUV447" s="42"/>
      <c r="QUW447" s="42"/>
      <c r="QUX447" s="42"/>
      <c r="QUY447" s="42"/>
      <c r="QUZ447" s="42"/>
      <c r="QVA447" s="42"/>
      <c r="QVB447" s="42"/>
      <c r="QVC447" s="42"/>
      <c r="QVD447" s="42"/>
      <c r="QVE447" s="42"/>
      <c r="QVF447" s="42"/>
      <c r="QVG447" s="42"/>
      <c r="QVH447" s="42"/>
      <c r="QVI447" s="42"/>
      <c r="QVJ447" s="42"/>
      <c r="QVK447" s="42"/>
      <c r="QVL447" s="42"/>
      <c r="QVM447" s="42"/>
      <c r="QVN447" s="42"/>
      <c r="QVO447" s="42"/>
      <c r="QVP447" s="42"/>
      <c r="QVQ447" s="42"/>
      <c r="QVR447" s="42"/>
      <c r="QVS447" s="42"/>
      <c r="QVT447" s="42"/>
      <c r="QVU447" s="42"/>
      <c r="QVV447" s="42"/>
      <c r="QVW447" s="42"/>
      <c r="QVX447" s="42"/>
      <c r="QVY447" s="42"/>
      <c r="QVZ447" s="42"/>
      <c r="QWA447" s="42"/>
      <c r="QWB447" s="42"/>
      <c r="QWC447" s="42"/>
      <c r="QWD447" s="42"/>
      <c r="QWE447" s="42"/>
      <c r="QWF447" s="42"/>
      <c r="QWG447" s="42"/>
      <c r="QWH447" s="42"/>
      <c r="QWI447" s="42"/>
      <c r="QWJ447" s="42"/>
      <c r="QWK447" s="42"/>
      <c r="QWL447" s="42"/>
      <c r="QWM447" s="42"/>
      <c r="QWN447" s="42"/>
      <c r="QWO447" s="42"/>
      <c r="QWP447" s="42"/>
      <c r="QWQ447" s="42"/>
      <c r="QWR447" s="42"/>
      <c r="QWS447" s="42"/>
      <c r="QWT447" s="42"/>
      <c r="QWU447" s="42"/>
      <c r="QWV447" s="42"/>
      <c r="QWW447" s="42"/>
      <c r="QWX447" s="42"/>
      <c r="QWY447" s="42"/>
      <c r="QWZ447" s="42"/>
      <c r="QXA447" s="42"/>
      <c r="QXB447" s="42"/>
      <c r="QXC447" s="42"/>
      <c r="QXD447" s="42"/>
      <c r="QXE447" s="42"/>
      <c r="QXF447" s="42"/>
      <c r="QXG447" s="42"/>
      <c r="QXH447" s="42"/>
      <c r="QXI447" s="42"/>
      <c r="QXJ447" s="42"/>
      <c r="QXK447" s="42"/>
      <c r="QXL447" s="42"/>
      <c r="QXM447" s="42"/>
      <c r="QXN447" s="42"/>
      <c r="QXO447" s="42"/>
      <c r="QXP447" s="42"/>
      <c r="QXQ447" s="42"/>
      <c r="QXR447" s="42"/>
      <c r="QXS447" s="42"/>
      <c r="QXT447" s="42"/>
      <c r="QXU447" s="42"/>
      <c r="QXV447" s="42"/>
      <c r="QXW447" s="42"/>
      <c r="QXX447" s="42"/>
      <c r="QXY447" s="42"/>
      <c r="QXZ447" s="42"/>
      <c r="QYA447" s="42"/>
      <c r="QYB447" s="42"/>
      <c r="QYC447" s="42"/>
      <c r="QYD447" s="42"/>
      <c r="QYE447" s="42"/>
      <c r="QYF447" s="42"/>
      <c r="QYG447" s="42"/>
      <c r="QYH447" s="42"/>
      <c r="QYI447" s="42"/>
      <c r="QYJ447" s="42"/>
      <c r="QYK447" s="42"/>
      <c r="QYL447" s="42"/>
      <c r="QYM447" s="42"/>
      <c r="QYN447" s="42"/>
      <c r="QYO447" s="42"/>
      <c r="QYP447" s="42"/>
      <c r="QYQ447" s="42"/>
      <c r="QYR447" s="42"/>
      <c r="QYS447" s="42"/>
      <c r="QYT447" s="42"/>
      <c r="QYU447" s="42"/>
      <c r="QYV447" s="42"/>
      <c r="QYW447" s="42"/>
      <c r="QYX447" s="42"/>
      <c r="QYY447" s="42"/>
      <c r="QYZ447" s="42"/>
      <c r="QZA447" s="42"/>
      <c r="QZB447" s="42"/>
      <c r="QZC447" s="42"/>
      <c r="QZD447" s="42"/>
      <c r="QZE447" s="42"/>
      <c r="QZF447" s="42"/>
      <c r="QZG447" s="42"/>
      <c r="QZH447" s="42"/>
      <c r="QZI447" s="42"/>
      <c r="QZJ447" s="42"/>
      <c r="QZK447" s="42"/>
      <c r="QZL447" s="42"/>
      <c r="QZM447" s="42"/>
      <c r="QZN447" s="42"/>
      <c r="QZO447" s="42"/>
      <c r="QZP447" s="42"/>
      <c r="QZQ447" s="42"/>
      <c r="QZR447" s="42"/>
      <c r="QZS447" s="42"/>
      <c r="QZT447" s="42"/>
      <c r="QZU447" s="42"/>
      <c r="QZV447" s="42"/>
      <c r="QZW447" s="42"/>
      <c r="QZX447" s="42"/>
      <c r="QZY447" s="42"/>
      <c r="QZZ447" s="42"/>
      <c r="RAA447" s="42"/>
      <c r="RAB447" s="42"/>
      <c r="RAC447" s="42"/>
      <c r="RAD447" s="42"/>
      <c r="RAE447" s="42"/>
      <c r="RAF447" s="42"/>
      <c r="RAG447" s="42"/>
      <c r="RAH447" s="42"/>
      <c r="RAI447" s="42"/>
      <c r="RAJ447" s="42"/>
      <c r="RAK447" s="42"/>
      <c r="RAL447" s="42"/>
      <c r="RAM447" s="42"/>
      <c r="RAN447" s="42"/>
      <c r="RAO447" s="42"/>
      <c r="RAP447" s="42"/>
      <c r="RAQ447" s="42"/>
      <c r="RAR447" s="42"/>
      <c r="RAS447" s="42"/>
      <c r="RAT447" s="42"/>
      <c r="RAU447" s="42"/>
      <c r="RAV447" s="42"/>
      <c r="RAW447" s="42"/>
      <c r="RAX447" s="42"/>
      <c r="RAY447" s="42"/>
      <c r="RAZ447" s="42"/>
      <c r="RBA447" s="42"/>
      <c r="RBB447" s="42"/>
      <c r="RBC447" s="42"/>
      <c r="RBD447" s="42"/>
      <c r="RBE447" s="42"/>
      <c r="RBF447" s="42"/>
      <c r="RBG447" s="42"/>
      <c r="RBH447" s="42"/>
      <c r="RBI447" s="42"/>
      <c r="RBJ447" s="42"/>
      <c r="RBK447" s="42"/>
      <c r="RBL447" s="42"/>
      <c r="RBM447" s="42"/>
      <c r="RBN447" s="42"/>
      <c r="RBO447" s="42"/>
      <c r="RBP447" s="42"/>
      <c r="RBQ447" s="42"/>
      <c r="RBR447" s="42"/>
      <c r="RBS447" s="42"/>
      <c r="RBT447" s="42"/>
      <c r="RBU447" s="42"/>
      <c r="RBV447" s="42"/>
      <c r="RBW447" s="42"/>
      <c r="RBX447" s="42"/>
      <c r="RBY447" s="42"/>
      <c r="RBZ447" s="42"/>
      <c r="RCA447" s="42"/>
      <c r="RCB447" s="42"/>
      <c r="RCC447" s="42"/>
      <c r="RCD447" s="42"/>
      <c r="RCE447" s="42"/>
      <c r="RCF447" s="42"/>
      <c r="RCG447" s="42"/>
      <c r="RCH447" s="42"/>
      <c r="RCI447" s="42"/>
      <c r="RCJ447" s="42"/>
      <c r="RCK447" s="42"/>
      <c r="RCL447" s="42"/>
      <c r="RCM447" s="42"/>
      <c r="RCN447" s="42"/>
      <c r="RCO447" s="42"/>
      <c r="RCP447" s="42"/>
      <c r="RCQ447" s="42"/>
      <c r="RCR447" s="42"/>
      <c r="RCS447" s="42"/>
      <c r="RCT447" s="42"/>
      <c r="RCU447" s="42"/>
      <c r="RCV447" s="42"/>
      <c r="RCW447" s="42"/>
      <c r="RCX447" s="42"/>
      <c r="RCY447" s="42"/>
      <c r="RCZ447" s="42"/>
      <c r="RDA447" s="42"/>
      <c r="RDB447" s="42"/>
      <c r="RDC447" s="42"/>
      <c r="RDD447" s="42"/>
      <c r="RDE447" s="42"/>
      <c r="RDF447" s="42"/>
      <c r="RDG447" s="42"/>
      <c r="RDH447" s="42"/>
      <c r="RDI447" s="42"/>
      <c r="RDJ447" s="42"/>
      <c r="RDK447" s="42"/>
      <c r="RDL447" s="42"/>
      <c r="RDM447" s="42"/>
      <c r="RDN447" s="42"/>
      <c r="RDO447" s="42"/>
      <c r="RDP447" s="42"/>
      <c r="RDQ447" s="42"/>
      <c r="RDR447" s="42"/>
      <c r="RDS447" s="42"/>
      <c r="RDT447" s="42"/>
      <c r="RDU447" s="42"/>
      <c r="RDV447" s="42"/>
      <c r="RDW447" s="42"/>
      <c r="RDX447" s="42"/>
      <c r="RDY447" s="42"/>
      <c r="RDZ447" s="42"/>
      <c r="REA447" s="42"/>
      <c r="REB447" s="42"/>
      <c r="REC447" s="42"/>
      <c r="RED447" s="42"/>
      <c r="REE447" s="42"/>
      <c r="REF447" s="42"/>
      <c r="REG447" s="42"/>
      <c r="REH447" s="42"/>
      <c r="REI447" s="42"/>
      <c r="REJ447" s="42"/>
      <c r="REK447" s="42"/>
      <c r="REL447" s="42"/>
      <c r="REM447" s="42"/>
      <c r="REN447" s="42"/>
      <c r="REO447" s="42"/>
      <c r="REP447" s="42"/>
      <c r="REQ447" s="42"/>
      <c r="RER447" s="42"/>
      <c r="RES447" s="42"/>
      <c r="RET447" s="42"/>
      <c r="REU447" s="42"/>
      <c r="REV447" s="42"/>
      <c r="REW447" s="42"/>
      <c r="REX447" s="42"/>
      <c r="REY447" s="42"/>
      <c r="REZ447" s="42"/>
      <c r="RFA447" s="42"/>
      <c r="RFB447" s="42"/>
      <c r="RFC447" s="42"/>
      <c r="RFD447" s="42"/>
      <c r="RFE447" s="42"/>
      <c r="RFF447" s="42"/>
      <c r="RFG447" s="42"/>
      <c r="RFH447" s="42"/>
      <c r="RFI447" s="42"/>
      <c r="RFJ447" s="42"/>
      <c r="RFK447" s="42"/>
      <c r="RFL447" s="42"/>
      <c r="RFM447" s="42"/>
      <c r="RFN447" s="42"/>
      <c r="RFO447" s="42"/>
      <c r="RFP447" s="42"/>
      <c r="RFQ447" s="42"/>
      <c r="RFR447" s="42"/>
      <c r="RFS447" s="42"/>
      <c r="RFT447" s="42"/>
      <c r="RFU447" s="42"/>
      <c r="RFV447" s="42"/>
      <c r="RFW447" s="42"/>
      <c r="RFX447" s="42"/>
      <c r="RFY447" s="42"/>
      <c r="RFZ447" s="42"/>
      <c r="RGA447" s="42"/>
      <c r="RGB447" s="42"/>
      <c r="RGC447" s="42"/>
      <c r="RGD447" s="42"/>
      <c r="RGE447" s="42"/>
      <c r="RGF447" s="42"/>
      <c r="RGG447" s="42"/>
      <c r="RGH447" s="42"/>
      <c r="RGI447" s="42"/>
      <c r="RGJ447" s="42"/>
      <c r="RGK447" s="42"/>
      <c r="RGL447" s="42"/>
      <c r="RGM447" s="42"/>
      <c r="RGN447" s="42"/>
      <c r="RGO447" s="42"/>
      <c r="RGP447" s="42"/>
      <c r="RGQ447" s="42"/>
      <c r="RGR447" s="42"/>
      <c r="RGS447" s="42"/>
      <c r="RGT447" s="42"/>
      <c r="RGU447" s="42"/>
      <c r="RGV447" s="42"/>
      <c r="RGW447" s="42"/>
      <c r="RGX447" s="42"/>
      <c r="RGY447" s="42"/>
      <c r="RGZ447" s="42"/>
      <c r="RHA447" s="42"/>
      <c r="RHB447" s="42"/>
      <c r="RHC447" s="42"/>
      <c r="RHD447" s="42"/>
      <c r="RHE447" s="42"/>
      <c r="RHF447" s="42"/>
      <c r="RHG447" s="42"/>
      <c r="RHH447" s="42"/>
      <c r="RHI447" s="42"/>
      <c r="RHJ447" s="42"/>
      <c r="RHK447" s="42"/>
      <c r="RHL447" s="42"/>
      <c r="RHM447" s="42"/>
      <c r="RHN447" s="42"/>
      <c r="RHO447" s="42"/>
      <c r="RHP447" s="42"/>
      <c r="RHQ447" s="42"/>
      <c r="RHR447" s="42"/>
      <c r="RHS447" s="42"/>
      <c r="RHT447" s="42"/>
      <c r="RHU447" s="42"/>
      <c r="RHV447" s="42"/>
      <c r="RHW447" s="42"/>
      <c r="RHX447" s="42"/>
      <c r="RHY447" s="42"/>
      <c r="RHZ447" s="42"/>
      <c r="RIA447" s="42"/>
      <c r="RIB447" s="42"/>
      <c r="RIC447" s="42"/>
      <c r="RID447" s="42"/>
      <c r="RIE447" s="42"/>
      <c r="RIF447" s="42"/>
      <c r="RIG447" s="42"/>
      <c r="RIH447" s="42"/>
      <c r="RII447" s="42"/>
      <c r="RIJ447" s="42"/>
      <c r="RIK447" s="42"/>
      <c r="RIL447" s="42"/>
      <c r="RIM447" s="42"/>
      <c r="RIN447" s="42"/>
      <c r="RIO447" s="42"/>
      <c r="RIP447" s="42"/>
      <c r="RIQ447" s="42"/>
      <c r="RIR447" s="42"/>
      <c r="RIS447" s="42"/>
      <c r="RIT447" s="42"/>
      <c r="RIU447" s="42"/>
      <c r="RIV447" s="42"/>
      <c r="RIW447" s="42"/>
      <c r="RIX447" s="42"/>
      <c r="RIY447" s="42"/>
      <c r="RIZ447" s="42"/>
      <c r="RJA447" s="42"/>
      <c r="RJB447" s="42"/>
      <c r="RJC447" s="42"/>
      <c r="RJD447" s="42"/>
      <c r="RJE447" s="42"/>
      <c r="RJF447" s="42"/>
      <c r="RJG447" s="42"/>
      <c r="RJH447" s="42"/>
      <c r="RJI447" s="42"/>
      <c r="RJJ447" s="42"/>
      <c r="RJK447" s="42"/>
      <c r="RJL447" s="42"/>
      <c r="RJM447" s="42"/>
      <c r="RJN447" s="42"/>
      <c r="RJO447" s="42"/>
      <c r="RJP447" s="42"/>
      <c r="RJQ447" s="42"/>
      <c r="RJR447" s="42"/>
      <c r="RJS447" s="42"/>
      <c r="RJT447" s="42"/>
      <c r="RJU447" s="42"/>
      <c r="RJV447" s="42"/>
      <c r="RJW447" s="42"/>
      <c r="RJX447" s="42"/>
      <c r="RJY447" s="42"/>
      <c r="RJZ447" s="42"/>
      <c r="RKA447" s="42"/>
      <c r="RKB447" s="42"/>
      <c r="RKC447" s="42"/>
      <c r="RKD447" s="42"/>
      <c r="RKE447" s="42"/>
      <c r="RKF447" s="42"/>
      <c r="RKG447" s="42"/>
      <c r="RKH447" s="42"/>
      <c r="RKI447" s="42"/>
      <c r="RKJ447" s="42"/>
      <c r="RKK447" s="42"/>
      <c r="RKL447" s="42"/>
      <c r="RKM447" s="42"/>
      <c r="RKN447" s="42"/>
      <c r="RKO447" s="42"/>
      <c r="RKP447" s="42"/>
      <c r="RKQ447" s="42"/>
      <c r="RKR447" s="42"/>
      <c r="RKS447" s="42"/>
      <c r="RKT447" s="42"/>
      <c r="RKU447" s="42"/>
      <c r="RKV447" s="42"/>
      <c r="RKW447" s="42"/>
      <c r="RKX447" s="42"/>
      <c r="RKY447" s="42"/>
      <c r="RKZ447" s="42"/>
      <c r="RLA447" s="42"/>
      <c r="RLB447" s="42"/>
      <c r="RLC447" s="42"/>
      <c r="RLD447" s="42"/>
      <c r="RLE447" s="42"/>
      <c r="RLF447" s="42"/>
      <c r="RLG447" s="42"/>
      <c r="RLH447" s="42"/>
      <c r="RLI447" s="42"/>
      <c r="RLJ447" s="42"/>
      <c r="RLK447" s="42"/>
      <c r="RLL447" s="42"/>
      <c r="RLM447" s="42"/>
      <c r="RLN447" s="42"/>
      <c r="RLO447" s="42"/>
      <c r="RLP447" s="42"/>
      <c r="RLQ447" s="42"/>
      <c r="RLR447" s="42"/>
      <c r="RLS447" s="42"/>
      <c r="RLT447" s="42"/>
      <c r="RLU447" s="42"/>
      <c r="RLV447" s="42"/>
      <c r="RLW447" s="42"/>
      <c r="RLX447" s="42"/>
      <c r="RLY447" s="42"/>
      <c r="RLZ447" s="42"/>
      <c r="RMA447" s="42"/>
      <c r="RMB447" s="42"/>
      <c r="RMC447" s="42"/>
      <c r="RMD447" s="42"/>
      <c r="RME447" s="42"/>
      <c r="RMF447" s="42"/>
      <c r="RMG447" s="42"/>
      <c r="RMH447" s="42"/>
      <c r="RMI447" s="42"/>
      <c r="RMJ447" s="42"/>
      <c r="RMK447" s="42"/>
      <c r="RML447" s="42"/>
      <c r="RMM447" s="42"/>
      <c r="RMN447" s="42"/>
      <c r="RMO447" s="42"/>
      <c r="RMP447" s="42"/>
      <c r="RMQ447" s="42"/>
      <c r="RMR447" s="42"/>
      <c r="RMS447" s="42"/>
      <c r="RMT447" s="42"/>
      <c r="RMU447" s="42"/>
      <c r="RMV447" s="42"/>
      <c r="RMW447" s="42"/>
      <c r="RMX447" s="42"/>
      <c r="RMY447" s="42"/>
      <c r="RMZ447" s="42"/>
      <c r="RNA447" s="42"/>
      <c r="RNB447" s="42"/>
      <c r="RNC447" s="42"/>
      <c r="RND447" s="42"/>
      <c r="RNE447" s="42"/>
      <c r="RNF447" s="42"/>
      <c r="RNG447" s="42"/>
      <c r="RNH447" s="42"/>
      <c r="RNI447" s="42"/>
      <c r="RNJ447" s="42"/>
      <c r="RNK447" s="42"/>
      <c r="RNL447" s="42"/>
      <c r="RNM447" s="42"/>
      <c r="RNN447" s="42"/>
      <c r="RNO447" s="42"/>
      <c r="RNP447" s="42"/>
      <c r="RNQ447" s="42"/>
      <c r="RNR447" s="42"/>
      <c r="RNS447" s="42"/>
      <c r="RNT447" s="42"/>
      <c r="RNU447" s="42"/>
      <c r="RNV447" s="42"/>
      <c r="RNW447" s="42"/>
      <c r="RNX447" s="42"/>
      <c r="RNY447" s="42"/>
      <c r="RNZ447" s="42"/>
      <c r="ROA447" s="42"/>
      <c r="ROB447" s="42"/>
      <c r="ROC447" s="42"/>
      <c r="ROD447" s="42"/>
      <c r="ROE447" s="42"/>
      <c r="ROF447" s="42"/>
      <c r="ROG447" s="42"/>
      <c r="ROH447" s="42"/>
      <c r="ROI447" s="42"/>
      <c r="ROJ447" s="42"/>
      <c r="ROK447" s="42"/>
      <c r="ROL447" s="42"/>
      <c r="ROM447" s="42"/>
      <c r="RON447" s="42"/>
      <c r="ROO447" s="42"/>
      <c r="ROP447" s="42"/>
      <c r="ROQ447" s="42"/>
      <c r="ROR447" s="42"/>
      <c r="ROS447" s="42"/>
      <c r="ROT447" s="42"/>
      <c r="ROU447" s="42"/>
      <c r="ROV447" s="42"/>
      <c r="ROW447" s="42"/>
      <c r="ROX447" s="42"/>
      <c r="ROY447" s="42"/>
      <c r="ROZ447" s="42"/>
      <c r="RPA447" s="42"/>
      <c r="RPB447" s="42"/>
      <c r="RPC447" s="42"/>
      <c r="RPD447" s="42"/>
      <c r="RPE447" s="42"/>
      <c r="RPF447" s="42"/>
      <c r="RPG447" s="42"/>
      <c r="RPH447" s="42"/>
      <c r="RPI447" s="42"/>
      <c r="RPJ447" s="42"/>
      <c r="RPK447" s="42"/>
      <c r="RPL447" s="42"/>
      <c r="RPM447" s="42"/>
      <c r="RPN447" s="42"/>
      <c r="RPO447" s="42"/>
      <c r="RPP447" s="42"/>
      <c r="RPQ447" s="42"/>
      <c r="RPR447" s="42"/>
      <c r="RPS447" s="42"/>
      <c r="RPT447" s="42"/>
      <c r="RPU447" s="42"/>
      <c r="RPV447" s="42"/>
      <c r="RPW447" s="42"/>
      <c r="RPX447" s="42"/>
      <c r="RPY447" s="42"/>
      <c r="RPZ447" s="42"/>
      <c r="RQA447" s="42"/>
      <c r="RQB447" s="42"/>
      <c r="RQC447" s="42"/>
      <c r="RQD447" s="42"/>
      <c r="RQE447" s="42"/>
      <c r="RQF447" s="42"/>
      <c r="RQG447" s="42"/>
      <c r="RQH447" s="42"/>
      <c r="RQI447" s="42"/>
      <c r="RQJ447" s="42"/>
      <c r="RQK447" s="42"/>
      <c r="RQL447" s="42"/>
      <c r="RQM447" s="42"/>
      <c r="RQN447" s="42"/>
      <c r="RQO447" s="42"/>
      <c r="RQP447" s="42"/>
      <c r="RQQ447" s="42"/>
      <c r="RQR447" s="42"/>
      <c r="RQS447" s="42"/>
      <c r="RQT447" s="42"/>
      <c r="RQU447" s="42"/>
      <c r="RQV447" s="42"/>
      <c r="RQW447" s="42"/>
      <c r="RQX447" s="42"/>
      <c r="RQY447" s="42"/>
      <c r="RQZ447" s="42"/>
      <c r="RRA447" s="42"/>
      <c r="RRB447" s="42"/>
      <c r="RRC447" s="42"/>
      <c r="RRD447" s="42"/>
      <c r="RRE447" s="42"/>
      <c r="RRF447" s="42"/>
      <c r="RRG447" s="42"/>
      <c r="RRH447" s="42"/>
      <c r="RRI447" s="42"/>
      <c r="RRJ447" s="42"/>
      <c r="RRK447" s="42"/>
      <c r="RRL447" s="42"/>
      <c r="RRM447" s="42"/>
      <c r="RRN447" s="42"/>
      <c r="RRO447" s="42"/>
      <c r="RRP447" s="42"/>
      <c r="RRQ447" s="42"/>
      <c r="RRR447" s="42"/>
      <c r="RRS447" s="42"/>
      <c r="RRT447" s="42"/>
      <c r="RRU447" s="42"/>
      <c r="RRV447" s="42"/>
      <c r="RRW447" s="42"/>
      <c r="RRX447" s="42"/>
      <c r="RRY447" s="42"/>
      <c r="RRZ447" s="42"/>
      <c r="RSA447" s="42"/>
      <c r="RSB447" s="42"/>
      <c r="RSC447" s="42"/>
      <c r="RSD447" s="42"/>
      <c r="RSE447" s="42"/>
      <c r="RSF447" s="42"/>
      <c r="RSG447" s="42"/>
      <c r="RSH447" s="42"/>
      <c r="RSI447" s="42"/>
      <c r="RSJ447" s="42"/>
      <c r="RSK447" s="42"/>
      <c r="RSL447" s="42"/>
      <c r="RSM447" s="42"/>
      <c r="RSN447" s="42"/>
      <c r="RSO447" s="42"/>
      <c r="RSP447" s="42"/>
      <c r="RSQ447" s="42"/>
      <c r="RSR447" s="42"/>
      <c r="RSS447" s="42"/>
      <c r="RST447" s="42"/>
      <c r="RSU447" s="42"/>
      <c r="RSV447" s="42"/>
      <c r="RSW447" s="42"/>
      <c r="RSX447" s="42"/>
      <c r="RSY447" s="42"/>
      <c r="RSZ447" s="42"/>
      <c r="RTA447" s="42"/>
      <c r="RTB447" s="42"/>
      <c r="RTC447" s="42"/>
      <c r="RTD447" s="42"/>
      <c r="RTE447" s="42"/>
      <c r="RTF447" s="42"/>
      <c r="RTG447" s="42"/>
      <c r="RTH447" s="42"/>
      <c r="RTI447" s="42"/>
      <c r="RTJ447" s="42"/>
      <c r="RTK447" s="42"/>
      <c r="RTL447" s="42"/>
      <c r="RTM447" s="42"/>
      <c r="RTN447" s="42"/>
      <c r="RTO447" s="42"/>
      <c r="RTP447" s="42"/>
      <c r="RTQ447" s="42"/>
      <c r="RTR447" s="42"/>
      <c r="RTS447" s="42"/>
      <c r="RTT447" s="42"/>
      <c r="RTU447" s="42"/>
      <c r="RTV447" s="42"/>
      <c r="RTW447" s="42"/>
      <c r="RTX447" s="42"/>
      <c r="RTY447" s="42"/>
      <c r="RTZ447" s="42"/>
      <c r="RUA447" s="42"/>
      <c r="RUB447" s="42"/>
      <c r="RUC447" s="42"/>
      <c r="RUD447" s="42"/>
      <c r="RUE447" s="42"/>
      <c r="RUF447" s="42"/>
      <c r="RUG447" s="42"/>
      <c r="RUH447" s="42"/>
      <c r="RUI447" s="42"/>
      <c r="RUJ447" s="42"/>
      <c r="RUK447" s="42"/>
      <c r="RUL447" s="42"/>
      <c r="RUM447" s="42"/>
      <c r="RUN447" s="42"/>
      <c r="RUO447" s="42"/>
      <c r="RUP447" s="42"/>
      <c r="RUQ447" s="42"/>
      <c r="RUR447" s="42"/>
      <c r="RUS447" s="42"/>
      <c r="RUT447" s="42"/>
      <c r="RUU447" s="42"/>
      <c r="RUV447" s="42"/>
      <c r="RUW447" s="42"/>
      <c r="RUX447" s="42"/>
      <c r="RUY447" s="42"/>
      <c r="RUZ447" s="42"/>
      <c r="RVA447" s="42"/>
      <c r="RVB447" s="42"/>
      <c r="RVC447" s="42"/>
      <c r="RVD447" s="42"/>
      <c r="RVE447" s="42"/>
      <c r="RVF447" s="42"/>
      <c r="RVG447" s="42"/>
      <c r="RVH447" s="42"/>
      <c r="RVI447" s="42"/>
      <c r="RVJ447" s="42"/>
      <c r="RVK447" s="42"/>
      <c r="RVL447" s="42"/>
      <c r="RVM447" s="42"/>
      <c r="RVN447" s="42"/>
      <c r="RVO447" s="42"/>
      <c r="RVP447" s="42"/>
      <c r="RVQ447" s="42"/>
      <c r="RVR447" s="42"/>
      <c r="RVS447" s="42"/>
      <c r="RVT447" s="42"/>
      <c r="RVU447" s="42"/>
      <c r="RVV447" s="42"/>
      <c r="RVW447" s="42"/>
      <c r="RVX447" s="42"/>
      <c r="RVY447" s="42"/>
      <c r="RVZ447" s="42"/>
      <c r="RWA447" s="42"/>
      <c r="RWB447" s="42"/>
      <c r="RWC447" s="42"/>
      <c r="RWD447" s="42"/>
      <c r="RWE447" s="42"/>
      <c r="RWF447" s="42"/>
      <c r="RWG447" s="42"/>
      <c r="RWH447" s="42"/>
      <c r="RWI447" s="42"/>
      <c r="RWJ447" s="42"/>
      <c r="RWK447" s="42"/>
      <c r="RWL447" s="42"/>
      <c r="RWM447" s="42"/>
      <c r="RWN447" s="42"/>
      <c r="RWO447" s="42"/>
      <c r="RWP447" s="42"/>
      <c r="RWQ447" s="42"/>
      <c r="RWR447" s="42"/>
      <c r="RWS447" s="42"/>
      <c r="RWT447" s="42"/>
      <c r="RWU447" s="42"/>
      <c r="RWV447" s="42"/>
      <c r="RWW447" s="42"/>
      <c r="RWX447" s="42"/>
      <c r="RWY447" s="42"/>
      <c r="RWZ447" s="42"/>
      <c r="RXA447" s="42"/>
      <c r="RXB447" s="42"/>
      <c r="RXC447" s="42"/>
      <c r="RXD447" s="42"/>
      <c r="RXE447" s="42"/>
      <c r="RXF447" s="42"/>
      <c r="RXG447" s="42"/>
      <c r="RXH447" s="42"/>
      <c r="RXI447" s="42"/>
      <c r="RXJ447" s="42"/>
      <c r="RXK447" s="42"/>
      <c r="RXL447" s="42"/>
      <c r="RXM447" s="42"/>
      <c r="RXN447" s="42"/>
      <c r="RXO447" s="42"/>
      <c r="RXP447" s="42"/>
      <c r="RXQ447" s="42"/>
      <c r="RXR447" s="42"/>
      <c r="RXS447" s="42"/>
      <c r="RXT447" s="42"/>
      <c r="RXU447" s="42"/>
      <c r="RXV447" s="42"/>
      <c r="RXW447" s="42"/>
      <c r="RXX447" s="42"/>
      <c r="RXY447" s="42"/>
      <c r="RXZ447" s="42"/>
      <c r="RYA447" s="42"/>
      <c r="RYB447" s="42"/>
      <c r="RYC447" s="42"/>
      <c r="RYD447" s="42"/>
      <c r="RYE447" s="42"/>
      <c r="RYF447" s="42"/>
      <c r="RYG447" s="42"/>
      <c r="RYH447" s="42"/>
      <c r="RYI447" s="42"/>
      <c r="RYJ447" s="42"/>
      <c r="RYK447" s="42"/>
      <c r="RYL447" s="42"/>
      <c r="RYM447" s="42"/>
      <c r="RYN447" s="42"/>
      <c r="RYO447" s="42"/>
      <c r="RYP447" s="42"/>
      <c r="RYQ447" s="42"/>
      <c r="RYR447" s="42"/>
      <c r="RYS447" s="42"/>
      <c r="RYT447" s="42"/>
      <c r="RYU447" s="42"/>
      <c r="RYV447" s="42"/>
      <c r="RYW447" s="42"/>
      <c r="RYX447" s="42"/>
      <c r="RYY447" s="42"/>
      <c r="RYZ447" s="42"/>
      <c r="RZA447" s="42"/>
    </row>
    <row r="448" spans="1:12845" s="49" customFormat="1" x14ac:dyDescent="0.25">
      <c r="A448" s="10" t="s">
        <v>1878</v>
      </c>
      <c r="B448" s="16">
        <v>43916</v>
      </c>
      <c r="C448" s="10" t="s">
        <v>194</v>
      </c>
      <c r="D448" s="10" t="s">
        <v>195</v>
      </c>
      <c r="E448" s="10" t="s">
        <v>82</v>
      </c>
      <c r="F448" s="11" t="s">
        <v>25</v>
      </c>
      <c r="G448" s="22" t="s">
        <v>2504</v>
      </c>
      <c r="H448" s="10" t="s">
        <v>1969</v>
      </c>
      <c r="I448" s="92">
        <v>550000</v>
      </c>
      <c r="J448" s="61" t="s">
        <v>2026</v>
      </c>
      <c r="L448" s="61">
        <v>100000</v>
      </c>
      <c r="M448" s="10" t="s">
        <v>1990</v>
      </c>
      <c r="N448" s="10" t="s">
        <v>33</v>
      </c>
      <c r="O448" s="10" t="s">
        <v>2027</v>
      </c>
      <c r="P448" s="10" t="s">
        <v>1996</v>
      </c>
      <c r="Q448" s="10" t="s">
        <v>196</v>
      </c>
      <c r="R448" s="10">
        <v>55021</v>
      </c>
      <c r="S448" s="10">
        <v>44.321629000000001</v>
      </c>
      <c r="T448" s="10">
        <v>-93.285443000000001</v>
      </c>
      <c r="U448" s="10" t="s">
        <v>303</v>
      </c>
      <c r="V448" s="10" t="s">
        <v>2028</v>
      </c>
      <c r="W448" s="10">
        <v>550000</v>
      </c>
      <c r="X448" s="46" t="s">
        <v>58</v>
      </c>
      <c r="Y448" s="10">
        <f t="shared" si="6"/>
        <v>2020</v>
      </c>
    </row>
    <row r="449" spans="1:12845" s="49" customFormat="1" x14ac:dyDescent="0.25">
      <c r="A449" s="10" t="s">
        <v>1878</v>
      </c>
      <c r="B449" s="16">
        <v>43917</v>
      </c>
      <c r="C449" s="10" t="s">
        <v>2029</v>
      </c>
      <c r="D449" s="10" t="s">
        <v>38</v>
      </c>
      <c r="E449" s="10" t="s">
        <v>24</v>
      </c>
      <c r="F449" s="11" t="s">
        <v>25</v>
      </c>
      <c r="G449" s="10" t="s">
        <v>2030</v>
      </c>
      <c r="H449" s="10" t="s">
        <v>1978</v>
      </c>
      <c r="I449" s="96">
        <v>930638</v>
      </c>
      <c r="J449" s="61"/>
      <c r="K449" s="10"/>
      <c r="L449" s="61">
        <v>1200</v>
      </c>
      <c r="M449" s="10" t="s">
        <v>1990</v>
      </c>
      <c r="N449" s="10" t="s">
        <v>33</v>
      </c>
      <c r="O449" s="10" t="s">
        <v>1891</v>
      </c>
      <c r="P449" s="10" t="s">
        <v>1991</v>
      </c>
      <c r="Q449" s="10" t="s">
        <v>2031</v>
      </c>
      <c r="R449" s="10">
        <v>55435</v>
      </c>
      <c r="S449" s="10">
        <v>44.861038000000001</v>
      </c>
      <c r="T449" s="10">
        <v>-93.344408999999999</v>
      </c>
      <c r="U449" s="10"/>
      <c r="V449" s="10"/>
      <c r="W449" s="10"/>
      <c r="X449" s="46" t="s">
        <v>29</v>
      </c>
      <c r="Y449" s="10">
        <f t="shared" si="6"/>
        <v>2020</v>
      </c>
    </row>
    <row r="450" spans="1:12845" s="49" customFormat="1" x14ac:dyDescent="0.25">
      <c r="A450" s="10" t="s">
        <v>1878</v>
      </c>
      <c r="B450" s="16">
        <v>43920</v>
      </c>
      <c r="C450" s="10" t="s">
        <v>2032</v>
      </c>
      <c r="D450" s="10" t="s">
        <v>38</v>
      </c>
      <c r="E450" s="10" t="s">
        <v>24</v>
      </c>
      <c r="F450" s="11" t="s">
        <v>25</v>
      </c>
      <c r="G450" s="10" t="s">
        <v>2033</v>
      </c>
      <c r="H450" s="10" t="s">
        <v>1880</v>
      </c>
      <c r="I450" s="92">
        <v>2200000</v>
      </c>
      <c r="J450" s="61"/>
      <c r="K450" s="42"/>
      <c r="L450" s="61"/>
      <c r="M450" s="10" t="s">
        <v>40</v>
      </c>
      <c r="N450" s="10" t="s">
        <v>28</v>
      </c>
      <c r="O450" s="10" t="s">
        <v>1891</v>
      </c>
      <c r="P450" s="10" t="s">
        <v>1991</v>
      </c>
      <c r="Q450" s="10" t="s">
        <v>2034</v>
      </c>
      <c r="R450" s="10">
        <v>55425</v>
      </c>
      <c r="S450" s="10">
        <v>44.853777000000001</v>
      </c>
      <c r="T450" s="10">
        <v>-93.225229999999996</v>
      </c>
      <c r="U450" s="10"/>
      <c r="V450" s="10"/>
      <c r="W450" s="10"/>
      <c r="X450" s="46" t="s">
        <v>29</v>
      </c>
      <c r="Y450" s="10">
        <f t="shared" ref="Y450:Y513" si="7">YEAR(B450)</f>
        <v>2020</v>
      </c>
    </row>
    <row r="451" spans="1:12845" s="49" customFormat="1" x14ac:dyDescent="0.25">
      <c r="A451" s="10" t="s">
        <v>1878</v>
      </c>
      <c r="B451" s="16">
        <v>43921</v>
      </c>
      <c r="C451" s="10" t="s">
        <v>2040</v>
      </c>
      <c r="D451" s="10" t="s">
        <v>870</v>
      </c>
      <c r="E451" s="10" t="s">
        <v>219</v>
      </c>
      <c r="F451" s="11" t="s">
        <v>25</v>
      </c>
      <c r="G451" s="10" t="s">
        <v>2043</v>
      </c>
      <c r="H451" s="10" t="s">
        <v>1994</v>
      </c>
      <c r="I451" s="92"/>
      <c r="J451" s="61">
        <v>400</v>
      </c>
      <c r="K451" s="10"/>
      <c r="L451" s="61"/>
      <c r="M451" s="10"/>
      <c r="N451" s="10" t="s">
        <v>214</v>
      </c>
      <c r="O451" s="10" t="s">
        <v>2041</v>
      </c>
      <c r="P451" s="10"/>
      <c r="Q451" s="10" t="s">
        <v>2042</v>
      </c>
      <c r="R451" s="10">
        <v>55115</v>
      </c>
      <c r="S451" s="10">
        <v>45.037547000000004</v>
      </c>
      <c r="T451" s="10">
        <v>-92.977635000000006</v>
      </c>
      <c r="U451" s="10"/>
      <c r="V451" s="10"/>
      <c r="W451" s="10"/>
      <c r="X451" s="46" t="s">
        <v>29</v>
      </c>
      <c r="Y451" s="10">
        <f t="shared" si="7"/>
        <v>2020</v>
      </c>
    </row>
    <row r="452" spans="1:12845" s="49" customFormat="1" x14ac:dyDescent="0.25">
      <c r="A452" s="538" t="s">
        <v>1878</v>
      </c>
      <c r="B452" s="41">
        <v>43921</v>
      </c>
      <c r="C452" s="42" t="s">
        <v>2055</v>
      </c>
      <c r="D452" s="42" t="s">
        <v>153</v>
      </c>
      <c r="E452" s="42" t="s">
        <v>154</v>
      </c>
      <c r="F452" s="11" t="s">
        <v>25</v>
      </c>
      <c r="G452" s="43" t="s">
        <v>2056</v>
      </c>
      <c r="H452" s="42"/>
      <c r="I452" s="44">
        <v>757935</v>
      </c>
      <c r="J452" s="47"/>
      <c r="K452" s="10"/>
      <c r="L452" s="47"/>
      <c r="M452" s="46" t="s">
        <v>2535</v>
      </c>
      <c r="N452" s="20" t="s">
        <v>37</v>
      </c>
      <c r="O452" s="60" t="s">
        <v>2057</v>
      </c>
      <c r="P452" s="42" t="s">
        <v>2058</v>
      </c>
      <c r="Q452" s="42" t="s">
        <v>2059</v>
      </c>
      <c r="R452" s="42">
        <v>55433</v>
      </c>
      <c r="S452" s="42">
        <v>45.185555999999998</v>
      </c>
      <c r="T452" s="42">
        <v>-93.367749000000003</v>
      </c>
      <c r="U452" s="42"/>
      <c r="V452" s="42"/>
      <c r="W452" s="42"/>
      <c r="X452" s="46" t="s">
        <v>29</v>
      </c>
      <c r="Y452" s="10">
        <f t="shared" si="7"/>
        <v>2020</v>
      </c>
    </row>
    <row r="453" spans="1:12845" s="49" customFormat="1" x14ac:dyDescent="0.25">
      <c r="A453" s="10" t="s">
        <v>1878</v>
      </c>
      <c r="B453" s="16">
        <v>43921</v>
      </c>
      <c r="C453" s="10" t="s">
        <v>2035</v>
      </c>
      <c r="D453" s="10" t="s">
        <v>124</v>
      </c>
      <c r="E453" s="10" t="s">
        <v>24</v>
      </c>
      <c r="F453" s="11" t="s">
        <v>25</v>
      </c>
      <c r="G453" s="10" t="s">
        <v>2039</v>
      </c>
      <c r="H453" s="10" t="s">
        <v>2036</v>
      </c>
      <c r="I453" s="92">
        <v>9300000</v>
      </c>
      <c r="J453" s="61"/>
      <c r="K453" s="10"/>
      <c r="L453" s="61">
        <v>641750</v>
      </c>
      <c r="M453" s="46" t="s">
        <v>2535</v>
      </c>
      <c r="N453" s="10" t="s">
        <v>37</v>
      </c>
      <c r="O453" s="10" t="s">
        <v>2037</v>
      </c>
      <c r="P453" s="10" t="s">
        <v>1272</v>
      </c>
      <c r="Q453" s="10" t="s">
        <v>2038</v>
      </c>
      <c r="R453" s="10">
        <v>55369</v>
      </c>
      <c r="S453" s="10">
        <v>45.136612999999997</v>
      </c>
      <c r="T453" s="10">
        <v>-93.480956000000006</v>
      </c>
      <c r="U453" s="10"/>
      <c r="V453" s="10"/>
      <c r="W453" s="10"/>
      <c r="X453" s="46" t="s">
        <v>29</v>
      </c>
      <c r="Y453" s="10">
        <f t="shared" si="7"/>
        <v>2020</v>
      </c>
    </row>
    <row r="454" spans="1:12845" s="49" customFormat="1" x14ac:dyDescent="0.25">
      <c r="A454" s="16" t="s">
        <v>2060</v>
      </c>
      <c r="B454" s="48">
        <v>43922</v>
      </c>
      <c r="C454" s="49" t="s">
        <v>773</v>
      </c>
      <c r="D454" s="49" t="s">
        <v>102</v>
      </c>
      <c r="E454" s="49" t="s">
        <v>59</v>
      </c>
      <c r="F454" s="11" t="s">
        <v>25</v>
      </c>
      <c r="G454" s="49" t="s">
        <v>2062</v>
      </c>
      <c r="H454" s="49" t="s">
        <v>1994</v>
      </c>
      <c r="I454" s="144"/>
      <c r="J454" s="52">
        <v>50</v>
      </c>
      <c r="L454" s="52"/>
      <c r="N454" s="49" t="s">
        <v>52</v>
      </c>
      <c r="O454" s="53" t="s">
        <v>2061</v>
      </c>
      <c r="P454" s="49" t="s">
        <v>1272</v>
      </c>
      <c r="Q454" s="49" t="s">
        <v>776</v>
      </c>
      <c r="R454" s="49">
        <v>55121</v>
      </c>
      <c r="S454" s="49">
        <v>44.834387</v>
      </c>
      <c r="T454" s="49">
        <v>-93.139977000000002</v>
      </c>
      <c r="X454" s="42" t="s">
        <v>29</v>
      </c>
      <c r="Y454" s="10">
        <f t="shared" si="7"/>
        <v>2020</v>
      </c>
    </row>
    <row r="455" spans="1:12845" s="49" customFormat="1" x14ac:dyDescent="0.25">
      <c r="A455" s="16" t="s">
        <v>2060</v>
      </c>
      <c r="B455" s="48">
        <v>43927</v>
      </c>
      <c r="C455" s="49" t="s">
        <v>2063</v>
      </c>
      <c r="D455" s="20" t="s">
        <v>2106</v>
      </c>
      <c r="E455" s="49" t="s">
        <v>72</v>
      </c>
      <c r="F455" s="11" t="s">
        <v>25</v>
      </c>
      <c r="G455" s="51" t="s">
        <v>2066</v>
      </c>
      <c r="H455" s="49" t="s">
        <v>1989</v>
      </c>
      <c r="I455" s="144"/>
      <c r="J455" s="52"/>
      <c r="K455" s="10"/>
      <c r="L455" s="52"/>
      <c r="M455" s="49" t="s">
        <v>63</v>
      </c>
      <c r="N455" s="49" t="s">
        <v>33</v>
      </c>
      <c r="O455" s="53" t="s">
        <v>2064</v>
      </c>
      <c r="P455" s="49" t="s">
        <v>1290</v>
      </c>
      <c r="Q455" s="49" t="s">
        <v>2065</v>
      </c>
      <c r="R455" s="49">
        <v>56303</v>
      </c>
      <c r="S455" s="49">
        <v>45.563412</v>
      </c>
      <c r="T455" s="49">
        <v>-94.208725000000001</v>
      </c>
      <c r="X455" s="42" t="s">
        <v>71</v>
      </c>
      <c r="Y455" s="10">
        <f t="shared" si="7"/>
        <v>2020</v>
      </c>
    </row>
    <row r="456" spans="1:12845" s="49" customFormat="1" x14ac:dyDescent="0.25">
      <c r="A456" s="16" t="s">
        <v>2060</v>
      </c>
      <c r="B456" s="48">
        <v>43930</v>
      </c>
      <c r="C456" s="55" t="s">
        <v>2067</v>
      </c>
      <c r="D456" s="49" t="s">
        <v>23</v>
      </c>
      <c r="E456" s="49" t="s">
        <v>24</v>
      </c>
      <c r="F456" s="11" t="s">
        <v>25</v>
      </c>
      <c r="G456" s="51" t="s">
        <v>2070</v>
      </c>
      <c r="H456" s="49" t="s">
        <v>1989</v>
      </c>
      <c r="I456" s="144"/>
      <c r="J456" s="52"/>
      <c r="L456" s="52"/>
      <c r="M456" s="20" t="s">
        <v>2509</v>
      </c>
      <c r="N456" s="49" t="s">
        <v>33</v>
      </c>
      <c r="O456" s="56" t="s">
        <v>2068</v>
      </c>
      <c r="P456" s="20" t="s">
        <v>1331</v>
      </c>
      <c r="Q456" s="49" t="s">
        <v>2069</v>
      </c>
      <c r="R456" s="49">
        <v>55435</v>
      </c>
      <c r="S456" s="49">
        <v>44.861750999999998</v>
      </c>
      <c r="T456" s="49">
        <v>-93.330889999999997</v>
      </c>
      <c r="X456" s="42" t="s">
        <v>29</v>
      </c>
      <c r="Y456" s="10">
        <f t="shared" si="7"/>
        <v>2020</v>
      </c>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c r="BM456" s="73"/>
      <c r="BN456" s="73"/>
      <c r="BO456" s="73"/>
      <c r="BP456" s="73"/>
      <c r="BQ456" s="73"/>
      <c r="BR456" s="73"/>
      <c r="BS456" s="73"/>
      <c r="BT456" s="73"/>
      <c r="BU456" s="73"/>
      <c r="BV456" s="73"/>
      <c r="BW456" s="73"/>
      <c r="BX456" s="73"/>
      <c r="BY456" s="73"/>
      <c r="BZ456" s="73"/>
      <c r="CA456" s="73"/>
      <c r="CB456" s="73"/>
      <c r="CC456" s="73"/>
      <c r="CD456" s="73"/>
      <c r="CE456" s="73"/>
      <c r="CF456" s="73"/>
      <c r="CG456" s="73"/>
      <c r="CH456" s="73"/>
      <c r="CI456" s="73"/>
      <c r="CJ456" s="73"/>
      <c r="CK456" s="73"/>
      <c r="CL456" s="73"/>
      <c r="CM456" s="73"/>
      <c r="CN456" s="73"/>
      <c r="CO456" s="73"/>
      <c r="CP456" s="73"/>
      <c r="CQ456" s="73"/>
      <c r="CR456" s="73"/>
      <c r="CS456" s="73"/>
      <c r="CT456" s="73"/>
      <c r="CU456" s="73"/>
      <c r="CV456" s="73"/>
      <c r="CW456" s="73"/>
      <c r="CX456" s="73"/>
      <c r="CY456" s="73"/>
      <c r="CZ456" s="73"/>
      <c r="DA456" s="73"/>
      <c r="DB456" s="73"/>
      <c r="DC456" s="73"/>
      <c r="DD456" s="73"/>
      <c r="DE456" s="73"/>
      <c r="DF456" s="73"/>
      <c r="DG456" s="73"/>
      <c r="DH456" s="73"/>
      <c r="DI456" s="73"/>
      <c r="DJ456" s="73"/>
      <c r="DK456" s="73"/>
      <c r="DL456" s="73"/>
      <c r="DM456" s="73"/>
      <c r="DN456" s="73"/>
      <c r="DO456" s="73"/>
      <c r="DP456" s="73"/>
      <c r="DQ456" s="73"/>
      <c r="DR456" s="73"/>
      <c r="DS456" s="73"/>
      <c r="DT456" s="73"/>
      <c r="DU456" s="73"/>
      <c r="DV456" s="73"/>
      <c r="DW456" s="73"/>
      <c r="DX456" s="73"/>
      <c r="DY456" s="73"/>
      <c r="DZ456" s="73"/>
      <c r="EA456" s="73"/>
      <c r="EB456" s="73"/>
      <c r="EC456" s="73"/>
      <c r="ED456" s="73"/>
      <c r="EE456" s="73"/>
      <c r="EF456" s="73"/>
      <c r="EG456" s="73"/>
      <c r="EH456" s="73"/>
      <c r="EI456" s="73"/>
      <c r="EJ456" s="73"/>
      <c r="EK456" s="73"/>
      <c r="EL456" s="73"/>
      <c r="EM456" s="73"/>
      <c r="EN456" s="73"/>
      <c r="EO456" s="73"/>
      <c r="EP456" s="73"/>
      <c r="EQ456" s="73"/>
      <c r="ER456" s="73"/>
      <c r="ES456" s="73"/>
      <c r="ET456" s="73"/>
      <c r="EU456" s="73"/>
      <c r="EV456" s="73"/>
      <c r="EW456" s="73"/>
      <c r="EX456" s="73"/>
      <c r="EY456" s="73"/>
      <c r="EZ456" s="73"/>
      <c r="FA456" s="73"/>
      <c r="FB456" s="73"/>
      <c r="FC456" s="73"/>
      <c r="FD456" s="73"/>
      <c r="FE456" s="73"/>
      <c r="FF456" s="73"/>
      <c r="FG456" s="73"/>
      <c r="FH456" s="73"/>
      <c r="FI456" s="73"/>
      <c r="FJ456" s="73"/>
      <c r="FK456" s="73"/>
      <c r="FL456" s="73"/>
      <c r="FM456" s="73"/>
      <c r="FN456" s="73"/>
      <c r="FO456" s="73"/>
      <c r="FP456" s="73"/>
      <c r="FQ456" s="73"/>
      <c r="FR456" s="73"/>
      <c r="FS456" s="73"/>
      <c r="FT456" s="73"/>
      <c r="FU456" s="73"/>
      <c r="FV456" s="73"/>
      <c r="FW456" s="73"/>
      <c r="FX456" s="73"/>
      <c r="FY456" s="73"/>
      <c r="FZ456" s="73"/>
      <c r="GA456" s="73"/>
      <c r="GB456" s="73"/>
      <c r="GC456" s="73"/>
      <c r="GD456" s="73"/>
      <c r="GE456" s="73"/>
      <c r="GF456" s="73"/>
      <c r="GG456" s="73"/>
      <c r="GH456" s="73"/>
      <c r="GI456" s="73"/>
      <c r="GJ456" s="73"/>
      <c r="GK456" s="73"/>
      <c r="GL456" s="73"/>
      <c r="GM456" s="73"/>
      <c r="GN456" s="73"/>
      <c r="GO456" s="73"/>
      <c r="GP456" s="73"/>
      <c r="GQ456" s="73"/>
      <c r="GR456" s="73"/>
      <c r="GS456" s="73"/>
      <c r="GT456" s="73"/>
      <c r="GU456" s="73"/>
      <c r="GV456" s="73"/>
      <c r="GW456" s="73"/>
      <c r="GX456" s="73"/>
      <c r="GY456" s="73"/>
      <c r="GZ456" s="73"/>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V456" s="73"/>
      <c r="IW456" s="73"/>
      <c r="IX456" s="73"/>
      <c r="IY456" s="73"/>
      <c r="IZ456" s="73"/>
      <c r="JA456" s="73"/>
      <c r="JB456" s="73"/>
      <c r="JC456" s="73"/>
      <c r="JD456" s="73"/>
      <c r="JE456" s="73"/>
      <c r="JF456" s="73"/>
      <c r="JG456" s="73"/>
      <c r="JH456" s="73"/>
      <c r="JI456" s="73"/>
      <c r="JJ456" s="73"/>
      <c r="JK456" s="73"/>
      <c r="JL456" s="73"/>
      <c r="JM456" s="73"/>
      <c r="JN456" s="73"/>
      <c r="JO456" s="73"/>
      <c r="JP456" s="73"/>
      <c r="JQ456" s="73"/>
      <c r="JR456" s="73"/>
      <c r="JS456" s="73"/>
      <c r="JT456" s="73"/>
      <c r="JU456" s="73"/>
      <c r="JV456" s="73"/>
      <c r="JW456" s="73"/>
      <c r="JX456" s="73"/>
      <c r="JY456" s="73"/>
      <c r="JZ456" s="73"/>
      <c r="KA456" s="73"/>
      <c r="KB456" s="73"/>
      <c r="KC456" s="73"/>
      <c r="KD456" s="73"/>
      <c r="KE456" s="73"/>
      <c r="KF456" s="73"/>
      <c r="KG456" s="73"/>
      <c r="KH456" s="73"/>
      <c r="KI456" s="73"/>
      <c r="KJ456" s="73"/>
      <c r="KK456" s="73"/>
      <c r="KL456" s="73"/>
      <c r="KM456" s="73"/>
      <c r="KN456" s="73"/>
      <c r="KO456" s="73"/>
      <c r="KP456" s="73"/>
      <c r="KQ456" s="73"/>
      <c r="KR456" s="73"/>
      <c r="KS456" s="73"/>
      <c r="KT456" s="73"/>
      <c r="KU456" s="73"/>
      <c r="KV456" s="73"/>
      <c r="KW456" s="73"/>
      <c r="KX456" s="73"/>
      <c r="KY456" s="73"/>
      <c r="KZ456" s="73"/>
      <c r="LA456" s="73"/>
      <c r="LB456" s="73"/>
      <c r="LC456" s="73"/>
      <c r="LD456" s="73"/>
      <c r="LE456" s="73"/>
      <c r="LF456" s="73"/>
      <c r="LG456" s="73"/>
      <c r="LH456" s="73"/>
      <c r="LI456" s="73"/>
      <c r="LJ456" s="73"/>
      <c r="LK456" s="73"/>
      <c r="LL456" s="73"/>
      <c r="LM456" s="73"/>
      <c r="LN456" s="73"/>
      <c r="LO456" s="73"/>
      <c r="LP456" s="73"/>
      <c r="LQ456" s="73"/>
      <c r="LR456" s="73"/>
      <c r="LS456" s="73"/>
      <c r="LT456" s="73"/>
      <c r="LU456" s="73"/>
      <c r="LV456" s="73"/>
      <c r="LW456" s="73"/>
      <c r="LX456" s="73"/>
      <c r="LY456" s="73"/>
      <c r="LZ456" s="73"/>
      <c r="MA456" s="73"/>
      <c r="MB456" s="73"/>
      <c r="MC456" s="73"/>
      <c r="MD456" s="73"/>
      <c r="ME456" s="73"/>
      <c r="MF456" s="73"/>
      <c r="MG456" s="73"/>
      <c r="MH456" s="73"/>
      <c r="MI456" s="73"/>
      <c r="MJ456" s="73"/>
      <c r="MK456" s="73"/>
      <c r="ML456" s="73"/>
      <c r="MM456" s="73"/>
      <c r="MN456" s="73"/>
      <c r="MO456" s="73"/>
      <c r="MP456" s="73"/>
      <c r="MQ456" s="73"/>
      <c r="MR456" s="73"/>
      <c r="MS456" s="73"/>
      <c r="MT456" s="73"/>
      <c r="MU456" s="73"/>
      <c r="MV456" s="73"/>
      <c r="MW456" s="73"/>
      <c r="MX456" s="73"/>
      <c r="MY456" s="73"/>
      <c r="MZ456" s="73"/>
      <c r="NA456" s="73"/>
      <c r="NB456" s="73"/>
      <c r="NC456" s="73"/>
      <c r="ND456" s="73"/>
      <c r="NE456" s="73"/>
      <c r="NF456" s="73"/>
      <c r="NG456" s="73"/>
      <c r="NH456" s="73"/>
      <c r="NI456" s="73"/>
      <c r="NJ456" s="73"/>
      <c r="NK456" s="73"/>
      <c r="NL456" s="73"/>
      <c r="NM456" s="73"/>
      <c r="NN456" s="73"/>
      <c r="NO456" s="73"/>
      <c r="NP456" s="73"/>
      <c r="NQ456" s="73"/>
      <c r="NR456" s="73"/>
      <c r="NS456" s="73"/>
      <c r="NT456" s="73"/>
      <c r="NU456" s="73"/>
      <c r="NV456" s="73"/>
      <c r="NW456" s="73"/>
      <c r="NX456" s="73"/>
      <c r="NY456" s="73"/>
      <c r="NZ456" s="73"/>
      <c r="OA456" s="73"/>
      <c r="OB456" s="73"/>
      <c r="OC456" s="73"/>
      <c r="OD456" s="73"/>
      <c r="OE456" s="73"/>
      <c r="OF456" s="73"/>
      <c r="OG456" s="73"/>
      <c r="OH456" s="73"/>
      <c r="OI456" s="73"/>
      <c r="OJ456" s="73"/>
      <c r="OK456" s="73"/>
      <c r="OL456" s="73"/>
      <c r="OM456" s="73"/>
      <c r="ON456" s="73"/>
      <c r="OO456" s="73"/>
      <c r="OP456" s="73"/>
      <c r="OQ456" s="73"/>
      <c r="OR456" s="73"/>
      <c r="OS456" s="73"/>
      <c r="OT456" s="73"/>
      <c r="OU456" s="73"/>
      <c r="OV456" s="73"/>
      <c r="OW456" s="73"/>
      <c r="OX456" s="73"/>
      <c r="OY456" s="73"/>
      <c r="OZ456" s="73"/>
      <c r="PA456" s="73"/>
      <c r="PB456" s="73"/>
      <c r="PC456" s="73"/>
      <c r="PD456" s="73"/>
      <c r="PE456" s="73"/>
      <c r="PF456" s="73"/>
      <c r="PG456" s="73"/>
      <c r="PH456" s="73"/>
      <c r="PI456" s="73"/>
      <c r="PJ456" s="73"/>
      <c r="PK456" s="73"/>
      <c r="PL456" s="73"/>
      <c r="PM456" s="73"/>
      <c r="PN456" s="73"/>
      <c r="PO456" s="73"/>
      <c r="PP456" s="73"/>
      <c r="PQ456" s="73"/>
      <c r="PR456" s="73"/>
      <c r="PS456" s="73"/>
      <c r="PT456" s="73"/>
      <c r="PU456" s="73"/>
      <c r="PV456" s="73"/>
      <c r="PW456" s="73"/>
      <c r="PX456" s="73"/>
      <c r="PY456" s="73"/>
      <c r="PZ456" s="73"/>
      <c r="QA456" s="73"/>
      <c r="QB456" s="73"/>
      <c r="QC456" s="73"/>
      <c r="QD456" s="73"/>
      <c r="QE456" s="73"/>
      <c r="QF456" s="73"/>
      <c r="QG456" s="73"/>
      <c r="QH456" s="73"/>
      <c r="QI456" s="73"/>
      <c r="QJ456" s="73"/>
      <c r="QK456" s="73"/>
      <c r="QL456" s="73"/>
      <c r="QM456" s="73"/>
      <c r="QN456" s="73"/>
      <c r="QO456" s="73"/>
      <c r="QP456" s="73"/>
      <c r="QQ456" s="73"/>
      <c r="QR456" s="73"/>
      <c r="QS456" s="73"/>
      <c r="QT456" s="73"/>
      <c r="QU456" s="73"/>
      <c r="QV456" s="73"/>
      <c r="QW456" s="73"/>
      <c r="QX456" s="73"/>
      <c r="QY456" s="73"/>
      <c r="QZ456" s="73"/>
      <c r="RA456" s="73"/>
      <c r="RB456" s="73"/>
      <c r="RC456" s="73"/>
      <c r="RD456" s="73"/>
      <c r="RE456" s="73"/>
      <c r="RF456" s="73"/>
      <c r="RG456" s="73"/>
      <c r="RH456" s="73"/>
      <c r="RI456" s="73"/>
      <c r="RJ456" s="73"/>
      <c r="RK456" s="73"/>
      <c r="RL456" s="73"/>
      <c r="RM456" s="73"/>
      <c r="RN456" s="73"/>
      <c r="RO456" s="73"/>
      <c r="RP456" s="73"/>
      <c r="RQ456" s="73"/>
      <c r="RR456" s="73"/>
      <c r="RS456" s="73"/>
      <c r="RT456" s="73"/>
      <c r="RU456" s="73"/>
      <c r="RV456" s="73"/>
      <c r="RW456" s="73"/>
      <c r="RX456" s="73"/>
      <c r="RY456" s="73"/>
      <c r="RZ456" s="73"/>
      <c r="SA456" s="73"/>
      <c r="SB456" s="73"/>
      <c r="SC456" s="73"/>
      <c r="SD456" s="73"/>
      <c r="SE456" s="73"/>
      <c r="SF456" s="73"/>
      <c r="SG456" s="73"/>
      <c r="SH456" s="73"/>
      <c r="SI456" s="73"/>
      <c r="SJ456" s="73"/>
      <c r="SK456" s="73"/>
      <c r="SL456" s="73"/>
      <c r="SM456" s="73"/>
      <c r="SN456" s="73"/>
      <c r="SO456" s="73"/>
      <c r="SP456" s="73"/>
      <c r="SQ456" s="73"/>
      <c r="SR456" s="73"/>
      <c r="SS456" s="73"/>
      <c r="ST456" s="73"/>
      <c r="SU456" s="73"/>
      <c r="SV456" s="73"/>
      <c r="SW456" s="73"/>
      <c r="SX456" s="73"/>
      <c r="SY456" s="73"/>
      <c r="SZ456" s="73"/>
      <c r="TA456" s="73"/>
      <c r="TB456" s="73"/>
      <c r="TC456" s="73"/>
      <c r="TD456" s="73"/>
      <c r="TE456" s="73"/>
      <c r="TF456" s="73"/>
      <c r="TG456" s="73"/>
      <c r="TH456" s="73"/>
      <c r="TI456" s="73"/>
      <c r="TJ456" s="73"/>
      <c r="TK456" s="73"/>
      <c r="TL456" s="73"/>
      <c r="TM456" s="73"/>
      <c r="TN456" s="73"/>
      <c r="TO456" s="73"/>
      <c r="TP456" s="73"/>
      <c r="TQ456" s="73"/>
      <c r="TR456" s="73"/>
      <c r="TS456" s="73"/>
      <c r="TT456" s="73"/>
      <c r="TU456" s="73"/>
      <c r="TV456" s="73"/>
      <c r="TW456" s="73"/>
      <c r="TX456" s="73"/>
      <c r="TY456" s="73"/>
      <c r="TZ456" s="73"/>
      <c r="UA456" s="73"/>
      <c r="UB456" s="73"/>
      <c r="UC456" s="73"/>
      <c r="UD456" s="73"/>
      <c r="UE456" s="73"/>
      <c r="UF456" s="73"/>
      <c r="UG456" s="73"/>
      <c r="UH456" s="73"/>
      <c r="UI456" s="73"/>
      <c r="UJ456" s="73"/>
      <c r="UK456" s="73"/>
      <c r="UL456" s="73"/>
      <c r="UM456" s="73"/>
      <c r="UN456" s="73"/>
      <c r="UO456" s="73"/>
      <c r="UP456" s="73"/>
      <c r="UQ456" s="73"/>
      <c r="UR456" s="73"/>
      <c r="US456" s="73"/>
      <c r="UT456" s="73"/>
      <c r="UU456" s="73"/>
      <c r="UV456" s="73"/>
      <c r="UW456" s="73"/>
      <c r="UX456" s="73"/>
      <c r="UY456" s="73"/>
      <c r="UZ456" s="73"/>
      <c r="VA456" s="73"/>
      <c r="VB456" s="73"/>
      <c r="VC456" s="73"/>
      <c r="VD456" s="73"/>
      <c r="VE456" s="73"/>
      <c r="VF456" s="73"/>
      <c r="VG456" s="73"/>
      <c r="VH456" s="73"/>
      <c r="VI456" s="73"/>
      <c r="VJ456" s="73"/>
      <c r="VK456" s="73"/>
      <c r="VL456" s="73"/>
      <c r="VM456" s="73"/>
      <c r="VN456" s="73"/>
      <c r="VO456" s="73"/>
      <c r="VP456" s="73"/>
      <c r="VQ456" s="73"/>
      <c r="VR456" s="73"/>
      <c r="VS456" s="73"/>
      <c r="VT456" s="73"/>
      <c r="VU456" s="73"/>
      <c r="VV456" s="73"/>
      <c r="VW456" s="73"/>
      <c r="VX456" s="73"/>
      <c r="VY456" s="73"/>
      <c r="VZ456" s="73"/>
      <c r="WA456" s="73"/>
      <c r="WB456" s="73"/>
      <c r="WC456" s="73"/>
      <c r="WD456" s="73"/>
      <c r="WE456" s="73"/>
      <c r="WF456" s="73"/>
      <c r="WG456" s="73"/>
      <c r="WH456" s="73"/>
      <c r="WI456" s="73"/>
      <c r="WJ456" s="73"/>
      <c r="WK456" s="73"/>
      <c r="WL456" s="73"/>
      <c r="WM456" s="73"/>
      <c r="WN456" s="73"/>
      <c r="WO456" s="73"/>
      <c r="WP456" s="73"/>
      <c r="WQ456" s="73"/>
      <c r="WR456" s="73"/>
      <c r="WS456" s="73"/>
      <c r="WT456" s="73"/>
      <c r="WU456" s="73"/>
      <c r="WV456" s="73"/>
      <c r="WW456" s="73"/>
      <c r="WX456" s="73"/>
      <c r="WY456" s="73"/>
      <c r="WZ456" s="73"/>
      <c r="XA456" s="73"/>
      <c r="XB456" s="73"/>
      <c r="XC456" s="73"/>
      <c r="XD456" s="73"/>
      <c r="XE456" s="73"/>
      <c r="XF456" s="73"/>
      <c r="XG456" s="73"/>
      <c r="XH456" s="73"/>
      <c r="XI456" s="73"/>
      <c r="XJ456" s="73"/>
      <c r="XK456" s="73"/>
      <c r="XL456" s="73"/>
      <c r="XM456" s="73"/>
      <c r="XN456" s="73"/>
      <c r="XO456" s="73"/>
      <c r="XP456" s="73"/>
      <c r="XQ456" s="73"/>
      <c r="XR456" s="73"/>
      <c r="XS456" s="73"/>
      <c r="XT456" s="73"/>
      <c r="XU456" s="73"/>
      <c r="XV456" s="73"/>
      <c r="XW456" s="73"/>
      <c r="XX456" s="73"/>
      <c r="XY456" s="73"/>
      <c r="XZ456" s="73"/>
      <c r="YA456" s="73"/>
      <c r="YB456" s="73"/>
      <c r="YC456" s="73"/>
      <c r="YD456" s="73"/>
      <c r="YE456" s="73"/>
      <c r="YF456" s="73"/>
      <c r="YG456" s="73"/>
      <c r="YH456" s="73"/>
      <c r="YI456" s="73"/>
      <c r="YJ456" s="73"/>
      <c r="YK456" s="73"/>
      <c r="YL456" s="73"/>
      <c r="YM456" s="73"/>
      <c r="YN456" s="73"/>
      <c r="YO456" s="73"/>
      <c r="YP456" s="73"/>
      <c r="YQ456" s="73"/>
      <c r="YR456" s="73"/>
      <c r="YS456" s="73"/>
      <c r="YT456" s="73"/>
      <c r="YU456" s="73"/>
      <c r="YV456" s="73"/>
      <c r="YW456" s="73"/>
      <c r="YX456" s="73"/>
      <c r="YY456" s="73"/>
      <c r="YZ456" s="73"/>
      <c r="ZA456" s="73"/>
      <c r="ZB456" s="73"/>
      <c r="ZC456" s="73"/>
      <c r="ZD456" s="73"/>
      <c r="ZE456" s="73"/>
      <c r="ZF456" s="73"/>
      <c r="ZG456" s="73"/>
      <c r="ZH456" s="73"/>
      <c r="ZI456" s="73"/>
      <c r="ZJ456" s="73"/>
      <c r="ZK456" s="73"/>
      <c r="ZL456" s="73"/>
      <c r="ZM456" s="73"/>
      <c r="ZN456" s="73"/>
      <c r="ZO456" s="73"/>
      <c r="ZP456" s="73"/>
      <c r="ZQ456" s="73"/>
      <c r="ZR456" s="73"/>
      <c r="ZS456" s="73"/>
      <c r="ZT456" s="73"/>
      <c r="ZU456" s="73"/>
      <c r="ZV456" s="73"/>
      <c r="ZW456" s="73"/>
      <c r="ZX456" s="73"/>
      <c r="ZY456" s="73"/>
      <c r="ZZ456" s="73"/>
      <c r="AAA456" s="73"/>
      <c r="AAB456" s="73"/>
      <c r="AAC456" s="73"/>
      <c r="AAD456" s="73"/>
      <c r="AAE456" s="73"/>
      <c r="AAF456" s="73"/>
      <c r="AAG456" s="73"/>
      <c r="AAH456" s="73"/>
      <c r="AAI456" s="73"/>
      <c r="AAJ456" s="73"/>
      <c r="AAK456" s="73"/>
      <c r="AAL456" s="73"/>
      <c r="AAM456" s="73"/>
      <c r="AAN456" s="73"/>
      <c r="AAO456" s="73"/>
      <c r="AAP456" s="73"/>
      <c r="AAQ456" s="73"/>
      <c r="AAR456" s="73"/>
      <c r="AAS456" s="73"/>
      <c r="AAT456" s="73"/>
      <c r="AAU456" s="73"/>
      <c r="AAV456" s="73"/>
      <c r="AAW456" s="73"/>
      <c r="AAX456" s="73"/>
      <c r="AAY456" s="73"/>
      <c r="AAZ456" s="73"/>
      <c r="ABA456" s="73"/>
      <c r="ABB456" s="73"/>
      <c r="ABC456" s="73"/>
      <c r="ABD456" s="73"/>
      <c r="ABE456" s="73"/>
      <c r="ABF456" s="73"/>
      <c r="ABG456" s="73"/>
      <c r="ABH456" s="73"/>
      <c r="ABI456" s="73"/>
      <c r="ABJ456" s="73"/>
      <c r="ABK456" s="73"/>
      <c r="ABL456" s="73"/>
      <c r="ABM456" s="73"/>
      <c r="ABN456" s="73"/>
      <c r="ABO456" s="73"/>
      <c r="ABP456" s="73"/>
      <c r="ABQ456" s="73"/>
      <c r="ABR456" s="73"/>
      <c r="ABS456" s="73"/>
      <c r="ABT456" s="73"/>
      <c r="ABU456" s="73"/>
      <c r="ABV456" s="73"/>
      <c r="ABW456" s="73"/>
      <c r="ABX456" s="73"/>
      <c r="ABY456" s="73"/>
      <c r="ABZ456" s="73"/>
      <c r="ACA456" s="73"/>
      <c r="ACB456" s="73"/>
      <c r="ACC456" s="73"/>
      <c r="ACD456" s="73"/>
      <c r="ACE456" s="73"/>
      <c r="ACF456" s="73"/>
      <c r="ACG456" s="73"/>
      <c r="ACH456" s="73"/>
      <c r="ACI456" s="73"/>
      <c r="ACJ456" s="73"/>
      <c r="ACK456" s="73"/>
      <c r="ACL456" s="73"/>
      <c r="ACM456" s="73"/>
      <c r="ACN456" s="73"/>
      <c r="ACO456" s="73"/>
      <c r="ACP456" s="73"/>
      <c r="ACQ456" s="73"/>
      <c r="ACR456" s="73"/>
      <c r="ACS456" s="73"/>
      <c r="ACT456" s="73"/>
      <c r="ACU456" s="73"/>
      <c r="ACV456" s="73"/>
      <c r="ACW456" s="73"/>
      <c r="ACX456" s="73"/>
      <c r="ACY456" s="73"/>
      <c r="ACZ456" s="73"/>
      <c r="ADA456" s="73"/>
      <c r="ADB456" s="73"/>
      <c r="ADC456" s="73"/>
      <c r="ADD456" s="73"/>
      <c r="ADE456" s="73"/>
      <c r="ADF456" s="73"/>
      <c r="ADG456" s="73"/>
      <c r="ADH456" s="73"/>
      <c r="ADI456" s="73"/>
      <c r="ADJ456" s="73"/>
      <c r="ADK456" s="73"/>
      <c r="ADL456" s="73"/>
      <c r="ADM456" s="73"/>
      <c r="ADN456" s="73"/>
      <c r="ADO456" s="73"/>
      <c r="ADP456" s="73"/>
      <c r="ADQ456" s="73"/>
      <c r="ADR456" s="73"/>
      <c r="ADS456" s="73"/>
      <c r="ADT456" s="73"/>
      <c r="ADU456" s="73"/>
      <c r="ADV456" s="73"/>
      <c r="ADW456" s="73"/>
      <c r="ADX456" s="73"/>
      <c r="ADY456" s="73"/>
      <c r="ADZ456" s="73"/>
      <c r="AEA456" s="73"/>
      <c r="AEB456" s="73"/>
      <c r="AEC456" s="73"/>
      <c r="AED456" s="73"/>
      <c r="AEE456" s="73"/>
      <c r="AEF456" s="73"/>
      <c r="AEG456" s="73"/>
      <c r="AEH456" s="73"/>
      <c r="AEI456" s="73"/>
      <c r="AEJ456" s="73"/>
      <c r="AEK456" s="73"/>
      <c r="AEL456" s="73"/>
      <c r="AEM456" s="73"/>
      <c r="AEN456" s="73"/>
      <c r="AEO456" s="73"/>
      <c r="AEP456" s="73"/>
      <c r="AEQ456" s="73"/>
      <c r="AER456" s="73"/>
      <c r="AES456" s="73"/>
      <c r="AET456" s="73"/>
      <c r="AEU456" s="73"/>
      <c r="AEV456" s="73"/>
      <c r="AEW456" s="73"/>
      <c r="AEX456" s="73"/>
      <c r="AEY456" s="73"/>
      <c r="AEZ456" s="73"/>
      <c r="AFA456" s="73"/>
      <c r="AFB456" s="73"/>
      <c r="AFC456" s="73"/>
      <c r="AFD456" s="73"/>
      <c r="AFE456" s="73"/>
      <c r="AFF456" s="73"/>
      <c r="AFG456" s="73"/>
      <c r="AFH456" s="73"/>
      <c r="AFI456" s="73"/>
      <c r="AFJ456" s="73"/>
      <c r="AFK456" s="73"/>
      <c r="AFL456" s="73"/>
      <c r="AFM456" s="73"/>
      <c r="AFN456" s="73"/>
      <c r="AFO456" s="73"/>
      <c r="AFP456" s="73"/>
      <c r="AFQ456" s="73"/>
      <c r="AFR456" s="73"/>
      <c r="AFS456" s="73"/>
      <c r="AFT456" s="73"/>
      <c r="AFU456" s="73"/>
      <c r="AFV456" s="73"/>
      <c r="AFW456" s="73"/>
      <c r="AFX456" s="73"/>
      <c r="AFY456" s="73"/>
      <c r="AFZ456" s="73"/>
      <c r="AGA456" s="73"/>
      <c r="AGB456" s="73"/>
      <c r="AGC456" s="73"/>
      <c r="AGD456" s="73"/>
      <c r="AGE456" s="73"/>
      <c r="AGF456" s="73"/>
      <c r="AGG456" s="73"/>
      <c r="AGH456" s="73"/>
      <c r="AGI456" s="73"/>
      <c r="AGJ456" s="73"/>
      <c r="AGK456" s="73"/>
      <c r="AGL456" s="73"/>
      <c r="AGM456" s="73"/>
      <c r="AGN456" s="73"/>
      <c r="AGO456" s="73"/>
      <c r="AGP456" s="73"/>
      <c r="AGQ456" s="73"/>
      <c r="AGR456" s="73"/>
      <c r="AGS456" s="73"/>
      <c r="AGT456" s="73"/>
      <c r="AGU456" s="73"/>
      <c r="AGV456" s="73"/>
      <c r="AGW456" s="73"/>
      <c r="AGX456" s="73"/>
      <c r="AGY456" s="73"/>
      <c r="AGZ456" s="73"/>
      <c r="AHA456" s="73"/>
      <c r="AHB456" s="73"/>
      <c r="AHC456" s="73"/>
      <c r="AHD456" s="73"/>
      <c r="AHE456" s="73"/>
      <c r="AHF456" s="73"/>
      <c r="AHG456" s="73"/>
      <c r="AHH456" s="73"/>
      <c r="AHI456" s="73"/>
      <c r="AHJ456" s="73"/>
      <c r="AHK456" s="73"/>
      <c r="AHL456" s="73"/>
      <c r="AHM456" s="73"/>
      <c r="AHN456" s="73"/>
      <c r="AHO456" s="73"/>
      <c r="AHP456" s="73"/>
      <c r="AHQ456" s="73"/>
      <c r="AHR456" s="73"/>
      <c r="AHS456" s="73"/>
      <c r="AHT456" s="73"/>
      <c r="AHU456" s="73"/>
      <c r="AHV456" s="73"/>
      <c r="AHW456" s="73"/>
      <c r="AHX456" s="73"/>
      <c r="AHY456" s="73"/>
      <c r="AHZ456" s="73"/>
      <c r="AIA456" s="73"/>
      <c r="AIB456" s="73"/>
      <c r="AIC456" s="73"/>
      <c r="AID456" s="73"/>
      <c r="AIE456" s="73"/>
      <c r="AIF456" s="73"/>
      <c r="AIG456" s="73"/>
      <c r="AIH456" s="73"/>
      <c r="AII456" s="73"/>
      <c r="AIJ456" s="73"/>
      <c r="AIK456" s="73"/>
      <c r="AIL456" s="73"/>
      <c r="AIM456" s="73"/>
      <c r="AIN456" s="73"/>
      <c r="AIO456" s="73"/>
      <c r="AIP456" s="73"/>
      <c r="AIQ456" s="73"/>
      <c r="AIR456" s="73"/>
      <c r="AIS456" s="73"/>
      <c r="AIT456" s="73"/>
      <c r="AIU456" s="73"/>
      <c r="AIV456" s="73"/>
      <c r="AIW456" s="73"/>
      <c r="AIX456" s="73"/>
      <c r="AIY456" s="73"/>
      <c r="AIZ456" s="73"/>
      <c r="AJA456" s="73"/>
      <c r="AJB456" s="73"/>
      <c r="AJC456" s="73"/>
      <c r="AJD456" s="73"/>
      <c r="AJE456" s="73"/>
      <c r="AJF456" s="73"/>
      <c r="AJG456" s="73"/>
      <c r="AJH456" s="73"/>
      <c r="AJI456" s="73"/>
      <c r="AJJ456" s="73"/>
      <c r="AJK456" s="73"/>
      <c r="AJL456" s="73"/>
      <c r="AJM456" s="73"/>
      <c r="AJN456" s="73"/>
      <c r="AJO456" s="73"/>
      <c r="AJP456" s="73"/>
      <c r="AJQ456" s="73"/>
      <c r="AJR456" s="73"/>
      <c r="AJS456" s="73"/>
      <c r="AJT456" s="73"/>
      <c r="AJU456" s="73"/>
      <c r="AJV456" s="73"/>
      <c r="AJW456" s="73"/>
      <c r="AJX456" s="73"/>
      <c r="AJY456" s="73"/>
      <c r="AJZ456" s="73"/>
      <c r="AKA456" s="73"/>
      <c r="AKB456" s="73"/>
      <c r="AKC456" s="73"/>
      <c r="AKD456" s="73"/>
      <c r="AKE456" s="73"/>
      <c r="AKF456" s="73"/>
      <c r="AKG456" s="73"/>
      <c r="AKH456" s="73"/>
      <c r="AKI456" s="73"/>
      <c r="AKJ456" s="73"/>
      <c r="AKK456" s="73"/>
      <c r="AKL456" s="73"/>
      <c r="AKM456" s="73"/>
      <c r="AKN456" s="73"/>
      <c r="AKO456" s="73"/>
      <c r="AKP456" s="73"/>
      <c r="AKQ456" s="73"/>
      <c r="AKR456" s="73"/>
      <c r="AKS456" s="73"/>
      <c r="AKT456" s="73"/>
      <c r="AKU456" s="73"/>
      <c r="AKV456" s="73"/>
      <c r="AKW456" s="73"/>
      <c r="AKX456" s="73"/>
      <c r="AKY456" s="73"/>
      <c r="AKZ456" s="73"/>
      <c r="ALA456" s="73"/>
      <c r="ALB456" s="73"/>
      <c r="ALC456" s="73"/>
      <c r="ALD456" s="73"/>
      <c r="ALE456" s="73"/>
      <c r="ALF456" s="73"/>
      <c r="ALG456" s="73"/>
      <c r="ALH456" s="73"/>
      <c r="ALI456" s="73"/>
      <c r="ALJ456" s="73"/>
      <c r="ALK456" s="73"/>
      <c r="ALL456" s="73"/>
      <c r="ALM456" s="73"/>
      <c r="ALN456" s="73"/>
      <c r="ALO456" s="73"/>
      <c r="ALP456" s="73"/>
      <c r="ALQ456" s="73"/>
      <c r="ALR456" s="73"/>
      <c r="ALS456" s="73"/>
      <c r="ALT456" s="73"/>
      <c r="ALU456" s="73"/>
      <c r="ALV456" s="73"/>
      <c r="ALW456" s="73"/>
      <c r="ALX456" s="73"/>
      <c r="ALY456" s="73"/>
      <c r="ALZ456" s="73"/>
      <c r="AMA456" s="73"/>
      <c r="AMB456" s="73"/>
      <c r="AMC456" s="73"/>
      <c r="AMD456" s="73"/>
      <c r="AME456" s="73"/>
      <c r="AMF456" s="73"/>
      <c r="AMG456" s="73"/>
      <c r="AMH456" s="73"/>
      <c r="AMI456" s="73"/>
      <c r="AMJ456" s="73"/>
      <c r="AMK456" s="73"/>
      <c r="AML456" s="73"/>
      <c r="AMM456" s="73"/>
      <c r="AMN456" s="73"/>
      <c r="AMO456" s="73"/>
      <c r="AMP456" s="73"/>
      <c r="AMQ456" s="73"/>
      <c r="AMR456" s="73"/>
      <c r="AMS456" s="73"/>
      <c r="AMT456" s="73"/>
      <c r="AMU456" s="73"/>
      <c r="AMV456" s="73"/>
      <c r="AMW456" s="73"/>
      <c r="AMX456" s="73"/>
      <c r="AMY456" s="73"/>
      <c r="AMZ456" s="73"/>
      <c r="ANA456" s="73"/>
      <c r="ANB456" s="73"/>
      <c r="ANC456" s="73"/>
      <c r="AND456" s="73"/>
      <c r="ANE456" s="73"/>
      <c r="ANF456" s="73"/>
      <c r="ANG456" s="73"/>
      <c r="ANH456" s="73"/>
      <c r="ANI456" s="73"/>
      <c r="ANJ456" s="73"/>
      <c r="ANK456" s="73"/>
      <c r="ANL456" s="73"/>
      <c r="ANM456" s="73"/>
      <c r="ANN456" s="73"/>
      <c r="ANO456" s="73"/>
      <c r="ANP456" s="73"/>
      <c r="ANQ456" s="73"/>
      <c r="ANR456" s="73"/>
      <c r="ANS456" s="73"/>
      <c r="ANT456" s="73"/>
      <c r="ANU456" s="73"/>
      <c r="ANV456" s="73"/>
      <c r="ANW456" s="73"/>
      <c r="ANX456" s="73"/>
      <c r="ANY456" s="73"/>
      <c r="ANZ456" s="73"/>
      <c r="AOA456" s="73"/>
      <c r="AOB456" s="73"/>
      <c r="AOC456" s="73"/>
      <c r="AOD456" s="73"/>
      <c r="AOE456" s="73"/>
      <c r="AOF456" s="73"/>
      <c r="AOG456" s="73"/>
      <c r="AOH456" s="73"/>
      <c r="AOI456" s="73"/>
      <c r="AOJ456" s="73"/>
      <c r="AOK456" s="73"/>
      <c r="AOL456" s="73"/>
      <c r="AOM456" s="73"/>
      <c r="AON456" s="73"/>
      <c r="AOO456" s="73"/>
      <c r="AOP456" s="73"/>
      <c r="AOQ456" s="73"/>
      <c r="AOR456" s="73"/>
      <c r="AOS456" s="73"/>
      <c r="AOT456" s="73"/>
      <c r="AOU456" s="73"/>
      <c r="AOV456" s="73"/>
      <c r="AOW456" s="73"/>
      <c r="AOX456" s="73"/>
      <c r="AOY456" s="73"/>
      <c r="AOZ456" s="73"/>
      <c r="APA456" s="73"/>
      <c r="APB456" s="73"/>
      <c r="APC456" s="73"/>
      <c r="APD456" s="73"/>
      <c r="APE456" s="73"/>
      <c r="APF456" s="73"/>
      <c r="APG456" s="73"/>
      <c r="APH456" s="73"/>
      <c r="API456" s="73"/>
      <c r="APJ456" s="73"/>
      <c r="APK456" s="73"/>
      <c r="APL456" s="73"/>
      <c r="APM456" s="73"/>
      <c r="APN456" s="73"/>
      <c r="APO456" s="73"/>
      <c r="APP456" s="73"/>
      <c r="APQ456" s="73"/>
      <c r="APR456" s="73"/>
      <c r="APS456" s="73"/>
      <c r="APT456" s="73"/>
      <c r="APU456" s="73"/>
      <c r="APV456" s="73"/>
      <c r="APW456" s="73"/>
      <c r="APX456" s="73"/>
      <c r="APY456" s="73"/>
      <c r="APZ456" s="73"/>
      <c r="AQA456" s="73"/>
      <c r="AQB456" s="73"/>
      <c r="AQC456" s="73"/>
      <c r="AQD456" s="73"/>
      <c r="AQE456" s="73"/>
      <c r="AQF456" s="73"/>
      <c r="AQG456" s="73"/>
      <c r="AQH456" s="73"/>
      <c r="AQI456" s="73"/>
      <c r="AQJ456" s="73"/>
      <c r="AQK456" s="73"/>
      <c r="AQL456" s="73"/>
      <c r="AQM456" s="73"/>
      <c r="AQN456" s="73"/>
      <c r="AQO456" s="73"/>
      <c r="AQP456" s="73"/>
      <c r="AQQ456" s="73"/>
      <c r="AQR456" s="73"/>
      <c r="AQS456" s="73"/>
      <c r="AQT456" s="73"/>
      <c r="AQU456" s="73"/>
      <c r="AQV456" s="73"/>
      <c r="AQW456" s="73"/>
      <c r="AQX456" s="73"/>
      <c r="AQY456" s="73"/>
      <c r="AQZ456" s="73"/>
      <c r="ARA456" s="73"/>
      <c r="ARB456" s="73"/>
      <c r="ARC456" s="73"/>
      <c r="ARD456" s="73"/>
      <c r="ARE456" s="73"/>
      <c r="ARF456" s="73"/>
      <c r="ARG456" s="73"/>
      <c r="ARH456" s="73"/>
      <c r="ARI456" s="73"/>
      <c r="ARJ456" s="73"/>
      <c r="ARK456" s="73"/>
      <c r="ARL456" s="73"/>
      <c r="ARM456" s="73"/>
      <c r="ARN456" s="73"/>
      <c r="ARO456" s="73"/>
      <c r="ARP456" s="73"/>
      <c r="ARQ456" s="73"/>
      <c r="ARR456" s="73"/>
      <c r="ARS456" s="73"/>
      <c r="ART456" s="73"/>
      <c r="ARU456" s="73"/>
      <c r="ARV456" s="73"/>
      <c r="ARW456" s="73"/>
      <c r="ARX456" s="73"/>
      <c r="ARY456" s="73"/>
      <c r="ARZ456" s="73"/>
      <c r="ASA456" s="73"/>
      <c r="ASB456" s="73"/>
      <c r="ASC456" s="73"/>
      <c r="ASD456" s="73"/>
      <c r="ASE456" s="73"/>
      <c r="ASF456" s="73"/>
      <c r="ASG456" s="73"/>
      <c r="ASH456" s="73"/>
      <c r="ASI456" s="73"/>
      <c r="ASJ456" s="73"/>
      <c r="ASK456" s="73"/>
      <c r="ASL456" s="73"/>
      <c r="ASM456" s="73"/>
      <c r="ASN456" s="73"/>
      <c r="ASO456" s="73"/>
      <c r="ASP456" s="73"/>
      <c r="ASQ456" s="73"/>
      <c r="ASR456" s="73"/>
      <c r="ASS456" s="73"/>
      <c r="AST456" s="73"/>
      <c r="ASU456" s="73"/>
      <c r="ASV456" s="73"/>
      <c r="ASW456" s="73"/>
      <c r="ASX456" s="73"/>
      <c r="ASY456" s="73"/>
      <c r="ASZ456" s="73"/>
      <c r="ATA456" s="73"/>
      <c r="ATB456" s="73"/>
      <c r="ATC456" s="73"/>
      <c r="ATD456" s="73"/>
      <c r="ATE456" s="73"/>
      <c r="ATF456" s="73"/>
      <c r="ATG456" s="73"/>
      <c r="ATH456" s="73"/>
      <c r="ATI456" s="73"/>
      <c r="ATJ456" s="73"/>
      <c r="ATK456" s="73"/>
      <c r="ATL456" s="73"/>
      <c r="ATM456" s="73"/>
      <c r="ATN456" s="73"/>
      <c r="ATO456" s="73"/>
      <c r="ATP456" s="73"/>
      <c r="ATQ456" s="73"/>
      <c r="ATR456" s="73"/>
      <c r="ATS456" s="73"/>
      <c r="ATT456" s="73"/>
      <c r="ATU456" s="73"/>
      <c r="ATV456" s="73"/>
      <c r="ATW456" s="73"/>
      <c r="ATX456" s="73"/>
      <c r="ATY456" s="73"/>
      <c r="ATZ456" s="73"/>
      <c r="AUA456" s="73"/>
      <c r="AUB456" s="73"/>
      <c r="AUC456" s="73"/>
      <c r="AUD456" s="73"/>
      <c r="AUE456" s="73"/>
      <c r="AUF456" s="73"/>
      <c r="AUG456" s="73"/>
      <c r="AUH456" s="73"/>
      <c r="AUI456" s="73"/>
      <c r="AUJ456" s="73"/>
      <c r="AUK456" s="73"/>
      <c r="AUL456" s="73"/>
      <c r="AUM456" s="73"/>
      <c r="AUN456" s="73"/>
      <c r="AUO456" s="73"/>
      <c r="AUP456" s="73"/>
      <c r="AUQ456" s="73"/>
      <c r="AUR456" s="73"/>
      <c r="AUS456" s="73"/>
      <c r="AUT456" s="73"/>
      <c r="AUU456" s="73"/>
      <c r="AUV456" s="73"/>
      <c r="AUW456" s="73"/>
      <c r="AUX456" s="73"/>
      <c r="AUY456" s="73"/>
      <c r="AUZ456" s="73"/>
      <c r="AVA456" s="73"/>
      <c r="AVB456" s="73"/>
      <c r="AVC456" s="73"/>
      <c r="AVD456" s="73"/>
      <c r="AVE456" s="73"/>
      <c r="AVF456" s="73"/>
      <c r="AVG456" s="73"/>
      <c r="AVH456" s="73"/>
      <c r="AVI456" s="73"/>
      <c r="AVJ456" s="73"/>
      <c r="AVK456" s="73"/>
      <c r="AVL456" s="73"/>
      <c r="AVM456" s="73"/>
      <c r="AVN456" s="73"/>
      <c r="AVO456" s="73"/>
      <c r="AVP456" s="73"/>
      <c r="AVQ456" s="73"/>
      <c r="AVR456" s="73"/>
      <c r="AVS456" s="73"/>
      <c r="AVT456" s="73"/>
      <c r="AVU456" s="73"/>
      <c r="AVV456" s="73"/>
      <c r="AVW456" s="73"/>
      <c r="AVX456" s="73"/>
      <c r="AVY456" s="73"/>
      <c r="AVZ456" s="73"/>
      <c r="AWA456" s="73"/>
      <c r="AWB456" s="73"/>
      <c r="AWC456" s="73"/>
      <c r="AWD456" s="73"/>
      <c r="AWE456" s="73"/>
      <c r="AWF456" s="73"/>
      <c r="AWG456" s="73"/>
      <c r="AWH456" s="73"/>
      <c r="AWI456" s="73"/>
      <c r="AWJ456" s="73"/>
      <c r="AWK456" s="73"/>
      <c r="AWL456" s="73"/>
      <c r="AWM456" s="73"/>
      <c r="AWN456" s="73"/>
      <c r="AWO456" s="73"/>
      <c r="AWP456" s="73"/>
      <c r="AWQ456" s="73"/>
      <c r="AWR456" s="73"/>
      <c r="AWS456" s="73"/>
      <c r="AWT456" s="73"/>
      <c r="AWU456" s="73"/>
      <c r="AWV456" s="73"/>
      <c r="AWW456" s="73"/>
      <c r="AWX456" s="73"/>
      <c r="AWY456" s="73"/>
      <c r="AWZ456" s="73"/>
      <c r="AXA456" s="73"/>
      <c r="AXB456" s="73"/>
      <c r="AXC456" s="73"/>
      <c r="AXD456" s="73"/>
      <c r="AXE456" s="73"/>
      <c r="AXF456" s="73"/>
      <c r="AXG456" s="73"/>
      <c r="AXH456" s="73"/>
      <c r="AXI456" s="73"/>
      <c r="AXJ456" s="73"/>
      <c r="AXK456" s="73"/>
      <c r="AXL456" s="73"/>
      <c r="AXM456" s="73"/>
      <c r="AXN456" s="73"/>
      <c r="AXO456" s="73"/>
      <c r="AXP456" s="73"/>
      <c r="AXQ456" s="73"/>
      <c r="AXR456" s="73"/>
      <c r="AXS456" s="73"/>
      <c r="AXT456" s="73"/>
      <c r="AXU456" s="73"/>
      <c r="AXV456" s="73"/>
      <c r="AXW456" s="73"/>
      <c r="AXX456" s="73"/>
      <c r="AXY456" s="73"/>
      <c r="AXZ456" s="73"/>
      <c r="AYA456" s="73"/>
      <c r="AYB456" s="73"/>
      <c r="AYC456" s="73"/>
      <c r="AYD456" s="73"/>
      <c r="AYE456" s="73"/>
      <c r="AYF456" s="73"/>
      <c r="AYG456" s="73"/>
      <c r="AYH456" s="73"/>
      <c r="AYI456" s="73"/>
      <c r="AYJ456" s="73"/>
      <c r="AYK456" s="73"/>
      <c r="AYL456" s="73"/>
      <c r="AYM456" s="73"/>
      <c r="AYN456" s="73"/>
      <c r="AYO456" s="73"/>
      <c r="AYP456" s="73"/>
      <c r="AYQ456" s="73"/>
      <c r="AYR456" s="73"/>
      <c r="AYS456" s="73"/>
      <c r="AYT456" s="73"/>
      <c r="AYU456" s="73"/>
      <c r="AYV456" s="73"/>
      <c r="AYW456" s="73"/>
      <c r="AYX456" s="73"/>
      <c r="AYY456" s="73"/>
      <c r="AYZ456" s="73"/>
      <c r="AZA456" s="73"/>
      <c r="AZB456" s="73"/>
      <c r="AZC456" s="73"/>
      <c r="AZD456" s="73"/>
      <c r="AZE456" s="73"/>
      <c r="AZF456" s="73"/>
      <c r="AZG456" s="73"/>
      <c r="AZH456" s="73"/>
      <c r="AZI456" s="73"/>
      <c r="AZJ456" s="73"/>
      <c r="AZK456" s="73"/>
      <c r="AZL456" s="73"/>
      <c r="AZM456" s="73"/>
      <c r="AZN456" s="73"/>
      <c r="AZO456" s="73"/>
      <c r="AZP456" s="73"/>
      <c r="AZQ456" s="73"/>
      <c r="AZR456" s="73"/>
      <c r="AZS456" s="73"/>
      <c r="AZT456" s="73"/>
      <c r="AZU456" s="73"/>
      <c r="AZV456" s="73"/>
      <c r="AZW456" s="73"/>
      <c r="AZX456" s="73"/>
      <c r="AZY456" s="73"/>
      <c r="AZZ456" s="73"/>
      <c r="BAA456" s="73"/>
      <c r="BAB456" s="73"/>
      <c r="BAC456" s="73"/>
      <c r="BAD456" s="73"/>
      <c r="BAE456" s="73"/>
      <c r="BAF456" s="73"/>
      <c r="BAG456" s="73"/>
      <c r="BAH456" s="73"/>
      <c r="BAI456" s="73"/>
      <c r="BAJ456" s="73"/>
      <c r="BAK456" s="73"/>
      <c r="BAL456" s="73"/>
      <c r="BAM456" s="73"/>
      <c r="BAN456" s="73"/>
      <c r="BAO456" s="73"/>
      <c r="BAP456" s="73"/>
      <c r="BAQ456" s="73"/>
      <c r="BAR456" s="73"/>
      <c r="BAS456" s="73"/>
      <c r="BAT456" s="73"/>
      <c r="BAU456" s="73"/>
      <c r="BAV456" s="73"/>
      <c r="BAW456" s="73"/>
      <c r="BAX456" s="73"/>
      <c r="BAY456" s="73"/>
      <c r="BAZ456" s="73"/>
      <c r="BBA456" s="73"/>
      <c r="BBB456" s="73"/>
      <c r="BBC456" s="73"/>
      <c r="BBD456" s="73"/>
      <c r="BBE456" s="73"/>
      <c r="BBF456" s="73"/>
      <c r="BBG456" s="73"/>
      <c r="BBH456" s="73"/>
      <c r="BBI456" s="73"/>
      <c r="BBJ456" s="73"/>
      <c r="BBK456" s="73"/>
      <c r="BBL456" s="73"/>
      <c r="BBM456" s="73"/>
      <c r="BBN456" s="73"/>
      <c r="BBO456" s="73"/>
      <c r="BBP456" s="73"/>
      <c r="BBQ456" s="73"/>
      <c r="BBR456" s="73"/>
      <c r="BBS456" s="73"/>
      <c r="BBT456" s="73"/>
      <c r="BBU456" s="73"/>
      <c r="BBV456" s="73"/>
      <c r="BBW456" s="73"/>
      <c r="BBX456" s="73"/>
      <c r="BBY456" s="73"/>
      <c r="BBZ456" s="73"/>
      <c r="BCA456" s="73"/>
      <c r="BCB456" s="73"/>
      <c r="BCC456" s="73"/>
      <c r="BCD456" s="73"/>
      <c r="BCE456" s="73"/>
      <c r="BCF456" s="73"/>
      <c r="BCG456" s="73"/>
      <c r="BCH456" s="73"/>
      <c r="BCI456" s="73"/>
      <c r="BCJ456" s="73"/>
      <c r="BCK456" s="73"/>
      <c r="BCL456" s="73"/>
      <c r="BCM456" s="73"/>
      <c r="BCN456" s="73"/>
      <c r="BCO456" s="73"/>
      <c r="BCP456" s="73"/>
      <c r="BCQ456" s="73"/>
      <c r="BCR456" s="73"/>
      <c r="BCS456" s="73"/>
      <c r="BCT456" s="73"/>
      <c r="BCU456" s="73"/>
      <c r="BCV456" s="73"/>
      <c r="BCW456" s="73"/>
      <c r="BCX456" s="73"/>
      <c r="BCY456" s="73"/>
      <c r="BCZ456" s="73"/>
      <c r="BDA456" s="73"/>
      <c r="BDB456" s="73"/>
      <c r="BDC456" s="73"/>
      <c r="BDD456" s="73"/>
      <c r="BDE456" s="73"/>
      <c r="BDF456" s="73"/>
      <c r="BDG456" s="73"/>
      <c r="BDH456" s="73"/>
      <c r="BDI456" s="73"/>
      <c r="BDJ456" s="73"/>
      <c r="BDK456" s="73"/>
      <c r="BDL456" s="73"/>
      <c r="BDM456" s="73"/>
      <c r="BDN456" s="73"/>
      <c r="BDO456" s="73"/>
      <c r="BDP456" s="73"/>
      <c r="BDQ456" s="73"/>
      <c r="BDR456" s="73"/>
      <c r="BDS456" s="73"/>
      <c r="BDT456" s="73"/>
      <c r="BDU456" s="73"/>
      <c r="BDV456" s="73"/>
      <c r="BDW456" s="73"/>
      <c r="BDX456" s="73"/>
      <c r="BDY456" s="73"/>
      <c r="BDZ456" s="73"/>
      <c r="BEA456" s="73"/>
      <c r="BEB456" s="73"/>
      <c r="BEC456" s="73"/>
      <c r="BED456" s="73"/>
      <c r="BEE456" s="73"/>
      <c r="BEF456" s="73"/>
      <c r="BEG456" s="73"/>
      <c r="BEH456" s="73"/>
      <c r="BEI456" s="73"/>
      <c r="BEJ456" s="73"/>
      <c r="BEK456" s="73"/>
      <c r="BEL456" s="73"/>
      <c r="BEM456" s="73"/>
      <c r="BEN456" s="73"/>
      <c r="BEO456" s="73"/>
      <c r="BEP456" s="73"/>
      <c r="BEQ456" s="73"/>
      <c r="BER456" s="73"/>
      <c r="BES456" s="73"/>
      <c r="BET456" s="73"/>
      <c r="BEU456" s="73"/>
      <c r="BEV456" s="73"/>
      <c r="BEW456" s="73"/>
      <c r="BEX456" s="73"/>
      <c r="BEY456" s="73"/>
      <c r="BEZ456" s="73"/>
      <c r="BFA456" s="73"/>
      <c r="BFB456" s="73"/>
      <c r="BFC456" s="73"/>
      <c r="BFD456" s="73"/>
      <c r="BFE456" s="73"/>
      <c r="BFF456" s="73"/>
      <c r="BFG456" s="73"/>
      <c r="BFH456" s="73"/>
      <c r="BFI456" s="73"/>
      <c r="BFJ456" s="73"/>
      <c r="BFK456" s="73"/>
      <c r="BFL456" s="73"/>
      <c r="BFM456" s="73"/>
      <c r="BFN456" s="73"/>
      <c r="BFO456" s="73"/>
      <c r="BFP456" s="73"/>
      <c r="BFQ456" s="73"/>
      <c r="BFR456" s="73"/>
      <c r="BFS456" s="73"/>
      <c r="BFT456" s="73"/>
      <c r="BFU456" s="73"/>
      <c r="BFV456" s="73"/>
      <c r="BFW456" s="73"/>
      <c r="BFX456" s="73"/>
      <c r="BFY456" s="73"/>
      <c r="BFZ456" s="73"/>
      <c r="BGA456" s="73"/>
      <c r="BGB456" s="73"/>
      <c r="BGC456" s="73"/>
      <c r="BGD456" s="73"/>
      <c r="BGE456" s="73"/>
      <c r="BGF456" s="73"/>
      <c r="BGG456" s="73"/>
      <c r="BGH456" s="73"/>
      <c r="BGI456" s="73"/>
      <c r="BGJ456" s="73"/>
      <c r="BGK456" s="73"/>
      <c r="BGL456" s="73"/>
      <c r="BGM456" s="73"/>
      <c r="BGN456" s="73"/>
      <c r="BGO456" s="73"/>
      <c r="BGP456" s="73"/>
      <c r="BGQ456" s="73"/>
      <c r="BGR456" s="73"/>
      <c r="BGS456" s="73"/>
      <c r="BGT456" s="73"/>
      <c r="BGU456" s="73"/>
      <c r="BGV456" s="73"/>
      <c r="BGW456" s="73"/>
      <c r="BGX456" s="73"/>
      <c r="BGY456" s="73"/>
      <c r="BGZ456" s="73"/>
      <c r="BHA456" s="73"/>
      <c r="BHB456" s="73"/>
      <c r="BHC456" s="73"/>
      <c r="BHD456" s="73"/>
      <c r="BHE456" s="73"/>
      <c r="BHF456" s="73"/>
      <c r="BHG456" s="73"/>
      <c r="BHH456" s="73"/>
      <c r="BHI456" s="73"/>
      <c r="BHJ456" s="73"/>
      <c r="BHK456" s="73"/>
      <c r="BHL456" s="73"/>
      <c r="BHM456" s="73"/>
      <c r="BHN456" s="73"/>
      <c r="BHO456" s="73"/>
      <c r="BHP456" s="73"/>
      <c r="BHQ456" s="73"/>
      <c r="BHR456" s="73"/>
      <c r="BHS456" s="73"/>
      <c r="BHT456" s="73"/>
      <c r="BHU456" s="73"/>
      <c r="BHV456" s="73"/>
      <c r="BHW456" s="73"/>
      <c r="BHX456" s="73"/>
      <c r="BHY456" s="73"/>
      <c r="BHZ456" s="73"/>
      <c r="BIA456" s="73"/>
      <c r="BIB456" s="73"/>
      <c r="BIC456" s="73"/>
      <c r="BID456" s="73"/>
      <c r="BIE456" s="73"/>
      <c r="BIF456" s="73"/>
      <c r="BIG456" s="73"/>
      <c r="BIH456" s="73"/>
      <c r="BII456" s="73"/>
      <c r="BIJ456" s="73"/>
      <c r="BIK456" s="73"/>
      <c r="BIL456" s="73"/>
      <c r="BIM456" s="73"/>
      <c r="BIN456" s="73"/>
      <c r="BIO456" s="73"/>
      <c r="BIP456" s="73"/>
      <c r="BIQ456" s="73"/>
      <c r="BIR456" s="73"/>
      <c r="BIS456" s="73"/>
      <c r="BIT456" s="73"/>
      <c r="BIU456" s="73"/>
      <c r="BIV456" s="73"/>
      <c r="BIW456" s="73"/>
      <c r="BIX456" s="73"/>
      <c r="BIY456" s="73"/>
      <c r="BIZ456" s="73"/>
      <c r="BJA456" s="73"/>
      <c r="BJB456" s="73"/>
      <c r="BJC456" s="73"/>
      <c r="BJD456" s="73"/>
      <c r="BJE456" s="73"/>
      <c r="BJF456" s="73"/>
      <c r="BJG456" s="73"/>
      <c r="BJH456" s="73"/>
      <c r="BJI456" s="73"/>
      <c r="BJJ456" s="73"/>
      <c r="BJK456" s="73"/>
      <c r="BJL456" s="73"/>
      <c r="BJM456" s="73"/>
      <c r="BJN456" s="73"/>
      <c r="BJO456" s="73"/>
      <c r="BJP456" s="73"/>
      <c r="BJQ456" s="73"/>
      <c r="BJR456" s="73"/>
      <c r="BJS456" s="73"/>
      <c r="BJT456" s="73"/>
      <c r="BJU456" s="73"/>
      <c r="BJV456" s="73"/>
      <c r="BJW456" s="73"/>
      <c r="BJX456" s="73"/>
      <c r="BJY456" s="73"/>
      <c r="BJZ456" s="73"/>
      <c r="BKA456" s="73"/>
      <c r="BKB456" s="73"/>
      <c r="BKC456" s="73"/>
      <c r="BKD456" s="73"/>
      <c r="BKE456" s="73"/>
      <c r="BKF456" s="73"/>
      <c r="BKG456" s="73"/>
      <c r="BKH456" s="73"/>
      <c r="BKI456" s="73"/>
      <c r="BKJ456" s="73"/>
      <c r="BKK456" s="73"/>
      <c r="BKL456" s="73"/>
      <c r="BKM456" s="73"/>
      <c r="BKN456" s="73"/>
      <c r="BKO456" s="73"/>
      <c r="BKP456" s="73"/>
      <c r="BKQ456" s="73"/>
      <c r="BKR456" s="73"/>
      <c r="BKS456" s="73"/>
      <c r="BKT456" s="73"/>
      <c r="BKU456" s="73"/>
      <c r="BKV456" s="73"/>
      <c r="BKW456" s="73"/>
      <c r="BKX456" s="73"/>
      <c r="BKY456" s="73"/>
      <c r="BKZ456" s="73"/>
      <c r="BLA456" s="73"/>
      <c r="BLB456" s="73"/>
      <c r="BLC456" s="73"/>
      <c r="BLD456" s="73"/>
      <c r="BLE456" s="73"/>
      <c r="BLF456" s="73"/>
      <c r="BLG456" s="73"/>
      <c r="BLH456" s="73"/>
      <c r="BLI456" s="73"/>
      <c r="BLJ456" s="73"/>
      <c r="BLK456" s="73"/>
      <c r="BLL456" s="73"/>
      <c r="BLM456" s="73"/>
      <c r="BLN456" s="73"/>
      <c r="BLO456" s="73"/>
      <c r="BLP456" s="73"/>
      <c r="BLQ456" s="73"/>
      <c r="BLR456" s="73"/>
      <c r="BLS456" s="73"/>
      <c r="BLT456" s="73"/>
      <c r="BLU456" s="73"/>
      <c r="BLV456" s="73"/>
      <c r="BLW456" s="73"/>
      <c r="BLX456" s="73"/>
      <c r="BLY456" s="73"/>
      <c r="BLZ456" s="73"/>
      <c r="BMA456" s="73"/>
      <c r="BMB456" s="73"/>
      <c r="BMC456" s="73"/>
      <c r="BMD456" s="73"/>
      <c r="BME456" s="73"/>
      <c r="BMF456" s="73"/>
      <c r="BMG456" s="73"/>
      <c r="BMH456" s="73"/>
      <c r="BMI456" s="73"/>
      <c r="BMJ456" s="73"/>
      <c r="BMK456" s="73"/>
      <c r="BML456" s="73"/>
      <c r="BMM456" s="73"/>
      <c r="BMN456" s="73"/>
      <c r="BMO456" s="73"/>
      <c r="BMP456" s="73"/>
      <c r="BMQ456" s="73"/>
      <c r="BMR456" s="73"/>
      <c r="BMS456" s="73"/>
      <c r="BMT456" s="73"/>
      <c r="BMU456" s="73"/>
      <c r="BMV456" s="73"/>
      <c r="BMW456" s="73"/>
      <c r="BMX456" s="73"/>
      <c r="BMY456" s="73"/>
      <c r="BMZ456" s="73"/>
      <c r="BNA456" s="73"/>
      <c r="BNB456" s="73"/>
      <c r="BNC456" s="73"/>
      <c r="BND456" s="73"/>
      <c r="BNE456" s="73"/>
      <c r="BNF456" s="73"/>
      <c r="BNG456" s="73"/>
      <c r="BNH456" s="73"/>
      <c r="BNI456" s="73"/>
      <c r="BNJ456" s="73"/>
      <c r="BNK456" s="73"/>
      <c r="BNL456" s="73"/>
      <c r="BNM456" s="73"/>
      <c r="BNN456" s="73"/>
      <c r="BNO456" s="73"/>
      <c r="BNP456" s="73"/>
      <c r="BNQ456" s="73"/>
      <c r="BNR456" s="73"/>
      <c r="BNS456" s="73"/>
      <c r="BNT456" s="73"/>
      <c r="BNU456" s="73"/>
      <c r="BNV456" s="73"/>
      <c r="BNW456" s="73"/>
      <c r="BNX456" s="73"/>
      <c r="BNY456" s="73"/>
      <c r="BNZ456" s="73"/>
      <c r="BOA456" s="73"/>
      <c r="BOB456" s="73"/>
      <c r="BOC456" s="73"/>
      <c r="BOD456" s="73"/>
      <c r="BOE456" s="73"/>
      <c r="BOF456" s="73"/>
      <c r="BOG456" s="73"/>
      <c r="BOH456" s="73"/>
      <c r="BOI456" s="73"/>
      <c r="BOJ456" s="73"/>
      <c r="BOK456" s="73"/>
      <c r="BOL456" s="73"/>
      <c r="BOM456" s="73"/>
      <c r="BON456" s="73"/>
      <c r="BOO456" s="73"/>
      <c r="BOP456" s="73"/>
      <c r="BOQ456" s="73"/>
      <c r="BOR456" s="73"/>
      <c r="BOS456" s="73"/>
      <c r="BOT456" s="73"/>
      <c r="BOU456" s="73"/>
      <c r="BOV456" s="73"/>
      <c r="BOW456" s="73"/>
      <c r="BOX456" s="73"/>
      <c r="BOY456" s="73"/>
      <c r="BOZ456" s="73"/>
      <c r="BPA456" s="73"/>
      <c r="BPB456" s="73"/>
      <c r="BPC456" s="73"/>
      <c r="BPD456" s="73"/>
      <c r="BPE456" s="73"/>
      <c r="BPF456" s="73"/>
      <c r="BPG456" s="73"/>
      <c r="BPH456" s="73"/>
      <c r="BPI456" s="73"/>
      <c r="BPJ456" s="73"/>
      <c r="BPK456" s="73"/>
      <c r="BPL456" s="73"/>
      <c r="BPM456" s="73"/>
      <c r="BPN456" s="73"/>
      <c r="BPO456" s="73"/>
      <c r="BPP456" s="73"/>
      <c r="BPQ456" s="73"/>
      <c r="BPR456" s="73"/>
      <c r="BPS456" s="73"/>
      <c r="BPT456" s="73"/>
      <c r="BPU456" s="73"/>
      <c r="BPV456" s="73"/>
      <c r="BPW456" s="73"/>
      <c r="BPX456" s="73"/>
      <c r="BPY456" s="73"/>
      <c r="BPZ456" s="73"/>
      <c r="BQA456" s="73"/>
      <c r="BQB456" s="73"/>
      <c r="BQC456" s="73"/>
      <c r="BQD456" s="73"/>
      <c r="BQE456" s="73"/>
      <c r="BQF456" s="73"/>
      <c r="BQG456" s="73"/>
      <c r="BQH456" s="73"/>
      <c r="BQI456" s="73"/>
      <c r="BQJ456" s="73"/>
      <c r="BQK456" s="73"/>
      <c r="BQL456" s="73"/>
      <c r="BQM456" s="73"/>
      <c r="BQN456" s="73"/>
      <c r="BQO456" s="73"/>
      <c r="BQP456" s="73"/>
      <c r="BQQ456" s="73"/>
      <c r="BQR456" s="73"/>
      <c r="BQS456" s="73"/>
      <c r="BQT456" s="73"/>
      <c r="BQU456" s="73"/>
      <c r="BQV456" s="73"/>
      <c r="BQW456" s="73"/>
      <c r="BQX456" s="73"/>
      <c r="BQY456" s="73"/>
      <c r="BQZ456" s="73"/>
      <c r="BRA456" s="73"/>
      <c r="BRB456" s="73"/>
      <c r="BRC456" s="73"/>
      <c r="BRD456" s="73"/>
      <c r="BRE456" s="73"/>
      <c r="BRF456" s="73"/>
      <c r="BRG456" s="73"/>
      <c r="BRH456" s="73"/>
      <c r="BRI456" s="73"/>
      <c r="BRJ456" s="73"/>
      <c r="BRK456" s="73"/>
      <c r="BRL456" s="73"/>
      <c r="BRM456" s="73"/>
      <c r="BRN456" s="73"/>
      <c r="BRO456" s="73"/>
      <c r="BRP456" s="73"/>
      <c r="BRQ456" s="73"/>
      <c r="BRR456" s="73"/>
      <c r="BRS456" s="73"/>
      <c r="BRT456" s="73"/>
      <c r="BRU456" s="73"/>
      <c r="BRV456" s="73"/>
      <c r="BRW456" s="73"/>
      <c r="BRX456" s="73"/>
      <c r="BRY456" s="73"/>
      <c r="BRZ456" s="73"/>
      <c r="BSA456" s="73"/>
      <c r="BSB456" s="73"/>
      <c r="BSC456" s="73"/>
      <c r="BSD456" s="73"/>
      <c r="BSE456" s="73"/>
      <c r="BSF456" s="73"/>
      <c r="BSG456" s="73"/>
      <c r="BSH456" s="73"/>
      <c r="BSI456" s="73"/>
      <c r="BSJ456" s="73"/>
      <c r="BSK456" s="73"/>
      <c r="BSL456" s="73"/>
      <c r="BSM456" s="73"/>
      <c r="BSN456" s="73"/>
      <c r="BSO456" s="73"/>
      <c r="BSP456" s="73"/>
      <c r="BSQ456" s="73"/>
      <c r="BSR456" s="73"/>
      <c r="BSS456" s="73"/>
      <c r="BST456" s="73"/>
      <c r="BSU456" s="73"/>
      <c r="BSV456" s="73"/>
      <c r="BSW456" s="73"/>
      <c r="BSX456" s="73"/>
      <c r="BSY456" s="73"/>
      <c r="BSZ456" s="73"/>
      <c r="BTA456" s="73"/>
      <c r="BTB456" s="73"/>
      <c r="BTC456" s="73"/>
      <c r="BTD456" s="73"/>
      <c r="BTE456" s="73"/>
      <c r="BTF456" s="73"/>
      <c r="BTG456" s="73"/>
      <c r="BTH456" s="73"/>
      <c r="BTI456" s="73"/>
      <c r="BTJ456" s="73"/>
      <c r="BTK456" s="73"/>
      <c r="BTL456" s="73"/>
      <c r="BTM456" s="73"/>
      <c r="BTN456" s="73"/>
      <c r="BTO456" s="73"/>
      <c r="BTP456" s="73"/>
      <c r="BTQ456" s="73"/>
      <c r="BTR456" s="73"/>
      <c r="BTS456" s="73"/>
      <c r="BTT456" s="73"/>
      <c r="BTU456" s="73"/>
      <c r="BTV456" s="73"/>
      <c r="BTW456" s="73"/>
      <c r="BTX456" s="73"/>
      <c r="BTY456" s="73"/>
      <c r="BTZ456" s="73"/>
      <c r="BUA456" s="73"/>
      <c r="BUB456" s="73"/>
      <c r="BUC456" s="73"/>
      <c r="BUD456" s="73"/>
      <c r="BUE456" s="73"/>
      <c r="BUF456" s="73"/>
      <c r="BUG456" s="73"/>
      <c r="BUH456" s="73"/>
      <c r="BUI456" s="73"/>
      <c r="BUJ456" s="73"/>
      <c r="BUK456" s="73"/>
      <c r="BUL456" s="73"/>
      <c r="BUM456" s="73"/>
      <c r="BUN456" s="73"/>
      <c r="BUO456" s="73"/>
      <c r="BUP456" s="73"/>
      <c r="BUQ456" s="73"/>
      <c r="BUR456" s="73"/>
      <c r="BUS456" s="73"/>
      <c r="BUT456" s="73"/>
      <c r="BUU456" s="73"/>
      <c r="BUV456" s="73"/>
      <c r="BUW456" s="73"/>
      <c r="BUX456" s="73"/>
      <c r="BUY456" s="73"/>
      <c r="BUZ456" s="73"/>
      <c r="BVA456" s="73"/>
      <c r="BVB456" s="73"/>
      <c r="BVC456" s="73"/>
      <c r="BVD456" s="73"/>
      <c r="BVE456" s="73"/>
      <c r="BVF456" s="73"/>
      <c r="BVG456" s="73"/>
      <c r="BVH456" s="73"/>
      <c r="BVI456" s="73"/>
      <c r="BVJ456" s="73"/>
      <c r="BVK456" s="73"/>
      <c r="BVL456" s="73"/>
      <c r="BVM456" s="73"/>
      <c r="BVN456" s="73"/>
      <c r="BVO456" s="73"/>
      <c r="BVP456" s="73"/>
      <c r="BVQ456" s="73"/>
      <c r="BVR456" s="73"/>
      <c r="BVS456" s="73"/>
      <c r="BVT456" s="73"/>
      <c r="BVU456" s="73"/>
      <c r="BVV456" s="73"/>
      <c r="BVW456" s="73"/>
      <c r="BVX456" s="73"/>
      <c r="BVY456" s="73"/>
      <c r="BVZ456" s="73"/>
      <c r="BWA456" s="73"/>
      <c r="BWB456" s="73"/>
      <c r="BWC456" s="73"/>
      <c r="BWD456" s="73"/>
      <c r="BWE456" s="73"/>
      <c r="BWF456" s="73"/>
      <c r="BWG456" s="73"/>
      <c r="BWH456" s="73"/>
      <c r="BWI456" s="73"/>
      <c r="BWJ456" s="73"/>
      <c r="BWK456" s="73"/>
      <c r="BWL456" s="73"/>
      <c r="BWM456" s="73"/>
      <c r="BWN456" s="73"/>
      <c r="BWO456" s="73"/>
      <c r="BWP456" s="73"/>
      <c r="BWQ456" s="73"/>
      <c r="BWR456" s="73"/>
      <c r="BWS456" s="73"/>
      <c r="BWT456" s="73"/>
      <c r="BWU456" s="73"/>
      <c r="BWV456" s="73"/>
      <c r="BWW456" s="73"/>
      <c r="BWX456" s="73"/>
      <c r="BWY456" s="73"/>
      <c r="BWZ456" s="73"/>
      <c r="BXA456" s="73"/>
      <c r="BXB456" s="73"/>
      <c r="BXC456" s="73"/>
      <c r="BXD456" s="73"/>
      <c r="BXE456" s="73"/>
      <c r="BXF456" s="73"/>
      <c r="BXG456" s="73"/>
      <c r="BXH456" s="73"/>
      <c r="BXI456" s="73"/>
      <c r="BXJ456" s="73"/>
      <c r="BXK456" s="73"/>
      <c r="BXL456" s="73"/>
      <c r="BXM456" s="73"/>
      <c r="BXN456" s="73"/>
      <c r="BXO456" s="73"/>
      <c r="BXP456" s="73"/>
      <c r="BXQ456" s="73"/>
      <c r="BXR456" s="73"/>
      <c r="BXS456" s="73"/>
      <c r="BXT456" s="73"/>
      <c r="BXU456" s="73"/>
      <c r="BXV456" s="73"/>
      <c r="BXW456" s="73"/>
      <c r="BXX456" s="73"/>
      <c r="BXY456" s="73"/>
      <c r="BXZ456" s="73"/>
      <c r="BYA456" s="73"/>
      <c r="BYB456" s="73"/>
      <c r="BYC456" s="73"/>
      <c r="BYD456" s="73"/>
      <c r="BYE456" s="73"/>
      <c r="BYF456" s="73"/>
      <c r="BYG456" s="73"/>
      <c r="BYH456" s="73"/>
      <c r="BYI456" s="73"/>
      <c r="BYJ456" s="73"/>
      <c r="BYK456" s="73"/>
      <c r="BYL456" s="73"/>
      <c r="BYM456" s="73"/>
      <c r="BYN456" s="73"/>
      <c r="BYO456" s="73"/>
      <c r="BYP456" s="73"/>
      <c r="BYQ456" s="73"/>
      <c r="BYR456" s="73"/>
      <c r="BYS456" s="73"/>
      <c r="BYT456" s="73"/>
      <c r="BYU456" s="73"/>
      <c r="BYV456" s="73"/>
      <c r="BYW456" s="73"/>
      <c r="BYX456" s="73"/>
      <c r="BYY456" s="73"/>
      <c r="BYZ456" s="73"/>
      <c r="BZA456" s="73"/>
      <c r="BZB456" s="73"/>
      <c r="BZC456" s="73"/>
      <c r="BZD456" s="73"/>
      <c r="BZE456" s="73"/>
      <c r="BZF456" s="73"/>
      <c r="BZG456" s="73"/>
      <c r="BZH456" s="73"/>
      <c r="BZI456" s="73"/>
      <c r="BZJ456" s="73"/>
      <c r="BZK456" s="73"/>
      <c r="BZL456" s="73"/>
      <c r="BZM456" s="73"/>
      <c r="BZN456" s="73"/>
      <c r="BZO456" s="73"/>
      <c r="BZP456" s="73"/>
      <c r="BZQ456" s="73"/>
      <c r="BZR456" s="73"/>
      <c r="BZS456" s="73"/>
      <c r="BZT456" s="73"/>
      <c r="BZU456" s="73"/>
      <c r="BZV456" s="73"/>
      <c r="BZW456" s="73"/>
      <c r="BZX456" s="73"/>
      <c r="BZY456" s="73"/>
      <c r="BZZ456" s="73"/>
      <c r="CAA456" s="73"/>
      <c r="CAB456" s="73"/>
      <c r="CAC456" s="73"/>
      <c r="CAD456" s="73"/>
      <c r="CAE456" s="73"/>
      <c r="CAF456" s="73"/>
      <c r="CAG456" s="73"/>
      <c r="CAH456" s="73"/>
      <c r="CAI456" s="73"/>
      <c r="CAJ456" s="73"/>
      <c r="CAK456" s="73"/>
      <c r="CAL456" s="73"/>
      <c r="CAM456" s="73"/>
      <c r="CAN456" s="73"/>
      <c r="CAO456" s="73"/>
      <c r="CAP456" s="73"/>
      <c r="CAQ456" s="73"/>
      <c r="CAR456" s="73"/>
      <c r="CAS456" s="73"/>
      <c r="CAT456" s="73"/>
      <c r="CAU456" s="73"/>
      <c r="CAV456" s="73"/>
      <c r="CAW456" s="73"/>
      <c r="CAX456" s="73"/>
      <c r="CAY456" s="73"/>
      <c r="CAZ456" s="73"/>
      <c r="CBA456" s="73"/>
      <c r="CBB456" s="73"/>
      <c r="CBC456" s="73"/>
      <c r="CBD456" s="73"/>
      <c r="CBE456" s="73"/>
      <c r="CBF456" s="73"/>
      <c r="CBG456" s="73"/>
      <c r="CBH456" s="73"/>
      <c r="CBI456" s="73"/>
      <c r="CBJ456" s="73"/>
      <c r="CBK456" s="73"/>
      <c r="CBL456" s="73"/>
      <c r="CBM456" s="73"/>
      <c r="CBN456" s="73"/>
      <c r="CBO456" s="73"/>
      <c r="CBP456" s="73"/>
      <c r="CBQ456" s="73"/>
      <c r="CBR456" s="73"/>
      <c r="CBS456" s="73"/>
      <c r="CBT456" s="73"/>
      <c r="CBU456" s="73"/>
      <c r="CBV456" s="73"/>
      <c r="CBW456" s="73"/>
      <c r="CBX456" s="73"/>
      <c r="CBY456" s="73"/>
      <c r="CBZ456" s="73"/>
      <c r="CCA456" s="73"/>
      <c r="CCB456" s="73"/>
      <c r="CCC456" s="73"/>
      <c r="CCD456" s="73"/>
      <c r="CCE456" s="73"/>
      <c r="CCF456" s="73"/>
      <c r="CCG456" s="73"/>
      <c r="CCH456" s="73"/>
      <c r="CCI456" s="73"/>
      <c r="CCJ456" s="73"/>
      <c r="CCK456" s="73"/>
      <c r="CCL456" s="73"/>
      <c r="CCM456" s="73"/>
      <c r="CCN456" s="73"/>
      <c r="CCO456" s="73"/>
      <c r="CCP456" s="73"/>
      <c r="CCQ456" s="73"/>
      <c r="CCR456" s="73"/>
      <c r="CCS456" s="73"/>
      <c r="CCT456" s="73"/>
      <c r="CCU456" s="73"/>
      <c r="CCV456" s="73"/>
      <c r="CCW456" s="73"/>
      <c r="CCX456" s="73"/>
      <c r="CCY456" s="73"/>
      <c r="CCZ456" s="73"/>
      <c r="CDA456" s="73"/>
      <c r="CDB456" s="73"/>
      <c r="CDC456" s="73"/>
      <c r="CDD456" s="73"/>
      <c r="CDE456" s="73"/>
      <c r="CDF456" s="73"/>
      <c r="CDG456" s="73"/>
      <c r="CDH456" s="73"/>
      <c r="CDI456" s="73"/>
      <c r="CDJ456" s="73"/>
      <c r="CDK456" s="73"/>
      <c r="CDL456" s="73"/>
      <c r="CDM456" s="73"/>
      <c r="CDN456" s="73"/>
      <c r="CDO456" s="73"/>
      <c r="CDP456" s="73"/>
      <c r="CDQ456" s="73"/>
      <c r="CDR456" s="73"/>
      <c r="CDS456" s="73"/>
      <c r="CDT456" s="73"/>
      <c r="CDU456" s="73"/>
      <c r="CDV456" s="73"/>
      <c r="CDW456" s="73"/>
      <c r="CDX456" s="73"/>
      <c r="CDY456" s="73"/>
      <c r="CDZ456" s="73"/>
      <c r="CEA456" s="73"/>
      <c r="CEB456" s="73"/>
      <c r="CEC456" s="73"/>
      <c r="CED456" s="73"/>
      <c r="CEE456" s="73"/>
      <c r="CEF456" s="73"/>
      <c r="CEG456" s="73"/>
      <c r="CEH456" s="73"/>
      <c r="CEI456" s="73"/>
      <c r="CEJ456" s="73"/>
      <c r="CEK456" s="73"/>
      <c r="CEL456" s="73"/>
      <c r="CEM456" s="73"/>
      <c r="CEN456" s="73"/>
      <c r="CEO456" s="73"/>
      <c r="CEP456" s="73"/>
      <c r="CEQ456" s="73"/>
      <c r="CER456" s="73"/>
      <c r="CES456" s="73"/>
      <c r="CET456" s="73"/>
      <c r="CEU456" s="73"/>
      <c r="CEV456" s="73"/>
      <c r="CEW456" s="73"/>
      <c r="CEX456" s="73"/>
      <c r="CEY456" s="73"/>
      <c r="CEZ456" s="73"/>
      <c r="CFA456" s="73"/>
      <c r="CFB456" s="73"/>
      <c r="CFC456" s="73"/>
      <c r="CFD456" s="73"/>
      <c r="CFE456" s="73"/>
      <c r="CFF456" s="73"/>
      <c r="CFG456" s="73"/>
      <c r="CFH456" s="73"/>
      <c r="CFI456" s="73"/>
      <c r="CFJ456" s="73"/>
      <c r="CFK456" s="73"/>
      <c r="CFL456" s="73"/>
      <c r="CFM456" s="73"/>
      <c r="CFN456" s="73"/>
      <c r="CFO456" s="73"/>
      <c r="CFP456" s="73"/>
      <c r="CFQ456" s="73"/>
      <c r="CFR456" s="73"/>
      <c r="CFS456" s="73"/>
      <c r="CFT456" s="73"/>
      <c r="CFU456" s="73"/>
      <c r="CFV456" s="73"/>
      <c r="CFW456" s="73"/>
      <c r="CFX456" s="73"/>
      <c r="CFY456" s="73"/>
      <c r="CFZ456" s="73"/>
      <c r="CGA456" s="73"/>
      <c r="CGB456" s="73"/>
      <c r="CGC456" s="73"/>
      <c r="CGD456" s="73"/>
      <c r="CGE456" s="73"/>
      <c r="CGF456" s="73"/>
      <c r="CGG456" s="73"/>
      <c r="CGH456" s="73"/>
      <c r="CGI456" s="73"/>
      <c r="CGJ456" s="73"/>
      <c r="CGK456" s="73"/>
      <c r="CGL456" s="73"/>
      <c r="CGM456" s="73"/>
      <c r="CGN456" s="73"/>
      <c r="CGO456" s="73"/>
      <c r="CGP456" s="73"/>
      <c r="CGQ456" s="73"/>
      <c r="CGR456" s="73"/>
      <c r="CGS456" s="73"/>
      <c r="CGT456" s="73"/>
      <c r="CGU456" s="73"/>
      <c r="CGV456" s="73"/>
      <c r="CGW456" s="73"/>
      <c r="CGX456" s="73"/>
      <c r="CGY456" s="73"/>
      <c r="CGZ456" s="73"/>
      <c r="CHA456" s="73"/>
      <c r="CHB456" s="73"/>
      <c r="CHC456" s="73"/>
      <c r="CHD456" s="73"/>
      <c r="CHE456" s="73"/>
      <c r="CHF456" s="73"/>
      <c r="CHG456" s="73"/>
      <c r="CHH456" s="73"/>
      <c r="CHI456" s="73"/>
      <c r="CHJ456" s="73"/>
      <c r="CHK456" s="73"/>
      <c r="CHL456" s="73"/>
      <c r="CHM456" s="73"/>
      <c r="CHN456" s="73"/>
      <c r="CHO456" s="73"/>
      <c r="CHP456" s="73"/>
      <c r="CHQ456" s="73"/>
      <c r="CHR456" s="73"/>
      <c r="CHS456" s="73"/>
      <c r="CHT456" s="73"/>
      <c r="CHU456" s="73"/>
      <c r="CHV456" s="73"/>
      <c r="CHW456" s="73"/>
      <c r="CHX456" s="73"/>
      <c r="CHY456" s="73"/>
      <c r="CHZ456" s="73"/>
      <c r="CIA456" s="73"/>
      <c r="CIB456" s="73"/>
      <c r="CIC456" s="73"/>
      <c r="CID456" s="73"/>
      <c r="CIE456" s="73"/>
      <c r="CIF456" s="73"/>
      <c r="CIG456" s="73"/>
      <c r="CIH456" s="73"/>
      <c r="CII456" s="73"/>
      <c r="CIJ456" s="73"/>
      <c r="CIK456" s="73"/>
      <c r="CIL456" s="73"/>
      <c r="CIM456" s="73"/>
      <c r="CIN456" s="73"/>
      <c r="CIO456" s="73"/>
      <c r="CIP456" s="73"/>
      <c r="CIQ456" s="73"/>
      <c r="CIR456" s="73"/>
      <c r="CIS456" s="73"/>
      <c r="CIT456" s="73"/>
      <c r="CIU456" s="73"/>
      <c r="CIV456" s="73"/>
      <c r="CIW456" s="73"/>
      <c r="CIX456" s="73"/>
      <c r="CIY456" s="73"/>
      <c r="CIZ456" s="73"/>
      <c r="CJA456" s="73"/>
      <c r="CJB456" s="73"/>
      <c r="CJC456" s="73"/>
      <c r="CJD456" s="73"/>
      <c r="CJE456" s="73"/>
      <c r="CJF456" s="73"/>
      <c r="CJG456" s="73"/>
      <c r="CJH456" s="73"/>
      <c r="CJI456" s="73"/>
      <c r="CJJ456" s="73"/>
      <c r="CJK456" s="73"/>
      <c r="CJL456" s="73"/>
      <c r="CJM456" s="73"/>
      <c r="CJN456" s="73"/>
      <c r="CJO456" s="73"/>
      <c r="CJP456" s="73"/>
      <c r="CJQ456" s="73"/>
      <c r="CJR456" s="73"/>
      <c r="CJS456" s="73"/>
      <c r="CJT456" s="73"/>
      <c r="CJU456" s="73"/>
      <c r="CJV456" s="73"/>
      <c r="CJW456" s="73"/>
      <c r="CJX456" s="73"/>
      <c r="CJY456" s="73"/>
      <c r="CJZ456" s="73"/>
      <c r="CKA456" s="73"/>
      <c r="CKB456" s="73"/>
      <c r="CKC456" s="73"/>
      <c r="CKD456" s="73"/>
      <c r="CKE456" s="73"/>
      <c r="CKF456" s="73"/>
      <c r="CKG456" s="73"/>
      <c r="CKH456" s="73"/>
      <c r="CKI456" s="73"/>
      <c r="CKJ456" s="73"/>
      <c r="CKK456" s="73"/>
      <c r="CKL456" s="73"/>
      <c r="CKM456" s="73"/>
      <c r="CKN456" s="73"/>
      <c r="CKO456" s="73"/>
      <c r="CKP456" s="73"/>
      <c r="CKQ456" s="73"/>
      <c r="CKR456" s="73"/>
      <c r="CKS456" s="73"/>
      <c r="CKT456" s="73"/>
      <c r="CKU456" s="73"/>
      <c r="CKV456" s="73"/>
      <c r="CKW456" s="73"/>
      <c r="CKX456" s="73"/>
      <c r="CKY456" s="73"/>
      <c r="CKZ456" s="73"/>
      <c r="CLA456" s="73"/>
      <c r="CLB456" s="73"/>
      <c r="CLC456" s="73"/>
      <c r="CLD456" s="73"/>
      <c r="CLE456" s="73"/>
      <c r="CLF456" s="73"/>
      <c r="CLG456" s="73"/>
      <c r="CLH456" s="73"/>
      <c r="CLI456" s="73"/>
      <c r="CLJ456" s="73"/>
      <c r="CLK456" s="73"/>
      <c r="CLL456" s="73"/>
      <c r="CLM456" s="73"/>
      <c r="CLN456" s="73"/>
      <c r="CLO456" s="73"/>
      <c r="CLP456" s="73"/>
      <c r="CLQ456" s="73"/>
      <c r="CLR456" s="73"/>
      <c r="CLS456" s="73"/>
      <c r="CLT456" s="73"/>
      <c r="CLU456" s="73"/>
      <c r="CLV456" s="73"/>
      <c r="CLW456" s="73"/>
      <c r="CLX456" s="73"/>
      <c r="CLY456" s="73"/>
      <c r="CLZ456" s="73"/>
      <c r="CMA456" s="73"/>
      <c r="CMB456" s="73"/>
      <c r="CMC456" s="73"/>
      <c r="CMD456" s="73"/>
      <c r="CME456" s="73"/>
      <c r="CMF456" s="73"/>
      <c r="CMG456" s="73"/>
      <c r="CMH456" s="73"/>
      <c r="CMI456" s="73"/>
      <c r="CMJ456" s="73"/>
      <c r="CMK456" s="73"/>
      <c r="CML456" s="73"/>
      <c r="CMM456" s="73"/>
      <c r="CMN456" s="73"/>
      <c r="CMO456" s="73"/>
      <c r="CMP456" s="73"/>
      <c r="CMQ456" s="73"/>
      <c r="CMR456" s="73"/>
      <c r="CMS456" s="73"/>
      <c r="CMT456" s="73"/>
      <c r="CMU456" s="73"/>
      <c r="CMV456" s="73"/>
      <c r="CMW456" s="73"/>
      <c r="CMX456" s="73"/>
      <c r="CMY456" s="73"/>
      <c r="CMZ456" s="73"/>
      <c r="CNA456" s="73"/>
      <c r="CNB456" s="73"/>
      <c r="CNC456" s="73"/>
      <c r="CND456" s="73"/>
      <c r="CNE456" s="73"/>
      <c r="CNF456" s="73"/>
      <c r="CNG456" s="73"/>
      <c r="CNH456" s="73"/>
      <c r="CNI456" s="73"/>
      <c r="CNJ456" s="73"/>
      <c r="CNK456" s="73"/>
      <c r="CNL456" s="73"/>
      <c r="CNM456" s="73"/>
      <c r="CNN456" s="73"/>
      <c r="CNO456" s="73"/>
      <c r="CNP456" s="73"/>
      <c r="CNQ456" s="73"/>
      <c r="CNR456" s="73"/>
      <c r="CNS456" s="73"/>
      <c r="CNT456" s="73"/>
      <c r="CNU456" s="73"/>
      <c r="CNV456" s="73"/>
      <c r="CNW456" s="73"/>
      <c r="CNX456" s="73"/>
      <c r="CNY456" s="73"/>
      <c r="CNZ456" s="73"/>
      <c r="COA456" s="73"/>
      <c r="COB456" s="73"/>
      <c r="COC456" s="73"/>
      <c r="COD456" s="73"/>
      <c r="COE456" s="73"/>
      <c r="COF456" s="73"/>
      <c r="COG456" s="73"/>
      <c r="COH456" s="73"/>
      <c r="COI456" s="73"/>
      <c r="COJ456" s="73"/>
      <c r="COK456" s="73"/>
      <c r="COL456" s="73"/>
      <c r="COM456" s="73"/>
      <c r="CON456" s="73"/>
      <c r="COO456" s="73"/>
      <c r="COP456" s="73"/>
      <c r="COQ456" s="73"/>
      <c r="COR456" s="73"/>
      <c r="COS456" s="73"/>
      <c r="COT456" s="73"/>
      <c r="COU456" s="73"/>
      <c r="COV456" s="73"/>
      <c r="COW456" s="73"/>
      <c r="COX456" s="73"/>
      <c r="COY456" s="73"/>
      <c r="COZ456" s="73"/>
      <c r="CPA456" s="73"/>
      <c r="CPB456" s="73"/>
      <c r="CPC456" s="73"/>
      <c r="CPD456" s="73"/>
      <c r="CPE456" s="73"/>
      <c r="CPF456" s="73"/>
      <c r="CPG456" s="73"/>
      <c r="CPH456" s="73"/>
      <c r="CPI456" s="73"/>
      <c r="CPJ456" s="73"/>
      <c r="CPK456" s="73"/>
      <c r="CPL456" s="73"/>
      <c r="CPM456" s="73"/>
      <c r="CPN456" s="73"/>
      <c r="CPO456" s="73"/>
      <c r="CPP456" s="73"/>
      <c r="CPQ456" s="73"/>
      <c r="CPR456" s="73"/>
      <c r="CPS456" s="73"/>
      <c r="CPT456" s="73"/>
      <c r="CPU456" s="73"/>
      <c r="CPV456" s="73"/>
      <c r="CPW456" s="73"/>
      <c r="CPX456" s="73"/>
      <c r="CPY456" s="73"/>
      <c r="CPZ456" s="73"/>
      <c r="CQA456" s="73"/>
      <c r="CQB456" s="73"/>
      <c r="CQC456" s="73"/>
      <c r="CQD456" s="73"/>
      <c r="CQE456" s="73"/>
      <c r="CQF456" s="73"/>
      <c r="CQG456" s="73"/>
      <c r="CQH456" s="73"/>
      <c r="CQI456" s="73"/>
      <c r="CQJ456" s="73"/>
      <c r="CQK456" s="73"/>
      <c r="CQL456" s="73"/>
      <c r="CQM456" s="73"/>
      <c r="CQN456" s="73"/>
      <c r="CQO456" s="73"/>
      <c r="CQP456" s="73"/>
      <c r="CQQ456" s="73"/>
      <c r="CQR456" s="73"/>
      <c r="CQS456" s="73"/>
      <c r="CQT456" s="73"/>
      <c r="CQU456" s="73"/>
      <c r="CQV456" s="73"/>
      <c r="CQW456" s="73"/>
      <c r="CQX456" s="73"/>
      <c r="CQY456" s="73"/>
      <c r="CQZ456" s="73"/>
      <c r="CRA456" s="73"/>
      <c r="CRB456" s="73"/>
      <c r="CRC456" s="73"/>
      <c r="CRD456" s="73"/>
      <c r="CRE456" s="73"/>
      <c r="CRF456" s="73"/>
      <c r="CRG456" s="73"/>
      <c r="CRH456" s="73"/>
      <c r="CRI456" s="73"/>
      <c r="CRJ456" s="73"/>
      <c r="CRK456" s="73"/>
      <c r="CRL456" s="73"/>
      <c r="CRM456" s="73"/>
      <c r="CRN456" s="73"/>
      <c r="CRO456" s="73"/>
      <c r="CRP456" s="73"/>
      <c r="CRQ456" s="73"/>
      <c r="CRR456" s="73"/>
      <c r="CRS456" s="73"/>
      <c r="CRT456" s="73"/>
      <c r="CRU456" s="73"/>
      <c r="CRV456" s="73"/>
      <c r="CRW456" s="73"/>
      <c r="CRX456" s="73"/>
      <c r="CRY456" s="73"/>
      <c r="CRZ456" s="73"/>
      <c r="CSA456" s="73"/>
      <c r="CSB456" s="73"/>
      <c r="CSC456" s="73"/>
      <c r="CSD456" s="73"/>
      <c r="CSE456" s="73"/>
      <c r="CSF456" s="73"/>
      <c r="CSG456" s="73"/>
      <c r="CSH456" s="73"/>
      <c r="CSI456" s="73"/>
      <c r="CSJ456" s="73"/>
      <c r="CSK456" s="73"/>
      <c r="CSL456" s="73"/>
      <c r="CSM456" s="73"/>
      <c r="CSN456" s="73"/>
      <c r="CSO456" s="73"/>
      <c r="CSP456" s="73"/>
      <c r="CSQ456" s="73"/>
      <c r="CSR456" s="73"/>
      <c r="CSS456" s="73"/>
      <c r="CST456" s="73"/>
      <c r="CSU456" s="73"/>
      <c r="CSV456" s="73"/>
      <c r="CSW456" s="73"/>
      <c r="CSX456" s="73"/>
      <c r="CSY456" s="73"/>
      <c r="CSZ456" s="73"/>
      <c r="CTA456" s="73"/>
      <c r="CTB456" s="73"/>
      <c r="CTC456" s="73"/>
      <c r="CTD456" s="73"/>
      <c r="CTE456" s="73"/>
      <c r="CTF456" s="73"/>
      <c r="CTG456" s="73"/>
      <c r="CTH456" s="73"/>
      <c r="CTI456" s="73"/>
      <c r="CTJ456" s="73"/>
      <c r="CTK456" s="73"/>
      <c r="CTL456" s="73"/>
      <c r="CTM456" s="73"/>
      <c r="CTN456" s="73"/>
      <c r="CTO456" s="73"/>
      <c r="CTP456" s="73"/>
      <c r="CTQ456" s="73"/>
      <c r="CTR456" s="73"/>
      <c r="CTS456" s="73"/>
      <c r="CTT456" s="73"/>
      <c r="CTU456" s="73"/>
      <c r="CTV456" s="73"/>
      <c r="CTW456" s="73"/>
      <c r="CTX456" s="73"/>
      <c r="CTY456" s="73"/>
      <c r="CTZ456" s="73"/>
      <c r="CUA456" s="73"/>
      <c r="CUB456" s="73"/>
      <c r="CUC456" s="73"/>
      <c r="CUD456" s="73"/>
      <c r="CUE456" s="73"/>
      <c r="CUF456" s="73"/>
      <c r="CUG456" s="73"/>
      <c r="CUH456" s="73"/>
      <c r="CUI456" s="73"/>
      <c r="CUJ456" s="73"/>
      <c r="CUK456" s="73"/>
      <c r="CUL456" s="73"/>
      <c r="CUM456" s="73"/>
      <c r="CUN456" s="73"/>
      <c r="CUO456" s="73"/>
      <c r="CUP456" s="73"/>
      <c r="CUQ456" s="73"/>
      <c r="CUR456" s="73"/>
      <c r="CUS456" s="73"/>
      <c r="CUT456" s="73"/>
      <c r="CUU456" s="73"/>
      <c r="CUV456" s="73"/>
      <c r="CUW456" s="73"/>
      <c r="CUX456" s="73"/>
      <c r="CUY456" s="73"/>
      <c r="CUZ456" s="73"/>
      <c r="CVA456" s="73"/>
      <c r="CVB456" s="73"/>
      <c r="CVC456" s="73"/>
      <c r="CVD456" s="73"/>
      <c r="CVE456" s="73"/>
      <c r="CVF456" s="73"/>
      <c r="CVG456" s="73"/>
      <c r="CVH456" s="73"/>
      <c r="CVI456" s="73"/>
      <c r="CVJ456" s="73"/>
      <c r="CVK456" s="73"/>
      <c r="CVL456" s="73"/>
      <c r="CVM456" s="73"/>
      <c r="CVN456" s="73"/>
      <c r="CVO456" s="73"/>
      <c r="CVP456" s="73"/>
      <c r="CVQ456" s="73"/>
      <c r="CVR456" s="73"/>
      <c r="CVS456" s="73"/>
      <c r="CVT456" s="73"/>
      <c r="CVU456" s="73"/>
      <c r="CVV456" s="73"/>
      <c r="CVW456" s="73"/>
      <c r="CVX456" s="73"/>
      <c r="CVY456" s="73"/>
      <c r="CVZ456" s="73"/>
      <c r="CWA456" s="73"/>
      <c r="CWB456" s="73"/>
      <c r="CWC456" s="73"/>
      <c r="CWD456" s="73"/>
      <c r="CWE456" s="73"/>
      <c r="CWF456" s="73"/>
      <c r="CWG456" s="73"/>
      <c r="CWH456" s="73"/>
      <c r="CWI456" s="73"/>
      <c r="CWJ456" s="73"/>
      <c r="CWK456" s="73"/>
      <c r="CWL456" s="73"/>
      <c r="CWM456" s="73"/>
      <c r="CWN456" s="73"/>
      <c r="CWO456" s="73"/>
      <c r="CWP456" s="73"/>
      <c r="CWQ456" s="73"/>
      <c r="CWR456" s="73"/>
      <c r="CWS456" s="73"/>
      <c r="CWT456" s="73"/>
      <c r="CWU456" s="73"/>
      <c r="CWV456" s="73"/>
      <c r="CWW456" s="73"/>
      <c r="CWX456" s="73"/>
      <c r="CWY456" s="73"/>
      <c r="CWZ456" s="73"/>
      <c r="CXA456" s="73"/>
      <c r="CXB456" s="73"/>
      <c r="CXC456" s="73"/>
      <c r="CXD456" s="73"/>
      <c r="CXE456" s="73"/>
      <c r="CXF456" s="73"/>
      <c r="CXG456" s="73"/>
      <c r="CXH456" s="73"/>
      <c r="CXI456" s="73"/>
      <c r="CXJ456" s="73"/>
      <c r="CXK456" s="73"/>
      <c r="CXL456" s="73"/>
      <c r="CXM456" s="73"/>
      <c r="CXN456" s="73"/>
      <c r="CXO456" s="73"/>
      <c r="CXP456" s="73"/>
      <c r="CXQ456" s="73"/>
      <c r="CXR456" s="73"/>
      <c r="CXS456" s="73"/>
      <c r="CXT456" s="73"/>
      <c r="CXU456" s="73"/>
      <c r="CXV456" s="73"/>
      <c r="CXW456" s="73"/>
      <c r="CXX456" s="73"/>
      <c r="CXY456" s="73"/>
      <c r="CXZ456" s="73"/>
      <c r="CYA456" s="73"/>
      <c r="CYB456" s="73"/>
      <c r="CYC456" s="73"/>
      <c r="CYD456" s="73"/>
      <c r="CYE456" s="73"/>
      <c r="CYF456" s="73"/>
      <c r="CYG456" s="73"/>
      <c r="CYH456" s="73"/>
      <c r="CYI456" s="73"/>
      <c r="CYJ456" s="73"/>
      <c r="CYK456" s="73"/>
      <c r="CYL456" s="73"/>
      <c r="CYM456" s="73"/>
      <c r="CYN456" s="73"/>
      <c r="CYO456" s="73"/>
      <c r="CYP456" s="73"/>
      <c r="CYQ456" s="73"/>
      <c r="CYR456" s="73"/>
      <c r="CYS456" s="73"/>
      <c r="CYT456" s="73"/>
      <c r="CYU456" s="73"/>
      <c r="CYV456" s="73"/>
      <c r="CYW456" s="73"/>
      <c r="CYX456" s="73"/>
      <c r="CYY456" s="73"/>
      <c r="CYZ456" s="73"/>
      <c r="CZA456" s="73"/>
      <c r="CZB456" s="73"/>
      <c r="CZC456" s="73"/>
      <c r="CZD456" s="73"/>
      <c r="CZE456" s="73"/>
      <c r="CZF456" s="73"/>
      <c r="CZG456" s="73"/>
      <c r="CZH456" s="73"/>
      <c r="CZI456" s="73"/>
      <c r="CZJ456" s="73"/>
      <c r="CZK456" s="73"/>
      <c r="CZL456" s="73"/>
      <c r="CZM456" s="73"/>
      <c r="CZN456" s="73"/>
      <c r="CZO456" s="73"/>
      <c r="CZP456" s="73"/>
      <c r="CZQ456" s="73"/>
      <c r="CZR456" s="73"/>
      <c r="CZS456" s="73"/>
      <c r="CZT456" s="73"/>
      <c r="CZU456" s="73"/>
      <c r="CZV456" s="73"/>
      <c r="CZW456" s="73"/>
      <c r="CZX456" s="73"/>
      <c r="CZY456" s="73"/>
      <c r="CZZ456" s="73"/>
      <c r="DAA456" s="73"/>
      <c r="DAB456" s="73"/>
      <c r="DAC456" s="73"/>
      <c r="DAD456" s="73"/>
      <c r="DAE456" s="73"/>
      <c r="DAF456" s="73"/>
      <c r="DAG456" s="73"/>
      <c r="DAH456" s="73"/>
      <c r="DAI456" s="73"/>
      <c r="DAJ456" s="73"/>
      <c r="DAK456" s="73"/>
      <c r="DAL456" s="73"/>
      <c r="DAM456" s="73"/>
      <c r="DAN456" s="73"/>
      <c r="DAO456" s="73"/>
      <c r="DAP456" s="73"/>
      <c r="DAQ456" s="73"/>
      <c r="DAR456" s="73"/>
      <c r="DAS456" s="73"/>
      <c r="DAT456" s="73"/>
      <c r="DAU456" s="73"/>
      <c r="DAV456" s="73"/>
      <c r="DAW456" s="73"/>
      <c r="DAX456" s="73"/>
      <c r="DAY456" s="73"/>
      <c r="DAZ456" s="73"/>
      <c r="DBA456" s="73"/>
      <c r="DBB456" s="73"/>
      <c r="DBC456" s="73"/>
      <c r="DBD456" s="73"/>
      <c r="DBE456" s="73"/>
      <c r="DBF456" s="73"/>
      <c r="DBG456" s="73"/>
      <c r="DBH456" s="73"/>
      <c r="DBI456" s="73"/>
      <c r="DBJ456" s="73"/>
      <c r="DBK456" s="73"/>
      <c r="DBL456" s="73"/>
      <c r="DBM456" s="73"/>
      <c r="DBN456" s="73"/>
      <c r="DBO456" s="73"/>
      <c r="DBP456" s="73"/>
      <c r="DBQ456" s="73"/>
      <c r="DBR456" s="73"/>
      <c r="DBS456" s="73"/>
      <c r="DBT456" s="73"/>
      <c r="DBU456" s="73"/>
      <c r="DBV456" s="73"/>
      <c r="DBW456" s="73"/>
      <c r="DBX456" s="73"/>
      <c r="DBY456" s="73"/>
      <c r="DBZ456" s="73"/>
      <c r="DCA456" s="73"/>
      <c r="DCB456" s="73"/>
      <c r="DCC456" s="73"/>
      <c r="DCD456" s="73"/>
      <c r="DCE456" s="73"/>
      <c r="DCF456" s="73"/>
      <c r="DCG456" s="73"/>
      <c r="DCH456" s="73"/>
      <c r="DCI456" s="73"/>
      <c r="DCJ456" s="73"/>
      <c r="DCK456" s="73"/>
      <c r="DCL456" s="73"/>
      <c r="DCM456" s="73"/>
      <c r="DCN456" s="73"/>
      <c r="DCO456" s="73"/>
      <c r="DCP456" s="73"/>
      <c r="DCQ456" s="73"/>
      <c r="DCR456" s="73"/>
      <c r="DCS456" s="73"/>
      <c r="DCT456" s="73"/>
      <c r="DCU456" s="73"/>
      <c r="DCV456" s="73"/>
      <c r="DCW456" s="73"/>
      <c r="DCX456" s="73"/>
      <c r="DCY456" s="73"/>
      <c r="DCZ456" s="73"/>
      <c r="DDA456" s="73"/>
      <c r="DDB456" s="73"/>
      <c r="DDC456" s="73"/>
      <c r="DDD456" s="73"/>
      <c r="DDE456" s="73"/>
      <c r="DDF456" s="73"/>
      <c r="DDG456" s="73"/>
      <c r="DDH456" s="73"/>
      <c r="DDI456" s="73"/>
      <c r="DDJ456" s="73"/>
      <c r="DDK456" s="73"/>
      <c r="DDL456" s="73"/>
      <c r="DDM456" s="73"/>
      <c r="DDN456" s="73"/>
      <c r="DDO456" s="73"/>
      <c r="DDP456" s="73"/>
      <c r="DDQ456" s="73"/>
      <c r="DDR456" s="73"/>
      <c r="DDS456" s="73"/>
      <c r="DDT456" s="73"/>
      <c r="DDU456" s="73"/>
      <c r="DDV456" s="73"/>
      <c r="DDW456" s="73"/>
      <c r="DDX456" s="73"/>
      <c r="DDY456" s="73"/>
      <c r="DDZ456" s="73"/>
      <c r="DEA456" s="73"/>
      <c r="DEB456" s="73"/>
      <c r="DEC456" s="73"/>
      <c r="DED456" s="73"/>
      <c r="DEE456" s="73"/>
      <c r="DEF456" s="73"/>
      <c r="DEG456" s="73"/>
      <c r="DEH456" s="73"/>
      <c r="DEI456" s="73"/>
      <c r="DEJ456" s="73"/>
      <c r="DEK456" s="73"/>
      <c r="DEL456" s="73"/>
      <c r="DEM456" s="73"/>
      <c r="DEN456" s="73"/>
      <c r="DEO456" s="73"/>
      <c r="DEP456" s="73"/>
      <c r="DEQ456" s="73"/>
      <c r="DER456" s="73"/>
      <c r="DES456" s="73"/>
      <c r="DET456" s="73"/>
      <c r="DEU456" s="73"/>
      <c r="DEV456" s="73"/>
      <c r="DEW456" s="73"/>
      <c r="DEX456" s="73"/>
      <c r="DEY456" s="73"/>
      <c r="DEZ456" s="73"/>
      <c r="DFA456" s="73"/>
      <c r="DFB456" s="73"/>
      <c r="DFC456" s="73"/>
      <c r="DFD456" s="73"/>
      <c r="DFE456" s="73"/>
      <c r="DFF456" s="73"/>
      <c r="DFG456" s="73"/>
      <c r="DFH456" s="73"/>
      <c r="DFI456" s="73"/>
      <c r="DFJ456" s="73"/>
      <c r="DFK456" s="73"/>
      <c r="DFL456" s="73"/>
      <c r="DFM456" s="73"/>
      <c r="DFN456" s="73"/>
      <c r="DFO456" s="73"/>
      <c r="DFP456" s="73"/>
      <c r="DFQ456" s="73"/>
      <c r="DFR456" s="73"/>
      <c r="DFS456" s="73"/>
      <c r="DFT456" s="73"/>
      <c r="DFU456" s="73"/>
      <c r="DFV456" s="73"/>
      <c r="DFW456" s="73"/>
      <c r="DFX456" s="73"/>
      <c r="DFY456" s="73"/>
      <c r="DFZ456" s="73"/>
      <c r="DGA456" s="73"/>
      <c r="DGB456" s="73"/>
      <c r="DGC456" s="73"/>
      <c r="DGD456" s="73"/>
      <c r="DGE456" s="73"/>
      <c r="DGF456" s="73"/>
      <c r="DGG456" s="73"/>
      <c r="DGH456" s="73"/>
      <c r="DGI456" s="73"/>
      <c r="DGJ456" s="73"/>
      <c r="DGK456" s="73"/>
      <c r="DGL456" s="73"/>
      <c r="DGM456" s="73"/>
      <c r="DGN456" s="73"/>
      <c r="DGO456" s="73"/>
      <c r="DGP456" s="73"/>
      <c r="DGQ456" s="73"/>
      <c r="DGR456" s="73"/>
      <c r="DGS456" s="73"/>
      <c r="DGT456" s="73"/>
      <c r="DGU456" s="73"/>
      <c r="DGV456" s="73"/>
      <c r="DGW456" s="73"/>
      <c r="DGX456" s="73"/>
      <c r="DGY456" s="73"/>
      <c r="DGZ456" s="73"/>
      <c r="DHA456" s="73"/>
      <c r="DHB456" s="73"/>
      <c r="DHC456" s="73"/>
      <c r="DHD456" s="73"/>
      <c r="DHE456" s="73"/>
      <c r="DHF456" s="73"/>
      <c r="DHG456" s="73"/>
      <c r="DHH456" s="73"/>
      <c r="DHI456" s="73"/>
      <c r="DHJ456" s="73"/>
      <c r="DHK456" s="73"/>
      <c r="DHL456" s="73"/>
      <c r="DHM456" s="73"/>
      <c r="DHN456" s="73"/>
      <c r="DHO456" s="73"/>
      <c r="DHP456" s="73"/>
      <c r="DHQ456" s="73"/>
      <c r="DHR456" s="73"/>
      <c r="DHS456" s="73"/>
      <c r="DHT456" s="73"/>
      <c r="DHU456" s="73"/>
      <c r="DHV456" s="73"/>
      <c r="DHW456" s="73"/>
      <c r="DHX456" s="73"/>
      <c r="DHY456" s="73"/>
      <c r="DHZ456" s="73"/>
      <c r="DIA456" s="73"/>
      <c r="DIB456" s="73"/>
      <c r="DIC456" s="73"/>
      <c r="DID456" s="73"/>
      <c r="DIE456" s="73"/>
      <c r="DIF456" s="73"/>
      <c r="DIG456" s="73"/>
      <c r="DIH456" s="73"/>
      <c r="DII456" s="73"/>
      <c r="DIJ456" s="73"/>
      <c r="DIK456" s="73"/>
      <c r="DIL456" s="73"/>
      <c r="DIM456" s="73"/>
      <c r="DIN456" s="73"/>
      <c r="DIO456" s="73"/>
      <c r="DIP456" s="73"/>
      <c r="DIQ456" s="73"/>
      <c r="DIR456" s="73"/>
      <c r="DIS456" s="73"/>
      <c r="DIT456" s="73"/>
      <c r="DIU456" s="73"/>
      <c r="DIV456" s="73"/>
      <c r="DIW456" s="73"/>
      <c r="DIX456" s="73"/>
      <c r="DIY456" s="73"/>
      <c r="DIZ456" s="73"/>
      <c r="DJA456" s="73"/>
      <c r="DJB456" s="73"/>
      <c r="DJC456" s="73"/>
      <c r="DJD456" s="73"/>
      <c r="DJE456" s="73"/>
      <c r="DJF456" s="73"/>
      <c r="DJG456" s="73"/>
      <c r="DJH456" s="73"/>
      <c r="DJI456" s="73"/>
      <c r="DJJ456" s="73"/>
      <c r="DJK456" s="73"/>
      <c r="DJL456" s="73"/>
      <c r="DJM456" s="73"/>
      <c r="DJN456" s="73"/>
      <c r="DJO456" s="73"/>
      <c r="DJP456" s="73"/>
      <c r="DJQ456" s="73"/>
      <c r="DJR456" s="73"/>
      <c r="DJS456" s="73"/>
      <c r="DJT456" s="73"/>
      <c r="DJU456" s="73"/>
      <c r="DJV456" s="73"/>
      <c r="DJW456" s="73"/>
      <c r="DJX456" s="73"/>
      <c r="DJY456" s="73"/>
      <c r="DJZ456" s="73"/>
      <c r="DKA456" s="73"/>
      <c r="DKB456" s="73"/>
      <c r="DKC456" s="73"/>
      <c r="DKD456" s="73"/>
      <c r="DKE456" s="73"/>
      <c r="DKF456" s="73"/>
      <c r="DKG456" s="73"/>
      <c r="DKH456" s="73"/>
      <c r="DKI456" s="73"/>
      <c r="DKJ456" s="73"/>
      <c r="DKK456" s="73"/>
      <c r="DKL456" s="73"/>
      <c r="DKM456" s="73"/>
      <c r="DKN456" s="73"/>
      <c r="DKO456" s="73"/>
      <c r="DKP456" s="73"/>
      <c r="DKQ456" s="73"/>
      <c r="DKR456" s="73"/>
      <c r="DKS456" s="73"/>
      <c r="DKT456" s="73"/>
      <c r="DKU456" s="73"/>
      <c r="DKV456" s="73"/>
      <c r="DKW456" s="73"/>
      <c r="DKX456" s="73"/>
      <c r="DKY456" s="73"/>
      <c r="DKZ456" s="73"/>
      <c r="DLA456" s="73"/>
      <c r="DLB456" s="73"/>
      <c r="DLC456" s="73"/>
      <c r="DLD456" s="73"/>
      <c r="DLE456" s="73"/>
      <c r="DLF456" s="73"/>
      <c r="DLG456" s="73"/>
      <c r="DLH456" s="73"/>
      <c r="DLI456" s="73"/>
      <c r="DLJ456" s="73"/>
      <c r="DLK456" s="73"/>
      <c r="DLL456" s="73"/>
      <c r="DLM456" s="73"/>
      <c r="DLN456" s="73"/>
      <c r="DLO456" s="73"/>
      <c r="DLP456" s="73"/>
      <c r="DLQ456" s="73"/>
      <c r="DLR456" s="73"/>
      <c r="DLS456" s="73"/>
      <c r="DLT456" s="73"/>
      <c r="DLU456" s="73"/>
      <c r="DLV456" s="73"/>
      <c r="DLW456" s="73"/>
      <c r="DLX456" s="73"/>
      <c r="DLY456" s="73"/>
      <c r="DLZ456" s="73"/>
      <c r="DMA456" s="73"/>
      <c r="DMB456" s="73"/>
      <c r="DMC456" s="73"/>
      <c r="DMD456" s="73"/>
      <c r="DME456" s="73"/>
      <c r="DMF456" s="73"/>
      <c r="DMG456" s="73"/>
      <c r="DMH456" s="73"/>
      <c r="DMI456" s="73"/>
      <c r="DMJ456" s="73"/>
      <c r="DMK456" s="73"/>
      <c r="DML456" s="73"/>
      <c r="DMM456" s="73"/>
      <c r="DMN456" s="73"/>
      <c r="DMO456" s="73"/>
      <c r="DMP456" s="73"/>
      <c r="DMQ456" s="73"/>
      <c r="DMR456" s="73"/>
      <c r="DMS456" s="73"/>
      <c r="DMT456" s="73"/>
      <c r="DMU456" s="73"/>
      <c r="DMV456" s="73"/>
      <c r="DMW456" s="73"/>
      <c r="DMX456" s="73"/>
      <c r="DMY456" s="73"/>
      <c r="DMZ456" s="73"/>
      <c r="DNA456" s="73"/>
      <c r="DNB456" s="73"/>
      <c r="DNC456" s="73"/>
      <c r="DND456" s="73"/>
      <c r="DNE456" s="73"/>
      <c r="DNF456" s="73"/>
      <c r="DNG456" s="73"/>
      <c r="DNH456" s="73"/>
      <c r="DNI456" s="73"/>
      <c r="DNJ456" s="73"/>
      <c r="DNK456" s="73"/>
      <c r="DNL456" s="73"/>
      <c r="DNM456" s="73"/>
      <c r="DNN456" s="73"/>
      <c r="DNO456" s="73"/>
      <c r="DNP456" s="73"/>
      <c r="DNQ456" s="73"/>
      <c r="DNR456" s="73"/>
      <c r="DNS456" s="73"/>
      <c r="DNT456" s="73"/>
      <c r="DNU456" s="73"/>
      <c r="DNV456" s="73"/>
      <c r="DNW456" s="73"/>
      <c r="DNX456" s="73"/>
      <c r="DNY456" s="73"/>
      <c r="DNZ456" s="73"/>
      <c r="DOA456" s="73"/>
      <c r="DOB456" s="73"/>
      <c r="DOC456" s="73"/>
      <c r="DOD456" s="73"/>
      <c r="DOE456" s="73"/>
      <c r="DOF456" s="73"/>
      <c r="DOG456" s="73"/>
      <c r="DOH456" s="73"/>
      <c r="DOI456" s="73"/>
      <c r="DOJ456" s="73"/>
      <c r="DOK456" s="73"/>
      <c r="DOL456" s="73"/>
      <c r="DOM456" s="73"/>
      <c r="DON456" s="73"/>
      <c r="DOO456" s="73"/>
      <c r="DOP456" s="73"/>
      <c r="DOQ456" s="73"/>
      <c r="DOR456" s="73"/>
      <c r="DOS456" s="73"/>
      <c r="DOT456" s="73"/>
      <c r="DOU456" s="73"/>
      <c r="DOV456" s="73"/>
      <c r="DOW456" s="73"/>
      <c r="DOX456" s="73"/>
      <c r="DOY456" s="73"/>
      <c r="DOZ456" s="73"/>
      <c r="DPA456" s="73"/>
      <c r="DPB456" s="73"/>
      <c r="DPC456" s="73"/>
      <c r="DPD456" s="73"/>
      <c r="DPE456" s="73"/>
      <c r="DPF456" s="73"/>
      <c r="DPG456" s="73"/>
      <c r="DPH456" s="73"/>
      <c r="DPI456" s="73"/>
      <c r="DPJ456" s="73"/>
      <c r="DPK456" s="73"/>
      <c r="DPL456" s="73"/>
      <c r="DPM456" s="73"/>
      <c r="DPN456" s="73"/>
      <c r="DPO456" s="73"/>
      <c r="DPP456" s="73"/>
      <c r="DPQ456" s="73"/>
      <c r="DPR456" s="73"/>
      <c r="DPS456" s="73"/>
      <c r="DPT456" s="73"/>
      <c r="DPU456" s="73"/>
      <c r="DPV456" s="73"/>
      <c r="DPW456" s="73"/>
      <c r="DPX456" s="73"/>
      <c r="DPY456" s="73"/>
      <c r="DPZ456" s="73"/>
      <c r="DQA456" s="73"/>
      <c r="DQB456" s="73"/>
      <c r="DQC456" s="73"/>
      <c r="DQD456" s="73"/>
      <c r="DQE456" s="73"/>
      <c r="DQF456" s="73"/>
      <c r="DQG456" s="73"/>
      <c r="DQH456" s="73"/>
      <c r="DQI456" s="73"/>
      <c r="DQJ456" s="73"/>
      <c r="DQK456" s="73"/>
      <c r="DQL456" s="73"/>
      <c r="DQM456" s="73"/>
      <c r="DQN456" s="73"/>
      <c r="DQO456" s="73"/>
      <c r="DQP456" s="73"/>
      <c r="DQQ456" s="73"/>
      <c r="DQR456" s="73"/>
      <c r="DQS456" s="73"/>
      <c r="DQT456" s="73"/>
      <c r="DQU456" s="73"/>
      <c r="DQV456" s="73"/>
      <c r="DQW456" s="73"/>
      <c r="DQX456" s="73"/>
      <c r="DQY456" s="73"/>
      <c r="DQZ456" s="73"/>
      <c r="DRA456" s="73"/>
      <c r="DRB456" s="73"/>
      <c r="DRC456" s="73"/>
      <c r="DRD456" s="73"/>
      <c r="DRE456" s="73"/>
      <c r="DRF456" s="73"/>
      <c r="DRG456" s="73"/>
      <c r="DRH456" s="73"/>
      <c r="DRI456" s="73"/>
      <c r="DRJ456" s="73"/>
      <c r="DRK456" s="73"/>
      <c r="DRL456" s="73"/>
      <c r="DRM456" s="73"/>
      <c r="DRN456" s="73"/>
      <c r="DRO456" s="73"/>
      <c r="DRP456" s="73"/>
      <c r="DRQ456" s="73"/>
      <c r="DRR456" s="73"/>
      <c r="DRS456" s="73"/>
      <c r="DRT456" s="73"/>
      <c r="DRU456" s="73"/>
      <c r="DRV456" s="73"/>
      <c r="DRW456" s="73"/>
      <c r="DRX456" s="73"/>
      <c r="DRY456" s="73"/>
      <c r="DRZ456" s="73"/>
      <c r="DSA456" s="73"/>
      <c r="DSB456" s="73"/>
      <c r="DSC456" s="73"/>
      <c r="DSD456" s="73"/>
      <c r="DSE456" s="73"/>
      <c r="DSF456" s="73"/>
      <c r="DSG456" s="73"/>
      <c r="DSH456" s="73"/>
      <c r="DSI456" s="73"/>
      <c r="DSJ456" s="73"/>
      <c r="DSK456" s="73"/>
      <c r="DSL456" s="73"/>
      <c r="DSM456" s="73"/>
      <c r="DSN456" s="73"/>
      <c r="DSO456" s="73"/>
      <c r="DSP456" s="73"/>
      <c r="DSQ456" s="73"/>
      <c r="DSR456" s="73"/>
      <c r="DSS456" s="73"/>
      <c r="DST456" s="73"/>
      <c r="DSU456" s="73"/>
      <c r="DSV456" s="73"/>
      <c r="DSW456" s="73"/>
      <c r="DSX456" s="73"/>
      <c r="DSY456" s="73"/>
      <c r="DSZ456" s="73"/>
      <c r="DTA456" s="73"/>
      <c r="DTB456" s="73"/>
      <c r="DTC456" s="73"/>
      <c r="DTD456" s="73"/>
      <c r="DTE456" s="73"/>
      <c r="DTF456" s="73"/>
      <c r="DTG456" s="73"/>
      <c r="DTH456" s="73"/>
      <c r="DTI456" s="73"/>
      <c r="DTJ456" s="73"/>
      <c r="DTK456" s="73"/>
      <c r="DTL456" s="73"/>
      <c r="DTM456" s="73"/>
      <c r="DTN456" s="73"/>
      <c r="DTO456" s="73"/>
      <c r="DTP456" s="73"/>
      <c r="DTQ456" s="73"/>
      <c r="DTR456" s="73"/>
      <c r="DTS456" s="73"/>
      <c r="DTT456" s="73"/>
      <c r="DTU456" s="73"/>
      <c r="DTV456" s="73"/>
      <c r="DTW456" s="73"/>
      <c r="DTX456" s="73"/>
      <c r="DTY456" s="73"/>
      <c r="DTZ456" s="73"/>
      <c r="DUA456" s="73"/>
      <c r="DUB456" s="73"/>
      <c r="DUC456" s="73"/>
      <c r="DUD456" s="73"/>
      <c r="DUE456" s="73"/>
      <c r="DUF456" s="73"/>
      <c r="DUG456" s="73"/>
      <c r="DUH456" s="73"/>
      <c r="DUI456" s="73"/>
      <c r="DUJ456" s="73"/>
      <c r="DUK456" s="73"/>
      <c r="DUL456" s="73"/>
      <c r="DUM456" s="73"/>
      <c r="DUN456" s="73"/>
      <c r="DUO456" s="73"/>
      <c r="DUP456" s="73"/>
      <c r="DUQ456" s="73"/>
      <c r="DUR456" s="73"/>
      <c r="DUS456" s="73"/>
      <c r="DUT456" s="73"/>
      <c r="DUU456" s="73"/>
      <c r="DUV456" s="73"/>
      <c r="DUW456" s="73"/>
      <c r="DUX456" s="73"/>
      <c r="DUY456" s="73"/>
      <c r="DUZ456" s="73"/>
      <c r="DVA456" s="73"/>
      <c r="DVB456" s="73"/>
      <c r="DVC456" s="73"/>
      <c r="DVD456" s="73"/>
      <c r="DVE456" s="73"/>
      <c r="DVF456" s="73"/>
      <c r="DVG456" s="73"/>
      <c r="DVH456" s="73"/>
      <c r="DVI456" s="73"/>
      <c r="DVJ456" s="73"/>
      <c r="DVK456" s="73"/>
      <c r="DVL456" s="73"/>
      <c r="DVM456" s="73"/>
      <c r="DVN456" s="73"/>
      <c r="DVO456" s="73"/>
      <c r="DVP456" s="73"/>
      <c r="DVQ456" s="73"/>
      <c r="DVR456" s="73"/>
      <c r="DVS456" s="73"/>
      <c r="DVT456" s="73"/>
      <c r="DVU456" s="73"/>
      <c r="DVV456" s="73"/>
      <c r="DVW456" s="73"/>
      <c r="DVX456" s="73"/>
      <c r="DVY456" s="73"/>
      <c r="DVZ456" s="73"/>
      <c r="DWA456" s="73"/>
      <c r="DWB456" s="73"/>
      <c r="DWC456" s="73"/>
      <c r="DWD456" s="73"/>
      <c r="DWE456" s="73"/>
      <c r="DWF456" s="73"/>
      <c r="DWG456" s="73"/>
      <c r="DWH456" s="73"/>
      <c r="DWI456" s="73"/>
      <c r="DWJ456" s="73"/>
      <c r="DWK456" s="73"/>
      <c r="DWL456" s="73"/>
      <c r="DWM456" s="73"/>
      <c r="DWN456" s="73"/>
      <c r="DWO456" s="73"/>
      <c r="DWP456" s="73"/>
      <c r="DWQ456" s="73"/>
      <c r="DWR456" s="73"/>
      <c r="DWS456" s="73"/>
      <c r="DWT456" s="73"/>
      <c r="DWU456" s="73"/>
      <c r="DWV456" s="73"/>
      <c r="DWW456" s="73"/>
      <c r="DWX456" s="73"/>
      <c r="DWY456" s="73"/>
      <c r="DWZ456" s="73"/>
      <c r="DXA456" s="73"/>
      <c r="DXB456" s="73"/>
      <c r="DXC456" s="73"/>
      <c r="DXD456" s="73"/>
      <c r="DXE456" s="73"/>
      <c r="DXF456" s="73"/>
      <c r="DXG456" s="73"/>
      <c r="DXH456" s="73"/>
      <c r="DXI456" s="73"/>
      <c r="DXJ456" s="73"/>
      <c r="DXK456" s="73"/>
      <c r="DXL456" s="73"/>
      <c r="DXM456" s="73"/>
      <c r="DXN456" s="73"/>
      <c r="DXO456" s="73"/>
      <c r="DXP456" s="73"/>
      <c r="DXQ456" s="73"/>
      <c r="DXR456" s="73"/>
      <c r="DXS456" s="73"/>
      <c r="DXT456" s="73"/>
      <c r="DXU456" s="73"/>
      <c r="DXV456" s="73"/>
      <c r="DXW456" s="73"/>
      <c r="DXX456" s="73"/>
      <c r="DXY456" s="73"/>
      <c r="DXZ456" s="73"/>
      <c r="DYA456" s="73"/>
      <c r="DYB456" s="73"/>
      <c r="DYC456" s="73"/>
      <c r="DYD456" s="73"/>
      <c r="DYE456" s="73"/>
      <c r="DYF456" s="73"/>
      <c r="DYG456" s="73"/>
      <c r="DYH456" s="73"/>
      <c r="DYI456" s="73"/>
      <c r="DYJ456" s="73"/>
      <c r="DYK456" s="73"/>
      <c r="DYL456" s="73"/>
      <c r="DYM456" s="73"/>
      <c r="DYN456" s="73"/>
      <c r="DYO456" s="73"/>
      <c r="DYP456" s="73"/>
      <c r="DYQ456" s="73"/>
      <c r="DYR456" s="73"/>
      <c r="DYS456" s="73"/>
      <c r="DYT456" s="73"/>
      <c r="DYU456" s="73"/>
      <c r="DYV456" s="73"/>
      <c r="DYW456" s="73"/>
      <c r="DYX456" s="73"/>
      <c r="DYY456" s="73"/>
      <c r="DYZ456" s="73"/>
      <c r="DZA456" s="73"/>
      <c r="DZB456" s="73"/>
      <c r="DZC456" s="73"/>
      <c r="DZD456" s="73"/>
      <c r="DZE456" s="73"/>
      <c r="DZF456" s="73"/>
      <c r="DZG456" s="73"/>
      <c r="DZH456" s="73"/>
      <c r="DZI456" s="73"/>
      <c r="DZJ456" s="73"/>
      <c r="DZK456" s="73"/>
      <c r="DZL456" s="73"/>
      <c r="DZM456" s="73"/>
      <c r="DZN456" s="73"/>
      <c r="DZO456" s="73"/>
      <c r="DZP456" s="73"/>
      <c r="DZQ456" s="73"/>
      <c r="DZR456" s="73"/>
      <c r="DZS456" s="73"/>
      <c r="DZT456" s="73"/>
      <c r="DZU456" s="73"/>
      <c r="DZV456" s="73"/>
      <c r="DZW456" s="73"/>
      <c r="DZX456" s="73"/>
      <c r="DZY456" s="73"/>
      <c r="DZZ456" s="73"/>
      <c r="EAA456" s="73"/>
      <c r="EAB456" s="73"/>
      <c r="EAC456" s="73"/>
      <c r="EAD456" s="73"/>
      <c r="EAE456" s="73"/>
      <c r="EAF456" s="73"/>
      <c r="EAG456" s="73"/>
      <c r="EAH456" s="73"/>
      <c r="EAI456" s="73"/>
      <c r="EAJ456" s="73"/>
      <c r="EAK456" s="73"/>
      <c r="EAL456" s="73"/>
      <c r="EAM456" s="73"/>
      <c r="EAN456" s="73"/>
      <c r="EAO456" s="73"/>
      <c r="EAP456" s="73"/>
      <c r="EAQ456" s="73"/>
      <c r="EAR456" s="73"/>
      <c r="EAS456" s="73"/>
      <c r="EAT456" s="73"/>
      <c r="EAU456" s="73"/>
      <c r="EAV456" s="73"/>
      <c r="EAW456" s="73"/>
      <c r="EAX456" s="73"/>
      <c r="EAY456" s="73"/>
      <c r="EAZ456" s="73"/>
      <c r="EBA456" s="73"/>
      <c r="EBB456" s="73"/>
      <c r="EBC456" s="73"/>
      <c r="EBD456" s="73"/>
      <c r="EBE456" s="73"/>
      <c r="EBF456" s="73"/>
      <c r="EBG456" s="73"/>
      <c r="EBH456" s="73"/>
      <c r="EBI456" s="73"/>
      <c r="EBJ456" s="73"/>
      <c r="EBK456" s="73"/>
      <c r="EBL456" s="73"/>
      <c r="EBM456" s="73"/>
      <c r="EBN456" s="73"/>
      <c r="EBO456" s="73"/>
      <c r="EBP456" s="73"/>
      <c r="EBQ456" s="73"/>
      <c r="EBR456" s="73"/>
      <c r="EBS456" s="73"/>
      <c r="EBT456" s="73"/>
      <c r="EBU456" s="73"/>
      <c r="EBV456" s="73"/>
      <c r="EBW456" s="73"/>
      <c r="EBX456" s="73"/>
      <c r="EBY456" s="73"/>
      <c r="EBZ456" s="73"/>
      <c r="ECA456" s="73"/>
      <c r="ECB456" s="73"/>
      <c r="ECC456" s="73"/>
      <c r="ECD456" s="73"/>
      <c r="ECE456" s="73"/>
      <c r="ECF456" s="73"/>
      <c r="ECG456" s="73"/>
      <c r="ECH456" s="73"/>
      <c r="ECI456" s="73"/>
      <c r="ECJ456" s="73"/>
      <c r="ECK456" s="73"/>
      <c r="ECL456" s="73"/>
      <c r="ECM456" s="73"/>
      <c r="ECN456" s="73"/>
      <c r="ECO456" s="73"/>
      <c r="ECP456" s="73"/>
      <c r="ECQ456" s="73"/>
      <c r="ECR456" s="73"/>
      <c r="ECS456" s="73"/>
      <c r="ECT456" s="73"/>
      <c r="ECU456" s="73"/>
      <c r="ECV456" s="73"/>
      <c r="ECW456" s="73"/>
      <c r="ECX456" s="73"/>
      <c r="ECY456" s="73"/>
      <c r="ECZ456" s="73"/>
      <c r="EDA456" s="73"/>
      <c r="EDB456" s="73"/>
      <c r="EDC456" s="73"/>
      <c r="EDD456" s="73"/>
      <c r="EDE456" s="73"/>
      <c r="EDF456" s="73"/>
      <c r="EDG456" s="73"/>
      <c r="EDH456" s="73"/>
      <c r="EDI456" s="73"/>
      <c r="EDJ456" s="73"/>
      <c r="EDK456" s="73"/>
      <c r="EDL456" s="73"/>
      <c r="EDM456" s="73"/>
      <c r="EDN456" s="73"/>
      <c r="EDO456" s="73"/>
      <c r="EDP456" s="73"/>
      <c r="EDQ456" s="73"/>
      <c r="EDR456" s="73"/>
      <c r="EDS456" s="73"/>
      <c r="EDT456" s="73"/>
      <c r="EDU456" s="73"/>
      <c r="EDV456" s="73"/>
      <c r="EDW456" s="73"/>
      <c r="EDX456" s="73"/>
      <c r="EDY456" s="73"/>
      <c r="EDZ456" s="73"/>
      <c r="EEA456" s="73"/>
      <c r="EEB456" s="73"/>
      <c r="EEC456" s="73"/>
      <c r="EED456" s="73"/>
      <c r="EEE456" s="73"/>
      <c r="EEF456" s="73"/>
      <c r="EEG456" s="73"/>
      <c r="EEH456" s="73"/>
      <c r="EEI456" s="73"/>
      <c r="EEJ456" s="73"/>
      <c r="EEK456" s="73"/>
      <c r="EEL456" s="73"/>
      <c r="EEM456" s="73"/>
      <c r="EEN456" s="73"/>
      <c r="EEO456" s="73"/>
      <c r="EEP456" s="73"/>
      <c r="EEQ456" s="73"/>
      <c r="EER456" s="73"/>
      <c r="EES456" s="73"/>
      <c r="EET456" s="73"/>
      <c r="EEU456" s="73"/>
      <c r="EEV456" s="73"/>
      <c r="EEW456" s="73"/>
      <c r="EEX456" s="73"/>
      <c r="EEY456" s="73"/>
      <c r="EEZ456" s="73"/>
      <c r="EFA456" s="73"/>
      <c r="EFB456" s="73"/>
      <c r="EFC456" s="73"/>
      <c r="EFD456" s="73"/>
      <c r="EFE456" s="73"/>
      <c r="EFF456" s="73"/>
      <c r="EFG456" s="73"/>
      <c r="EFH456" s="73"/>
      <c r="EFI456" s="73"/>
      <c r="EFJ456" s="73"/>
      <c r="EFK456" s="73"/>
      <c r="EFL456" s="73"/>
      <c r="EFM456" s="73"/>
      <c r="EFN456" s="73"/>
      <c r="EFO456" s="73"/>
      <c r="EFP456" s="73"/>
      <c r="EFQ456" s="73"/>
      <c r="EFR456" s="73"/>
      <c r="EFS456" s="73"/>
      <c r="EFT456" s="73"/>
      <c r="EFU456" s="73"/>
      <c r="EFV456" s="73"/>
      <c r="EFW456" s="73"/>
      <c r="EFX456" s="73"/>
      <c r="EFY456" s="73"/>
      <c r="EFZ456" s="73"/>
      <c r="EGA456" s="73"/>
      <c r="EGB456" s="73"/>
      <c r="EGC456" s="73"/>
      <c r="EGD456" s="73"/>
      <c r="EGE456" s="73"/>
      <c r="EGF456" s="73"/>
      <c r="EGG456" s="73"/>
      <c r="EGH456" s="73"/>
      <c r="EGI456" s="73"/>
      <c r="EGJ456" s="73"/>
      <c r="EGK456" s="73"/>
      <c r="EGL456" s="73"/>
      <c r="EGM456" s="73"/>
      <c r="EGN456" s="73"/>
      <c r="EGO456" s="73"/>
      <c r="EGP456" s="73"/>
      <c r="EGQ456" s="73"/>
      <c r="EGR456" s="73"/>
      <c r="EGS456" s="73"/>
      <c r="EGT456" s="73"/>
      <c r="EGU456" s="73"/>
      <c r="EGV456" s="73"/>
      <c r="EGW456" s="73"/>
      <c r="EGX456" s="73"/>
      <c r="EGY456" s="73"/>
      <c r="EGZ456" s="73"/>
      <c r="EHA456" s="73"/>
      <c r="EHB456" s="73"/>
      <c r="EHC456" s="73"/>
      <c r="EHD456" s="73"/>
      <c r="EHE456" s="73"/>
      <c r="EHF456" s="73"/>
      <c r="EHG456" s="73"/>
      <c r="EHH456" s="73"/>
      <c r="EHI456" s="73"/>
      <c r="EHJ456" s="73"/>
      <c r="EHK456" s="73"/>
      <c r="EHL456" s="73"/>
      <c r="EHM456" s="73"/>
      <c r="EHN456" s="73"/>
      <c r="EHO456" s="73"/>
      <c r="EHP456" s="73"/>
      <c r="EHQ456" s="73"/>
      <c r="EHR456" s="73"/>
      <c r="EHS456" s="73"/>
      <c r="EHT456" s="73"/>
      <c r="EHU456" s="73"/>
      <c r="EHV456" s="73"/>
      <c r="EHW456" s="73"/>
      <c r="EHX456" s="73"/>
      <c r="EHY456" s="73"/>
      <c r="EHZ456" s="73"/>
      <c r="EIA456" s="73"/>
      <c r="EIB456" s="73"/>
      <c r="EIC456" s="73"/>
      <c r="EID456" s="73"/>
      <c r="EIE456" s="73"/>
      <c r="EIF456" s="73"/>
      <c r="EIG456" s="73"/>
      <c r="EIH456" s="73"/>
      <c r="EII456" s="73"/>
      <c r="EIJ456" s="73"/>
      <c r="EIK456" s="73"/>
      <c r="EIL456" s="73"/>
      <c r="EIM456" s="73"/>
      <c r="EIN456" s="73"/>
      <c r="EIO456" s="73"/>
      <c r="EIP456" s="73"/>
      <c r="EIQ456" s="73"/>
      <c r="EIR456" s="73"/>
      <c r="EIS456" s="73"/>
      <c r="EIT456" s="73"/>
      <c r="EIU456" s="73"/>
      <c r="EIV456" s="73"/>
      <c r="EIW456" s="73"/>
      <c r="EIX456" s="73"/>
      <c r="EIY456" s="73"/>
      <c r="EIZ456" s="73"/>
      <c r="EJA456" s="73"/>
      <c r="EJB456" s="73"/>
      <c r="EJC456" s="73"/>
      <c r="EJD456" s="73"/>
      <c r="EJE456" s="73"/>
      <c r="EJF456" s="73"/>
      <c r="EJG456" s="73"/>
      <c r="EJH456" s="73"/>
      <c r="EJI456" s="73"/>
      <c r="EJJ456" s="73"/>
      <c r="EJK456" s="73"/>
      <c r="EJL456" s="73"/>
      <c r="EJM456" s="73"/>
      <c r="EJN456" s="73"/>
      <c r="EJO456" s="73"/>
      <c r="EJP456" s="73"/>
      <c r="EJQ456" s="73"/>
      <c r="EJR456" s="73"/>
      <c r="EJS456" s="73"/>
      <c r="EJT456" s="73"/>
      <c r="EJU456" s="73"/>
      <c r="EJV456" s="73"/>
      <c r="EJW456" s="73"/>
      <c r="EJX456" s="73"/>
      <c r="EJY456" s="73"/>
      <c r="EJZ456" s="73"/>
      <c r="EKA456" s="73"/>
      <c r="EKB456" s="73"/>
      <c r="EKC456" s="73"/>
      <c r="EKD456" s="73"/>
      <c r="EKE456" s="73"/>
      <c r="EKF456" s="73"/>
      <c r="EKG456" s="73"/>
      <c r="EKH456" s="73"/>
      <c r="EKI456" s="73"/>
      <c r="EKJ456" s="73"/>
      <c r="EKK456" s="73"/>
      <c r="EKL456" s="73"/>
      <c r="EKM456" s="73"/>
      <c r="EKN456" s="73"/>
      <c r="EKO456" s="73"/>
      <c r="EKP456" s="73"/>
      <c r="EKQ456" s="73"/>
      <c r="EKR456" s="73"/>
      <c r="EKS456" s="73"/>
      <c r="EKT456" s="73"/>
      <c r="EKU456" s="73"/>
      <c r="EKV456" s="73"/>
      <c r="EKW456" s="73"/>
      <c r="EKX456" s="73"/>
      <c r="EKY456" s="73"/>
      <c r="EKZ456" s="73"/>
      <c r="ELA456" s="73"/>
      <c r="ELB456" s="73"/>
      <c r="ELC456" s="73"/>
      <c r="ELD456" s="73"/>
      <c r="ELE456" s="73"/>
      <c r="ELF456" s="73"/>
      <c r="ELG456" s="73"/>
      <c r="ELH456" s="73"/>
      <c r="ELI456" s="73"/>
      <c r="ELJ456" s="73"/>
      <c r="ELK456" s="73"/>
      <c r="ELL456" s="73"/>
      <c r="ELM456" s="73"/>
      <c r="ELN456" s="73"/>
      <c r="ELO456" s="73"/>
      <c r="ELP456" s="73"/>
      <c r="ELQ456" s="73"/>
      <c r="ELR456" s="73"/>
      <c r="ELS456" s="73"/>
      <c r="ELT456" s="73"/>
      <c r="ELU456" s="73"/>
      <c r="ELV456" s="73"/>
      <c r="ELW456" s="73"/>
      <c r="ELX456" s="73"/>
      <c r="ELY456" s="73"/>
      <c r="ELZ456" s="73"/>
      <c r="EMA456" s="73"/>
      <c r="EMB456" s="73"/>
      <c r="EMC456" s="73"/>
      <c r="EMD456" s="73"/>
      <c r="EME456" s="73"/>
      <c r="EMF456" s="73"/>
      <c r="EMG456" s="73"/>
      <c r="EMH456" s="73"/>
      <c r="EMI456" s="73"/>
      <c r="EMJ456" s="73"/>
      <c r="EMK456" s="73"/>
      <c r="EML456" s="73"/>
      <c r="EMM456" s="73"/>
      <c r="EMN456" s="73"/>
      <c r="EMO456" s="73"/>
      <c r="EMP456" s="73"/>
      <c r="EMQ456" s="73"/>
      <c r="EMR456" s="73"/>
      <c r="EMS456" s="73"/>
      <c r="EMT456" s="73"/>
      <c r="EMU456" s="73"/>
      <c r="EMV456" s="73"/>
      <c r="EMW456" s="73"/>
      <c r="EMX456" s="73"/>
      <c r="EMY456" s="73"/>
      <c r="EMZ456" s="73"/>
      <c r="ENA456" s="73"/>
      <c r="ENB456" s="73"/>
      <c r="ENC456" s="73"/>
      <c r="END456" s="73"/>
      <c r="ENE456" s="73"/>
      <c r="ENF456" s="73"/>
      <c r="ENG456" s="73"/>
      <c r="ENH456" s="73"/>
      <c r="ENI456" s="73"/>
      <c r="ENJ456" s="73"/>
      <c r="ENK456" s="73"/>
      <c r="ENL456" s="73"/>
      <c r="ENM456" s="73"/>
      <c r="ENN456" s="73"/>
      <c r="ENO456" s="73"/>
      <c r="ENP456" s="73"/>
      <c r="ENQ456" s="73"/>
      <c r="ENR456" s="73"/>
      <c r="ENS456" s="73"/>
      <c r="ENT456" s="73"/>
      <c r="ENU456" s="73"/>
      <c r="ENV456" s="73"/>
      <c r="ENW456" s="73"/>
      <c r="ENX456" s="73"/>
      <c r="ENY456" s="73"/>
      <c r="ENZ456" s="73"/>
      <c r="EOA456" s="73"/>
      <c r="EOB456" s="73"/>
      <c r="EOC456" s="73"/>
      <c r="EOD456" s="73"/>
      <c r="EOE456" s="73"/>
      <c r="EOF456" s="73"/>
      <c r="EOG456" s="73"/>
      <c r="EOH456" s="73"/>
      <c r="EOI456" s="73"/>
      <c r="EOJ456" s="73"/>
      <c r="EOK456" s="73"/>
      <c r="EOL456" s="73"/>
      <c r="EOM456" s="73"/>
      <c r="EON456" s="73"/>
      <c r="EOO456" s="73"/>
      <c r="EOP456" s="73"/>
      <c r="EOQ456" s="73"/>
      <c r="EOR456" s="73"/>
      <c r="EOS456" s="73"/>
      <c r="EOT456" s="73"/>
      <c r="EOU456" s="73"/>
      <c r="EOV456" s="73"/>
      <c r="EOW456" s="73"/>
      <c r="EOX456" s="73"/>
      <c r="EOY456" s="73"/>
      <c r="EOZ456" s="73"/>
      <c r="EPA456" s="73"/>
      <c r="EPB456" s="73"/>
      <c r="EPC456" s="73"/>
      <c r="EPD456" s="73"/>
      <c r="EPE456" s="73"/>
      <c r="EPF456" s="73"/>
      <c r="EPG456" s="73"/>
      <c r="EPH456" s="73"/>
      <c r="EPI456" s="73"/>
      <c r="EPJ456" s="73"/>
      <c r="EPK456" s="73"/>
      <c r="EPL456" s="73"/>
      <c r="EPM456" s="73"/>
      <c r="EPN456" s="73"/>
      <c r="EPO456" s="73"/>
      <c r="EPP456" s="73"/>
      <c r="EPQ456" s="73"/>
      <c r="EPR456" s="73"/>
      <c r="EPS456" s="73"/>
      <c r="EPT456" s="73"/>
      <c r="EPU456" s="73"/>
      <c r="EPV456" s="73"/>
      <c r="EPW456" s="73"/>
      <c r="EPX456" s="73"/>
      <c r="EPY456" s="73"/>
      <c r="EPZ456" s="73"/>
      <c r="EQA456" s="73"/>
      <c r="EQB456" s="73"/>
      <c r="EQC456" s="73"/>
      <c r="EQD456" s="73"/>
      <c r="EQE456" s="73"/>
      <c r="EQF456" s="73"/>
      <c r="EQG456" s="73"/>
      <c r="EQH456" s="73"/>
      <c r="EQI456" s="73"/>
      <c r="EQJ456" s="73"/>
      <c r="EQK456" s="73"/>
      <c r="EQL456" s="73"/>
      <c r="EQM456" s="73"/>
      <c r="EQN456" s="73"/>
      <c r="EQO456" s="73"/>
      <c r="EQP456" s="73"/>
      <c r="EQQ456" s="73"/>
      <c r="EQR456" s="73"/>
      <c r="EQS456" s="73"/>
      <c r="EQT456" s="73"/>
      <c r="EQU456" s="73"/>
      <c r="EQV456" s="73"/>
      <c r="EQW456" s="73"/>
      <c r="EQX456" s="73"/>
      <c r="EQY456" s="73"/>
      <c r="EQZ456" s="73"/>
      <c r="ERA456" s="73"/>
      <c r="ERB456" s="73"/>
      <c r="ERC456" s="73"/>
      <c r="ERD456" s="73"/>
      <c r="ERE456" s="73"/>
      <c r="ERF456" s="73"/>
      <c r="ERG456" s="73"/>
      <c r="ERH456" s="73"/>
      <c r="ERI456" s="73"/>
      <c r="ERJ456" s="73"/>
      <c r="ERK456" s="73"/>
      <c r="ERL456" s="73"/>
      <c r="ERM456" s="73"/>
      <c r="ERN456" s="73"/>
      <c r="ERO456" s="73"/>
      <c r="ERP456" s="73"/>
      <c r="ERQ456" s="73"/>
      <c r="ERR456" s="73"/>
      <c r="ERS456" s="73"/>
      <c r="ERT456" s="73"/>
      <c r="ERU456" s="73"/>
      <c r="ERV456" s="73"/>
      <c r="ERW456" s="73"/>
      <c r="ERX456" s="73"/>
      <c r="ERY456" s="73"/>
      <c r="ERZ456" s="73"/>
      <c r="ESA456" s="73"/>
      <c r="ESB456" s="73"/>
      <c r="ESC456" s="73"/>
      <c r="ESD456" s="73"/>
      <c r="ESE456" s="73"/>
      <c r="ESF456" s="73"/>
      <c r="ESG456" s="73"/>
      <c r="ESH456" s="73"/>
      <c r="ESI456" s="73"/>
      <c r="ESJ456" s="73"/>
      <c r="ESK456" s="73"/>
      <c r="ESL456" s="73"/>
      <c r="ESM456" s="73"/>
      <c r="ESN456" s="73"/>
      <c r="ESO456" s="73"/>
      <c r="ESP456" s="73"/>
      <c r="ESQ456" s="73"/>
      <c r="ESR456" s="73"/>
      <c r="ESS456" s="73"/>
      <c r="EST456" s="73"/>
      <c r="ESU456" s="73"/>
      <c r="ESV456" s="73"/>
      <c r="ESW456" s="73"/>
      <c r="ESX456" s="73"/>
      <c r="ESY456" s="73"/>
      <c r="ESZ456" s="73"/>
      <c r="ETA456" s="73"/>
      <c r="ETB456" s="73"/>
      <c r="ETC456" s="73"/>
      <c r="ETD456" s="73"/>
      <c r="ETE456" s="73"/>
      <c r="ETF456" s="73"/>
      <c r="ETG456" s="73"/>
      <c r="ETH456" s="73"/>
      <c r="ETI456" s="73"/>
      <c r="ETJ456" s="73"/>
      <c r="ETK456" s="73"/>
      <c r="ETL456" s="73"/>
      <c r="ETM456" s="73"/>
      <c r="ETN456" s="73"/>
      <c r="ETO456" s="73"/>
      <c r="ETP456" s="73"/>
      <c r="ETQ456" s="73"/>
      <c r="ETR456" s="73"/>
      <c r="ETS456" s="73"/>
      <c r="ETT456" s="73"/>
      <c r="ETU456" s="73"/>
      <c r="ETV456" s="73"/>
      <c r="ETW456" s="73"/>
      <c r="ETX456" s="73"/>
      <c r="ETY456" s="73"/>
      <c r="ETZ456" s="73"/>
      <c r="EUA456" s="73"/>
      <c r="EUB456" s="73"/>
      <c r="EUC456" s="73"/>
      <c r="EUD456" s="73"/>
      <c r="EUE456" s="73"/>
      <c r="EUF456" s="73"/>
      <c r="EUG456" s="73"/>
      <c r="EUH456" s="73"/>
      <c r="EUI456" s="73"/>
      <c r="EUJ456" s="73"/>
      <c r="EUK456" s="73"/>
      <c r="EUL456" s="73"/>
      <c r="EUM456" s="73"/>
      <c r="EUN456" s="73"/>
      <c r="EUO456" s="73"/>
      <c r="EUP456" s="73"/>
      <c r="EUQ456" s="73"/>
      <c r="EUR456" s="73"/>
      <c r="EUS456" s="73"/>
      <c r="EUT456" s="73"/>
      <c r="EUU456" s="73"/>
      <c r="EUV456" s="73"/>
      <c r="EUW456" s="73"/>
      <c r="EUX456" s="73"/>
      <c r="EUY456" s="73"/>
      <c r="EUZ456" s="73"/>
      <c r="EVA456" s="73"/>
      <c r="EVB456" s="73"/>
      <c r="EVC456" s="73"/>
      <c r="EVD456" s="73"/>
      <c r="EVE456" s="73"/>
      <c r="EVF456" s="73"/>
      <c r="EVG456" s="73"/>
      <c r="EVH456" s="73"/>
      <c r="EVI456" s="73"/>
      <c r="EVJ456" s="73"/>
      <c r="EVK456" s="73"/>
      <c r="EVL456" s="73"/>
      <c r="EVM456" s="73"/>
      <c r="EVN456" s="73"/>
      <c r="EVO456" s="73"/>
      <c r="EVP456" s="73"/>
      <c r="EVQ456" s="73"/>
      <c r="EVR456" s="73"/>
      <c r="EVS456" s="73"/>
      <c r="EVT456" s="73"/>
      <c r="EVU456" s="73"/>
      <c r="EVV456" s="73"/>
      <c r="EVW456" s="73"/>
      <c r="EVX456" s="73"/>
      <c r="EVY456" s="73"/>
      <c r="EVZ456" s="73"/>
      <c r="EWA456" s="73"/>
      <c r="EWB456" s="73"/>
      <c r="EWC456" s="73"/>
      <c r="EWD456" s="73"/>
      <c r="EWE456" s="73"/>
      <c r="EWF456" s="73"/>
      <c r="EWG456" s="73"/>
      <c r="EWH456" s="73"/>
      <c r="EWI456" s="73"/>
      <c r="EWJ456" s="73"/>
      <c r="EWK456" s="73"/>
      <c r="EWL456" s="73"/>
      <c r="EWM456" s="73"/>
      <c r="EWN456" s="73"/>
      <c r="EWO456" s="73"/>
      <c r="EWP456" s="73"/>
      <c r="EWQ456" s="73"/>
      <c r="EWR456" s="73"/>
      <c r="EWS456" s="73"/>
      <c r="EWT456" s="73"/>
      <c r="EWU456" s="73"/>
      <c r="EWV456" s="73"/>
      <c r="EWW456" s="73"/>
      <c r="EWX456" s="73"/>
      <c r="EWY456" s="73"/>
      <c r="EWZ456" s="73"/>
      <c r="EXA456" s="73"/>
      <c r="EXB456" s="73"/>
      <c r="EXC456" s="73"/>
      <c r="EXD456" s="73"/>
      <c r="EXE456" s="73"/>
      <c r="EXF456" s="73"/>
      <c r="EXG456" s="73"/>
      <c r="EXH456" s="73"/>
      <c r="EXI456" s="73"/>
      <c r="EXJ456" s="73"/>
      <c r="EXK456" s="73"/>
      <c r="EXL456" s="73"/>
      <c r="EXM456" s="73"/>
      <c r="EXN456" s="73"/>
      <c r="EXO456" s="73"/>
      <c r="EXP456" s="73"/>
      <c r="EXQ456" s="73"/>
      <c r="EXR456" s="73"/>
      <c r="EXS456" s="73"/>
      <c r="EXT456" s="73"/>
      <c r="EXU456" s="73"/>
      <c r="EXV456" s="73"/>
      <c r="EXW456" s="73"/>
      <c r="EXX456" s="73"/>
      <c r="EXY456" s="73"/>
      <c r="EXZ456" s="73"/>
      <c r="EYA456" s="73"/>
      <c r="EYB456" s="73"/>
      <c r="EYC456" s="73"/>
      <c r="EYD456" s="73"/>
      <c r="EYE456" s="73"/>
      <c r="EYF456" s="73"/>
      <c r="EYG456" s="73"/>
      <c r="EYH456" s="73"/>
      <c r="EYI456" s="73"/>
      <c r="EYJ456" s="73"/>
      <c r="EYK456" s="73"/>
      <c r="EYL456" s="73"/>
      <c r="EYM456" s="73"/>
      <c r="EYN456" s="73"/>
      <c r="EYO456" s="73"/>
      <c r="EYP456" s="73"/>
      <c r="EYQ456" s="73"/>
      <c r="EYR456" s="73"/>
      <c r="EYS456" s="73"/>
      <c r="EYT456" s="73"/>
      <c r="EYU456" s="73"/>
      <c r="EYV456" s="73"/>
      <c r="EYW456" s="73"/>
      <c r="EYX456" s="73"/>
      <c r="EYY456" s="73"/>
      <c r="EYZ456" s="73"/>
      <c r="EZA456" s="73"/>
      <c r="EZB456" s="73"/>
      <c r="EZC456" s="73"/>
      <c r="EZD456" s="73"/>
      <c r="EZE456" s="73"/>
      <c r="EZF456" s="73"/>
      <c r="EZG456" s="73"/>
      <c r="EZH456" s="73"/>
      <c r="EZI456" s="73"/>
      <c r="EZJ456" s="73"/>
      <c r="EZK456" s="73"/>
      <c r="EZL456" s="73"/>
      <c r="EZM456" s="73"/>
      <c r="EZN456" s="73"/>
      <c r="EZO456" s="73"/>
      <c r="EZP456" s="73"/>
      <c r="EZQ456" s="73"/>
      <c r="EZR456" s="73"/>
      <c r="EZS456" s="73"/>
      <c r="EZT456" s="73"/>
      <c r="EZU456" s="73"/>
      <c r="EZV456" s="73"/>
      <c r="EZW456" s="73"/>
      <c r="EZX456" s="73"/>
      <c r="EZY456" s="73"/>
      <c r="EZZ456" s="73"/>
      <c r="FAA456" s="73"/>
      <c r="FAB456" s="73"/>
      <c r="FAC456" s="73"/>
      <c r="FAD456" s="73"/>
      <c r="FAE456" s="73"/>
      <c r="FAF456" s="73"/>
      <c r="FAG456" s="73"/>
      <c r="FAH456" s="73"/>
      <c r="FAI456" s="73"/>
      <c r="FAJ456" s="73"/>
      <c r="FAK456" s="73"/>
      <c r="FAL456" s="73"/>
      <c r="FAM456" s="73"/>
      <c r="FAN456" s="73"/>
      <c r="FAO456" s="73"/>
      <c r="FAP456" s="73"/>
      <c r="FAQ456" s="73"/>
      <c r="FAR456" s="73"/>
      <c r="FAS456" s="73"/>
      <c r="FAT456" s="73"/>
      <c r="FAU456" s="73"/>
      <c r="FAV456" s="73"/>
      <c r="FAW456" s="73"/>
      <c r="FAX456" s="73"/>
      <c r="FAY456" s="73"/>
      <c r="FAZ456" s="73"/>
      <c r="FBA456" s="73"/>
      <c r="FBB456" s="73"/>
      <c r="FBC456" s="73"/>
      <c r="FBD456" s="73"/>
      <c r="FBE456" s="73"/>
      <c r="FBF456" s="73"/>
      <c r="FBG456" s="73"/>
      <c r="FBH456" s="73"/>
      <c r="FBI456" s="73"/>
      <c r="FBJ456" s="73"/>
      <c r="FBK456" s="73"/>
      <c r="FBL456" s="73"/>
      <c r="FBM456" s="73"/>
      <c r="FBN456" s="73"/>
      <c r="FBO456" s="73"/>
      <c r="FBP456" s="73"/>
      <c r="FBQ456" s="73"/>
      <c r="FBR456" s="73"/>
      <c r="FBS456" s="73"/>
      <c r="FBT456" s="73"/>
      <c r="FBU456" s="73"/>
      <c r="FBV456" s="73"/>
      <c r="FBW456" s="73"/>
      <c r="FBX456" s="73"/>
      <c r="FBY456" s="73"/>
      <c r="FBZ456" s="73"/>
      <c r="FCA456" s="73"/>
      <c r="FCB456" s="73"/>
      <c r="FCC456" s="73"/>
      <c r="FCD456" s="73"/>
      <c r="FCE456" s="73"/>
      <c r="FCF456" s="73"/>
      <c r="FCG456" s="73"/>
      <c r="FCH456" s="73"/>
      <c r="FCI456" s="73"/>
      <c r="FCJ456" s="73"/>
      <c r="FCK456" s="73"/>
      <c r="FCL456" s="73"/>
      <c r="FCM456" s="73"/>
      <c r="FCN456" s="73"/>
      <c r="FCO456" s="73"/>
      <c r="FCP456" s="73"/>
      <c r="FCQ456" s="73"/>
      <c r="FCR456" s="73"/>
      <c r="FCS456" s="73"/>
      <c r="FCT456" s="73"/>
      <c r="FCU456" s="73"/>
      <c r="FCV456" s="73"/>
      <c r="FCW456" s="73"/>
      <c r="FCX456" s="73"/>
      <c r="FCY456" s="73"/>
      <c r="FCZ456" s="73"/>
      <c r="FDA456" s="73"/>
      <c r="FDB456" s="73"/>
      <c r="FDC456" s="73"/>
      <c r="FDD456" s="73"/>
      <c r="FDE456" s="73"/>
      <c r="FDF456" s="73"/>
      <c r="FDG456" s="73"/>
      <c r="FDH456" s="73"/>
      <c r="FDI456" s="73"/>
      <c r="FDJ456" s="73"/>
      <c r="FDK456" s="73"/>
      <c r="FDL456" s="73"/>
      <c r="FDM456" s="73"/>
      <c r="FDN456" s="73"/>
      <c r="FDO456" s="73"/>
      <c r="FDP456" s="73"/>
      <c r="FDQ456" s="73"/>
      <c r="FDR456" s="73"/>
      <c r="FDS456" s="73"/>
      <c r="FDT456" s="73"/>
      <c r="FDU456" s="73"/>
      <c r="FDV456" s="73"/>
      <c r="FDW456" s="73"/>
      <c r="FDX456" s="73"/>
      <c r="FDY456" s="73"/>
      <c r="FDZ456" s="73"/>
      <c r="FEA456" s="73"/>
      <c r="FEB456" s="73"/>
      <c r="FEC456" s="73"/>
      <c r="FED456" s="73"/>
      <c r="FEE456" s="73"/>
      <c r="FEF456" s="73"/>
      <c r="FEG456" s="73"/>
      <c r="FEH456" s="73"/>
      <c r="FEI456" s="73"/>
      <c r="FEJ456" s="73"/>
      <c r="FEK456" s="73"/>
      <c r="FEL456" s="73"/>
      <c r="FEM456" s="73"/>
      <c r="FEN456" s="73"/>
      <c r="FEO456" s="73"/>
      <c r="FEP456" s="73"/>
      <c r="FEQ456" s="73"/>
      <c r="FER456" s="73"/>
      <c r="FES456" s="73"/>
      <c r="FET456" s="73"/>
      <c r="FEU456" s="73"/>
      <c r="FEV456" s="73"/>
      <c r="FEW456" s="73"/>
      <c r="FEX456" s="73"/>
      <c r="FEY456" s="73"/>
      <c r="FEZ456" s="73"/>
      <c r="FFA456" s="73"/>
      <c r="FFB456" s="73"/>
      <c r="FFC456" s="73"/>
      <c r="FFD456" s="73"/>
      <c r="FFE456" s="73"/>
      <c r="FFF456" s="73"/>
      <c r="FFG456" s="73"/>
      <c r="FFH456" s="73"/>
      <c r="FFI456" s="73"/>
      <c r="FFJ456" s="73"/>
      <c r="FFK456" s="73"/>
      <c r="FFL456" s="73"/>
      <c r="FFM456" s="73"/>
      <c r="FFN456" s="73"/>
      <c r="FFO456" s="73"/>
      <c r="FFP456" s="73"/>
      <c r="FFQ456" s="73"/>
      <c r="FFR456" s="73"/>
      <c r="FFS456" s="73"/>
      <c r="FFT456" s="73"/>
      <c r="FFU456" s="73"/>
      <c r="FFV456" s="73"/>
      <c r="FFW456" s="73"/>
      <c r="FFX456" s="73"/>
      <c r="FFY456" s="73"/>
      <c r="FFZ456" s="73"/>
      <c r="FGA456" s="73"/>
      <c r="FGB456" s="73"/>
      <c r="FGC456" s="73"/>
      <c r="FGD456" s="73"/>
      <c r="FGE456" s="73"/>
      <c r="FGF456" s="73"/>
      <c r="FGG456" s="73"/>
      <c r="FGH456" s="73"/>
      <c r="FGI456" s="73"/>
      <c r="FGJ456" s="73"/>
      <c r="FGK456" s="73"/>
      <c r="FGL456" s="73"/>
      <c r="FGM456" s="73"/>
      <c r="FGN456" s="73"/>
      <c r="FGO456" s="73"/>
      <c r="FGP456" s="73"/>
      <c r="FGQ456" s="73"/>
      <c r="FGR456" s="73"/>
      <c r="FGS456" s="73"/>
      <c r="FGT456" s="73"/>
      <c r="FGU456" s="73"/>
      <c r="FGV456" s="73"/>
      <c r="FGW456" s="73"/>
      <c r="FGX456" s="73"/>
      <c r="FGY456" s="73"/>
      <c r="FGZ456" s="73"/>
      <c r="FHA456" s="73"/>
      <c r="FHB456" s="73"/>
      <c r="FHC456" s="73"/>
      <c r="FHD456" s="73"/>
      <c r="FHE456" s="73"/>
      <c r="FHF456" s="73"/>
      <c r="FHG456" s="73"/>
      <c r="FHH456" s="73"/>
      <c r="FHI456" s="73"/>
      <c r="FHJ456" s="73"/>
      <c r="FHK456" s="73"/>
      <c r="FHL456" s="73"/>
      <c r="FHM456" s="73"/>
      <c r="FHN456" s="73"/>
      <c r="FHO456" s="73"/>
      <c r="FHP456" s="73"/>
      <c r="FHQ456" s="73"/>
      <c r="FHR456" s="73"/>
      <c r="FHS456" s="73"/>
      <c r="FHT456" s="73"/>
      <c r="FHU456" s="73"/>
      <c r="FHV456" s="73"/>
      <c r="FHW456" s="73"/>
      <c r="FHX456" s="73"/>
      <c r="FHY456" s="73"/>
      <c r="FHZ456" s="73"/>
      <c r="FIA456" s="73"/>
      <c r="FIB456" s="73"/>
      <c r="FIC456" s="73"/>
      <c r="FID456" s="73"/>
      <c r="FIE456" s="73"/>
      <c r="FIF456" s="73"/>
      <c r="FIG456" s="73"/>
      <c r="FIH456" s="73"/>
      <c r="FII456" s="73"/>
      <c r="FIJ456" s="73"/>
      <c r="FIK456" s="73"/>
      <c r="FIL456" s="73"/>
      <c r="FIM456" s="73"/>
      <c r="FIN456" s="73"/>
      <c r="FIO456" s="73"/>
      <c r="FIP456" s="73"/>
      <c r="FIQ456" s="73"/>
      <c r="FIR456" s="73"/>
      <c r="FIS456" s="73"/>
      <c r="FIT456" s="73"/>
      <c r="FIU456" s="73"/>
      <c r="FIV456" s="73"/>
      <c r="FIW456" s="73"/>
      <c r="FIX456" s="73"/>
      <c r="FIY456" s="73"/>
      <c r="FIZ456" s="73"/>
      <c r="FJA456" s="73"/>
      <c r="FJB456" s="73"/>
      <c r="FJC456" s="73"/>
      <c r="FJD456" s="73"/>
      <c r="FJE456" s="73"/>
      <c r="FJF456" s="73"/>
      <c r="FJG456" s="73"/>
      <c r="FJH456" s="73"/>
      <c r="FJI456" s="73"/>
      <c r="FJJ456" s="73"/>
      <c r="FJK456" s="73"/>
      <c r="FJL456" s="73"/>
      <c r="FJM456" s="73"/>
      <c r="FJN456" s="73"/>
      <c r="FJO456" s="73"/>
      <c r="FJP456" s="73"/>
      <c r="FJQ456" s="73"/>
      <c r="FJR456" s="73"/>
      <c r="FJS456" s="73"/>
      <c r="FJT456" s="73"/>
      <c r="FJU456" s="73"/>
      <c r="FJV456" s="73"/>
      <c r="FJW456" s="73"/>
      <c r="FJX456" s="73"/>
      <c r="FJY456" s="73"/>
      <c r="FJZ456" s="73"/>
      <c r="FKA456" s="73"/>
      <c r="FKB456" s="73"/>
      <c r="FKC456" s="73"/>
      <c r="FKD456" s="73"/>
      <c r="FKE456" s="73"/>
      <c r="FKF456" s="73"/>
      <c r="FKG456" s="73"/>
      <c r="FKH456" s="73"/>
      <c r="FKI456" s="73"/>
      <c r="FKJ456" s="73"/>
      <c r="FKK456" s="73"/>
      <c r="FKL456" s="73"/>
      <c r="FKM456" s="73"/>
      <c r="FKN456" s="73"/>
      <c r="FKO456" s="73"/>
      <c r="FKP456" s="73"/>
      <c r="FKQ456" s="73"/>
      <c r="FKR456" s="73"/>
      <c r="FKS456" s="73"/>
      <c r="FKT456" s="73"/>
      <c r="FKU456" s="73"/>
      <c r="FKV456" s="73"/>
      <c r="FKW456" s="73"/>
      <c r="FKX456" s="73"/>
      <c r="FKY456" s="73"/>
      <c r="FKZ456" s="73"/>
      <c r="FLA456" s="73"/>
      <c r="FLB456" s="73"/>
      <c r="FLC456" s="73"/>
      <c r="FLD456" s="73"/>
      <c r="FLE456" s="73"/>
      <c r="FLF456" s="73"/>
      <c r="FLG456" s="73"/>
      <c r="FLH456" s="73"/>
      <c r="FLI456" s="73"/>
      <c r="FLJ456" s="73"/>
      <c r="FLK456" s="73"/>
      <c r="FLL456" s="73"/>
      <c r="FLM456" s="73"/>
      <c r="FLN456" s="73"/>
      <c r="FLO456" s="73"/>
      <c r="FLP456" s="73"/>
      <c r="FLQ456" s="73"/>
      <c r="FLR456" s="73"/>
      <c r="FLS456" s="73"/>
      <c r="FLT456" s="73"/>
      <c r="FLU456" s="73"/>
      <c r="FLV456" s="73"/>
      <c r="FLW456" s="73"/>
      <c r="FLX456" s="73"/>
      <c r="FLY456" s="73"/>
      <c r="FLZ456" s="73"/>
      <c r="FMA456" s="73"/>
      <c r="FMB456" s="73"/>
      <c r="FMC456" s="73"/>
      <c r="FMD456" s="73"/>
      <c r="FME456" s="73"/>
      <c r="FMF456" s="73"/>
      <c r="FMG456" s="73"/>
      <c r="FMH456" s="73"/>
      <c r="FMI456" s="73"/>
      <c r="FMJ456" s="73"/>
      <c r="FMK456" s="73"/>
      <c r="FML456" s="73"/>
      <c r="FMM456" s="73"/>
      <c r="FMN456" s="73"/>
      <c r="FMO456" s="73"/>
      <c r="FMP456" s="73"/>
      <c r="FMQ456" s="73"/>
      <c r="FMR456" s="73"/>
      <c r="FMS456" s="73"/>
      <c r="FMT456" s="73"/>
      <c r="FMU456" s="73"/>
      <c r="FMV456" s="73"/>
      <c r="FMW456" s="73"/>
      <c r="FMX456" s="73"/>
      <c r="FMY456" s="73"/>
      <c r="FMZ456" s="73"/>
      <c r="FNA456" s="73"/>
      <c r="FNB456" s="73"/>
      <c r="FNC456" s="73"/>
      <c r="FND456" s="73"/>
      <c r="FNE456" s="73"/>
      <c r="FNF456" s="73"/>
      <c r="FNG456" s="73"/>
      <c r="FNH456" s="73"/>
      <c r="FNI456" s="73"/>
      <c r="FNJ456" s="73"/>
      <c r="FNK456" s="73"/>
      <c r="FNL456" s="73"/>
      <c r="FNM456" s="73"/>
      <c r="FNN456" s="73"/>
      <c r="FNO456" s="73"/>
      <c r="FNP456" s="73"/>
      <c r="FNQ456" s="73"/>
      <c r="FNR456" s="73"/>
      <c r="FNS456" s="73"/>
      <c r="FNT456" s="73"/>
      <c r="FNU456" s="73"/>
      <c r="FNV456" s="73"/>
      <c r="FNW456" s="73"/>
      <c r="FNX456" s="73"/>
      <c r="FNY456" s="73"/>
      <c r="FNZ456" s="73"/>
      <c r="FOA456" s="73"/>
      <c r="FOB456" s="73"/>
      <c r="FOC456" s="73"/>
      <c r="FOD456" s="73"/>
      <c r="FOE456" s="73"/>
      <c r="FOF456" s="73"/>
      <c r="FOG456" s="73"/>
      <c r="FOH456" s="73"/>
      <c r="FOI456" s="73"/>
      <c r="FOJ456" s="73"/>
      <c r="FOK456" s="73"/>
      <c r="FOL456" s="73"/>
      <c r="FOM456" s="73"/>
      <c r="FON456" s="73"/>
      <c r="FOO456" s="73"/>
      <c r="FOP456" s="73"/>
      <c r="FOQ456" s="73"/>
      <c r="FOR456" s="73"/>
      <c r="FOS456" s="73"/>
      <c r="FOT456" s="73"/>
      <c r="FOU456" s="73"/>
      <c r="FOV456" s="73"/>
      <c r="FOW456" s="73"/>
      <c r="FOX456" s="73"/>
      <c r="FOY456" s="73"/>
      <c r="FOZ456" s="73"/>
      <c r="FPA456" s="73"/>
      <c r="FPB456" s="73"/>
      <c r="FPC456" s="73"/>
      <c r="FPD456" s="73"/>
      <c r="FPE456" s="73"/>
      <c r="FPF456" s="73"/>
      <c r="FPG456" s="73"/>
      <c r="FPH456" s="73"/>
      <c r="FPI456" s="73"/>
      <c r="FPJ456" s="73"/>
      <c r="FPK456" s="73"/>
      <c r="FPL456" s="73"/>
      <c r="FPM456" s="73"/>
      <c r="FPN456" s="73"/>
      <c r="FPO456" s="73"/>
      <c r="FPP456" s="73"/>
      <c r="FPQ456" s="73"/>
      <c r="FPR456" s="73"/>
      <c r="FPS456" s="73"/>
      <c r="FPT456" s="73"/>
      <c r="FPU456" s="73"/>
      <c r="FPV456" s="73"/>
      <c r="FPW456" s="73"/>
      <c r="FPX456" s="73"/>
      <c r="FPY456" s="73"/>
      <c r="FPZ456" s="73"/>
      <c r="FQA456" s="73"/>
      <c r="FQB456" s="73"/>
      <c r="FQC456" s="73"/>
      <c r="FQD456" s="73"/>
      <c r="FQE456" s="73"/>
      <c r="FQF456" s="73"/>
      <c r="FQG456" s="73"/>
      <c r="FQH456" s="73"/>
      <c r="FQI456" s="73"/>
      <c r="FQJ456" s="73"/>
      <c r="FQK456" s="73"/>
      <c r="FQL456" s="73"/>
      <c r="FQM456" s="73"/>
      <c r="FQN456" s="73"/>
      <c r="FQO456" s="73"/>
      <c r="FQP456" s="73"/>
      <c r="FQQ456" s="73"/>
      <c r="FQR456" s="73"/>
      <c r="FQS456" s="73"/>
      <c r="FQT456" s="73"/>
      <c r="FQU456" s="73"/>
      <c r="FQV456" s="73"/>
      <c r="FQW456" s="73"/>
      <c r="FQX456" s="73"/>
      <c r="FQY456" s="73"/>
      <c r="FQZ456" s="73"/>
      <c r="FRA456" s="73"/>
      <c r="FRB456" s="73"/>
      <c r="FRC456" s="73"/>
      <c r="FRD456" s="73"/>
      <c r="FRE456" s="73"/>
      <c r="FRF456" s="73"/>
      <c r="FRG456" s="73"/>
      <c r="FRH456" s="73"/>
      <c r="FRI456" s="73"/>
      <c r="FRJ456" s="73"/>
      <c r="FRK456" s="73"/>
      <c r="FRL456" s="73"/>
      <c r="FRM456" s="73"/>
      <c r="FRN456" s="73"/>
      <c r="FRO456" s="73"/>
      <c r="FRP456" s="73"/>
      <c r="FRQ456" s="73"/>
      <c r="FRR456" s="73"/>
      <c r="FRS456" s="73"/>
      <c r="FRT456" s="73"/>
      <c r="FRU456" s="73"/>
      <c r="FRV456" s="73"/>
      <c r="FRW456" s="73"/>
      <c r="FRX456" s="73"/>
      <c r="FRY456" s="73"/>
      <c r="FRZ456" s="73"/>
      <c r="FSA456" s="73"/>
      <c r="FSB456" s="73"/>
      <c r="FSC456" s="73"/>
      <c r="FSD456" s="73"/>
      <c r="FSE456" s="73"/>
      <c r="FSF456" s="73"/>
      <c r="FSG456" s="73"/>
      <c r="FSH456" s="73"/>
      <c r="FSI456" s="73"/>
      <c r="FSJ456" s="73"/>
      <c r="FSK456" s="73"/>
      <c r="FSL456" s="73"/>
      <c r="FSM456" s="73"/>
      <c r="FSN456" s="73"/>
      <c r="FSO456" s="73"/>
      <c r="FSP456" s="73"/>
      <c r="FSQ456" s="73"/>
      <c r="FSR456" s="73"/>
      <c r="FSS456" s="73"/>
      <c r="FST456" s="73"/>
      <c r="FSU456" s="73"/>
      <c r="FSV456" s="73"/>
      <c r="FSW456" s="73"/>
      <c r="FSX456" s="73"/>
      <c r="FSY456" s="73"/>
      <c r="FSZ456" s="73"/>
      <c r="FTA456" s="73"/>
      <c r="FTB456" s="73"/>
      <c r="FTC456" s="73"/>
      <c r="FTD456" s="73"/>
      <c r="FTE456" s="73"/>
      <c r="FTF456" s="73"/>
      <c r="FTG456" s="73"/>
      <c r="FTH456" s="73"/>
      <c r="FTI456" s="73"/>
      <c r="FTJ456" s="73"/>
      <c r="FTK456" s="73"/>
      <c r="FTL456" s="73"/>
      <c r="FTM456" s="73"/>
      <c r="FTN456" s="73"/>
      <c r="FTO456" s="73"/>
      <c r="FTP456" s="73"/>
      <c r="FTQ456" s="73"/>
      <c r="FTR456" s="73"/>
      <c r="FTS456" s="73"/>
      <c r="FTT456" s="73"/>
      <c r="FTU456" s="73"/>
      <c r="FTV456" s="73"/>
      <c r="FTW456" s="73"/>
      <c r="FTX456" s="73"/>
      <c r="FTY456" s="73"/>
      <c r="FTZ456" s="73"/>
      <c r="FUA456" s="73"/>
      <c r="FUB456" s="73"/>
      <c r="FUC456" s="73"/>
      <c r="FUD456" s="73"/>
      <c r="FUE456" s="73"/>
      <c r="FUF456" s="73"/>
      <c r="FUG456" s="73"/>
      <c r="FUH456" s="73"/>
      <c r="FUI456" s="73"/>
      <c r="FUJ456" s="73"/>
      <c r="FUK456" s="73"/>
      <c r="FUL456" s="73"/>
      <c r="FUM456" s="73"/>
      <c r="FUN456" s="73"/>
      <c r="FUO456" s="73"/>
      <c r="FUP456" s="73"/>
      <c r="FUQ456" s="73"/>
      <c r="FUR456" s="73"/>
      <c r="FUS456" s="73"/>
      <c r="FUT456" s="73"/>
      <c r="FUU456" s="73"/>
      <c r="FUV456" s="73"/>
      <c r="FUW456" s="73"/>
      <c r="FUX456" s="73"/>
      <c r="FUY456" s="73"/>
      <c r="FUZ456" s="73"/>
      <c r="FVA456" s="73"/>
      <c r="FVB456" s="73"/>
      <c r="FVC456" s="73"/>
      <c r="FVD456" s="73"/>
      <c r="FVE456" s="73"/>
      <c r="FVF456" s="73"/>
      <c r="FVG456" s="73"/>
      <c r="FVH456" s="73"/>
      <c r="FVI456" s="73"/>
      <c r="FVJ456" s="73"/>
      <c r="FVK456" s="73"/>
      <c r="FVL456" s="73"/>
      <c r="FVM456" s="73"/>
      <c r="FVN456" s="73"/>
      <c r="FVO456" s="73"/>
      <c r="FVP456" s="73"/>
      <c r="FVQ456" s="73"/>
      <c r="FVR456" s="73"/>
      <c r="FVS456" s="73"/>
      <c r="FVT456" s="73"/>
      <c r="FVU456" s="73"/>
      <c r="FVV456" s="73"/>
      <c r="FVW456" s="73"/>
      <c r="FVX456" s="73"/>
      <c r="FVY456" s="73"/>
      <c r="FVZ456" s="73"/>
      <c r="FWA456" s="73"/>
      <c r="FWB456" s="73"/>
      <c r="FWC456" s="73"/>
      <c r="FWD456" s="73"/>
      <c r="FWE456" s="73"/>
      <c r="FWF456" s="73"/>
      <c r="FWG456" s="73"/>
      <c r="FWH456" s="73"/>
      <c r="FWI456" s="73"/>
      <c r="FWJ456" s="73"/>
      <c r="FWK456" s="73"/>
      <c r="FWL456" s="73"/>
      <c r="FWM456" s="73"/>
      <c r="FWN456" s="73"/>
      <c r="FWO456" s="73"/>
      <c r="FWP456" s="73"/>
      <c r="FWQ456" s="73"/>
      <c r="FWR456" s="73"/>
      <c r="FWS456" s="73"/>
      <c r="FWT456" s="73"/>
      <c r="FWU456" s="73"/>
      <c r="FWV456" s="73"/>
      <c r="FWW456" s="73"/>
      <c r="FWX456" s="73"/>
      <c r="FWY456" s="73"/>
      <c r="FWZ456" s="73"/>
      <c r="FXA456" s="73"/>
      <c r="FXB456" s="73"/>
      <c r="FXC456" s="73"/>
      <c r="FXD456" s="73"/>
      <c r="FXE456" s="73"/>
      <c r="FXF456" s="73"/>
      <c r="FXG456" s="73"/>
      <c r="FXH456" s="73"/>
      <c r="FXI456" s="73"/>
      <c r="FXJ456" s="73"/>
      <c r="FXK456" s="73"/>
      <c r="FXL456" s="73"/>
      <c r="FXM456" s="73"/>
      <c r="FXN456" s="73"/>
      <c r="FXO456" s="73"/>
      <c r="FXP456" s="73"/>
      <c r="FXQ456" s="73"/>
      <c r="FXR456" s="73"/>
      <c r="FXS456" s="73"/>
      <c r="FXT456" s="73"/>
      <c r="FXU456" s="73"/>
      <c r="FXV456" s="73"/>
      <c r="FXW456" s="73"/>
      <c r="FXX456" s="73"/>
      <c r="FXY456" s="73"/>
      <c r="FXZ456" s="73"/>
      <c r="FYA456" s="73"/>
      <c r="FYB456" s="73"/>
      <c r="FYC456" s="73"/>
      <c r="FYD456" s="73"/>
      <c r="FYE456" s="73"/>
      <c r="FYF456" s="73"/>
      <c r="FYG456" s="73"/>
      <c r="FYH456" s="73"/>
      <c r="FYI456" s="73"/>
      <c r="FYJ456" s="73"/>
      <c r="FYK456" s="73"/>
      <c r="FYL456" s="73"/>
      <c r="FYM456" s="73"/>
      <c r="FYN456" s="73"/>
      <c r="FYO456" s="73"/>
      <c r="FYP456" s="73"/>
      <c r="FYQ456" s="73"/>
      <c r="FYR456" s="73"/>
      <c r="FYS456" s="73"/>
      <c r="FYT456" s="73"/>
      <c r="FYU456" s="73"/>
      <c r="FYV456" s="73"/>
      <c r="FYW456" s="73"/>
      <c r="FYX456" s="73"/>
      <c r="FYY456" s="73"/>
      <c r="FYZ456" s="73"/>
      <c r="FZA456" s="73"/>
      <c r="FZB456" s="73"/>
      <c r="FZC456" s="73"/>
      <c r="FZD456" s="73"/>
      <c r="FZE456" s="73"/>
      <c r="FZF456" s="73"/>
      <c r="FZG456" s="73"/>
      <c r="FZH456" s="73"/>
      <c r="FZI456" s="73"/>
      <c r="FZJ456" s="73"/>
      <c r="FZK456" s="73"/>
      <c r="FZL456" s="73"/>
      <c r="FZM456" s="73"/>
      <c r="FZN456" s="73"/>
      <c r="FZO456" s="73"/>
      <c r="FZP456" s="73"/>
      <c r="FZQ456" s="73"/>
      <c r="FZR456" s="73"/>
      <c r="FZS456" s="73"/>
      <c r="FZT456" s="73"/>
      <c r="FZU456" s="73"/>
      <c r="FZV456" s="73"/>
      <c r="FZW456" s="73"/>
      <c r="FZX456" s="73"/>
      <c r="FZY456" s="73"/>
      <c r="FZZ456" s="73"/>
      <c r="GAA456" s="73"/>
      <c r="GAB456" s="73"/>
      <c r="GAC456" s="73"/>
      <c r="GAD456" s="73"/>
      <c r="GAE456" s="73"/>
      <c r="GAF456" s="73"/>
      <c r="GAG456" s="73"/>
      <c r="GAH456" s="73"/>
      <c r="GAI456" s="73"/>
      <c r="GAJ456" s="73"/>
      <c r="GAK456" s="73"/>
      <c r="GAL456" s="73"/>
      <c r="GAM456" s="73"/>
      <c r="GAN456" s="73"/>
      <c r="GAO456" s="73"/>
      <c r="GAP456" s="73"/>
      <c r="GAQ456" s="73"/>
      <c r="GAR456" s="73"/>
      <c r="GAS456" s="73"/>
      <c r="GAT456" s="73"/>
      <c r="GAU456" s="73"/>
      <c r="GAV456" s="73"/>
      <c r="GAW456" s="73"/>
      <c r="GAX456" s="73"/>
      <c r="GAY456" s="73"/>
      <c r="GAZ456" s="73"/>
      <c r="GBA456" s="73"/>
      <c r="GBB456" s="73"/>
      <c r="GBC456" s="73"/>
      <c r="GBD456" s="73"/>
      <c r="GBE456" s="73"/>
      <c r="GBF456" s="73"/>
      <c r="GBG456" s="73"/>
      <c r="GBH456" s="73"/>
      <c r="GBI456" s="73"/>
      <c r="GBJ456" s="73"/>
      <c r="GBK456" s="73"/>
      <c r="GBL456" s="73"/>
      <c r="GBM456" s="73"/>
      <c r="GBN456" s="73"/>
      <c r="GBO456" s="73"/>
      <c r="GBP456" s="73"/>
      <c r="GBQ456" s="73"/>
      <c r="GBR456" s="73"/>
      <c r="GBS456" s="73"/>
      <c r="GBT456" s="73"/>
      <c r="GBU456" s="73"/>
      <c r="GBV456" s="73"/>
      <c r="GBW456" s="73"/>
      <c r="GBX456" s="73"/>
      <c r="GBY456" s="73"/>
      <c r="GBZ456" s="73"/>
      <c r="GCA456" s="73"/>
      <c r="GCB456" s="73"/>
      <c r="GCC456" s="73"/>
      <c r="GCD456" s="73"/>
      <c r="GCE456" s="73"/>
      <c r="GCF456" s="73"/>
      <c r="GCG456" s="73"/>
      <c r="GCH456" s="73"/>
      <c r="GCI456" s="73"/>
      <c r="GCJ456" s="73"/>
      <c r="GCK456" s="73"/>
      <c r="GCL456" s="73"/>
      <c r="GCM456" s="73"/>
      <c r="GCN456" s="73"/>
      <c r="GCO456" s="73"/>
      <c r="GCP456" s="73"/>
      <c r="GCQ456" s="73"/>
      <c r="GCR456" s="73"/>
      <c r="GCS456" s="73"/>
      <c r="GCT456" s="73"/>
      <c r="GCU456" s="73"/>
      <c r="GCV456" s="73"/>
      <c r="GCW456" s="73"/>
      <c r="GCX456" s="73"/>
      <c r="GCY456" s="73"/>
      <c r="GCZ456" s="73"/>
      <c r="GDA456" s="73"/>
      <c r="GDB456" s="73"/>
      <c r="GDC456" s="73"/>
      <c r="GDD456" s="73"/>
      <c r="GDE456" s="73"/>
      <c r="GDF456" s="73"/>
      <c r="GDG456" s="73"/>
      <c r="GDH456" s="73"/>
      <c r="GDI456" s="73"/>
      <c r="GDJ456" s="73"/>
      <c r="GDK456" s="73"/>
      <c r="GDL456" s="73"/>
      <c r="GDM456" s="73"/>
      <c r="GDN456" s="73"/>
      <c r="GDO456" s="73"/>
      <c r="GDP456" s="73"/>
      <c r="GDQ456" s="73"/>
      <c r="GDR456" s="73"/>
      <c r="GDS456" s="73"/>
      <c r="GDT456" s="73"/>
      <c r="GDU456" s="73"/>
      <c r="GDV456" s="73"/>
      <c r="GDW456" s="73"/>
      <c r="GDX456" s="73"/>
      <c r="GDY456" s="73"/>
      <c r="GDZ456" s="73"/>
      <c r="GEA456" s="73"/>
      <c r="GEB456" s="73"/>
      <c r="GEC456" s="73"/>
      <c r="GED456" s="73"/>
      <c r="GEE456" s="73"/>
      <c r="GEF456" s="73"/>
      <c r="GEG456" s="73"/>
      <c r="GEH456" s="73"/>
      <c r="GEI456" s="73"/>
      <c r="GEJ456" s="73"/>
      <c r="GEK456" s="73"/>
      <c r="GEL456" s="73"/>
      <c r="GEM456" s="73"/>
      <c r="GEN456" s="73"/>
      <c r="GEO456" s="73"/>
      <c r="GEP456" s="73"/>
      <c r="GEQ456" s="73"/>
      <c r="GER456" s="73"/>
      <c r="GES456" s="73"/>
      <c r="GET456" s="73"/>
      <c r="GEU456" s="73"/>
      <c r="GEV456" s="73"/>
      <c r="GEW456" s="73"/>
      <c r="GEX456" s="73"/>
      <c r="GEY456" s="73"/>
      <c r="GEZ456" s="73"/>
      <c r="GFA456" s="73"/>
      <c r="GFB456" s="73"/>
      <c r="GFC456" s="73"/>
      <c r="GFD456" s="73"/>
      <c r="GFE456" s="73"/>
      <c r="GFF456" s="73"/>
      <c r="GFG456" s="73"/>
      <c r="GFH456" s="73"/>
      <c r="GFI456" s="73"/>
      <c r="GFJ456" s="73"/>
      <c r="GFK456" s="73"/>
      <c r="GFL456" s="73"/>
      <c r="GFM456" s="73"/>
      <c r="GFN456" s="73"/>
      <c r="GFO456" s="73"/>
      <c r="GFP456" s="73"/>
      <c r="GFQ456" s="73"/>
      <c r="GFR456" s="73"/>
      <c r="GFS456" s="73"/>
      <c r="GFT456" s="73"/>
      <c r="GFU456" s="73"/>
      <c r="GFV456" s="73"/>
      <c r="GFW456" s="73"/>
      <c r="GFX456" s="73"/>
      <c r="GFY456" s="73"/>
      <c r="GFZ456" s="73"/>
      <c r="GGA456" s="73"/>
      <c r="GGB456" s="73"/>
      <c r="GGC456" s="73"/>
      <c r="GGD456" s="73"/>
      <c r="GGE456" s="73"/>
      <c r="GGF456" s="73"/>
      <c r="GGG456" s="73"/>
      <c r="GGH456" s="73"/>
      <c r="GGI456" s="73"/>
      <c r="GGJ456" s="73"/>
      <c r="GGK456" s="73"/>
      <c r="GGL456" s="73"/>
      <c r="GGM456" s="73"/>
      <c r="GGN456" s="73"/>
      <c r="GGO456" s="73"/>
      <c r="GGP456" s="73"/>
      <c r="GGQ456" s="73"/>
      <c r="GGR456" s="73"/>
      <c r="GGS456" s="73"/>
      <c r="GGT456" s="73"/>
      <c r="GGU456" s="73"/>
      <c r="GGV456" s="73"/>
      <c r="GGW456" s="73"/>
      <c r="GGX456" s="73"/>
      <c r="GGY456" s="73"/>
      <c r="GGZ456" s="73"/>
      <c r="GHA456" s="73"/>
      <c r="GHB456" s="73"/>
      <c r="GHC456" s="73"/>
      <c r="GHD456" s="73"/>
      <c r="GHE456" s="73"/>
      <c r="GHF456" s="73"/>
      <c r="GHG456" s="73"/>
      <c r="GHH456" s="73"/>
      <c r="GHI456" s="73"/>
      <c r="GHJ456" s="73"/>
      <c r="GHK456" s="73"/>
      <c r="GHL456" s="73"/>
      <c r="GHM456" s="73"/>
      <c r="GHN456" s="73"/>
      <c r="GHO456" s="73"/>
      <c r="GHP456" s="73"/>
      <c r="GHQ456" s="73"/>
      <c r="GHR456" s="73"/>
      <c r="GHS456" s="73"/>
      <c r="GHT456" s="73"/>
      <c r="GHU456" s="73"/>
      <c r="GHV456" s="73"/>
      <c r="GHW456" s="73"/>
      <c r="GHX456" s="73"/>
      <c r="GHY456" s="73"/>
      <c r="GHZ456" s="73"/>
      <c r="GIA456" s="73"/>
      <c r="GIB456" s="73"/>
      <c r="GIC456" s="73"/>
      <c r="GID456" s="73"/>
      <c r="GIE456" s="73"/>
      <c r="GIF456" s="73"/>
      <c r="GIG456" s="73"/>
      <c r="GIH456" s="73"/>
      <c r="GII456" s="73"/>
      <c r="GIJ456" s="73"/>
      <c r="GIK456" s="73"/>
      <c r="GIL456" s="73"/>
      <c r="GIM456" s="73"/>
      <c r="GIN456" s="73"/>
      <c r="GIO456" s="73"/>
      <c r="GIP456" s="73"/>
      <c r="GIQ456" s="73"/>
      <c r="GIR456" s="73"/>
      <c r="GIS456" s="73"/>
      <c r="GIT456" s="73"/>
      <c r="GIU456" s="73"/>
      <c r="GIV456" s="73"/>
      <c r="GIW456" s="73"/>
      <c r="GIX456" s="73"/>
      <c r="GIY456" s="73"/>
      <c r="GIZ456" s="73"/>
      <c r="GJA456" s="73"/>
      <c r="GJB456" s="73"/>
      <c r="GJC456" s="73"/>
      <c r="GJD456" s="73"/>
      <c r="GJE456" s="73"/>
      <c r="GJF456" s="73"/>
      <c r="GJG456" s="73"/>
      <c r="GJH456" s="73"/>
      <c r="GJI456" s="73"/>
      <c r="GJJ456" s="73"/>
      <c r="GJK456" s="73"/>
      <c r="GJL456" s="73"/>
      <c r="GJM456" s="73"/>
      <c r="GJN456" s="73"/>
      <c r="GJO456" s="73"/>
      <c r="GJP456" s="73"/>
      <c r="GJQ456" s="73"/>
      <c r="GJR456" s="73"/>
      <c r="GJS456" s="73"/>
      <c r="GJT456" s="73"/>
      <c r="GJU456" s="73"/>
      <c r="GJV456" s="73"/>
      <c r="GJW456" s="73"/>
      <c r="GJX456" s="73"/>
      <c r="GJY456" s="73"/>
      <c r="GJZ456" s="73"/>
      <c r="GKA456" s="73"/>
      <c r="GKB456" s="73"/>
      <c r="GKC456" s="73"/>
      <c r="GKD456" s="73"/>
      <c r="GKE456" s="73"/>
      <c r="GKF456" s="73"/>
      <c r="GKG456" s="73"/>
      <c r="GKH456" s="73"/>
      <c r="GKI456" s="73"/>
      <c r="GKJ456" s="73"/>
      <c r="GKK456" s="73"/>
      <c r="GKL456" s="73"/>
      <c r="GKM456" s="73"/>
      <c r="GKN456" s="73"/>
      <c r="GKO456" s="73"/>
      <c r="GKP456" s="73"/>
      <c r="GKQ456" s="73"/>
      <c r="GKR456" s="73"/>
      <c r="GKS456" s="73"/>
      <c r="GKT456" s="73"/>
      <c r="GKU456" s="73"/>
      <c r="GKV456" s="73"/>
      <c r="GKW456" s="73"/>
      <c r="GKX456" s="73"/>
      <c r="GKY456" s="73"/>
      <c r="GKZ456" s="73"/>
      <c r="GLA456" s="73"/>
      <c r="GLB456" s="73"/>
      <c r="GLC456" s="73"/>
      <c r="GLD456" s="73"/>
      <c r="GLE456" s="73"/>
      <c r="GLF456" s="73"/>
      <c r="GLG456" s="73"/>
      <c r="GLH456" s="73"/>
      <c r="GLI456" s="73"/>
      <c r="GLJ456" s="73"/>
      <c r="GLK456" s="73"/>
      <c r="GLL456" s="73"/>
      <c r="GLM456" s="73"/>
      <c r="GLN456" s="73"/>
      <c r="GLO456" s="73"/>
      <c r="GLP456" s="73"/>
      <c r="GLQ456" s="73"/>
      <c r="GLR456" s="73"/>
      <c r="GLS456" s="73"/>
      <c r="GLT456" s="73"/>
      <c r="GLU456" s="73"/>
      <c r="GLV456" s="73"/>
      <c r="GLW456" s="73"/>
      <c r="GLX456" s="73"/>
      <c r="GLY456" s="73"/>
      <c r="GLZ456" s="73"/>
      <c r="GMA456" s="73"/>
      <c r="GMB456" s="73"/>
      <c r="GMC456" s="73"/>
      <c r="GMD456" s="73"/>
      <c r="GME456" s="73"/>
      <c r="GMF456" s="73"/>
      <c r="GMG456" s="73"/>
      <c r="GMH456" s="73"/>
      <c r="GMI456" s="73"/>
      <c r="GMJ456" s="73"/>
      <c r="GMK456" s="73"/>
      <c r="GML456" s="73"/>
      <c r="GMM456" s="73"/>
      <c r="GMN456" s="73"/>
      <c r="GMO456" s="73"/>
      <c r="GMP456" s="73"/>
      <c r="GMQ456" s="73"/>
      <c r="GMR456" s="73"/>
      <c r="GMS456" s="73"/>
      <c r="GMT456" s="73"/>
      <c r="GMU456" s="73"/>
      <c r="GMV456" s="73"/>
      <c r="GMW456" s="73"/>
      <c r="GMX456" s="73"/>
      <c r="GMY456" s="73"/>
      <c r="GMZ456" s="73"/>
      <c r="GNA456" s="73"/>
      <c r="GNB456" s="73"/>
      <c r="GNC456" s="73"/>
      <c r="GND456" s="73"/>
      <c r="GNE456" s="73"/>
      <c r="GNF456" s="73"/>
      <c r="GNG456" s="73"/>
      <c r="GNH456" s="73"/>
      <c r="GNI456" s="73"/>
      <c r="GNJ456" s="73"/>
      <c r="GNK456" s="73"/>
      <c r="GNL456" s="73"/>
      <c r="GNM456" s="73"/>
      <c r="GNN456" s="73"/>
      <c r="GNO456" s="73"/>
      <c r="GNP456" s="73"/>
      <c r="GNQ456" s="73"/>
      <c r="GNR456" s="73"/>
      <c r="GNS456" s="73"/>
      <c r="GNT456" s="73"/>
      <c r="GNU456" s="73"/>
      <c r="GNV456" s="73"/>
      <c r="GNW456" s="73"/>
      <c r="GNX456" s="73"/>
      <c r="GNY456" s="73"/>
      <c r="GNZ456" s="73"/>
      <c r="GOA456" s="73"/>
      <c r="GOB456" s="73"/>
      <c r="GOC456" s="73"/>
      <c r="GOD456" s="73"/>
      <c r="GOE456" s="73"/>
      <c r="GOF456" s="73"/>
      <c r="GOG456" s="73"/>
      <c r="GOH456" s="73"/>
      <c r="GOI456" s="73"/>
      <c r="GOJ456" s="73"/>
      <c r="GOK456" s="73"/>
      <c r="GOL456" s="73"/>
      <c r="GOM456" s="73"/>
      <c r="GON456" s="73"/>
      <c r="GOO456" s="73"/>
      <c r="GOP456" s="73"/>
      <c r="GOQ456" s="73"/>
      <c r="GOR456" s="73"/>
      <c r="GOS456" s="73"/>
      <c r="GOT456" s="73"/>
      <c r="GOU456" s="73"/>
      <c r="GOV456" s="73"/>
      <c r="GOW456" s="73"/>
      <c r="GOX456" s="73"/>
      <c r="GOY456" s="73"/>
      <c r="GOZ456" s="73"/>
      <c r="GPA456" s="73"/>
      <c r="GPB456" s="73"/>
      <c r="GPC456" s="73"/>
      <c r="GPD456" s="73"/>
      <c r="GPE456" s="73"/>
      <c r="GPF456" s="73"/>
      <c r="GPG456" s="73"/>
      <c r="GPH456" s="73"/>
      <c r="GPI456" s="73"/>
      <c r="GPJ456" s="73"/>
      <c r="GPK456" s="73"/>
      <c r="GPL456" s="73"/>
      <c r="GPM456" s="73"/>
      <c r="GPN456" s="73"/>
      <c r="GPO456" s="73"/>
      <c r="GPP456" s="73"/>
      <c r="GPQ456" s="73"/>
      <c r="GPR456" s="73"/>
      <c r="GPS456" s="73"/>
      <c r="GPT456" s="73"/>
      <c r="GPU456" s="73"/>
      <c r="GPV456" s="73"/>
      <c r="GPW456" s="73"/>
      <c r="GPX456" s="73"/>
      <c r="GPY456" s="73"/>
      <c r="GPZ456" s="73"/>
      <c r="GQA456" s="73"/>
      <c r="GQB456" s="73"/>
      <c r="GQC456" s="73"/>
      <c r="GQD456" s="73"/>
      <c r="GQE456" s="73"/>
      <c r="GQF456" s="73"/>
      <c r="GQG456" s="73"/>
      <c r="GQH456" s="73"/>
      <c r="GQI456" s="73"/>
      <c r="GQJ456" s="73"/>
      <c r="GQK456" s="73"/>
      <c r="GQL456" s="73"/>
      <c r="GQM456" s="73"/>
      <c r="GQN456" s="73"/>
      <c r="GQO456" s="73"/>
      <c r="GQP456" s="73"/>
      <c r="GQQ456" s="73"/>
      <c r="GQR456" s="73"/>
      <c r="GQS456" s="73"/>
      <c r="GQT456" s="73"/>
      <c r="GQU456" s="73"/>
      <c r="GQV456" s="73"/>
      <c r="GQW456" s="73"/>
      <c r="GQX456" s="73"/>
      <c r="GQY456" s="73"/>
      <c r="GQZ456" s="73"/>
      <c r="GRA456" s="73"/>
      <c r="GRB456" s="73"/>
      <c r="GRC456" s="73"/>
      <c r="GRD456" s="73"/>
      <c r="GRE456" s="73"/>
      <c r="GRF456" s="73"/>
      <c r="GRG456" s="73"/>
      <c r="GRH456" s="73"/>
      <c r="GRI456" s="73"/>
      <c r="GRJ456" s="73"/>
      <c r="GRK456" s="73"/>
      <c r="GRL456" s="73"/>
      <c r="GRM456" s="73"/>
      <c r="GRN456" s="73"/>
      <c r="GRO456" s="73"/>
      <c r="GRP456" s="73"/>
      <c r="GRQ456" s="73"/>
      <c r="GRR456" s="73"/>
      <c r="GRS456" s="73"/>
      <c r="GRT456" s="73"/>
      <c r="GRU456" s="73"/>
      <c r="GRV456" s="73"/>
      <c r="GRW456" s="73"/>
      <c r="GRX456" s="73"/>
      <c r="GRY456" s="73"/>
      <c r="GRZ456" s="73"/>
      <c r="GSA456" s="73"/>
      <c r="GSB456" s="73"/>
      <c r="GSC456" s="73"/>
      <c r="GSD456" s="73"/>
      <c r="GSE456" s="73"/>
      <c r="GSF456" s="73"/>
      <c r="GSG456" s="73"/>
      <c r="GSH456" s="73"/>
      <c r="GSI456" s="73"/>
      <c r="GSJ456" s="73"/>
      <c r="GSK456" s="73"/>
      <c r="GSL456" s="73"/>
      <c r="GSM456" s="73"/>
      <c r="GSN456" s="73"/>
      <c r="GSO456" s="73"/>
      <c r="GSP456" s="73"/>
      <c r="GSQ456" s="73"/>
      <c r="GSR456" s="73"/>
      <c r="GSS456" s="73"/>
      <c r="GST456" s="73"/>
      <c r="GSU456" s="73"/>
      <c r="GSV456" s="73"/>
      <c r="GSW456" s="73"/>
      <c r="GSX456" s="73"/>
      <c r="GSY456" s="73"/>
      <c r="GSZ456" s="73"/>
      <c r="GTA456" s="73"/>
      <c r="GTB456" s="73"/>
      <c r="GTC456" s="73"/>
      <c r="GTD456" s="73"/>
      <c r="GTE456" s="73"/>
      <c r="GTF456" s="73"/>
      <c r="GTG456" s="73"/>
      <c r="GTH456" s="73"/>
      <c r="GTI456" s="73"/>
      <c r="GTJ456" s="73"/>
      <c r="GTK456" s="73"/>
      <c r="GTL456" s="73"/>
      <c r="GTM456" s="73"/>
      <c r="GTN456" s="73"/>
      <c r="GTO456" s="73"/>
      <c r="GTP456" s="73"/>
      <c r="GTQ456" s="73"/>
      <c r="GTR456" s="73"/>
      <c r="GTS456" s="73"/>
      <c r="GTT456" s="73"/>
      <c r="GTU456" s="73"/>
      <c r="GTV456" s="73"/>
      <c r="GTW456" s="73"/>
      <c r="GTX456" s="73"/>
      <c r="GTY456" s="73"/>
      <c r="GTZ456" s="73"/>
      <c r="GUA456" s="73"/>
      <c r="GUB456" s="73"/>
      <c r="GUC456" s="73"/>
      <c r="GUD456" s="73"/>
      <c r="GUE456" s="73"/>
      <c r="GUF456" s="73"/>
      <c r="GUG456" s="73"/>
      <c r="GUH456" s="73"/>
      <c r="GUI456" s="73"/>
      <c r="GUJ456" s="73"/>
      <c r="GUK456" s="73"/>
      <c r="GUL456" s="73"/>
      <c r="GUM456" s="73"/>
      <c r="GUN456" s="73"/>
      <c r="GUO456" s="73"/>
      <c r="GUP456" s="73"/>
      <c r="GUQ456" s="73"/>
      <c r="GUR456" s="73"/>
      <c r="GUS456" s="73"/>
      <c r="GUT456" s="73"/>
      <c r="GUU456" s="73"/>
      <c r="GUV456" s="73"/>
      <c r="GUW456" s="73"/>
      <c r="GUX456" s="73"/>
      <c r="GUY456" s="73"/>
      <c r="GUZ456" s="73"/>
      <c r="GVA456" s="73"/>
      <c r="GVB456" s="73"/>
      <c r="GVC456" s="73"/>
      <c r="GVD456" s="73"/>
      <c r="GVE456" s="73"/>
      <c r="GVF456" s="73"/>
      <c r="GVG456" s="73"/>
      <c r="GVH456" s="73"/>
      <c r="GVI456" s="73"/>
      <c r="GVJ456" s="73"/>
      <c r="GVK456" s="73"/>
      <c r="GVL456" s="73"/>
      <c r="GVM456" s="73"/>
      <c r="GVN456" s="73"/>
      <c r="GVO456" s="73"/>
      <c r="GVP456" s="73"/>
      <c r="GVQ456" s="73"/>
      <c r="GVR456" s="73"/>
      <c r="GVS456" s="73"/>
      <c r="GVT456" s="73"/>
      <c r="GVU456" s="73"/>
      <c r="GVV456" s="73"/>
      <c r="GVW456" s="73"/>
      <c r="GVX456" s="73"/>
      <c r="GVY456" s="73"/>
      <c r="GVZ456" s="73"/>
      <c r="GWA456" s="73"/>
      <c r="GWB456" s="73"/>
      <c r="GWC456" s="73"/>
      <c r="GWD456" s="73"/>
      <c r="GWE456" s="73"/>
      <c r="GWF456" s="73"/>
      <c r="GWG456" s="73"/>
      <c r="GWH456" s="73"/>
      <c r="GWI456" s="73"/>
      <c r="GWJ456" s="73"/>
      <c r="GWK456" s="73"/>
      <c r="GWL456" s="73"/>
      <c r="GWM456" s="73"/>
      <c r="GWN456" s="73"/>
      <c r="GWO456" s="73"/>
      <c r="GWP456" s="73"/>
      <c r="GWQ456" s="73"/>
      <c r="GWR456" s="73"/>
      <c r="GWS456" s="73"/>
      <c r="GWT456" s="73"/>
      <c r="GWU456" s="73"/>
      <c r="GWV456" s="73"/>
      <c r="GWW456" s="73"/>
      <c r="GWX456" s="73"/>
      <c r="GWY456" s="73"/>
      <c r="GWZ456" s="73"/>
      <c r="GXA456" s="73"/>
      <c r="GXB456" s="73"/>
      <c r="GXC456" s="73"/>
      <c r="GXD456" s="73"/>
      <c r="GXE456" s="73"/>
      <c r="GXF456" s="73"/>
      <c r="GXG456" s="73"/>
      <c r="GXH456" s="73"/>
      <c r="GXI456" s="73"/>
      <c r="GXJ456" s="73"/>
      <c r="GXK456" s="73"/>
      <c r="GXL456" s="73"/>
      <c r="GXM456" s="73"/>
      <c r="GXN456" s="73"/>
      <c r="GXO456" s="73"/>
      <c r="GXP456" s="73"/>
      <c r="GXQ456" s="73"/>
      <c r="GXR456" s="73"/>
      <c r="GXS456" s="73"/>
      <c r="GXT456" s="73"/>
      <c r="GXU456" s="73"/>
      <c r="GXV456" s="73"/>
      <c r="GXW456" s="73"/>
      <c r="GXX456" s="73"/>
      <c r="GXY456" s="73"/>
      <c r="GXZ456" s="73"/>
      <c r="GYA456" s="73"/>
      <c r="GYB456" s="73"/>
      <c r="GYC456" s="73"/>
      <c r="GYD456" s="73"/>
      <c r="GYE456" s="73"/>
      <c r="GYF456" s="73"/>
      <c r="GYG456" s="73"/>
      <c r="GYH456" s="73"/>
      <c r="GYI456" s="73"/>
      <c r="GYJ456" s="73"/>
      <c r="GYK456" s="73"/>
      <c r="GYL456" s="73"/>
      <c r="GYM456" s="73"/>
      <c r="GYN456" s="73"/>
      <c r="GYO456" s="73"/>
      <c r="GYP456" s="73"/>
      <c r="GYQ456" s="73"/>
      <c r="GYR456" s="73"/>
      <c r="GYS456" s="73"/>
      <c r="GYT456" s="73"/>
      <c r="GYU456" s="73"/>
      <c r="GYV456" s="73"/>
      <c r="GYW456" s="73"/>
      <c r="GYX456" s="73"/>
      <c r="GYY456" s="73"/>
      <c r="GYZ456" s="73"/>
      <c r="GZA456" s="73"/>
      <c r="GZB456" s="73"/>
      <c r="GZC456" s="73"/>
      <c r="GZD456" s="73"/>
      <c r="GZE456" s="73"/>
      <c r="GZF456" s="73"/>
      <c r="GZG456" s="73"/>
      <c r="GZH456" s="73"/>
      <c r="GZI456" s="73"/>
      <c r="GZJ456" s="73"/>
      <c r="GZK456" s="73"/>
      <c r="GZL456" s="73"/>
      <c r="GZM456" s="73"/>
      <c r="GZN456" s="73"/>
      <c r="GZO456" s="73"/>
      <c r="GZP456" s="73"/>
      <c r="GZQ456" s="73"/>
      <c r="GZR456" s="73"/>
      <c r="GZS456" s="73"/>
      <c r="GZT456" s="73"/>
      <c r="GZU456" s="73"/>
      <c r="GZV456" s="73"/>
      <c r="GZW456" s="73"/>
      <c r="GZX456" s="73"/>
      <c r="GZY456" s="73"/>
      <c r="GZZ456" s="73"/>
      <c r="HAA456" s="73"/>
      <c r="HAB456" s="73"/>
      <c r="HAC456" s="73"/>
      <c r="HAD456" s="73"/>
      <c r="HAE456" s="73"/>
      <c r="HAF456" s="73"/>
      <c r="HAG456" s="73"/>
      <c r="HAH456" s="73"/>
      <c r="HAI456" s="73"/>
      <c r="HAJ456" s="73"/>
      <c r="HAK456" s="73"/>
      <c r="HAL456" s="73"/>
      <c r="HAM456" s="73"/>
      <c r="HAN456" s="73"/>
      <c r="HAO456" s="73"/>
      <c r="HAP456" s="73"/>
      <c r="HAQ456" s="73"/>
      <c r="HAR456" s="73"/>
      <c r="HAS456" s="73"/>
      <c r="HAT456" s="73"/>
      <c r="HAU456" s="73"/>
      <c r="HAV456" s="73"/>
      <c r="HAW456" s="73"/>
      <c r="HAX456" s="73"/>
      <c r="HAY456" s="73"/>
      <c r="HAZ456" s="73"/>
      <c r="HBA456" s="73"/>
      <c r="HBB456" s="73"/>
      <c r="HBC456" s="73"/>
      <c r="HBD456" s="73"/>
      <c r="HBE456" s="73"/>
      <c r="HBF456" s="73"/>
      <c r="HBG456" s="73"/>
      <c r="HBH456" s="73"/>
      <c r="HBI456" s="73"/>
      <c r="HBJ456" s="73"/>
      <c r="HBK456" s="73"/>
      <c r="HBL456" s="73"/>
      <c r="HBM456" s="73"/>
      <c r="HBN456" s="73"/>
      <c r="HBO456" s="73"/>
      <c r="HBP456" s="73"/>
      <c r="HBQ456" s="73"/>
      <c r="HBR456" s="73"/>
      <c r="HBS456" s="73"/>
      <c r="HBT456" s="73"/>
      <c r="HBU456" s="73"/>
      <c r="HBV456" s="73"/>
      <c r="HBW456" s="73"/>
      <c r="HBX456" s="73"/>
      <c r="HBY456" s="73"/>
      <c r="HBZ456" s="73"/>
      <c r="HCA456" s="73"/>
      <c r="HCB456" s="73"/>
      <c r="HCC456" s="73"/>
      <c r="HCD456" s="73"/>
      <c r="HCE456" s="73"/>
      <c r="HCF456" s="73"/>
      <c r="HCG456" s="73"/>
      <c r="HCH456" s="73"/>
      <c r="HCI456" s="73"/>
      <c r="HCJ456" s="73"/>
      <c r="HCK456" s="73"/>
      <c r="HCL456" s="73"/>
      <c r="HCM456" s="73"/>
      <c r="HCN456" s="73"/>
      <c r="HCO456" s="73"/>
      <c r="HCP456" s="73"/>
      <c r="HCQ456" s="73"/>
      <c r="HCR456" s="73"/>
      <c r="HCS456" s="73"/>
      <c r="HCT456" s="73"/>
      <c r="HCU456" s="73"/>
      <c r="HCV456" s="73"/>
      <c r="HCW456" s="73"/>
      <c r="HCX456" s="73"/>
      <c r="HCY456" s="73"/>
      <c r="HCZ456" s="73"/>
      <c r="HDA456" s="73"/>
      <c r="HDB456" s="73"/>
      <c r="HDC456" s="73"/>
      <c r="HDD456" s="73"/>
      <c r="HDE456" s="73"/>
      <c r="HDF456" s="73"/>
      <c r="HDG456" s="73"/>
      <c r="HDH456" s="73"/>
      <c r="HDI456" s="73"/>
      <c r="HDJ456" s="73"/>
      <c r="HDK456" s="73"/>
      <c r="HDL456" s="73"/>
      <c r="HDM456" s="73"/>
      <c r="HDN456" s="73"/>
      <c r="HDO456" s="73"/>
      <c r="HDP456" s="73"/>
      <c r="HDQ456" s="73"/>
      <c r="HDR456" s="73"/>
      <c r="HDS456" s="73"/>
      <c r="HDT456" s="73"/>
      <c r="HDU456" s="73"/>
      <c r="HDV456" s="73"/>
      <c r="HDW456" s="73"/>
      <c r="HDX456" s="73"/>
      <c r="HDY456" s="73"/>
      <c r="HDZ456" s="73"/>
      <c r="HEA456" s="73"/>
      <c r="HEB456" s="73"/>
      <c r="HEC456" s="73"/>
      <c r="HED456" s="73"/>
      <c r="HEE456" s="73"/>
      <c r="HEF456" s="73"/>
      <c r="HEG456" s="73"/>
      <c r="HEH456" s="73"/>
      <c r="HEI456" s="73"/>
      <c r="HEJ456" s="73"/>
      <c r="HEK456" s="73"/>
      <c r="HEL456" s="73"/>
      <c r="HEM456" s="73"/>
      <c r="HEN456" s="73"/>
      <c r="HEO456" s="73"/>
      <c r="HEP456" s="73"/>
      <c r="HEQ456" s="73"/>
      <c r="HER456" s="73"/>
      <c r="HES456" s="73"/>
      <c r="HET456" s="73"/>
      <c r="HEU456" s="73"/>
      <c r="HEV456" s="73"/>
      <c r="HEW456" s="73"/>
      <c r="HEX456" s="73"/>
      <c r="HEY456" s="73"/>
      <c r="HEZ456" s="73"/>
      <c r="HFA456" s="73"/>
      <c r="HFB456" s="73"/>
      <c r="HFC456" s="73"/>
      <c r="HFD456" s="73"/>
      <c r="HFE456" s="73"/>
      <c r="HFF456" s="73"/>
      <c r="HFG456" s="73"/>
      <c r="HFH456" s="73"/>
      <c r="HFI456" s="73"/>
      <c r="HFJ456" s="73"/>
      <c r="HFK456" s="73"/>
      <c r="HFL456" s="73"/>
      <c r="HFM456" s="73"/>
      <c r="HFN456" s="73"/>
      <c r="HFO456" s="73"/>
      <c r="HFP456" s="73"/>
      <c r="HFQ456" s="73"/>
      <c r="HFR456" s="73"/>
      <c r="HFS456" s="73"/>
      <c r="HFT456" s="73"/>
      <c r="HFU456" s="73"/>
      <c r="HFV456" s="73"/>
      <c r="HFW456" s="73"/>
      <c r="HFX456" s="73"/>
      <c r="HFY456" s="73"/>
      <c r="HFZ456" s="73"/>
      <c r="HGA456" s="73"/>
      <c r="HGB456" s="73"/>
      <c r="HGC456" s="73"/>
      <c r="HGD456" s="73"/>
      <c r="HGE456" s="73"/>
      <c r="HGF456" s="73"/>
      <c r="HGG456" s="73"/>
      <c r="HGH456" s="73"/>
      <c r="HGI456" s="73"/>
      <c r="HGJ456" s="73"/>
      <c r="HGK456" s="73"/>
      <c r="HGL456" s="73"/>
      <c r="HGM456" s="73"/>
      <c r="HGN456" s="73"/>
      <c r="HGO456" s="73"/>
      <c r="HGP456" s="73"/>
      <c r="HGQ456" s="73"/>
      <c r="HGR456" s="73"/>
      <c r="HGS456" s="73"/>
      <c r="HGT456" s="73"/>
      <c r="HGU456" s="73"/>
      <c r="HGV456" s="73"/>
      <c r="HGW456" s="73"/>
      <c r="HGX456" s="73"/>
      <c r="HGY456" s="73"/>
      <c r="HGZ456" s="73"/>
      <c r="HHA456" s="73"/>
      <c r="HHB456" s="73"/>
      <c r="HHC456" s="73"/>
      <c r="HHD456" s="73"/>
      <c r="HHE456" s="73"/>
      <c r="HHF456" s="73"/>
      <c r="HHG456" s="73"/>
      <c r="HHH456" s="73"/>
      <c r="HHI456" s="73"/>
      <c r="HHJ456" s="73"/>
      <c r="HHK456" s="73"/>
      <c r="HHL456" s="73"/>
      <c r="HHM456" s="73"/>
      <c r="HHN456" s="73"/>
      <c r="HHO456" s="73"/>
      <c r="HHP456" s="73"/>
      <c r="HHQ456" s="73"/>
      <c r="HHR456" s="73"/>
      <c r="HHS456" s="73"/>
      <c r="HHT456" s="73"/>
      <c r="HHU456" s="73"/>
      <c r="HHV456" s="73"/>
      <c r="HHW456" s="73"/>
      <c r="HHX456" s="73"/>
      <c r="HHY456" s="73"/>
      <c r="HHZ456" s="73"/>
      <c r="HIA456" s="73"/>
      <c r="HIB456" s="73"/>
      <c r="HIC456" s="73"/>
      <c r="HID456" s="73"/>
      <c r="HIE456" s="73"/>
      <c r="HIF456" s="73"/>
      <c r="HIG456" s="73"/>
      <c r="HIH456" s="73"/>
      <c r="HII456" s="73"/>
      <c r="HIJ456" s="73"/>
      <c r="HIK456" s="73"/>
      <c r="HIL456" s="73"/>
      <c r="HIM456" s="73"/>
      <c r="HIN456" s="73"/>
      <c r="HIO456" s="73"/>
      <c r="HIP456" s="73"/>
      <c r="HIQ456" s="73"/>
      <c r="HIR456" s="73"/>
      <c r="HIS456" s="73"/>
      <c r="HIT456" s="73"/>
      <c r="HIU456" s="73"/>
      <c r="HIV456" s="73"/>
      <c r="HIW456" s="73"/>
      <c r="HIX456" s="73"/>
      <c r="HIY456" s="73"/>
      <c r="HIZ456" s="73"/>
      <c r="HJA456" s="73"/>
      <c r="HJB456" s="73"/>
      <c r="HJC456" s="73"/>
      <c r="HJD456" s="73"/>
      <c r="HJE456" s="73"/>
      <c r="HJF456" s="73"/>
      <c r="HJG456" s="73"/>
      <c r="HJH456" s="73"/>
      <c r="HJI456" s="73"/>
      <c r="HJJ456" s="73"/>
      <c r="HJK456" s="73"/>
      <c r="HJL456" s="73"/>
      <c r="HJM456" s="73"/>
      <c r="HJN456" s="73"/>
      <c r="HJO456" s="73"/>
      <c r="HJP456" s="73"/>
      <c r="HJQ456" s="73"/>
      <c r="HJR456" s="73"/>
      <c r="HJS456" s="73"/>
      <c r="HJT456" s="73"/>
      <c r="HJU456" s="73"/>
      <c r="HJV456" s="73"/>
      <c r="HJW456" s="73"/>
      <c r="HJX456" s="73"/>
      <c r="HJY456" s="73"/>
      <c r="HJZ456" s="73"/>
      <c r="HKA456" s="73"/>
      <c r="HKB456" s="73"/>
      <c r="HKC456" s="73"/>
      <c r="HKD456" s="73"/>
      <c r="HKE456" s="73"/>
      <c r="HKF456" s="73"/>
      <c r="HKG456" s="73"/>
      <c r="HKH456" s="73"/>
      <c r="HKI456" s="73"/>
      <c r="HKJ456" s="73"/>
      <c r="HKK456" s="73"/>
      <c r="HKL456" s="73"/>
      <c r="HKM456" s="73"/>
      <c r="HKN456" s="73"/>
      <c r="HKO456" s="73"/>
      <c r="HKP456" s="73"/>
      <c r="HKQ456" s="73"/>
      <c r="HKR456" s="73"/>
      <c r="HKS456" s="73"/>
      <c r="HKT456" s="73"/>
      <c r="HKU456" s="73"/>
      <c r="HKV456" s="73"/>
      <c r="HKW456" s="73"/>
      <c r="HKX456" s="73"/>
      <c r="HKY456" s="73"/>
      <c r="HKZ456" s="73"/>
      <c r="HLA456" s="73"/>
      <c r="HLB456" s="73"/>
      <c r="HLC456" s="73"/>
      <c r="HLD456" s="73"/>
      <c r="HLE456" s="73"/>
      <c r="HLF456" s="73"/>
      <c r="HLG456" s="73"/>
      <c r="HLH456" s="73"/>
      <c r="HLI456" s="73"/>
      <c r="HLJ456" s="73"/>
      <c r="HLK456" s="73"/>
      <c r="HLL456" s="73"/>
      <c r="HLM456" s="73"/>
      <c r="HLN456" s="73"/>
      <c r="HLO456" s="73"/>
      <c r="HLP456" s="73"/>
      <c r="HLQ456" s="73"/>
      <c r="HLR456" s="73"/>
      <c r="HLS456" s="73"/>
      <c r="HLT456" s="73"/>
      <c r="HLU456" s="73"/>
      <c r="HLV456" s="73"/>
      <c r="HLW456" s="73"/>
      <c r="HLX456" s="73"/>
      <c r="HLY456" s="73"/>
      <c r="HLZ456" s="73"/>
      <c r="HMA456" s="73"/>
      <c r="HMB456" s="73"/>
      <c r="HMC456" s="73"/>
      <c r="HMD456" s="73"/>
      <c r="HME456" s="73"/>
      <c r="HMF456" s="73"/>
      <c r="HMG456" s="73"/>
      <c r="HMH456" s="73"/>
      <c r="HMI456" s="73"/>
      <c r="HMJ456" s="73"/>
      <c r="HMK456" s="73"/>
      <c r="HML456" s="73"/>
      <c r="HMM456" s="73"/>
      <c r="HMN456" s="73"/>
      <c r="HMO456" s="73"/>
      <c r="HMP456" s="73"/>
      <c r="HMQ456" s="73"/>
      <c r="HMR456" s="73"/>
      <c r="HMS456" s="73"/>
      <c r="HMT456" s="73"/>
      <c r="HMU456" s="73"/>
      <c r="HMV456" s="73"/>
      <c r="HMW456" s="73"/>
      <c r="HMX456" s="73"/>
      <c r="HMY456" s="73"/>
      <c r="HMZ456" s="73"/>
      <c r="HNA456" s="73"/>
      <c r="HNB456" s="73"/>
      <c r="HNC456" s="73"/>
      <c r="HND456" s="73"/>
      <c r="HNE456" s="73"/>
      <c r="HNF456" s="73"/>
      <c r="HNG456" s="73"/>
      <c r="HNH456" s="73"/>
      <c r="HNI456" s="73"/>
      <c r="HNJ456" s="73"/>
      <c r="HNK456" s="73"/>
      <c r="HNL456" s="73"/>
      <c r="HNM456" s="73"/>
      <c r="HNN456" s="73"/>
      <c r="HNO456" s="73"/>
      <c r="HNP456" s="73"/>
      <c r="HNQ456" s="73"/>
      <c r="HNR456" s="73"/>
      <c r="HNS456" s="73"/>
      <c r="HNT456" s="73"/>
      <c r="HNU456" s="73"/>
      <c r="HNV456" s="73"/>
      <c r="HNW456" s="73"/>
      <c r="HNX456" s="73"/>
      <c r="HNY456" s="73"/>
      <c r="HNZ456" s="73"/>
      <c r="HOA456" s="73"/>
      <c r="HOB456" s="73"/>
      <c r="HOC456" s="73"/>
      <c r="HOD456" s="73"/>
      <c r="HOE456" s="73"/>
      <c r="HOF456" s="73"/>
      <c r="HOG456" s="73"/>
      <c r="HOH456" s="73"/>
      <c r="HOI456" s="73"/>
      <c r="HOJ456" s="73"/>
      <c r="HOK456" s="73"/>
      <c r="HOL456" s="73"/>
      <c r="HOM456" s="73"/>
      <c r="HON456" s="73"/>
      <c r="HOO456" s="73"/>
      <c r="HOP456" s="73"/>
      <c r="HOQ456" s="73"/>
      <c r="HOR456" s="73"/>
      <c r="HOS456" s="73"/>
      <c r="HOT456" s="73"/>
      <c r="HOU456" s="73"/>
      <c r="HOV456" s="73"/>
      <c r="HOW456" s="73"/>
      <c r="HOX456" s="73"/>
      <c r="HOY456" s="73"/>
      <c r="HOZ456" s="73"/>
      <c r="HPA456" s="73"/>
      <c r="HPB456" s="73"/>
      <c r="HPC456" s="73"/>
      <c r="HPD456" s="73"/>
      <c r="HPE456" s="73"/>
      <c r="HPF456" s="73"/>
      <c r="HPG456" s="73"/>
      <c r="HPH456" s="73"/>
      <c r="HPI456" s="73"/>
      <c r="HPJ456" s="73"/>
      <c r="HPK456" s="73"/>
      <c r="HPL456" s="73"/>
      <c r="HPM456" s="73"/>
      <c r="HPN456" s="73"/>
      <c r="HPO456" s="73"/>
      <c r="HPP456" s="73"/>
      <c r="HPQ456" s="73"/>
      <c r="HPR456" s="73"/>
      <c r="HPS456" s="73"/>
      <c r="HPT456" s="73"/>
      <c r="HPU456" s="73"/>
      <c r="HPV456" s="73"/>
      <c r="HPW456" s="73"/>
      <c r="HPX456" s="73"/>
      <c r="HPY456" s="73"/>
      <c r="HPZ456" s="73"/>
      <c r="HQA456" s="73"/>
      <c r="HQB456" s="73"/>
      <c r="HQC456" s="73"/>
      <c r="HQD456" s="73"/>
      <c r="HQE456" s="73"/>
      <c r="HQF456" s="73"/>
      <c r="HQG456" s="73"/>
      <c r="HQH456" s="73"/>
      <c r="HQI456" s="73"/>
      <c r="HQJ456" s="73"/>
      <c r="HQK456" s="73"/>
      <c r="HQL456" s="73"/>
      <c r="HQM456" s="73"/>
      <c r="HQN456" s="73"/>
      <c r="HQO456" s="73"/>
      <c r="HQP456" s="73"/>
      <c r="HQQ456" s="73"/>
      <c r="HQR456" s="73"/>
      <c r="HQS456" s="73"/>
      <c r="HQT456" s="73"/>
      <c r="HQU456" s="73"/>
      <c r="HQV456" s="73"/>
      <c r="HQW456" s="73"/>
      <c r="HQX456" s="73"/>
      <c r="HQY456" s="73"/>
      <c r="HQZ456" s="73"/>
      <c r="HRA456" s="73"/>
      <c r="HRB456" s="73"/>
      <c r="HRC456" s="73"/>
      <c r="HRD456" s="73"/>
      <c r="HRE456" s="73"/>
      <c r="HRF456" s="73"/>
      <c r="HRG456" s="73"/>
      <c r="HRH456" s="73"/>
      <c r="HRI456" s="73"/>
      <c r="HRJ456" s="73"/>
      <c r="HRK456" s="73"/>
      <c r="HRL456" s="73"/>
      <c r="HRM456" s="73"/>
      <c r="HRN456" s="73"/>
      <c r="HRO456" s="73"/>
      <c r="HRP456" s="73"/>
      <c r="HRQ456" s="73"/>
      <c r="HRR456" s="73"/>
      <c r="HRS456" s="73"/>
      <c r="HRT456" s="73"/>
      <c r="HRU456" s="73"/>
      <c r="HRV456" s="73"/>
      <c r="HRW456" s="73"/>
      <c r="HRX456" s="73"/>
      <c r="HRY456" s="73"/>
      <c r="HRZ456" s="73"/>
      <c r="HSA456" s="73"/>
      <c r="HSB456" s="73"/>
      <c r="HSC456" s="73"/>
      <c r="HSD456" s="73"/>
      <c r="HSE456" s="73"/>
      <c r="HSF456" s="73"/>
      <c r="HSG456" s="73"/>
      <c r="HSH456" s="73"/>
      <c r="HSI456" s="73"/>
      <c r="HSJ456" s="73"/>
      <c r="HSK456" s="73"/>
      <c r="HSL456" s="73"/>
      <c r="HSM456" s="73"/>
      <c r="HSN456" s="73"/>
      <c r="HSO456" s="73"/>
      <c r="HSP456" s="73"/>
      <c r="HSQ456" s="73"/>
      <c r="HSR456" s="73"/>
      <c r="HSS456" s="73"/>
      <c r="HST456" s="73"/>
      <c r="HSU456" s="73"/>
      <c r="HSV456" s="73"/>
      <c r="HSW456" s="73"/>
      <c r="HSX456" s="73"/>
      <c r="HSY456" s="73"/>
      <c r="HSZ456" s="73"/>
      <c r="HTA456" s="73"/>
      <c r="HTB456" s="73"/>
      <c r="HTC456" s="73"/>
      <c r="HTD456" s="73"/>
      <c r="HTE456" s="73"/>
      <c r="HTF456" s="73"/>
      <c r="HTG456" s="73"/>
      <c r="HTH456" s="73"/>
      <c r="HTI456" s="73"/>
      <c r="HTJ456" s="73"/>
      <c r="HTK456" s="73"/>
      <c r="HTL456" s="73"/>
      <c r="HTM456" s="73"/>
      <c r="HTN456" s="73"/>
      <c r="HTO456" s="73"/>
      <c r="HTP456" s="73"/>
      <c r="HTQ456" s="73"/>
      <c r="HTR456" s="73"/>
      <c r="HTS456" s="73"/>
      <c r="HTT456" s="73"/>
      <c r="HTU456" s="73"/>
      <c r="HTV456" s="73"/>
      <c r="HTW456" s="73"/>
      <c r="HTX456" s="73"/>
      <c r="HTY456" s="73"/>
      <c r="HTZ456" s="73"/>
      <c r="HUA456" s="73"/>
      <c r="HUB456" s="73"/>
      <c r="HUC456" s="73"/>
      <c r="HUD456" s="73"/>
      <c r="HUE456" s="73"/>
      <c r="HUF456" s="73"/>
      <c r="HUG456" s="73"/>
      <c r="HUH456" s="73"/>
      <c r="HUI456" s="73"/>
      <c r="HUJ456" s="73"/>
      <c r="HUK456" s="73"/>
      <c r="HUL456" s="73"/>
      <c r="HUM456" s="73"/>
      <c r="HUN456" s="73"/>
      <c r="HUO456" s="73"/>
      <c r="HUP456" s="73"/>
      <c r="HUQ456" s="73"/>
      <c r="HUR456" s="73"/>
      <c r="HUS456" s="73"/>
      <c r="HUT456" s="73"/>
      <c r="HUU456" s="73"/>
      <c r="HUV456" s="73"/>
      <c r="HUW456" s="73"/>
      <c r="HUX456" s="73"/>
      <c r="HUY456" s="73"/>
      <c r="HUZ456" s="73"/>
      <c r="HVA456" s="73"/>
      <c r="HVB456" s="73"/>
      <c r="HVC456" s="73"/>
      <c r="HVD456" s="73"/>
      <c r="HVE456" s="73"/>
      <c r="HVF456" s="73"/>
      <c r="HVG456" s="73"/>
      <c r="HVH456" s="73"/>
      <c r="HVI456" s="73"/>
      <c r="HVJ456" s="73"/>
      <c r="HVK456" s="73"/>
      <c r="HVL456" s="73"/>
      <c r="HVM456" s="73"/>
      <c r="HVN456" s="73"/>
      <c r="HVO456" s="73"/>
      <c r="HVP456" s="73"/>
      <c r="HVQ456" s="73"/>
      <c r="HVR456" s="73"/>
      <c r="HVS456" s="73"/>
      <c r="HVT456" s="73"/>
      <c r="HVU456" s="73"/>
      <c r="HVV456" s="73"/>
      <c r="HVW456" s="73"/>
      <c r="HVX456" s="73"/>
      <c r="HVY456" s="73"/>
      <c r="HVZ456" s="73"/>
      <c r="HWA456" s="73"/>
      <c r="HWB456" s="73"/>
      <c r="HWC456" s="73"/>
      <c r="HWD456" s="73"/>
      <c r="HWE456" s="73"/>
      <c r="HWF456" s="73"/>
      <c r="HWG456" s="73"/>
      <c r="HWH456" s="73"/>
      <c r="HWI456" s="73"/>
      <c r="HWJ456" s="73"/>
      <c r="HWK456" s="73"/>
      <c r="HWL456" s="73"/>
      <c r="HWM456" s="73"/>
      <c r="HWN456" s="73"/>
      <c r="HWO456" s="73"/>
      <c r="HWP456" s="73"/>
      <c r="HWQ456" s="73"/>
      <c r="HWR456" s="73"/>
      <c r="HWS456" s="73"/>
      <c r="HWT456" s="73"/>
      <c r="HWU456" s="73"/>
      <c r="HWV456" s="73"/>
      <c r="HWW456" s="73"/>
      <c r="HWX456" s="73"/>
      <c r="HWY456" s="73"/>
      <c r="HWZ456" s="73"/>
      <c r="HXA456" s="73"/>
      <c r="HXB456" s="73"/>
      <c r="HXC456" s="73"/>
      <c r="HXD456" s="73"/>
      <c r="HXE456" s="73"/>
      <c r="HXF456" s="73"/>
      <c r="HXG456" s="73"/>
      <c r="HXH456" s="73"/>
      <c r="HXI456" s="73"/>
      <c r="HXJ456" s="73"/>
      <c r="HXK456" s="73"/>
      <c r="HXL456" s="73"/>
      <c r="HXM456" s="73"/>
      <c r="HXN456" s="73"/>
      <c r="HXO456" s="73"/>
      <c r="HXP456" s="73"/>
      <c r="HXQ456" s="73"/>
      <c r="HXR456" s="73"/>
      <c r="HXS456" s="73"/>
      <c r="HXT456" s="73"/>
      <c r="HXU456" s="73"/>
      <c r="HXV456" s="73"/>
      <c r="HXW456" s="73"/>
      <c r="HXX456" s="73"/>
      <c r="HXY456" s="73"/>
      <c r="HXZ456" s="73"/>
      <c r="HYA456" s="73"/>
      <c r="HYB456" s="73"/>
      <c r="HYC456" s="73"/>
      <c r="HYD456" s="73"/>
      <c r="HYE456" s="73"/>
      <c r="HYF456" s="73"/>
      <c r="HYG456" s="73"/>
      <c r="HYH456" s="73"/>
      <c r="HYI456" s="73"/>
      <c r="HYJ456" s="73"/>
      <c r="HYK456" s="73"/>
      <c r="HYL456" s="73"/>
      <c r="HYM456" s="73"/>
      <c r="HYN456" s="73"/>
      <c r="HYO456" s="73"/>
      <c r="HYP456" s="73"/>
      <c r="HYQ456" s="73"/>
      <c r="HYR456" s="73"/>
      <c r="HYS456" s="73"/>
      <c r="HYT456" s="73"/>
      <c r="HYU456" s="73"/>
      <c r="HYV456" s="73"/>
      <c r="HYW456" s="73"/>
      <c r="HYX456" s="73"/>
      <c r="HYY456" s="73"/>
      <c r="HYZ456" s="73"/>
      <c r="HZA456" s="73"/>
      <c r="HZB456" s="73"/>
      <c r="HZC456" s="73"/>
      <c r="HZD456" s="73"/>
      <c r="HZE456" s="73"/>
      <c r="HZF456" s="73"/>
      <c r="HZG456" s="73"/>
      <c r="HZH456" s="73"/>
      <c r="HZI456" s="73"/>
      <c r="HZJ456" s="73"/>
      <c r="HZK456" s="73"/>
      <c r="HZL456" s="73"/>
      <c r="HZM456" s="73"/>
      <c r="HZN456" s="73"/>
      <c r="HZO456" s="73"/>
      <c r="HZP456" s="73"/>
      <c r="HZQ456" s="73"/>
      <c r="HZR456" s="73"/>
      <c r="HZS456" s="73"/>
      <c r="HZT456" s="73"/>
      <c r="HZU456" s="73"/>
      <c r="HZV456" s="73"/>
      <c r="HZW456" s="73"/>
      <c r="HZX456" s="73"/>
      <c r="HZY456" s="73"/>
      <c r="HZZ456" s="73"/>
      <c r="IAA456" s="73"/>
      <c r="IAB456" s="73"/>
      <c r="IAC456" s="73"/>
      <c r="IAD456" s="73"/>
      <c r="IAE456" s="73"/>
      <c r="IAF456" s="73"/>
      <c r="IAG456" s="73"/>
      <c r="IAH456" s="73"/>
      <c r="IAI456" s="73"/>
      <c r="IAJ456" s="73"/>
      <c r="IAK456" s="73"/>
      <c r="IAL456" s="73"/>
      <c r="IAM456" s="73"/>
      <c r="IAN456" s="73"/>
      <c r="IAO456" s="73"/>
      <c r="IAP456" s="73"/>
      <c r="IAQ456" s="73"/>
      <c r="IAR456" s="73"/>
      <c r="IAS456" s="73"/>
      <c r="IAT456" s="73"/>
      <c r="IAU456" s="73"/>
      <c r="IAV456" s="73"/>
      <c r="IAW456" s="73"/>
      <c r="IAX456" s="73"/>
      <c r="IAY456" s="73"/>
      <c r="IAZ456" s="73"/>
      <c r="IBA456" s="73"/>
      <c r="IBB456" s="73"/>
      <c r="IBC456" s="73"/>
      <c r="IBD456" s="73"/>
      <c r="IBE456" s="73"/>
      <c r="IBF456" s="73"/>
      <c r="IBG456" s="73"/>
      <c r="IBH456" s="73"/>
      <c r="IBI456" s="73"/>
      <c r="IBJ456" s="73"/>
      <c r="IBK456" s="73"/>
      <c r="IBL456" s="73"/>
      <c r="IBM456" s="73"/>
      <c r="IBN456" s="73"/>
      <c r="IBO456" s="73"/>
      <c r="IBP456" s="73"/>
      <c r="IBQ456" s="73"/>
      <c r="IBR456" s="73"/>
      <c r="IBS456" s="73"/>
      <c r="IBT456" s="73"/>
      <c r="IBU456" s="73"/>
      <c r="IBV456" s="73"/>
      <c r="IBW456" s="73"/>
      <c r="IBX456" s="73"/>
      <c r="IBY456" s="73"/>
      <c r="IBZ456" s="73"/>
      <c r="ICA456" s="73"/>
      <c r="ICB456" s="73"/>
      <c r="ICC456" s="73"/>
      <c r="ICD456" s="73"/>
      <c r="ICE456" s="73"/>
      <c r="ICF456" s="73"/>
      <c r="ICG456" s="73"/>
      <c r="ICH456" s="73"/>
      <c r="ICI456" s="73"/>
      <c r="ICJ456" s="73"/>
      <c r="ICK456" s="73"/>
      <c r="ICL456" s="73"/>
      <c r="ICM456" s="73"/>
      <c r="ICN456" s="73"/>
      <c r="ICO456" s="73"/>
      <c r="ICP456" s="73"/>
      <c r="ICQ456" s="73"/>
      <c r="ICR456" s="73"/>
      <c r="ICS456" s="73"/>
      <c r="ICT456" s="73"/>
      <c r="ICU456" s="73"/>
      <c r="ICV456" s="73"/>
      <c r="ICW456" s="73"/>
      <c r="ICX456" s="73"/>
      <c r="ICY456" s="73"/>
      <c r="ICZ456" s="73"/>
      <c r="IDA456" s="73"/>
      <c r="IDB456" s="73"/>
      <c r="IDC456" s="73"/>
      <c r="IDD456" s="73"/>
      <c r="IDE456" s="73"/>
      <c r="IDF456" s="73"/>
      <c r="IDG456" s="73"/>
      <c r="IDH456" s="73"/>
      <c r="IDI456" s="73"/>
      <c r="IDJ456" s="73"/>
      <c r="IDK456" s="73"/>
      <c r="IDL456" s="73"/>
      <c r="IDM456" s="73"/>
      <c r="IDN456" s="73"/>
      <c r="IDO456" s="73"/>
      <c r="IDP456" s="73"/>
      <c r="IDQ456" s="73"/>
      <c r="IDR456" s="73"/>
      <c r="IDS456" s="73"/>
      <c r="IDT456" s="73"/>
      <c r="IDU456" s="73"/>
      <c r="IDV456" s="73"/>
      <c r="IDW456" s="73"/>
      <c r="IDX456" s="73"/>
      <c r="IDY456" s="73"/>
      <c r="IDZ456" s="73"/>
      <c r="IEA456" s="73"/>
      <c r="IEB456" s="73"/>
      <c r="IEC456" s="73"/>
      <c r="IED456" s="73"/>
      <c r="IEE456" s="73"/>
      <c r="IEF456" s="73"/>
      <c r="IEG456" s="73"/>
      <c r="IEH456" s="73"/>
      <c r="IEI456" s="73"/>
      <c r="IEJ456" s="73"/>
      <c r="IEK456" s="73"/>
      <c r="IEL456" s="73"/>
      <c r="IEM456" s="73"/>
      <c r="IEN456" s="73"/>
      <c r="IEO456" s="73"/>
      <c r="IEP456" s="73"/>
      <c r="IEQ456" s="73"/>
      <c r="IER456" s="73"/>
      <c r="IES456" s="73"/>
      <c r="IET456" s="73"/>
      <c r="IEU456" s="73"/>
      <c r="IEV456" s="73"/>
      <c r="IEW456" s="73"/>
      <c r="IEX456" s="73"/>
      <c r="IEY456" s="73"/>
      <c r="IEZ456" s="73"/>
      <c r="IFA456" s="73"/>
      <c r="IFB456" s="73"/>
      <c r="IFC456" s="73"/>
      <c r="IFD456" s="73"/>
      <c r="IFE456" s="73"/>
      <c r="IFF456" s="73"/>
      <c r="IFG456" s="73"/>
      <c r="IFH456" s="73"/>
      <c r="IFI456" s="73"/>
      <c r="IFJ456" s="73"/>
      <c r="IFK456" s="73"/>
      <c r="IFL456" s="73"/>
      <c r="IFM456" s="73"/>
      <c r="IFN456" s="73"/>
      <c r="IFO456" s="73"/>
      <c r="IFP456" s="73"/>
      <c r="IFQ456" s="73"/>
      <c r="IFR456" s="73"/>
      <c r="IFS456" s="73"/>
      <c r="IFT456" s="73"/>
      <c r="IFU456" s="73"/>
      <c r="IFV456" s="73"/>
      <c r="IFW456" s="73"/>
      <c r="IFX456" s="73"/>
      <c r="IFY456" s="73"/>
      <c r="IFZ456" s="73"/>
      <c r="IGA456" s="73"/>
      <c r="IGB456" s="73"/>
      <c r="IGC456" s="73"/>
      <c r="IGD456" s="73"/>
      <c r="IGE456" s="73"/>
      <c r="IGF456" s="73"/>
      <c r="IGG456" s="73"/>
      <c r="IGH456" s="73"/>
      <c r="IGI456" s="73"/>
      <c r="IGJ456" s="73"/>
      <c r="IGK456" s="73"/>
      <c r="IGL456" s="73"/>
      <c r="IGM456" s="73"/>
      <c r="IGN456" s="73"/>
      <c r="IGO456" s="73"/>
      <c r="IGP456" s="73"/>
      <c r="IGQ456" s="73"/>
      <c r="IGR456" s="73"/>
      <c r="IGS456" s="73"/>
      <c r="IGT456" s="73"/>
      <c r="IGU456" s="73"/>
      <c r="IGV456" s="73"/>
      <c r="IGW456" s="73"/>
      <c r="IGX456" s="73"/>
      <c r="IGY456" s="73"/>
      <c r="IGZ456" s="73"/>
      <c r="IHA456" s="73"/>
      <c r="IHB456" s="73"/>
      <c r="IHC456" s="73"/>
      <c r="IHD456" s="73"/>
      <c r="IHE456" s="73"/>
      <c r="IHF456" s="73"/>
      <c r="IHG456" s="73"/>
      <c r="IHH456" s="73"/>
      <c r="IHI456" s="73"/>
      <c r="IHJ456" s="73"/>
      <c r="IHK456" s="73"/>
      <c r="IHL456" s="73"/>
      <c r="IHM456" s="73"/>
      <c r="IHN456" s="73"/>
      <c r="IHO456" s="73"/>
      <c r="IHP456" s="73"/>
      <c r="IHQ456" s="73"/>
      <c r="IHR456" s="73"/>
      <c r="IHS456" s="73"/>
      <c r="IHT456" s="73"/>
      <c r="IHU456" s="73"/>
      <c r="IHV456" s="73"/>
      <c r="IHW456" s="73"/>
      <c r="IHX456" s="73"/>
      <c r="IHY456" s="73"/>
      <c r="IHZ456" s="73"/>
      <c r="IIA456" s="73"/>
      <c r="IIB456" s="73"/>
      <c r="IIC456" s="73"/>
      <c r="IID456" s="73"/>
      <c r="IIE456" s="73"/>
      <c r="IIF456" s="73"/>
      <c r="IIG456" s="73"/>
      <c r="IIH456" s="73"/>
      <c r="III456" s="73"/>
      <c r="IIJ456" s="73"/>
      <c r="IIK456" s="73"/>
      <c r="IIL456" s="73"/>
      <c r="IIM456" s="73"/>
      <c r="IIN456" s="73"/>
      <c r="IIO456" s="73"/>
      <c r="IIP456" s="73"/>
      <c r="IIQ456" s="73"/>
      <c r="IIR456" s="73"/>
      <c r="IIS456" s="73"/>
      <c r="IIT456" s="73"/>
      <c r="IIU456" s="73"/>
      <c r="IIV456" s="73"/>
      <c r="IIW456" s="73"/>
      <c r="IIX456" s="73"/>
      <c r="IIY456" s="73"/>
      <c r="IIZ456" s="73"/>
      <c r="IJA456" s="73"/>
      <c r="IJB456" s="73"/>
      <c r="IJC456" s="73"/>
      <c r="IJD456" s="73"/>
      <c r="IJE456" s="73"/>
      <c r="IJF456" s="73"/>
      <c r="IJG456" s="73"/>
      <c r="IJH456" s="73"/>
      <c r="IJI456" s="73"/>
      <c r="IJJ456" s="73"/>
      <c r="IJK456" s="73"/>
      <c r="IJL456" s="73"/>
      <c r="IJM456" s="73"/>
      <c r="IJN456" s="73"/>
      <c r="IJO456" s="73"/>
      <c r="IJP456" s="73"/>
      <c r="IJQ456" s="73"/>
      <c r="IJR456" s="73"/>
      <c r="IJS456" s="73"/>
      <c r="IJT456" s="73"/>
      <c r="IJU456" s="73"/>
      <c r="IJV456" s="73"/>
      <c r="IJW456" s="73"/>
      <c r="IJX456" s="73"/>
      <c r="IJY456" s="73"/>
      <c r="IJZ456" s="73"/>
      <c r="IKA456" s="73"/>
      <c r="IKB456" s="73"/>
      <c r="IKC456" s="73"/>
      <c r="IKD456" s="73"/>
      <c r="IKE456" s="73"/>
      <c r="IKF456" s="73"/>
      <c r="IKG456" s="73"/>
      <c r="IKH456" s="73"/>
      <c r="IKI456" s="73"/>
      <c r="IKJ456" s="73"/>
      <c r="IKK456" s="73"/>
      <c r="IKL456" s="73"/>
      <c r="IKM456" s="73"/>
      <c r="IKN456" s="73"/>
      <c r="IKO456" s="73"/>
      <c r="IKP456" s="73"/>
      <c r="IKQ456" s="73"/>
      <c r="IKR456" s="73"/>
      <c r="IKS456" s="73"/>
      <c r="IKT456" s="73"/>
      <c r="IKU456" s="73"/>
      <c r="IKV456" s="73"/>
      <c r="IKW456" s="73"/>
      <c r="IKX456" s="73"/>
      <c r="IKY456" s="73"/>
      <c r="IKZ456" s="73"/>
      <c r="ILA456" s="73"/>
      <c r="ILB456" s="73"/>
      <c r="ILC456" s="73"/>
      <c r="ILD456" s="73"/>
      <c r="ILE456" s="73"/>
      <c r="ILF456" s="73"/>
      <c r="ILG456" s="73"/>
      <c r="ILH456" s="73"/>
      <c r="ILI456" s="73"/>
      <c r="ILJ456" s="73"/>
      <c r="ILK456" s="73"/>
      <c r="ILL456" s="73"/>
      <c r="ILM456" s="73"/>
      <c r="ILN456" s="73"/>
      <c r="ILO456" s="73"/>
      <c r="ILP456" s="73"/>
      <c r="ILQ456" s="73"/>
      <c r="ILR456" s="73"/>
      <c r="ILS456" s="73"/>
      <c r="ILT456" s="73"/>
      <c r="ILU456" s="73"/>
      <c r="ILV456" s="73"/>
      <c r="ILW456" s="73"/>
      <c r="ILX456" s="73"/>
      <c r="ILY456" s="73"/>
      <c r="ILZ456" s="73"/>
      <c r="IMA456" s="73"/>
      <c r="IMB456" s="73"/>
      <c r="IMC456" s="73"/>
      <c r="IMD456" s="73"/>
      <c r="IME456" s="73"/>
      <c r="IMF456" s="73"/>
      <c r="IMG456" s="73"/>
      <c r="IMH456" s="73"/>
      <c r="IMI456" s="73"/>
      <c r="IMJ456" s="73"/>
      <c r="IMK456" s="73"/>
      <c r="IML456" s="73"/>
      <c r="IMM456" s="73"/>
      <c r="IMN456" s="73"/>
      <c r="IMO456" s="73"/>
      <c r="IMP456" s="73"/>
      <c r="IMQ456" s="73"/>
      <c r="IMR456" s="73"/>
      <c r="IMS456" s="73"/>
      <c r="IMT456" s="73"/>
      <c r="IMU456" s="73"/>
      <c r="IMV456" s="73"/>
      <c r="IMW456" s="73"/>
      <c r="IMX456" s="73"/>
      <c r="IMY456" s="73"/>
      <c r="IMZ456" s="73"/>
      <c r="INA456" s="73"/>
      <c r="INB456" s="73"/>
      <c r="INC456" s="73"/>
      <c r="IND456" s="73"/>
      <c r="INE456" s="73"/>
      <c r="INF456" s="73"/>
      <c r="ING456" s="73"/>
      <c r="INH456" s="73"/>
      <c r="INI456" s="73"/>
      <c r="INJ456" s="73"/>
      <c r="INK456" s="73"/>
      <c r="INL456" s="73"/>
      <c r="INM456" s="73"/>
      <c r="INN456" s="73"/>
      <c r="INO456" s="73"/>
      <c r="INP456" s="73"/>
      <c r="INQ456" s="73"/>
      <c r="INR456" s="73"/>
      <c r="INS456" s="73"/>
      <c r="INT456" s="73"/>
      <c r="INU456" s="73"/>
      <c r="INV456" s="73"/>
      <c r="INW456" s="73"/>
      <c r="INX456" s="73"/>
      <c r="INY456" s="73"/>
      <c r="INZ456" s="73"/>
      <c r="IOA456" s="73"/>
      <c r="IOB456" s="73"/>
      <c r="IOC456" s="73"/>
      <c r="IOD456" s="73"/>
      <c r="IOE456" s="73"/>
      <c r="IOF456" s="73"/>
      <c r="IOG456" s="73"/>
      <c r="IOH456" s="73"/>
      <c r="IOI456" s="73"/>
      <c r="IOJ456" s="73"/>
      <c r="IOK456" s="73"/>
      <c r="IOL456" s="73"/>
      <c r="IOM456" s="73"/>
      <c r="ION456" s="73"/>
      <c r="IOO456" s="73"/>
      <c r="IOP456" s="73"/>
      <c r="IOQ456" s="73"/>
      <c r="IOR456" s="73"/>
      <c r="IOS456" s="73"/>
      <c r="IOT456" s="73"/>
      <c r="IOU456" s="73"/>
      <c r="IOV456" s="73"/>
      <c r="IOW456" s="73"/>
      <c r="IOX456" s="73"/>
      <c r="IOY456" s="73"/>
      <c r="IOZ456" s="73"/>
      <c r="IPA456" s="73"/>
      <c r="IPB456" s="73"/>
      <c r="IPC456" s="73"/>
      <c r="IPD456" s="73"/>
      <c r="IPE456" s="73"/>
      <c r="IPF456" s="73"/>
      <c r="IPG456" s="73"/>
      <c r="IPH456" s="73"/>
      <c r="IPI456" s="73"/>
      <c r="IPJ456" s="73"/>
      <c r="IPK456" s="73"/>
      <c r="IPL456" s="73"/>
      <c r="IPM456" s="73"/>
      <c r="IPN456" s="73"/>
      <c r="IPO456" s="73"/>
      <c r="IPP456" s="73"/>
      <c r="IPQ456" s="73"/>
      <c r="IPR456" s="73"/>
      <c r="IPS456" s="73"/>
      <c r="IPT456" s="73"/>
      <c r="IPU456" s="73"/>
      <c r="IPV456" s="73"/>
      <c r="IPW456" s="73"/>
      <c r="IPX456" s="73"/>
      <c r="IPY456" s="73"/>
      <c r="IPZ456" s="73"/>
      <c r="IQA456" s="73"/>
      <c r="IQB456" s="73"/>
      <c r="IQC456" s="73"/>
      <c r="IQD456" s="73"/>
      <c r="IQE456" s="73"/>
      <c r="IQF456" s="73"/>
      <c r="IQG456" s="73"/>
      <c r="IQH456" s="73"/>
      <c r="IQI456" s="73"/>
      <c r="IQJ456" s="73"/>
      <c r="IQK456" s="73"/>
      <c r="IQL456" s="73"/>
      <c r="IQM456" s="73"/>
      <c r="IQN456" s="73"/>
      <c r="IQO456" s="73"/>
      <c r="IQP456" s="73"/>
      <c r="IQQ456" s="73"/>
      <c r="IQR456" s="73"/>
      <c r="IQS456" s="73"/>
      <c r="IQT456" s="73"/>
      <c r="IQU456" s="73"/>
      <c r="IQV456" s="73"/>
      <c r="IQW456" s="73"/>
      <c r="IQX456" s="73"/>
      <c r="IQY456" s="73"/>
      <c r="IQZ456" s="73"/>
      <c r="IRA456" s="73"/>
      <c r="IRB456" s="73"/>
      <c r="IRC456" s="73"/>
      <c r="IRD456" s="73"/>
      <c r="IRE456" s="73"/>
      <c r="IRF456" s="73"/>
      <c r="IRG456" s="73"/>
      <c r="IRH456" s="73"/>
      <c r="IRI456" s="73"/>
      <c r="IRJ456" s="73"/>
      <c r="IRK456" s="73"/>
      <c r="IRL456" s="73"/>
      <c r="IRM456" s="73"/>
      <c r="IRN456" s="73"/>
      <c r="IRO456" s="73"/>
      <c r="IRP456" s="73"/>
      <c r="IRQ456" s="73"/>
      <c r="IRR456" s="73"/>
      <c r="IRS456" s="73"/>
      <c r="IRT456" s="73"/>
      <c r="IRU456" s="73"/>
      <c r="IRV456" s="73"/>
      <c r="IRW456" s="73"/>
      <c r="IRX456" s="73"/>
      <c r="IRY456" s="73"/>
      <c r="IRZ456" s="73"/>
      <c r="ISA456" s="73"/>
      <c r="ISB456" s="73"/>
      <c r="ISC456" s="73"/>
      <c r="ISD456" s="73"/>
      <c r="ISE456" s="73"/>
      <c r="ISF456" s="73"/>
      <c r="ISG456" s="73"/>
      <c r="ISH456" s="73"/>
      <c r="ISI456" s="73"/>
      <c r="ISJ456" s="73"/>
      <c r="ISK456" s="73"/>
      <c r="ISL456" s="73"/>
      <c r="ISM456" s="73"/>
      <c r="ISN456" s="73"/>
      <c r="ISO456" s="73"/>
      <c r="ISP456" s="73"/>
      <c r="ISQ456" s="73"/>
      <c r="ISR456" s="73"/>
      <c r="ISS456" s="73"/>
      <c r="IST456" s="73"/>
      <c r="ISU456" s="73"/>
      <c r="ISV456" s="73"/>
      <c r="ISW456" s="73"/>
      <c r="ISX456" s="73"/>
      <c r="ISY456" s="73"/>
      <c r="ISZ456" s="73"/>
      <c r="ITA456" s="73"/>
      <c r="ITB456" s="73"/>
      <c r="ITC456" s="73"/>
      <c r="ITD456" s="73"/>
      <c r="ITE456" s="73"/>
      <c r="ITF456" s="73"/>
      <c r="ITG456" s="73"/>
      <c r="ITH456" s="73"/>
      <c r="ITI456" s="73"/>
      <c r="ITJ456" s="73"/>
      <c r="ITK456" s="73"/>
      <c r="ITL456" s="73"/>
      <c r="ITM456" s="73"/>
      <c r="ITN456" s="73"/>
      <c r="ITO456" s="73"/>
      <c r="ITP456" s="73"/>
      <c r="ITQ456" s="73"/>
      <c r="ITR456" s="73"/>
      <c r="ITS456" s="73"/>
      <c r="ITT456" s="73"/>
      <c r="ITU456" s="73"/>
      <c r="ITV456" s="73"/>
      <c r="ITW456" s="73"/>
      <c r="ITX456" s="73"/>
      <c r="ITY456" s="73"/>
      <c r="ITZ456" s="73"/>
      <c r="IUA456" s="73"/>
      <c r="IUB456" s="73"/>
      <c r="IUC456" s="73"/>
      <c r="IUD456" s="73"/>
      <c r="IUE456" s="73"/>
      <c r="IUF456" s="73"/>
      <c r="IUG456" s="73"/>
      <c r="IUH456" s="73"/>
      <c r="IUI456" s="73"/>
      <c r="IUJ456" s="73"/>
      <c r="IUK456" s="73"/>
      <c r="IUL456" s="73"/>
      <c r="IUM456" s="73"/>
      <c r="IUN456" s="73"/>
      <c r="IUO456" s="73"/>
      <c r="IUP456" s="73"/>
      <c r="IUQ456" s="73"/>
      <c r="IUR456" s="73"/>
      <c r="IUS456" s="73"/>
      <c r="IUT456" s="73"/>
      <c r="IUU456" s="73"/>
      <c r="IUV456" s="73"/>
      <c r="IUW456" s="73"/>
      <c r="IUX456" s="73"/>
      <c r="IUY456" s="73"/>
      <c r="IUZ456" s="73"/>
      <c r="IVA456" s="73"/>
      <c r="IVB456" s="73"/>
      <c r="IVC456" s="73"/>
      <c r="IVD456" s="73"/>
      <c r="IVE456" s="73"/>
      <c r="IVF456" s="73"/>
      <c r="IVG456" s="73"/>
      <c r="IVH456" s="73"/>
      <c r="IVI456" s="73"/>
      <c r="IVJ456" s="73"/>
      <c r="IVK456" s="73"/>
      <c r="IVL456" s="73"/>
      <c r="IVM456" s="73"/>
      <c r="IVN456" s="73"/>
      <c r="IVO456" s="73"/>
      <c r="IVP456" s="73"/>
      <c r="IVQ456" s="73"/>
      <c r="IVR456" s="73"/>
      <c r="IVS456" s="73"/>
      <c r="IVT456" s="73"/>
      <c r="IVU456" s="73"/>
      <c r="IVV456" s="73"/>
      <c r="IVW456" s="73"/>
      <c r="IVX456" s="73"/>
      <c r="IVY456" s="73"/>
      <c r="IVZ456" s="73"/>
      <c r="IWA456" s="73"/>
      <c r="IWB456" s="73"/>
      <c r="IWC456" s="73"/>
      <c r="IWD456" s="73"/>
      <c r="IWE456" s="73"/>
      <c r="IWF456" s="73"/>
      <c r="IWG456" s="73"/>
      <c r="IWH456" s="73"/>
      <c r="IWI456" s="73"/>
      <c r="IWJ456" s="73"/>
      <c r="IWK456" s="73"/>
      <c r="IWL456" s="73"/>
      <c r="IWM456" s="73"/>
      <c r="IWN456" s="73"/>
      <c r="IWO456" s="73"/>
      <c r="IWP456" s="73"/>
      <c r="IWQ456" s="73"/>
      <c r="IWR456" s="73"/>
      <c r="IWS456" s="73"/>
      <c r="IWT456" s="73"/>
      <c r="IWU456" s="73"/>
      <c r="IWV456" s="73"/>
      <c r="IWW456" s="73"/>
      <c r="IWX456" s="73"/>
      <c r="IWY456" s="73"/>
      <c r="IWZ456" s="73"/>
      <c r="IXA456" s="73"/>
      <c r="IXB456" s="73"/>
      <c r="IXC456" s="73"/>
      <c r="IXD456" s="73"/>
      <c r="IXE456" s="73"/>
      <c r="IXF456" s="73"/>
      <c r="IXG456" s="73"/>
      <c r="IXH456" s="73"/>
      <c r="IXI456" s="73"/>
      <c r="IXJ456" s="73"/>
      <c r="IXK456" s="73"/>
      <c r="IXL456" s="73"/>
      <c r="IXM456" s="73"/>
      <c r="IXN456" s="73"/>
      <c r="IXO456" s="73"/>
      <c r="IXP456" s="73"/>
      <c r="IXQ456" s="73"/>
      <c r="IXR456" s="73"/>
      <c r="IXS456" s="73"/>
      <c r="IXT456" s="73"/>
      <c r="IXU456" s="73"/>
      <c r="IXV456" s="73"/>
      <c r="IXW456" s="73"/>
      <c r="IXX456" s="73"/>
      <c r="IXY456" s="73"/>
      <c r="IXZ456" s="73"/>
      <c r="IYA456" s="73"/>
      <c r="IYB456" s="73"/>
      <c r="IYC456" s="73"/>
      <c r="IYD456" s="73"/>
      <c r="IYE456" s="73"/>
      <c r="IYF456" s="73"/>
      <c r="IYG456" s="73"/>
      <c r="IYH456" s="73"/>
      <c r="IYI456" s="73"/>
      <c r="IYJ456" s="73"/>
      <c r="IYK456" s="73"/>
      <c r="IYL456" s="73"/>
      <c r="IYM456" s="73"/>
      <c r="IYN456" s="73"/>
      <c r="IYO456" s="73"/>
      <c r="IYP456" s="73"/>
      <c r="IYQ456" s="73"/>
      <c r="IYR456" s="73"/>
      <c r="IYS456" s="73"/>
      <c r="IYT456" s="73"/>
      <c r="IYU456" s="73"/>
      <c r="IYV456" s="73"/>
      <c r="IYW456" s="73"/>
      <c r="IYX456" s="73"/>
      <c r="IYY456" s="73"/>
      <c r="IYZ456" s="73"/>
      <c r="IZA456" s="73"/>
      <c r="IZB456" s="73"/>
      <c r="IZC456" s="73"/>
      <c r="IZD456" s="73"/>
      <c r="IZE456" s="73"/>
      <c r="IZF456" s="73"/>
      <c r="IZG456" s="73"/>
      <c r="IZH456" s="73"/>
      <c r="IZI456" s="73"/>
      <c r="IZJ456" s="73"/>
      <c r="IZK456" s="73"/>
      <c r="IZL456" s="73"/>
      <c r="IZM456" s="73"/>
      <c r="IZN456" s="73"/>
      <c r="IZO456" s="73"/>
      <c r="IZP456" s="73"/>
      <c r="IZQ456" s="73"/>
      <c r="IZR456" s="73"/>
      <c r="IZS456" s="73"/>
      <c r="IZT456" s="73"/>
      <c r="IZU456" s="73"/>
      <c r="IZV456" s="73"/>
      <c r="IZW456" s="73"/>
      <c r="IZX456" s="73"/>
      <c r="IZY456" s="73"/>
      <c r="IZZ456" s="73"/>
      <c r="JAA456" s="73"/>
      <c r="JAB456" s="73"/>
      <c r="JAC456" s="73"/>
      <c r="JAD456" s="73"/>
      <c r="JAE456" s="73"/>
      <c r="JAF456" s="73"/>
      <c r="JAG456" s="73"/>
      <c r="JAH456" s="73"/>
      <c r="JAI456" s="73"/>
      <c r="JAJ456" s="73"/>
      <c r="JAK456" s="73"/>
      <c r="JAL456" s="73"/>
      <c r="JAM456" s="73"/>
      <c r="JAN456" s="73"/>
      <c r="JAO456" s="73"/>
      <c r="JAP456" s="73"/>
      <c r="JAQ456" s="73"/>
      <c r="JAR456" s="73"/>
      <c r="JAS456" s="73"/>
      <c r="JAT456" s="73"/>
      <c r="JAU456" s="73"/>
      <c r="JAV456" s="73"/>
      <c r="JAW456" s="73"/>
      <c r="JAX456" s="73"/>
      <c r="JAY456" s="73"/>
      <c r="JAZ456" s="73"/>
      <c r="JBA456" s="73"/>
      <c r="JBB456" s="73"/>
      <c r="JBC456" s="73"/>
      <c r="JBD456" s="73"/>
      <c r="JBE456" s="73"/>
      <c r="JBF456" s="73"/>
      <c r="JBG456" s="73"/>
      <c r="JBH456" s="73"/>
      <c r="JBI456" s="73"/>
      <c r="JBJ456" s="73"/>
      <c r="JBK456" s="73"/>
      <c r="JBL456" s="73"/>
      <c r="JBM456" s="73"/>
      <c r="JBN456" s="73"/>
      <c r="JBO456" s="73"/>
      <c r="JBP456" s="73"/>
      <c r="JBQ456" s="73"/>
      <c r="JBR456" s="73"/>
      <c r="JBS456" s="73"/>
      <c r="JBT456" s="73"/>
      <c r="JBU456" s="73"/>
      <c r="JBV456" s="73"/>
      <c r="JBW456" s="73"/>
      <c r="JBX456" s="73"/>
      <c r="JBY456" s="73"/>
      <c r="JBZ456" s="73"/>
      <c r="JCA456" s="73"/>
      <c r="JCB456" s="73"/>
      <c r="JCC456" s="73"/>
      <c r="JCD456" s="73"/>
      <c r="JCE456" s="73"/>
      <c r="JCF456" s="73"/>
      <c r="JCG456" s="73"/>
      <c r="JCH456" s="73"/>
      <c r="JCI456" s="73"/>
      <c r="JCJ456" s="73"/>
      <c r="JCK456" s="73"/>
      <c r="JCL456" s="73"/>
      <c r="JCM456" s="73"/>
      <c r="JCN456" s="73"/>
      <c r="JCO456" s="73"/>
      <c r="JCP456" s="73"/>
      <c r="JCQ456" s="73"/>
      <c r="JCR456" s="73"/>
      <c r="JCS456" s="73"/>
      <c r="JCT456" s="73"/>
      <c r="JCU456" s="73"/>
      <c r="JCV456" s="73"/>
      <c r="JCW456" s="73"/>
      <c r="JCX456" s="73"/>
      <c r="JCY456" s="73"/>
      <c r="JCZ456" s="73"/>
      <c r="JDA456" s="73"/>
      <c r="JDB456" s="73"/>
      <c r="JDC456" s="73"/>
      <c r="JDD456" s="73"/>
      <c r="JDE456" s="73"/>
      <c r="JDF456" s="73"/>
      <c r="JDG456" s="73"/>
      <c r="JDH456" s="73"/>
      <c r="JDI456" s="73"/>
      <c r="JDJ456" s="73"/>
      <c r="JDK456" s="73"/>
      <c r="JDL456" s="73"/>
      <c r="JDM456" s="73"/>
      <c r="JDN456" s="73"/>
      <c r="JDO456" s="73"/>
      <c r="JDP456" s="73"/>
      <c r="JDQ456" s="73"/>
      <c r="JDR456" s="73"/>
      <c r="JDS456" s="73"/>
      <c r="JDT456" s="73"/>
      <c r="JDU456" s="73"/>
      <c r="JDV456" s="73"/>
      <c r="JDW456" s="73"/>
      <c r="JDX456" s="73"/>
      <c r="JDY456" s="73"/>
      <c r="JDZ456" s="73"/>
      <c r="JEA456" s="73"/>
      <c r="JEB456" s="73"/>
      <c r="JEC456" s="73"/>
      <c r="JED456" s="73"/>
      <c r="JEE456" s="73"/>
      <c r="JEF456" s="73"/>
      <c r="JEG456" s="73"/>
      <c r="JEH456" s="73"/>
      <c r="JEI456" s="73"/>
      <c r="JEJ456" s="73"/>
      <c r="JEK456" s="73"/>
      <c r="JEL456" s="73"/>
      <c r="JEM456" s="73"/>
      <c r="JEN456" s="73"/>
      <c r="JEO456" s="73"/>
      <c r="JEP456" s="73"/>
      <c r="JEQ456" s="73"/>
      <c r="JER456" s="73"/>
      <c r="JES456" s="73"/>
      <c r="JET456" s="73"/>
      <c r="JEU456" s="73"/>
      <c r="JEV456" s="73"/>
      <c r="JEW456" s="73"/>
      <c r="JEX456" s="73"/>
      <c r="JEY456" s="73"/>
      <c r="JEZ456" s="73"/>
      <c r="JFA456" s="73"/>
      <c r="JFB456" s="73"/>
      <c r="JFC456" s="73"/>
      <c r="JFD456" s="73"/>
      <c r="JFE456" s="73"/>
      <c r="JFF456" s="73"/>
      <c r="JFG456" s="73"/>
      <c r="JFH456" s="73"/>
      <c r="JFI456" s="73"/>
      <c r="JFJ456" s="73"/>
      <c r="JFK456" s="73"/>
      <c r="JFL456" s="73"/>
      <c r="JFM456" s="73"/>
      <c r="JFN456" s="73"/>
      <c r="JFO456" s="73"/>
      <c r="JFP456" s="73"/>
      <c r="JFQ456" s="73"/>
      <c r="JFR456" s="73"/>
      <c r="JFS456" s="73"/>
      <c r="JFT456" s="73"/>
      <c r="JFU456" s="73"/>
      <c r="JFV456" s="73"/>
      <c r="JFW456" s="73"/>
      <c r="JFX456" s="73"/>
      <c r="JFY456" s="73"/>
      <c r="JFZ456" s="73"/>
      <c r="JGA456" s="73"/>
      <c r="JGB456" s="73"/>
      <c r="JGC456" s="73"/>
      <c r="JGD456" s="73"/>
      <c r="JGE456" s="73"/>
      <c r="JGF456" s="73"/>
      <c r="JGG456" s="73"/>
      <c r="JGH456" s="73"/>
      <c r="JGI456" s="73"/>
      <c r="JGJ456" s="73"/>
      <c r="JGK456" s="73"/>
      <c r="JGL456" s="73"/>
      <c r="JGM456" s="73"/>
      <c r="JGN456" s="73"/>
      <c r="JGO456" s="73"/>
      <c r="JGP456" s="73"/>
      <c r="JGQ456" s="73"/>
      <c r="JGR456" s="73"/>
      <c r="JGS456" s="73"/>
      <c r="JGT456" s="73"/>
      <c r="JGU456" s="73"/>
      <c r="JGV456" s="73"/>
      <c r="JGW456" s="73"/>
      <c r="JGX456" s="73"/>
      <c r="JGY456" s="73"/>
      <c r="JGZ456" s="73"/>
      <c r="JHA456" s="73"/>
      <c r="JHB456" s="73"/>
      <c r="JHC456" s="73"/>
      <c r="JHD456" s="73"/>
      <c r="JHE456" s="73"/>
      <c r="JHF456" s="73"/>
      <c r="JHG456" s="73"/>
      <c r="JHH456" s="73"/>
      <c r="JHI456" s="73"/>
      <c r="JHJ456" s="73"/>
      <c r="JHK456" s="73"/>
      <c r="JHL456" s="73"/>
      <c r="JHM456" s="73"/>
      <c r="JHN456" s="73"/>
      <c r="JHO456" s="73"/>
      <c r="JHP456" s="73"/>
      <c r="JHQ456" s="73"/>
      <c r="JHR456" s="73"/>
      <c r="JHS456" s="73"/>
      <c r="JHT456" s="73"/>
      <c r="JHU456" s="73"/>
      <c r="JHV456" s="73"/>
      <c r="JHW456" s="73"/>
      <c r="JHX456" s="73"/>
      <c r="JHY456" s="73"/>
      <c r="JHZ456" s="73"/>
      <c r="JIA456" s="73"/>
      <c r="JIB456" s="73"/>
      <c r="JIC456" s="73"/>
      <c r="JID456" s="73"/>
      <c r="JIE456" s="73"/>
      <c r="JIF456" s="73"/>
      <c r="JIG456" s="73"/>
      <c r="JIH456" s="73"/>
      <c r="JII456" s="73"/>
      <c r="JIJ456" s="73"/>
      <c r="JIK456" s="73"/>
      <c r="JIL456" s="73"/>
      <c r="JIM456" s="73"/>
      <c r="JIN456" s="73"/>
      <c r="JIO456" s="73"/>
      <c r="JIP456" s="73"/>
      <c r="JIQ456" s="73"/>
      <c r="JIR456" s="73"/>
      <c r="JIS456" s="73"/>
      <c r="JIT456" s="73"/>
      <c r="JIU456" s="73"/>
      <c r="JIV456" s="73"/>
      <c r="JIW456" s="73"/>
      <c r="JIX456" s="73"/>
      <c r="JIY456" s="73"/>
      <c r="JIZ456" s="73"/>
      <c r="JJA456" s="73"/>
      <c r="JJB456" s="73"/>
      <c r="JJC456" s="73"/>
      <c r="JJD456" s="73"/>
      <c r="JJE456" s="73"/>
      <c r="JJF456" s="73"/>
      <c r="JJG456" s="73"/>
      <c r="JJH456" s="73"/>
      <c r="JJI456" s="73"/>
      <c r="JJJ456" s="73"/>
      <c r="JJK456" s="73"/>
      <c r="JJL456" s="73"/>
      <c r="JJM456" s="73"/>
      <c r="JJN456" s="73"/>
      <c r="JJO456" s="73"/>
      <c r="JJP456" s="73"/>
      <c r="JJQ456" s="73"/>
      <c r="JJR456" s="73"/>
      <c r="JJS456" s="73"/>
      <c r="JJT456" s="73"/>
      <c r="JJU456" s="73"/>
      <c r="JJV456" s="73"/>
      <c r="JJW456" s="73"/>
      <c r="JJX456" s="73"/>
      <c r="JJY456" s="73"/>
      <c r="JJZ456" s="73"/>
      <c r="JKA456" s="73"/>
      <c r="JKB456" s="73"/>
      <c r="JKC456" s="73"/>
      <c r="JKD456" s="73"/>
      <c r="JKE456" s="73"/>
      <c r="JKF456" s="73"/>
      <c r="JKG456" s="73"/>
      <c r="JKH456" s="73"/>
      <c r="JKI456" s="73"/>
      <c r="JKJ456" s="73"/>
      <c r="JKK456" s="73"/>
      <c r="JKL456" s="73"/>
      <c r="JKM456" s="73"/>
      <c r="JKN456" s="73"/>
      <c r="JKO456" s="73"/>
      <c r="JKP456" s="73"/>
      <c r="JKQ456" s="73"/>
      <c r="JKR456" s="73"/>
      <c r="JKS456" s="73"/>
      <c r="JKT456" s="73"/>
      <c r="JKU456" s="73"/>
      <c r="JKV456" s="73"/>
      <c r="JKW456" s="73"/>
      <c r="JKX456" s="73"/>
      <c r="JKY456" s="73"/>
      <c r="JKZ456" s="73"/>
      <c r="JLA456" s="73"/>
      <c r="JLB456" s="73"/>
      <c r="JLC456" s="73"/>
      <c r="JLD456" s="73"/>
      <c r="JLE456" s="73"/>
      <c r="JLF456" s="73"/>
      <c r="JLG456" s="73"/>
      <c r="JLH456" s="73"/>
      <c r="JLI456" s="73"/>
      <c r="JLJ456" s="73"/>
      <c r="JLK456" s="73"/>
      <c r="JLL456" s="73"/>
      <c r="JLM456" s="73"/>
      <c r="JLN456" s="73"/>
      <c r="JLO456" s="73"/>
      <c r="JLP456" s="73"/>
      <c r="JLQ456" s="73"/>
      <c r="JLR456" s="73"/>
      <c r="JLS456" s="73"/>
      <c r="JLT456" s="73"/>
      <c r="JLU456" s="73"/>
      <c r="JLV456" s="73"/>
      <c r="JLW456" s="73"/>
      <c r="JLX456" s="73"/>
      <c r="JLY456" s="73"/>
      <c r="JLZ456" s="73"/>
      <c r="JMA456" s="73"/>
      <c r="JMB456" s="73"/>
      <c r="JMC456" s="73"/>
      <c r="JMD456" s="73"/>
      <c r="JME456" s="73"/>
      <c r="JMF456" s="73"/>
      <c r="JMG456" s="73"/>
      <c r="JMH456" s="73"/>
      <c r="JMI456" s="73"/>
      <c r="JMJ456" s="73"/>
      <c r="JMK456" s="73"/>
      <c r="JML456" s="73"/>
      <c r="JMM456" s="73"/>
      <c r="JMN456" s="73"/>
      <c r="JMO456" s="73"/>
      <c r="JMP456" s="73"/>
      <c r="JMQ456" s="73"/>
      <c r="JMR456" s="73"/>
      <c r="JMS456" s="73"/>
      <c r="JMT456" s="73"/>
      <c r="JMU456" s="73"/>
      <c r="JMV456" s="73"/>
      <c r="JMW456" s="73"/>
      <c r="JMX456" s="73"/>
      <c r="JMY456" s="73"/>
      <c r="JMZ456" s="73"/>
      <c r="JNA456" s="73"/>
      <c r="JNB456" s="73"/>
      <c r="JNC456" s="73"/>
      <c r="JND456" s="73"/>
      <c r="JNE456" s="73"/>
      <c r="JNF456" s="73"/>
      <c r="JNG456" s="73"/>
      <c r="JNH456" s="73"/>
      <c r="JNI456" s="73"/>
      <c r="JNJ456" s="73"/>
      <c r="JNK456" s="73"/>
      <c r="JNL456" s="73"/>
      <c r="JNM456" s="73"/>
      <c r="JNN456" s="73"/>
      <c r="JNO456" s="73"/>
      <c r="JNP456" s="73"/>
      <c r="JNQ456" s="73"/>
      <c r="JNR456" s="73"/>
      <c r="JNS456" s="73"/>
      <c r="JNT456" s="73"/>
      <c r="JNU456" s="73"/>
      <c r="JNV456" s="73"/>
      <c r="JNW456" s="73"/>
      <c r="JNX456" s="73"/>
      <c r="JNY456" s="73"/>
      <c r="JNZ456" s="73"/>
      <c r="JOA456" s="73"/>
      <c r="JOB456" s="73"/>
      <c r="JOC456" s="73"/>
      <c r="JOD456" s="73"/>
      <c r="JOE456" s="73"/>
      <c r="JOF456" s="73"/>
      <c r="JOG456" s="73"/>
      <c r="JOH456" s="73"/>
      <c r="JOI456" s="73"/>
      <c r="JOJ456" s="73"/>
      <c r="JOK456" s="73"/>
      <c r="JOL456" s="73"/>
      <c r="JOM456" s="73"/>
      <c r="JON456" s="73"/>
      <c r="JOO456" s="73"/>
      <c r="JOP456" s="73"/>
      <c r="JOQ456" s="73"/>
      <c r="JOR456" s="73"/>
      <c r="JOS456" s="73"/>
      <c r="JOT456" s="73"/>
      <c r="JOU456" s="73"/>
      <c r="JOV456" s="73"/>
      <c r="JOW456" s="73"/>
      <c r="JOX456" s="73"/>
      <c r="JOY456" s="73"/>
      <c r="JOZ456" s="73"/>
      <c r="JPA456" s="73"/>
      <c r="JPB456" s="73"/>
      <c r="JPC456" s="73"/>
      <c r="JPD456" s="73"/>
      <c r="JPE456" s="73"/>
      <c r="JPF456" s="73"/>
      <c r="JPG456" s="73"/>
      <c r="JPH456" s="73"/>
      <c r="JPI456" s="73"/>
      <c r="JPJ456" s="73"/>
      <c r="JPK456" s="73"/>
      <c r="JPL456" s="73"/>
      <c r="JPM456" s="73"/>
      <c r="JPN456" s="73"/>
      <c r="JPO456" s="73"/>
      <c r="JPP456" s="73"/>
      <c r="JPQ456" s="73"/>
      <c r="JPR456" s="73"/>
      <c r="JPS456" s="73"/>
      <c r="JPT456" s="73"/>
      <c r="JPU456" s="73"/>
      <c r="JPV456" s="73"/>
      <c r="JPW456" s="73"/>
      <c r="JPX456" s="73"/>
      <c r="JPY456" s="73"/>
      <c r="JPZ456" s="73"/>
      <c r="JQA456" s="73"/>
      <c r="JQB456" s="73"/>
      <c r="JQC456" s="73"/>
      <c r="JQD456" s="73"/>
      <c r="JQE456" s="73"/>
      <c r="JQF456" s="73"/>
      <c r="JQG456" s="73"/>
      <c r="JQH456" s="73"/>
      <c r="JQI456" s="73"/>
      <c r="JQJ456" s="73"/>
      <c r="JQK456" s="73"/>
      <c r="JQL456" s="73"/>
      <c r="JQM456" s="73"/>
      <c r="JQN456" s="73"/>
      <c r="JQO456" s="73"/>
      <c r="JQP456" s="73"/>
      <c r="JQQ456" s="73"/>
      <c r="JQR456" s="73"/>
      <c r="JQS456" s="73"/>
      <c r="JQT456" s="73"/>
      <c r="JQU456" s="73"/>
      <c r="JQV456" s="73"/>
      <c r="JQW456" s="73"/>
      <c r="JQX456" s="73"/>
      <c r="JQY456" s="73"/>
      <c r="JQZ456" s="73"/>
      <c r="JRA456" s="73"/>
      <c r="JRB456" s="73"/>
      <c r="JRC456" s="73"/>
      <c r="JRD456" s="73"/>
      <c r="JRE456" s="73"/>
      <c r="JRF456" s="73"/>
      <c r="JRG456" s="73"/>
      <c r="JRH456" s="73"/>
      <c r="JRI456" s="73"/>
      <c r="JRJ456" s="73"/>
      <c r="JRK456" s="73"/>
      <c r="JRL456" s="73"/>
      <c r="JRM456" s="73"/>
      <c r="JRN456" s="73"/>
      <c r="JRO456" s="73"/>
      <c r="JRP456" s="73"/>
      <c r="JRQ456" s="73"/>
      <c r="JRR456" s="73"/>
      <c r="JRS456" s="73"/>
      <c r="JRT456" s="73"/>
      <c r="JRU456" s="73"/>
      <c r="JRV456" s="73"/>
      <c r="JRW456" s="73"/>
      <c r="JRX456" s="73"/>
      <c r="JRY456" s="73"/>
      <c r="JRZ456" s="73"/>
      <c r="JSA456" s="73"/>
      <c r="JSB456" s="73"/>
      <c r="JSC456" s="73"/>
      <c r="JSD456" s="73"/>
      <c r="JSE456" s="73"/>
      <c r="JSF456" s="73"/>
      <c r="JSG456" s="73"/>
      <c r="JSH456" s="73"/>
      <c r="JSI456" s="73"/>
      <c r="JSJ456" s="73"/>
      <c r="JSK456" s="73"/>
      <c r="JSL456" s="73"/>
      <c r="JSM456" s="73"/>
      <c r="JSN456" s="73"/>
      <c r="JSO456" s="73"/>
      <c r="JSP456" s="73"/>
      <c r="JSQ456" s="73"/>
      <c r="JSR456" s="73"/>
      <c r="JSS456" s="73"/>
      <c r="JST456" s="73"/>
      <c r="JSU456" s="73"/>
      <c r="JSV456" s="73"/>
      <c r="JSW456" s="73"/>
      <c r="JSX456" s="73"/>
      <c r="JSY456" s="73"/>
      <c r="JSZ456" s="73"/>
      <c r="JTA456" s="73"/>
      <c r="JTB456" s="73"/>
      <c r="JTC456" s="73"/>
      <c r="JTD456" s="73"/>
      <c r="JTE456" s="73"/>
      <c r="JTF456" s="73"/>
      <c r="JTG456" s="73"/>
      <c r="JTH456" s="73"/>
      <c r="JTI456" s="73"/>
      <c r="JTJ456" s="73"/>
      <c r="JTK456" s="73"/>
      <c r="JTL456" s="73"/>
      <c r="JTM456" s="73"/>
      <c r="JTN456" s="73"/>
      <c r="JTO456" s="73"/>
      <c r="JTP456" s="73"/>
      <c r="JTQ456" s="73"/>
      <c r="JTR456" s="73"/>
      <c r="JTS456" s="73"/>
      <c r="JTT456" s="73"/>
      <c r="JTU456" s="73"/>
      <c r="JTV456" s="73"/>
      <c r="JTW456" s="73"/>
      <c r="JTX456" s="73"/>
      <c r="JTY456" s="73"/>
      <c r="JTZ456" s="73"/>
      <c r="JUA456" s="73"/>
      <c r="JUB456" s="73"/>
      <c r="JUC456" s="73"/>
      <c r="JUD456" s="73"/>
      <c r="JUE456" s="73"/>
      <c r="JUF456" s="73"/>
      <c r="JUG456" s="73"/>
      <c r="JUH456" s="73"/>
      <c r="JUI456" s="73"/>
      <c r="JUJ456" s="73"/>
      <c r="JUK456" s="73"/>
      <c r="JUL456" s="73"/>
      <c r="JUM456" s="73"/>
      <c r="JUN456" s="73"/>
      <c r="JUO456" s="73"/>
      <c r="JUP456" s="73"/>
      <c r="JUQ456" s="73"/>
      <c r="JUR456" s="73"/>
      <c r="JUS456" s="73"/>
      <c r="JUT456" s="73"/>
      <c r="JUU456" s="73"/>
      <c r="JUV456" s="73"/>
      <c r="JUW456" s="73"/>
      <c r="JUX456" s="73"/>
      <c r="JUY456" s="73"/>
      <c r="JUZ456" s="73"/>
      <c r="JVA456" s="73"/>
      <c r="JVB456" s="73"/>
      <c r="JVC456" s="73"/>
      <c r="JVD456" s="73"/>
      <c r="JVE456" s="73"/>
      <c r="JVF456" s="73"/>
      <c r="JVG456" s="73"/>
      <c r="JVH456" s="73"/>
      <c r="JVI456" s="73"/>
      <c r="JVJ456" s="73"/>
      <c r="JVK456" s="73"/>
      <c r="JVL456" s="73"/>
      <c r="JVM456" s="73"/>
      <c r="JVN456" s="73"/>
      <c r="JVO456" s="73"/>
      <c r="JVP456" s="73"/>
      <c r="JVQ456" s="73"/>
      <c r="JVR456" s="73"/>
      <c r="JVS456" s="73"/>
      <c r="JVT456" s="73"/>
      <c r="JVU456" s="73"/>
      <c r="JVV456" s="73"/>
      <c r="JVW456" s="73"/>
      <c r="JVX456" s="73"/>
      <c r="JVY456" s="73"/>
      <c r="JVZ456" s="73"/>
      <c r="JWA456" s="73"/>
      <c r="JWB456" s="73"/>
      <c r="JWC456" s="73"/>
      <c r="JWD456" s="73"/>
      <c r="JWE456" s="73"/>
      <c r="JWF456" s="73"/>
      <c r="JWG456" s="73"/>
      <c r="JWH456" s="73"/>
      <c r="JWI456" s="73"/>
      <c r="JWJ456" s="73"/>
      <c r="JWK456" s="73"/>
      <c r="JWL456" s="73"/>
      <c r="JWM456" s="73"/>
      <c r="JWN456" s="73"/>
      <c r="JWO456" s="73"/>
      <c r="JWP456" s="73"/>
      <c r="JWQ456" s="73"/>
      <c r="JWR456" s="73"/>
      <c r="JWS456" s="73"/>
      <c r="JWT456" s="73"/>
      <c r="JWU456" s="73"/>
      <c r="JWV456" s="73"/>
      <c r="JWW456" s="73"/>
      <c r="JWX456" s="73"/>
      <c r="JWY456" s="73"/>
      <c r="JWZ456" s="73"/>
      <c r="JXA456" s="73"/>
      <c r="JXB456" s="73"/>
      <c r="JXC456" s="73"/>
      <c r="JXD456" s="73"/>
      <c r="JXE456" s="73"/>
      <c r="JXF456" s="73"/>
      <c r="JXG456" s="73"/>
      <c r="JXH456" s="73"/>
      <c r="JXI456" s="73"/>
      <c r="JXJ456" s="73"/>
      <c r="JXK456" s="73"/>
      <c r="JXL456" s="73"/>
      <c r="JXM456" s="73"/>
      <c r="JXN456" s="73"/>
      <c r="JXO456" s="73"/>
      <c r="JXP456" s="73"/>
      <c r="JXQ456" s="73"/>
      <c r="JXR456" s="73"/>
      <c r="JXS456" s="73"/>
      <c r="JXT456" s="73"/>
      <c r="JXU456" s="73"/>
      <c r="JXV456" s="73"/>
      <c r="JXW456" s="73"/>
      <c r="JXX456" s="73"/>
      <c r="JXY456" s="73"/>
      <c r="JXZ456" s="73"/>
      <c r="JYA456" s="73"/>
      <c r="JYB456" s="73"/>
      <c r="JYC456" s="73"/>
      <c r="JYD456" s="73"/>
      <c r="JYE456" s="73"/>
      <c r="JYF456" s="73"/>
      <c r="JYG456" s="73"/>
      <c r="JYH456" s="73"/>
      <c r="JYI456" s="73"/>
      <c r="JYJ456" s="73"/>
      <c r="JYK456" s="73"/>
      <c r="JYL456" s="73"/>
      <c r="JYM456" s="73"/>
      <c r="JYN456" s="73"/>
      <c r="JYO456" s="73"/>
      <c r="JYP456" s="73"/>
      <c r="JYQ456" s="73"/>
      <c r="JYR456" s="73"/>
      <c r="JYS456" s="73"/>
      <c r="JYT456" s="73"/>
      <c r="JYU456" s="73"/>
      <c r="JYV456" s="73"/>
      <c r="JYW456" s="73"/>
      <c r="JYX456" s="73"/>
      <c r="JYY456" s="73"/>
      <c r="JYZ456" s="73"/>
      <c r="JZA456" s="73"/>
      <c r="JZB456" s="73"/>
      <c r="JZC456" s="73"/>
      <c r="JZD456" s="73"/>
      <c r="JZE456" s="73"/>
      <c r="JZF456" s="73"/>
      <c r="JZG456" s="73"/>
      <c r="JZH456" s="73"/>
      <c r="JZI456" s="73"/>
      <c r="JZJ456" s="73"/>
      <c r="JZK456" s="73"/>
      <c r="JZL456" s="73"/>
      <c r="JZM456" s="73"/>
      <c r="JZN456" s="73"/>
      <c r="JZO456" s="73"/>
      <c r="JZP456" s="73"/>
      <c r="JZQ456" s="73"/>
      <c r="JZR456" s="73"/>
      <c r="JZS456" s="73"/>
      <c r="JZT456" s="73"/>
      <c r="JZU456" s="73"/>
      <c r="JZV456" s="73"/>
      <c r="JZW456" s="73"/>
      <c r="JZX456" s="73"/>
      <c r="JZY456" s="73"/>
      <c r="JZZ456" s="73"/>
      <c r="KAA456" s="73"/>
      <c r="KAB456" s="73"/>
      <c r="KAC456" s="73"/>
      <c r="KAD456" s="73"/>
      <c r="KAE456" s="73"/>
      <c r="KAF456" s="73"/>
      <c r="KAG456" s="73"/>
      <c r="KAH456" s="73"/>
      <c r="KAI456" s="73"/>
      <c r="KAJ456" s="73"/>
      <c r="KAK456" s="73"/>
      <c r="KAL456" s="73"/>
      <c r="KAM456" s="73"/>
      <c r="KAN456" s="73"/>
      <c r="KAO456" s="73"/>
      <c r="KAP456" s="73"/>
      <c r="KAQ456" s="73"/>
      <c r="KAR456" s="73"/>
      <c r="KAS456" s="73"/>
      <c r="KAT456" s="73"/>
      <c r="KAU456" s="73"/>
      <c r="KAV456" s="73"/>
      <c r="KAW456" s="73"/>
      <c r="KAX456" s="73"/>
      <c r="KAY456" s="73"/>
      <c r="KAZ456" s="73"/>
      <c r="KBA456" s="73"/>
      <c r="KBB456" s="73"/>
      <c r="KBC456" s="73"/>
      <c r="KBD456" s="73"/>
      <c r="KBE456" s="73"/>
      <c r="KBF456" s="73"/>
      <c r="KBG456" s="73"/>
      <c r="KBH456" s="73"/>
      <c r="KBI456" s="73"/>
      <c r="KBJ456" s="73"/>
      <c r="KBK456" s="73"/>
      <c r="KBL456" s="73"/>
      <c r="KBM456" s="73"/>
      <c r="KBN456" s="73"/>
      <c r="KBO456" s="73"/>
      <c r="KBP456" s="73"/>
      <c r="KBQ456" s="73"/>
      <c r="KBR456" s="73"/>
      <c r="KBS456" s="73"/>
      <c r="KBT456" s="73"/>
      <c r="KBU456" s="73"/>
      <c r="KBV456" s="73"/>
      <c r="KBW456" s="73"/>
      <c r="KBX456" s="73"/>
      <c r="KBY456" s="73"/>
      <c r="KBZ456" s="73"/>
      <c r="KCA456" s="73"/>
      <c r="KCB456" s="73"/>
      <c r="KCC456" s="73"/>
      <c r="KCD456" s="73"/>
      <c r="KCE456" s="73"/>
      <c r="KCF456" s="73"/>
      <c r="KCG456" s="73"/>
      <c r="KCH456" s="73"/>
      <c r="KCI456" s="73"/>
      <c r="KCJ456" s="73"/>
      <c r="KCK456" s="73"/>
      <c r="KCL456" s="73"/>
      <c r="KCM456" s="73"/>
      <c r="KCN456" s="73"/>
      <c r="KCO456" s="73"/>
      <c r="KCP456" s="73"/>
      <c r="KCQ456" s="73"/>
      <c r="KCR456" s="73"/>
      <c r="KCS456" s="73"/>
      <c r="KCT456" s="73"/>
      <c r="KCU456" s="73"/>
      <c r="KCV456" s="73"/>
      <c r="KCW456" s="73"/>
      <c r="KCX456" s="73"/>
      <c r="KCY456" s="73"/>
      <c r="KCZ456" s="73"/>
      <c r="KDA456" s="73"/>
      <c r="KDB456" s="73"/>
      <c r="KDC456" s="73"/>
      <c r="KDD456" s="73"/>
      <c r="KDE456" s="73"/>
      <c r="KDF456" s="73"/>
      <c r="KDG456" s="73"/>
      <c r="KDH456" s="73"/>
      <c r="KDI456" s="73"/>
      <c r="KDJ456" s="73"/>
      <c r="KDK456" s="73"/>
      <c r="KDL456" s="73"/>
      <c r="KDM456" s="73"/>
      <c r="KDN456" s="73"/>
      <c r="KDO456" s="73"/>
      <c r="KDP456" s="73"/>
      <c r="KDQ456" s="73"/>
      <c r="KDR456" s="73"/>
      <c r="KDS456" s="73"/>
      <c r="KDT456" s="73"/>
      <c r="KDU456" s="73"/>
      <c r="KDV456" s="73"/>
      <c r="KDW456" s="73"/>
      <c r="KDX456" s="73"/>
      <c r="KDY456" s="73"/>
      <c r="KDZ456" s="73"/>
      <c r="KEA456" s="73"/>
      <c r="KEB456" s="73"/>
      <c r="KEC456" s="73"/>
      <c r="KED456" s="73"/>
      <c r="KEE456" s="73"/>
      <c r="KEF456" s="73"/>
      <c r="KEG456" s="73"/>
      <c r="KEH456" s="73"/>
      <c r="KEI456" s="73"/>
      <c r="KEJ456" s="73"/>
      <c r="KEK456" s="73"/>
      <c r="KEL456" s="73"/>
      <c r="KEM456" s="73"/>
      <c r="KEN456" s="73"/>
      <c r="KEO456" s="73"/>
      <c r="KEP456" s="73"/>
      <c r="KEQ456" s="73"/>
      <c r="KER456" s="73"/>
      <c r="KES456" s="73"/>
      <c r="KET456" s="73"/>
      <c r="KEU456" s="73"/>
      <c r="KEV456" s="73"/>
      <c r="KEW456" s="73"/>
      <c r="KEX456" s="73"/>
      <c r="KEY456" s="73"/>
      <c r="KEZ456" s="73"/>
      <c r="KFA456" s="73"/>
      <c r="KFB456" s="73"/>
      <c r="KFC456" s="73"/>
      <c r="KFD456" s="73"/>
      <c r="KFE456" s="73"/>
      <c r="KFF456" s="73"/>
      <c r="KFG456" s="73"/>
      <c r="KFH456" s="73"/>
      <c r="KFI456" s="73"/>
      <c r="KFJ456" s="73"/>
      <c r="KFK456" s="73"/>
      <c r="KFL456" s="73"/>
      <c r="KFM456" s="73"/>
      <c r="KFN456" s="73"/>
      <c r="KFO456" s="73"/>
      <c r="KFP456" s="73"/>
      <c r="KFQ456" s="73"/>
      <c r="KFR456" s="73"/>
      <c r="KFS456" s="73"/>
      <c r="KFT456" s="73"/>
      <c r="KFU456" s="73"/>
      <c r="KFV456" s="73"/>
      <c r="KFW456" s="73"/>
      <c r="KFX456" s="73"/>
      <c r="KFY456" s="73"/>
      <c r="KFZ456" s="73"/>
      <c r="KGA456" s="73"/>
      <c r="KGB456" s="73"/>
      <c r="KGC456" s="73"/>
      <c r="KGD456" s="73"/>
      <c r="KGE456" s="73"/>
      <c r="KGF456" s="73"/>
      <c r="KGG456" s="73"/>
      <c r="KGH456" s="73"/>
      <c r="KGI456" s="73"/>
      <c r="KGJ456" s="73"/>
      <c r="KGK456" s="73"/>
      <c r="KGL456" s="73"/>
      <c r="KGM456" s="73"/>
      <c r="KGN456" s="73"/>
      <c r="KGO456" s="73"/>
      <c r="KGP456" s="73"/>
      <c r="KGQ456" s="73"/>
      <c r="KGR456" s="73"/>
      <c r="KGS456" s="73"/>
      <c r="KGT456" s="73"/>
      <c r="KGU456" s="73"/>
      <c r="KGV456" s="73"/>
      <c r="KGW456" s="73"/>
      <c r="KGX456" s="73"/>
      <c r="KGY456" s="73"/>
      <c r="KGZ456" s="73"/>
      <c r="KHA456" s="73"/>
      <c r="KHB456" s="73"/>
      <c r="KHC456" s="73"/>
      <c r="KHD456" s="73"/>
      <c r="KHE456" s="73"/>
      <c r="KHF456" s="73"/>
      <c r="KHG456" s="73"/>
      <c r="KHH456" s="73"/>
      <c r="KHI456" s="73"/>
      <c r="KHJ456" s="73"/>
      <c r="KHK456" s="73"/>
      <c r="KHL456" s="73"/>
      <c r="KHM456" s="73"/>
      <c r="KHN456" s="73"/>
      <c r="KHO456" s="73"/>
      <c r="KHP456" s="73"/>
      <c r="KHQ456" s="73"/>
      <c r="KHR456" s="73"/>
      <c r="KHS456" s="73"/>
      <c r="KHT456" s="73"/>
      <c r="KHU456" s="73"/>
      <c r="KHV456" s="73"/>
      <c r="KHW456" s="73"/>
      <c r="KHX456" s="73"/>
      <c r="KHY456" s="73"/>
      <c r="KHZ456" s="73"/>
      <c r="KIA456" s="73"/>
      <c r="KIB456" s="73"/>
      <c r="KIC456" s="73"/>
      <c r="KID456" s="73"/>
      <c r="KIE456" s="73"/>
      <c r="KIF456" s="73"/>
      <c r="KIG456" s="73"/>
      <c r="KIH456" s="73"/>
      <c r="KII456" s="73"/>
      <c r="KIJ456" s="73"/>
      <c r="KIK456" s="73"/>
      <c r="KIL456" s="73"/>
      <c r="KIM456" s="73"/>
      <c r="KIN456" s="73"/>
      <c r="KIO456" s="73"/>
      <c r="KIP456" s="73"/>
      <c r="KIQ456" s="73"/>
      <c r="KIR456" s="73"/>
      <c r="KIS456" s="73"/>
      <c r="KIT456" s="73"/>
      <c r="KIU456" s="73"/>
      <c r="KIV456" s="73"/>
      <c r="KIW456" s="73"/>
      <c r="KIX456" s="73"/>
      <c r="KIY456" s="73"/>
      <c r="KIZ456" s="73"/>
      <c r="KJA456" s="73"/>
      <c r="KJB456" s="73"/>
      <c r="KJC456" s="73"/>
      <c r="KJD456" s="73"/>
      <c r="KJE456" s="73"/>
      <c r="KJF456" s="73"/>
      <c r="KJG456" s="73"/>
      <c r="KJH456" s="73"/>
      <c r="KJI456" s="73"/>
      <c r="KJJ456" s="73"/>
      <c r="KJK456" s="73"/>
      <c r="KJL456" s="73"/>
      <c r="KJM456" s="73"/>
      <c r="KJN456" s="73"/>
      <c r="KJO456" s="73"/>
      <c r="KJP456" s="73"/>
      <c r="KJQ456" s="73"/>
      <c r="KJR456" s="73"/>
      <c r="KJS456" s="73"/>
      <c r="KJT456" s="73"/>
      <c r="KJU456" s="73"/>
      <c r="KJV456" s="73"/>
      <c r="KJW456" s="73"/>
      <c r="KJX456" s="73"/>
      <c r="KJY456" s="73"/>
      <c r="KJZ456" s="73"/>
      <c r="KKA456" s="73"/>
      <c r="KKB456" s="73"/>
      <c r="KKC456" s="73"/>
      <c r="KKD456" s="73"/>
      <c r="KKE456" s="73"/>
      <c r="KKF456" s="73"/>
      <c r="KKG456" s="73"/>
      <c r="KKH456" s="73"/>
      <c r="KKI456" s="73"/>
      <c r="KKJ456" s="73"/>
      <c r="KKK456" s="73"/>
      <c r="KKL456" s="73"/>
      <c r="KKM456" s="73"/>
      <c r="KKN456" s="73"/>
      <c r="KKO456" s="73"/>
      <c r="KKP456" s="73"/>
      <c r="KKQ456" s="73"/>
      <c r="KKR456" s="73"/>
      <c r="KKS456" s="73"/>
      <c r="KKT456" s="73"/>
      <c r="KKU456" s="73"/>
      <c r="KKV456" s="73"/>
      <c r="KKW456" s="73"/>
      <c r="KKX456" s="73"/>
      <c r="KKY456" s="73"/>
      <c r="KKZ456" s="73"/>
      <c r="KLA456" s="73"/>
      <c r="KLB456" s="73"/>
      <c r="KLC456" s="73"/>
      <c r="KLD456" s="73"/>
      <c r="KLE456" s="73"/>
      <c r="KLF456" s="73"/>
      <c r="KLG456" s="73"/>
      <c r="KLH456" s="73"/>
      <c r="KLI456" s="73"/>
      <c r="KLJ456" s="73"/>
      <c r="KLK456" s="73"/>
      <c r="KLL456" s="73"/>
      <c r="KLM456" s="73"/>
      <c r="KLN456" s="73"/>
      <c r="KLO456" s="73"/>
      <c r="KLP456" s="73"/>
      <c r="KLQ456" s="73"/>
      <c r="KLR456" s="73"/>
      <c r="KLS456" s="73"/>
      <c r="KLT456" s="73"/>
      <c r="KLU456" s="73"/>
      <c r="KLV456" s="73"/>
      <c r="KLW456" s="73"/>
      <c r="KLX456" s="73"/>
      <c r="KLY456" s="73"/>
      <c r="KLZ456" s="73"/>
      <c r="KMA456" s="73"/>
      <c r="KMB456" s="73"/>
      <c r="KMC456" s="73"/>
      <c r="KMD456" s="73"/>
      <c r="KME456" s="73"/>
      <c r="KMF456" s="73"/>
      <c r="KMG456" s="73"/>
      <c r="KMH456" s="73"/>
      <c r="KMI456" s="73"/>
      <c r="KMJ456" s="73"/>
      <c r="KMK456" s="73"/>
      <c r="KML456" s="73"/>
      <c r="KMM456" s="73"/>
      <c r="KMN456" s="73"/>
      <c r="KMO456" s="73"/>
      <c r="KMP456" s="73"/>
      <c r="KMQ456" s="73"/>
      <c r="KMR456" s="73"/>
      <c r="KMS456" s="73"/>
      <c r="KMT456" s="73"/>
      <c r="KMU456" s="73"/>
      <c r="KMV456" s="73"/>
      <c r="KMW456" s="73"/>
      <c r="KMX456" s="73"/>
      <c r="KMY456" s="73"/>
      <c r="KMZ456" s="73"/>
      <c r="KNA456" s="73"/>
      <c r="KNB456" s="73"/>
      <c r="KNC456" s="73"/>
      <c r="KND456" s="73"/>
      <c r="KNE456" s="73"/>
      <c r="KNF456" s="73"/>
      <c r="KNG456" s="73"/>
      <c r="KNH456" s="73"/>
      <c r="KNI456" s="73"/>
      <c r="KNJ456" s="73"/>
      <c r="KNK456" s="73"/>
      <c r="KNL456" s="73"/>
      <c r="KNM456" s="73"/>
      <c r="KNN456" s="73"/>
      <c r="KNO456" s="73"/>
      <c r="KNP456" s="73"/>
      <c r="KNQ456" s="73"/>
      <c r="KNR456" s="73"/>
      <c r="KNS456" s="73"/>
      <c r="KNT456" s="73"/>
      <c r="KNU456" s="73"/>
      <c r="KNV456" s="73"/>
      <c r="KNW456" s="73"/>
      <c r="KNX456" s="73"/>
      <c r="KNY456" s="73"/>
      <c r="KNZ456" s="73"/>
      <c r="KOA456" s="73"/>
      <c r="KOB456" s="73"/>
      <c r="KOC456" s="73"/>
      <c r="KOD456" s="73"/>
      <c r="KOE456" s="73"/>
      <c r="KOF456" s="73"/>
      <c r="KOG456" s="73"/>
      <c r="KOH456" s="73"/>
      <c r="KOI456" s="73"/>
      <c r="KOJ456" s="73"/>
      <c r="KOK456" s="73"/>
      <c r="KOL456" s="73"/>
      <c r="KOM456" s="73"/>
      <c r="KON456" s="73"/>
      <c r="KOO456" s="73"/>
      <c r="KOP456" s="73"/>
      <c r="KOQ456" s="73"/>
      <c r="KOR456" s="73"/>
      <c r="KOS456" s="73"/>
      <c r="KOT456" s="73"/>
      <c r="KOU456" s="73"/>
      <c r="KOV456" s="73"/>
      <c r="KOW456" s="73"/>
      <c r="KOX456" s="73"/>
      <c r="KOY456" s="73"/>
      <c r="KOZ456" s="73"/>
      <c r="KPA456" s="73"/>
      <c r="KPB456" s="73"/>
      <c r="KPC456" s="73"/>
      <c r="KPD456" s="73"/>
      <c r="KPE456" s="73"/>
      <c r="KPF456" s="73"/>
      <c r="KPG456" s="73"/>
      <c r="KPH456" s="73"/>
      <c r="KPI456" s="73"/>
      <c r="KPJ456" s="73"/>
      <c r="KPK456" s="73"/>
      <c r="KPL456" s="73"/>
      <c r="KPM456" s="73"/>
      <c r="KPN456" s="73"/>
      <c r="KPO456" s="73"/>
      <c r="KPP456" s="73"/>
      <c r="KPQ456" s="73"/>
      <c r="KPR456" s="73"/>
      <c r="KPS456" s="73"/>
      <c r="KPT456" s="73"/>
      <c r="KPU456" s="73"/>
      <c r="KPV456" s="73"/>
      <c r="KPW456" s="73"/>
      <c r="KPX456" s="73"/>
      <c r="KPY456" s="73"/>
      <c r="KPZ456" s="73"/>
      <c r="KQA456" s="73"/>
      <c r="KQB456" s="73"/>
      <c r="KQC456" s="73"/>
      <c r="KQD456" s="73"/>
      <c r="KQE456" s="73"/>
      <c r="KQF456" s="73"/>
      <c r="KQG456" s="73"/>
      <c r="KQH456" s="73"/>
      <c r="KQI456" s="73"/>
      <c r="KQJ456" s="73"/>
      <c r="KQK456" s="73"/>
      <c r="KQL456" s="73"/>
      <c r="KQM456" s="73"/>
      <c r="KQN456" s="73"/>
      <c r="KQO456" s="73"/>
      <c r="KQP456" s="73"/>
      <c r="KQQ456" s="73"/>
      <c r="KQR456" s="73"/>
      <c r="KQS456" s="73"/>
      <c r="KQT456" s="73"/>
      <c r="KQU456" s="73"/>
      <c r="KQV456" s="73"/>
      <c r="KQW456" s="73"/>
      <c r="KQX456" s="73"/>
      <c r="KQY456" s="73"/>
      <c r="KQZ456" s="73"/>
      <c r="KRA456" s="73"/>
      <c r="KRB456" s="73"/>
      <c r="KRC456" s="73"/>
      <c r="KRD456" s="73"/>
      <c r="KRE456" s="73"/>
      <c r="KRF456" s="73"/>
      <c r="KRG456" s="73"/>
      <c r="KRH456" s="73"/>
      <c r="KRI456" s="73"/>
      <c r="KRJ456" s="73"/>
      <c r="KRK456" s="73"/>
      <c r="KRL456" s="73"/>
      <c r="KRM456" s="73"/>
      <c r="KRN456" s="73"/>
      <c r="KRO456" s="73"/>
      <c r="KRP456" s="73"/>
      <c r="KRQ456" s="73"/>
      <c r="KRR456" s="73"/>
      <c r="KRS456" s="73"/>
      <c r="KRT456" s="73"/>
      <c r="KRU456" s="73"/>
      <c r="KRV456" s="73"/>
      <c r="KRW456" s="73"/>
      <c r="KRX456" s="73"/>
      <c r="KRY456" s="73"/>
      <c r="KRZ456" s="73"/>
      <c r="KSA456" s="73"/>
      <c r="KSB456" s="73"/>
      <c r="KSC456" s="73"/>
      <c r="KSD456" s="73"/>
      <c r="KSE456" s="73"/>
      <c r="KSF456" s="73"/>
      <c r="KSG456" s="73"/>
      <c r="KSH456" s="73"/>
      <c r="KSI456" s="73"/>
      <c r="KSJ456" s="73"/>
      <c r="KSK456" s="73"/>
      <c r="KSL456" s="73"/>
      <c r="KSM456" s="73"/>
      <c r="KSN456" s="73"/>
      <c r="KSO456" s="73"/>
      <c r="KSP456" s="73"/>
      <c r="KSQ456" s="73"/>
      <c r="KSR456" s="73"/>
      <c r="KSS456" s="73"/>
      <c r="KST456" s="73"/>
      <c r="KSU456" s="73"/>
      <c r="KSV456" s="73"/>
      <c r="KSW456" s="73"/>
      <c r="KSX456" s="73"/>
      <c r="KSY456" s="73"/>
      <c r="KSZ456" s="73"/>
      <c r="KTA456" s="73"/>
      <c r="KTB456" s="73"/>
      <c r="KTC456" s="73"/>
      <c r="KTD456" s="73"/>
      <c r="KTE456" s="73"/>
      <c r="KTF456" s="73"/>
      <c r="KTG456" s="73"/>
      <c r="KTH456" s="73"/>
      <c r="KTI456" s="73"/>
      <c r="KTJ456" s="73"/>
      <c r="KTK456" s="73"/>
      <c r="KTL456" s="73"/>
      <c r="KTM456" s="73"/>
      <c r="KTN456" s="73"/>
      <c r="KTO456" s="73"/>
      <c r="KTP456" s="73"/>
      <c r="KTQ456" s="73"/>
      <c r="KTR456" s="73"/>
      <c r="KTS456" s="73"/>
      <c r="KTT456" s="73"/>
      <c r="KTU456" s="73"/>
      <c r="KTV456" s="73"/>
      <c r="KTW456" s="73"/>
      <c r="KTX456" s="73"/>
      <c r="KTY456" s="73"/>
      <c r="KTZ456" s="73"/>
      <c r="KUA456" s="73"/>
      <c r="KUB456" s="73"/>
      <c r="KUC456" s="73"/>
      <c r="KUD456" s="73"/>
      <c r="KUE456" s="73"/>
      <c r="KUF456" s="73"/>
      <c r="KUG456" s="73"/>
      <c r="KUH456" s="73"/>
      <c r="KUI456" s="73"/>
      <c r="KUJ456" s="73"/>
      <c r="KUK456" s="73"/>
      <c r="KUL456" s="73"/>
      <c r="KUM456" s="73"/>
      <c r="KUN456" s="73"/>
      <c r="KUO456" s="73"/>
      <c r="KUP456" s="73"/>
      <c r="KUQ456" s="73"/>
      <c r="KUR456" s="73"/>
      <c r="KUS456" s="73"/>
      <c r="KUT456" s="73"/>
      <c r="KUU456" s="73"/>
      <c r="KUV456" s="73"/>
      <c r="KUW456" s="73"/>
      <c r="KUX456" s="73"/>
      <c r="KUY456" s="73"/>
      <c r="KUZ456" s="73"/>
      <c r="KVA456" s="73"/>
      <c r="KVB456" s="73"/>
      <c r="KVC456" s="73"/>
      <c r="KVD456" s="73"/>
      <c r="KVE456" s="73"/>
      <c r="KVF456" s="73"/>
      <c r="KVG456" s="73"/>
      <c r="KVH456" s="73"/>
      <c r="KVI456" s="73"/>
      <c r="KVJ456" s="73"/>
      <c r="KVK456" s="73"/>
      <c r="KVL456" s="73"/>
      <c r="KVM456" s="73"/>
      <c r="KVN456" s="73"/>
      <c r="KVO456" s="73"/>
      <c r="KVP456" s="73"/>
      <c r="KVQ456" s="73"/>
      <c r="KVR456" s="73"/>
      <c r="KVS456" s="73"/>
      <c r="KVT456" s="73"/>
      <c r="KVU456" s="73"/>
      <c r="KVV456" s="73"/>
      <c r="KVW456" s="73"/>
      <c r="KVX456" s="73"/>
      <c r="KVY456" s="73"/>
      <c r="KVZ456" s="73"/>
      <c r="KWA456" s="73"/>
      <c r="KWB456" s="73"/>
      <c r="KWC456" s="73"/>
      <c r="KWD456" s="73"/>
      <c r="KWE456" s="73"/>
      <c r="KWF456" s="73"/>
      <c r="KWG456" s="73"/>
      <c r="KWH456" s="73"/>
      <c r="KWI456" s="73"/>
      <c r="KWJ456" s="73"/>
      <c r="KWK456" s="73"/>
      <c r="KWL456" s="73"/>
      <c r="KWM456" s="73"/>
      <c r="KWN456" s="73"/>
      <c r="KWO456" s="73"/>
      <c r="KWP456" s="73"/>
      <c r="KWQ456" s="73"/>
      <c r="KWR456" s="73"/>
      <c r="KWS456" s="73"/>
      <c r="KWT456" s="73"/>
      <c r="KWU456" s="73"/>
      <c r="KWV456" s="73"/>
      <c r="KWW456" s="73"/>
      <c r="KWX456" s="73"/>
      <c r="KWY456" s="73"/>
      <c r="KWZ456" s="73"/>
      <c r="KXA456" s="73"/>
      <c r="KXB456" s="73"/>
      <c r="KXC456" s="73"/>
      <c r="KXD456" s="73"/>
      <c r="KXE456" s="73"/>
      <c r="KXF456" s="73"/>
      <c r="KXG456" s="73"/>
      <c r="KXH456" s="73"/>
      <c r="KXI456" s="73"/>
      <c r="KXJ456" s="73"/>
      <c r="KXK456" s="73"/>
      <c r="KXL456" s="73"/>
      <c r="KXM456" s="73"/>
      <c r="KXN456" s="73"/>
      <c r="KXO456" s="73"/>
      <c r="KXP456" s="73"/>
      <c r="KXQ456" s="73"/>
      <c r="KXR456" s="73"/>
      <c r="KXS456" s="73"/>
      <c r="KXT456" s="73"/>
      <c r="KXU456" s="73"/>
      <c r="KXV456" s="73"/>
      <c r="KXW456" s="73"/>
      <c r="KXX456" s="73"/>
      <c r="KXY456" s="73"/>
      <c r="KXZ456" s="73"/>
      <c r="KYA456" s="73"/>
      <c r="KYB456" s="73"/>
      <c r="KYC456" s="73"/>
      <c r="KYD456" s="73"/>
      <c r="KYE456" s="73"/>
      <c r="KYF456" s="73"/>
      <c r="KYG456" s="73"/>
      <c r="KYH456" s="73"/>
      <c r="KYI456" s="73"/>
      <c r="KYJ456" s="73"/>
      <c r="KYK456" s="73"/>
      <c r="KYL456" s="73"/>
      <c r="KYM456" s="73"/>
      <c r="KYN456" s="73"/>
      <c r="KYO456" s="73"/>
      <c r="KYP456" s="73"/>
      <c r="KYQ456" s="73"/>
      <c r="KYR456" s="73"/>
      <c r="KYS456" s="73"/>
      <c r="KYT456" s="73"/>
      <c r="KYU456" s="73"/>
      <c r="KYV456" s="73"/>
      <c r="KYW456" s="73"/>
      <c r="KYX456" s="73"/>
      <c r="KYY456" s="73"/>
      <c r="KYZ456" s="73"/>
      <c r="KZA456" s="73"/>
      <c r="KZB456" s="73"/>
      <c r="KZC456" s="73"/>
      <c r="KZD456" s="73"/>
      <c r="KZE456" s="73"/>
      <c r="KZF456" s="73"/>
      <c r="KZG456" s="73"/>
      <c r="KZH456" s="73"/>
      <c r="KZI456" s="73"/>
      <c r="KZJ456" s="73"/>
      <c r="KZK456" s="73"/>
      <c r="KZL456" s="73"/>
      <c r="KZM456" s="73"/>
      <c r="KZN456" s="73"/>
      <c r="KZO456" s="73"/>
      <c r="KZP456" s="73"/>
      <c r="KZQ456" s="73"/>
      <c r="KZR456" s="73"/>
      <c r="KZS456" s="73"/>
      <c r="KZT456" s="73"/>
      <c r="KZU456" s="73"/>
      <c r="KZV456" s="73"/>
      <c r="KZW456" s="73"/>
      <c r="KZX456" s="73"/>
      <c r="KZY456" s="73"/>
      <c r="KZZ456" s="73"/>
      <c r="LAA456" s="73"/>
      <c r="LAB456" s="73"/>
      <c r="LAC456" s="73"/>
      <c r="LAD456" s="73"/>
      <c r="LAE456" s="73"/>
      <c r="LAF456" s="73"/>
      <c r="LAG456" s="73"/>
      <c r="LAH456" s="73"/>
      <c r="LAI456" s="73"/>
      <c r="LAJ456" s="73"/>
      <c r="LAK456" s="73"/>
      <c r="LAL456" s="73"/>
      <c r="LAM456" s="73"/>
      <c r="LAN456" s="73"/>
      <c r="LAO456" s="73"/>
      <c r="LAP456" s="73"/>
      <c r="LAQ456" s="73"/>
      <c r="LAR456" s="73"/>
      <c r="LAS456" s="73"/>
      <c r="LAT456" s="73"/>
      <c r="LAU456" s="73"/>
      <c r="LAV456" s="73"/>
      <c r="LAW456" s="73"/>
      <c r="LAX456" s="73"/>
      <c r="LAY456" s="73"/>
      <c r="LAZ456" s="73"/>
      <c r="LBA456" s="73"/>
      <c r="LBB456" s="73"/>
      <c r="LBC456" s="73"/>
      <c r="LBD456" s="73"/>
      <c r="LBE456" s="73"/>
      <c r="LBF456" s="73"/>
      <c r="LBG456" s="73"/>
      <c r="LBH456" s="73"/>
      <c r="LBI456" s="73"/>
      <c r="LBJ456" s="73"/>
      <c r="LBK456" s="73"/>
      <c r="LBL456" s="73"/>
      <c r="LBM456" s="73"/>
      <c r="LBN456" s="73"/>
      <c r="LBO456" s="73"/>
      <c r="LBP456" s="73"/>
      <c r="LBQ456" s="73"/>
      <c r="LBR456" s="73"/>
      <c r="LBS456" s="73"/>
      <c r="LBT456" s="73"/>
      <c r="LBU456" s="73"/>
      <c r="LBV456" s="73"/>
      <c r="LBW456" s="73"/>
      <c r="LBX456" s="73"/>
      <c r="LBY456" s="73"/>
      <c r="LBZ456" s="73"/>
      <c r="LCA456" s="73"/>
      <c r="LCB456" s="73"/>
      <c r="LCC456" s="73"/>
      <c r="LCD456" s="73"/>
      <c r="LCE456" s="73"/>
      <c r="LCF456" s="73"/>
      <c r="LCG456" s="73"/>
      <c r="LCH456" s="73"/>
      <c r="LCI456" s="73"/>
      <c r="LCJ456" s="73"/>
      <c r="LCK456" s="73"/>
      <c r="LCL456" s="73"/>
      <c r="LCM456" s="73"/>
      <c r="LCN456" s="73"/>
      <c r="LCO456" s="73"/>
      <c r="LCP456" s="73"/>
      <c r="LCQ456" s="73"/>
      <c r="LCR456" s="73"/>
      <c r="LCS456" s="73"/>
      <c r="LCT456" s="73"/>
      <c r="LCU456" s="73"/>
      <c r="LCV456" s="73"/>
      <c r="LCW456" s="73"/>
      <c r="LCX456" s="73"/>
      <c r="LCY456" s="73"/>
      <c r="LCZ456" s="73"/>
      <c r="LDA456" s="73"/>
      <c r="LDB456" s="73"/>
      <c r="LDC456" s="73"/>
      <c r="LDD456" s="73"/>
      <c r="LDE456" s="73"/>
      <c r="LDF456" s="73"/>
      <c r="LDG456" s="73"/>
      <c r="LDH456" s="73"/>
      <c r="LDI456" s="73"/>
      <c r="LDJ456" s="73"/>
      <c r="LDK456" s="73"/>
      <c r="LDL456" s="73"/>
      <c r="LDM456" s="73"/>
      <c r="LDN456" s="73"/>
      <c r="LDO456" s="73"/>
      <c r="LDP456" s="73"/>
      <c r="LDQ456" s="73"/>
      <c r="LDR456" s="73"/>
      <c r="LDS456" s="73"/>
      <c r="LDT456" s="73"/>
      <c r="LDU456" s="73"/>
      <c r="LDV456" s="73"/>
      <c r="LDW456" s="73"/>
      <c r="LDX456" s="73"/>
      <c r="LDY456" s="73"/>
      <c r="LDZ456" s="73"/>
      <c r="LEA456" s="73"/>
      <c r="LEB456" s="73"/>
      <c r="LEC456" s="73"/>
      <c r="LED456" s="73"/>
      <c r="LEE456" s="73"/>
      <c r="LEF456" s="73"/>
      <c r="LEG456" s="73"/>
      <c r="LEH456" s="73"/>
      <c r="LEI456" s="73"/>
      <c r="LEJ456" s="73"/>
      <c r="LEK456" s="73"/>
      <c r="LEL456" s="73"/>
      <c r="LEM456" s="73"/>
      <c r="LEN456" s="73"/>
      <c r="LEO456" s="73"/>
      <c r="LEP456" s="73"/>
      <c r="LEQ456" s="73"/>
      <c r="LER456" s="73"/>
      <c r="LES456" s="73"/>
      <c r="LET456" s="73"/>
      <c r="LEU456" s="73"/>
      <c r="LEV456" s="73"/>
      <c r="LEW456" s="73"/>
      <c r="LEX456" s="73"/>
      <c r="LEY456" s="73"/>
      <c r="LEZ456" s="73"/>
      <c r="LFA456" s="73"/>
      <c r="LFB456" s="73"/>
      <c r="LFC456" s="73"/>
      <c r="LFD456" s="73"/>
      <c r="LFE456" s="73"/>
      <c r="LFF456" s="73"/>
      <c r="LFG456" s="73"/>
      <c r="LFH456" s="73"/>
      <c r="LFI456" s="73"/>
      <c r="LFJ456" s="73"/>
      <c r="LFK456" s="73"/>
      <c r="LFL456" s="73"/>
      <c r="LFM456" s="73"/>
      <c r="LFN456" s="73"/>
      <c r="LFO456" s="73"/>
      <c r="LFP456" s="73"/>
      <c r="LFQ456" s="73"/>
      <c r="LFR456" s="73"/>
      <c r="LFS456" s="73"/>
      <c r="LFT456" s="73"/>
      <c r="LFU456" s="73"/>
      <c r="LFV456" s="73"/>
      <c r="LFW456" s="73"/>
      <c r="LFX456" s="73"/>
      <c r="LFY456" s="73"/>
      <c r="LFZ456" s="73"/>
      <c r="LGA456" s="73"/>
      <c r="LGB456" s="73"/>
      <c r="LGC456" s="73"/>
      <c r="LGD456" s="73"/>
      <c r="LGE456" s="73"/>
      <c r="LGF456" s="73"/>
      <c r="LGG456" s="73"/>
      <c r="LGH456" s="73"/>
      <c r="LGI456" s="73"/>
      <c r="LGJ456" s="73"/>
      <c r="LGK456" s="73"/>
      <c r="LGL456" s="73"/>
      <c r="LGM456" s="73"/>
      <c r="LGN456" s="73"/>
      <c r="LGO456" s="73"/>
      <c r="LGP456" s="73"/>
      <c r="LGQ456" s="73"/>
      <c r="LGR456" s="73"/>
      <c r="LGS456" s="73"/>
      <c r="LGT456" s="73"/>
      <c r="LGU456" s="73"/>
      <c r="LGV456" s="73"/>
      <c r="LGW456" s="73"/>
      <c r="LGX456" s="73"/>
      <c r="LGY456" s="73"/>
      <c r="LGZ456" s="73"/>
      <c r="LHA456" s="73"/>
      <c r="LHB456" s="73"/>
      <c r="LHC456" s="73"/>
      <c r="LHD456" s="73"/>
      <c r="LHE456" s="73"/>
      <c r="LHF456" s="73"/>
      <c r="LHG456" s="73"/>
      <c r="LHH456" s="73"/>
      <c r="LHI456" s="73"/>
      <c r="LHJ456" s="73"/>
      <c r="LHK456" s="73"/>
      <c r="LHL456" s="73"/>
      <c r="LHM456" s="73"/>
      <c r="LHN456" s="73"/>
      <c r="LHO456" s="73"/>
      <c r="LHP456" s="73"/>
      <c r="LHQ456" s="73"/>
      <c r="LHR456" s="73"/>
      <c r="LHS456" s="73"/>
      <c r="LHT456" s="73"/>
      <c r="LHU456" s="73"/>
      <c r="LHV456" s="73"/>
      <c r="LHW456" s="73"/>
      <c r="LHX456" s="73"/>
      <c r="LHY456" s="73"/>
      <c r="LHZ456" s="73"/>
      <c r="LIA456" s="73"/>
      <c r="LIB456" s="73"/>
      <c r="LIC456" s="73"/>
      <c r="LID456" s="73"/>
      <c r="LIE456" s="73"/>
      <c r="LIF456" s="73"/>
      <c r="LIG456" s="73"/>
      <c r="LIH456" s="73"/>
      <c r="LII456" s="73"/>
      <c r="LIJ456" s="73"/>
      <c r="LIK456" s="73"/>
      <c r="LIL456" s="73"/>
      <c r="LIM456" s="73"/>
      <c r="LIN456" s="73"/>
      <c r="LIO456" s="73"/>
      <c r="LIP456" s="73"/>
      <c r="LIQ456" s="73"/>
      <c r="LIR456" s="73"/>
      <c r="LIS456" s="73"/>
      <c r="LIT456" s="73"/>
      <c r="LIU456" s="73"/>
      <c r="LIV456" s="73"/>
      <c r="LIW456" s="73"/>
      <c r="LIX456" s="73"/>
      <c r="LIY456" s="73"/>
      <c r="LIZ456" s="73"/>
      <c r="LJA456" s="73"/>
      <c r="LJB456" s="73"/>
      <c r="LJC456" s="73"/>
      <c r="LJD456" s="73"/>
      <c r="LJE456" s="73"/>
      <c r="LJF456" s="73"/>
      <c r="LJG456" s="73"/>
      <c r="LJH456" s="73"/>
      <c r="LJI456" s="73"/>
      <c r="LJJ456" s="73"/>
      <c r="LJK456" s="73"/>
      <c r="LJL456" s="73"/>
      <c r="LJM456" s="73"/>
      <c r="LJN456" s="73"/>
      <c r="LJO456" s="73"/>
      <c r="LJP456" s="73"/>
      <c r="LJQ456" s="73"/>
      <c r="LJR456" s="73"/>
      <c r="LJS456" s="73"/>
      <c r="LJT456" s="73"/>
      <c r="LJU456" s="73"/>
      <c r="LJV456" s="73"/>
      <c r="LJW456" s="73"/>
      <c r="LJX456" s="73"/>
      <c r="LJY456" s="73"/>
      <c r="LJZ456" s="73"/>
      <c r="LKA456" s="73"/>
      <c r="LKB456" s="73"/>
      <c r="LKC456" s="73"/>
      <c r="LKD456" s="73"/>
      <c r="LKE456" s="73"/>
      <c r="LKF456" s="73"/>
      <c r="LKG456" s="73"/>
      <c r="LKH456" s="73"/>
      <c r="LKI456" s="73"/>
      <c r="LKJ456" s="73"/>
      <c r="LKK456" s="73"/>
      <c r="LKL456" s="73"/>
      <c r="LKM456" s="73"/>
      <c r="LKN456" s="73"/>
      <c r="LKO456" s="73"/>
      <c r="LKP456" s="73"/>
      <c r="LKQ456" s="73"/>
      <c r="LKR456" s="73"/>
      <c r="LKS456" s="73"/>
      <c r="LKT456" s="73"/>
      <c r="LKU456" s="73"/>
      <c r="LKV456" s="73"/>
      <c r="LKW456" s="73"/>
      <c r="LKX456" s="73"/>
      <c r="LKY456" s="73"/>
      <c r="LKZ456" s="73"/>
      <c r="LLA456" s="73"/>
      <c r="LLB456" s="73"/>
      <c r="LLC456" s="73"/>
      <c r="LLD456" s="73"/>
      <c r="LLE456" s="73"/>
      <c r="LLF456" s="73"/>
      <c r="LLG456" s="73"/>
      <c r="LLH456" s="73"/>
      <c r="LLI456" s="73"/>
      <c r="LLJ456" s="73"/>
      <c r="LLK456" s="73"/>
      <c r="LLL456" s="73"/>
      <c r="LLM456" s="73"/>
      <c r="LLN456" s="73"/>
      <c r="LLO456" s="73"/>
      <c r="LLP456" s="73"/>
      <c r="LLQ456" s="73"/>
      <c r="LLR456" s="73"/>
      <c r="LLS456" s="73"/>
      <c r="LLT456" s="73"/>
      <c r="LLU456" s="73"/>
      <c r="LLV456" s="73"/>
      <c r="LLW456" s="73"/>
      <c r="LLX456" s="73"/>
      <c r="LLY456" s="73"/>
      <c r="LLZ456" s="73"/>
      <c r="LMA456" s="73"/>
      <c r="LMB456" s="73"/>
      <c r="LMC456" s="73"/>
      <c r="LMD456" s="73"/>
      <c r="LME456" s="73"/>
      <c r="LMF456" s="73"/>
      <c r="LMG456" s="73"/>
      <c r="LMH456" s="73"/>
      <c r="LMI456" s="73"/>
      <c r="LMJ456" s="73"/>
      <c r="LMK456" s="73"/>
      <c r="LML456" s="73"/>
      <c r="LMM456" s="73"/>
      <c r="LMN456" s="73"/>
      <c r="LMO456" s="73"/>
      <c r="LMP456" s="73"/>
      <c r="LMQ456" s="73"/>
      <c r="LMR456" s="73"/>
      <c r="LMS456" s="73"/>
      <c r="LMT456" s="73"/>
      <c r="LMU456" s="73"/>
      <c r="LMV456" s="73"/>
      <c r="LMW456" s="73"/>
      <c r="LMX456" s="73"/>
      <c r="LMY456" s="73"/>
      <c r="LMZ456" s="73"/>
      <c r="LNA456" s="73"/>
      <c r="LNB456" s="73"/>
      <c r="LNC456" s="73"/>
      <c r="LND456" s="73"/>
      <c r="LNE456" s="73"/>
      <c r="LNF456" s="73"/>
      <c r="LNG456" s="73"/>
      <c r="LNH456" s="73"/>
      <c r="LNI456" s="73"/>
      <c r="LNJ456" s="73"/>
      <c r="LNK456" s="73"/>
      <c r="LNL456" s="73"/>
      <c r="LNM456" s="73"/>
      <c r="LNN456" s="73"/>
      <c r="LNO456" s="73"/>
      <c r="LNP456" s="73"/>
      <c r="LNQ456" s="73"/>
      <c r="LNR456" s="73"/>
      <c r="LNS456" s="73"/>
      <c r="LNT456" s="73"/>
      <c r="LNU456" s="73"/>
      <c r="LNV456" s="73"/>
      <c r="LNW456" s="73"/>
      <c r="LNX456" s="73"/>
      <c r="LNY456" s="73"/>
      <c r="LNZ456" s="73"/>
      <c r="LOA456" s="73"/>
      <c r="LOB456" s="73"/>
      <c r="LOC456" s="73"/>
      <c r="LOD456" s="73"/>
      <c r="LOE456" s="73"/>
      <c r="LOF456" s="73"/>
      <c r="LOG456" s="73"/>
      <c r="LOH456" s="73"/>
      <c r="LOI456" s="73"/>
      <c r="LOJ456" s="73"/>
      <c r="LOK456" s="73"/>
      <c r="LOL456" s="73"/>
      <c r="LOM456" s="73"/>
      <c r="LON456" s="73"/>
      <c r="LOO456" s="73"/>
      <c r="LOP456" s="73"/>
      <c r="LOQ456" s="73"/>
      <c r="LOR456" s="73"/>
      <c r="LOS456" s="73"/>
      <c r="LOT456" s="73"/>
      <c r="LOU456" s="73"/>
      <c r="LOV456" s="73"/>
      <c r="LOW456" s="73"/>
      <c r="LOX456" s="73"/>
      <c r="LOY456" s="73"/>
      <c r="LOZ456" s="73"/>
      <c r="LPA456" s="73"/>
      <c r="LPB456" s="73"/>
      <c r="LPC456" s="73"/>
      <c r="LPD456" s="73"/>
      <c r="LPE456" s="73"/>
      <c r="LPF456" s="73"/>
      <c r="LPG456" s="73"/>
      <c r="LPH456" s="73"/>
      <c r="LPI456" s="73"/>
      <c r="LPJ456" s="73"/>
      <c r="LPK456" s="73"/>
      <c r="LPL456" s="73"/>
      <c r="LPM456" s="73"/>
      <c r="LPN456" s="73"/>
      <c r="LPO456" s="73"/>
      <c r="LPP456" s="73"/>
      <c r="LPQ456" s="73"/>
      <c r="LPR456" s="73"/>
      <c r="LPS456" s="73"/>
      <c r="LPT456" s="73"/>
      <c r="LPU456" s="73"/>
      <c r="LPV456" s="73"/>
      <c r="LPW456" s="73"/>
      <c r="LPX456" s="73"/>
      <c r="LPY456" s="73"/>
      <c r="LPZ456" s="73"/>
      <c r="LQA456" s="73"/>
      <c r="LQB456" s="73"/>
      <c r="LQC456" s="73"/>
      <c r="LQD456" s="73"/>
      <c r="LQE456" s="73"/>
      <c r="LQF456" s="73"/>
      <c r="LQG456" s="73"/>
      <c r="LQH456" s="73"/>
      <c r="LQI456" s="73"/>
      <c r="LQJ456" s="73"/>
      <c r="LQK456" s="73"/>
      <c r="LQL456" s="73"/>
      <c r="LQM456" s="73"/>
      <c r="LQN456" s="73"/>
      <c r="LQO456" s="73"/>
      <c r="LQP456" s="73"/>
      <c r="LQQ456" s="73"/>
      <c r="LQR456" s="73"/>
      <c r="LQS456" s="73"/>
      <c r="LQT456" s="73"/>
      <c r="LQU456" s="73"/>
      <c r="LQV456" s="73"/>
      <c r="LQW456" s="73"/>
      <c r="LQX456" s="73"/>
      <c r="LQY456" s="73"/>
      <c r="LQZ456" s="73"/>
      <c r="LRA456" s="73"/>
      <c r="LRB456" s="73"/>
      <c r="LRC456" s="73"/>
      <c r="LRD456" s="73"/>
      <c r="LRE456" s="73"/>
      <c r="LRF456" s="73"/>
      <c r="LRG456" s="73"/>
      <c r="LRH456" s="73"/>
      <c r="LRI456" s="73"/>
      <c r="LRJ456" s="73"/>
      <c r="LRK456" s="73"/>
      <c r="LRL456" s="73"/>
      <c r="LRM456" s="73"/>
      <c r="LRN456" s="73"/>
      <c r="LRO456" s="73"/>
      <c r="LRP456" s="73"/>
      <c r="LRQ456" s="73"/>
      <c r="LRR456" s="73"/>
      <c r="LRS456" s="73"/>
      <c r="LRT456" s="73"/>
      <c r="LRU456" s="73"/>
      <c r="LRV456" s="73"/>
      <c r="LRW456" s="73"/>
      <c r="LRX456" s="73"/>
      <c r="LRY456" s="73"/>
      <c r="LRZ456" s="73"/>
      <c r="LSA456" s="73"/>
      <c r="LSB456" s="73"/>
      <c r="LSC456" s="73"/>
      <c r="LSD456" s="73"/>
      <c r="LSE456" s="73"/>
      <c r="LSF456" s="73"/>
      <c r="LSG456" s="73"/>
      <c r="LSH456" s="73"/>
      <c r="LSI456" s="73"/>
      <c r="LSJ456" s="73"/>
      <c r="LSK456" s="73"/>
      <c r="LSL456" s="73"/>
      <c r="LSM456" s="73"/>
      <c r="LSN456" s="73"/>
      <c r="LSO456" s="73"/>
      <c r="LSP456" s="73"/>
      <c r="LSQ456" s="73"/>
      <c r="LSR456" s="73"/>
      <c r="LSS456" s="73"/>
      <c r="LST456" s="73"/>
      <c r="LSU456" s="73"/>
      <c r="LSV456" s="73"/>
      <c r="LSW456" s="73"/>
      <c r="LSX456" s="73"/>
      <c r="LSY456" s="73"/>
      <c r="LSZ456" s="73"/>
      <c r="LTA456" s="73"/>
      <c r="LTB456" s="73"/>
      <c r="LTC456" s="73"/>
      <c r="LTD456" s="73"/>
      <c r="LTE456" s="73"/>
      <c r="LTF456" s="73"/>
      <c r="LTG456" s="73"/>
      <c r="LTH456" s="73"/>
      <c r="LTI456" s="73"/>
      <c r="LTJ456" s="73"/>
      <c r="LTK456" s="73"/>
      <c r="LTL456" s="73"/>
      <c r="LTM456" s="73"/>
      <c r="LTN456" s="73"/>
      <c r="LTO456" s="73"/>
      <c r="LTP456" s="73"/>
      <c r="LTQ456" s="73"/>
      <c r="LTR456" s="73"/>
      <c r="LTS456" s="73"/>
      <c r="LTT456" s="73"/>
      <c r="LTU456" s="73"/>
      <c r="LTV456" s="73"/>
      <c r="LTW456" s="73"/>
      <c r="LTX456" s="73"/>
      <c r="LTY456" s="73"/>
      <c r="LTZ456" s="73"/>
      <c r="LUA456" s="73"/>
      <c r="LUB456" s="73"/>
      <c r="LUC456" s="73"/>
      <c r="LUD456" s="73"/>
      <c r="LUE456" s="73"/>
      <c r="LUF456" s="73"/>
      <c r="LUG456" s="73"/>
      <c r="LUH456" s="73"/>
      <c r="LUI456" s="73"/>
      <c r="LUJ456" s="73"/>
      <c r="LUK456" s="73"/>
      <c r="LUL456" s="73"/>
      <c r="LUM456" s="73"/>
      <c r="LUN456" s="73"/>
      <c r="LUO456" s="73"/>
      <c r="LUP456" s="73"/>
      <c r="LUQ456" s="73"/>
      <c r="LUR456" s="73"/>
      <c r="LUS456" s="73"/>
      <c r="LUT456" s="73"/>
      <c r="LUU456" s="73"/>
      <c r="LUV456" s="73"/>
      <c r="LUW456" s="73"/>
      <c r="LUX456" s="73"/>
      <c r="LUY456" s="73"/>
      <c r="LUZ456" s="73"/>
      <c r="LVA456" s="73"/>
      <c r="LVB456" s="73"/>
      <c r="LVC456" s="73"/>
      <c r="LVD456" s="73"/>
      <c r="LVE456" s="73"/>
      <c r="LVF456" s="73"/>
      <c r="LVG456" s="73"/>
      <c r="LVH456" s="73"/>
      <c r="LVI456" s="73"/>
      <c r="LVJ456" s="73"/>
      <c r="LVK456" s="73"/>
      <c r="LVL456" s="73"/>
      <c r="LVM456" s="73"/>
      <c r="LVN456" s="73"/>
      <c r="LVO456" s="73"/>
      <c r="LVP456" s="73"/>
      <c r="LVQ456" s="73"/>
      <c r="LVR456" s="73"/>
      <c r="LVS456" s="73"/>
      <c r="LVT456" s="73"/>
      <c r="LVU456" s="73"/>
      <c r="LVV456" s="73"/>
      <c r="LVW456" s="73"/>
      <c r="LVX456" s="73"/>
      <c r="LVY456" s="73"/>
      <c r="LVZ456" s="73"/>
      <c r="LWA456" s="73"/>
      <c r="LWB456" s="73"/>
      <c r="LWC456" s="73"/>
      <c r="LWD456" s="73"/>
      <c r="LWE456" s="73"/>
      <c r="LWF456" s="73"/>
      <c r="LWG456" s="73"/>
      <c r="LWH456" s="73"/>
      <c r="LWI456" s="73"/>
      <c r="LWJ456" s="73"/>
      <c r="LWK456" s="73"/>
      <c r="LWL456" s="73"/>
      <c r="LWM456" s="73"/>
      <c r="LWN456" s="73"/>
      <c r="LWO456" s="73"/>
      <c r="LWP456" s="73"/>
      <c r="LWQ456" s="73"/>
      <c r="LWR456" s="73"/>
      <c r="LWS456" s="73"/>
      <c r="LWT456" s="73"/>
      <c r="LWU456" s="73"/>
      <c r="LWV456" s="73"/>
      <c r="LWW456" s="73"/>
      <c r="LWX456" s="73"/>
      <c r="LWY456" s="73"/>
      <c r="LWZ456" s="73"/>
      <c r="LXA456" s="73"/>
      <c r="LXB456" s="73"/>
      <c r="LXC456" s="73"/>
      <c r="LXD456" s="73"/>
      <c r="LXE456" s="73"/>
      <c r="LXF456" s="73"/>
      <c r="LXG456" s="73"/>
      <c r="LXH456" s="73"/>
      <c r="LXI456" s="73"/>
      <c r="LXJ456" s="73"/>
      <c r="LXK456" s="73"/>
      <c r="LXL456" s="73"/>
      <c r="LXM456" s="73"/>
      <c r="LXN456" s="73"/>
      <c r="LXO456" s="73"/>
      <c r="LXP456" s="73"/>
      <c r="LXQ456" s="73"/>
      <c r="LXR456" s="73"/>
      <c r="LXS456" s="73"/>
      <c r="LXT456" s="73"/>
      <c r="LXU456" s="73"/>
      <c r="LXV456" s="73"/>
      <c r="LXW456" s="73"/>
      <c r="LXX456" s="73"/>
      <c r="LXY456" s="73"/>
      <c r="LXZ456" s="73"/>
      <c r="LYA456" s="73"/>
      <c r="LYB456" s="73"/>
      <c r="LYC456" s="73"/>
      <c r="LYD456" s="73"/>
      <c r="LYE456" s="73"/>
      <c r="LYF456" s="73"/>
      <c r="LYG456" s="73"/>
      <c r="LYH456" s="73"/>
      <c r="LYI456" s="73"/>
      <c r="LYJ456" s="73"/>
      <c r="LYK456" s="73"/>
      <c r="LYL456" s="73"/>
      <c r="LYM456" s="73"/>
      <c r="LYN456" s="73"/>
      <c r="LYO456" s="73"/>
      <c r="LYP456" s="73"/>
      <c r="LYQ456" s="73"/>
      <c r="LYR456" s="73"/>
      <c r="LYS456" s="73"/>
      <c r="LYT456" s="73"/>
      <c r="LYU456" s="73"/>
      <c r="LYV456" s="73"/>
      <c r="LYW456" s="73"/>
      <c r="LYX456" s="73"/>
      <c r="LYY456" s="73"/>
      <c r="LYZ456" s="73"/>
      <c r="LZA456" s="73"/>
      <c r="LZB456" s="73"/>
      <c r="LZC456" s="73"/>
      <c r="LZD456" s="73"/>
      <c r="LZE456" s="73"/>
      <c r="LZF456" s="73"/>
      <c r="LZG456" s="73"/>
      <c r="LZH456" s="73"/>
      <c r="LZI456" s="73"/>
      <c r="LZJ456" s="73"/>
      <c r="LZK456" s="73"/>
      <c r="LZL456" s="73"/>
      <c r="LZM456" s="73"/>
      <c r="LZN456" s="73"/>
      <c r="LZO456" s="73"/>
      <c r="LZP456" s="73"/>
      <c r="LZQ456" s="73"/>
      <c r="LZR456" s="73"/>
      <c r="LZS456" s="73"/>
      <c r="LZT456" s="73"/>
      <c r="LZU456" s="73"/>
      <c r="LZV456" s="73"/>
      <c r="LZW456" s="73"/>
      <c r="LZX456" s="73"/>
      <c r="LZY456" s="73"/>
      <c r="LZZ456" s="73"/>
      <c r="MAA456" s="73"/>
      <c r="MAB456" s="73"/>
      <c r="MAC456" s="73"/>
      <c r="MAD456" s="73"/>
      <c r="MAE456" s="73"/>
      <c r="MAF456" s="73"/>
      <c r="MAG456" s="73"/>
      <c r="MAH456" s="73"/>
      <c r="MAI456" s="73"/>
      <c r="MAJ456" s="73"/>
      <c r="MAK456" s="73"/>
      <c r="MAL456" s="73"/>
      <c r="MAM456" s="73"/>
      <c r="MAN456" s="73"/>
      <c r="MAO456" s="73"/>
      <c r="MAP456" s="73"/>
      <c r="MAQ456" s="73"/>
      <c r="MAR456" s="73"/>
      <c r="MAS456" s="73"/>
      <c r="MAT456" s="73"/>
      <c r="MAU456" s="73"/>
      <c r="MAV456" s="73"/>
      <c r="MAW456" s="73"/>
      <c r="MAX456" s="73"/>
      <c r="MAY456" s="73"/>
      <c r="MAZ456" s="73"/>
      <c r="MBA456" s="73"/>
      <c r="MBB456" s="73"/>
      <c r="MBC456" s="73"/>
      <c r="MBD456" s="73"/>
      <c r="MBE456" s="73"/>
      <c r="MBF456" s="73"/>
      <c r="MBG456" s="73"/>
      <c r="MBH456" s="73"/>
      <c r="MBI456" s="73"/>
      <c r="MBJ456" s="73"/>
      <c r="MBK456" s="73"/>
      <c r="MBL456" s="73"/>
      <c r="MBM456" s="73"/>
      <c r="MBN456" s="73"/>
      <c r="MBO456" s="73"/>
      <c r="MBP456" s="73"/>
      <c r="MBQ456" s="73"/>
      <c r="MBR456" s="73"/>
      <c r="MBS456" s="73"/>
      <c r="MBT456" s="73"/>
      <c r="MBU456" s="73"/>
      <c r="MBV456" s="73"/>
      <c r="MBW456" s="73"/>
      <c r="MBX456" s="73"/>
      <c r="MBY456" s="73"/>
      <c r="MBZ456" s="73"/>
      <c r="MCA456" s="73"/>
      <c r="MCB456" s="73"/>
      <c r="MCC456" s="73"/>
      <c r="MCD456" s="73"/>
      <c r="MCE456" s="73"/>
      <c r="MCF456" s="73"/>
      <c r="MCG456" s="73"/>
      <c r="MCH456" s="73"/>
      <c r="MCI456" s="73"/>
      <c r="MCJ456" s="73"/>
      <c r="MCK456" s="73"/>
      <c r="MCL456" s="73"/>
      <c r="MCM456" s="73"/>
      <c r="MCN456" s="73"/>
      <c r="MCO456" s="73"/>
      <c r="MCP456" s="73"/>
      <c r="MCQ456" s="73"/>
      <c r="MCR456" s="73"/>
      <c r="MCS456" s="73"/>
      <c r="MCT456" s="73"/>
      <c r="MCU456" s="73"/>
      <c r="MCV456" s="73"/>
      <c r="MCW456" s="73"/>
      <c r="MCX456" s="73"/>
      <c r="MCY456" s="73"/>
      <c r="MCZ456" s="73"/>
      <c r="MDA456" s="73"/>
      <c r="MDB456" s="73"/>
      <c r="MDC456" s="73"/>
      <c r="MDD456" s="73"/>
      <c r="MDE456" s="73"/>
      <c r="MDF456" s="73"/>
      <c r="MDG456" s="73"/>
      <c r="MDH456" s="73"/>
      <c r="MDI456" s="73"/>
      <c r="MDJ456" s="73"/>
      <c r="MDK456" s="73"/>
      <c r="MDL456" s="73"/>
      <c r="MDM456" s="73"/>
      <c r="MDN456" s="73"/>
      <c r="MDO456" s="73"/>
      <c r="MDP456" s="73"/>
      <c r="MDQ456" s="73"/>
      <c r="MDR456" s="73"/>
      <c r="MDS456" s="73"/>
      <c r="MDT456" s="73"/>
      <c r="MDU456" s="73"/>
      <c r="MDV456" s="73"/>
      <c r="MDW456" s="73"/>
      <c r="MDX456" s="73"/>
      <c r="MDY456" s="73"/>
      <c r="MDZ456" s="73"/>
      <c r="MEA456" s="73"/>
      <c r="MEB456" s="73"/>
      <c r="MEC456" s="73"/>
      <c r="MED456" s="73"/>
      <c r="MEE456" s="73"/>
      <c r="MEF456" s="73"/>
      <c r="MEG456" s="73"/>
      <c r="MEH456" s="73"/>
      <c r="MEI456" s="73"/>
      <c r="MEJ456" s="73"/>
      <c r="MEK456" s="73"/>
      <c r="MEL456" s="73"/>
      <c r="MEM456" s="73"/>
      <c r="MEN456" s="73"/>
      <c r="MEO456" s="73"/>
      <c r="MEP456" s="73"/>
      <c r="MEQ456" s="73"/>
      <c r="MER456" s="73"/>
      <c r="MES456" s="73"/>
      <c r="MET456" s="73"/>
      <c r="MEU456" s="73"/>
      <c r="MEV456" s="73"/>
      <c r="MEW456" s="73"/>
      <c r="MEX456" s="73"/>
      <c r="MEY456" s="73"/>
      <c r="MEZ456" s="73"/>
      <c r="MFA456" s="73"/>
      <c r="MFB456" s="73"/>
      <c r="MFC456" s="73"/>
      <c r="MFD456" s="73"/>
      <c r="MFE456" s="73"/>
      <c r="MFF456" s="73"/>
      <c r="MFG456" s="73"/>
      <c r="MFH456" s="73"/>
      <c r="MFI456" s="73"/>
      <c r="MFJ456" s="73"/>
      <c r="MFK456" s="73"/>
      <c r="MFL456" s="73"/>
      <c r="MFM456" s="73"/>
      <c r="MFN456" s="73"/>
      <c r="MFO456" s="73"/>
      <c r="MFP456" s="73"/>
      <c r="MFQ456" s="73"/>
      <c r="MFR456" s="73"/>
      <c r="MFS456" s="73"/>
      <c r="MFT456" s="73"/>
      <c r="MFU456" s="73"/>
      <c r="MFV456" s="73"/>
      <c r="MFW456" s="73"/>
      <c r="MFX456" s="73"/>
      <c r="MFY456" s="73"/>
      <c r="MFZ456" s="73"/>
      <c r="MGA456" s="73"/>
      <c r="MGB456" s="73"/>
      <c r="MGC456" s="73"/>
      <c r="MGD456" s="73"/>
      <c r="MGE456" s="73"/>
      <c r="MGF456" s="73"/>
      <c r="MGG456" s="73"/>
      <c r="MGH456" s="73"/>
      <c r="MGI456" s="73"/>
      <c r="MGJ456" s="73"/>
      <c r="MGK456" s="73"/>
      <c r="MGL456" s="73"/>
      <c r="MGM456" s="73"/>
      <c r="MGN456" s="73"/>
      <c r="MGO456" s="73"/>
      <c r="MGP456" s="73"/>
      <c r="MGQ456" s="73"/>
      <c r="MGR456" s="73"/>
      <c r="MGS456" s="73"/>
      <c r="MGT456" s="73"/>
      <c r="MGU456" s="73"/>
      <c r="MGV456" s="73"/>
      <c r="MGW456" s="73"/>
      <c r="MGX456" s="73"/>
      <c r="MGY456" s="73"/>
      <c r="MGZ456" s="73"/>
      <c r="MHA456" s="73"/>
      <c r="MHB456" s="73"/>
      <c r="MHC456" s="73"/>
      <c r="MHD456" s="73"/>
      <c r="MHE456" s="73"/>
      <c r="MHF456" s="73"/>
      <c r="MHG456" s="73"/>
      <c r="MHH456" s="73"/>
      <c r="MHI456" s="73"/>
      <c r="MHJ456" s="73"/>
      <c r="MHK456" s="73"/>
      <c r="MHL456" s="73"/>
      <c r="MHM456" s="73"/>
      <c r="MHN456" s="73"/>
      <c r="MHO456" s="73"/>
      <c r="MHP456" s="73"/>
      <c r="MHQ456" s="73"/>
      <c r="MHR456" s="73"/>
      <c r="MHS456" s="73"/>
      <c r="MHT456" s="73"/>
      <c r="MHU456" s="73"/>
      <c r="MHV456" s="73"/>
      <c r="MHW456" s="73"/>
      <c r="MHX456" s="73"/>
      <c r="MHY456" s="73"/>
      <c r="MHZ456" s="73"/>
      <c r="MIA456" s="73"/>
      <c r="MIB456" s="73"/>
      <c r="MIC456" s="73"/>
      <c r="MID456" s="73"/>
      <c r="MIE456" s="73"/>
      <c r="MIF456" s="73"/>
      <c r="MIG456" s="73"/>
      <c r="MIH456" s="73"/>
      <c r="MII456" s="73"/>
      <c r="MIJ456" s="73"/>
      <c r="MIK456" s="73"/>
      <c r="MIL456" s="73"/>
      <c r="MIM456" s="73"/>
      <c r="MIN456" s="73"/>
      <c r="MIO456" s="73"/>
      <c r="MIP456" s="73"/>
      <c r="MIQ456" s="73"/>
      <c r="MIR456" s="73"/>
      <c r="MIS456" s="73"/>
      <c r="MIT456" s="73"/>
      <c r="MIU456" s="73"/>
      <c r="MIV456" s="73"/>
      <c r="MIW456" s="73"/>
      <c r="MIX456" s="73"/>
      <c r="MIY456" s="73"/>
      <c r="MIZ456" s="73"/>
      <c r="MJA456" s="73"/>
      <c r="MJB456" s="73"/>
      <c r="MJC456" s="73"/>
      <c r="MJD456" s="73"/>
      <c r="MJE456" s="73"/>
      <c r="MJF456" s="73"/>
      <c r="MJG456" s="73"/>
      <c r="MJH456" s="73"/>
      <c r="MJI456" s="73"/>
      <c r="MJJ456" s="73"/>
      <c r="MJK456" s="73"/>
      <c r="MJL456" s="73"/>
      <c r="MJM456" s="73"/>
      <c r="MJN456" s="73"/>
      <c r="MJO456" s="73"/>
      <c r="MJP456" s="73"/>
      <c r="MJQ456" s="73"/>
      <c r="MJR456" s="73"/>
      <c r="MJS456" s="73"/>
      <c r="MJT456" s="73"/>
      <c r="MJU456" s="73"/>
      <c r="MJV456" s="73"/>
      <c r="MJW456" s="73"/>
      <c r="MJX456" s="73"/>
      <c r="MJY456" s="73"/>
      <c r="MJZ456" s="73"/>
      <c r="MKA456" s="73"/>
      <c r="MKB456" s="73"/>
      <c r="MKC456" s="73"/>
      <c r="MKD456" s="73"/>
      <c r="MKE456" s="73"/>
      <c r="MKF456" s="73"/>
      <c r="MKG456" s="73"/>
      <c r="MKH456" s="73"/>
      <c r="MKI456" s="73"/>
      <c r="MKJ456" s="73"/>
      <c r="MKK456" s="73"/>
      <c r="MKL456" s="73"/>
      <c r="MKM456" s="73"/>
      <c r="MKN456" s="73"/>
      <c r="MKO456" s="73"/>
      <c r="MKP456" s="73"/>
      <c r="MKQ456" s="73"/>
      <c r="MKR456" s="73"/>
      <c r="MKS456" s="73"/>
      <c r="MKT456" s="73"/>
      <c r="MKU456" s="73"/>
      <c r="MKV456" s="73"/>
      <c r="MKW456" s="73"/>
      <c r="MKX456" s="73"/>
      <c r="MKY456" s="73"/>
      <c r="MKZ456" s="73"/>
      <c r="MLA456" s="73"/>
      <c r="MLB456" s="73"/>
      <c r="MLC456" s="73"/>
      <c r="MLD456" s="73"/>
      <c r="MLE456" s="73"/>
      <c r="MLF456" s="73"/>
      <c r="MLG456" s="73"/>
      <c r="MLH456" s="73"/>
      <c r="MLI456" s="73"/>
      <c r="MLJ456" s="73"/>
      <c r="MLK456" s="73"/>
      <c r="MLL456" s="73"/>
      <c r="MLM456" s="73"/>
      <c r="MLN456" s="73"/>
      <c r="MLO456" s="73"/>
      <c r="MLP456" s="73"/>
      <c r="MLQ456" s="73"/>
      <c r="MLR456" s="73"/>
      <c r="MLS456" s="73"/>
      <c r="MLT456" s="73"/>
      <c r="MLU456" s="73"/>
      <c r="MLV456" s="73"/>
      <c r="MLW456" s="73"/>
      <c r="MLX456" s="73"/>
      <c r="MLY456" s="73"/>
      <c r="MLZ456" s="73"/>
      <c r="MMA456" s="73"/>
      <c r="MMB456" s="73"/>
      <c r="MMC456" s="73"/>
      <c r="MMD456" s="73"/>
      <c r="MME456" s="73"/>
      <c r="MMF456" s="73"/>
      <c r="MMG456" s="73"/>
      <c r="MMH456" s="73"/>
      <c r="MMI456" s="73"/>
      <c r="MMJ456" s="73"/>
      <c r="MMK456" s="73"/>
      <c r="MML456" s="73"/>
      <c r="MMM456" s="73"/>
      <c r="MMN456" s="73"/>
      <c r="MMO456" s="73"/>
      <c r="MMP456" s="73"/>
      <c r="MMQ456" s="73"/>
      <c r="MMR456" s="73"/>
      <c r="MMS456" s="73"/>
      <c r="MMT456" s="73"/>
      <c r="MMU456" s="73"/>
      <c r="MMV456" s="73"/>
      <c r="MMW456" s="73"/>
      <c r="MMX456" s="73"/>
      <c r="MMY456" s="73"/>
      <c r="MMZ456" s="73"/>
      <c r="MNA456" s="73"/>
      <c r="MNB456" s="73"/>
      <c r="MNC456" s="73"/>
      <c r="MND456" s="73"/>
      <c r="MNE456" s="73"/>
      <c r="MNF456" s="73"/>
      <c r="MNG456" s="73"/>
      <c r="MNH456" s="73"/>
      <c r="MNI456" s="73"/>
      <c r="MNJ456" s="73"/>
      <c r="MNK456" s="73"/>
      <c r="MNL456" s="73"/>
      <c r="MNM456" s="73"/>
      <c r="MNN456" s="73"/>
      <c r="MNO456" s="73"/>
      <c r="MNP456" s="73"/>
      <c r="MNQ456" s="73"/>
      <c r="MNR456" s="73"/>
      <c r="MNS456" s="73"/>
      <c r="MNT456" s="73"/>
      <c r="MNU456" s="73"/>
      <c r="MNV456" s="73"/>
      <c r="MNW456" s="73"/>
      <c r="MNX456" s="73"/>
      <c r="MNY456" s="73"/>
      <c r="MNZ456" s="73"/>
      <c r="MOA456" s="73"/>
      <c r="MOB456" s="73"/>
      <c r="MOC456" s="73"/>
      <c r="MOD456" s="73"/>
      <c r="MOE456" s="73"/>
      <c r="MOF456" s="73"/>
      <c r="MOG456" s="73"/>
      <c r="MOH456" s="73"/>
      <c r="MOI456" s="73"/>
      <c r="MOJ456" s="73"/>
      <c r="MOK456" s="73"/>
      <c r="MOL456" s="73"/>
      <c r="MOM456" s="73"/>
      <c r="MON456" s="73"/>
      <c r="MOO456" s="73"/>
      <c r="MOP456" s="73"/>
      <c r="MOQ456" s="73"/>
      <c r="MOR456" s="73"/>
      <c r="MOS456" s="73"/>
      <c r="MOT456" s="73"/>
      <c r="MOU456" s="73"/>
      <c r="MOV456" s="73"/>
      <c r="MOW456" s="73"/>
      <c r="MOX456" s="73"/>
      <c r="MOY456" s="73"/>
      <c r="MOZ456" s="73"/>
      <c r="MPA456" s="73"/>
      <c r="MPB456" s="73"/>
      <c r="MPC456" s="73"/>
      <c r="MPD456" s="73"/>
      <c r="MPE456" s="73"/>
      <c r="MPF456" s="73"/>
      <c r="MPG456" s="73"/>
      <c r="MPH456" s="73"/>
      <c r="MPI456" s="73"/>
      <c r="MPJ456" s="73"/>
      <c r="MPK456" s="73"/>
      <c r="MPL456" s="73"/>
      <c r="MPM456" s="73"/>
      <c r="MPN456" s="73"/>
      <c r="MPO456" s="73"/>
      <c r="MPP456" s="73"/>
      <c r="MPQ456" s="73"/>
      <c r="MPR456" s="73"/>
      <c r="MPS456" s="73"/>
      <c r="MPT456" s="73"/>
      <c r="MPU456" s="73"/>
      <c r="MPV456" s="73"/>
      <c r="MPW456" s="73"/>
      <c r="MPX456" s="73"/>
      <c r="MPY456" s="73"/>
      <c r="MPZ456" s="73"/>
      <c r="MQA456" s="73"/>
      <c r="MQB456" s="73"/>
      <c r="MQC456" s="73"/>
      <c r="MQD456" s="73"/>
      <c r="MQE456" s="73"/>
      <c r="MQF456" s="73"/>
      <c r="MQG456" s="73"/>
      <c r="MQH456" s="73"/>
      <c r="MQI456" s="73"/>
      <c r="MQJ456" s="73"/>
      <c r="MQK456" s="73"/>
      <c r="MQL456" s="73"/>
      <c r="MQM456" s="73"/>
      <c r="MQN456" s="73"/>
      <c r="MQO456" s="73"/>
      <c r="MQP456" s="73"/>
      <c r="MQQ456" s="73"/>
      <c r="MQR456" s="73"/>
      <c r="MQS456" s="73"/>
      <c r="MQT456" s="73"/>
      <c r="MQU456" s="73"/>
      <c r="MQV456" s="73"/>
      <c r="MQW456" s="73"/>
      <c r="MQX456" s="73"/>
      <c r="MQY456" s="73"/>
      <c r="MQZ456" s="73"/>
      <c r="MRA456" s="73"/>
      <c r="MRB456" s="73"/>
      <c r="MRC456" s="73"/>
      <c r="MRD456" s="73"/>
      <c r="MRE456" s="73"/>
      <c r="MRF456" s="73"/>
      <c r="MRG456" s="73"/>
      <c r="MRH456" s="73"/>
      <c r="MRI456" s="73"/>
      <c r="MRJ456" s="73"/>
      <c r="MRK456" s="73"/>
      <c r="MRL456" s="73"/>
      <c r="MRM456" s="73"/>
      <c r="MRN456" s="73"/>
      <c r="MRO456" s="73"/>
      <c r="MRP456" s="73"/>
      <c r="MRQ456" s="73"/>
      <c r="MRR456" s="73"/>
      <c r="MRS456" s="73"/>
      <c r="MRT456" s="73"/>
      <c r="MRU456" s="73"/>
      <c r="MRV456" s="73"/>
      <c r="MRW456" s="73"/>
      <c r="MRX456" s="73"/>
      <c r="MRY456" s="73"/>
      <c r="MRZ456" s="73"/>
      <c r="MSA456" s="73"/>
      <c r="MSB456" s="73"/>
      <c r="MSC456" s="73"/>
      <c r="MSD456" s="73"/>
      <c r="MSE456" s="73"/>
      <c r="MSF456" s="73"/>
      <c r="MSG456" s="73"/>
      <c r="MSH456" s="73"/>
      <c r="MSI456" s="73"/>
      <c r="MSJ456" s="73"/>
      <c r="MSK456" s="73"/>
      <c r="MSL456" s="73"/>
      <c r="MSM456" s="73"/>
      <c r="MSN456" s="73"/>
      <c r="MSO456" s="73"/>
      <c r="MSP456" s="73"/>
      <c r="MSQ456" s="73"/>
      <c r="MSR456" s="73"/>
      <c r="MSS456" s="73"/>
      <c r="MST456" s="73"/>
      <c r="MSU456" s="73"/>
      <c r="MSV456" s="73"/>
      <c r="MSW456" s="73"/>
      <c r="MSX456" s="73"/>
      <c r="MSY456" s="73"/>
      <c r="MSZ456" s="73"/>
      <c r="MTA456" s="73"/>
      <c r="MTB456" s="73"/>
      <c r="MTC456" s="73"/>
      <c r="MTD456" s="73"/>
      <c r="MTE456" s="73"/>
      <c r="MTF456" s="73"/>
      <c r="MTG456" s="73"/>
      <c r="MTH456" s="73"/>
      <c r="MTI456" s="73"/>
      <c r="MTJ456" s="73"/>
      <c r="MTK456" s="73"/>
      <c r="MTL456" s="73"/>
      <c r="MTM456" s="73"/>
      <c r="MTN456" s="73"/>
      <c r="MTO456" s="73"/>
      <c r="MTP456" s="73"/>
      <c r="MTQ456" s="73"/>
      <c r="MTR456" s="73"/>
      <c r="MTS456" s="73"/>
      <c r="MTT456" s="73"/>
      <c r="MTU456" s="73"/>
      <c r="MTV456" s="73"/>
      <c r="MTW456" s="73"/>
      <c r="MTX456" s="73"/>
      <c r="MTY456" s="73"/>
      <c r="MTZ456" s="73"/>
      <c r="MUA456" s="73"/>
      <c r="MUB456" s="73"/>
      <c r="MUC456" s="73"/>
      <c r="MUD456" s="73"/>
      <c r="MUE456" s="73"/>
      <c r="MUF456" s="73"/>
      <c r="MUG456" s="73"/>
      <c r="MUH456" s="73"/>
      <c r="MUI456" s="73"/>
      <c r="MUJ456" s="73"/>
      <c r="MUK456" s="73"/>
      <c r="MUL456" s="73"/>
      <c r="MUM456" s="73"/>
      <c r="MUN456" s="73"/>
      <c r="MUO456" s="73"/>
      <c r="MUP456" s="73"/>
      <c r="MUQ456" s="73"/>
      <c r="MUR456" s="73"/>
      <c r="MUS456" s="73"/>
      <c r="MUT456" s="73"/>
      <c r="MUU456" s="73"/>
      <c r="MUV456" s="73"/>
      <c r="MUW456" s="73"/>
      <c r="MUX456" s="73"/>
      <c r="MUY456" s="73"/>
      <c r="MUZ456" s="73"/>
      <c r="MVA456" s="73"/>
      <c r="MVB456" s="73"/>
      <c r="MVC456" s="73"/>
      <c r="MVD456" s="73"/>
      <c r="MVE456" s="73"/>
      <c r="MVF456" s="73"/>
      <c r="MVG456" s="73"/>
      <c r="MVH456" s="73"/>
      <c r="MVI456" s="73"/>
      <c r="MVJ456" s="73"/>
      <c r="MVK456" s="73"/>
      <c r="MVL456" s="73"/>
      <c r="MVM456" s="73"/>
      <c r="MVN456" s="73"/>
      <c r="MVO456" s="73"/>
      <c r="MVP456" s="73"/>
      <c r="MVQ456" s="73"/>
      <c r="MVR456" s="73"/>
      <c r="MVS456" s="73"/>
      <c r="MVT456" s="73"/>
      <c r="MVU456" s="73"/>
      <c r="MVV456" s="73"/>
      <c r="MVW456" s="73"/>
      <c r="MVX456" s="73"/>
      <c r="MVY456" s="73"/>
      <c r="MVZ456" s="73"/>
      <c r="MWA456" s="73"/>
      <c r="MWB456" s="73"/>
      <c r="MWC456" s="73"/>
      <c r="MWD456" s="73"/>
      <c r="MWE456" s="73"/>
      <c r="MWF456" s="73"/>
      <c r="MWG456" s="73"/>
      <c r="MWH456" s="73"/>
      <c r="MWI456" s="73"/>
      <c r="MWJ456" s="73"/>
      <c r="MWK456" s="73"/>
      <c r="MWL456" s="73"/>
      <c r="MWM456" s="73"/>
      <c r="MWN456" s="73"/>
      <c r="MWO456" s="73"/>
      <c r="MWP456" s="73"/>
      <c r="MWQ456" s="73"/>
      <c r="MWR456" s="73"/>
      <c r="MWS456" s="73"/>
      <c r="MWT456" s="73"/>
      <c r="MWU456" s="73"/>
      <c r="MWV456" s="73"/>
      <c r="MWW456" s="73"/>
      <c r="MWX456" s="73"/>
      <c r="MWY456" s="73"/>
      <c r="MWZ456" s="73"/>
      <c r="MXA456" s="73"/>
      <c r="MXB456" s="73"/>
      <c r="MXC456" s="73"/>
      <c r="MXD456" s="73"/>
      <c r="MXE456" s="73"/>
      <c r="MXF456" s="73"/>
      <c r="MXG456" s="73"/>
      <c r="MXH456" s="73"/>
      <c r="MXI456" s="73"/>
      <c r="MXJ456" s="73"/>
      <c r="MXK456" s="73"/>
      <c r="MXL456" s="73"/>
      <c r="MXM456" s="73"/>
      <c r="MXN456" s="73"/>
      <c r="MXO456" s="73"/>
      <c r="MXP456" s="73"/>
      <c r="MXQ456" s="73"/>
      <c r="MXR456" s="73"/>
      <c r="MXS456" s="73"/>
      <c r="MXT456" s="73"/>
      <c r="MXU456" s="73"/>
      <c r="MXV456" s="73"/>
      <c r="MXW456" s="73"/>
      <c r="MXX456" s="73"/>
      <c r="MXY456" s="73"/>
      <c r="MXZ456" s="73"/>
      <c r="MYA456" s="73"/>
      <c r="MYB456" s="73"/>
      <c r="MYC456" s="73"/>
      <c r="MYD456" s="73"/>
      <c r="MYE456" s="73"/>
      <c r="MYF456" s="73"/>
      <c r="MYG456" s="73"/>
      <c r="MYH456" s="73"/>
      <c r="MYI456" s="73"/>
      <c r="MYJ456" s="73"/>
      <c r="MYK456" s="73"/>
      <c r="MYL456" s="73"/>
      <c r="MYM456" s="73"/>
      <c r="MYN456" s="73"/>
      <c r="MYO456" s="73"/>
      <c r="MYP456" s="73"/>
      <c r="MYQ456" s="73"/>
      <c r="MYR456" s="73"/>
      <c r="MYS456" s="73"/>
      <c r="MYT456" s="73"/>
      <c r="MYU456" s="73"/>
      <c r="MYV456" s="73"/>
      <c r="MYW456" s="73"/>
      <c r="MYX456" s="73"/>
      <c r="MYY456" s="73"/>
      <c r="MYZ456" s="73"/>
      <c r="MZA456" s="73"/>
      <c r="MZB456" s="73"/>
      <c r="MZC456" s="73"/>
      <c r="MZD456" s="73"/>
      <c r="MZE456" s="73"/>
      <c r="MZF456" s="73"/>
      <c r="MZG456" s="73"/>
      <c r="MZH456" s="73"/>
      <c r="MZI456" s="73"/>
      <c r="MZJ456" s="73"/>
      <c r="MZK456" s="73"/>
      <c r="MZL456" s="73"/>
      <c r="MZM456" s="73"/>
      <c r="MZN456" s="73"/>
      <c r="MZO456" s="73"/>
      <c r="MZP456" s="73"/>
      <c r="MZQ456" s="73"/>
      <c r="MZR456" s="73"/>
      <c r="MZS456" s="73"/>
      <c r="MZT456" s="73"/>
      <c r="MZU456" s="73"/>
      <c r="MZV456" s="73"/>
      <c r="MZW456" s="73"/>
      <c r="MZX456" s="73"/>
      <c r="MZY456" s="73"/>
      <c r="MZZ456" s="73"/>
      <c r="NAA456" s="73"/>
      <c r="NAB456" s="73"/>
      <c r="NAC456" s="73"/>
      <c r="NAD456" s="73"/>
      <c r="NAE456" s="73"/>
      <c r="NAF456" s="73"/>
      <c r="NAG456" s="73"/>
      <c r="NAH456" s="73"/>
      <c r="NAI456" s="73"/>
      <c r="NAJ456" s="73"/>
      <c r="NAK456" s="73"/>
      <c r="NAL456" s="73"/>
      <c r="NAM456" s="73"/>
      <c r="NAN456" s="73"/>
      <c r="NAO456" s="73"/>
      <c r="NAP456" s="73"/>
      <c r="NAQ456" s="73"/>
      <c r="NAR456" s="73"/>
      <c r="NAS456" s="73"/>
      <c r="NAT456" s="73"/>
      <c r="NAU456" s="73"/>
      <c r="NAV456" s="73"/>
      <c r="NAW456" s="73"/>
      <c r="NAX456" s="73"/>
      <c r="NAY456" s="73"/>
      <c r="NAZ456" s="73"/>
      <c r="NBA456" s="73"/>
      <c r="NBB456" s="73"/>
      <c r="NBC456" s="73"/>
      <c r="NBD456" s="73"/>
      <c r="NBE456" s="73"/>
      <c r="NBF456" s="73"/>
      <c r="NBG456" s="73"/>
      <c r="NBH456" s="73"/>
      <c r="NBI456" s="73"/>
      <c r="NBJ456" s="73"/>
      <c r="NBK456" s="73"/>
      <c r="NBL456" s="73"/>
      <c r="NBM456" s="73"/>
      <c r="NBN456" s="73"/>
      <c r="NBO456" s="73"/>
      <c r="NBP456" s="73"/>
      <c r="NBQ456" s="73"/>
      <c r="NBR456" s="73"/>
      <c r="NBS456" s="73"/>
      <c r="NBT456" s="73"/>
      <c r="NBU456" s="73"/>
      <c r="NBV456" s="73"/>
      <c r="NBW456" s="73"/>
      <c r="NBX456" s="73"/>
      <c r="NBY456" s="73"/>
      <c r="NBZ456" s="73"/>
      <c r="NCA456" s="73"/>
      <c r="NCB456" s="73"/>
      <c r="NCC456" s="73"/>
      <c r="NCD456" s="73"/>
      <c r="NCE456" s="73"/>
      <c r="NCF456" s="73"/>
      <c r="NCG456" s="73"/>
      <c r="NCH456" s="73"/>
      <c r="NCI456" s="73"/>
      <c r="NCJ456" s="73"/>
      <c r="NCK456" s="73"/>
      <c r="NCL456" s="73"/>
      <c r="NCM456" s="73"/>
      <c r="NCN456" s="73"/>
      <c r="NCO456" s="73"/>
      <c r="NCP456" s="73"/>
      <c r="NCQ456" s="73"/>
      <c r="NCR456" s="73"/>
      <c r="NCS456" s="73"/>
      <c r="NCT456" s="73"/>
      <c r="NCU456" s="73"/>
      <c r="NCV456" s="73"/>
      <c r="NCW456" s="73"/>
      <c r="NCX456" s="73"/>
      <c r="NCY456" s="73"/>
      <c r="NCZ456" s="73"/>
      <c r="NDA456" s="73"/>
      <c r="NDB456" s="73"/>
      <c r="NDC456" s="73"/>
      <c r="NDD456" s="73"/>
      <c r="NDE456" s="73"/>
      <c r="NDF456" s="73"/>
      <c r="NDG456" s="73"/>
      <c r="NDH456" s="73"/>
      <c r="NDI456" s="73"/>
      <c r="NDJ456" s="73"/>
      <c r="NDK456" s="73"/>
      <c r="NDL456" s="73"/>
      <c r="NDM456" s="73"/>
      <c r="NDN456" s="73"/>
      <c r="NDO456" s="73"/>
      <c r="NDP456" s="73"/>
      <c r="NDQ456" s="73"/>
      <c r="NDR456" s="73"/>
      <c r="NDS456" s="73"/>
      <c r="NDT456" s="73"/>
      <c r="NDU456" s="73"/>
      <c r="NDV456" s="73"/>
      <c r="NDW456" s="73"/>
      <c r="NDX456" s="73"/>
      <c r="NDY456" s="73"/>
      <c r="NDZ456" s="73"/>
      <c r="NEA456" s="73"/>
      <c r="NEB456" s="73"/>
      <c r="NEC456" s="73"/>
      <c r="NED456" s="73"/>
      <c r="NEE456" s="73"/>
      <c r="NEF456" s="73"/>
      <c r="NEG456" s="73"/>
      <c r="NEH456" s="73"/>
      <c r="NEI456" s="73"/>
      <c r="NEJ456" s="73"/>
      <c r="NEK456" s="73"/>
      <c r="NEL456" s="73"/>
      <c r="NEM456" s="73"/>
      <c r="NEN456" s="73"/>
      <c r="NEO456" s="73"/>
      <c r="NEP456" s="73"/>
      <c r="NEQ456" s="73"/>
      <c r="NER456" s="73"/>
      <c r="NES456" s="73"/>
      <c r="NET456" s="73"/>
      <c r="NEU456" s="73"/>
      <c r="NEV456" s="73"/>
      <c r="NEW456" s="73"/>
      <c r="NEX456" s="73"/>
      <c r="NEY456" s="73"/>
      <c r="NEZ456" s="73"/>
      <c r="NFA456" s="73"/>
      <c r="NFB456" s="73"/>
      <c r="NFC456" s="73"/>
      <c r="NFD456" s="73"/>
      <c r="NFE456" s="73"/>
      <c r="NFF456" s="73"/>
      <c r="NFG456" s="73"/>
      <c r="NFH456" s="73"/>
      <c r="NFI456" s="73"/>
      <c r="NFJ456" s="73"/>
      <c r="NFK456" s="73"/>
      <c r="NFL456" s="73"/>
      <c r="NFM456" s="73"/>
      <c r="NFN456" s="73"/>
      <c r="NFO456" s="73"/>
      <c r="NFP456" s="73"/>
      <c r="NFQ456" s="73"/>
      <c r="NFR456" s="73"/>
      <c r="NFS456" s="73"/>
      <c r="NFT456" s="73"/>
      <c r="NFU456" s="73"/>
      <c r="NFV456" s="73"/>
      <c r="NFW456" s="73"/>
      <c r="NFX456" s="73"/>
      <c r="NFY456" s="73"/>
      <c r="NFZ456" s="73"/>
      <c r="NGA456" s="73"/>
      <c r="NGB456" s="73"/>
      <c r="NGC456" s="73"/>
      <c r="NGD456" s="73"/>
      <c r="NGE456" s="73"/>
      <c r="NGF456" s="73"/>
      <c r="NGG456" s="73"/>
      <c r="NGH456" s="73"/>
      <c r="NGI456" s="73"/>
      <c r="NGJ456" s="73"/>
      <c r="NGK456" s="73"/>
      <c r="NGL456" s="73"/>
      <c r="NGM456" s="73"/>
      <c r="NGN456" s="73"/>
      <c r="NGO456" s="73"/>
      <c r="NGP456" s="73"/>
      <c r="NGQ456" s="73"/>
      <c r="NGR456" s="73"/>
      <c r="NGS456" s="73"/>
      <c r="NGT456" s="73"/>
      <c r="NGU456" s="73"/>
      <c r="NGV456" s="73"/>
      <c r="NGW456" s="73"/>
      <c r="NGX456" s="73"/>
      <c r="NGY456" s="73"/>
      <c r="NGZ456" s="73"/>
      <c r="NHA456" s="73"/>
      <c r="NHB456" s="73"/>
      <c r="NHC456" s="73"/>
      <c r="NHD456" s="73"/>
      <c r="NHE456" s="73"/>
      <c r="NHF456" s="73"/>
      <c r="NHG456" s="73"/>
      <c r="NHH456" s="73"/>
      <c r="NHI456" s="73"/>
      <c r="NHJ456" s="73"/>
      <c r="NHK456" s="73"/>
      <c r="NHL456" s="73"/>
      <c r="NHM456" s="73"/>
      <c r="NHN456" s="73"/>
      <c r="NHO456" s="73"/>
      <c r="NHP456" s="73"/>
      <c r="NHQ456" s="73"/>
      <c r="NHR456" s="73"/>
      <c r="NHS456" s="73"/>
      <c r="NHT456" s="73"/>
      <c r="NHU456" s="73"/>
      <c r="NHV456" s="73"/>
      <c r="NHW456" s="73"/>
      <c r="NHX456" s="73"/>
      <c r="NHY456" s="73"/>
      <c r="NHZ456" s="73"/>
      <c r="NIA456" s="73"/>
      <c r="NIB456" s="73"/>
      <c r="NIC456" s="73"/>
      <c r="NID456" s="73"/>
      <c r="NIE456" s="73"/>
      <c r="NIF456" s="73"/>
      <c r="NIG456" s="73"/>
      <c r="NIH456" s="73"/>
      <c r="NII456" s="73"/>
      <c r="NIJ456" s="73"/>
      <c r="NIK456" s="73"/>
      <c r="NIL456" s="73"/>
      <c r="NIM456" s="73"/>
      <c r="NIN456" s="73"/>
      <c r="NIO456" s="73"/>
      <c r="NIP456" s="73"/>
      <c r="NIQ456" s="73"/>
      <c r="NIR456" s="73"/>
      <c r="NIS456" s="73"/>
      <c r="NIT456" s="73"/>
      <c r="NIU456" s="73"/>
      <c r="NIV456" s="73"/>
      <c r="NIW456" s="73"/>
      <c r="NIX456" s="73"/>
      <c r="NIY456" s="73"/>
      <c r="NIZ456" s="73"/>
      <c r="NJA456" s="73"/>
      <c r="NJB456" s="73"/>
      <c r="NJC456" s="73"/>
      <c r="NJD456" s="73"/>
      <c r="NJE456" s="73"/>
      <c r="NJF456" s="73"/>
      <c r="NJG456" s="73"/>
      <c r="NJH456" s="73"/>
      <c r="NJI456" s="73"/>
      <c r="NJJ456" s="73"/>
      <c r="NJK456" s="73"/>
      <c r="NJL456" s="73"/>
      <c r="NJM456" s="73"/>
      <c r="NJN456" s="73"/>
      <c r="NJO456" s="73"/>
      <c r="NJP456" s="73"/>
      <c r="NJQ456" s="73"/>
      <c r="NJR456" s="73"/>
      <c r="NJS456" s="73"/>
      <c r="NJT456" s="73"/>
      <c r="NJU456" s="73"/>
      <c r="NJV456" s="73"/>
      <c r="NJW456" s="73"/>
      <c r="NJX456" s="73"/>
      <c r="NJY456" s="73"/>
      <c r="NJZ456" s="73"/>
      <c r="NKA456" s="73"/>
      <c r="NKB456" s="73"/>
      <c r="NKC456" s="73"/>
      <c r="NKD456" s="73"/>
      <c r="NKE456" s="73"/>
      <c r="NKF456" s="73"/>
      <c r="NKG456" s="73"/>
      <c r="NKH456" s="73"/>
      <c r="NKI456" s="73"/>
      <c r="NKJ456" s="73"/>
      <c r="NKK456" s="73"/>
      <c r="NKL456" s="73"/>
      <c r="NKM456" s="73"/>
      <c r="NKN456" s="73"/>
      <c r="NKO456" s="73"/>
      <c r="NKP456" s="73"/>
      <c r="NKQ456" s="73"/>
      <c r="NKR456" s="73"/>
      <c r="NKS456" s="73"/>
      <c r="NKT456" s="73"/>
      <c r="NKU456" s="73"/>
      <c r="NKV456" s="73"/>
      <c r="NKW456" s="73"/>
      <c r="NKX456" s="73"/>
      <c r="NKY456" s="73"/>
      <c r="NKZ456" s="73"/>
      <c r="NLA456" s="73"/>
      <c r="NLB456" s="73"/>
      <c r="NLC456" s="73"/>
      <c r="NLD456" s="73"/>
      <c r="NLE456" s="73"/>
      <c r="NLF456" s="73"/>
      <c r="NLG456" s="73"/>
      <c r="NLH456" s="73"/>
      <c r="NLI456" s="73"/>
      <c r="NLJ456" s="73"/>
      <c r="NLK456" s="73"/>
      <c r="NLL456" s="73"/>
      <c r="NLM456" s="73"/>
      <c r="NLN456" s="73"/>
      <c r="NLO456" s="73"/>
      <c r="NLP456" s="73"/>
      <c r="NLQ456" s="73"/>
      <c r="NLR456" s="73"/>
      <c r="NLS456" s="73"/>
      <c r="NLT456" s="73"/>
      <c r="NLU456" s="73"/>
      <c r="NLV456" s="73"/>
      <c r="NLW456" s="73"/>
      <c r="NLX456" s="73"/>
      <c r="NLY456" s="73"/>
      <c r="NLZ456" s="73"/>
      <c r="NMA456" s="73"/>
      <c r="NMB456" s="73"/>
      <c r="NMC456" s="73"/>
      <c r="NMD456" s="73"/>
      <c r="NME456" s="73"/>
      <c r="NMF456" s="73"/>
      <c r="NMG456" s="73"/>
      <c r="NMH456" s="73"/>
      <c r="NMI456" s="73"/>
      <c r="NMJ456" s="73"/>
      <c r="NMK456" s="73"/>
      <c r="NML456" s="73"/>
      <c r="NMM456" s="73"/>
      <c r="NMN456" s="73"/>
      <c r="NMO456" s="73"/>
      <c r="NMP456" s="73"/>
      <c r="NMQ456" s="73"/>
      <c r="NMR456" s="73"/>
      <c r="NMS456" s="73"/>
      <c r="NMT456" s="73"/>
      <c r="NMU456" s="73"/>
      <c r="NMV456" s="73"/>
      <c r="NMW456" s="73"/>
      <c r="NMX456" s="73"/>
      <c r="NMY456" s="73"/>
      <c r="NMZ456" s="73"/>
      <c r="NNA456" s="73"/>
      <c r="NNB456" s="73"/>
      <c r="NNC456" s="73"/>
      <c r="NND456" s="73"/>
      <c r="NNE456" s="73"/>
      <c r="NNF456" s="73"/>
      <c r="NNG456" s="73"/>
      <c r="NNH456" s="73"/>
      <c r="NNI456" s="73"/>
      <c r="NNJ456" s="73"/>
      <c r="NNK456" s="73"/>
      <c r="NNL456" s="73"/>
      <c r="NNM456" s="73"/>
      <c r="NNN456" s="73"/>
      <c r="NNO456" s="73"/>
      <c r="NNP456" s="73"/>
      <c r="NNQ456" s="73"/>
      <c r="NNR456" s="73"/>
      <c r="NNS456" s="73"/>
      <c r="NNT456" s="73"/>
      <c r="NNU456" s="73"/>
      <c r="NNV456" s="73"/>
      <c r="NNW456" s="73"/>
      <c r="NNX456" s="73"/>
      <c r="NNY456" s="73"/>
      <c r="NNZ456" s="73"/>
      <c r="NOA456" s="73"/>
      <c r="NOB456" s="73"/>
      <c r="NOC456" s="73"/>
      <c r="NOD456" s="73"/>
      <c r="NOE456" s="73"/>
      <c r="NOF456" s="73"/>
      <c r="NOG456" s="73"/>
      <c r="NOH456" s="73"/>
      <c r="NOI456" s="73"/>
      <c r="NOJ456" s="73"/>
      <c r="NOK456" s="73"/>
      <c r="NOL456" s="73"/>
      <c r="NOM456" s="73"/>
      <c r="NON456" s="73"/>
      <c r="NOO456" s="73"/>
      <c r="NOP456" s="73"/>
      <c r="NOQ456" s="73"/>
      <c r="NOR456" s="73"/>
      <c r="NOS456" s="73"/>
      <c r="NOT456" s="73"/>
      <c r="NOU456" s="73"/>
      <c r="NOV456" s="73"/>
      <c r="NOW456" s="73"/>
      <c r="NOX456" s="73"/>
      <c r="NOY456" s="73"/>
      <c r="NOZ456" s="73"/>
      <c r="NPA456" s="73"/>
      <c r="NPB456" s="73"/>
      <c r="NPC456" s="73"/>
      <c r="NPD456" s="73"/>
      <c r="NPE456" s="73"/>
      <c r="NPF456" s="73"/>
      <c r="NPG456" s="73"/>
      <c r="NPH456" s="73"/>
      <c r="NPI456" s="73"/>
      <c r="NPJ456" s="73"/>
      <c r="NPK456" s="73"/>
      <c r="NPL456" s="73"/>
      <c r="NPM456" s="73"/>
      <c r="NPN456" s="73"/>
      <c r="NPO456" s="73"/>
      <c r="NPP456" s="73"/>
      <c r="NPQ456" s="73"/>
      <c r="NPR456" s="73"/>
      <c r="NPS456" s="73"/>
      <c r="NPT456" s="73"/>
      <c r="NPU456" s="73"/>
      <c r="NPV456" s="73"/>
      <c r="NPW456" s="73"/>
      <c r="NPX456" s="73"/>
      <c r="NPY456" s="73"/>
      <c r="NPZ456" s="73"/>
      <c r="NQA456" s="73"/>
      <c r="NQB456" s="73"/>
      <c r="NQC456" s="73"/>
      <c r="NQD456" s="73"/>
      <c r="NQE456" s="73"/>
      <c r="NQF456" s="73"/>
      <c r="NQG456" s="73"/>
      <c r="NQH456" s="73"/>
      <c r="NQI456" s="73"/>
      <c r="NQJ456" s="73"/>
      <c r="NQK456" s="73"/>
      <c r="NQL456" s="73"/>
      <c r="NQM456" s="73"/>
      <c r="NQN456" s="73"/>
      <c r="NQO456" s="73"/>
      <c r="NQP456" s="73"/>
      <c r="NQQ456" s="73"/>
      <c r="NQR456" s="73"/>
      <c r="NQS456" s="73"/>
      <c r="NQT456" s="73"/>
      <c r="NQU456" s="73"/>
      <c r="NQV456" s="73"/>
      <c r="NQW456" s="73"/>
      <c r="NQX456" s="73"/>
      <c r="NQY456" s="73"/>
      <c r="NQZ456" s="73"/>
      <c r="NRA456" s="73"/>
      <c r="NRB456" s="73"/>
      <c r="NRC456" s="73"/>
      <c r="NRD456" s="73"/>
      <c r="NRE456" s="73"/>
      <c r="NRF456" s="73"/>
      <c r="NRG456" s="73"/>
      <c r="NRH456" s="73"/>
      <c r="NRI456" s="73"/>
      <c r="NRJ456" s="73"/>
      <c r="NRK456" s="73"/>
      <c r="NRL456" s="73"/>
      <c r="NRM456" s="73"/>
      <c r="NRN456" s="73"/>
      <c r="NRO456" s="73"/>
      <c r="NRP456" s="73"/>
      <c r="NRQ456" s="73"/>
      <c r="NRR456" s="73"/>
      <c r="NRS456" s="73"/>
      <c r="NRT456" s="73"/>
      <c r="NRU456" s="73"/>
      <c r="NRV456" s="73"/>
      <c r="NRW456" s="73"/>
      <c r="NRX456" s="73"/>
      <c r="NRY456" s="73"/>
      <c r="NRZ456" s="73"/>
      <c r="NSA456" s="73"/>
      <c r="NSB456" s="73"/>
      <c r="NSC456" s="73"/>
      <c r="NSD456" s="73"/>
      <c r="NSE456" s="73"/>
      <c r="NSF456" s="73"/>
      <c r="NSG456" s="73"/>
      <c r="NSH456" s="73"/>
      <c r="NSI456" s="73"/>
      <c r="NSJ456" s="73"/>
      <c r="NSK456" s="73"/>
      <c r="NSL456" s="73"/>
      <c r="NSM456" s="73"/>
      <c r="NSN456" s="73"/>
      <c r="NSO456" s="73"/>
      <c r="NSP456" s="73"/>
      <c r="NSQ456" s="73"/>
      <c r="NSR456" s="73"/>
      <c r="NSS456" s="73"/>
      <c r="NST456" s="73"/>
      <c r="NSU456" s="73"/>
      <c r="NSV456" s="73"/>
      <c r="NSW456" s="73"/>
      <c r="NSX456" s="73"/>
      <c r="NSY456" s="73"/>
      <c r="NSZ456" s="73"/>
      <c r="NTA456" s="73"/>
      <c r="NTB456" s="73"/>
      <c r="NTC456" s="73"/>
      <c r="NTD456" s="73"/>
      <c r="NTE456" s="73"/>
      <c r="NTF456" s="73"/>
      <c r="NTG456" s="73"/>
      <c r="NTH456" s="73"/>
      <c r="NTI456" s="73"/>
      <c r="NTJ456" s="73"/>
      <c r="NTK456" s="73"/>
      <c r="NTL456" s="73"/>
      <c r="NTM456" s="73"/>
      <c r="NTN456" s="73"/>
      <c r="NTO456" s="73"/>
      <c r="NTP456" s="73"/>
      <c r="NTQ456" s="73"/>
      <c r="NTR456" s="73"/>
      <c r="NTS456" s="73"/>
      <c r="NTT456" s="73"/>
      <c r="NTU456" s="73"/>
      <c r="NTV456" s="73"/>
      <c r="NTW456" s="73"/>
      <c r="NTX456" s="73"/>
      <c r="NTY456" s="73"/>
      <c r="NTZ456" s="73"/>
      <c r="NUA456" s="73"/>
      <c r="NUB456" s="73"/>
      <c r="NUC456" s="73"/>
      <c r="NUD456" s="73"/>
      <c r="NUE456" s="73"/>
      <c r="NUF456" s="73"/>
      <c r="NUG456" s="73"/>
      <c r="NUH456" s="73"/>
      <c r="NUI456" s="73"/>
      <c r="NUJ456" s="73"/>
      <c r="NUK456" s="73"/>
      <c r="NUL456" s="73"/>
      <c r="NUM456" s="73"/>
      <c r="NUN456" s="73"/>
      <c r="NUO456" s="73"/>
      <c r="NUP456" s="73"/>
      <c r="NUQ456" s="73"/>
      <c r="NUR456" s="73"/>
      <c r="NUS456" s="73"/>
      <c r="NUT456" s="73"/>
      <c r="NUU456" s="73"/>
      <c r="NUV456" s="73"/>
      <c r="NUW456" s="73"/>
      <c r="NUX456" s="73"/>
      <c r="NUY456" s="73"/>
      <c r="NUZ456" s="73"/>
      <c r="NVA456" s="73"/>
      <c r="NVB456" s="73"/>
      <c r="NVC456" s="73"/>
      <c r="NVD456" s="73"/>
      <c r="NVE456" s="73"/>
      <c r="NVF456" s="73"/>
      <c r="NVG456" s="73"/>
      <c r="NVH456" s="73"/>
      <c r="NVI456" s="73"/>
      <c r="NVJ456" s="73"/>
      <c r="NVK456" s="73"/>
      <c r="NVL456" s="73"/>
      <c r="NVM456" s="73"/>
      <c r="NVN456" s="73"/>
      <c r="NVO456" s="73"/>
      <c r="NVP456" s="73"/>
      <c r="NVQ456" s="73"/>
      <c r="NVR456" s="73"/>
      <c r="NVS456" s="73"/>
      <c r="NVT456" s="73"/>
      <c r="NVU456" s="73"/>
      <c r="NVV456" s="73"/>
      <c r="NVW456" s="73"/>
      <c r="NVX456" s="73"/>
      <c r="NVY456" s="73"/>
      <c r="NVZ456" s="73"/>
      <c r="NWA456" s="73"/>
      <c r="NWB456" s="73"/>
      <c r="NWC456" s="73"/>
      <c r="NWD456" s="73"/>
      <c r="NWE456" s="73"/>
      <c r="NWF456" s="73"/>
      <c r="NWG456" s="73"/>
      <c r="NWH456" s="73"/>
      <c r="NWI456" s="73"/>
      <c r="NWJ456" s="73"/>
      <c r="NWK456" s="73"/>
      <c r="NWL456" s="73"/>
      <c r="NWM456" s="73"/>
      <c r="NWN456" s="73"/>
      <c r="NWO456" s="73"/>
      <c r="NWP456" s="73"/>
      <c r="NWQ456" s="73"/>
      <c r="NWR456" s="73"/>
      <c r="NWS456" s="73"/>
      <c r="NWT456" s="73"/>
      <c r="NWU456" s="73"/>
      <c r="NWV456" s="73"/>
      <c r="NWW456" s="73"/>
      <c r="NWX456" s="73"/>
      <c r="NWY456" s="73"/>
      <c r="NWZ456" s="73"/>
      <c r="NXA456" s="73"/>
      <c r="NXB456" s="73"/>
      <c r="NXC456" s="73"/>
      <c r="NXD456" s="73"/>
      <c r="NXE456" s="73"/>
      <c r="NXF456" s="73"/>
      <c r="NXG456" s="73"/>
      <c r="NXH456" s="73"/>
      <c r="NXI456" s="73"/>
      <c r="NXJ456" s="73"/>
      <c r="NXK456" s="73"/>
      <c r="NXL456" s="73"/>
      <c r="NXM456" s="73"/>
      <c r="NXN456" s="73"/>
      <c r="NXO456" s="73"/>
      <c r="NXP456" s="73"/>
      <c r="NXQ456" s="73"/>
      <c r="NXR456" s="73"/>
      <c r="NXS456" s="73"/>
      <c r="NXT456" s="73"/>
      <c r="NXU456" s="73"/>
      <c r="NXV456" s="73"/>
      <c r="NXW456" s="73"/>
      <c r="NXX456" s="73"/>
      <c r="NXY456" s="73"/>
      <c r="NXZ456" s="73"/>
      <c r="NYA456" s="73"/>
      <c r="NYB456" s="73"/>
      <c r="NYC456" s="73"/>
      <c r="NYD456" s="73"/>
      <c r="NYE456" s="73"/>
      <c r="NYF456" s="73"/>
      <c r="NYG456" s="73"/>
      <c r="NYH456" s="73"/>
      <c r="NYI456" s="73"/>
      <c r="NYJ456" s="73"/>
      <c r="NYK456" s="73"/>
      <c r="NYL456" s="73"/>
      <c r="NYM456" s="73"/>
      <c r="NYN456" s="73"/>
      <c r="NYO456" s="73"/>
      <c r="NYP456" s="73"/>
      <c r="NYQ456" s="73"/>
      <c r="NYR456" s="73"/>
      <c r="NYS456" s="73"/>
      <c r="NYT456" s="73"/>
      <c r="NYU456" s="73"/>
      <c r="NYV456" s="73"/>
      <c r="NYW456" s="73"/>
      <c r="NYX456" s="73"/>
      <c r="NYY456" s="73"/>
      <c r="NYZ456" s="73"/>
      <c r="NZA456" s="73"/>
      <c r="NZB456" s="73"/>
      <c r="NZC456" s="73"/>
      <c r="NZD456" s="73"/>
      <c r="NZE456" s="73"/>
      <c r="NZF456" s="73"/>
      <c r="NZG456" s="73"/>
      <c r="NZH456" s="73"/>
      <c r="NZI456" s="73"/>
      <c r="NZJ456" s="73"/>
      <c r="NZK456" s="73"/>
      <c r="NZL456" s="73"/>
      <c r="NZM456" s="73"/>
      <c r="NZN456" s="73"/>
      <c r="NZO456" s="73"/>
      <c r="NZP456" s="73"/>
      <c r="NZQ456" s="73"/>
      <c r="NZR456" s="73"/>
      <c r="NZS456" s="73"/>
      <c r="NZT456" s="73"/>
      <c r="NZU456" s="73"/>
      <c r="NZV456" s="73"/>
      <c r="NZW456" s="73"/>
      <c r="NZX456" s="73"/>
      <c r="NZY456" s="73"/>
      <c r="NZZ456" s="73"/>
      <c r="OAA456" s="73"/>
      <c r="OAB456" s="73"/>
      <c r="OAC456" s="73"/>
      <c r="OAD456" s="73"/>
      <c r="OAE456" s="73"/>
      <c r="OAF456" s="73"/>
      <c r="OAG456" s="73"/>
      <c r="OAH456" s="73"/>
      <c r="OAI456" s="73"/>
      <c r="OAJ456" s="73"/>
      <c r="OAK456" s="73"/>
      <c r="OAL456" s="73"/>
      <c r="OAM456" s="73"/>
      <c r="OAN456" s="73"/>
      <c r="OAO456" s="73"/>
      <c r="OAP456" s="73"/>
      <c r="OAQ456" s="73"/>
      <c r="OAR456" s="73"/>
      <c r="OAS456" s="73"/>
      <c r="OAT456" s="73"/>
      <c r="OAU456" s="73"/>
      <c r="OAV456" s="73"/>
      <c r="OAW456" s="73"/>
      <c r="OAX456" s="73"/>
      <c r="OAY456" s="73"/>
      <c r="OAZ456" s="73"/>
      <c r="OBA456" s="73"/>
      <c r="OBB456" s="73"/>
      <c r="OBC456" s="73"/>
      <c r="OBD456" s="73"/>
      <c r="OBE456" s="73"/>
      <c r="OBF456" s="73"/>
      <c r="OBG456" s="73"/>
      <c r="OBH456" s="73"/>
      <c r="OBI456" s="73"/>
      <c r="OBJ456" s="73"/>
      <c r="OBK456" s="73"/>
      <c r="OBL456" s="73"/>
      <c r="OBM456" s="73"/>
      <c r="OBN456" s="73"/>
      <c r="OBO456" s="73"/>
      <c r="OBP456" s="73"/>
      <c r="OBQ456" s="73"/>
      <c r="OBR456" s="73"/>
      <c r="OBS456" s="73"/>
      <c r="OBT456" s="73"/>
      <c r="OBU456" s="73"/>
      <c r="OBV456" s="73"/>
      <c r="OBW456" s="73"/>
      <c r="OBX456" s="73"/>
      <c r="OBY456" s="73"/>
      <c r="OBZ456" s="73"/>
      <c r="OCA456" s="73"/>
      <c r="OCB456" s="73"/>
      <c r="OCC456" s="73"/>
      <c r="OCD456" s="73"/>
      <c r="OCE456" s="73"/>
      <c r="OCF456" s="73"/>
      <c r="OCG456" s="73"/>
      <c r="OCH456" s="73"/>
      <c r="OCI456" s="73"/>
      <c r="OCJ456" s="73"/>
      <c r="OCK456" s="73"/>
      <c r="OCL456" s="73"/>
      <c r="OCM456" s="73"/>
      <c r="OCN456" s="73"/>
      <c r="OCO456" s="73"/>
      <c r="OCP456" s="73"/>
      <c r="OCQ456" s="73"/>
      <c r="OCR456" s="73"/>
      <c r="OCS456" s="73"/>
      <c r="OCT456" s="73"/>
      <c r="OCU456" s="73"/>
      <c r="OCV456" s="73"/>
      <c r="OCW456" s="73"/>
      <c r="OCX456" s="73"/>
      <c r="OCY456" s="73"/>
      <c r="OCZ456" s="73"/>
      <c r="ODA456" s="73"/>
      <c r="ODB456" s="73"/>
      <c r="ODC456" s="73"/>
      <c r="ODD456" s="73"/>
      <c r="ODE456" s="73"/>
      <c r="ODF456" s="73"/>
      <c r="ODG456" s="73"/>
      <c r="ODH456" s="73"/>
      <c r="ODI456" s="73"/>
      <c r="ODJ456" s="73"/>
      <c r="ODK456" s="73"/>
      <c r="ODL456" s="73"/>
      <c r="ODM456" s="73"/>
      <c r="ODN456" s="73"/>
      <c r="ODO456" s="73"/>
      <c r="ODP456" s="73"/>
      <c r="ODQ456" s="73"/>
      <c r="ODR456" s="73"/>
      <c r="ODS456" s="73"/>
      <c r="ODT456" s="73"/>
      <c r="ODU456" s="73"/>
      <c r="ODV456" s="73"/>
      <c r="ODW456" s="73"/>
      <c r="ODX456" s="73"/>
      <c r="ODY456" s="73"/>
      <c r="ODZ456" s="73"/>
      <c r="OEA456" s="73"/>
      <c r="OEB456" s="73"/>
      <c r="OEC456" s="73"/>
      <c r="OED456" s="73"/>
      <c r="OEE456" s="73"/>
      <c r="OEF456" s="73"/>
      <c r="OEG456" s="73"/>
      <c r="OEH456" s="73"/>
      <c r="OEI456" s="73"/>
      <c r="OEJ456" s="73"/>
      <c r="OEK456" s="73"/>
      <c r="OEL456" s="73"/>
      <c r="OEM456" s="73"/>
      <c r="OEN456" s="73"/>
      <c r="OEO456" s="73"/>
      <c r="OEP456" s="73"/>
      <c r="OEQ456" s="73"/>
      <c r="OER456" s="73"/>
      <c r="OES456" s="73"/>
      <c r="OET456" s="73"/>
      <c r="OEU456" s="73"/>
      <c r="OEV456" s="73"/>
      <c r="OEW456" s="73"/>
      <c r="OEX456" s="73"/>
      <c r="OEY456" s="73"/>
      <c r="OEZ456" s="73"/>
      <c r="OFA456" s="73"/>
      <c r="OFB456" s="73"/>
      <c r="OFC456" s="73"/>
      <c r="OFD456" s="73"/>
      <c r="OFE456" s="73"/>
      <c r="OFF456" s="73"/>
      <c r="OFG456" s="73"/>
      <c r="OFH456" s="73"/>
      <c r="OFI456" s="73"/>
      <c r="OFJ456" s="73"/>
      <c r="OFK456" s="73"/>
      <c r="OFL456" s="73"/>
      <c r="OFM456" s="73"/>
      <c r="OFN456" s="73"/>
      <c r="OFO456" s="73"/>
      <c r="OFP456" s="73"/>
      <c r="OFQ456" s="73"/>
      <c r="OFR456" s="73"/>
      <c r="OFS456" s="73"/>
      <c r="OFT456" s="73"/>
      <c r="OFU456" s="73"/>
      <c r="OFV456" s="73"/>
      <c r="OFW456" s="73"/>
      <c r="OFX456" s="73"/>
      <c r="OFY456" s="73"/>
      <c r="OFZ456" s="73"/>
      <c r="OGA456" s="73"/>
      <c r="OGB456" s="73"/>
      <c r="OGC456" s="73"/>
      <c r="OGD456" s="73"/>
      <c r="OGE456" s="73"/>
      <c r="OGF456" s="73"/>
      <c r="OGG456" s="73"/>
      <c r="OGH456" s="73"/>
      <c r="OGI456" s="73"/>
      <c r="OGJ456" s="73"/>
      <c r="OGK456" s="73"/>
      <c r="OGL456" s="73"/>
      <c r="OGM456" s="73"/>
      <c r="OGN456" s="73"/>
      <c r="OGO456" s="73"/>
      <c r="OGP456" s="73"/>
      <c r="OGQ456" s="73"/>
      <c r="OGR456" s="73"/>
      <c r="OGS456" s="73"/>
      <c r="OGT456" s="73"/>
      <c r="OGU456" s="73"/>
      <c r="OGV456" s="73"/>
      <c r="OGW456" s="73"/>
      <c r="OGX456" s="73"/>
      <c r="OGY456" s="73"/>
      <c r="OGZ456" s="73"/>
      <c r="OHA456" s="73"/>
      <c r="OHB456" s="73"/>
      <c r="OHC456" s="73"/>
      <c r="OHD456" s="73"/>
      <c r="OHE456" s="73"/>
      <c r="OHF456" s="73"/>
      <c r="OHG456" s="73"/>
      <c r="OHH456" s="73"/>
      <c r="OHI456" s="73"/>
      <c r="OHJ456" s="73"/>
      <c r="OHK456" s="73"/>
      <c r="OHL456" s="73"/>
      <c r="OHM456" s="73"/>
      <c r="OHN456" s="73"/>
      <c r="OHO456" s="73"/>
      <c r="OHP456" s="73"/>
      <c r="OHQ456" s="73"/>
      <c r="OHR456" s="73"/>
      <c r="OHS456" s="73"/>
      <c r="OHT456" s="73"/>
      <c r="OHU456" s="73"/>
      <c r="OHV456" s="73"/>
      <c r="OHW456" s="73"/>
      <c r="OHX456" s="73"/>
      <c r="OHY456" s="73"/>
      <c r="OHZ456" s="73"/>
      <c r="OIA456" s="73"/>
      <c r="OIB456" s="73"/>
      <c r="OIC456" s="73"/>
      <c r="OID456" s="73"/>
      <c r="OIE456" s="73"/>
      <c r="OIF456" s="73"/>
      <c r="OIG456" s="73"/>
      <c r="OIH456" s="73"/>
      <c r="OII456" s="73"/>
      <c r="OIJ456" s="73"/>
      <c r="OIK456" s="73"/>
      <c r="OIL456" s="73"/>
      <c r="OIM456" s="73"/>
      <c r="OIN456" s="73"/>
      <c r="OIO456" s="73"/>
      <c r="OIP456" s="73"/>
      <c r="OIQ456" s="73"/>
      <c r="OIR456" s="73"/>
      <c r="OIS456" s="73"/>
      <c r="OIT456" s="73"/>
      <c r="OIU456" s="73"/>
      <c r="OIV456" s="73"/>
      <c r="OIW456" s="73"/>
      <c r="OIX456" s="73"/>
      <c r="OIY456" s="73"/>
      <c r="OIZ456" s="73"/>
      <c r="OJA456" s="73"/>
      <c r="OJB456" s="73"/>
      <c r="OJC456" s="73"/>
      <c r="OJD456" s="73"/>
      <c r="OJE456" s="73"/>
      <c r="OJF456" s="73"/>
      <c r="OJG456" s="73"/>
      <c r="OJH456" s="73"/>
      <c r="OJI456" s="73"/>
      <c r="OJJ456" s="73"/>
      <c r="OJK456" s="73"/>
      <c r="OJL456" s="73"/>
      <c r="OJM456" s="73"/>
      <c r="OJN456" s="73"/>
      <c r="OJO456" s="73"/>
      <c r="OJP456" s="73"/>
      <c r="OJQ456" s="73"/>
      <c r="OJR456" s="73"/>
      <c r="OJS456" s="73"/>
      <c r="OJT456" s="73"/>
      <c r="OJU456" s="73"/>
      <c r="OJV456" s="73"/>
      <c r="OJW456" s="73"/>
      <c r="OJX456" s="73"/>
      <c r="OJY456" s="73"/>
      <c r="OJZ456" s="73"/>
      <c r="OKA456" s="73"/>
      <c r="OKB456" s="73"/>
      <c r="OKC456" s="73"/>
      <c r="OKD456" s="73"/>
      <c r="OKE456" s="73"/>
      <c r="OKF456" s="73"/>
      <c r="OKG456" s="73"/>
      <c r="OKH456" s="73"/>
      <c r="OKI456" s="73"/>
      <c r="OKJ456" s="73"/>
      <c r="OKK456" s="73"/>
      <c r="OKL456" s="73"/>
      <c r="OKM456" s="73"/>
      <c r="OKN456" s="73"/>
      <c r="OKO456" s="73"/>
      <c r="OKP456" s="73"/>
      <c r="OKQ456" s="73"/>
      <c r="OKR456" s="73"/>
      <c r="OKS456" s="73"/>
      <c r="OKT456" s="73"/>
      <c r="OKU456" s="73"/>
      <c r="OKV456" s="73"/>
      <c r="OKW456" s="73"/>
      <c r="OKX456" s="73"/>
      <c r="OKY456" s="73"/>
      <c r="OKZ456" s="73"/>
      <c r="OLA456" s="73"/>
      <c r="OLB456" s="73"/>
      <c r="OLC456" s="73"/>
      <c r="OLD456" s="73"/>
      <c r="OLE456" s="73"/>
      <c r="OLF456" s="73"/>
      <c r="OLG456" s="73"/>
      <c r="OLH456" s="73"/>
      <c r="OLI456" s="73"/>
      <c r="OLJ456" s="73"/>
      <c r="OLK456" s="73"/>
      <c r="OLL456" s="73"/>
      <c r="OLM456" s="73"/>
      <c r="OLN456" s="73"/>
      <c r="OLO456" s="73"/>
      <c r="OLP456" s="73"/>
      <c r="OLQ456" s="73"/>
      <c r="OLR456" s="73"/>
      <c r="OLS456" s="73"/>
      <c r="OLT456" s="73"/>
      <c r="OLU456" s="73"/>
      <c r="OLV456" s="73"/>
      <c r="OLW456" s="73"/>
      <c r="OLX456" s="73"/>
      <c r="OLY456" s="73"/>
      <c r="OLZ456" s="73"/>
      <c r="OMA456" s="73"/>
      <c r="OMB456" s="73"/>
      <c r="OMC456" s="73"/>
      <c r="OMD456" s="73"/>
      <c r="OME456" s="73"/>
      <c r="OMF456" s="73"/>
      <c r="OMG456" s="73"/>
      <c r="OMH456" s="73"/>
      <c r="OMI456" s="73"/>
      <c r="OMJ456" s="73"/>
      <c r="OMK456" s="73"/>
      <c r="OML456" s="73"/>
      <c r="OMM456" s="73"/>
      <c r="OMN456" s="73"/>
      <c r="OMO456" s="73"/>
      <c r="OMP456" s="73"/>
      <c r="OMQ456" s="73"/>
      <c r="OMR456" s="73"/>
      <c r="OMS456" s="73"/>
      <c r="OMT456" s="73"/>
      <c r="OMU456" s="73"/>
      <c r="OMV456" s="73"/>
      <c r="OMW456" s="73"/>
      <c r="OMX456" s="73"/>
      <c r="OMY456" s="73"/>
      <c r="OMZ456" s="73"/>
      <c r="ONA456" s="73"/>
      <c r="ONB456" s="73"/>
      <c r="ONC456" s="73"/>
      <c r="OND456" s="73"/>
      <c r="ONE456" s="73"/>
      <c r="ONF456" s="73"/>
      <c r="ONG456" s="73"/>
      <c r="ONH456" s="73"/>
      <c r="ONI456" s="73"/>
      <c r="ONJ456" s="73"/>
      <c r="ONK456" s="73"/>
      <c r="ONL456" s="73"/>
      <c r="ONM456" s="73"/>
      <c r="ONN456" s="73"/>
      <c r="ONO456" s="73"/>
      <c r="ONP456" s="73"/>
      <c r="ONQ456" s="73"/>
      <c r="ONR456" s="73"/>
      <c r="ONS456" s="73"/>
      <c r="ONT456" s="73"/>
      <c r="ONU456" s="73"/>
      <c r="ONV456" s="73"/>
      <c r="ONW456" s="73"/>
      <c r="ONX456" s="73"/>
      <c r="ONY456" s="73"/>
      <c r="ONZ456" s="73"/>
      <c r="OOA456" s="73"/>
      <c r="OOB456" s="73"/>
      <c r="OOC456" s="73"/>
      <c r="OOD456" s="73"/>
      <c r="OOE456" s="73"/>
      <c r="OOF456" s="73"/>
      <c r="OOG456" s="73"/>
      <c r="OOH456" s="73"/>
      <c r="OOI456" s="73"/>
      <c r="OOJ456" s="73"/>
      <c r="OOK456" s="73"/>
      <c r="OOL456" s="73"/>
      <c r="OOM456" s="73"/>
      <c r="OON456" s="73"/>
      <c r="OOO456" s="73"/>
      <c r="OOP456" s="73"/>
      <c r="OOQ456" s="73"/>
      <c r="OOR456" s="73"/>
      <c r="OOS456" s="73"/>
      <c r="OOT456" s="73"/>
      <c r="OOU456" s="73"/>
      <c r="OOV456" s="73"/>
      <c r="OOW456" s="73"/>
      <c r="OOX456" s="73"/>
      <c r="OOY456" s="73"/>
      <c r="OOZ456" s="73"/>
      <c r="OPA456" s="73"/>
      <c r="OPB456" s="73"/>
      <c r="OPC456" s="73"/>
      <c r="OPD456" s="73"/>
      <c r="OPE456" s="73"/>
      <c r="OPF456" s="73"/>
      <c r="OPG456" s="73"/>
      <c r="OPH456" s="73"/>
      <c r="OPI456" s="73"/>
      <c r="OPJ456" s="73"/>
      <c r="OPK456" s="73"/>
      <c r="OPL456" s="73"/>
      <c r="OPM456" s="73"/>
      <c r="OPN456" s="73"/>
      <c r="OPO456" s="73"/>
      <c r="OPP456" s="73"/>
      <c r="OPQ456" s="73"/>
      <c r="OPR456" s="73"/>
      <c r="OPS456" s="73"/>
      <c r="OPT456" s="73"/>
      <c r="OPU456" s="73"/>
      <c r="OPV456" s="73"/>
      <c r="OPW456" s="73"/>
      <c r="OPX456" s="73"/>
      <c r="OPY456" s="73"/>
      <c r="OPZ456" s="73"/>
      <c r="OQA456" s="73"/>
      <c r="OQB456" s="73"/>
      <c r="OQC456" s="73"/>
      <c r="OQD456" s="73"/>
      <c r="OQE456" s="73"/>
      <c r="OQF456" s="73"/>
      <c r="OQG456" s="73"/>
      <c r="OQH456" s="73"/>
      <c r="OQI456" s="73"/>
      <c r="OQJ456" s="73"/>
      <c r="OQK456" s="73"/>
      <c r="OQL456" s="73"/>
      <c r="OQM456" s="73"/>
      <c r="OQN456" s="73"/>
      <c r="OQO456" s="73"/>
      <c r="OQP456" s="73"/>
      <c r="OQQ456" s="73"/>
      <c r="OQR456" s="73"/>
      <c r="OQS456" s="73"/>
      <c r="OQT456" s="73"/>
      <c r="OQU456" s="73"/>
      <c r="OQV456" s="73"/>
      <c r="OQW456" s="73"/>
      <c r="OQX456" s="73"/>
      <c r="OQY456" s="73"/>
      <c r="OQZ456" s="73"/>
      <c r="ORA456" s="73"/>
      <c r="ORB456" s="73"/>
      <c r="ORC456" s="73"/>
      <c r="ORD456" s="73"/>
      <c r="ORE456" s="73"/>
      <c r="ORF456" s="73"/>
      <c r="ORG456" s="73"/>
      <c r="ORH456" s="73"/>
      <c r="ORI456" s="73"/>
      <c r="ORJ456" s="73"/>
      <c r="ORK456" s="73"/>
      <c r="ORL456" s="73"/>
      <c r="ORM456" s="73"/>
      <c r="ORN456" s="73"/>
      <c r="ORO456" s="73"/>
      <c r="ORP456" s="73"/>
      <c r="ORQ456" s="73"/>
      <c r="ORR456" s="73"/>
      <c r="ORS456" s="73"/>
      <c r="ORT456" s="73"/>
      <c r="ORU456" s="73"/>
      <c r="ORV456" s="73"/>
      <c r="ORW456" s="73"/>
      <c r="ORX456" s="73"/>
      <c r="ORY456" s="73"/>
      <c r="ORZ456" s="73"/>
      <c r="OSA456" s="73"/>
      <c r="OSB456" s="73"/>
      <c r="OSC456" s="73"/>
      <c r="OSD456" s="73"/>
      <c r="OSE456" s="73"/>
      <c r="OSF456" s="73"/>
      <c r="OSG456" s="73"/>
      <c r="OSH456" s="73"/>
      <c r="OSI456" s="73"/>
      <c r="OSJ456" s="73"/>
      <c r="OSK456" s="73"/>
      <c r="OSL456" s="73"/>
      <c r="OSM456" s="73"/>
      <c r="OSN456" s="73"/>
      <c r="OSO456" s="73"/>
      <c r="OSP456" s="73"/>
      <c r="OSQ456" s="73"/>
      <c r="OSR456" s="73"/>
      <c r="OSS456" s="73"/>
      <c r="OST456" s="73"/>
      <c r="OSU456" s="73"/>
      <c r="OSV456" s="73"/>
      <c r="OSW456" s="73"/>
      <c r="OSX456" s="73"/>
      <c r="OSY456" s="73"/>
      <c r="OSZ456" s="73"/>
      <c r="OTA456" s="73"/>
      <c r="OTB456" s="73"/>
      <c r="OTC456" s="73"/>
      <c r="OTD456" s="73"/>
      <c r="OTE456" s="73"/>
      <c r="OTF456" s="73"/>
      <c r="OTG456" s="73"/>
      <c r="OTH456" s="73"/>
      <c r="OTI456" s="73"/>
      <c r="OTJ456" s="73"/>
      <c r="OTK456" s="73"/>
      <c r="OTL456" s="73"/>
      <c r="OTM456" s="73"/>
      <c r="OTN456" s="73"/>
      <c r="OTO456" s="73"/>
      <c r="OTP456" s="73"/>
      <c r="OTQ456" s="73"/>
      <c r="OTR456" s="73"/>
      <c r="OTS456" s="73"/>
      <c r="OTT456" s="73"/>
      <c r="OTU456" s="73"/>
      <c r="OTV456" s="73"/>
      <c r="OTW456" s="73"/>
      <c r="OTX456" s="73"/>
      <c r="OTY456" s="73"/>
      <c r="OTZ456" s="73"/>
      <c r="OUA456" s="73"/>
      <c r="OUB456" s="73"/>
      <c r="OUC456" s="73"/>
      <c r="OUD456" s="73"/>
      <c r="OUE456" s="73"/>
      <c r="OUF456" s="73"/>
      <c r="OUG456" s="73"/>
      <c r="OUH456" s="73"/>
      <c r="OUI456" s="73"/>
      <c r="OUJ456" s="73"/>
      <c r="OUK456" s="73"/>
      <c r="OUL456" s="73"/>
      <c r="OUM456" s="73"/>
      <c r="OUN456" s="73"/>
      <c r="OUO456" s="73"/>
      <c r="OUP456" s="73"/>
      <c r="OUQ456" s="73"/>
      <c r="OUR456" s="73"/>
      <c r="OUS456" s="73"/>
      <c r="OUT456" s="73"/>
      <c r="OUU456" s="73"/>
      <c r="OUV456" s="73"/>
      <c r="OUW456" s="73"/>
      <c r="OUX456" s="73"/>
      <c r="OUY456" s="73"/>
      <c r="OUZ456" s="73"/>
      <c r="OVA456" s="73"/>
      <c r="OVB456" s="73"/>
      <c r="OVC456" s="73"/>
      <c r="OVD456" s="73"/>
      <c r="OVE456" s="73"/>
      <c r="OVF456" s="73"/>
      <c r="OVG456" s="73"/>
      <c r="OVH456" s="73"/>
      <c r="OVI456" s="73"/>
      <c r="OVJ456" s="73"/>
      <c r="OVK456" s="73"/>
      <c r="OVL456" s="73"/>
      <c r="OVM456" s="73"/>
      <c r="OVN456" s="73"/>
      <c r="OVO456" s="73"/>
      <c r="OVP456" s="73"/>
      <c r="OVQ456" s="73"/>
      <c r="OVR456" s="73"/>
      <c r="OVS456" s="73"/>
      <c r="OVT456" s="73"/>
      <c r="OVU456" s="73"/>
      <c r="OVV456" s="73"/>
      <c r="OVW456" s="73"/>
      <c r="OVX456" s="73"/>
      <c r="OVY456" s="73"/>
      <c r="OVZ456" s="73"/>
      <c r="OWA456" s="73"/>
      <c r="OWB456" s="73"/>
      <c r="OWC456" s="73"/>
      <c r="OWD456" s="73"/>
      <c r="OWE456" s="73"/>
      <c r="OWF456" s="73"/>
      <c r="OWG456" s="73"/>
      <c r="OWH456" s="73"/>
      <c r="OWI456" s="73"/>
      <c r="OWJ456" s="73"/>
      <c r="OWK456" s="73"/>
      <c r="OWL456" s="73"/>
      <c r="OWM456" s="73"/>
      <c r="OWN456" s="73"/>
      <c r="OWO456" s="73"/>
      <c r="OWP456" s="73"/>
      <c r="OWQ456" s="73"/>
      <c r="OWR456" s="73"/>
      <c r="OWS456" s="73"/>
      <c r="OWT456" s="73"/>
      <c r="OWU456" s="73"/>
      <c r="OWV456" s="73"/>
      <c r="OWW456" s="73"/>
      <c r="OWX456" s="73"/>
      <c r="OWY456" s="73"/>
      <c r="OWZ456" s="73"/>
      <c r="OXA456" s="73"/>
      <c r="OXB456" s="73"/>
      <c r="OXC456" s="73"/>
      <c r="OXD456" s="73"/>
      <c r="OXE456" s="73"/>
      <c r="OXF456" s="73"/>
      <c r="OXG456" s="73"/>
      <c r="OXH456" s="73"/>
      <c r="OXI456" s="73"/>
      <c r="OXJ456" s="73"/>
      <c r="OXK456" s="73"/>
      <c r="OXL456" s="73"/>
      <c r="OXM456" s="73"/>
      <c r="OXN456" s="73"/>
      <c r="OXO456" s="73"/>
      <c r="OXP456" s="73"/>
      <c r="OXQ456" s="73"/>
      <c r="OXR456" s="73"/>
      <c r="OXS456" s="73"/>
      <c r="OXT456" s="73"/>
      <c r="OXU456" s="73"/>
      <c r="OXV456" s="73"/>
      <c r="OXW456" s="73"/>
      <c r="OXX456" s="73"/>
      <c r="OXY456" s="73"/>
      <c r="OXZ456" s="73"/>
      <c r="OYA456" s="73"/>
      <c r="OYB456" s="73"/>
      <c r="OYC456" s="73"/>
      <c r="OYD456" s="73"/>
      <c r="OYE456" s="73"/>
      <c r="OYF456" s="73"/>
      <c r="OYG456" s="73"/>
      <c r="OYH456" s="73"/>
      <c r="OYI456" s="73"/>
      <c r="OYJ456" s="73"/>
      <c r="OYK456" s="73"/>
      <c r="OYL456" s="73"/>
      <c r="OYM456" s="73"/>
      <c r="OYN456" s="73"/>
      <c r="OYO456" s="73"/>
      <c r="OYP456" s="73"/>
      <c r="OYQ456" s="73"/>
      <c r="OYR456" s="73"/>
      <c r="OYS456" s="73"/>
      <c r="OYT456" s="73"/>
      <c r="OYU456" s="73"/>
      <c r="OYV456" s="73"/>
      <c r="OYW456" s="73"/>
      <c r="OYX456" s="73"/>
      <c r="OYY456" s="73"/>
      <c r="OYZ456" s="73"/>
      <c r="OZA456" s="73"/>
      <c r="OZB456" s="73"/>
      <c r="OZC456" s="73"/>
      <c r="OZD456" s="73"/>
      <c r="OZE456" s="73"/>
      <c r="OZF456" s="73"/>
      <c r="OZG456" s="73"/>
      <c r="OZH456" s="73"/>
      <c r="OZI456" s="73"/>
      <c r="OZJ456" s="73"/>
      <c r="OZK456" s="73"/>
      <c r="OZL456" s="73"/>
      <c r="OZM456" s="73"/>
      <c r="OZN456" s="73"/>
      <c r="OZO456" s="73"/>
      <c r="OZP456" s="73"/>
      <c r="OZQ456" s="73"/>
      <c r="OZR456" s="73"/>
      <c r="OZS456" s="73"/>
      <c r="OZT456" s="73"/>
      <c r="OZU456" s="73"/>
      <c r="OZV456" s="73"/>
      <c r="OZW456" s="73"/>
      <c r="OZX456" s="73"/>
      <c r="OZY456" s="73"/>
      <c r="OZZ456" s="73"/>
      <c r="PAA456" s="73"/>
      <c r="PAB456" s="73"/>
      <c r="PAC456" s="73"/>
      <c r="PAD456" s="73"/>
      <c r="PAE456" s="73"/>
      <c r="PAF456" s="73"/>
      <c r="PAG456" s="73"/>
      <c r="PAH456" s="73"/>
      <c r="PAI456" s="73"/>
      <c r="PAJ456" s="73"/>
      <c r="PAK456" s="73"/>
      <c r="PAL456" s="73"/>
      <c r="PAM456" s="73"/>
      <c r="PAN456" s="73"/>
      <c r="PAO456" s="73"/>
      <c r="PAP456" s="73"/>
      <c r="PAQ456" s="73"/>
      <c r="PAR456" s="73"/>
      <c r="PAS456" s="73"/>
      <c r="PAT456" s="73"/>
      <c r="PAU456" s="73"/>
      <c r="PAV456" s="73"/>
      <c r="PAW456" s="73"/>
      <c r="PAX456" s="73"/>
      <c r="PAY456" s="73"/>
      <c r="PAZ456" s="73"/>
      <c r="PBA456" s="73"/>
      <c r="PBB456" s="73"/>
      <c r="PBC456" s="73"/>
      <c r="PBD456" s="73"/>
      <c r="PBE456" s="73"/>
      <c r="PBF456" s="73"/>
      <c r="PBG456" s="73"/>
      <c r="PBH456" s="73"/>
      <c r="PBI456" s="73"/>
      <c r="PBJ456" s="73"/>
      <c r="PBK456" s="73"/>
      <c r="PBL456" s="73"/>
      <c r="PBM456" s="73"/>
      <c r="PBN456" s="73"/>
      <c r="PBO456" s="73"/>
      <c r="PBP456" s="73"/>
      <c r="PBQ456" s="73"/>
      <c r="PBR456" s="73"/>
      <c r="PBS456" s="73"/>
      <c r="PBT456" s="73"/>
      <c r="PBU456" s="73"/>
      <c r="PBV456" s="73"/>
      <c r="PBW456" s="73"/>
      <c r="PBX456" s="73"/>
      <c r="PBY456" s="73"/>
      <c r="PBZ456" s="73"/>
      <c r="PCA456" s="73"/>
      <c r="PCB456" s="73"/>
      <c r="PCC456" s="73"/>
      <c r="PCD456" s="73"/>
      <c r="PCE456" s="73"/>
      <c r="PCF456" s="73"/>
      <c r="PCG456" s="73"/>
      <c r="PCH456" s="73"/>
      <c r="PCI456" s="73"/>
      <c r="PCJ456" s="73"/>
      <c r="PCK456" s="73"/>
      <c r="PCL456" s="73"/>
      <c r="PCM456" s="73"/>
      <c r="PCN456" s="73"/>
      <c r="PCO456" s="73"/>
      <c r="PCP456" s="73"/>
      <c r="PCQ456" s="73"/>
      <c r="PCR456" s="73"/>
      <c r="PCS456" s="73"/>
      <c r="PCT456" s="73"/>
      <c r="PCU456" s="73"/>
      <c r="PCV456" s="73"/>
      <c r="PCW456" s="73"/>
      <c r="PCX456" s="73"/>
      <c r="PCY456" s="73"/>
      <c r="PCZ456" s="73"/>
      <c r="PDA456" s="73"/>
      <c r="PDB456" s="73"/>
      <c r="PDC456" s="73"/>
      <c r="PDD456" s="73"/>
      <c r="PDE456" s="73"/>
      <c r="PDF456" s="73"/>
      <c r="PDG456" s="73"/>
      <c r="PDH456" s="73"/>
      <c r="PDI456" s="73"/>
      <c r="PDJ456" s="73"/>
      <c r="PDK456" s="73"/>
      <c r="PDL456" s="73"/>
      <c r="PDM456" s="73"/>
      <c r="PDN456" s="73"/>
      <c r="PDO456" s="73"/>
      <c r="PDP456" s="73"/>
      <c r="PDQ456" s="73"/>
      <c r="PDR456" s="73"/>
      <c r="PDS456" s="73"/>
      <c r="PDT456" s="73"/>
      <c r="PDU456" s="73"/>
      <c r="PDV456" s="73"/>
      <c r="PDW456" s="73"/>
      <c r="PDX456" s="73"/>
      <c r="PDY456" s="73"/>
      <c r="PDZ456" s="73"/>
      <c r="PEA456" s="73"/>
      <c r="PEB456" s="73"/>
      <c r="PEC456" s="73"/>
      <c r="PED456" s="73"/>
      <c r="PEE456" s="73"/>
      <c r="PEF456" s="73"/>
      <c r="PEG456" s="73"/>
      <c r="PEH456" s="73"/>
      <c r="PEI456" s="73"/>
      <c r="PEJ456" s="73"/>
      <c r="PEK456" s="73"/>
      <c r="PEL456" s="73"/>
      <c r="PEM456" s="73"/>
      <c r="PEN456" s="73"/>
      <c r="PEO456" s="73"/>
      <c r="PEP456" s="73"/>
      <c r="PEQ456" s="73"/>
      <c r="PER456" s="73"/>
      <c r="PES456" s="73"/>
      <c r="PET456" s="73"/>
      <c r="PEU456" s="73"/>
      <c r="PEV456" s="73"/>
      <c r="PEW456" s="73"/>
      <c r="PEX456" s="73"/>
      <c r="PEY456" s="73"/>
      <c r="PEZ456" s="73"/>
      <c r="PFA456" s="73"/>
      <c r="PFB456" s="73"/>
      <c r="PFC456" s="73"/>
      <c r="PFD456" s="73"/>
      <c r="PFE456" s="73"/>
      <c r="PFF456" s="73"/>
      <c r="PFG456" s="73"/>
      <c r="PFH456" s="73"/>
      <c r="PFI456" s="73"/>
      <c r="PFJ456" s="73"/>
      <c r="PFK456" s="73"/>
      <c r="PFL456" s="73"/>
      <c r="PFM456" s="73"/>
      <c r="PFN456" s="73"/>
      <c r="PFO456" s="73"/>
      <c r="PFP456" s="73"/>
      <c r="PFQ456" s="73"/>
      <c r="PFR456" s="73"/>
      <c r="PFS456" s="73"/>
      <c r="PFT456" s="73"/>
      <c r="PFU456" s="73"/>
      <c r="PFV456" s="73"/>
      <c r="PFW456" s="73"/>
      <c r="PFX456" s="73"/>
      <c r="PFY456" s="73"/>
      <c r="PFZ456" s="73"/>
      <c r="PGA456" s="73"/>
      <c r="PGB456" s="73"/>
      <c r="PGC456" s="73"/>
      <c r="PGD456" s="73"/>
      <c r="PGE456" s="73"/>
      <c r="PGF456" s="73"/>
      <c r="PGG456" s="73"/>
      <c r="PGH456" s="73"/>
      <c r="PGI456" s="73"/>
      <c r="PGJ456" s="73"/>
      <c r="PGK456" s="73"/>
      <c r="PGL456" s="73"/>
      <c r="PGM456" s="73"/>
      <c r="PGN456" s="73"/>
      <c r="PGO456" s="73"/>
      <c r="PGP456" s="73"/>
      <c r="PGQ456" s="73"/>
      <c r="PGR456" s="73"/>
      <c r="PGS456" s="73"/>
      <c r="PGT456" s="73"/>
      <c r="PGU456" s="73"/>
      <c r="PGV456" s="73"/>
      <c r="PGW456" s="73"/>
      <c r="PGX456" s="73"/>
      <c r="PGY456" s="73"/>
      <c r="PGZ456" s="73"/>
      <c r="PHA456" s="73"/>
      <c r="PHB456" s="73"/>
      <c r="PHC456" s="73"/>
      <c r="PHD456" s="73"/>
      <c r="PHE456" s="73"/>
      <c r="PHF456" s="73"/>
      <c r="PHG456" s="73"/>
      <c r="PHH456" s="73"/>
      <c r="PHI456" s="73"/>
      <c r="PHJ456" s="73"/>
      <c r="PHK456" s="73"/>
      <c r="PHL456" s="73"/>
      <c r="PHM456" s="73"/>
      <c r="PHN456" s="73"/>
      <c r="PHO456" s="73"/>
      <c r="PHP456" s="73"/>
      <c r="PHQ456" s="73"/>
      <c r="PHR456" s="73"/>
      <c r="PHS456" s="73"/>
      <c r="PHT456" s="73"/>
      <c r="PHU456" s="73"/>
      <c r="PHV456" s="73"/>
      <c r="PHW456" s="73"/>
      <c r="PHX456" s="73"/>
      <c r="PHY456" s="73"/>
      <c r="PHZ456" s="73"/>
      <c r="PIA456" s="73"/>
      <c r="PIB456" s="73"/>
      <c r="PIC456" s="73"/>
      <c r="PID456" s="73"/>
      <c r="PIE456" s="73"/>
      <c r="PIF456" s="73"/>
      <c r="PIG456" s="73"/>
      <c r="PIH456" s="73"/>
      <c r="PII456" s="73"/>
      <c r="PIJ456" s="73"/>
      <c r="PIK456" s="73"/>
      <c r="PIL456" s="73"/>
      <c r="PIM456" s="73"/>
      <c r="PIN456" s="73"/>
      <c r="PIO456" s="73"/>
      <c r="PIP456" s="73"/>
      <c r="PIQ456" s="73"/>
      <c r="PIR456" s="73"/>
      <c r="PIS456" s="73"/>
      <c r="PIT456" s="73"/>
      <c r="PIU456" s="73"/>
      <c r="PIV456" s="73"/>
      <c r="PIW456" s="73"/>
      <c r="PIX456" s="73"/>
      <c r="PIY456" s="73"/>
      <c r="PIZ456" s="73"/>
      <c r="PJA456" s="73"/>
      <c r="PJB456" s="73"/>
      <c r="PJC456" s="73"/>
      <c r="PJD456" s="73"/>
      <c r="PJE456" s="73"/>
      <c r="PJF456" s="73"/>
      <c r="PJG456" s="73"/>
      <c r="PJH456" s="73"/>
      <c r="PJI456" s="73"/>
      <c r="PJJ456" s="73"/>
      <c r="PJK456" s="73"/>
      <c r="PJL456" s="73"/>
      <c r="PJM456" s="73"/>
      <c r="PJN456" s="73"/>
      <c r="PJO456" s="73"/>
      <c r="PJP456" s="73"/>
      <c r="PJQ456" s="73"/>
      <c r="PJR456" s="73"/>
      <c r="PJS456" s="73"/>
      <c r="PJT456" s="73"/>
      <c r="PJU456" s="73"/>
      <c r="PJV456" s="73"/>
      <c r="PJW456" s="73"/>
      <c r="PJX456" s="73"/>
      <c r="PJY456" s="73"/>
      <c r="PJZ456" s="73"/>
      <c r="PKA456" s="73"/>
      <c r="PKB456" s="73"/>
      <c r="PKC456" s="73"/>
      <c r="PKD456" s="73"/>
      <c r="PKE456" s="73"/>
      <c r="PKF456" s="73"/>
      <c r="PKG456" s="73"/>
      <c r="PKH456" s="73"/>
      <c r="PKI456" s="73"/>
      <c r="PKJ456" s="73"/>
      <c r="PKK456" s="73"/>
      <c r="PKL456" s="73"/>
      <c r="PKM456" s="73"/>
      <c r="PKN456" s="73"/>
      <c r="PKO456" s="73"/>
      <c r="PKP456" s="73"/>
      <c r="PKQ456" s="73"/>
      <c r="PKR456" s="73"/>
      <c r="PKS456" s="73"/>
      <c r="PKT456" s="73"/>
      <c r="PKU456" s="73"/>
      <c r="PKV456" s="73"/>
      <c r="PKW456" s="73"/>
      <c r="PKX456" s="73"/>
      <c r="PKY456" s="73"/>
      <c r="PKZ456" s="73"/>
      <c r="PLA456" s="73"/>
      <c r="PLB456" s="73"/>
      <c r="PLC456" s="73"/>
      <c r="PLD456" s="73"/>
      <c r="PLE456" s="73"/>
      <c r="PLF456" s="73"/>
      <c r="PLG456" s="73"/>
      <c r="PLH456" s="73"/>
      <c r="PLI456" s="73"/>
      <c r="PLJ456" s="73"/>
      <c r="PLK456" s="73"/>
      <c r="PLL456" s="73"/>
      <c r="PLM456" s="73"/>
      <c r="PLN456" s="73"/>
      <c r="PLO456" s="73"/>
      <c r="PLP456" s="73"/>
      <c r="PLQ456" s="73"/>
      <c r="PLR456" s="73"/>
      <c r="PLS456" s="73"/>
      <c r="PLT456" s="73"/>
      <c r="PLU456" s="73"/>
      <c r="PLV456" s="73"/>
      <c r="PLW456" s="73"/>
      <c r="PLX456" s="73"/>
      <c r="PLY456" s="73"/>
      <c r="PLZ456" s="73"/>
      <c r="PMA456" s="73"/>
      <c r="PMB456" s="73"/>
      <c r="PMC456" s="73"/>
      <c r="PMD456" s="73"/>
      <c r="PME456" s="73"/>
      <c r="PMF456" s="73"/>
      <c r="PMG456" s="73"/>
      <c r="PMH456" s="73"/>
      <c r="PMI456" s="73"/>
      <c r="PMJ456" s="73"/>
      <c r="PMK456" s="73"/>
      <c r="PML456" s="73"/>
      <c r="PMM456" s="73"/>
      <c r="PMN456" s="73"/>
      <c r="PMO456" s="73"/>
      <c r="PMP456" s="73"/>
      <c r="PMQ456" s="73"/>
      <c r="PMR456" s="73"/>
      <c r="PMS456" s="73"/>
      <c r="PMT456" s="73"/>
      <c r="PMU456" s="73"/>
      <c r="PMV456" s="73"/>
      <c r="PMW456" s="73"/>
      <c r="PMX456" s="73"/>
      <c r="PMY456" s="73"/>
      <c r="PMZ456" s="73"/>
      <c r="PNA456" s="73"/>
      <c r="PNB456" s="73"/>
      <c r="PNC456" s="73"/>
      <c r="PND456" s="73"/>
      <c r="PNE456" s="73"/>
      <c r="PNF456" s="73"/>
      <c r="PNG456" s="73"/>
      <c r="PNH456" s="73"/>
      <c r="PNI456" s="73"/>
      <c r="PNJ456" s="73"/>
      <c r="PNK456" s="73"/>
      <c r="PNL456" s="73"/>
      <c r="PNM456" s="73"/>
      <c r="PNN456" s="73"/>
      <c r="PNO456" s="73"/>
      <c r="PNP456" s="73"/>
      <c r="PNQ456" s="73"/>
      <c r="PNR456" s="73"/>
      <c r="PNS456" s="73"/>
      <c r="PNT456" s="73"/>
      <c r="PNU456" s="73"/>
      <c r="PNV456" s="73"/>
      <c r="PNW456" s="73"/>
      <c r="PNX456" s="73"/>
      <c r="PNY456" s="73"/>
      <c r="PNZ456" s="73"/>
      <c r="POA456" s="73"/>
      <c r="POB456" s="73"/>
      <c r="POC456" s="73"/>
      <c r="POD456" s="73"/>
      <c r="POE456" s="73"/>
      <c r="POF456" s="73"/>
      <c r="POG456" s="73"/>
      <c r="POH456" s="73"/>
      <c r="POI456" s="73"/>
      <c r="POJ456" s="73"/>
      <c r="POK456" s="73"/>
      <c r="POL456" s="73"/>
      <c r="POM456" s="73"/>
      <c r="PON456" s="73"/>
      <c r="POO456" s="73"/>
      <c r="POP456" s="73"/>
      <c r="POQ456" s="73"/>
      <c r="POR456" s="73"/>
      <c r="POS456" s="73"/>
      <c r="POT456" s="73"/>
      <c r="POU456" s="73"/>
      <c r="POV456" s="73"/>
      <c r="POW456" s="73"/>
      <c r="POX456" s="73"/>
      <c r="POY456" s="73"/>
      <c r="POZ456" s="73"/>
      <c r="PPA456" s="73"/>
      <c r="PPB456" s="73"/>
      <c r="PPC456" s="73"/>
      <c r="PPD456" s="73"/>
      <c r="PPE456" s="73"/>
      <c r="PPF456" s="73"/>
      <c r="PPG456" s="73"/>
      <c r="PPH456" s="73"/>
      <c r="PPI456" s="73"/>
      <c r="PPJ456" s="73"/>
      <c r="PPK456" s="73"/>
      <c r="PPL456" s="73"/>
      <c r="PPM456" s="73"/>
      <c r="PPN456" s="73"/>
      <c r="PPO456" s="73"/>
      <c r="PPP456" s="73"/>
      <c r="PPQ456" s="73"/>
      <c r="PPR456" s="73"/>
      <c r="PPS456" s="73"/>
      <c r="PPT456" s="73"/>
      <c r="PPU456" s="73"/>
      <c r="PPV456" s="73"/>
      <c r="PPW456" s="73"/>
      <c r="PPX456" s="73"/>
      <c r="PPY456" s="73"/>
      <c r="PPZ456" s="73"/>
      <c r="PQA456" s="73"/>
      <c r="PQB456" s="73"/>
      <c r="PQC456" s="73"/>
      <c r="PQD456" s="73"/>
      <c r="PQE456" s="73"/>
      <c r="PQF456" s="73"/>
      <c r="PQG456" s="73"/>
      <c r="PQH456" s="73"/>
      <c r="PQI456" s="73"/>
      <c r="PQJ456" s="73"/>
      <c r="PQK456" s="73"/>
      <c r="PQL456" s="73"/>
      <c r="PQM456" s="73"/>
      <c r="PQN456" s="73"/>
      <c r="PQO456" s="73"/>
      <c r="PQP456" s="73"/>
      <c r="PQQ456" s="73"/>
      <c r="PQR456" s="73"/>
      <c r="PQS456" s="73"/>
      <c r="PQT456" s="73"/>
      <c r="PQU456" s="73"/>
      <c r="PQV456" s="73"/>
      <c r="PQW456" s="73"/>
      <c r="PQX456" s="73"/>
      <c r="PQY456" s="73"/>
      <c r="PQZ456" s="73"/>
      <c r="PRA456" s="73"/>
      <c r="PRB456" s="73"/>
      <c r="PRC456" s="73"/>
      <c r="PRD456" s="73"/>
      <c r="PRE456" s="73"/>
      <c r="PRF456" s="73"/>
      <c r="PRG456" s="73"/>
      <c r="PRH456" s="73"/>
      <c r="PRI456" s="73"/>
      <c r="PRJ456" s="73"/>
      <c r="PRK456" s="73"/>
      <c r="PRL456" s="73"/>
      <c r="PRM456" s="73"/>
      <c r="PRN456" s="73"/>
      <c r="PRO456" s="73"/>
      <c r="PRP456" s="73"/>
      <c r="PRQ456" s="73"/>
      <c r="PRR456" s="73"/>
      <c r="PRS456" s="73"/>
      <c r="PRT456" s="73"/>
      <c r="PRU456" s="73"/>
      <c r="PRV456" s="73"/>
      <c r="PRW456" s="73"/>
      <c r="PRX456" s="73"/>
      <c r="PRY456" s="73"/>
      <c r="PRZ456" s="73"/>
      <c r="PSA456" s="73"/>
      <c r="PSB456" s="73"/>
      <c r="PSC456" s="73"/>
      <c r="PSD456" s="73"/>
      <c r="PSE456" s="73"/>
      <c r="PSF456" s="73"/>
      <c r="PSG456" s="73"/>
      <c r="PSH456" s="73"/>
      <c r="PSI456" s="73"/>
      <c r="PSJ456" s="73"/>
      <c r="PSK456" s="73"/>
      <c r="PSL456" s="73"/>
      <c r="PSM456" s="73"/>
      <c r="PSN456" s="73"/>
      <c r="PSO456" s="73"/>
      <c r="PSP456" s="73"/>
      <c r="PSQ456" s="73"/>
      <c r="PSR456" s="73"/>
      <c r="PSS456" s="73"/>
      <c r="PST456" s="73"/>
      <c r="PSU456" s="73"/>
      <c r="PSV456" s="73"/>
      <c r="PSW456" s="73"/>
      <c r="PSX456" s="73"/>
      <c r="PSY456" s="73"/>
      <c r="PSZ456" s="73"/>
      <c r="PTA456" s="73"/>
      <c r="PTB456" s="73"/>
      <c r="PTC456" s="73"/>
      <c r="PTD456" s="73"/>
      <c r="PTE456" s="73"/>
      <c r="PTF456" s="73"/>
      <c r="PTG456" s="73"/>
      <c r="PTH456" s="73"/>
      <c r="PTI456" s="73"/>
      <c r="PTJ456" s="73"/>
      <c r="PTK456" s="73"/>
      <c r="PTL456" s="73"/>
      <c r="PTM456" s="73"/>
      <c r="PTN456" s="73"/>
      <c r="PTO456" s="73"/>
      <c r="PTP456" s="73"/>
      <c r="PTQ456" s="73"/>
      <c r="PTR456" s="73"/>
      <c r="PTS456" s="73"/>
      <c r="PTT456" s="73"/>
      <c r="PTU456" s="73"/>
      <c r="PTV456" s="73"/>
      <c r="PTW456" s="73"/>
      <c r="PTX456" s="73"/>
      <c r="PTY456" s="73"/>
      <c r="PTZ456" s="73"/>
      <c r="PUA456" s="73"/>
      <c r="PUB456" s="73"/>
      <c r="PUC456" s="73"/>
      <c r="PUD456" s="73"/>
      <c r="PUE456" s="73"/>
      <c r="PUF456" s="73"/>
      <c r="PUG456" s="73"/>
      <c r="PUH456" s="73"/>
      <c r="PUI456" s="73"/>
      <c r="PUJ456" s="73"/>
      <c r="PUK456" s="73"/>
      <c r="PUL456" s="73"/>
      <c r="PUM456" s="73"/>
      <c r="PUN456" s="73"/>
      <c r="PUO456" s="73"/>
      <c r="PUP456" s="73"/>
      <c r="PUQ456" s="73"/>
      <c r="PUR456" s="73"/>
      <c r="PUS456" s="73"/>
      <c r="PUT456" s="73"/>
      <c r="PUU456" s="73"/>
      <c r="PUV456" s="73"/>
      <c r="PUW456" s="73"/>
      <c r="PUX456" s="73"/>
      <c r="PUY456" s="73"/>
      <c r="PUZ456" s="73"/>
      <c r="PVA456" s="73"/>
      <c r="PVB456" s="73"/>
      <c r="PVC456" s="73"/>
      <c r="PVD456" s="73"/>
      <c r="PVE456" s="73"/>
      <c r="PVF456" s="73"/>
      <c r="PVG456" s="73"/>
      <c r="PVH456" s="73"/>
      <c r="PVI456" s="73"/>
      <c r="PVJ456" s="73"/>
      <c r="PVK456" s="73"/>
      <c r="PVL456" s="73"/>
      <c r="PVM456" s="73"/>
      <c r="PVN456" s="73"/>
      <c r="PVO456" s="73"/>
      <c r="PVP456" s="73"/>
      <c r="PVQ456" s="73"/>
      <c r="PVR456" s="73"/>
      <c r="PVS456" s="73"/>
      <c r="PVT456" s="73"/>
      <c r="PVU456" s="73"/>
      <c r="PVV456" s="73"/>
      <c r="PVW456" s="73"/>
      <c r="PVX456" s="73"/>
      <c r="PVY456" s="73"/>
      <c r="PVZ456" s="73"/>
      <c r="PWA456" s="73"/>
      <c r="PWB456" s="73"/>
      <c r="PWC456" s="73"/>
      <c r="PWD456" s="73"/>
      <c r="PWE456" s="73"/>
      <c r="PWF456" s="73"/>
      <c r="PWG456" s="73"/>
      <c r="PWH456" s="73"/>
      <c r="PWI456" s="73"/>
      <c r="PWJ456" s="73"/>
      <c r="PWK456" s="73"/>
      <c r="PWL456" s="73"/>
      <c r="PWM456" s="73"/>
      <c r="PWN456" s="73"/>
      <c r="PWO456" s="73"/>
      <c r="PWP456" s="73"/>
      <c r="PWQ456" s="73"/>
      <c r="PWR456" s="73"/>
      <c r="PWS456" s="73"/>
      <c r="PWT456" s="73"/>
      <c r="PWU456" s="73"/>
      <c r="PWV456" s="73"/>
      <c r="PWW456" s="73"/>
      <c r="PWX456" s="73"/>
      <c r="PWY456" s="73"/>
      <c r="PWZ456" s="73"/>
      <c r="PXA456" s="73"/>
      <c r="PXB456" s="73"/>
      <c r="PXC456" s="73"/>
      <c r="PXD456" s="73"/>
      <c r="PXE456" s="73"/>
      <c r="PXF456" s="73"/>
      <c r="PXG456" s="73"/>
      <c r="PXH456" s="73"/>
      <c r="PXI456" s="73"/>
      <c r="PXJ456" s="73"/>
      <c r="PXK456" s="73"/>
      <c r="PXL456" s="73"/>
      <c r="PXM456" s="73"/>
      <c r="PXN456" s="73"/>
      <c r="PXO456" s="73"/>
      <c r="PXP456" s="73"/>
      <c r="PXQ456" s="73"/>
      <c r="PXR456" s="73"/>
      <c r="PXS456" s="73"/>
      <c r="PXT456" s="73"/>
      <c r="PXU456" s="73"/>
      <c r="PXV456" s="73"/>
      <c r="PXW456" s="73"/>
      <c r="PXX456" s="73"/>
      <c r="PXY456" s="73"/>
      <c r="PXZ456" s="73"/>
      <c r="PYA456" s="73"/>
      <c r="PYB456" s="73"/>
      <c r="PYC456" s="73"/>
      <c r="PYD456" s="73"/>
      <c r="PYE456" s="73"/>
      <c r="PYF456" s="73"/>
      <c r="PYG456" s="73"/>
      <c r="PYH456" s="73"/>
      <c r="PYI456" s="73"/>
      <c r="PYJ456" s="73"/>
      <c r="PYK456" s="73"/>
      <c r="PYL456" s="73"/>
      <c r="PYM456" s="73"/>
      <c r="PYN456" s="73"/>
      <c r="PYO456" s="73"/>
      <c r="PYP456" s="73"/>
      <c r="PYQ456" s="73"/>
      <c r="PYR456" s="73"/>
      <c r="PYS456" s="73"/>
      <c r="PYT456" s="73"/>
      <c r="PYU456" s="73"/>
      <c r="PYV456" s="73"/>
      <c r="PYW456" s="73"/>
      <c r="PYX456" s="73"/>
      <c r="PYY456" s="73"/>
      <c r="PYZ456" s="73"/>
      <c r="PZA456" s="73"/>
      <c r="PZB456" s="73"/>
      <c r="PZC456" s="73"/>
      <c r="PZD456" s="73"/>
      <c r="PZE456" s="73"/>
      <c r="PZF456" s="73"/>
      <c r="PZG456" s="73"/>
      <c r="PZH456" s="73"/>
      <c r="PZI456" s="73"/>
      <c r="PZJ456" s="73"/>
      <c r="PZK456" s="73"/>
      <c r="PZL456" s="73"/>
      <c r="PZM456" s="73"/>
      <c r="PZN456" s="73"/>
      <c r="PZO456" s="73"/>
      <c r="PZP456" s="73"/>
      <c r="PZQ456" s="73"/>
      <c r="PZR456" s="73"/>
      <c r="PZS456" s="73"/>
      <c r="PZT456" s="73"/>
      <c r="PZU456" s="73"/>
      <c r="PZV456" s="73"/>
      <c r="PZW456" s="73"/>
      <c r="PZX456" s="73"/>
      <c r="PZY456" s="73"/>
      <c r="PZZ456" s="73"/>
      <c r="QAA456" s="73"/>
      <c r="QAB456" s="73"/>
      <c r="QAC456" s="73"/>
      <c r="QAD456" s="73"/>
      <c r="QAE456" s="73"/>
      <c r="QAF456" s="73"/>
      <c r="QAG456" s="73"/>
      <c r="QAH456" s="73"/>
      <c r="QAI456" s="73"/>
      <c r="QAJ456" s="73"/>
      <c r="QAK456" s="73"/>
      <c r="QAL456" s="73"/>
      <c r="QAM456" s="73"/>
      <c r="QAN456" s="73"/>
      <c r="QAO456" s="73"/>
      <c r="QAP456" s="73"/>
      <c r="QAQ456" s="73"/>
      <c r="QAR456" s="73"/>
      <c r="QAS456" s="73"/>
      <c r="QAT456" s="73"/>
      <c r="QAU456" s="73"/>
      <c r="QAV456" s="73"/>
      <c r="QAW456" s="73"/>
      <c r="QAX456" s="73"/>
      <c r="QAY456" s="73"/>
      <c r="QAZ456" s="73"/>
      <c r="QBA456" s="73"/>
      <c r="QBB456" s="73"/>
      <c r="QBC456" s="73"/>
      <c r="QBD456" s="73"/>
      <c r="QBE456" s="73"/>
      <c r="QBF456" s="73"/>
      <c r="QBG456" s="73"/>
      <c r="QBH456" s="73"/>
      <c r="QBI456" s="73"/>
      <c r="QBJ456" s="73"/>
      <c r="QBK456" s="73"/>
      <c r="QBL456" s="73"/>
      <c r="QBM456" s="73"/>
      <c r="QBN456" s="73"/>
      <c r="QBO456" s="73"/>
      <c r="QBP456" s="73"/>
      <c r="QBQ456" s="73"/>
      <c r="QBR456" s="73"/>
      <c r="QBS456" s="73"/>
      <c r="QBT456" s="73"/>
      <c r="QBU456" s="73"/>
      <c r="QBV456" s="73"/>
      <c r="QBW456" s="73"/>
      <c r="QBX456" s="73"/>
      <c r="QBY456" s="73"/>
      <c r="QBZ456" s="73"/>
      <c r="QCA456" s="73"/>
      <c r="QCB456" s="73"/>
      <c r="QCC456" s="73"/>
      <c r="QCD456" s="73"/>
      <c r="QCE456" s="73"/>
      <c r="QCF456" s="73"/>
      <c r="QCG456" s="73"/>
      <c r="QCH456" s="73"/>
      <c r="QCI456" s="73"/>
      <c r="QCJ456" s="73"/>
      <c r="QCK456" s="73"/>
      <c r="QCL456" s="73"/>
      <c r="QCM456" s="73"/>
      <c r="QCN456" s="73"/>
      <c r="QCO456" s="73"/>
      <c r="QCP456" s="73"/>
      <c r="QCQ456" s="73"/>
      <c r="QCR456" s="73"/>
      <c r="QCS456" s="73"/>
      <c r="QCT456" s="73"/>
      <c r="QCU456" s="73"/>
      <c r="QCV456" s="73"/>
      <c r="QCW456" s="73"/>
      <c r="QCX456" s="73"/>
      <c r="QCY456" s="73"/>
      <c r="QCZ456" s="73"/>
      <c r="QDA456" s="73"/>
      <c r="QDB456" s="73"/>
      <c r="QDC456" s="73"/>
      <c r="QDD456" s="73"/>
      <c r="QDE456" s="73"/>
      <c r="QDF456" s="73"/>
      <c r="QDG456" s="73"/>
      <c r="QDH456" s="73"/>
      <c r="QDI456" s="73"/>
      <c r="QDJ456" s="73"/>
      <c r="QDK456" s="73"/>
      <c r="QDL456" s="73"/>
      <c r="QDM456" s="73"/>
      <c r="QDN456" s="73"/>
      <c r="QDO456" s="73"/>
      <c r="QDP456" s="73"/>
      <c r="QDQ456" s="73"/>
      <c r="QDR456" s="73"/>
      <c r="QDS456" s="73"/>
      <c r="QDT456" s="73"/>
      <c r="QDU456" s="73"/>
      <c r="QDV456" s="73"/>
      <c r="QDW456" s="73"/>
      <c r="QDX456" s="73"/>
      <c r="QDY456" s="73"/>
      <c r="QDZ456" s="73"/>
      <c r="QEA456" s="73"/>
      <c r="QEB456" s="73"/>
      <c r="QEC456" s="73"/>
      <c r="QED456" s="73"/>
      <c r="QEE456" s="73"/>
      <c r="QEF456" s="73"/>
      <c r="QEG456" s="73"/>
      <c r="QEH456" s="73"/>
      <c r="QEI456" s="73"/>
      <c r="QEJ456" s="73"/>
      <c r="QEK456" s="73"/>
      <c r="QEL456" s="73"/>
      <c r="QEM456" s="73"/>
      <c r="QEN456" s="73"/>
      <c r="QEO456" s="73"/>
      <c r="QEP456" s="73"/>
      <c r="QEQ456" s="73"/>
      <c r="QER456" s="73"/>
      <c r="QES456" s="73"/>
      <c r="QET456" s="73"/>
      <c r="QEU456" s="73"/>
      <c r="QEV456" s="73"/>
      <c r="QEW456" s="73"/>
      <c r="QEX456" s="73"/>
      <c r="QEY456" s="73"/>
      <c r="QEZ456" s="73"/>
      <c r="QFA456" s="73"/>
      <c r="QFB456" s="73"/>
      <c r="QFC456" s="73"/>
      <c r="QFD456" s="73"/>
      <c r="QFE456" s="73"/>
      <c r="QFF456" s="73"/>
      <c r="QFG456" s="73"/>
      <c r="QFH456" s="73"/>
      <c r="QFI456" s="73"/>
      <c r="QFJ456" s="73"/>
      <c r="QFK456" s="73"/>
      <c r="QFL456" s="73"/>
      <c r="QFM456" s="73"/>
      <c r="QFN456" s="73"/>
      <c r="QFO456" s="73"/>
      <c r="QFP456" s="73"/>
      <c r="QFQ456" s="73"/>
      <c r="QFR456" s="73"/>
      <c r="QFS456" s="73"/>
      <c r="QFT456" s="73"/>
      <c r="QFU456" s="73"/>
      <c r="QFV456" s="73"/>
      <c r="QFW456" s="73"/>
      <c r="QFX456" s="73"/>
      <c r="QFY456" s="73"/>
      <c r="QFZ456" s="73"/>
      <c r="QGA456" s="73"/>
      <c r="QGB456" s="73"/>
      <c r="QGC456" s="73"/>
      <c r="QGD456" s="73"/>
      <c r="QGE456" s="73"/>
      <c r="QGF456" s="73"/>
      <c r="QGG456" s="73"/>
      <c r="QGH456" s="73"/>
      <c r="QGI456" s="73"/>
      <c r="QGJ456" s="73"/>
      <c r="QGK456" s="73"/>
      <c r="QGL456" s="73"/>
      <c r="QGM456" s="73"/>
      <c r="QGN456" s="73"/>
      <c r="QGO456" s="73"/>
      <c r="QGP456" s="73"/>
      <c r="QGQ456" s="73"/>
      <c r="QGR456" s="73"/>
      <c r="QGS456" s="73"/>
      <c r="QGT456" s="73"/>
      <c r="QGU456" s="73"/>
      <c r="QGV456" s="73"/>
      <c r="QGW456" s="73"/>
      <c r="QGX456" s="73"/>
      <c r="QGY456" s="73"/>
      <c r="QGZ456" s="73"/>
      <c r="QHA456" s="73"/>
      <c r="QHB456" s="73"/>
      <c r="QHC456" s="73"/>
      <c r="QHD456" s="73"/>
      <c r="QHE456" s="73"/>
      <c r="QHF456" s="73"/>
      <c r="QHG456" s="73"/>
      <c r="QHH456" s="73"/>
      <c r="QHI456" s="73"/>
      <c r="QHJ456" s="73"/>
      <c r="QHK456" s="73"/>
      <c r="QHL456" s="73"/>
      <c r="QHM456" s="73"/>
      <c r="QHN456" s="73"/>
      <c r="QHO456" s="73"/>
      <c r="QHP456" s="73"/>
      <c r="QHQ456" s="73"/>
      <c r="QHR456" s="73"/>
      <c r="QHS456" s="73"/>
      <c r="QHT456" s="73"/>
      <c r="QHU456" s="73"/>
      <c r="QHV456" s="73"/>
      <c r="QHW456" s="73"/>
      <c r="QHX456" s="73"/>
      <c r="QHY456" s="73"/>
      <c r="QHZ456" s="73"/>
      <c r="QIA456" s="73"/>
      <c r="QIB456" s="73"/>
      <c r="QIC456" s="73"/>
      <c r="QID456" s="73"/>
      <c r="QIE456" s="73"/>
      <c r="QIF456" s="73"/>
      <c r="QIG456" s="73"/>
      <c r="QIH456" s="73"/>
      <c r="QII456" s="73"/>
      <c r="QIJ456" s="73"/>
      <c r="QIK456" s="73"/>
      <c r="QIL456" s="73"/>
      <c r="QIM456" s="73"/>
      <c r="QIN456" s="73"/>
      <c r="QIO456" s="73"/>
      <c r="QIP456" s="73"/>
      <c r="QIQ456" s="73"/>
      <c r="QIR456" s="73"/>
      <c r="QIS456" s="73"/>
      <c r="QIT456" s="73"/>
      <c r="QIU456" s="73"/>
      <c r="QIV456" s="73"/>
      <c r="QIW456" s="73"/>
      <c r="QIX456" s="73"/>
      <c r="QIY456" s="73"/>
      <c r="QIZ456" s="73"/>
      <c r="QJA456" s="73"/>
      <c r="QJB456" s="73"/>
      <c r="QJC456" s="73"/>
      <c r="QJD456" s="73"/>
      <c r="QJE456" s="73"/>
      <c r="QJF456" s="73"/>
      <c r="QJG456" s="73"/>
      <c r="QJH456" s="73"/>
      <c r="QJI456" s="73"/>
      <c r="QJJ456" s="73"/>
      <c r="QJK456" s="73"/>
      <c r="QJL456" s="73"/>
      <c r="QJM456" s="73"/>
      <c r="QJN456" s="73"/>
      <c r="QJO456" s="73"/>
      <c r="QJP456" s="73"/>
      <c r="QJQ456" s="73"/>
      <c r="QJR456" s="73"/>
      <c r="QJS456" s="73"/>
      <c r="QJT456" s="73"/>
      <c r="QJU456" s="73"/>
      <c r="QJV456" s="73"/>
      <c r="QJW456" s="73"/>
      <c r="QJX456" s="73"/>
      <c r="QJY456" s="73"/>
      <c r="QJZ456" s="73"/>
      <c r="QKA456" s="73"/>
      <c r="QKB456" s="73"/>
      <c r="QKC456" s="73"/>
      <c r="QKD456" s="73"/>
      <c r="QKE456" s="73"/>
      <c r="QKF456" s="73"/>
      <c r="QKG456" s="73"/>
      <c r="QKH456" s="73"/>
      <c r="QKI456" s="73"/>
      <c r="QKJ456" s="73"/>
      <c r="QKK456" s="73"/>
      <c r="QKL456" s="73"/>
      <c r="QKM456" s="73"/>
      <c r="QKN456" s="73"/>
      <c r="QKO456" s="73"/>
      <c r="QKP456" s="73"/>
      <c r="QKQ456" s="73"/>
      <c r="QKR456" s="73"/>
      <c r="QKS456" s="73"/>
      <c r="QKT456" s="73"/>
      <c r="QKU456" s="73"/>
      <c r="QKV456" s="73"/>
      <c r="QKW456" s="73"/>
      <c r="QKX456" s="73"/>
      <c r="QKY456" s="73"/>
      <c r="QKZ456" s="73"/>
      <c r="QLA456" s="73"/>
      <c r="QLB456" s="73"/>
      <c r="QLC456" s="73"/>
      <c r="QLD456" s="73"/>
      <c r="QLE456" s="73"/>
      <c r="QLF456" s="73"/>
      <c r="QLG456" s="73"/>
      <c r="QLH456" s="73"/>
      <c r="QLI456" s="73"/>
      <c r="QLJ456" s="73"/>
      <c r="QLK456" s="73"/>
      <c r="QLL456" s="73"/>
      <c r="QLM456" s="73"/>
      <c r="QLN456" s="73"/>
      <c r="QLO456" s="73"/>
      <c r="QLP456" s="73"/>
      <c r="QLQ456" s="73"/>
      <c r="QLR456" s="73"/>
      <c r="QLS456" s="73"/>
      <c r="QLT456" s="73"/>
      <c r="QLU456" s="73"/>
      <c r="QLV456" s="73"/>
      <c r="QLW456" s="73"/>
      <c r="QLX456" s="73"/>
      <c r="QLY456" s="73"/>
      <c r="QLZ456" s="73"/>
      <c r="QMA456" s="73"/>
      <c r="QMB456" s="73"/>
      <c r="QMC456" s="73"/>
      <c r="QMD456" s="73"/>
      <c r="QME456" s="73"/>
      <c r="QMF456" s="73"/>
      <c r="QMG456" s="73"/>
      <c r="QMH456" s="73"/>
      <c r="QMI456" s="73"/>
      <c r="QMJ456" s="73"/>
      <c r="QMK456" s="73"/>
      <c r="QML456" s="73"/>
      <c r="QMM456" s="73"/>
      <c r="QMN456" s="73"/>
      <c r="QMO456" s="73"/>
      <c r="QMP456" s="73"/>
      <c r="QMQ456" s="73"/>
      <c r="QMR456" s="73"/>
      <c r="QMS456" s="73"/>
      <c r="QMT456" s="73"/>
      <c r="QMU456" s="73"/>
      <c r="QMV456" s="73"/>
      <c r="QMW456" s="73"/>
      <c r="QMX456" s="73"/>
      <c r="QMY456" s="73"/>
      <c r="QMZ456" s="73"/>
      <c r="QNA456" s="73"/>
      <c r="QNB456" s="73"/>
      <c r="QNC456" s="73"/>
      <c r="QND456" s="73"/>
      <c r="QNE456" s="73"/>
      <c r="QNF456" s="73"/>
      <c r="QNG456" s="73"/>
      <c r="QNH456" s="73"/>
      <c r="QNI456" s="73"/>
      <c r="QNJ456" s="73"/>
      <c r="QNK456" s="73"/>
      <c r="QNL456" s="73"/>
      <c r="QNM456" s="73"/>
      <c r="QNN456" s="73"/>
      <c r="QNO456" s="73"/>
      <c r="QNP456" s="73"/>
      <c r="QNQ456" s="73"/>
      <c r="QNR456" s="73"/>
      <c r="QNS456" s="73"/>
      <c r="QNT456" s="73"/>
      <c r="QNU456" s="73"/>
      <c r="QNV456" s="73"/>
      <c r="QNW456" s="73"/>
      <c r="QNX456" s="73"/>
      <c r="QNY456" s="73"/>
      <c r="QNZ456" s="73"/>
      <c r="QOA456" s="73"/>
      <c r="QOB456" s="73"/>
      <c r="QOC456" s="73"/>
      <c r="QOD456" s="73"/>
      <c r="QOE456" s="73"/>
      <c r="QOF456" s="73"/>
      <c r="QOG456" s="73"/>
      <c r="QOH456" s="73"/>
      <c r="QOI456" s="73"/>
      <c r="QOJ456" s="73"/>
      <c r="QOK456" s="73"/>
      <c r="QOL456" s="73"/>
      <c r="QOM456" s="73"/>
      <c r="QON456" s="73"/>
      <c r="QOO456" s="73"/>
      <c r="QOP456" s="73"/>
      <c r="QOQ456" s="73"/>
      <c r="QOR456" s="73"/>
      <c r="QOS456" s="73"/>
      <c r="QOT456" s="73"/>
      <c r="QOU456" s="73"/>
      <c r="QOV456" s="73"/>
      <c r="QOW456" s="73"/>
      <c r="QOX456" s="73"/>
      <c r="QOY456" s="73"/>
      <c r="QOZ456" s="73"/>
      <c r="QPA456" s="73"/>
      <c r="QPB456" s="73"/>
      <c r="QPC456" s="73"/>
      <c r="QPD456" s="73"/>
      <c r="QPE456" s="73"/>
      <c r="QPF456" s="73"/>
      <c r="QPG456" s="73"/>
      <c r="QPH456" s="73"/>
      <c r="QPI456" s="73"/>
      <c r="QPJ456" s="73"/>
      <c r="QPK456" s="73"/>
      <c r="QPL456" s="73"/>
      <c r="QPM456" s="73"/>
      <c r="QPN456" s="73"/>
      <c r="QPO456" s="73"/>
      <c r="QPP456" s="73"/>
      <c r="QPQ456" s="73"/>
      <c r="QPR456" s="73"/>
      <c r="QPS456" s="73"/>
      <c r="QPT456" s="73"/>
      <c r="QPU456" s="73"/>
      <c r="QPV456" s="73"/>
      <c r="QPW456" s="73"/>
      <c r="QPX456" s="73"/>
      <c r="QPY456" s="73"/>
      <c r="QPZ456" s="73"/>
      <c r="QQA456" s="73"/>
      <c r="QQB456" s="73"/>
      <c r="QQC456" s="73"/>
      <c r="QQD456" s="73"/>
      <c r="QQE456" s="73"/>
      <c r="QQF456" s="73"/>
      <c r="QQG456" s="73"/>
      <c r="QQH456" s="73"/>
      <c r="QQI456" s="73"/>
      <c r="QQJ456" s="73"/>
      <c r="QQK456" s="73"/>
      <c r="QQL456" s="73"/>
      <c r="QQM456" s="73"/>
      <c r="QQN456" s="73"/>
      <c r="QQO456" s="73"/>
      <c r="QQP456" s="73"/>
      <c r="QQQ456" s="73"/>
      <c r="QQR456" s="73"/>
      <c r="QQS456" s="73"/>
      <c r="QQT456" s="73"/>
      <c r="QQU456" s="73"/>
      <c r="QQV456" s="73"/>
      <c r="QQW456" s="73"/>
      <c r="QQX456" s="73"/>
      <c r="QQY456" s="73"/>
      <c r="QQZ456" s="73"/>
      <c r="QRA456" s="73"/>
      <c r="QRB456" s="73"/>
      <c r="QRC456" s="73"/>
      <c r="QRD456" s="73"/>
      <c r="QRE456" s="73"/>
      <c r="QRF456" s="73"/>
      <c r="QRG456" s="73"/>
      <c r="QRH456" s="73"/>
      <c r="QRI456" s="73"/>
      <c r="QRJ456" s="73"/>
      <c r="QRK456" s="73"/>
      <c r="QRL456" s="73"/>
      <c r="QRM456" s="73"/>
      <c r="QRN456" s="73"/>
      <c r="QRO456" s="73"/>
      <c r="QRP456" s="73"/>
      <c r="QRQ456" s="73"/>
      <c r="QRR456" s="73"/>
      <c r="QRS456" s="73"/>
      <c r="QRT456" s="73"/>
      <c r="QRU456" s="73"/>
      <c r="QRV456" s="73"/>
      <c r="QRW456" s="73"/>
      <c r="QRX456" s="73"/>
      <c r="QRY456" s="73"/>
      <c r="QRZ456" s="73"/>
      <c r="QSA456" s="73"/>
      <c r="QSB456" s="73"/>
      <c r="QSC456" s="73"/>
      <c r="QSD456" s="73"/>
      <c r="QSE456" s="73"/>
      <c r="QSF456" s="73"/>
      <c r="QSG456" s="73"/>
      <c r="QSH456" s="73"/>
      <c r="QSI456" s="73"/>
      <c r="QSJ456" s="73"/>
      <c r="QSK456" s="73"/>
      <c r="QSL456" s="73"/>
      <c r="QSM456" s="73"/>
      <c r="QSN456" s="73"/>
      <c r="QSO456" s="73"/>
      <c r="QSP456" s="73"/>
      <c r="QSQ456" s="73"/>
      <c r="QSR456" s="73"/>
      <c r="QSS456" s="73"/>
      <c r="QST456" s="73"/>
      <c r="QSU456" s="73"/>
      <c r="QSV456" s="73"/>
      <c r="QSW456" s="73"/>
      <c r="QSX456" s="73"/>
      <c r="QSY456" s="73"/>
      <c r="QSZ456" s="73"/>
      <c r="QTA456" s="73"/>
      <c r="QTB456" s="73"/>
      <c r="QTC456" s="73"/>
      <c r="QTD456" s="73"/>
      <c r="QTE456" s="73"/>
      <c r="QTF456" s="73"/>
      <c r="QTG456" s="73"/>
      <c r="QTH456" s="73"/>
      <c r="QTI456" s="73"/>
      <c r="QTJ456" s="73"/>
      <c r="QTK456" s="73"/>
      <c r="QTL456" s="73"/>
      <c r="QTM456" s="73"/>
      <c r="QTN456" s="73"/>
      <c r="QTO456" s="73"/>
      <c r="QTP456" s="73"/>
      <c r="QTQ456" s="73"/>
      <c r="QTR456" s="73"/>
      <c r="QTS456" s="73"/>
      <c r="QTT456" s="73"/>
      <c r="QTU456" s="73"/>
      <c r="QTV456" s="73"/>
      <c r="QTW456" s="73"/>
      <c r="QTX456" s="73"/>
      <c r="QTY456" s="73"/>
      <c r="QTZ456" s="73"/>
      <c r="QUA456" s="73"/>
      <c r="QUB456" s="73"/>
      <c r="QUC456" s="73"/>
      <c r="QUD456" s="73"/>
      <c r="QUE456" s="73"/>
      <c r="QUF456" s="73"/>
      <c r="QUG456" s="73"/>
      <c r="QUH456" s="73"/>
      <c r="QUI456" s="73"/>
      <c r="QUJ456" s="73"/>
      <c r="QUK456" s="73"/>
      <c r="QUL456" s="73"/>
      <c r="QUM456" s="73"/>
      <c r="QUN456" s="73"/>
      <c r="QUO456" s="73"/>
      <c r="QUP456" s="73"/>
      <c r="QUQ456" s="73"/>
      <c r="QUR456" s="73"/>
      <c r="QUS456" s="73"/>
      <c r="QUT456" s="73"/>
      <c r="QUU456" s="73"/>
      <c r="QUV456" s="73"/>
      <c r="QUW456" s="73"/>
      <c r="QUX456" s="73"/>
      <c r="QUY456" s="73"/>
      <c r="QUZ456" s="73"/>
      <c r="QVA456" s="73"/>
      <c r="QVB456" s="73"/>
      <c r="QVC456" s="73"/>
      <c r="QVD456" s="73"/>
      <c r="QVE456" s="73"/>
      <c r="QVF456" s="73"/>
      <c r="QVG456" s="73"/>
      <c r="QVH456" s="73"/>
      <c r="QVI456" s="73"/>
      <c r="QVJ456" s="73"/>
      <c r="QVK456" s="73"/>
      <c r="QVL456" s="73"/>
      <c r="QVM456" s="73"/>
      <c r="QVN456" s="73"/>
      <c r="QVO456" s="73"/>
      <c r="QVP456" s="73"/>
      <c r="QVQ456" s="73"/>
      <c r="QVR456" s="73"/>
      <c r="QVS456" s="73"/>
      <c r="QVT456" s="73"/>
      <c r="QVU456" s="73"/>
      <c r="QVV456" s="73"/>
      <c r="QVW456" s="73"/>
      <c r="QVX456" s="73"/>
      <c r="QVY456" s="73"/>
      <c r="QVZ456" s="73"/>
      <c r="QWA456" s="73"/>
      <c r="QWB456" s="73"/>
      <c r="QWC456" s="73"/>
      <c r="QWD456" s="73"/>
      <c r="QWE456" s="73"/>
      <c r="QWF456" s="73"/>
      <c r="QWG456" s="73"/>
      <c r="QWH456" s="73"/>
      <c r="QWI456" s="73"/>
      <c r="QWJ456" s="73"/>
      <c r="QWK456" s="73"/>
      <c r="QWL456" s="73"/>
      <c r="QWM456" s="73"/>
      <c r="QWN456" s="73"/>
      <c r="QWO456" s="73"/>
      <c r="QWP456" s="73"/>
      <c r="QWQ456" s="73"/>
      <c r="QWR456" s="73"/>
      <c r="QWS456" s="73"/>
      <c r="QWT456" s="73"/>
      <c r="QWU456" s="73"/>
      <c r="QWV456" s="73"/>
      <c r="QWW456" s="73"/>
      <c r="QWX456" s="73"/>
      <c r="QWY456" s="73"/>
      <c r="QWZ456" s="73"/>
      <c r="QXA456" s="73"/>
      <c r="QXB456" s="73"/>
      <c r="QXC456" s="73"/>
      <c r="QXD456" s="73"/>
      <c r="QXE456" s="73"/>
      <c r="QXF456" s="73"/>
      <c r="QXG456" s="73"/>
      <c r="QXH456" s="73"/>
      <c r="QXI456" s="73"/>
      <c r="QXJ456" s="73"/>
      <c r="QXK456" s="73"/>
      <c r="QXL456" s="73"/>
      <c r="QXM456" s="73"/>
      <c r="QXN456" s="73"/>
      <c r="QXO456" s="73"/>
      <c r="QXP456" s="73"/>
      <c r="QXQ456" s="73"/>
      <c r="QXR456" s="73"/>
      <c r="QXS456" s="73"/>
      <c r="QXT456" s="73"/>
      <c r="QXU456" s="73"/>
      <c r="QXV456" s="73"/>
      <c r="QXW456" s="73"/>
      <c r="QXX456" s="73"/>
      <c r="QXY456" s="73"/>
      <c r="QXZ456" s="73"/>
      <c r="QYA456" s="73"/>
      <c r="QYB456" s="73"/>
      <c r="QYC456" s="73"/>
      <c r="QYD456" s="73"/>
      <c r="QYE456" s="73"/>
      <c r="QYF456" s="73"/>
      <c r="QYG456" s="73"/>
      <c r="QYH456" s="73"/>
      <c r="QYI456" s="73"/>
      <c r="QYJ456" s="73"/>
      <c r="QYK456" s="73"/>
      <c r="QYL456" s="73"/>
      <c r="QYM456" s="73"/>
      <c r="QYN456" s="73"/>
      <c r="QYO456" s="73"/>
      <c r="QYP456" s="73"/>
      <c r="QYQ456" s="73"/>
      <c r="QYR456" s="73"/>
      <c r="QYS456" s="73"/>
      <c r="QYT456" s="73"/>
      <c r="QYU456" s="73"/>
      <c r="QYV456" s="73"/>
      <c r="QYW456" s="73"/>
      <c r="QYX456" s="73"/>
      <c r="QYY456" s="73"/>
      <c r="QYZ456" s="73"/>
      <c r="QZA456" s="73"/>
      <c r="QZB456" s="73"/>
      <c r="QZC456" s="73"/>
      <c r="QZD456" s="73"/>
      <c r="QZE456" s="73"/>
      <c r="QZF456" s="73"/>
      <c r="QZG456" s="73"/>
      <c r="QZH456" s="73"/>
      <c r="QZI456" s="73"/>
      <c r="QZJ456" s="73"/>
      <c r="QZK456" s="73"/>
      <c r="QZL456" s="73"/>
      <c r="QZM456" s="73"/>
      <c r="QZN456" s="73"/>
      <c r="QZO456" s="73"/>
      <c r="QZP456" s="73"/>
      <c r="QZQ456" s="73"/>
      <c r="QZR456" s="73"/>
      <c r="QZS456" s="73"/>
      <c r="QZT456" s="73"/>
      <c r="QZU456" s="73"/>
      <c r="QZV456" s="73"/>
      <c r="QZW456" s="73"/>
      <c r="QZX456" s="73"/>
      <c r="QZY456" s="73"/>
      <c r="QZZ456" s="73"/>
      <c r="RAA456" s="73"/>
      <c r="RAB456" s="73"/>
      <c r="RAC456" s="73"/>
      <c r="RAD456" s="73"/>
      <c r="RAE456" s="73"/>
      <c r="RAF456" s="73"/>
      <c r="RAG456" s="73"/>
      <c r="RAH456" s="73"/>
      <c r="RAI456" s="73"/>
      <c r="RAJ456" s="73"/>
      <c r="RAK456" s="73"/>
      <c r="RAL456" s="73"/>
      <c r="RAM456" s="73"/>
      <c r="RAN456" s="73"/>
      <c r="RAO456" s="73"/>
      <c r="RAP456" s="73"/>
      <c r="RAQ456" s="73"/>
      <c r="RAR456" s="73"/>
      <c r="RAS456" s="73"/>
      <c r="RAT456" s="73"/>
      <c r="RAU456" s="73"/>
      <c r="RAV456" s="73"/>
      <c r="RAW456" s="73"/>
      <c r="RAX456" s="73"/>
      <c r="RAY456" s="73"/>
      <c r="RAZ456" s="73"/>
      <c r="RBA456" s="73"/>
      <c r="RBB456" s="73"/>
      <c r="RBC456" s="73"/>
      <c r="RBD456" s="73"/>
      <c r="RBE456" s="73"/>
      <c r="RBF456" s="73"/>
      <c r="RBG456" s="73"/>
      <c r="RBH456" s="73"/>
      <c r="RBI456" s="73"/>
      <c r="RBJ456" s="73"/>
      <c r="RBK456" s="73"/>
      <c r="RBL456" s="73"/>
      <c r="RBM456" s="73"/>
      <c r="RBN456" s="73"/>
      <c r="RBO456" s="73"/>
      <c r="RBP456" s="73"/>
      <c r="RBQ456" s="73"/>
      <c r="RBR456" s="73"/>
      <c r="RBS456" s="73"/>
      <c r="RBT456" s="73"/>
      <c r="RBU456" s="73"/>
      <c r="RBV456" s="73"/>
      <c r="RBW456" s="73"/>
      <c r="RBX456" s="73"/>
      <c r="RBY456" s="73"/>
      <c r="RBZ456" s="73"/>
      <c r="RCA456" s="73"/>
      <c r="RCB456" s="73"/>
      <c r="RCC456" s="73"/>
      <c r="RCD456" s="73"/>
      <c r="RCE456" s="73"/>
      <c r="RCF456" s="73"/>
      <c r="RCG456" s="73"/>
      <c r="RCH456" s="73"/>
      <c r="RCI456" s="73"/>
      <c r="RCJ456" s="73"/>
      <c r="RCK456" s="73"/>
      <c r="RCL456" s="73"/>
      <c r="RCM456" s="73"/>
      <c r="RCN456" s="73"/>
      <c r="RCO456" s="73"/>
      <c r="RCP456" s="73"/>
      <c r="RCQ456" s="73"/>
      <c r="RCR456" s="73"/>
      <c r="RCS456" s="73"/>
      <c r="RCT456" s="73"/>
      <c r="RCU456" s="73"/>
      <c r="RCV456" s="73"/>
      <c r="RCW456" s="73"/>
      <c r="RCX456" s="73"/>
      <c r="RCY456" s="73"/>
      <c r="RCZ456" s="73"/>
      <c r="RDA456" s="73"/>
      <c r="RDB456" s="73"/>
      <c r="RDC456" s="73"/>
      <c r="RDD456" s="73"/>
      <c r="RDE456" s="73"/>
      <c r="RDF456" s="73"/>
      <c r="RDG456" s="73"/>
      <c r="RDH456" s="73"/>
      <c r="RDI456" s="73"/>
      <c r="RDJ456" s="73"/>
      <c r="RDK456" s="73"/>
      <c r="RDL456" s="73"/>
      <c r="RDM456" s="73"/>
      <c r="RDN456" s="73"/>
      <c r="RDO456" s="73"/>
      <c r="RDP456" s="73"/>
      <c r="RDQ456" s="73"/>
      <c r="RDR456" s="73"/>
      <c r="RDS456" s="73"/>
      <c r="RDT456" s="73"/>
      <c r="RDU456" s="73"/>
      <c r="RDV456" s="73"/>
      <c r="RDW456" s="73"/>
      <c r="RDX456" s="73"/>
      <c r="RDY456" s="73"/>
      <c r="RDZ456" s="73"/>
      <c r="REA456" s="73"/>
      <c r="REB456" s="73"/>
      <c r="REC456" s="73"/>
      <c r="RED456" s="73"/>
      <c r="REE456" s="73"/>
      <c r="REF456" s="73"/>
      <c r="REG456" s="73"/>
      <c r="REH456" s="73"/>
      <c r="REI456" s="73"/>
      <c r="REJ456" s="73"/>
      <c r="REK456" s="73"/>
      <c r="REL456" s="73"/>
      <c r="REM456" s="73"/>
      <c r="REN456" s="73"/>
      <c r="REO456" s="73"/>
      <c r="REP456" s="73"/>
      <c r="REQ456" s="73"/>
      <c r="RER456" s="73"/>
      <c r="RES456" s="73"/>
      <c r="RET456" s="73"/>
      <c r="REU456" s="73"/>
      <c r="REV456" s="73"/>
      <c r="REW456" s="73"/>
      <c r="REX456" s="73"/>
      <c r="REY456" s="73"/>
      <c r="REZ456" s="73"/>
      <c r="RFA456" s="73"/>
      <c r="RFB456" s="73"/>
      <c r="RFC456" s="73"/>
      <c r="RFD456" s="73"/>
      <c r="RFE456" s="73"/>
      <c r="RFF456" s="73"/>
      <c r="RFG456" s="73"/>
      <c r="RFH456" s="73"/>
      <c r="RFI456" s="73"/>
      <c r="RFJ456" s="73"/>
      <c r="RFK456" s="73"/>
      <c r="RFL456" s="73"/>
      <c r="RFM456" s="73"/>
      <c r="RFN456" s="73"/>
      <c r="RFO456" s="73"/>
      <c r="RFP456" s="73"/>
      <c r="RFQ456" s="73"/>
      <c r="RFR456" s="73"/>
      <c r="RFS456" s="73"/>
      <c r="RFT456" s="73"/>
      <c r="RFU456" s="73"/>
      <c r="RFV456" s="73"/>
      <c r="RFW456" s="73"/>
      <c r="RFX456" s="73"/>
      <c r="RFY456" s="73"/>
      <c r="RFZ456" s="73"/>
      <c r="RGA456" s="73"/>
      <c r="RGB456" s="73"/>
      <c r="RGC456" s="73"/>
      <c r="RGD456" s="73"/>
      <c r="RGE456" s="73"/>
      <c r="RGF456" s="73"/>
      <c r="RGG456" s="73"/>
      <c r="RGH456" s="73"/>
      <c r="RGI456" s="73"/>
      <c r="RGJ456" s="73"/>
      <c r="RGK456" s="73"/>
      <c r="RGL456" s="73"/>
      <c r="RGM456" s="73"/>
      <c r="RGN456" s="73"/>
      <c r="RGO456" s="73"/>
      <c r="RGP456" s="73"/>
      <c r="RGQ456" s="73"/>
      <c r="RGR456" s="73"/>
      <c r="RGS456" s="73"/>
      <c r="RGT456" s="73"/>
      <c r="RGU456" s="73"/>
      <c r="RGV456" s="73"/>
      <c r="RGW456" s="73"/>
      <c r="RGX456" s="73"/>
      <c r="RGY456" s="73"/>
      <c r="RGZ456" s="73"/>
      <c r="RHA456" s="73"/>
      <c r="RHB456" s="73"/>
      <c r="RHC456" s="73"/>
      <c r="RHD456" s="73"/>
      <c r="RHE456" s="73"/>
      <c r="RHF456" s="73"/>
      <c r="RHG456" s="73"/>
      <c r="RHH456" s="73"/>
      <c r="RHI456" s="73"/>
      <c r="RHJ456" s="73"/>
      <c r="RHK456" s="73"/>
      <c r="RHL456" s="73"/>
      <c r="RHM456" s="73"/>
      <c r="RHN456" s="73"/>
      <c r="RHO456" s="73"/>
      <c r="RHP456" s="73"/>
      <c r="RHQ456" s="73"/>
      <c r="RHR456" s="73"/>
      <c r="RHS456" s="73"/>
      <c r="RHT456" s="73"/>
      <c r="RHU456" s="73"/>
      <c r="RHV456" s="73"/>
      <c r="RHW456" s="73"/>
      <c r="RHX456" s="73"/>
      <c r="RHY456" s="73"/>
      <c r="RHZ456" s="73"/>
      <c r="RIA456" s="73"/>
      <c r="RIB456" s="73"/>
      <c r="RIC456" s="73"/>
      <c r="RID456" s="73"/>
      <c r="RIE456" s="73"/>
      <c r="RIF456" s="73"/>
      <c r="RIG456" s="73"/>
      <c r="RIH456" s="73"/>
      <c r="RII456" s="73"/>
      <c r="RIJ456" s="73"/>
      <c r="RIK456" s="73"/>
      <c r="RIL456" s="73"/>
      <c r="RIM456" s="73"/>
      <c r="RIN456" s="73"/>
      <c r="RIO456" s="73"/>
      <c r="RIP456" s="73"/>
      <c r="RIQ456" s="73"/>
      <c r="RIR456" s="73"/>
      <c r="RIS456" s="73"/>
      <c r="RIT456" s="73"/>
      <c r="RIU456" s="73"/>
      <c r="RIV456" s="73"/>
      <c r="RIW456" s="73"/>
      <c r="RIX456" s="73"/>
      <c r="RIY456" s="73"/>
      <c r="RIZ456" s="73"/>
      <c r="RJA456" s="73"/>
      <c r="RJB456" s="73"/>
      <c r="RJC456" s="73"/>
      <c r="RJD456" s="73"/>
      <c r="RJE456" s="73"/>
      <c r="RJF456" s="73"/>
      <c r="RJG456" s="73"/>
      <c r="RJH456" s="73"/>
      <c r="RJI456" s="73"/>
      <c r="RJJ456" s="73"/>
      <c r="RJK456" s="73"/>
      <c r="RJL456" s="73"/>
      <c r="RJM456" s="73"/>
      <c r="RJN456" s="73"/>
      <c r="RJO456" s="73"/>
      <c r="RJP456" s="73"/>
      <c r="RJQ456" s="73"/>
      <c r="RJR456" s="73"/>
      <c r="RJS456" s="73"/>
      <c r="RJT456" s="73"/>
      <c r="RJU456" s="73"/>
      <c r="RJV456" s="73"/>
      <c r="RJW456" s="73"/>
      <c r="RJX456" s="73"/>
      <c r="RJY456" s="73"/>
      <c r="RJZ456" s="73"/>
      <c r="RKA456" s="73"/>
      <c r="RKB456" s="73"/>
      <c r="RKC456" s="73"/>
      <c r="RKD456" s="73"/>
      <c r="RKE456" s="73"/>
      <c r="RKF456" s="73"/>
      <c r="RKG456" s="73"/>
      <c r="RKH456" s="73"/>
      <c r="RKI456" s="73"/>
      <c r="RKJ456" s="73"/>
      <c r="RKK456" s="73"/>
      <c r="RKL456" s="73"/>
      <c r="RKM456" s="73"/>
      <c r="RKN456" s="73"/>
      <c r="RKO456" s="73"/>
      <c r="RKP456" s="73"/>
      <c r="RKQ456" s="73"/>
      <c r="RKR456" s="73"/>
      <c r="RKS456" s="73"/>
      <c r="RKT456" s="73"/>
      <c r="RKU456" s="73"/>
      <c r="RKV456" s="73"/>
      <c r="RKW456" s="73"/>
      <c r="RKX456" s="73"/>
      <c r="RKY456" s="73"/>
      <c r="RKZ456" s="73"/>
      <c r="RLA456" s="73"/>
      <c r="RLB456" s="73"/>
      <c r="RLC456" s="73"/>
      <c r="RLD456" s="73"/>
      <c r="RLE456" s="73"/>
      <c r="RLF456" s="73"/>
      <c r="RLG456" s="73"/>
      <c r="RLH456" s="73"/>
      <c r="RLI456" s="73"/>
      <c r="RLJ456" s="73"/>
      <c r="RLK456" s="73"/>
      <c r="RLL456" s="73"/>
      <c r="RLM456" s="73"/>
      <c r="RLN456" s="73"/>
      <c r="RLO456" s="73"/>
      <c r="RLP456" s="73"/>
      <c r="RLQ456" s="73"/>
      <c r="RLR456" s="73"/>
      <c r="RLS456" s="73"/>
      <c r="RLT456" s="73"/>
      <c r="RLU456" s="73"/>
      <c r="RLV456" s="73"/>
      <c r="RLW456" s="73"/>
      <c r="RLX456" s="73"/>
      <c r="RLY456" s="73"/>
      <c r="RLZ456" s="73"/>
      <c r="RMA456" s="73"/>
      <c r="RMB456" s="73"/>
      <c r="RMC456" s="73"/>
      <c r="RMD456" s="73"/>
      <c r="RME456" s="73"/>
      <c r="RMF456" s="73"/>
      <c r="RMG456" s="73"/>
      <c r="RMH456" s="73"/>
      <c r="RMI456" s="73"/>
      <c r="RMJ456" s="73"/>
      <c r="RMK456" s="73"/>
      <c r="RML456" s="73"/>
      <c r="RMM456" s="73"/>
      <c r="RMN456" s="73"/>
      <c r="RMO456" s="73"/>
      <c r="RMP456" s="73"/>
      <c r="RMQ456" s="73"/>
      <c r="RMR456" s="73"/>
      <c r="RMS456" s="73"/>
      <c r="RMT456" s="73"/>
      <c r="RMU456" s="73"/>
      <c r="RMV456" s="73"/>
      <c r="RMW456" s="73"/>
      <c r="RMX456" s="73"/>
      <c r="RMY456" s="73"/>
      <c r="RMZ456" s="73"/>
      <c r="RNA456" s="73"/>
      <c r="RNB456" s="73"/>
      <c r="RNC456" s="73"/>
      <c r="RND456" s="73"/>
      <c r="RNE456" s="73"/>
      <c r="RNF456" s="73"/>
      <c r="RNG456" s="73"/>
      <c r="RNH456" s="73"/>
      <c r="RNI456" s="73"/>
      <c r="RNJ456" s="73"/>
      <c r="RNK456" s="73"/>
      <c r="RNL456" s="73"/>
      <c r="RNM456" s="73"/>
      <c r="RNN456" s="73"/>
      <c r="RNO456" s="73"/>
      <c r="RNP456" s="73"/>
      <c r="RNQ456" s="73"/>
      <c r="RNR456" s="73"/>
      <c r="RNS456" s="73"/>
      <c r="RNT456" s="73"/>
      <c r="RNU456" s="73"/>
      <c r="RNV456" s="73"/>
      <c r="RNW456" s="73"/>
      <c r="RNX456" s="73"/>
      <c r="RNY456" s="73"/>
      <c r="RNZ456" s="73"/>
      <c r="ROA456" s="73"/>
      <c r="ROB456" s="73"/>
      <c r="ROC456" s="73"/>
      <c r="ROD456" s="73"/>
      <c r="ROE456" s="73"/>
      <c r="ROF456" s="73"/>
      <c r="ROG456" s="73"/>
      <c r="ROH456" s="73"/>
      <c r="ROI456" s="73"/>
      <c r="ROJ456" s="73"/>
      <c r="ROK456" s="73"/>
      <c r="ROL456" s="73"/>
      <c r="ROM456" s="73"/>
      <c r="RON456" s="73"/>
      <c r="ROO456" s="73"/>
      <c r="ROP456" s="73"/>
      <c r="ROQ456" s="73"/>
      <c r="ROR456" s="73"/>
      <c r="ROS456" s="73"/>
      <c r="ROT456" s="73"/>
      <c r="ROU456" s="73"/>
      <c r="ROV456" s="73"/>
      <c r="ROW456" s="73"/>
      <c r="ROX456" s="73"/>
      <c r="ROY456" s="73"/>
      <c r="ROZ456" s="73"/>
      <c r="RPA456" s="73"/>
      <c r="RPB456" s="73"/>
      <c r="RPC456" s="73"/>
      <c r="RPD456" s="73"/>
      <c r="RPE456" s="73"/>
      <c r="RPF456" s="73"/>
      <c r="RPG456" s="73"/>
      <c r="RPH456" s="73"/>
      <c r="RPI456" s="73"/>
      <c r="RPJ456" s="73"/>
      <c r="RPK456" s="73"/>
      <c r="RPL456" s="73"/>
      <c r="RPM456" s="73"/>
      <c r="RPN456" s="73"/>
      <c r="RPO456" s="73"/>
      <c r="RPP456" s="73"/>
      <c r="RPQ456" s="73"/>
      <c r="RPR456" s="73"/>
      <c r="RPS456" s="73"/>
      <c r="RPT456" s="73"/>
      <c r="RPU456" s="73"/>
      <c r="RPV456" s="73"/>
      <c r="RPW456" s="73"/>
      <c r="RPX456" s="73"/>
      <c r="RPY456" s="73"/>
      <c r="RPZ456" s="73"/>
      <c r="RQA456" s="73"/>
      <c r="RQB456" s="73"/>
      <c r="RQC456" s="73"/>
      <c r="RQD456" s="73"/>
      <c r="RQE456" s="73"/>
      <c r="RQF456" s="73"/>
      <c r="RQG456" s="73"/>
      <c r="RQH456" s="73"/>
      <c r="RQI456" s="73"/>
      <c r="RQJ456" s="73"/>
      <c r="RQK456" s="73"/>
      <c r="RQL456" s="73"/>
      <c r="RQM456" s="73"/>
      <c r="RQN456" s="73"/>
      <c r="RQO456" s="73"/>
      <c r="RQP456" s="73"/>
      <c r="RQQ456" s="73"/>
      <c r="RQR456" s="73"/>
      <c r="RQS456" s="73"/>
      <c r="RQT456" s="73"/>
      <c r="RQU456" s="73"/>
      <c r="RQV456" s="73"/>
      <c r="RQW456" s="73"/>
      <c r="RQX456" s="73"/>
      <c r="RQY456" s="73"/>
      <c r="RQZ456" s="73"/>
      <c r="RRA456" s="73"/>
      <c r="RRB456" s="73"/>
      <c r="RRC456" s="73"/>
      <c r="RRD456" s="73"/>
      <c r="RRE456" s="73"/>
      <c r="RRF456" s="73"/>
      <c r="RRG456" s="73"/>
      <c r="RRH456" s="73"/>
      <c r="RRI456" s="73"/>
      <c r="RRJ456" s="73"/>
      <c r="RRK456" s="73"/>
      <c r="RRL456" s="73"/>
      <c r="RRM456" s="73"/>
      <c r="RRN456" s="73"/>
      <c r="RRO456" s="73"/>
      <c r="RRP456" s="73"/>
      <c r="RRQ456" s="73"/>
      <c r="RRR456" s="73"/>
      <c r="RRS456" s="73"/>
      <c r="RRT456" s="73"/>
      <c r="RRU456" s="73"/>
      <c r="RRV456" s="73"/>
      <c r="RRW456" s="73"/>
      <c r="RRX456" s="73"/>
      <c r="RRY456" s="73"/>
      <c r="RRZ456" s="73"/>
      <c r="RSA456" s="73"/>
      <c r="RSB456" s="73"/>
      <c r="RSC456" s="73"/>
      <c r="RSD456" s="73"/>
      <c r="RSE456" s="73"/>
      <c r="RSF456" s="73"/>
      <c r="RSG456" s="73"/>
      <c r="RSH456" s="73"/>
      <c r="RSI456" s="73"/>
      <c r="RSJ456" s="73"/>
      <c r="RSK456" s="73"/>
      <c r="RSL456" s="73"/>
      <c r="RSM456" s="73"/>
      <c r="RSN456" s="73"/>
      <c r="RSO456" s="73"/>
      <c r="RSP456" s="73"/>
      <c r="RSQ456" s="73"/>
      <c r="RSR456" s="73"/>
      <c r="RSS456" s="73"/>
      <c r="RST456" s="73"/>
      <c r="RSU456" s="73"/>
      <c r="RSV456" s="73"/>
      <c r="RSW456" s="73"/>
      <c r="RSX456" s="73"/>
      <c r="RSY456" s="73"/>
      <c r="RSZ456" s="73"/>
      <c r="RTA456" s="73"/>
      <c r="RTB456" s="73"/>
      <c r="RTC456" s="73"/>
      <c r="RTD456" s="73"/>
      <c r="RTE456" s="73"/>
      <c r="RTF456" s="73"/>
      <c r="RTG456" s="73"/>
      <c r="RTH456" s="73"/>
      <c r="RTI456" s="73"/>
      <c r="RTJ456" s="73"/>
      <c r="RTK456" s="73"/>
      <c r="RTL456" s="73"/>
      <c r="RTM456" s="73"/>
      <c r="RTN456" s="73"/>
      <c r="RTO456" s="73"/>
      <c r="RTP456" s="73"/>
      <c r="RTQ456" s="73"/>
      <c r="RTR456" s="73"/>
      <c r="RTS456" s="73"/>
      <c r="RTT456" s="73"/>
      <c r="RTU456" s="73"/>
      <c r="RTV456" s="73"/>
      <c r="RTW456" s="73"/>
      <c r="RTX456" s="73"/>
      <c r="RTY456" s="73"/>
      <c r="RTZ456" s="73"/>
      <c r="RUA456" s="73"/>
      <c r="RUB456" s="73"/>
      <c r="RUC456" s="73"/>
      <c r="RUD456" s="73"/>
      <c r="RUE456" s="73"/>
      <c r="RUF456" s="73"/>
      <c r="RUG456" s="73"/>
      <c r="RUH456" s="73"/>
      <c r="RUI456" s="73"/>
      <c r="RUJ456" s="73"/>
      <c r="RUK456" s="73"/>
      <c r="RUL456" s="73"/>
      <c r="RUM456" s="73"/>
      <c r="RUN456" s="73"/>
      <c r="RUO456" s="73"/>
      <c r="RUP456" s="73"/>
      <c r="RUQ456" s="73"/>
      <c r="RUR456" s="73"/>
      <c r="RUS456" s="73"/>
      <c r="RUT456" s="73"/>
      <c r="RUU456" s="73"/>
      <c r="RUV456" s="73"/>
      <c r="RUW456" s="73"/>
      <c r="RUX456" s="73"/>
      <c r="RUY456" s="73"/>
      <c r="RUZ456" s="73"/>
      <c r="RVA456" s="73"/>
      <c r="RVB456" s="73"/>
      <c r="RVC456" s="73"/>
      <c r="RVD456" s="73"/>
      <c r="RVE456" s="73"/>
      <c r="RVF456" s="73"/>
      <c r="RVG456" s="73"/>
      <c r="RVH456" s="73"/>
      <c r="RVI456" s="73"/>
      <c r="RVJ456" s="73"/>
      <c r="RVK456" s="73"/>
      <c r="RVL456" s="73"/>
      <c r="RVM456" s="73"/>
      <c r="RVN456" s="73"/>
      <c r="RVO456" s="73"/>
      <c r="RVP456" s="73"/>
      <c r="RVQ456" s="73"/>
      <c r="RVR456" s="73"/>
      <c r="RVS456" s="73"/>
      <c r="RVT456" s="73"/>
      <c r="RVU456" s="73"/>
      <c r="RVV456" s="73"/>
      <c r="RVW456" s="73"/>
      <c r="RVX456" s="73"/>
      <c r="RVY456" s="73"/>
      <c r="RVZ456" s="73"/>
      <c r="RWA456" s="73"/>
      <c r="RWB456" s="73"/>
      <c r="RWC456" s="73"/>
      <c r="RWD456" s="73"/>
      <c r="RWE456" s="73"/>
      <c r="RWF456" s="73"/>
      <c r="RWG456" s="73"/>
      <c r="RWH456" s="73"/>
      <c r="RWI456" s="73"/>
      <c r="RWJ456" s="73"/>
      <c r="RWK456" s="73"/>
      <c r="RWL456" s="73"/>
      <c r="RWM456" s="73"/>
      <c r="RWN456" s="73"/>
      <c r="RWO456" s="73"/>
      <c r="RWP456" s="73"/>
      <c r="RWQ456" s="73"/>
      <c r="RWR456" s="73"/>
      <c r="RWS456" s="73"/>
      <c r="RWT456" s="73"/>
      <c r="RWU456" s="73"/>
      <c r="RWV456" s="73"/>
      <c r="RWW456" s="73"/>
      <c r="RWX456" s="73"/>
      <c r="RWY456" s="73"/>
      <c r="RWZ456" s="73"/>
      <c r="RXA456" s="73"/>
      <c r="RXB456" s="73"/>
      <c r="RXC456" s="73"/>
      <c r="RXD456" s="73"/>
      <c r="RXE456" s="73"/>
      <c r="RXF456" s="73"/>
      <c r="RXG456" s="73"/>
      <c r="RXH456" s="73"/>
      <c r="RXI456" s="73"/>
      <c r="RXJ456" s="73"/>
      <c r="RXK456" s="73"/>
      <c r="RXL456" s="73"/>
      <c r="RXM456" s="73"/>
      <c r="RXN456" s="73"/>
      <c r="RXO456" s="73"/>
      <c r="RXP456" s="73"/>
      <c r="RXQ456" s="73"/>
      <c r="RXR456" s="73"/>
      <c r="RXS456" s="73"/>
      <c r="RXT456" s="73"/>
      <c r="RXU456" s="73"/>
      <c r="RXV456" s="73"/>
      <c r="RXW456" s="73"/>
      <c r="RXX456" s="73"/>
      <c r="RXY456" s="73"/>
      <c r="RXZ456" s="73"/>
      <c r="RYA456" s="73"/>
      <c r="RYB456" s="73"/>
      <c r="RYC456" s="73"/>
      <c r="RYD456" s="73"/>
      <c r="RYE456" s="73"/>
      <c r="RYF456" s="73"/>
      <c r="RYG456" s="73"/>
      <c r="RYH456" s="73"/>
      <c r="RYI456" s="73"/>
      <c r="RYJ456" s="73"/>
      <c r="RYK456" s="73"/>
      <c r="RYL456" s="73"/>
      <c r="RYM456" s="73"/>
      <c r="RYN456" s="73"/>
      <c r="RYO456" s="73"/>
      <c r="RYP456" s="73"/>
      <c r="RYQ456" s="73"/>
      <c r="RYR456" s="73"/>
      <c r="RYS456" s="73"/>
      <c r="RYT456" s="73"/>
      <c r="RYU456" s="73"/>
      <c r="RYV456" s="73"/>
      <c r="RYW456" s="73"/>
      <c r="RYX456" s="73"/>
      <c r="RYY456" s="73"/>
      <c r="RYZ456" s="73"/>
      <c r="RZA456" s="73"/>
    </row>
    <row r="457" spans="1:12845" s="49" customFormat="1" x14ac:dyDescent="0.25">
      <c r="A457" s="16" t="s">
        <v>2060</v>
      </c>
      <c r="B457" s="48">
        <v>43931</v>
      </c>
      <c r="C457" s="49" t="s">
        <v>2071</v>
      </c>
      <c r="D457" s="49" t="s">
        <v>2072</v>
      </c>
      <c r="E457" s="49" t="s">
        <v>225</v>
      </c>
      <c r="F457" s="11" t="s">
        <v>25</v>
      </c>
      <c r="G457" s="51" t="s">
        <v>2076</v>
      </c>
      <c r="H457" s="49" t="s">
        <v>1989</v>
      </c>
      <c r="I457" s="144"/>
      <c r="J457" s="52"/>
      <c r="L457" s="52"/>
      <c r="M457" s="49" t="s">
        <v>1928</v>
      </c>
      <c r="N457" s="49" t="s">
        <v>33</v>
      </c>
      <c r="O457" s="53" t="s">
        <v>2073</v>
      </c>
      <c r="P457" s="49" t="s">
        <v>2074</v>
      </c>
      <c r="Q457" s="71" t="s">
        <v>2075</v>
      </c>
      <c r="R457" s="49">
        <v>56265</v>
      </c>
      <c r="S457" s="49">
        <v>44.966360999999999</v>
      </c>
      <c r="T457" s="49">
        <v>-95.713960999999998</v>
      </c>
      <c r="X457" s="42" t="s">
        <v>71</v>
      </c>
      <c r="Y457" s="10">
        <f t="shared" si="7"/>
        <v>2020</v>
      </c>
    </row>
    <row r="458" spans="1:12845" s="49" customFormat="1" x14ac:dyDescent="0.25">
      <c r="A458" s="16" t="s">
        <v>2060</v>
      </c>
      <c r="B458" s="165">
        <v>43931</v>
      </c>
      <c r="C458" s="108" t="s">
        <v>2077</v>
      </c>
      <c r="D458" s="49" t="s">
        <v>48</v>
      </c>
      <c r="E458" s="49" t="s">
        <v>24</v>
      </c>
      <c r="F458" s="11" t="s">
        <v>25</v>
      </c>
      <c r="G458" s="51" t="s">
        <v>2078</v>
      </c>
      <c r="H458" s="49" t="s">
        <v>1880</v>
      </c>
      <c r="I458" s="142"/>
      <c r="J458" s="105">
        <v>11</v>
      </c>
      <c r="L458" s="52"/>
      <c r="M458" s="49" t="s">
        <v>40</v>
      </c>
      <c r="N458" s="49" t="s">
        <v>28</v>
      </c>
      <c r="O458" s="53" t="s">
        <v>2014</v>
      </c>
      <c r="P458" s="49" t="s">
        <v>1272</v>
      </c>
      <c r="Q458" s="71" t="s">
        <v>160</v>
      </c>
      <c r="R458" s="49">
        <v>55343</v>
      </c>
      <c r="S458" s="49">
        <v>44.900334999999998</v>
      </c>
      <c r="T458" s="49">
        <v>-93.410771999999994</v>
      </c>
      <c r="X458" s="42" t="s">
        <v>29</v>
      </c>
      <c r="Y458" s="10">
        <f t="shared" si="7"/>
        <v>2020</v>
      </c>
    </row>
    <row r="459" spans="1:12845" s="49" customFormat="1" x14ac:dyDescent="0.25">
      <c r="A459" s="16" t="s">
        <v>2060</v>
      </c>
      <c r="B459" s="48">
        <v>43931</v>
      </c>
      <c r="C459" s="49" t="s">
        <v>2079</v>
      </c>
      <c r="D459" s="49" t="s">
        <v>2080</v>
      </c>
      <c r="E459" s="49" t="s">
        <v>24</v>
      </c>
      <c r="F459" s="11" t="s">
        <v>25</v>
      </c>
      <c r="G459" s="51" t="s">
        <v>2081</v>
      </c>
      <c r="I459" s="144"/>
      <c r="J459" s="52">
        <v>17</v>
      </c>
      <c r="L459" s="52"/>
      <c r="M459" s="49" t="s">
        <v>40</v>
      </c>
      <c r="N459" s="49" t="s">
        <v>28</v>
      </c>
      <c r="O459" s="53" t="s">
        <v>2014</v>
      </c>
      <c r="P459" s="49" t="s">
        <v>1272</v>
      </c>
      <c r="Q459" s="49" t="s">
        <v>2082</v>
      </c>
      <c r="R459" s="49">
        <v>55416</v>
      </c>
      <c r="S459" s="49">
        <v>44.966161999999997</v>
      </c>
      <c r="T459" s="49">
        <v>-93.345726999999997</v>
      </c>
      <c r="X459" s="42" t="s">
        <v>29</v>
      </c>
      <c r="Y459" s="10">
        <f t="shared" si="7"/>
        <v>2020</v>
      </c>
    </row>
    <row r="460" spans="1:12845" s="49" customFormat="1" x14ac:dyDescent="0.25">
      <c r="A460" s="16" t="s">
        <v>2060</v>
      </c>
      <c r="B460" s="165">
        <v>43931</v>
      </c>
      <c r="C460" s="108" t="s">
        <v>2083</v>
      </c>
      <c r="D460" s="108" t="s">
        <v>23</v>
      </c>
      <c r="E460" s="49" t="s">
        <v>24</v>
      </c>
      <c r="F460" s="11" t="s">
        <v>25</v>
      </c>
      <c r="G460" s="51" t="s">
        <v>2084</v>
      </c>
      <c r="H460" s="49" t="s">
        <v>1880</v>
      </c>
      <c r="I460" s="144"/>
      <c r="J460" s="52">
        <v>12</v>
      </c>
      <c r="L460" s="52"/>
      <c r="M460" s="49" t="s">
        <v>40</v>
      </c>
      <c r="N460" s="49" t="s">
        <v>28</v>
      </c>
      <c r="O460" s="53" t="s">
        <v>2014</v>
      </c>
      <c r="P460" s="49" t="s">
        <v>1272</v>
      </c>
      <c r="Q460" s="49" t="s">
        <v>2085</v>
      </c>
      <c r="R460" s="49">
        <v>55402</v>
      </c>
      <c r="S460" s="49">
        <v>44.978057</v>
      </c>
      <c r="T460" s="49">
        <v>-93.269656999999995</v>
      </c>
      <c r="X460" s="42" t="s">
        <v>29</v>
      </c>
      <c r="Y460" s="10">
        <f t="shared" si="7"/>
        <v>2020</v>
      </c>
    </row>
    <row r="461" spans="1:12845" s="49" customFormat="1" x14ac:dyDescent="0.25">
      <c r="A461" s="16" t="s">
        <v>2060</v>
      </c>
      <c r="B461" s="48">
        <v>43936</v>
      </c>
      <c r="C461" s="49" t="s">
        <v>2086</v>
      </c>
      <c r="D461" s="49" t="s">
        <v>84</v>
      </c>
      <c r="E461" s="49" t="s">
        <v>154</v>
      </c>
      <c r="F461" s="11" t="s">
        <v>25</v>
      </c>
      <c r="G461" s="51" t="s">
        <v>2087</v>
      </c>
      <c r="H461" s="49" t="s">
        <v>1994</v>
      </c>
      <c r="I461" s="144">
        <v>2500000</v>
      </c>
      <c r="J461" s="52"/>
      <c r="L461" s="52">
        <v>61654</v>
      </c>
      <c r="M461" s="49" t="s">
        <v>2088</v>
      </c>
      <c r="N461" s="49" t="s">
        <v>33</v>
      </c>
      <c r="O461" s="53" t="s">
        <v>2089</v>
      </c>
      <c r="P461" s="49" t="s">
        <v>1285</v>
      </c>
      <c r="Q461" s="49" t="s">
        <v>2090</v>
      </c>
      <c r="R461" s="49">
        <v>55303</v>
      </c>
      <c r="S461" s="49">
        <v>45.218119999999999</v>
      </c>
      <c r="T461" s="49">
        <v>-93.424746999999996</v>
      </c>
      <c r="X461" s="42" t="s">
        <v>29</v>
      </c>
      <c r="Y461" s="10">
        <f t="shared" si="7"/>
        <v>2020</v>
      </c>
    </row>
    <row r="462" spans="1:12845" s="49" customFormat="1" x14ac:dyDescent="0.25">
      <c r="A462" s="16" t="s">
        <v>2060</v>
      </c>
      <c r="B462" s="77">
        <v>43938</v>
      </c>
      <c r="C462" s="73" t="s">
        <v>2227</v>
      </c>
      <c r="D462" s="73" t="s">
        <v>233</v>
      </c>
      <c r="E462" s="73" t="s">
        <v>233</v>
      </c>
      <c r="F462" s="11" t="s">
        <v>25</v>
      </c>
      <c r="G462" s="73" t="s">
        <v>2231</v>
      </c>
      <c r="H462" s="73" t="s">
        <v>2228</v>
      </c>
      <c r="I462" s="239">
        <v>2987000</v>
      </c>
      <c r="J462" s="74">
        <v>117</v>
      </c>
      <c r="K462" s="49">
        <v>90</v>
      </c>
      <c r="L462" s="74"/>
      <c r="M462" s="20" t="s">
        <v>113</v>
      </c>
      <c r="N462" s="73" t="s">
        <v>33</v>
      </c>
      <c r="O462" s="75" t="s">
        <v>2229</v>
      </c>
      <c r="P462" s="10" t="s">
        <v>2648</v>
      </c>
      <c r="Q462" s="164" t="s">
        <v>316</v>
      </c>
      <c r="R462" s="73">
        <v>55987</v>
      </c>
      <c r="S462" s="73">
        <v>44.074401000000002</v>
      </c>
      <c r="T462" s="73">
        <v>-91.711625999999995</v>
      </c>
      <c r="U462" s="79" t="s">
        <v>2133</v>
      </c>
      <c r="V462" s="79" t="s">
        <v>2230</v>
      </c>
      <c r="W462" s="80">
        <v>1100000</v>
      </c>
      <c r="X462" s="73" t="s">
        <v>58</v>
      </c>
      <c r="Y462" s="10">
        <f t="shared" si="7"/>
        <v>2020</v>
      </c>
    </row>
    <row r="463" spans="1:12845" s="49" customFormat="1" x14ac:dyDescent="0.25">
      <c r="A463" s="16" t="s">
        <v>2060</v>
      </c>
      <c r="B463" s="48">
        <v>43942</v>
      </c>
      <c r="C463" s="49" t="s">
        <v>2091</v>
      </c>
      <c r="D463" s="49" t="s">
        <v>54</v>
      </c>
      <c r="E463" s="49" t="s">
        <v>24</v>
      </c>
      <c r="F463" s="11" t="s">
        <v>25</v>
      </c>
      <c r="G463" s="51" t="s">
        <v>2782</v>
      </c>
      <c r="H463" s="49" t="s">
        <v>2092</v>
      </c>
      <c r="I463" s="144"/>
      <c r="J463" s="52"/>
      <c r="L463" s="52">
        <v>156000</v>
      </c>
      <c r="M463" s="49" t="s">
        <v>67</v>
      </c>
      <c r="N463" s="49" t="s">
        <v>33</v>
      </c>
      <c r="O463" s="53" t="s">
        <v>2093</v>
      </c>
      <c r="P463" s="49" t="s">
        <v>1285</v>
      </c>
      <c r="R463" s="49">
        <v>55443</v>
      </c>
      <c r="S463" s="49">
        <v>45.089511999999999</v>
      </c>
      <c r="T463" s="49">
        <v>-93.347307000000001</v>
      </c>
      <c r="X463" s="42" t="s">
        <v>29</v>
      </c>
      <c r="Y463" s="10">
        <f t="shared" si="7"/>
        <v>2020</v>
      </c>
    </row>
    <row r="464" spans="1:12845" s="49" customFormat="1" x14ac:dyDescent="0.25">
      <c r="A464" s="16" t="s">
        <v>2060</v>
      </c>
      <c r="B464" s="165">
        <v>43942</v>
      </c>
      <c r="C464" s="108" t="s">
        <v>2094</v>
      </c>
      <c r="D464" s="49" t="s">
        <v>267</v>
      </c>
      <c r="E464" s="49" t="s">
        <v>294</v>
      </c>
      <c r="F464" s="11" t="s">
        <v>25</v>
      </c>
      <c r="G464" s="51" t="s">
        <v>2095</v>
      </c>
      <c r="H464" s="49" t="s">
        <v>1989</v>
      </c>
      <c r="I464" s="144">
        <v>4126000</v>
      </c>
      <c r="J464" s="52">
        <v>84</v>
      </c>
      <c r="L464" s="52"/>
      <c r="M464" s="49" t="s">
        <v>47</v>
      </c>
      <c r="N464" s="49" t="s">
        <v>33</v>
      </c>
      <c r="O464" s="53" t="s">
        <v>2096</v>
      </c>
      <c r="P464" s="49" t="s">
        <v>2097</v>
      </c>
      <c r="R464" s="49">
        <v>56229</v>
      </c>
      <c r="S464" s="49">
        <v>44.569560000000003</v>
      </c>
      <c r="T464" s="49">
        <v>-95.744921000000005</v>
      </c>
      <c r="X464" s="42" t="s">
        <v>58</v>
      </c>
      <c r="Y464" s="10">
        <f t="shared" si="7"/>
        <v>2020</v>
      </c>
    </row>
    <row r="465" spans="1:12845" s="49" customFormat="1" x14ac:dyDescent="0.25">
      <c r="A465" s="16" t="s">
        <v>2060</v>
      </c>
      <c r="B465" s="48">
        <v>43945</v>
      </c>
      <c r="C465" s="49" t="s">
        <v>2098</v>
      </c>
      <c r="D465" s="49" t="s">
        <v>181</v>
      </c>
      <c r="E465" s="49" t="s">
        <v>24</v>
      </c>
      <c r="F465" s="11" t="s">
        <v>25</v>
      </c>
      <c r="G465" s="51" t="s">
        <v>2783</v>
      </c>
      <c r="H465" s="49" t="s">
        <v>1884</v>
      </c>
      <c r="I465" s="144">
        <v>1120000</v>
      </c>
      <c r="J465" s="52"/>
      <c r="L465" s="52">
        <f>10000-8848</f>
        <v>1152</v>
      </c>
      <c r="M465" s="20" t="s">
        <v>2512</v>
      </c>
      <c r="N465" s="49" t="s">
        <v>28</v>
      </c>
      <c r="O465" s="53" t="s">
        <v>2099</v>
      </c>
      <c r="P465" s="49" t="s">
        <v>1285</v>
      </c>
      <c r="Q465" s="49" t="s">
        <v>2100</v>
      </c>
      <c r="R465" s="49">
        <v>55422</v>
      </c>
      <c r="S465" s="49">
        <v>44.983837999999999</v>
      </c>
      <c r="T465" s="49">
        <v>-93.339314000000002</v>
      </c>
      <c r="X465" s="42" t="s">
        <v>29</v>
      </c>
      <c r="Y465" s="10">
        <f t="shared" si="7"/>
        <v>2020</v>
      </c>
    </row>
    <row r="466" spans="1:12845" s="49" customFormat="1" x14ac:dyDescent="0.25">
      <c r="A466" s="16" t="s">
        <v>2060</v>
      </c>
      <c r="B466" s="165">
        <v>43951</v>
      </c>
      <c r="C466" s="108" t="s">
        <v>2101</v>
      </c>
      <c r="D466" s="49" t="s">
        <v>23</v>
      </c>
      <c r="E466" s="49" t="s">
        <v>24</v>
      </c>
      <c r="F466" s="11" t="s">
        <v>25</v>
      </c>
      <c r="G466" s="51" t="s">
        <v>2105</v>
      </c>
      <c r="H466" s="49" t="s">
        <v>1880</v>
      </c>
      <c r="I466" s="142"/>
      <c r="J466" s="105">
        <v>17</v>
      </c>
      <c r="L466" s="52"/>
      <c r="M466" s="49" t="s">
        <v>40</v>
      </c>
      <c r="N466" s="49" t="s">
        <v>28</v>
      </c>
      <c r="O466" s="53" t="s">
        <v>2102</v>
      </c>
      <c r="P466" s="49" t="s">
        <v>2103</v>
      </c>
      <c r="Q466" s="71" t="s">
        <v>2104</v>
      </c>
      <c r="R466" s="49">
        <v>55415</v>
      </c>
      <c r="S466" s="49">
        <v>44.977995999999997</v>
      </c>
      <c r="T466" s="49">
        <v>-93.263401999999999</v>
      </c>
      <c r="X466" s="42" t="s">
        <v>29</v>
      </c>
      <c r="Y466" s="10">
        <f t="shared" si="7"/>
        <v>2020</v>
      </c>
    </row>
    <row r="467" spans="1:12845" s="49" customFormat="1" x14ac:dyDescent="0.25">
      <c r="A467" s="16" t="s">
        <v>2060</v>
      </c>
      <c r="B467" s="48">
        <v>43952</v>
      </c>
      <c r="C467" s="49" t="s">
        <v>184</v>
      </c>
      <c r="D467" s="20" t="s">
        <v>2106</v>
      </c>
      <c r="E467" s="20" t="s">
        <v>91</v>
      </c>
      <c r="F467" s="11" t="s">
        <v>25</v>
      </c>
      <c r="G467" s="51" t="s">
        <v>2109</v>
      </c>
      <c r="H467" s="49" t="s">
        <v>2107</v>
      </c>
      <c r="I467" s="144"/>
      <c r="J467" s="52">
        <v>10</v>
      </c>
      <c r="K467" s="73"/>
      <c r="L467" s="52"/>
      <c r="M467" s="49" t="s">
        <v>32</v>
      </c>
      <c r="N467" s="20" t="s">
        <v>33</v>
      </c>
      <c r="O467" s="53" t="s">
        <v>2108</v>
      </c>
      <c r="P467" s="49" t="s">
        <v>1437</v>
      </c>
      <c r="Q467" s="20" t="s">
        <v>185</v>
      </c>
      <c r="R467" s="22">
        <v>56303</v>
      </c>
      <c r="S467" s="123">
        <v>45.557330999999998</v>
      </c>
      <c r="T467" s="124">
        <v>-94.177407000000002</v>
      </c>
      <c r="X467" s="42" t="s">
        <v>71</v>
      </c>
      <c r="Y467" s="10">
        <f t="shared" si="7"/>
        <v>2020</v>
      </c>
    </row>
    <row r="468" spans="1:12845" s="49" customFormat="1" x14ac:dyDescent="0.25">
      <c r="A468" s="16" t="s">
        <v>2060</v>
      </c>
      <c r="B468" s="48">
        <v>43958</v>
      </c>
      <c r="C468" s="42" t="s">
        <v>381</v>
      </c>
      <c r="D468" s="49" t="s">
        <v>23</v>
      </c>
      <c r="E468" s="49" t="s">
        <v>24</v>
      </c>
      <c r="F468" s="11" t="s">
        <v>25</v>
      </c>
      <c r="G468" s="51" t="s">
        <v>2112</v>
      </c>
      <c r="I468" s="144"/>
      <c r="J468" s="52">
        <v>11</v>
      </c>
      <c r="K468" s="10"/>
      <c r="L468" s="52"/>
      <c r="M468" s="49" t="s">
        <v>2148</v>
      </c>
      <c r="N468" s="49" t="s">
        <v>51</v>
      </c>
      <c r="O468" s="53" t="s">
        <v>2110</v>
      </c>
      <c r="P468" s="49" t="s">
        <v>1272</v>
      </c>
      <c r="Q468" s="71" t="s">
        <v>2111</v>
      </c>
      <c r="R468" s="49">
        <v>55401</v>
      </c>
      <c r="S468" s="49">
        <v>44.984155000000001</v>
      </c>
      <c r="T468" s="49">
        <v>-93.274996999999999</v>
      </c>
      <c r="X468" s="42" t="s">
        <v>29</v>
      </c>
      <c r="Y468" s="10">
        <f t="shared" si="7"/>
        <v>2020</v>
      </c>
    </row>
    <row r="469" spans="1:12845" s="49" customFormat="1" x14ac:dyDescent="0.25">
      <c r="A469" s="16" t="s">
        <v>2060</v>
      </c>
      <c r="B469" s="48">
        <v>43962</v>
      </c>
      <c r="C469" s="49" t="s">
        <v>2113</v>
      </c>
      <c r="D469" s="49" t="s">
        <v>312</v>
      </c>
      <c r="E469" s="49" t="s">
        <v>219</v>
      </c>
      <c r="F469" s="11" t="s">
        <v>25</v>
      </c>
      <c r="G469" s="51" t="s">
        <v>2784</v>
      </c>
      <c r="H469" s="49" t="s">
        <v>2237</v>
      </c>
      <c r="I469" s="244">
        <v>35515000</v>
      </c>
      <c r="J469" s="52">
        <v>50</v>
      </c>
      <c r="L469" s="52"/>
      <c r="M469" s="20" t="s">
        <v>1944</v>
      </c>
      <c r="N469" s="49" t="s">
        <v>33</v>
      </c>
      <c r="O469" s="53" t="s">
        <v>2114</v>
      </c>
      <c r="P469" s="49" t="s">
        <v>1272</v>
      </c>
      <c r="Q469" s="166" t="s">
        <v>2985</v>
      </c>
      <c r="R469" s="49">
        <v>55129</v>
      </c>
      <c r="S469" s="49">
        <v>44.945808999999997</v>
      </c>
      <c r="T469" s="49">
        <v>-92.882041999999998</v>
      </c>
      <c r="X469" s="42" t="s">
        <v>29</v>
      </c>
      <c r="Y469" s="10">
        <f t="shared" si="7"/>
        <v>2020</v>
      </c>
    </row>
    <row r="470" spans="1:12845" s="49" customFormat="1" x14ac:dyDescent="0.25">
      <c r="A470" s="16" t="s">
        <v>2060</v>
      </c>
      <c r="B470" s="48">
        <v>43963</v>
      </c>
      <c r="C470" s="49" t="s">
        <v>2115</v>
      </c>
      <c r="D470" s="49" t="s">
        <v>165</v>
      </c>
      <c r="E470" s="20" t="s">
        <v>76</v>
      </c>
      <c r="F470" s="11" t="s">
        <v>25</v>
      </c>
      <c r="G470" s="51" t="s">
        <v>2116</v>
      </c>
      <c r="H470" s="49" t="s">
        <v>1989</v>
      </c>
      <c r="I470" s="144">
        <v>500000</v>
      </c>
      <c r="J470" s="52">
        <v>25</v>
      </c>
      <c r="L470" s="52"/>
      <c r="N470" s="49" t="s">
        <v>214</v>
      </c>
      <c r="O470" s="53" t="s">
        <v>2117</v>
      </c>
      <c r="P470" s="49" t="s">
        <v>2118</v>
      </c>
      <c r="Q470" s="49" t="s">
        <v>2119</v>
      </c>
      <c r="R470" s="49">
        <v>55811</v>
      </c>
      <c r="S470" s="49">
        <v>46.838329000000002</v>
      </c>
      <c r="T470" s="49">
        <v>-92.203635000000006</v>
      </c>
      <c r="V470" s="49" t="s">
        <v>2120</v>
      </c>
      <c r="W470" s="49">
        <v>250000</v>
      </c>
      <c r="X470" s="42" t="s">
        <v>65</v>
      </c>
      <c r="Y470" s="10">
        <f t="shared" si="7"/>
        <v>2020</v>
      </c>
    </row>
    <row r="471" spans="1:12845" s="49" customFormat="1" x14ac:dyDescent="0.25">
      <c r="A471" s="16" t="s">
        <v>2060</v>
      </c>
      <c r="B471" s="48">
        <v>43963</v>
      </c>
      <c r="C471" s="49" t="s">
        <v>2121</v>
      </c>
      <c r="D471" s="49" t="s">
        <v>2122</v>
      </c>
      <c r="E471" s="49" t="s">
        <v>84</v>
      </c>
      <c r="F471" s="11" t="s">
        <v>25</v>
      </c>
      <c r="G471" s="51" t="s">
        <v>2123</v>
      </c>
      <c r="H471" s="49" t="s">
        <v>1994</v>
      </c>
      <c r="I471" s="144">
        <v>610000</v>
      </c>
      <c r="J471" s="52">
        <v>5</v>
      </c>
      <c r="L471" s="52">
        <v>4800</v>
      </c>
      <c r="N471" s="49" t="s">
        <v>214</v>
      </c>
      <c r="O471" s="53" t="s">
        <v>2117</v>
      </c>
      <c r="P471" s="49" t="s">
        <v>2118</v>
      </c>
      <c r="R471" s="49">
        <v>55109</v>
      </c>
      <c r="S471" s="49">
        <v>45.013233999999997</v>
      </c>
      <c r="T471" s="49">
        <v>-93.029667000000003</v>
      </c>
      <c r="V471" s="49" t="s">
        <v>2120</v>
      </c>
      <c r="W471" s="49">
        <v>250000</v>
      </c>
      <c r="X471" s="42" t="s">
        <v>29</v>
      </c>
      <c r="Y471" s="10">
        <f t="shared" si="7"/>
        <v>2020</v>
      </c>
    </row>
    <row r="472" spans="1:12845" s="49" customFormat="1" x14ac:dyDescent="0.25">
      <c r="A472" s="16" t="s">
        <v>2060</v>
      </c>
      <c r="B472" s="48">
        <v>43964</v>
      </c>
      <c r="C472" s="49" t="s">
        <v>2040</v>
      </c>
      <c r="D472" s="49" t="s">
        <v>57</v>
      </c>
      <c r="E472" s="49" t="s">
        <v>59</v>
      </c>
      <c r="F472" s="11" t="s">
        <v>25</v>
      </c>
      <c r="G472" s="51" t="s">
        <v>2124</v>
      </c>
      <c r="H472" s="49" t="s">
        <v>1994</v>
      </c>
      <c r="I472" s="144"/>
      <c r="J472" s="52"/>
      <c r="L472" s="52">
        <v>88000</v>
      </c>
      <c r="N472" s="49" t="s">
        <v>214</v>
      </c>
      <c r="O472" s="53" t="s">
        <v>2125</v>
      </c>
      <c r="P472" s="49" t="s">
        <v>1272</v>
      </c>
      <c r="Q472" s="71" t="s">
        <v>2126</v>
      </c>
      <c r="R472" s="49">
        <v>55044</v>
      </c>
      <c r="S472" s="49">
        <v>44.635804999999998</v>
      </c>
      <c r="T472" s="49">
        <v>-93.254170000000002</v>
      </c>
      <c r="X472" s="42" t="s">
        <v>29</v>
      </c>
      <c r="Y472" s="10">
        <f t="shared" si="7"/>
        <v>2020</v>
      </c>
    </row>
    <row r="473" spans="1:12845" s="49" customFormat="1" x14ac:dyDescent="0.25">
      <c r="A473" s="16" t="s">
        <v>2060</v>
      </c>
      <c r="B473" s="48">
        <v>43982</v>
      </c>
      <c r="C473" s="49" t="s">
        <v>287</v>
      </c>
      <c r="D473" s="49" t="s">
        <v>206</v>
      </c>
      <c r="E473" s="49" t="s">
        <v>84</v>
      </c>
      <c r="F473" s="11" t="s">
        <v>25</v>
      </c>
      <c r="G473" s="51" t="s">
        <v>2129</v>
      </c>
      <c r="H473" s="49" t="s">
        <v>1989</v>
      </c>
      <c r="I473" s="144"/>
      <c r="J473" s="52"/>
      <c r="L473" s="52"/>
      <c r="M473" s="49" t="s">
        <v>127</v>
      </c>
      <c r="N473" s="49" t="s">
        <v>33</v>
      </c>
      <c r="O473" s="53" t="s">
        <v>2127</v>
      </c>
      <c r="P473" s="49" t="s">
        <v>1290</v>
      </c>
      <c r="Q473" s="71" t="s">
        <v>2128</v>
      </c>
      <c r="R473" s="49">
        <v>55126</v>
      </c>
      <c r="S473" s="49">
        <v>45.048780999999998</v>
      </c>
      <c r="T473" s="49">
        <v>-93.122681</v>
      </c>
      <c r="X473" s="42" t="s">
        <v>29</v>
      </c>
      <c r="Y473" s="10">
        <f t="shared" si="7"/>
        <v>2020</v>
      </c>
    </row>
    <row r="474" spans="1:12845" s="49" customFormat="1" x14ac:dyDescent="0.25">
      <c r="A474" s="16" t="s">
        <v>2060</v>
      </c>
      <c r="B474" s="48">
        <v>43983</v>
      </c>
      <c r="C474" s="49" t="s">
        <v>2130</v>
      </c>
      <c r="D474" s="49" t="s">
        <v>86</v>
      </c>
      <c r="E474" s="49" t="s">
        <v>87</v>
      </c>
      <c r="F474" s="11" t="s">
        <v>25</v>
      </c>
      <c r="G474" s="51" t="s">
        <v>2135</v>
      </c>
      <c r="H474" s="49" t="s">
        <v>1989</v>
      </c>
      <c r="I474" s="144">
        <v>7350000</v>
      </c>
      <c r="J474" s="52">
        <v>20</v>
      </c>
      <c r="L474" s="52"/>
      <c r="M474" s="20" t="s">
        <v>2509</v>
      </c>
      <c r="N474" s="49" t="s">
        <v>33</v>
      </c>
      <c r="O474" s="53" t="s">
        <v>2131</v>
      </c>
      <c r="P474" s="49" t="s">
        <v>2097</v>
      </c>
      <c r="Q474" s="71" t="s">
        <v>2132</v>
      </c>
      <c r="R474" s="49">
        <v>55901</v>
      </c>
      <c r="S474" s="49">
        <v>44.052489999999999</v>
      </c>
      <c r="T474" s="49">
        <v>-92.510176000000001</v>
      </c>
      <c r="U474" s="49" t="s">
        <v>2133</v>
      </c>
      <c r="V474" s="49" t="s">
        <v>2134</v>
      </c>
      <c r="W474" s="49">
        <f>175000+150000+200000</f>
        <v>525000</v>
      </c>
      <c r="X474" s="42" t="s">
        <v>58</v>
      </c>
      <c r="Y474" s="10">
        <f t="shared" si="7"/>
        <v>2020</v>
      </c>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c r="BU474" s="73"/>
      <c r="BV474" s="73"/>
      <c r="BW474" s="73"/>
      <c r="BX474" s="73"/>
      <c r="BY474" s="73"/>
      <c r="BZ474" s="73"/>
      <c r="CA474" s="73"/>
      <c r="CB474" s="73"/>
      <c r="CC474" s="73"/>
      <c r="CD474" s="73"/>
      <c r="CE474" s="73"/>
      <c r="CF474" s="73"/>
      <c r="CG474" s="73"/>
      <c r="CH474" s="73"/>
      <c r="CI474" s="73"/>
      <c r="CJ474" s="73"/>
      <c r="CK474" s="73"/>
      <c r="CL474" s="73"/>
      <c r="CM474" s="73"/>
      <c r="CN474" s="73"/>
      <c r="CO474" s="73"/>
      <c r="CP474" s="73"/>
      <c r="CQ474" s="73"/>
      <c r="CR474" s="73"/>
      <c r="CS474" s="73"/>
      <c r="CT474" s="73"/>
      <c r="CU474" s="73"/>
      <c r="CV474" s="73"/>
      <c r="CW474" s="73"/>
      <c r="CX474" s="73"/>
      <c r="CY474" s="73"/>
      <c r="CZ474" s="73"/>
      <c r="DA474" s="73"/>
      <c r="DB474" s="73"/>
      <c r="DC474" s="73"/>
      <c r="DD474" s="73"/>
      <c r="DE474" s="73"/>
      <c r="DF474" s="73"/>
      <c r="DG474" s="73"/>
      <c r="DH474" s="73"/>
      <c r="DI474" s="73"/>
      <c r="DJ474" s="73"/>
      <c r="DK474" s="73"/>
      <c r="DL474" s="73"/>
      <c r="DM474" s="73"/>
      <c r="DN474" s="73"/>
      <c r="DO474" s="73"/>
      <c r="DP474" s="73"/>
      <c r="DQ474" s="73"/>
      <c r="DR474" s="73"/>
      <c r="DS474" s="73"/>
      <c r="DT474" s="73"/>
      <c r="DU474" s="73"/>
      <c r="DV474" s="73"/>
      <c r="DW474" s="73"/>
      <c r="DX474" s="73"/>
      <c r="DY474" s="73"/>
      <c r="DZ474" s="73"/>
      <c r="EA474" s="73"/>
      <c r="EB474" s="73"/>
      <c r="EC474" s="73"/>
      <c r="ED474" s="73"/>
      <c r="EE474" s="73"/>
      <c r="EF474" s="73"/>
      <c r="EG474" s="73"/>
      <c r="EH474" s="73"/>
      <c r="EI474" s="73"/>
      <c r="EJ474" s="73"/>
      <c r="EK474" s="73"/>
      <c r="EL474" s="73"/>
      <c r="EM474" s="73"/>
      <c r="EN474" s="73"/>
      <c r="EO474" s="73"/>
      <c r="EP474" s="73"/>
      <c r="EQ474" s="73"/>
      <c r="ER474" s="73"/>
      <c r="ES474" s="73"/>
      <c r="ET474" s="73"/>
      <c r="EU474" s="73"/>
      <c r="EV474" s="73"/>
      <c r="EW474" s="73"/>
      <c r="EX474" s="73"/>
      <c r="EY474" s="73"/>
      <c r="EZ474" s="73"/>
      <c r="FA474" s="73"/>
      <c r="FB474" s="73"/>
      <c r="FC474" s="73"/>
      <c r="FD474" s="73"/>
      <c r="FE474" s="73"/>
      <c r="FF474" s="73"/>
      <c r="FG474" s="73"/>
      <c r="FH474" s="73"/>
      <c r="FI474" s="73"/>
      <c r="FJ474" s="73"/>
      <c r="FK474" s="73"/>
      <c r="FL474" s="73"/>
      <c r="FM474" s="73"/>
      <c r="FN474" s="73"/>
      <c r="FO474" s="73"/>
      <c r="FP474" s="73"/>
      <c r="FQ474" s="73"/>
      <c r="FR474" s="73"/>
      <c r="FS474" s="73"/>
      <c r="FT474" s="73"/>
      <c r="FU474" s="73"/>
      <c r="FV474" s="73"/>
      <c r="FW474" s="73"/>
      <c r="FX474" s="73"/>
      <c r="FY474" s="73"/>
      <c r="FZ474" s="73"/>
      <c r="GA474" s="73"/>
      <c r="GB474" s="73"/>
      <c r="GC474" s="73"/>
      <c r="GD474" s="73"/>
      <c r="GE474" s="73"/>
      <c r="GF474" s="73"/>
      <c r="GG474" s="73"/>
      <c r="GH474" s="73"/>
      <c r="GI474" s="73"/>
      <c r="GJ474" s="73"/>
      <c r="GK474" s="73"/>
      <c r="GL474" s="73"/>
      <c r="GM474" s="73"/>
      <c r="GN474" s="73"/>
      <c r="GO474" s="73"/>
      <c r="GP474" s="73"/>
      <c r="GQ474" s="73"/>
      <c r="GR474" s="73"/>
      <c r="GS474" s="73"/>
      <c r="GT474" s="73"/>
      <c r="GU474" s="73"/>
      <c r="GV474" s="73"/>
      <c r="GW474" s="73"/>
      <c r="GX474" s="73"/>
      <c r="GY474" s="73"/>
      <c r="GZ474" s="73"/>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V474" s="73"/>
      <c r="IW474" s="73"/>
      <c r="IX474" s="73"/>
      <c r="IY474" s="73"/>
      <c r="IZ474" s="73"/>
      <c r="JA474" s="73"/>
      <c r="JB474" s="73"/>
      <c r="JC474" s="73"/>
      <c r="JD474" s="73"/>
      <c r="JE474" s="73"/>
      <c r="JF474" s="73"/>
      <c r="JG474" s="73"/>
      <c r="JH474" s="73"/>
      <c r="JI474" s="73"/>
      <c r="JJ474" s="73"/>
      <c r="JK474" s="73"/>
      <c r="JL474" s="73"/>
      <c r="JM474" s="73"/>
      <c r="JN474" s="73"/>
      <c r="JO474" s="73"/>
      <c r="JP474" s="73"/>
      <c r="JQ474" s="73"/>
      <c r="JR474" s="73"/>
      <c r="JS474" s="73"/>
      <c r="JT474" s="73"/>
      <c r="JU474" s="73"/>
      <c r="JV474" s="73"/>
      <c r="JW474" s="73"/>
      <c r="JX474" s="73"/>
      <c r="JY474" s="73"/>
      <c r="JZ474" s="73"/>
      <c r="KA474" s="73"/>
      <c r="KB474" s="73"/>
      <c r="KC474" s="73"/>
      <c r="KD474" s="73"/>
      <c r="KE474" s="73"/>
      <c r="KF474" s="73"/>
      <c r="KG474" s="73"/>
      <c r="KH474" s="73"/>
      <c r="KI474" s="73"/>
      <c r="KJ474" s="73"/>
      <c r="KK474" s="73"/>
      <c r="KL474" s="73"/>
      <c r="KM474" s="73"/>
      <c r="KN474" s="73"/>
      <c r="KO474" s="73"/>
      <c r="KP474" s="73"/>
      <c r="KQ474" s="73"/>
      <c r="KR474" s="73"/>
      <c r="KS474" s="73"/>
      <c r="KT474" s="73"/>
      <c r="KU474" s="73"/>
      <c r="KV474" s="73"/>
      <c r="KW474" s="73"/>
      <c r="KX474" s="73"/>
      <c r="KY474" s="73"/>
      <c r="KZ474" s="73"/>
      <c r="LA474" s="73"/>
      <c r="LB474" s="73"/>
      <c r="LC474" s="73"/>
      <c r="LD474" s="73"/>
      <c r="LE474" s="73"/>
      <c r="LF474" s="73"/>
      <c r="LG474" s="73"/>
      <c r="LH474" s="73"/>
      <c r="LI474" s="73"/>
      <c r="LJ474" s="73"/>
      <c r="LK474" s="73"/>
      <c r="LL474" s="73"/>
      <c r="LM474" s="73"/>
      <c r="LN474" s="73"/>
      <c r="LO474" s="73"/>
      <c r="LP474" s="73"/>
      <c r="LQ474" s="73"/>
      <c r="LR474" s="73"/>
      <c r="LS474" s="73"/>
      <c r="LT474" s="73"/>
      <c r="LU474" s="73"/>
      <c r="LV474" s="73"/>
      <c r="LW474" s="73"/>
      <c r="LX474" s="73"/>
      <c r="LY474" s="73"/>
      <c r="LZ474" s="73"/>
      <c r="MA474" s="73"/>
      <c r="MB474" s="73"/>
      <c r="MC474" s="73"/>
      <c r="MD474" s="73"/>
      <c r="ME474" s="73"/>
      <c r="MF474" s="73"/>
      <c r="MG474" s="73"/>
      <c r="MH474" s="73"/>
      <c r="MI474" s="73"/>
      <c r="MJ474" s="73"/>
      <c r="MK474" s="73"/>
      <c r="ML474" s="73"/>
      <c r="MM474" s="73"/>
      <c r="MN474" s="73"/>
      <c r="MO474" s="73"/>
      <c r="MP474" s="73"/>
      <c r="MQ474" s="73"/>
      <c r="MR474" s="73"/>
      <c r="MS474" s="73"/>
      <c r="MT474" s="73"/>
      <c r="MU474" s="73"/>
      <c r="MV474" s="73"/>
      <c r="MW474" s="73"/>
      <c r="MX474" s="73"/>
      <c r="MY474" s="73"/>
      <c r="MZ474" s="73"/>
      <c r="NA474" s="73"/>
      <c r="NB474" s="73"/>
      <c r="NC474" s="73"/>
      <c r="ND474" s="73"/>
      <c r="NE474" s="73"/>
      <c r="NF474" s="73"/>
      <c r="NG474" s="73"/>
      <c r="NH474" s="73"/>
      <c r="NI474" s="73"/>
      <c r="NJ474" s="73"/>
      <c r="NK474" s="73"/>
      <c r="NL474" s="73"/>
      <c r="NM474" s="73"/>
      <c r="NN474" s="73"/>
      <c r="NO474" s="73"/>
      <c r="NP474" s="73"/>
      <c r="NQ474" s="73"/>
      <c r="NR474" s="73"/>
      <c r="NS474" s="73"/>
      <c r="NT474" s="73"/>
      <c r="NU474" s="73"/>
      <c r="NV474" s="73"/>
      <c r="NW474" s="73"/>
      <c r="NX474" s="73"/>
      <c r="NY474" s="73"/>
      <c r="NZ474" s="73"/>
      <c r="OA474" s="73"/>
      <c r="OB474" s="73"/>
      <c r="OC474" s="73"/>
      <c r="OD474" s="73"/>
      <c r="OE474" s="73"/>
      <c r="OF474" s="73"/>
      <c r="OG474" s="73"/>
      <c r="OH474" s="73"/>
      <c r="OI474" s="73"/>
      <c r="OJ474" s="73"/>
      <c r="OK474" s="73"/>
      <c r="OL474" s="73"/>
      <c r="OM474" s="73"/>
      <c r="ON474" s="73"/>
      <c r="OO474" s="73"/>
      <c r="OP474" s="73"/>
      <c r="OQ474" s="73"/>
      <c r="OR474" s="73"/>
      <c r="OS474" s="73"/>
      <c r="OT474" s="73"/>
      <c r="OU474" s="73"/>
      <c r="OV474" s="73"/>
      <c r="OW474" s="73"/>
      <c r="OX474" s="73"/>
      <c r="OY474" s="73"/>
      <c r="OZ474" s="73"/>
      <c r="PA474" s="73"/>
      <c r="PB474" s="73"/>
      <c r="PC474" s="73"/>
      <c r="PD474" s="73"/>
      <c r="PE474" s="73"/>
      <c r="PF474" s="73"/>
      <c r="PG474" s="73"/>
      <c r="PH474" s="73"/>
      <c r="PI474" s="73"/>
      <c r="PJ474" s="73"/>
      <c r="PK474" s="73"/>
      <c r="PL474" s="73"/>
      <c r="PM474" s="73"/>
      <c r="PN474" s="73"/>
      <c r="PO474" s="73"/>
      <c r="PP474" s="73"/>
      <c r="PQ474" s="73"/>
      <c r="PR474" s="73"/>
      <c r="PS474" s="73"/>
      <c r="PT474" s="73"/>
      <c r="PU474" s="73"/>
      <c r="PV474" s="73"/>
      <c r="PW474" s="73"/>
      <c r="PX474" s="73"/>
      <c r="PY474" s="73"/>
      <c r="PZ474" s="73"/>
      <c r="QA474" s="73"/>
      <c r="QB474" s="73"/>
      <c r="QC474" s="73"/>
      <c r="QD474" s="73"/>
      <c r="QE474" s="73"/>
      <c r="QF474" s="73"/>
      <c r="QG474" s="73"/>
      <c r="QH474" s="73"/>
      <c r="QI474" s="73"/>
      <c r="QJ474" s="73"/>
      <c r="QK474" s="73"/>
      <c r="QL474" s="73"/>
      <c r="QM474" s="73"/>
      <c r="QN474" s="73"/>
      <c r="QO474" s="73"/>
      <c r="QP474" s="73"/>
      <c r="QQ474" s="73"/>
      <c r="QR474" s="73"/>
      <c r="QS474" s="73"/>
      <c r="QT474" s="73"/>
      <c r="QU474" s="73"/>
      <c r="QV474" s="73"/>
      <c r="QW474" s="73"/>
      <c r="QX474" s="73"/>
      <c r="QY474" s="73"/>
      <c r="QZ474" s="73"/>
      <c r="RA474" s="73"/>
      <c r="RB474" s="73"/>
      <c r="RC474" s="73"/>
      <c r="RD474" s="73"/>
      <c r="RE474" s="73"/>
      <c r="RF474" s="73"/>
      <c r="RG474" s="73"/>
      <c r="RH474" s="73"/>
      <c r="RI474" s="73"/>
      <c r="RJ474" s="73"/>
      <c r="RK474" s="73"/>
      <c r="RL474" s="73"/>
      <c r="RM474" s="73"/>
      <c r="RN474" s="73"/>
      <c r="RO474" s="73"/>
      <c r="RP474" s="73"/>
      <c r="RQ474" s="73"/>
      <c r="RR474" s="73"/>
      <c r="RS474" s="73"/>
      <c r="RT474" s="73"/>
      <c r="RU474" s="73"/>
      <c r="RV474" s="73"/>
      <c r="RW474" s="73"/>
      <c r="RX474" s="73"/>
      <c r="RY474" s="73"/>
      <c r="RZ474" s="73"/>
      <c r="SA474" s="73"/>
      <c r="SB474" s="73"/>
      <c r="SC474" s="73"/>
      <c r="SD474" s="73"/>
      <c r="SE474" s="73"/>
      <c r="SF474" s="73"/>
      <c r="SG474" s="73"/>
      <c r="SH474" s="73"/>
      <c r="SI474" s="73"/>
      <c r="SJ474" s="73"/>
      <c r="SK474" s="73"/>
      <c r="SL474" s="73"/>
      <c r="SM474" s="73"/>
      <c r="SN474" s="73"/>
      <c r="SO474" s="73"/>
      <c r="SP474" s="73"/>
      <c r="SQ474" s="73"/>
      <c r="SR474" s="73"/>
      <c r="SS474" s="73"/>
      <c r="ST474" s="73"/>
      <c r="SU474" s="73"/>
      <c r="SV474" s="73"/>
      <c r="SW474" s="73"/>
      <c r="SX474" s="73"/>
      <c r="SY474" s="73"/>
      <c r="SZ474" s="73"/>
      <c r="TA474" s="73"/>
      <c r="TB474" s="73"/>
      <c r="TC474" s="73"/>
      <c r="TD474" s="73"/>
      <c r="TE474" s="73"/>
      <c r="TF474" s="73"/>
      <c r="TG474" s="73"/>
      <c r="TH474" s="73"/>
      <c r="TI474" s="73"/>
      <c r="TJ474" s="73"/>
      <c r="TK474" s="73"/>
      <c r="TL474" s="73"/>
      <c r="TM474" s="73"/>
      <c r="TN474" s="73"/>
      <c r="TO474" s="73"/>
      <c r="TP474" s="73"/>
      <c r="TQ474" s="73"/>
      <c r="TR474" s="73"/>
      <c r="TS474" s="73"/>
      <c r="TT474" s="73"/>
      <c r="TU474" s="73"/>
      <c r="TV474" s="73"/>
      <c r="TW474" s="73"/>
      <c r="TX474" s="73"/>
      <c r="TY474" s="73"/>
      <c r="TZ474" s="73"/>
      <c r="UA474" s="73"/>
      <c r="UB474" s="73"/>
      <c r="UC474" s="73"/>
      <c r="UD474" s="73"/>
      <c r="UE474" s="73"/>
      <c r="UF474" s="73"/>
      <c r="UG474" s="73"/>
      <c r="UH474" s="73"/>
      <c r="UI474" s="73"/>
      <c r="UJ474" s="73"/>
      <c r="UK474" s="73"/>
      <c r="UL474" s="73"/>
      <c r="UM474" s="73"/>
      <c r="UN474" s="73"/>
      <c r="UO474" s="73"/>
      <c r="UP474" s="73"/>
      <c r="UQ474" s="73"/>
      <c r="UR474" s="73"/>
      <c r="US474" s="73"/>
      <c r="UT474" s="73"/>
      <c r="UU474" s="73"/>
      <c r="UV474" s="73"/>
      <c r="UW474" s="73"/>
      <c r="UX474" s="73"/>
      <c r="UY474" s="73"/>
      <c r="UZ474" s="73"/>
      <c r="VA474" s="73"/>
      <c r="VB474" s="73"/>
      <c r="VC474" s="73"/>
      <c r="VD474" s="73"/>
      <c r="VE474" s="73"/>
      <c r="VF474" s="73"/>
      <c r="VG474" s="73"/>
      <c r="VH474" s="73"/>
      <c r="VI474" s="73"/>
      <c r="VJ474" s="73"/>
      <c r="VK474" s="73"/>
      <c r="VL474" s="73"/>
      <c r="VM474" s="73"/>
      <c r="VN474" s="73"/>
      <c r="VO474" s="73"/>
      <c r="VP474" s="73"/>
      <c r="VQ474" s="73"/>
      <c r="VR474" s="73"/>
      <c r="VS474" s="73"/>
      <c r="VT474" s="73"/>
      <c r="VU474" s="73"/>
      <c r="VV474" s="73"/>
      <c r="VW474" s="73"/>
      <c r="VX474" s="73"/>
      <c r="VY474" s="73"/>
      <c r="VZ474" s="73"/>
      <c r="WA474" s="73"/>
      <c r="WB474" s="73"/>
      <c r="WC474" s="73"/>
      <c r="WD474" s="73"/>
      <c r="WE474" s="73"/>
      <c r="WF474" s="73"/>
      <c r="WG474" s="73"/>
      <c r="WH474" s="73"/>
      <c r="WI474" s="73"/>
      <c r="WJ474" s="73"/>
      <c r="WK474" s="73"/>
      <c r="WL474" s="73"/>
      <c r="WM474" s="73"/>
      <c r="WN474" s="73"/>
      <c r="WO474" s="73"/>
      <c r="WP474" s="73"/>
      <c r="WQ474" s="73"/>
      <c r="WR474" s="73"/>
      <c r="WS474" s="73"/>
      <c r="WT474" s="73"/>
      <c r="WU474" s="73"/>
      <c r="WV474" s="73"/>
      <c r="WW474" s="73"/>
      <c r="WX474" s="73"/>
      <c r="WY474" s="73"/>
      <c r="WZ474" s="73"/>
      <c r="XA474" s="73"/>
      <c r="XB474" s="73"/>
      <c r="XC474" s="73"/>
      <c r="XD474" s="73"/>
      <c r="XE474" s="73"/>
      <c r="XF474" s="73"/>
      <c r="XG474" s="73"/>
      <c r="XH474" s="73"/>
      <c r="XI474" s="73"/>
      <c r="XJ474" s="73"/>
      <c r="XK474" s="73"/>
      <c r="XL474" s="73"/>
      <c r="XM474" s="73"/>
      <c r="XN474" s="73"/>
      <c r="XO474" s="73"/>
      <c r="XP474" s="73"/>
      <c r="XQ474" s="73"/>
      <c r="XR474" s="73"/>
      <c r="XS474" s="73"/>
      <c r="XT474" s="73"/>
      <c r="XU474" s="73"/>
      <c r="XV474" s="73"/>
      <c r="XW474" s="73"/>
      <c r="XX474" s="73"/>
      <c r="XY474" s="73"/>
      <c r="XZ474" s="73"/>
      <c r="YA474" s="73"/>
      <c r="YB474" s="73"/>
      <c r="YC474" s="73"/>
      <c r="YD474" s="73"/>
      <c r="YE474" s="73"/>
      <c r="YF474" s="73"/>
      <c r="YG474" s="73"/>
      <c r="YH474" s="73"/>
      <c r="YI474" s="73"/>
      <c r="YJ474" s="73"/>
      <c r="YK474" s="73"/>
      <c r="YL474" s="73"/>
      <c r="YM474" s="73"/>
      <c r="YN474" s="73"/>
      <c r="YO474" s="73"/>
      <c r="YP474" s="73"/>
      <c r="YQ474" s="73"/>
      <c r="YR474" s="73"/>
      <c r="YS474" s="73"/>
      <c r="YT474" s="73"/>
      <c r="YU474" s="73"/>
      <c r="YV474" s="73"/>
      <c r="YW474" s="73"/>
      <c r="YX474" s="73"/>
      <c r="YY474" s="73"/>
      <c r="YZ474" s="73"/>
      <c r="ZA474" s="73"/>
      <c r="ZB474" s="73"/>
      <c r="ZC474" s="73"/>
      <c r="ZD474" s="73"/>
      <c r="ZE474" s="73"/>
      <c r="ZF474" s="73"/>
      <c r="ZG474" s="73"/>
      <c r="ZH474" s="73"/>
      <c r="ZI474" s="73"/>
      <c r="ZJ474" s="73"/>
      <c r="ZK474" s="73"/>
      <c r="ZL474" s="73"/>
      <c r="ZM474" s="73"/>
      <c r="ZN474" s="73"/>
      <c r="ZO474" s="73"/>
      <c r="ZP474" s="73"/>
      <c r="ZQ474" s="73"/>
      <c r="ZR474" s="73"/>
      <c r="ZS474" s="73"/>
      <c r="ZT474" s="73"/>
      <c r="ZU474" s="73"/>
      <c r="ZV474" s="73"/>
      <c r="ZW474" s="73"/>
      <c r="ZX474" s="73"/>
      <c r="ZY474" s="73"/>
      <c r="ZZ474" s="73"/>
      <c r="AAA474" s="73"/>
      <c r="AAB474" s="73"/>
      <c r="AAC474" s="73"/>
      <c r="AAD474" s="73"/>
      <c r="AAE474" s="73"/>
      <c r="AAF474" s="73"/>
      <c r="AAG474" s="73"/>
      <c r="AAH474" s="73"/>
      <c r="AAI474" s="73"/>
      <c r="AAJ474" s="73"/>
      <c r="AAK474" s="73"/>
      <c r="AAL474" s="73"/>
      <c r="AAM474" s="73"/>
      <c r="AAN474" s="73"/>
      <c r="AAO474" s="73"/>
      <c r="AAP474" s="73"/>
      <c r="AAQ474" s="73"/>
      <c r="AAR474" s="73"/>
      <c r="AAS474" s="73"/>
      <c r="AAT474" s="73"/>
      <c r="AAU474" s="73"/>
      <c r="AAV474" s="73"/>
      <c r="AAW474" s="73"/>
      <c r="AAX474" s="73"/>
      <c r="AAY474" s="73"/>
      <c r="AAZ474" s="73"/>
      <c r="ABA474" s="73"/>
      <c r="ABB474" s="73"/>
      <c r="ABC474" s="73"/>
      <c r="ABD474" s="73"/>
      <c r="ABE474" s="73"/>
      <c r="ABF474" s="73"/>
      <c r="ABG474" s="73"/>
      <c r="ABH474" s="73"/>
      <c r="ABI474" s="73"/>
      <c r="ABJ474" s="73"/>
      <c r="ABK474" s="73"/>
      <c r="ABL474" s="73"/>
      <c r="ABM474" s="73"/>
      <c r="ABN474" s="73"/>
      <c r="ABO474" s="73"/>
      <c r="ABP474" s="73"/>
      <c r="ABQ474" s="73"/>
      <c r="ABR474" s="73"/>
      <c r="ABS474" s="73"/>
      <c r="ABT474" s="73"/>
      <c r="ABU474" s="73"/>
      <c r="ABV474" s="73"/>
      <c r="ABW474" s="73"/>
      <c r="ABX474" s="73"/>
      <c r="ABY474" s="73"/>
      <c r="ABZ474" s="73"/>
      <c r="ACA474" s="73"/>
      <c r="ACB474" s="73"/>
      <c r="ACC474" s="73"/>
      <c r="ACD474" s="73"/>
      <c r="ACE474" s="73"/>
      <c r="ACF474" s="73"/>
      <c r="ACG474" s="73"/>
      <c r="ACH474" s="73"/>
      <c r="ACI474" s="73"/>
      <c r="ACJ474" s="73"/>
      <c r="ACK474" s="73"/>
      <c r="ACL474" s="73"/>
      <c r="ACM474" s="73"/>
      <c r="ACN474" s="73"/>
      <c r="ACO474" s="73"/>
      <c r="ACP474" s="73"/>
      <c r="ACQ474" s="73"/>
      <c r="ACR474" s="73"/>
      <c r="ACS474" s="73"/>
      <c r="ACT474" s="73"/>
      <c r="ACU474" s="73"/>
      <c r="ACV474" s="73"/>
      <c r="ACW474" s="73"/>
      <c r="ACX474" s="73"/>
      <c r="ACY474" s="73"/>
      <c r="ACZ474" s="73"/>
      <c r="ADA474" s="73"/>
      <c r="ADB474" s="73"/>
      <c r="ADC474" s="73"/>
      <c r="ADD474" s="73"/>
      <c r="ADE474" s="73"/>
      <c r="ADF474" s="73"/>
      <c r="ADG474" s="73"/>
      <c r="ADH474" s="73"/>
      <c r="ADI474" s="73"/>
      <c r="ADJ474" s="73"/>
      <c r="ADK474" s="73"/>
      <c r="ADL474" s="73"/>
      <c r="ADM474" s="73"/>
      <c r="ADN474" s="73"/>
      <c r="ADO474" s="73"/>
      <c r="ADP474" s="73"/>
      <c r="ADQ474" s="73"/>
      <c r="ADR474" s="73"/>
      <c r="ADS474" s="73"/>
      <c r="ADT474" s="73"/>
      <c r="ADU474" s="73"/>
      <c r="ADV474" s="73"/>
      <c r="ADW474" s="73"/>
      <c r="ADX474" s="73"/>
      <c r="ADY474" s="73"/>
      <c r="ADZ474" s="73"/>
      <c r="AEA474" s="73"/>
      <c r="AEB474" s="73"/>
      <c r="AEC474" s="73"/>
      <c r="AED474" s="73"/>
      <c r="AEE474" s="73"/>
      <c r="AEF474" s="73"/>
      <c r="AEG474" s="73"/>
      <c r="AEH474" s="73"/>
      <c r="AEI474" s="73"/>
      <c r="AEJ474" s="73"/>
      <c r="AEK474" s="73"/>
      <c r="AEL474" s="73"/>
      <c r="AEM474" s="73"/>
      <c r="AEN474" s="73"/>
      <c r="AEO474" s="73"/>
      <c r="AEP474" s="73"/>
      <c r="AEQ474" s="73"/>
      <c r="AER474" s="73"/>
      <c r="AES474" s="73"/>
      <c r="AET474" s="73"/>
      <c r="AEU474" s="73"/>
      <c r="AEV474" s="73"/>
      <c r="AEW474" s="73"/>
      <c r="AEX474" s="73"/>
      <c r="AEY474" s="73"/>
      <c r="AEZ474" s="73"/>
      <c r="AFA474" s="73"/>
      <c r="AFB474" s="73"/>
      <c r="AFC474" s="73"/>
      <c r="AFD474" s="73"/>
      <c r="AFE474" s="73"/>
      <c r="AFF474" s="73"/>
      <c r="AFG474" s="73"/>
      <c r="AFH474" s="73"/>
      <c r="AFI474" s="73"/>
      <c r="AFJ474" s="73"/>
      <c r="AFK474" s="73"/>
      <c r="AFL474" s="73"/>
      <c r="AFM474" s="73"/>
      <c r="AFN474" s="73"/>
      <c r="AFO474" s="73"/>
      <c r="AFP474" s="73"/>
      <c r="AFQ474" s="73"/>
      <c r="AFR474" s="73"/>
      <c r="AFS474" s="73"/>
      <c r="AFT474" s="73"/>
      <c r="AFU474" s="73"/>
      <c r="AFV474" s="73"/>
      <c r="AFW474" s="73"/>
      <c r="AFX474" s="73"/>
      <c r="AFY474" s="73"/>
      <c r="AFZ474" s="73"/>
      <c r="AGA474" s="73"/>
      <c r="AGB474" s="73"/>
      <c r="AGC474" s="73"/>
      <c r="AGD474" s="73"/>
      <c r="AGE474" s="73"/>
      <c r="AGF474" s="73"/>
      <c r="AGG474" s="73"/>
      <c r="AGH474" s="73"/>
      <c r="AGI474" s="73"/>
      <c r="AGJ474" s="73"/>
      <c r="AGK474" s="73"/>
      <c r="AGL474" s="73"/>
      <c r="AGM474" s="73"/>
      <c r="AGN474" s="73"/>
      <c r="AGO474" s="73"/>
      <c r="AGP474" s="73"/>
      <c r="AGQ474" s="73"/>
      <c r="AGR474" s="73"/>
      <c r="AGS474" s="73"/>
      <c r="AGT474" s="73"/>
      <c r="AGU474" s="73"/>
      <c r="AGV474" s="73"/>
      <c r="AGW474" s="73"/>
      <c r="AGX474" s="73"/>
      <c r="AGY474" s="73"/>
      <c r="AGZ474" s="73"/>
      <c r="AHA474" s="73"/>
      <c r="AHB474" s="73"/>
      <c r="AHC474" s="73"/>
      <c r="AHD474" s="73"/>
      <c r="AHE474" s="73"/>
      <c r="AHF474" s="73"/>
      <c r="AHG474" s="73"/>
      <c r="AHH474" s="73"/>
      <c r="AHI474" s="73"/>
      <c r="AHJ474" s="73"/>
      <c r="AHK474" s="73"/>
      <c r="AHL474" s="73"/>
      <c r="AHM474" s="73"/>
      <c r="AHN474" s="73"/>
      <c r="AHO474" s="73"/>
      <c r="AHP474" s="73"/>
      <c r="AHQ474" s="73"/>
      <c r="AHR474" s="73"/>
      <c r="AHS474" s="73"/>
      <c r="AHT474" s="73"/>
      <c r="AHU474" s="73"/>
      <c r="AHV474" s="73"/>
      <c r="AHW474" s="73"/>
      <c r="AHX474" s="73"/>
      <c r="AHY474" s="73"/>
      <c r="AHZ474" s="73"/>
      <c r="AIA474" s="73"/>
      <c r="AIB474" s="73"/>
      <c r="AIC474" s="73"/>
      <c r="AID474" s="73"/>
      <c r="AIE474" s="73"/>
      <c r="AIF474" s="73"/>
      <c r="AIG474" s="73"/>
      <c r="AIH474" s="73"/>
      <c r="AII474" s="73"/>
      <c r="AIJ474" s="73"/>
      <c r="AIK474" s="73"/>
      <c r="AIL474" s="73"/>
      <c r="AIM474" s="73"/>
      <c r="AIN474" s="73"/>
      <c r="AIO474" s="73"/>
      <c r="AIP474" s="73"/>
      <c r="AIQ474" s="73"/>
      <c r="AIR474" s="73"/>
      <c r="AIS474" s="73"/>
      <c r="AIT474" s="73"/>
      <c r="AIU474" s="73"/>
      <c r="AIV474" s="73"/>
      <c r="AIW474" s="73"/>
      <c r="AIX474" s="73"/>
      <c r="AIY474" s="73"/>
      <c r="AIZ474" s="73"/>
      <c r="AJA474" s="73"/>
      <c r="AJB474" s="73"/>
      <c r="AJC474" s="73"/>
      <c r="AJD474" s="73"/>
      <c r="AJE474" s="73"/>
      <c r="AJF474" s="73"/>
      <c r="AJG474" s="73"/>
      <c r="AJH474" s="73"/>
      <c r="AJI474" s="73"/>
      <c r="AJJ474" s="73"/>
      <c r="AJK474" s="73"/>
      <c r="AJL474" s="73"/>
      <c r="AJM474" s="73"/>
      <c r="AJN474" s="73"/>
      <c r="AJO474" s="73"/>
      <c r="AJP474" s="73"/>
      <c r="AJQ474" s="73"/>
      <c r="AJR474" s="73"/>
      <c r="AJS474" s="73"/>
      <c r="AJT474" s="73"/>
      <c r="AJU474" s="73"/>
      <c r="AJV474" s="73"/>
      <c r="AJW474" s="73"/>
      <c r="AJX474" s="73"/>
      <c r="AJY474" s="73"/>
      <c r="AJZ474" s="73"/>
      <c r="AKA474" s="73"/>
      <c r="AKB474" s="73"/>
      <c r="AKC474" s="73"/>
      <c r="AKD474" s="73"/>
      <c r="AKE474" s="73"/>
      <c r="AKF474" s="73"/>
      <c r="AKG474" s="73"/>
      <c r="AKH474" s="73"/>
      <c r="AKI474" s="73"/>
      <c r="AKJ474" s="73"/>
      <c r="AKK474" s="73"/>
      <c r="AKL474" s="73"/>
      <c r="AKM474" s="73"/>
      <c r="AKN474" s="73"/>
      <c r="AKO474" s="73"/>
      <c r="AKP474" s="73"/>
      <c r="AKQ474" s="73"/>
      <c r="AKR474" s="73"/>
      <c r="AKS474" s="73"/>
      <c r="AKT474" s="73"/>
      <c r="AKU474" s="73"/>
      <c r="AKV474" s="73"/>
      <c r="AKW474" s="73"/>
      <c r="AKX474" s="73"/>
      <c r="AKY474" s="73"/>
      <c r="AKZ474" s="73"/>
      <c r="ALA474" s="73"/>
      <c r="ALB474" s="73"/>
      <c r="ALC474" s="73"/>
      <c r="ALD474" s="73"/>
      <c r="ALE474" s="73"/>
      <c r="ALF474" s="73"/>
      <c r="ALG474" s="73"/>
      <c r="ALH474" s="73"/>
      <c r="ALI474" s="73"/>
      <c r="ALJ474" s="73"/>
      <c r="ALK474" s="73"/>
      <c r="ALL474" s="73"/>
      <c r="ALM474" s="73"/>
      <c r="ALN474" s="73"/>
      <c r="ALO474" s="73"/>
      <c r="ALP474" s="73"/>
      <c r="ALQ474" s="73"/>
      <c r="ALR474" s="73"/>
      <c r="ALS474" s="73"/>
      <c r="ALT474" s="73"/>
      <c r="ALU474" s="73"/>
      <c r="ALV474" s="73"/>
      <c r="ALW474" s="73"/>
      <c r="ALX474" s="73"/>
      <c r="ALY474" s="73"/>
      <c r="ALZ474" s="73"/>
      <c r="AMA474" s="73"/>
      <c r="AMB474" s="73"/>
      <c r="AMC474" s="73"/>
      <c r="AMD474" s="73"/>
      <c r="AME474" s="73"/>
      <c r="AMF474" s="73"/>
      <c r="AMG474" s="73"/>
      <c r="AMH474" s="73"/>
      <c r="AMI474" s="73"/>
      <c r="AMJ474" s="73"/>
      <c r="AMK474" s="73"/>
      <c r="AML474" s="73"/>
      <c r="AMM474" s="73"/>
      <c r="AMN474" s="73"/>
      <c r="AMO474" s="73"/>
      <c r="AMP474" s="73"/>
      <c r="AMQ474" s="73"/>
      <c r="AMR474" s="73"/>
      <c r="AMS474" s="73"/>
      <c r="AMT474" s="73"/>
      <c r="AMU474" s="73"/>
      <c r="AMV474" s="73"/>
      <c r="AMW474" s="73"/>
      <c r="AMX474" s="73"/>
      <c r="AMY474" s="73"/>
      <c r="AMZ474" s="73"/>
      <c r="ANA474" s="73"/>
      <c r="ANB474" s="73"/>
      <c r="ANC474" s="73"/>
      <c r="AND474" s="73"/>
      <c r="ANE474" s="73"/>
      <c r="ANF474" s="73"/>
      <c r="ANG474" s="73"/>
      <c r="ANH474" s="73"/>
      <c r="ANI474" s="73"/>
      <c r="ANJ474" s="73"/>
      <c r="ANK474" s="73"/>
      <c r="ANL474" s="73"/>
      <c r="ANM474" s="73"/>
      <c r="ANN474" s="73"/>
      <c r="ANO474" s="73"/>
      <c r="ANP474" s="73"/>
      <c r="ANQ474" s="73"/>
      <c r="ANR474" s="73"/>
      <c r="ANS474" s="73"/>
      <c r="ANT474" s="73"/>
      <c r="ANU474" s="73"/>
      <c r="ANV474" s="73"/>
      <c r="ANW474" s="73"/>
      <c r="ANX474" s="73"/>
      <c r="ANY474" s="73"/>
      <c r="ANZ474" s="73"/>
      <c r="AOA474" s="73"/>
      <c r="AOB474" s="73"/>
      <c r="AOC474" s="73"/>
      <c r="AOD474" s="73"/>
      <c r="AOE474" s="73"/>
      <c r="AOF474" s="73"/>
      <c r="AOG474" s="73"/>
      <c r="AOH474" s="73"/>
      <c r="AOI474" s="73"/>
      <c r="AOJ474" s="73"/>
      <c r="AOK474" s="73"/>
      <c r="AOL474" s="73"/>
      <c r="AOM474" s="73"/>
      <c r="AON474" s="73"/>
      <c r="AOO474" s="73"/>
      <c r="AOP474" s="73"/>
      <c r="AOQ474" s="73"/>
      <c r="AOR474" s="73"/>
      <c r="AOS474" s="73"/>
      <c r="AOT474" s="73"/>
      <c r="AOU474" s="73"/>
      <c r="AOV474" s="73"/>
      <c r="AOW474" s="73"/>
      <c r="AOX474" s="73"/>
      <c r="AOY474" s="73"/>
      <c r="AOZ474" s="73"/>
      <c r="APA474" s="73"/>
      <c r="APB474" s="73"/>
      <c r="APC474" s="73"/>
      <c r="APD474" s="73"/>
      <c r="APE474" s="73"/>
      <c r="APF474" s="73"/>
      <c r="APG474" s="73"/>
      <c r="APH474" s="73"/>
      <c r="API474" s="73"/>
      <c r="APJ474" s="73"/>
      <c r="APK474" s="73"/>
      <c r="APL474" s="73"/>
      <c r="APM474" s="73"/>
      <c r="APN474" s="73"/>
      <c r="APO474" s="73"/>
      <c r="APP474" s="73"/>
      <c r="APQ474" s="73"/>
      <c r="APR474" s="73"/>
      <c r="APS474" s="73"/>
      <c r="APT474" s="73"/>
      <c r="APU474" s="73"/>
      <c r="APV474" s="73"/>
      <c r="APW474" s="73"/>
      <c r="APX474" s="73"/>
      <c r="APY474" s="73"/>
      <c r="APZ474" s="73"/>
      <c r="AQA474" s="73"/>
      <c r="AQB474" s="73"/>
      <c r="AQC474" s="73"/>
      <c r="AQD474" s="73"/>
      <c r="AQE474" s="73"/>
      <c r="AQF474" s="73"/>
      <c r="AQG474" s="73"/>
      <c r="AQH474" s="73"/>
      <c r="AQI474" s="73"/>
      <c r="AQJ474" s="73"/>
      <c r="AQK474" s="73"/>
      <c r="AQL474" s="73"/>
      <c r="AQM474" s="73"/>
      <c r="AQN474" s="73"/>
      <c r="AQO474" s="73"/>
      <c r="AQP474" s="73"/>
      <c r="AQQ474" s="73"/>
      <c r="AQR474" s="73"/>
      <c r="AQS474" s="73"/>
      <c r="AQT474" s="73"/>
      <c r="AQU474" s="73"/>
      <c r="AQV474" s="73"/>
      <c r="AQW474" s="73"/>
      <c r="AQX474" s="73"/>
      <c r="AQY474" s="73"/>
      <c r="AQZ474" s="73"/>
      <c r="ARA474" s="73"/>
      <c r="ARB474" s="73"/>
      <c r="ARC474" s="73"/>
      <c r="ARD474" s="73"/>
      <c r="ARE474" s="73"/>
      <c r="ARF474" s="73"/>
      <c r="ARG474" s="73"/>
      <c r="ARH474" s="73"/>
      <c r="ARI474" s="73"/>
      <c r="ARJ474" s="73"/>
      <c r="ARK474" s="73"/>
      <c r="ARL474" s="73"/>
      <c r="ARM474" s="73"/>
      <c r="ARN474" s="73"/>
      <c r="ARO474" s="73"/>
      <c r="ARP474" s="73"/>
      <c r="ARQ474" s="73"/>
      <c r="ARR474" s="73"/>
      <c r="ARS474" s="73"/>
      <c r="ART474" s="73"/>
      <c r="ARU474" s="73"/>
      <c r="ARV474" s="73"/>
      <c r="ARW474" s="73"/>
      <c r="ARX474" s="73"/>
      <c r="ARY474" s="73"/>
      <c r="ARZ474" s="73"/>
      <c r="ASA474" s="73"/>
      <c r="ASB474" s="73"/>
      <c r="ASC474" s="73"/>
      <c r="ASD474" s="73"/>
      <c r="ASE474" s="73"/>
      <c r="ASF474" s="73"/>
      <c r="ASG474" s="73"/>
      <c r="ASH474" s="73"/>
      <c r="ASI474" s="73"/>
      <c r="ASJ474" s="73"/>
      <c r="ASK474" s="73"/>
      <c r="ASL474" s="73"/>
      <c r="ASM474" s="73"/>
      <c r="ASN474" s="73"/>
      <c r="ASO474" s="73"/>
      <c r="ASP474" s="73"/>
      <c r="ASQ474" s="73"/>
      <c r="ASR474" s="73"/>
      <c r="ASS474" s="73"/>
      <c r="AST474" s="73"/>
      <c r="ASU474" s="73"/>
      <c r="ASV474" s="73"/>
      <c r="ASW474" s="73"/>
      <c r="ASX474" s="73"/>
      <c r="ASY474" s="73"/>
      <c r="ASZ474" s="73"/>
      <c r="ATA474" s="73"/>
      <c r="ATB474" s="73"/>
      <c r="ATC474" s="73"/>
      <c r="ATD474" s="73"/>
      <c r="ATE474" s="73"/>
      <c r="ATF474" s="73"/>
      <c r="ATG474" s="73"/>
      <c r="ATH474" s="73"/>
      <c r="ATI474" s="73"/>
      <c r="ATJ474" s="73"/>
      <c r="ATK474" s="73"/>
      <c r="ATL474" s="73"/>
      <c r="ATM474" s="73"/>
      <c r="ATN474" s="73"/>
      <c r="ATO474" s="73"/>
      <c r="ATP474" s="73"/>
      <c r="ATQ474" s="73"/>
      <c r="ATR474" s="73"/>
      <c r="ATS474" s="73"/>
      <c r="ATT474" s="73"/>
      <c r="ATU474" s="73"/>
      <c r="ATV474" s="73"/>
      <c r="ATW474" s="73"/>
      <c r="ATX474" s="73"/>
      <c r="ATY474" s="73"/>
      <c r="ATZ474" s="73"/>
      <c r="AUA474" s="73"/>
      <c r="AUB474" s="73"/>
      <c r="AUC474" s="73"/>
      <c r="AUD474" s="73"/>
      <c r="AUE474" s="73"/>
      <c r="AUF474" s="73"/>
      <c r="AUG474" s="73"/>
      <c r="AUH474" s="73"/>
      <c r="AUI474" s="73"/>
      <c r="AUJ474" s="73"/>
      <c r="AUK474" s="73"/>
      <c r="AUL474" s="73"/>
      <c r="AUM474" s="73"/>
      <c r="AUN474" s="73"/>
      <c r="AUO474" s="73"/>
      <c r="AUP474" s="73"/>
      <c r="AUQ474" s="73"/>
      <c r="AUR474" s="73"/>
      <c r="AUS474" s="73"/>
      <c r="AUT474" s="73"/>
      <c r="AUU474" s="73"/>
      <c r="AUV474" s="73"/>
      <c r="AUW474" s="73"/>
      <c r="AUX474" s="73"/>
      <c r="AUY474" s="73"/>
      <c r="AUZ474" s="73"/>
      <c r="AVA474" s="73"/>
      <c r="AVB474" s="73"/>
      <c r="AVC474" s="73"/>
      <c r="AVD474" s="73"/>
      <c r="AVE474" s="73"/>
      <c r="AVF474" s="73"/>
      <c r="AVG474" s="73"/>
      <c r="AVH474" s="73"/>
      <c r="AVI474" s="73"/>
      <c r="AVJ474" s="73"/>
      <c r="AVK474" s="73"/>
      <c r="AVL474" s="73"/>
      <c r="AVM474" s="73"/>
      <c r="AVN474" s="73"/>
      <c r="AVO474" s="73"/>
      <c r="AVP474" s="73"/>
      <c r="AVQ474" s="73"/>
      <c r="AVR474" s="73"/>
      <c r="AVS474" s="73"/>
      <c r="AVT474" s="73"/>
      <c r="AVU474" s="73"/>
      <c r="AVV474" s="73"/>
      <c r="AVW474" s="73"/>
      <c r="AVX474" s="73"/>
      <c r="AVY474" s="73"/>
      <c r="AVZ474" s="73"/>
      <c r="AWA474" s="73"/>
      <c r="AWB474" s="73"/>
      <c r="AWC474" s="73"/>
      <c r="AWD474" s="73"/>
      <c r="AWE474" s="73"/>
      <c r="AWF474" s="73"/>
      <c r="AWG474" s="73"/>
      <c r="AWH474" s="73"/>
      <c r="AWI474" s="73"/>
      <c r="AWJ474" s="73"/>
      <c r="AWK474" s="73"/>
      <c r="AWL474" s="73"/>
      <c r="AWM474" s="73"/>
      <c r="AWN474" s="73"/>
      <c r="AWO474" s="73"/>
      <c r="AWP474" s="73"/>
      <c r="AWQ474" s="73"/>
      <c r="AWR474" s="73"/>
      <c r="AWS474" s="73"/>
      <c r="AWT474" s="73"/>
      <c r="AWU474" s="73"/>
      <c r="AWV474" s="73"/>
      <c r="AWW474" s="73"/>
      <c r="AWX474" s="73"/>
      <c r="AWY474" s="73"/>
      <c r="AWZ474" s="73"/>
      <c r="AXA474" s="73"/>
      <c r="AXB474" s="73"/>
      <c r="AXC474" s="73"/>
      <c r="AXD474" s="73"/>
      <c r="AXE474" s="73"/>
      <c r="AXF474" s="73"/>
      <c r="AXG474" s="73"/>
      <c r="AXH474" s="73"/>
      <c r="AXI474" s="73"/>
      <c r="AXJ474" s="73"/>
      <c r="AXK474" s="73"/>
      <c r="AXL474" s="73"/>
      <c r="AXM474" s="73"/>
      <c r="AXN474" s="73"/>
      <c r="AXO474" s="73"/>
      <c r="AXP474" s="73"/>
      <c r="AXQ474" s="73"/>
      <c r="AXR474" s="73"/>
      <c r="AXS474" s="73"/>
      <c r="AXT474" s="73"/>
      <c r="AXU474" s="73"/>
      <c r="AXV474" s="73"/>
      <c r="AXW474" s="73"/>
      <c r="AXX474" s="73"/>
      <c r="AXY474" s="73"/>
      <c r="AXZ474" s="73"/>
      <c r="AYA474" s="73"/>
      <c r="AYB474" s="73"/>
      <c r="AYC474" s="73"/>
      <c r="AYD474" s="73"/>
      <c r="AYE474" s="73"/>
      <c r="AYF474" s="73"/>
      <c r="AYG474" s="73"/>
      <c r="AYH474" s="73"/>
      <c r="AYI474" s="73"/>
      <c r="AYJ474" s="73"/>
      <c r="AYK474" s="73"/>
      <c r="AYL474" s="73"/>
      <c r="AYM474" s="73"/>
      <c r="AYN474" s="73"/>
      <c r="AYO474" s="73"/>
      <c r="AYP474" s="73"/>
      <c r="AYQ474" s="73"/>
      <c r="AYR474" s="73"/>
      <c r="AYS474" s="73"/>
      <c r="AYT474" s="73"/>
      <c r="AYU474" s="73"/>
      <c r="AYV474" s="73"/>
      <c r="AYW474" s="73"/>
      <c r="AYX474" s="73"/>
      <c r="AYY474" s="73"/>
      <c r="AYZ474" s="73"/>
      <c r="AZA474" s="73"/>
      <c r="AZB474" s="73"/>
      <c r="AZC474" s="73"/>
      <c r="AZD474" s="73"/>
      <c r="AZE474" s="73"/>
      <c r="AZF474" s="73"/>
      <c r="AZG474" s="73"/>
      <c r="AZH474" s="73"/>
      <c r="AZI474" s="73"/>
      <c r="AZJ474" s="73"/>
      <c r="AZK474" s="73"/>
      <c r="AZL474" s="73"/>
      <c r="AZM474" s="73"/>
      <c r="AZN474" s="73"/>
      <c r="AZO474" s="73"/>
      <c r="AZP474" s="73"/>
      <c r="AZQ474" s="73"/>
      <c r="AZR474" s="73"/>
      <c r="AZS474" s="73"/>
      <c r="AZT474" s="73"/>
      <c r="AZU474" s="73"/>
      <c r="AZV474" s="73"/>
      <c r="AZW474" s="73"/>
      <c r="AZX474" s="73"/>
      <c r="AZY474" s="73"/>
      <c r="AZZ474" s="73"/>
      <c r="BAA474" s="73"/>
      <c r="BAB474" s="73"/>
      <c r="BAC474" s="73"/>
      <c r="BAD474" s="73"/>
      <c r="BAE474" s="73"/>
      <c r="BAF474" s="73"/>
      <c r="BAG474" s="73"/>
      <c r="BAH474" s="73"/>
      <c r="BAI474" s="73"/>
      <c r="BAJ474" s="73"/>
      <c r="BAK474" s="73"/>
      <c r="BAL474" s="73"/>
      <c r="BAM474" s="73"/>
      <c r="BAN474" s="73"/>
      <c r="BAO474" s="73"/>
      <c r="BAP474" s="73"/>
      <c r="BAQ474" s="73"/>
      <c r="BAR474" s="73"/>
      <c r="BAS474" s="73"/>
      <c r="BAT474" s="73"/>
      <c r="BAU474" s="73"/>
      <c r="BAV474" s="73"/>
      <c r="BAW474" s="73"/>
      <c r="BAX474" s="73"/>
      <c r="BAY474" s="73"/>
      <c r="BAZ474" s="73"/>
      <c r="BBA474" s="73"/>
      <c r="BBB474" s="73"/>
      <c r="BBC474" s="73"/>
      <c r="BBD474" s="73"/>
      <c r="BBE474" s="73"/>
      <c r="BBF474" s="73"/>
      <c r="BBG474" s="73"/>
      <c r="BBH474" s="73"/>
      <c r="BBI474" s="73"/>
      <c r="BBJ474" s="73"/>
      <c r="BBK474" s="73"/>
      <c r="BBL474" s="73"/>
      <c r="BBM474" s="73"/>
      <c r="BBN474" s="73"/>
      <c r="BBO474" s="73"/>
      <c r="BBP474" s="73"/>
      <c r="BBQ474" s="73"/>
      <c r="BBR474" s="73"/>
      <c r="BBS474" s="73"/>
      <c r="BBT474" s="73"/>
      <c r="BBU474" s="73"/>
      <c r="BBV474" s="73"/>
      <c r="BBW474" s="73"/>
      <c r="BBX474" s="73"/>
      <c r="BBY474" s="73"/>
      <c r="BBZ474" s="73"/>
      <c r="BCA474" s="73"/>
      <c r="BCB474" s="73"/>
      <c r="BCC474" s="73"/>
      <c r="BCD474" s="73"/>
      <c r="BCE474" s="73"/>
      <c r="BCF474" s="73"/>
      <c r="BCG474" s="73"/>
      <c r="BCH474" s="73"/>
      <c r="BCI474" s="73"/>
      <c r="BCJ474" s="73"/>
      <c r="BCK474" s="73"/>
      <c r="BCL474" s="73"/>
      <c r="BCM474" s="73"/>
      <c r="BCN474" s="73"/>
      <c r="BCO474" s="73"/>
      <c r="BCP474" s="73"/>
      <c r="BCQ474" s="73"/>
      <c r="BCR474" s="73"/>
      <c r="BCS474" s="73"/>
      <c r="BCT474" s="73"/>
      <c r="BCU474" s="73"/>
      <c r="BCV474" s="73"/>
      <c r="BCW474" s="73"/>
      <c r="BCX474" s="73"/>
      <c r="BCY474" s="73"/>
      <c r="BCZ474" s="73"/>
      <c r="BDA474" s="73"/>
      <c r="BDB474" s="73"/>
      <c r="BDC474" s="73"/>
      <c r="BDD474" s="73"/>
      <c r="BDE474" s="73"/>
      <c r="BDF474" s="73"/>
      <c r="BDG474" s="73"/>
      <c r="BDH474" s="73"/>
      <c r="BDI474" s="73"/>
      <c r="BDJ474" s="73"/>
      <c r="BDK474" s="73"/>
      <c r="BDL474" s="73"/>
      <c r="BDM474" s="73"/>
      <c r="BDN474" s="73"/>
      <c r="BDO474" s="73"/>
      <c r="BDP474" s="73"/>
      <c r="BDQ474" s="73"/>
      <c r="BDR474" s="73"/>
      <c r="BDS474" s="73"/>
      <c r="BDT474" s="73"/>
      <c r="BDU474" s="73"/>
      <c r="BDV474" s="73"/>
      <c r="BDW474" s="73"/>
      <c r="BDX474" s="73"/>
      <c r="BDY474" s="73"/>
      <c r="BDZ474" s="73"/>
      <c r="BEA474" s="73"/>
      <c r="BEB474" s="73"/>
      <c r="BEC474" s="73"/>
      <c r="BED474" s="73"/>
      <c r="BEE474" s="73"/>
      <c r="BEF474" s="73"/>
      <c r="BEG474" s="73"/>
      <c r="BEH474" s="73"/>
      <c r="BEI474" s="73"/>
      <c r="BEJ474" s="73"/>
      <c r="BEK474" s="73"/>
      <c r="BEL474" s="73"/>
      <c r="BEM474" s="73"/>
      <c r="BEN474" s="73"/>
      <c r="BEO474" s="73"/>
      <c r="BEP474" s="73"/>
      <c r="BEQ474" s="73"/>
      <c r="BER474" s="73"/>
      <c r="BES474" s="73"/>
      <c r="BET474" s="73"/>
      <c r="BEU474" s="73"/>
      <c r="BEV474" s="73"/>
      <c r="BEW474" s="73"/>
      <c r="BEX474" s="73"/>
      <c r="BEY474" s="73"/>
      <c r="BEZ474" s="73"/>
      <c r="BFA474" s="73"/>
      <c r="BFB474" s="73"/>
      <c r="BFC474" s="73"/>
      <c r="BFD474" s="73"/>
      <c r="BFE474" s="73"/>
      <c r="BFF474" s="73"/>
      <c r="BFG474" s="73"/>
      <c r="BFH474" s="73"/>
      <c r="BFI474" s="73"/>
      <c r="BFJ474" s="73"/>
      <c r="BFK474" s="73"/>
      <c r="BFL474" s="73"/>
      <c r="BFM474" s="73"/>
      <c r="BFN474" s="73"/>
      <c r="BFO474" s="73"/>
      <c r="BFP474" s="73"/>
      <c r="BFQ474" s="73"/>
      <c r="BFR474" s="73"/>
      <c r="BFS474" s="73"/>
      <c r="BFT474" s="73"/>
      <c r="BFU474" s="73"/>
      <c r="BFV474" s="73"/>
      <c r="BFW474" s="73"/>
      <c r="BFX474" s="73"/>
      <c r="BFY474" s="73"/>
      <c r="BFZ474" s="73"/>
      <c r="BGA474" s="73"/>
      <c r="BGB474" s="73"/>
      <c r="BGC474" s="73"/>
      <c r="BGD474" s="73"/>
      <c r="BGE474" s="73"/>
      <c r="BGF474" s="73"/>
      <c r="BGG474" s="73"/>
      <c r="BGH474" s="73"/>
      <c r="BGI474" s="73"/>
      <c r="BGJ474" s="73"/>
      <c r="BGK474" s="73"/>
      <c r="BGL474" s="73"/>
      <c r="BGM474" s="73"/>
      <c r="BGN474" s="73"/>
      <c r="BGO474" s="73"/>
      <c r="BGP474" s="73"/>
      <c r="BGQ474" s="73"/>
      <c r="BGR474" s="73"/>
      <c r="BGS474" s="73"/>
      <c r="BGT474" s="73"/>
      <c r="BGU474" s="73"/>
      <c r="BGV474" s="73"/>
      <c r="BGW474" s="73"/>
      <c r="BGX474" s="73"/>
      <c r="BGY474" s="73"/>
      <c r="BGZ474" s="73"/>
      <c r="BHA474" s="73"/>
      <c r="BHB474" s="73"/>
      <c r="BHC474" s="73"/>
      <c r="BHD474" s="73"/>
      <c r="BHE474" s="73"/>
      <c r="BHF474" s="73"/>
      <c r="BHG474" s="73"/>
      <c r="BHH474" s="73"/>
      <c r="BHI474" s="73"/>
      <c r="BHJ474" s="73"/>
      <c r="BHK474" s="73"/>
      <c r="BHL474" s="73"/>
      <c r="BHM474" s="73"/>
      <c r="BHN474" s="73"/>
      <c r="BHO474" s="73"/>
      <c r="BHP474" s="73"/>
      <c r="BHQ474" s="73"/>
      <c r="BHR474" s="73"/>
      <c r="BHS474" s="73"/>
      <c r="BHT474" s="73"/>
      <c r="BHU474" s="73"/>
      <c r="BHV474" s="73"/>
      <c r="BHW474" s="73"/>
      <c r="BHX474" s="73"/>
      <c r="BHY474" s="73"/>
      <c r="BHZ474" s="73"/>
      <c r="BIA474" s="73"/>
      <c r="BIB474" s="73"/>
      <c r="BIC474" s="73"/>
      <c r="BID474" s="73"/>
      <c r="BIE474" s="73"/>
      <c r="BIF474" s="73"/>
      <c r="BIG474" s="73"/>
      <c r="BIH474" s="73"/>
      <c r="BII474" s="73"/>
      <c r="BIJ474" s="73"/>
      <c r="BIK474" s="73"/>
      <c r="BIL474" s="73"/>
      <c r="BIM474" s="73"/>
      <c r="BIN474" s="73"/>
      <c r="BIO474" s="73"/>
      <c r="BIP474" s="73"/>
      <c r="BIQ474" s="73"/>
      <c r="BIR474" s="73"/>
      <c r="BIS474" s="73"/>
      <c r="BIT474" s="73"/>
      <c r="BIU474" s="73"/>
      <c r="BIV474" s="73"/>
      <c r="BIW474" s="73"/>
      <c r="BIX474" s="73"/>
      <c r="BIY474" s="73"/>
      <c r="BIZ474" s="73"/>
      <c r="BJA474" s="73"/>
      <c r="BJB474" s="73"/>
      <c r="BJC474" s="73"/>
      <c r="BJD474" s="73"/>
      <c r="BJE474" s="73"/>
      <c r="BJF474" s="73"/>
      <c r="BJG474" s="73"/>
      <c r="BJH474" s="73"/>
      <c r="BJI474" s="73"/>
      <c r="BJJ474" s="73"/>
      <c r="BJK474" s="73"/>
      <c r="BJL474" s="73"/>
      <c r="BJM474" s="73"/>
      <c r="BJN474" s="73"/>
      <c r="BJO474" s="73"/>
      <c r="BJP474" s="73"/>
      <c r="BJQ474" s="73"/>
      <c r="BJR474" s="73"/>
      <c r="BJS474" s="73"/>
      <c r="BJT474" s="73"/>
      <c r="BJU474" s="73"/>
      <c r="BJV474" s="73"/>
      <c r="BJW474" s="73"/>
      <c r="BJX474" s="73"/>
      <c r="BJY474" s="73"/>
      <c r="BJZ474" s="73"/>
      <c r="BKA474" s="73"/>
      <c r="BKB474" s="73"/>
      <c r="BKC474" s="73"/>
      <c r="BKD474" s="73"/>
      <c r="BKE474" s="73"/>
      <c r="BKF474" s="73"/>
      <c r="BKG474" s="73"/>
      <c r="BKH474" s="73"/>
      <c r="BKI474" s="73"/>
      <c r="BKJ474" s="73"/>
      <c r="BKK474" s="73"/>
      <c r="BKL474" s="73"/>
      <c r="BKM474" s="73"/>
      <c r="BKN474" s="73"/>
      <c r="BKO474" s="73"/>
      <c r="BKP474" s="73"/>
      <c r="BKQ474" s="73"/>
      <c r="BKR474" s="73"/>
      <c r="BKS474" s="73"/>
      <c r="BKT474" s="73"/>
      <c r="BKU474" s="73"/>
      <c r="BKV474" s="73"/>
      <c r="BKW474" s="73"/>
      <c r="BKX474" s="73"/>
      <c r="BKY474" s="73"/>
      <c r="BKZ474" s="73"/>
      <c r="BLA474" s="73"/>
      <c r="BLB474" s="73"/>
      <c r="BLC474" s="73"/>
      <c r="BLD474" s="73"/>
      <c r="BLE474" s="73"/>
      <c r="BLF474" s="73"/>
      <c r="BLG474" s="73"/>
      <c r="BLH474" s="73"/>
      <c r="BLI474" s="73"/>
      <c r="BLJ474" s="73"/>
      <c r="BLK474" s="73"/>
      <c r="BLL474" s="73"/>
      <c r="BLM474" s="73"/>
      <c r="BLN474" s="73"/>
      <c r="BLO474" s="73"/>
      <c r="BLP474" s="73"/>
      <c r="BLQ474" s="73"/>
      <c r="BLR474" s="73"/>
      <c r="BLS474" s="73"/>
      <c r="BLT474" s="73"/>
      <c r="BLU474" s="73"/>
      <c r="BLV474" s="73"/>
      <c r="BLW474" s="73"/>
      <c r="BLX474" s="73"/>
      <c r="BLY474" s="73"/>
      <c r="BLZ474" s="73"/>
      <c r="BMA474" s="73"/>
      <c r="BMB474" s="73"/>
      <c r="BMC474" s="73"/>
      <c r="BMD474" s="73"/>
      <c r="BME474" s="73"/>
      <c r="BMF474" s="73"/>
      <c r="BMG474" s="73"/>
      <c r="BMH474" s="73"/>
      <c r="BMI474" s="73"/>
      <c r="BMJ474" s="73"/>
      <c r="BMK474" s="73"/>
      <c r="BML474" s="73"/>
      <c r="BMM474" s="73"/>
      <c r="BMN474" s="73"/>
      <c r="BMO474" s="73"/>
      <c r="BMP474" s="73"/>
      <c r="BMQ474" s="73"/>
      <c r="BMR474" s="73"/>
      <c r="BMS474" s="73"/>
      <c r="BMT474" s="73"/>
      <c r="BMU474" s="73"/>
      <c r="BMV474" s="73"/>
      <c r="BMW474" s="73"/>
      <c r="BMX474" s="73"/>
      <c r="BMY474" s="73"/>
      <c r="BMZ474" s="73"/>
      <c r="BNA474" s="73"/>
      <c r="BNB474" s="73"/>
      <c r="BNC474" s="73"/>
      <c r="BND474" s="73"/>
      <c r="BNE474" s="73"/>
      <c r="BNF474" s="73"/>
      <c r="BNG474" s="73"/>
      <c r="BNH474" s="73"/>
      <c r="BNI474" s="73"/>
      <c r="BNJ474" s="73"/>
      <c r="BNK474" s="73"/>
      <c r="BNL474" s="73"/>
      <c r="BNM474" s="73"/>
      <c r="BNN474" s="73"/>
      <c r="BNO474" s="73"/>
      <c r="BNP474" s="73"/>
      <c r="BNQ474" s="73"/>
      <c r="BNR474" s="73"/>
      <c r="BNS474" s="73"/>
      <c r="BNT474" s="73"/>
      <c r="BNU474" s="73"/>
      <c r="BNV474" s="73"/>
      <c r="BNW474" s="73"/>
      <c r="BNX474" s="73"/>
      <c r="BNY474" s="73"/>
      <c r="BNZ474" s="73"/>
      <c r="BOA474" s="73"/>
      <c r="BOB474" s="73"/>
      <c r="BOC474" s="73"/>
      <c r="BOD474" s="73"/>
      <c r="BOE474" s="73"/>
      <c r="BOF474" s="73"/>
      <c r="BOG474" s="73"/>
      <c r="BOH474" s="73"/>
      <c r="BOI474" s="73"/>
      <c r="BOJ474" s="73"/>
      <c r="BOK474" s="73"/>
      <c r="BOL474" s="73"/>
      <c r="BOM474" s="73"/>
      <c r="BON474" s="73"/>
      <c r="BOO474" s="73"/>
      <c r="BOP474" s="73"/>
      <c r="BOQ474" s="73"/>
      <c r="BOR474" s="73"/>
      <c r="BOS474" s="73"/>
      <c r="BOT474" s="73"/>
      <c r="BOU474" s="73"/>
      <c r="BOV474" s="73"/>
      <c r="BOW474" s="73"/>
      <c r="BOX474" s="73"/>
      <c r="BOY474" s="73"/>
      <c r="BOZ474" s="73"/>
      <c r="BPA474" s="73"/>
      <c r="BPB474" s="73"/>
      <c r="BPC474" s="73"/>
      <c r="BPD474" s="73"/>
      <c r="BPE474" s="73"/>
      <c r="BPF474" s="73"/>
      <c r="BPG474" s="73"/>
      <c r="BPH474" s="73"/>
      <c r="BPI474" s="73"/>
      <c r="BPJ474" s="73"/>
      <c r="BPK474" s="73"/>
      <c r="BPL474" s="73"/>
      <c r="BPM474" s="73"/>
      <c r="BPN474" s="73"/>
      <c r="BPO474" s="73"/>
      <c r="BPP474" s="73"/>
      <c r="BPQ474" s="73"/>
      <c r="BPR474" s="73"/>
      <c r="BPS474" s="73"/>
      <c r="BPT474" s="73"/>
      <c r="BPU474" s="73"/>
      <c r="BPV474" s="73"/>
      <c r="BPW474" s="73"/>
      <c r="BPX474" s="73"/>
      <c r="BPY474" s="73"/>
      <c r="BPZ474" s="73"/>
      <c r="BQA474" s="73"/>
      <c r="BQB474" s="73"/>
      <c r="BQC474" s="73"/>
      <c r="BQD474" s="73"/>
      <c r="BQE474" s="73"/>
      <c r="BQF474" s="73"/>
      <c r="BQG474" s="73"/>
      <c r="BQH474" s="73"/>
      <c r="BQI474" s="73"/>
      <c r="BQJ474" s="73"/>
      <c r="BQK474" s="73"/>
      <c r="BQL474" s="73"/>
      <c r="BQM474" s="73"/>
      <c r="BQN474" s="73"/>
      <c r="BQO474" s="73"/>
      <c r="BQP474" s="73"/>
      <c r="BQQ474" s="73"/>
      <c r="BQR474" s="73"/>
      <c r="BQS474" s="73"/>
      <c r="BQT474" s="73"/>
      <c r="BQU474" s="73"/>
      <c r="BQV474" s="73"/>
      <c r="BQW474" s="73"/>
      <c r="BQX474" s="73"/>
      <c r="BQY474" s="73"/>
      <c r="BQZ474" s="73"/>
      <c r="BRA474" s="73"/>
      <c r="BRB474" s="73"/>
      <c r="BRC474" s="73"/>
      <c r="BRD474" s="73"/>
      <c r="BRE474" s="73"/>
      <c r="BRF474" s="73"/>
      <c r="BRG474" s="73"/>
      <c r="BRH474" s="73"/>
      <c r="BRI474" s="73"/>
      <c r="BRJ474" s="73"/>
      <c r="BRK474" s="73"/>
      <c r="BRL474" s="73"/>
      <c r="BRM474" s="73"/>
      <c r="BRN474" s="73"/>
      <c r="BRO474" s="73"/>
      <c r="BRP474" s="73"/>
      <c r="BRQ474" s="73"/>
      <c r="BRR474" s="73"/>
      <c r="BRS474" s="73"/>
      <c r="BRT474" s="73"/>
      <c r="BRU474" s="73"/>
      <c r="BRV474" s="73"/>
      <c r="BRW474" s="73"/>
      <c r="BRX474" s="73"/>
      <c r="BRY474" s="73"/>
      <c r="BRZ474" s="73"/>
      <c r="BSA474" s="73"/>
      <c r="BSB474" s="73"/>
      <c r="BSC474" s="73"/>
      <c r="BSD474" s="73"/>
      <c r="BSE474" s="73"/>
      <c r="BSF474" s="73"/>
      <c r="BSG474" s="73"/>
      <c r="BSH474" s="73"/>
      <c r="BSI474" s="73"/>
      <c r="BSJ474" s="73"/>
      <c r="BSK474" s="73"/>
      <c r="BSL474" s="73"/>
      <c r="BSM474" s="73"/>
      <c r="BSN474" s="73"/>
      <c r="BSO474" s="73"/>
      <c r="BSP474" s="73"/>
      <c r="BSQ474" s="73"/>
      <c r="BSR474" s="73"/>
      <c r="BSS474" s="73"/>
      <c r="BST474" s="73"/>
      <c r="BSU474" s="73"/>
      <c r="BSV474" s="73"/>
      <c r="BSW474" s="73"/>
      <c r="BSX474" s="73"/>
      <c r="BSY474" s="73"/>
      <c r="BSZ474" s="73"/>
      <c r="BTA474" s="73"/>
      <c r="BTB474" s="73"/>
      <c r="BTC474" s="73"/>
      <c r="BTD474" s="73"/>
      <c r="BTE474" s="73"/>
      <c r="BTF474" s="73"/>
      <c r="BTG474" s="73"/>
      <c r="BTH474" s="73"/>
      <c r="BTI474" s="73"/>
      <c r="BTJ474" s="73"/>
      <c r="BTK474" s="73"/>
      <c r="BTL474" s="73"/>
      <c r="BTM474" s="73"/>
      <c r="BTN474" s="73"/>
      <c r="BTO474" s="73"/>
      <c r="BTP474" s="73"/>
      <c r="BTQ474" s="73"/>
      <c r="BTR474" s="73"/>
      <c r="BTS474" s="73"/>
      <c r="BTT474" s="73"/>
      <c r="BTU474" s="73"/>
      <c r="BTV474" s="73"/>
      <c r="BTW474" s="73"/>
      <c r="BTX474" s="73"/>
      <c r="BTY474" s="73"/>
      <c r="BTZ474" s="73"/>
      <c r="BUA474" s="73"/>
      <c r="BUB474" s="73"/>
      <c r="BUC474" s="73"/>
      <c r="BUD474" s="73"/>
      <c r="BUE474" s="73"/>
      <c r="BUF474" s="73"/>
      <c r="BUG474" s="73"/>
      <c r="BUH474" s="73"/>
      <c r="BUI474" s="73"/>
      <c r="BUJ474" s="73"/>
      <c r="BUK474" s="73"/>
      <c r="BUL474" s="73"/>
      <c r="BUM474" s="73"/>
      <c r="BUN474" s="73"/>
      <c r="BUO474" s="73"/>
      <c r="BUP474" s="73"/>
      <c r="BUQ474" s="73"/>
      <c r="BUR474" s="73"/>
      <c r="BUS474" s="73"/>
      <c r="BUT474" s="73"/>
      <c r="BUU474" s="73"/>
      <c r="BUV474" s="73"/>
      <c r="BUW474" s="73"/>
      <c r="BUX474" s="73"/>
      <c r="BUY474" s="73"/>
      <c r="BUZ474" s="73"/>
      <c r="BVA474" s="73"/>
      <c r="BVB474" s="73"/>
      <c r="BVC474" s="73"/>
      <c r="BVD474" s="73"/>
      <c r="BVE474" s="73"/>
      <c r="BVF474" s="73"/>
      <c r="BVG474" s="73"/>
      <c r="BVH474" s="73"/>
      <c r="BVI474" s="73"/>
      <c r="BVJ474" s="73"/>
      <c r="BVK474" s="73"/>
      <c r="BVL474" s="73"/>
      <c r="BVM474" s="73"/>
      <c r="BVN474" s="73"/>
      <c r="BVO474" s="73"/>
      <c r="BVP474" s="73"/>
      <c r="BVQ474" s="73"/>
      <c r="BVR474" s="73"/>
      <c r="BVS474" s="73"/>
      <c r="BVT474" s="73"/>
      <c r="BVU474" s="73"/>
      <c r="BVV474" s="73"/>
      <c r="BVW474" s="73"/>
      <c r="BVX474" s="73"/>
      <c r="BVY474" s="73"/>
      <c r="BVZ474" s="73"/>
      <c r="BWA474" s="73"/>
      <c r="BWB474" s="73"/>
      <c r="BWC474" s="73"/>
      <c r="BWD474" s="73"/>
      <c r="BWE474" s="73"/>
      <c r="BWF474" s="73"/>
      <c r="BWG474" s="73"/>
      <c r="BWH474" s="73"/>
      <c r="BWI474" s="73"/>
      <c r="BWJ474" s="73"/>
      <c r="BWK474" s="73"/>
      <c r="BWL474" s="73"/>
      <c r="BWM474" s="73"/>
      <c r="BWN474" s="73"/>
      <c r="BWO474" s="73"/>
      <c r="BWP474" s="73"/>
      <c r="BWQ474" s="73"/>
      <c r="BWR474" s="73"/>
      <c r="BWS474" s="73"/>
      <c r="BWT474" s="73"/>
      <c r="BWU474" s="73"/>
      <c r="BWV474" s="73"/>
      <c r="BWW474" s="73"/>
      <c r="BWX474" s="73"/>
      <c r="BWY474" s="73"/>
      <c r="BWZ474" s="73"/>
      <c r="BXA474" s="73"/>
      <c r="BXB474" s="73"/>
      <c r="BXC474" s="73"/>
      <c r="BXD474" s="73"/>
      <c r="BXE474" s="73"/>
      <c r="BXF474" s="73"/>
      <c r="BXG474" s="73"/>
      <c r="BXH474" s="73"/>
      <c r="BXI474" s="73"/>
      <c r="BXJ474" s="73"/>
      <c r="BXK474" s="73"/>
      <c r="BXL474" s="73"/>
      <c r="BXM474" s="73"/>
      <c r="BXN474" s="73"/>
      <c r="BXO474" s="73"/>
      <c r="BXP474" s="73"/>
      <c r="BXQ474" s="73"/>
      <c r="BXR474" s="73"/>
      <c r="BXS474" s="73"/>
      <c r="BXT474" s="73"/>
      <c r="BXU474" s="73"/>
      <c r="BXV474" s="73"/>
      <c r="BXW474" s="73"/>
      <c r="BXX474" s="73"/>
      <c r="BXY474" s="73"/>
      <c r="BXZ474" s="73"/>
      <c r="BYA474" s="73"/>
      <c r="BYB474" s="73"/>
      <c r="BYC474" s="73"/>
      <c r="BYD474" s="73"/>
      <c r="BYE474" s="73"/>
      <c r="BYF474" s="73"/>
      <c r="BYG474" s="73"/>
      <c r="BYH474" s="73"/>
      <c r="BYI474" s="73"/>
      <c r="BYJ474" s="73"/>
      <c r="BYK474" s="73"/>
      <c r="BYL474" s="73"/>
      <c r="BYM474" s="73"/>
      <c r="BYN474" s="73"/>
      <c r="BYO474" s="73"/>
      <c r="BYP474" s="73"/>
      <c r="BYQ474" s="73"/>
      <c r="BYR474" s="73"/>
      <c r="BYS474" s="73"/>
      <c r="BYT474" s="73"/>
      <c r="BYU474" s="73"/>
      <c r="BYV474" s="73"/>
      <c r="BYW474" s="73"/>
      <c r="BYX474" s="73"/>
      <c r="BYY474" s="73"/>
      <c r="BYZ474" s="73"/>
      <c r="BZA474" s="73"/>
      <c r="BZB474" s="73"/>
      <c r="BZC474" s="73"/>
      <c r="BZD474" s="73"/>
      <c r="BZE474" s="73"/>
      <c r="BZF474" s="73"/>
      <c r="BZG474" s="73"/>
      <c r="BZH474" s="73"/>
      <c r="BZI474" s="73"/>
      <c r="BZJ474" s="73"/>
      <c r="BZK474" s="73"/>
      <c r="BZL474" s="73"/>
      <c r="BZM474" s="73"/>
      <c r="BZN474" s="73"/>
      <c r="BZO474" s="73"/>
      <c r="BZP474" s="73"/>
      <c r="BZQ474" s="73"/>
      <c r="BZR474" s="73"/>
      <c r="BZS474" s="73"/>
      <c r="BZT474" s="73"/>
      <c r="BZU474" s="73"/>
      <c r="BZV474" s="73"/>
      <c r="BZW474" s="73"/>
      <c r="BZX474" s="73"/>
      <c r="BZY474" s="73"/>
      <c r="BZZ474" s="73"/>
      <c r="CAA474" s="73"/>
      <c r="CAB474" s="73"/>
      <c r="CAC474" s="73"/>
      <c r="CAD474" s="73"/>
      <c r="CAE474" s="73"/>
      <c r="CAF474" s="73"/>
      <c r="CAG474" s="73"/>
      <c r="CAH474" s="73"/>
      <c r="CAI474" s="73"/>
      <c r="CAJ474" s="73"/>
      <c r="CAK474" s="73"/>
      <c r="CAL474" s="73"/>
      <c r="CAM474" s="73"/>
      <c r="CAN474" s="73"/>
      <c r="CAO474" s="73"/>
      <c r="CAP474" s="73"/>
      <c r="CAQ474" s="73"/>
      <c r="CAR474" s="73"/>
      <c r="CAS474" s="73"/>
      <c r="CAT474" s="73"/>
      <c r="CAU474" s="73"/>
      <c r="CAV474" s="73"/>
      <c r="CAW474" s="73"/>
      <c r="CAX474" s="73"/>
      <c r="CAY474" s="73"/>
      <c r="CAZ474" s="73"/>
      <c r="CBA474" s="73"/>
      <c r="CBB474" s="73"/>
      <c r="CBC474" s="73"/>
      <c r="CBD474" s="73"/>
      <c r="CBE474" s="73"/>
      <c r="CBF474" s="73"/>
      <c r="CBG474" s="73"/>
      <c r="CBH474" s="73"/>
      <c r="CBI474" s="73"/>
      <c r="CBJ474" s="73"/>
      <c r="CBK474" s="73"/>
      <c r="CBL474" s="73"/>
      <c r="CBM474" s="73"/>
      <c r="CBN474" s="73"/>
      <c r="CBO474" s="73"/>
      <c r="CBP474" s="73"/>
      <c r="CBQ474" s="73"/>
      <c r="CBR474" s="73"/>
      <c r="CBS474" s="73"/>
      <c r="CBT474" s="73"/>
      <c r="CBU474" s="73"/>
      <c r="CBV474" s="73"/>
      <c r="CBW474" s="73"/>
      <c r="CBX474" s="73"/>
      <c r="CBY474" s="73"/>
      <c r="CBZ474" s="73"/>
      <c r="CCA474" s="73"/>
      <c r="CCB474" s="73"/>
      <c r="CCC474" s="73"/>
      <c r="CCD474" s="73"/>
      <c r="CCE474" s="73"/>
      <c r="CCF474" s="73"/>
      <c r="CCG474" s="73"/>
      <c r="CCH474" s="73"/>
      <c r="CCI474" s="73"/>
      <c r="CCJ474" s="73"/>
      <c r="CCK474" s="73"/>
      <c r="CCL474" s="73"/>
      <c r="CCM474" s="73"/>
      <c r="CCN474" s="73"/>
      <c r="CCO474" s="73"/>
      <c r="CCP474" s="73"/>
      <c r="CCQ474" s="73"/>
      <c r="CCR474" s="73"/>
      <c r="CCS474" s="73"/>
      <c r="CCT474" s="73"/>
      <c r="CCU474" s="73"/>
      <c r="CCV474" s="73"/>
      <c r="CCW474" s="73"/>
      <c r="CCX474" s="73"/>
      <c r="CCY474" s="73"/>
      <c r="CCZ474" s="73"/>
      <c r="CDA474" s="73"/>
      <c r="CDB474" s="73"/>
      <c r="CDC474" s="73"/>
      <c r="CDD474" s="73"/>
      <c r="CDE474" s="73"/>
      <c r="CDF474" s="73"/>
      <c r="CDG474" s="73"/>
      <c r="CDH474" s="73"/>
      <c r="CDI474" s="73"/>
      <c r="CDJ474" s="73"/>
      <c r="CDK474" s="73"/>
      <c r="CDL474" s="73"/>
      <c r="CDM474" s="73"/>
      <c r="CDN474" s="73"/>
      <c r="CDO474" s="73"/>
      <c r="CDP474" s="73"/>
      <c r="CDQ474" s="73"/>
      <c r="CDR474" s="73"/>
      <c r="CDS474" s="73"/>
      <c r="CDT474" s="73"/>
      <c r="CDU474" s="73"/>
      <c r="CDV474" s="73"/>
      <c r="CDW474" s="73"/>
      <c r="CDX474" s="73"/>
      <c r="CDY474" s="73"/>
      <c r="CDZ474" s="73"/>
      <c r="CEA474" s="73"/>
      <c r="CEB474" s="73"/>
      <c r="CEC474" s="73"/>
      <c r="CED474" s="73"/>
      <c r="CEE474" s="73"/>
      <c r="CEF474" s="73"/>
      <c r="CEG474" s="73"/>
      <c r="CEH474" s="73"/>
      <c r="CEI474" s="73"/>
      <c r="CEJ474" s="73"/>
      <c r="CEK474" s="73"/>
      <c r="CEL474" s="73"/>
      <c r="CEM474" s="73"/>
      <c r="CEN474" s="73"/>
      <c r="CEO474" s="73"/>
      <c r="CEP474" s="73"/>
      <c r="CEQ474" s="73"/>
      <c r="CER474" s="73"/>
      <c r="CES474" s="73"/>
      <c r="CET474" s="73"/>
      <c r="CEU474" s="73"/>
      <c r="CEV474" s="73"/>
      <c r="CEW474" s="73"/>
      <c r="CEX474" s="73"/>
      <c r="CEY474" s="73"/>
      <c r="CEZ474" s="73"/>
      <c r="CFA474" s="73"/>
      <c r="CFB474" s="73"/>
      <c r="CFC474" s="73"/>
      <c r="CFD474" s="73"/>
      <c r="CFE474" s="73"/>
      <c r="CFF474" s="73"/>
      <c r="CFG474" s="73"/>
      <c r="CFH474" s="73"/>
      <c r="CFI474" s="73"/>
      <c r="CFJ474" s="73"/>
      <c r="CFK474" s="73"/>
      <c r="CFL474" s="73"/>
      <c r="CFM474" s="73"/>
      <c r="CFN474" s="73"/>
      <c r="CFO474" s="73"/>
      <c r="CFP474" s="73"/>
      <c r="CFQ474" s="73"/>
      <c r="CFR474" s="73"/>
      <c r="CFS474" s="73"/>
      <c r="CFT474" s="73"/>
      <c r="CFU474" s="73"/>
      <c r="CFV474" s="73"/>
      <c r="CFW474" s="73"/>
      <c r="CFX474" s="73"/>
      <c r="CFY474" s="73"/>
      <c r="CFZ474" s="73"/>
      <c r="CGA474" s="73"/>
      <c r="CGB474" s="73"/>
      <c r="CGC474" s="73"/>
      <c r="CGD474" s="73"/>
      <c r="CGE474" s="73"/>
      <c r="CGF474" s="73"/>
      <c r="CGG474" s="73"/>
      <c r="CGH474" s="73"/>
      <c r="CGI474" s="73"/>
      <c r="CGJ474" s="73"/>
      <c r="CGK474" s="73"/>
      <c r="CGL474" s="73"/>
      <c r="CGM474" s="73"/>
      <c r="CGN474" s="73"/>
      <c r="CGO474" s="73"/>
      <c r="CGP474" s="73"/>
      <c r="CGQ474" s="73"/>
      <c r="CGR474" s="73"/>
      <c r="CGS474" s="73"/>
      <c r="CGT474" s="73"/>
      <c r="CGU474" s="73"/>
      <c r="CGV474" s="73"/>
      <c r="CGW474" s="73"/>
      <c r="CGX474" s="73"/>
      <c r="CGY474" s="73"/>
      <c r="CGZ474" s="73"/>
      <c r="CHA474" s="73"/>
      <c r="CHB474" s="73"/>
      <c r="CHC474" s="73"/>
      <c r="CHD474" s="73"/>
      <c r="CHE474" s="73"/>
      <c r="CHF474" s="73"/>
      <c r="CHG474" s="73"/>
      <c r="CHH474" s="73"/>
      <c r="CHI474" s="73"/>
      <c r="CHJ474" s="73"/>
      <c r="CHK474" s="73"/>
      <c r="CHL474" s="73"/>
      <c r="CHM474" s="73"/>
      <c r="CHN474" s="73"/>
      <c r="CHO474" s="73"/>
      <c r="CHP474" s="73"/>
      <c r="CHQ474" s="73"/>
      <c r="CHR474" s="73"/>
      <c r="CHS474" s="73"/>
      <c r="CHT474" s="73"/>
      <c r="CHU474" s="73"/>
      <c r="CHV474" s="73"/>
      <c r="CHW474" s="73"/>
      <c r="CHX474" s="73"/>
      <c r="CHY474" s="73"/>
      <c r="CHZ474" s="73"/>
      <c r="CIA474" s="73"/>
      <c r="CIB474" s="73"/>
      <c r="CIC474" s="73"/>
      <c r="CID474" s="73"/>
      <c r="CIE474" s="73"/>
      <c r="CIF474" s="73"/>
      <c r="CIG474" s="73"/>
      <c r="CIH474" s="73"/>
      <c r="CII474" s="73"/>
      <c r="CIJ474" s="73"/>
      <c r="CIK474" s="73"/>
      <c r="CIL474" s="73"/>
      <c r="CIM474" s="73"/>
      <c r="CIN474" s="73"/>
      <c r="CIO474" s="73"/>
      <c r="CIP474" s="73"/>
      <c r="CIQ474" s="73"/>
      <c r="CIR474" s="73"/>
      <c r="CIS474" s="73"/>
      <c r="CIT474" s="73"/>
      <c r="CIU474" s="73"/>
      <c r="CIV474" s="73"/>
      <c r="CIW474" s="73"/>
      <c r="CIX474" s="73"/>
      <c r="CIY474" s="73"/>
      <c r="CIZ474" s="73"/>
      <c r="CJA474" s="73"/>
      <c r="CJB474" s="73"/>
      <c r="CJC474" s="73"/>
      <c r="CJD474" s="73"/>
      <c r="CJE474" s="73"/>
      <c r="CJF474" s="73"/>
      <c r="CJG474" s="73"/>
      <c r="CJH474" s="73"/>
      <c r="CJI474" s="73"/>
      <c r="CJJ474" s="73"/>
      <c r="CJK474" s="73"/>
      <c r="CJL474" s="73"/>
      <c r="CJM474" s="73"/>
      <c r="CJN474" s="73"/>
      <c r="CJO474" s="73"/>
      <c r="CJP474" s="73"/>
      <c r="CJQ474" s="73"/>
      <c r="CJR474" s="73"/>
      <c r="CJS474" s="73"/>
      <c r="CJT474" s="73"/>
      <c r="CJU474" s="73"/>
      <c r="CJV474" s="73"/>
      <c r="CJW474" s="73"/>
      <c r="CJX474" s="73"/>
      <c r="CJY474" s="73"/>
      <c r="CJZ474" s="73"/>
      <c r="CKA474" s="73"/>
      <c r="CKB474" s="73"/>
      <c r="CKC474" s="73"/>
      <c r="CKD474" s="73"/>
      <c r="CKE474" s="73"/>
      <c r="CKF474" s="73"/>
      <c r="CKG474" s="73"/>
      <c r="CKH474" s="73"/>
      <c r="CKI474" s="73"/>
      <c r="CKJ474" s="73"/>
      <c r="CKK474" s="73"/>
      <c r="CKL474" s="73"/>
      <c r="CKM474" s="73"/>
      <c r="CKN474" s="73"/>
      <c r="CKO474" s="73"/>
      <c r="CKP474" s="73"/>
      <c r="CKQ474" s="73"/>
      <c r="CKR474" s="73"/>
      <c r="CKS474" s="73"/>
      <c r="CKT474" s="73"/>
      <c r="CKU474" s="73"/>
      <c r="CKV474" s="73"/>
      <c r="CKW474" s="73"/>
      <c r="CKX474" s="73"/>
      <c r="CKY474" s="73"/>
      <c r="CKZ474" s="73"/>
      <c r="CLA474" s="73"/>
      <c r="CLB474" s="73"/>
      <c r="CLC474" s="73"/>
      <c r="CLD474" s="73"/>
      <c r="CLE474" s="73"/>
      <c r="CLF474" s="73"/>
      <c r="CLG474" s="73"/>
      <c r="CLH474" s="73"/>
      <c r="CLI474" s="73"/>
      <c r="CLJ474" s="73"/>
      <c r="CLK474" s="73"/>
      <c r="CLL474" s="73"/>
      <c r="CLM474" s="73"/>
      <c r="CLN474" s="73"/>
      <c r="CLO474" s="73"/>
      <c r="CLP474" s="73"/>
      <c r="CLQ474" s="73"/>
      <c r="CLR474" s="73"/>
      <c r="CLS474" s="73"/>
      <c r="CLT474" s="73"/>
      <c r="CLU474" s="73"/>
      <c r="CLV474" s="73"/>
      <c r="CLW474" s="73"/>
      <c r="CLX474" s="73"/>
      <c r="CLY474" s="73"/>
      <c r="CLZ474" s="73"/>
      <c r="CMA474" s="73"/>
      <c r="CMB474" s="73"/>
      <c r="CMC474" s="73"/>
      <c r="CMD474" s="73"/>
      <c r="CME474" s="73"/>
      <c r="CMF474" s="73"/>
      <c r="CMG474" s="73"/>
      <c r="CMH474" s="73"/>
      <c r="CMI474" s="73"/>
      <c r="CMJ474" s="73"/>
      <c r="CMK474" s="73"/>
      <c r="CML474" s="73"/>
      <c r="CMM474" s="73"/>
      <c r="CMN474" s="73"/>
      <c r="CMO474" s="73"/>
      <c r="CMP474" s="73"/>
      <c r="CMQ474" s="73"/>
      <c r="CMR474" s="73"/>
      <c r="CMS474" s="73"/>
      <c r="CMT474" s="73"/>
      <c r="CMU474" s="73"/>
      <c r="CMV474" s="73"/>
      <c r="CMW474" s="73"/>
      <c r="CMX474" s="73"/>
      <c r="CMY474" s="73"/>
      <c r="CMZ474" s="73"/>
      <c r="CNA474" s="73"/>
      <c r="CNB474" s="73"/>
      <c r="CNC474" s="73"/>
      <c r="CND474" s="73"/>
      <c r="CNE474" s="73"/>
      <c r="CNF474" s="73"/>
      <c r="CNG474" s="73"/>
      <c r="CNH474" s="73"/>
      <c r="CNI474" s="73"/>
      <c r="CNJ474" s="73"/>
      <c r="CNK474" s="73"/>
      <c r="CNL474" s="73"/>
      <c r="CNM474" s="73"/>
      <c r="CNN474" s="73"/>
      <c r="CNO474" s="73"/>
      <c r="CNP474" s="73"/>
      <c r="CNQ474" s="73"/>
      <c r="CNR474" s="73"/>
      <c r="CNS474" s="73"/>
      <c r="CNT474" s="73"/>
      <c r="CNU474" s="73"/>
      <c r="CNV474" s="73"/>
      <c r="CNW474" s="73"/>
      <c r="CNX474" s="73"/>
      <c r="CNY474" s="73"/>
      <c r="CNZ474" s="73"/>
      <c r="COA474" s="73"/>
      <c r="COB474" s="73"/>
      <c r="COC474" s="73"/>
      <c r="COD474" s="73"/>
      <c r="COE474" s="73"/>
      <c r="COF474" s="73"/>
      <c r="COG474" s="73"/>
      <c r="COH474" s="73"/>
      <c r="COI474" s="73"/>
      <c r="COJ474" s="73"/>
      <c r="COK474" s="73"/>
      <c r="COL474" s="73"/>
      <c r="COM474" s="73"/>
      <c r="CON474" s="73"/>
      <c r="COO474" s="73"/>
      <c r="COP474" s="73"/>
      <c r="COQ474" s="73"/>
      <c r="COR474" s="73"/>
      <c r="COS474" s="73"/>
      <c r="COT474" s="73"/>
      <c r="COU474" s="73"/>
      <c r="COV474" s="73"/>
      <c r="COW474" s="73"/>
      <c r="COX474" s="73"/>
      <c r="COY474" s="73"/>
      <c r="COZ474" s="73"/>
      <c r="CPA474" s="73"/>
      <c r="CPB474" s="73"/>
      <c r="CPC474" s="73"/>
      <c r="CPD474" s="73"/>
      <c r="CPE474" s="73"/>
      <c r="CPF474" s="73"/>
      <c r="CPG474" s="73"/>
      <c r="CPH474" s="73"/>
      <c r="CPI474" s="73"/>
      <c r="CPJ474" s="73"/>
      <c r="CPK474" s="73"/>
      <c r="CPL474" s="73"/>
      <c r="CPM474" s="73"/>
      <c r="CPN474" s="73"/>
      <c r="CPO474" s="73"/>
      <c r="CPP474" s="73"/>
      <c r="CPQ474" s="73"/>
      <c r="CPR474" s="73"/>
      <c r="CPS474" s="73"/>
      <c r="CPT474" s="73"/>
      <c r="CPU474" s="73"/>
      <c r="CPV474" s="73"/>
      <c r="CPW474" s="73"/>
      <c r="CPX474" s="73"/>
      <c r="CPY474" s="73"/>
      <c r="CPZ474" s="73"/>
      <c r="CQA474" s="73"/>
      <c r="CQB474" s="73"/>
      <c r="CQC474" s="73"/>
      <c r="CQD474" s="73"/>
      <c r="CQE474" s="73"/>
      <c r="CQF474" s="73"/>
      <c r="CQG474" s="73"/>
      <c r="CQH474" s="73"/>
      <c r="CQI474" s="73"/>
      <c r="CQJ474" s="73"/>
      <c r="CQK474" s="73"/>
      <c r="CQL474" s="73"/>
      <c r="CQM474" s="73"/>
      <c r="CQN474" s="73"/>
      <c r="CQO474" s="73"/>
      <c r="CQP474" s="73"/>
      <c r="CQQ474" s="73"/>
      <c r="CQR474" s="73"/>
      <c r="CQS474" s="73"/>
      <c r="CQT474" s="73"/>
      <c r="CQU474" s="73"/>
      <c r="CQV474" s="73"/>
      <c r="CQW474" s="73"/>
      <c r="CQX474" s="73"/>
      <c r="CQY474" s="73"/>
      <c r="CQZ474" s="73"/>
      <c r="CRA474" s="73"/>
      <c r="CRB474" s="73"/>
      <c r="CRC474" s="73"/>
      <c r="CRD474" s="73"/>
      <c r="CRE474" s="73"/>
      <c r="CRF474" s="73"/>
      <c r="CRG474" s="73"/>
      <c r="CRH474" s="73"/>
      <c r="CRI474" s="73"/>
      <c r="CRJ474" s="73"/>
      <c r="CRK474" s="73"/>
      <c r="CRL474" s="73"/>
      <c r="CRM474" s="73"/>
      <c r="CRN474" s="73"/>
      <c r="CRO474" s="73"/>
      <c r="CRP474" s="73"/>
      <c r="CRQ474" s="73"/>
      <c r="CRR474" s="73"/>
      <c r="CRS474" s="73"/>
      <c r="CRT474" s="73"/>
      <c r="CRU474" s="73"/>
      <c r="CRV474" s="73"/>
      <c r="CRW474" s="73"/>
      <c r="CRX474" s="73"/>
      <c r="CRY474" s="73"/>
      <c r="CRZ474" s="73"/>
      <c r="CSA474" s="73"/>
      <c r="CSB474" s="73"/>
      <c r="CSC474" s="73"/>
      <c r="CSD474" s="73"/>
      <c r="CSE474" s="73"/>
      <c r="CSF474" s="73"/>
      <c r="CSG474" s="73"/>
      <c r="CSH474" s="73"/>
      <c r="CSI474" s="73"/>
      <c r="CSJ474" s="73"/>
      <c r="CSK474" s="73"/>
      <c r="CSL474" s="73"/>
      <c r="CSM474" s="73"/>
      <c r="CSN474" s="73"/>
      <c r="CSO474" s="73"/>
      <c r="CSP474" s="73"/>
      <c r="CSQ474" s="73"/>
      <c r="CSR474" s="73"/>
      <c r="CSS474" s="73"/>
      <c r="CST474" s="73"/>
      <c r="CSU474" s="73"/>
      <c r="CSV474" s="73"/>
      <c r="CSW474" s="73"/>
      <c r="CSX474" s="73"/>
      <c r="CSY474" s="73"/>
      <c r="CSZ474" s="73"/>
      <c r="CTA474" s="73"/>
      <c r="CTB474" s="73"/>
      <c r="CTC474" s="73"/>
      <c r="CTD474" s="73"/>
      <c r="CTE474" s="73"/>
      <c r="CTF474" s="73"/>
      <c r="CTG474" s="73"/>
      <c r="CTH474" s="73"/>
      <c r="CTI474" s="73"/>
      <c r="CTJ474" s="73"/>
      <c r="CTK474" s="73"/>
      <c r="CTL474" s="73"/>
      <c r="CTM474" s="73"/>
      <c r="CTN474" s="73"/>
      <c r="CTO474" s="73"/>
      <c r="CTP474" s="73"/>
      <c r="CTQ474" s="73"/>
      <c r="CTR474" s="73"/>
      <c r="CTS474" s="73"/>
      <c r="CTT474" s="73"/>
      <c r="CTU474" s="73"/>
      <c r="CTV474" s="73"/>
      <c r="CTW474" s="73"/>
      <c r="CTX474" s="73"/>
      <c r="CTY474" s="73"/>
      <c r="CTZ474" s="73"/>
      <c r="CUA474" s="73"/>
      <c r="CUB474" s="73"/>
      <c r="CUC474" s="73"/>
      <c r="CUD474" s="73"/>
      <c r="CUE474" s="73"/>
      <c r="CUF474" s="73"/>
      <c r="CUG474" s="73"/>
      <c r="CUH474" s="73"/>
      <c r="CUI474" s="73"/>
      <c r="CUJ474" s="73"/>
      <c r="CUK474" s="73"/>
      <c r="CUL474" s="73"/>
      <c r="CUM474" s="73"/>
      <c r="CUN474" s="73"/>
      <c r="CUO474" s="73"/>
      <c r="CUP474" s="73"/>
      <c r="CUQ474" s="73"/>
      <c r="CUR474" s="73"/>
      <c r="CUS474" s="73"/>
      <c r="CUT474" s="73"/>
      <c r="CUU474" s="73"/>
      <c r="CUV474" s="73"/>
      <c r="CUW474" s="73"/>
      <c r="CUX474" s="73"/>
      <c r="CUY474" s="73"/>
      <c r="CUZ474" s="73"/>
      <c r="CVA474" s="73"/>
      <c r="CVB474" s="73"/>
      <c r="CVC474" s="73"/>
      <c r="CVD474" s="73"/>
      <c r="CVE474" s="73"/>
      <c r="CVF474" s="73"/>
      <c r="CVG474" s="73"/>
      <c r="CVH474" s="73"/>
      <c r="CVI474" s="73"/>
      <c r="CVJ474" s="73"/>
      <c r="CVK474" s="73"/>
      <c r="CVL474" s="73"/>
      <c r="CVM474" s="73"/>
      <c r="CVN474" s="73"/>
      <c r="CVO474" s="73"/>
      <c r="CVP474" s="73"/>
      <c r="CVQ474" s="73"/>
      <c r="CVR474" s="73"/>
      <c r="CVS474" s="73"/>
      <c r="CVT474" s="73"/>
      <c r="CVU474" s="73"/>
      <c r="CVV474" s="73"/>
      <c r="CVW474" s="73"/>
      <c r="CVX474" s="73"/>
      <c r="CVY474" s="73"/>
      <c r="CVZ474" s="73"/>
      <c r="CWA474" s="73"/>
      <c r="CWB474" s="73"/>
      <c r="CWC474" s="73"/>
      <c r="CWD474" s="73"/>
      <c r="CWE474" s="73"/>
      <c r="CWF474" s="73"/>
      <c r="CWG474" s="73"/>
      <c r="CWH474" s="73"/>
      <c r="CWI474" s="73"/>
      <c r="CWJ474" s="73"/>
      <c r="CWK474" s="73"/>
      <c r="CWL474" s="73"/>
      <c r="CWM474" s="73"/>
      <c r="CWN474" s="73"/>
      <c r="CWO474" s="73"/>
      <c r="CWP474" s="73"/>
      <c r="CWQ474" s="73"/>
      <c r="CWR474" s="73"/>
      <c r="CWS474" s="73"/>
      <c r="CWT474" s="73"/>
      <c r="CWU474" s="73"/>
      <c r="CWV474" s="73"/>
      <c r="CWW474" s="73"/>
      <c r="CWX474" s="73"/>
      <c r="CWY474" s="73"/>
      <c r="CWZ474" s="73"/>
      <c r="CXA474" s="73"/>
      <c r="CXB474" s="73"/>
      <c r="CXC474" s="73"/>
      <c r="CXD474" s="73"/>
      <c r="CXE474" s="73"/>
      <c r="CXF474" s="73"/>
      <c r="CXG474" s="73"/>
      <c r="CXH474" s="73"/>
      <c r="CXI474" s="73"/>
      <c r="CXJ474" s="73"/>
      <c r="CXK474" s="73"/>
      <c r="CXL474" s="73"/>
      <c r="CXM474" s="73"/>
      <c r="CXN474" s="73"/>
      <c r="CXO474" s="73"/>
      <c r="CXP474" s="73"/>
      <c r="CXQ474" s="73"/>
      <c r="CXR474" s="73"/>
      <c r="CXS474" s="73"/>
      <c r="CXT474" s="73"/>
      <c r="CXU474" s="73"/>
      <c r="CXV474" s="73"/>
      <c r="CXW474" s="73"/>
      <c r="CXX474" s="73"/>
      <c r="CXY474" s="73"/>
      <c r="CXZ474" s="73"/>
      <c r="CYA474" s="73"/>
      <c r="CYB474" s="73"/>
      <c r="CYC474" s="73"/>
      <c r="CYD474" s="73"/>
      <c r="CYE474" s="73"/>
      <c r="CYF474" s="73"/>
      <c r="CYG474" s="73"/>
      <c r="CYH474" s="73"/>
      <c r="CYI474" s="73"/>
      <c r="CYJ474" s="73"/>
      <c r="CYK474" s="73"/>
      <c r="CYL474" s="73"/>
      <c r="CYM474" s="73"/>
      <c r="CYN474" s="73"/>
      <c r="CYO474" s="73"/>
      <c r="CYP474" s="73"/>
      <c r="CYQ474" s="73"/>
      <c r="CYR474" s="73"/>
      <c r="CYS474" s="73"/>
      <c r="CYT474" s="73"/>
      <c r="CYU474" s="73"/>
      <c r="CYV474" s="73"/>
      <c r="CYW474" s="73"/>
      <c r="CYX474" s="73"/>
      <c r="CYY474" s="73"/>
      <c r="CYZ474" s="73"/>
      <c r="CZA474" s="73"/>
      <c r="CZB474" s="73"/>
      <c r="CZC474" s="73"/>
      <c r="CZD474" s="73"/>
      <c r="CZE474" s="73"/>
      <c r="CZF474" s="73"/>
      <c r="CZG474" s="73"/>
      <c r="CZH474" s="73"/>
      <c r="CZI474" s="73"/>
      <c r="CZJ474" s="73"/>
      <c r="CZK474" s="73"/>
      <c r="CZL474" s="73"/>
      <c r="CZM474" s="73"/>
      <c r="CZN474" s="73"/>
      <c r="CZO474" s="73"/>
      <c r="CZP474" s="73"/>
      <c r="CZQ474" s="73"/>
      <c r="CZR474" s="73"/>
      <c r="CZS474" s="73"/>
      <c r="CZT474" s="73"/>
      <c r="CZU474" s="73"/>
      <c r="CZV474" s="73"/>
      <c r="CZW474" s="73"/>
      <c r="CZX474" s="73"/>
      <c r="CZY474" s="73"/>
      <c r="CZZ474" s="73"/>
      <c r="DAA474" s="73"/>
      <c r="DAB474" s="73"/>
      <c r="DAC474" s="73"/>
      <c r="DAD474" s="73"/>
      <c r="DAE474" s="73"/>
      <c r="DAF474" s="73"/>
      <c r="DAG474" s="73"/>
      <c r="DAH474" s="73"/>
      <c r="DAI474" s="73"/>
      <c r="DAJ474" s="73"/>
      <c r="DAK474" s="73"/>
      <c r="DAL474" s="73"/>
      <c r="DAM474" s="73"/>
      <c r="DAN474" s="73"/>
      <c r="DAO474" s="73"/>
      <c r="DAP474" s="73"/>
      <c r="DAQ474" s="73"/>
      <c r="DAR474" s="73"/>
      <c r="DAS474" s="73"/>
      <c r="DAT474" s="73"/>
      <c r="DAU474" s="73"/>
      <c r="DAV474" s="73"/>
      <c r="DAW474" s="73"/>
      <c r="DAX474" s="73"/>
      <c r="DAY474" s="73"/>
      <c r="DAZ474" s="73"/>
      <c r="DBA474" s="73"/>
      <c r="DBB474" s="73"/>
      <c r="DBC474" s="73"/>
      <c r="DBD474" s="73"/>
      <c r="DBE474" s="73"/>
      <c r="DBF474" s="73"/>
      <c r="DBG474" s="73"/>
      <c r="DBH474" s="73"/>
      <c r="DBI474" s="73"/>
      <c r="DBJ474" s="73"/>
      <c r="DBK474" s="73"/>
      <c r="DBL474" s="73"/>
      <c r="DBM474" s="73"/>
      <c r="DBN474" s="73"/>
      <c r="DBO474" s="73"/>
      <c r="DBP474" s="73"/>
      <c r="DBQ474" s="73"/>
      <c r="DBR474" s="73"/>
      <c r="DBS474" s="73"/>
      <c r="DBT474" s="73"/>
      <c r="DBU474" s="73"/>
      <c r="DBV474" s="73"/>
      <c r="DBW474" s="73"/>
      <c r="DBX474" s="73"/>
      <c r="DBY474" s="73"/>
      <c r="DBZ474" s="73"/>
      <c r="DCA474" s="73"/>
      <c r="DCB474" s="73"/>
      <c r="DCC474" s="73"/>
      <c r="DCD474" s="73"/>
      <c r="DCE474" s="73"/>
      <c r="DCF474" s="73"/>
      <c r="DCG474" s="73"/>
      <c r="DCH474" s="73"/>
      <c r="DCI474" s="73"/>
      <c r="DCJ474" s="73"/>
      <c r="DCK474" s="73"/>
      <c r="DCL474" s="73"/>
      <c r="DCM474" s="73"/>
      <c r="DCN474" s="73"/>
      <c r="DCO474" s="73"/>
      <c r="DCP474" s="73"/>
      <c r="DCQ474" s="73"/>
      <c r="DCR474" s="73"/>
      <c r="DCS474" s="73"/>
      <c r="DCT474" s="73"/>
      <c r="DCU474" s="73"/>
      <c r="DCV474" s="73"/>
      <c r="DCW474" s="73"/>
      <c r="DCX474" s="73"/>
      <c r="DCY474" s="73"/>
      <c r="DCZ474" s="73"/>
      <c r="DDA474" s="73"/>
      <c r="DDB474" s="73"/>
      <c r="DDC474" s="73"/>
      <c r="DDD474" s="73"/>
      <c r="DDE474" s="73"/>
      <c r="DDF474" s="73"/>
      <c r="DDG474" s="73"/>
      <c r="DDH474" s="73"/>
      <c r="DDI474" s="73"/>
      <c r="DDJ474" s="73"/>
      <c r="DDK474" s="73"/>
      <c r="DDL474" s="73"/>
      <c r="DDM474" s="73"/>
      <c r="DDN474" s="73"/>
      <c r="DDO474" s="73"/>
      <c r="DDP474" s="73"/>
      <c r="DDQ474" s="73"/>
      <c r="DDR474" s="73"/>
      <c r="DDS474" s="73"/>
      <c r="DDT474" s="73"/>
      <c r="DDU474" s="73"/>
      <c r="DDV474" s="73"/>
      <c r="DDW474" s="73"/>
      <c r="DDX474" s="73"/>
      <c r="DDY474" s="73"/>
      <c r="DDZ474" s="73"/>
      <c r="DEA474" s="73"/>
      <c r="DEB474" s="73"/>
      <c r="DEC474" s="73"/>
      <c r="DED474" s="73"/>
      <c r="DEE474" s="73"/>
      <c r="DEF474" s="73"/>
      <c r="DEG474" s="73"/>
      <c r="DEH474" s="73"/>
      <c r="DEI474" s="73"/>
      <c r="DEJ474" s="73"/>
      <c r="DEK474" s="73"/>
      <c r="DEL474" s="73"/>
      <c r="DEM474" s="73"/>
      <c r="DEN474" s="73"/>
      <c r="DEO474" s="73"/>
      <c r="DEP474" s="73"/>
      <c r="DEQ474" s="73"/>
      <c r="DER474" s="73"/>
      <c r="DES474" s="73"/>
      <c r="DET474" s="73"/>
      <c r="DEU474" s="73"/>
      <c r="DEV474" s="73"/>
      <c r="DEW474" s="73"/>
      <c r="DEX474" s="73"/>
      <c r="DEY474" s="73"/>
      <c r="DEZ474" s="73"/>
      <c r="DFA474" s="73"/>
      <c r="DFB474" s="73"/>
      <c r="DFC474" s="73"/>
      <c r="DFD474" s="73"/>
      <c r="DFE474" s="73"/>
      <c r="DFF474" s="73"/>
      <c r="DFG474" s="73"/>
      <c r="DFH474" s="73"/>
      <c r="DFI474" s="73"/>
      <c r="DFJ474" s="73"/>
      <c r="DFK474" s="73"/>
      <c r="DFL474" s="73"/>
      <c r="DFM474" s="73"/>
      <c r="DFN474" s="73"/>
      <c r="DFO474" s="73"/>
      <c r="DFP474" s="73"/>
      <c r="DFQ474" s="73"/>
      <c r="DFR474" s="73"/>
      <c r="DFS474" s="73"/>
      <c r="DFT474" s="73"/>
      <c r="DFU474" s="73"/>
      <c r="DFV474" s="73"/>
      <c r="DFW474" s="73"/>
      <c r="DFX474" s="73"/>
      <c r="DFY474" s="73"/>
      <c r="DFZ474" s="73"/>
      <c r="DGA474" s="73"/>
      <c r="DGB474" s="73"/>
      <c r="DGC474" s="73"/>
      <c r="DGD474" s="73"/>
      <c r="DGE474" s="73"/>
      <c r="DGF474" s="73"/>
      <c r="DGG474" s="73"/>
      <c r="DGH474" s="73"/>
      <c r="DGI474" s="73"/>
      <c r="DGJ474" s="73"/>
      <c r="DGK474" s="73"/>
      <c r="DGL474" s="73"/>
      <c r="DGM474" s="73"/>
      <c r="DGN474" s="73"/>
      <c r="DGO474" s="73"/>
      <c r="DGP474" s="73"/>
      <c r="DGQ474" s="73"/>
      <c r="DGR474" s="73"/>
      <c r="DGS474" s="73"/>
      <c r="DGT474" s="73"/>
      <c r="DGU474" s="73"/>
      <c r="DGV474" s="73"/>
      <c r="DGW474" s="73"/>
      <c r="DGX474" s="73"/>
      <c r="DGY474" s="73"/>
      <c r="DGZ474" s="73"/>
      <c r="DHA474" s="73"/>
      <c r="DHB474" s="73"/>
      <c r="DHC474" s="73"/>
      <c r="DHD474" s="73"/>
      <c r="DHE474" s="73"/>
      <c r="DHF474" s="73"/>
      <c r="DHG474" s="73"/>
      <c r="DHH474" s="73"/>
      <c r="DHI474" s="73"/>
      <c r="DHJ474" s="73"/>
      <c r="DHK474" s="73"/>
      <c r="DHL474" s="73"/>
      <c r="DHM474" s="73"/>
      <c r="DHN474" s="73"/>
      <c r="DHO474" s="73"/>
      <c r="DHP474" s="73"/>
      <c r="DHQ474" s="73"/>
      <c r="DHR474" s="73"/>
      <c r="DHS474" s="73"/>
      <c r="DHT474" s="73"/>
      <c r="DHU474" s="73"/>
      <c r="DHV474" s="73"/>
      <c r="DHW474" s="73"/>
      <c r="DHX474" s="73"/>
      <c r="DHY474" s="73"/>
      <c r="DHZ474" s="73"/>
      <c r="DIA474" s="73"/>
      <c r="DIB474" s="73"/>
      <c r="DIC474" s="73"/>
      <c r="DID474" s="73"/>
      <c r="DIE474" s="73"/>
      <c r="DIF474" s="73"/>
      <c r="DIG474" s="73"/>
      <c r="DIH474" s="73"/>
      <c r="DII474" s="73"/>
      <c r="DIJ474" s="73"/>
      <c r="DIK474" s="73"/>
      <c r="DIL474" s="73"/>
      <c r="DIM474" s="73"/>
      <c r="DIN474" s="73"/>
      <c r="DIO474" s="73"/>
      <c r="DIP474" s="73"/>
      <c r="DIQ474" s="73"/>
      <c r="DIR474" s="73"/>
      <c r="DIS474" s="73"/>
      <c r="DIT474" s="73"/>
      <c r="DIU474" s="73"/>
      <c r="DIV474" s="73"/>
      <c r="DIW474" s="73"/>
      <c r="DIX474" s="73"/>
      <c r="DIY474" s="73"/>
      <c r="DIZ474" s="73"/>
      <c r="DJA474" s="73"/>
      <c r="DJB474" s="73"/>
      <c r="DJC474" s="73"/>
      <c r="DJD474" s="73"/>
      <c r="DJE474" s="73"/>
      <c r="DJF474" s="73"/>
      <c r="DJG474" s="73"/>
      <c r="DJH474" s="73"/>
      <c r="DJI474" s="73"/>
      <c r="DJJ474" s="73"/>
      <c r="DJK474" s="73"/>
      <c r="DJL474" s="73"/>
      <c r="DJM474" s="73"/>
      <c r="DJN474" s="73"/>
      <c r="DJO474" s="73"/>
      <c r="DJP474" s="73"/>
      <c r="DJQ474" s="73"/>
      <c r="DJR474" s="73"/>
      <c r="DJS474" s="73"/>
      <c r="DJT474" s="73"/>
      <c r="DJU474" s="73"/>
      <c r="DJV474" s="73"/>
      <c r="DJW474" s="73"/>
      <c r="DJX474" s="73"/>
      <c r="DJY474" s="73"/>
      <c r="DJZ474" s="73"/>
      <c r="DKA474" s="73"/>
      <c r="DKB474" s="73"/>
      <c r="DKC474" s="73"/>
      <c r="DKD474" s="73"/>
      <c r="DKE474" s="73"/>
      <c r="DKF474" s="73"/>
      <c r="DKG474" s="73"/>
      <c r="DKH474" s="73"/>
      <c r="DKI474" s="73"/>
      <c r="DKJ474" s="73"/>
      <c r="DKK474" s="73"/>
      <c r="DKL474" s="73"/>
      <c r="DKM474" s="73"/>
      <c r="DKN474" s="73"/>
      <c r="DKO474" s="73"/>
      <c r="DKP474" s="73"/>
      <c r="DKQ474" s="73"/>
      <c r="DKR474" s="73"/>
      <c r="DKS474" s="73"/>
      <c r="DKT474" s="73"/>
      <c r="DKU474" s="73"/>
      <c r="DKV474" s="73"/>
      <c r="DKW474" s="73"/>
      <c r="DKX474" s="73"/>
      <c r="DKY474" s="73"/>
      <c r="DKZ474" s="73"/>
      <c r="DLA474" s="73"/>
      <c r="DLB474" s="73"/>
      <c r="DLC474" s="73"/>
      <c r="DLD474" s="73"/>
      <c r="DLE474" s="73"/>
      <c r="DLF474" s="73"/>
      <c r="DLG474" s="73"/>
      <c r="DLH474" s="73"/>
      <c r="DLI474" s="73"/>
      <c r="DLJ474" s="73"/>
      <c r="DLK474" s="73"/>
      <c r="DLL474" s="73"/>
      <c r="DLM474" s="73"/>
      <c r="DLN474" s="73"/>
      <c r="DLO474" s="73"/>
      <c r="DLP474" s="73"/>
      <c r="DLQ474" s="73"/>
      <c r="DLR474" s="73"/>
      <c r="DLS474" s="73"/>
      <c r="DLT474" s="73"/>
      <c r="DLU474" s="73"/>
      <c r="DLV474" s="73"/>
      <c r="DLW474" s="73"/>
      <c r="DLX474" s="73"/>
      <c r="DLY474" s="73"/>
      <c r="DLZ474" s="73"/>
      <c r="DMA474" s="73"/>
      <c r="DMB474" s="73"/>
      <c r="DMC474" s="73"/>
      <c r="DMD474" s="73"/>
      <c r="DME474" s="73"/>
      <c r="DMF474" s="73"/>
      <c r="DMG474" s="73"/>
      <c r="DMH474" s="73"/>
      <c r="DMI474" s="73"/>
      <c r="DMJ474" s="73"/>
      <c r="DMK474" s="73"/>
      <c r="DML474" s="73"/>
      <c r="DMM474" s="73"/>
      <c r="DMN474" s="73"/>
      <c r="DMO474" s="73"/>
      <c r="DMP474" s="73"/>
      <c r="DMQ474" s="73"/>
      <c r="DMR474" s="73"/>
      <c r="DMS474" s="73"/>
      <c r="DMT474" s="73"/>
      <c r="DMU474" s="73"/>
      <c r="DMV474" s="73"/>
      <c r="DMW474" s="73"/>
      <c r="DMX474" s="73"/>
      <c r="DMY474" s="73"/>
      <c r="DMZ474" s="73"/>
      <c r="DNA474" s="73"/>
      <c r="DNB474" s="73"/>
      <c r="DNC474" s="73"/>
      <c r="DND474" s="73"/>
      <c r="DNE474" s="73"/>
      <c r="DNF474" s="73"/>
      <c r="DNG474" s="73"/>
      <c r="DNH474" s="73"/>
      <c r="DNI474" s="73"/>
      <c r="DNJ474" s="73"/>
      <c r="DNK474" s="73"/>
      <c r="DNL474" s="73"/>
      <c r="DNM474" s="73"/>
      <c r="DNN474" s="73"/>
      <c r="DNO474" s="73"/>
      <c r="DNP474" s="73"/>
      <c r="DNQ474" s="73"/>
      <c r="DNR474" s="73"/>
      <c r="DNS474" s="73"/>
      <c r="DNT474" s="73"/>
      <c r="DNU474" s="73"/>
      <c r="DNV474" s="73"/>
      <c r="DNW474" s="73"/>
      <c r="DNX474" s="73"/>
      <c r="DNY474" s="73"/>
      <c r="DNZ474" s="73"/>
      <c r="DOA474" s="73"/>
      <c r="DOB474" s="73"/>
      <c r="DOC474" s="73"/>
      <c r="DOD474" s="73"/>
      <c r="DOE474" s="73"/>
      <c r="DOF474" s="73"/>
      <c r="DOG474" s="73"/>
      <c r="DOH474" s="73"/>
      <c r="DOI474" s="73"/>
      <c r="DOJ474" s="73"/>
      <c r="DOK474" s="73"/>
      <c r="DOL474" s="73"/>
      <c r="DOM474" s="73"/>
      <c r="DON474" s="73"/>
      <c r="DOO474" s="73"/>
      <c r="DOP474" s="73"/>
      <c r="DOQ474" s="73"/>
      <c r="DOR474" s="73"/>
      <c r="DOS474" s="73"/>
      <c r="DOT474" s="73"/>
      <c r="DOU474" s="73"/>
      <c r="DOV474" s="73"/>
      <c r="DOW474" s="73"/>
      <c r="DOX474" s="73"/>
      <c r="DOY474" s="73"/>
      <c r="DOZ474" s="73"/>
      <c r="DPA474" s="73"/>
      <c r="DPB474" s="73"/>
      <c r="DPC474" s="73"/>
      <c r="DPD474" s="73"/>
      <c r="DPE474" s="73"/>
      <c r="DPF474" s="73"/>
      <c r="DPG474" s="73"/>
      <c r="DPH474" s="73"/>
      <c r="DPI474" s="73"/>
      <c r="DPJ474" s="73"/>
      <c r="DPK474" s="73"/>
      <c r="DPL474" s="73"/>
      <c r="DPM474" s="73"/>
      <c r="DPN474" s="73"/>
      <c r="DPO474" s="73"/>
      <c r="DPP474" s="73"/>
      <c r="DPQ474" s="73"/>
      <c r="DPR474" s="73"/>
      <c r="DPS474" s="73"/>
      <c r="DPT474" s="73"/>
      <c r="DPU474" s="73"/>
      <c r="DPV474" s="73"/>
      <c r="DPW474" s="73"/>
      <c r="DPX474" s="73"/>
      <c r="DPY474" s="73"/>
      <c r="DPZ474" s="73"/>
      <c r="DQA474" s="73"/>
      <c r="DQB474" s="73"/>
      <c r="DQC474" s="73"/>
      <c r="DQD474" s="73"/>
      <c r="DQE474" s="73"/>
      <c r="DQF474" s="73"/>
      <c r="DQG474" s="73"/>
      <c r="DQH474" s="73"/>
      <c r="DQI474" s="73"/>
      <c r="DQJ474" s="73"/>
      <c r="DQK474" s="73"/>
      <c r="DQL474" s="73"/>
      <c r="DQM474" s="73"/>
      <c r="DQN474" s="73"/>
      <c r="DQO474" s="73"/>
      <c r="DQP474" s="73"/>
      <c r="DQQ474" s="73"/>
      <c r="DQR474" s="73"/>
      <c r="DQS474" s="73"/>
      <c r="DQT474" s="73"/>
      <c r="DQU474" s="73"/>
      <c r="DQV474" s="73"/>
      <c r="DQW474" s="73"/>
      <c r="DQX474" s="73"/>
      <c r="DQY474" s="73"/>
      <c r="DQZ474" s="73"/>
      <c r="DRA474" s="73"/>
      <c r="DRB474" s="73"/>
      <c r="DRC474" s="73"/>
      <c r="DRD474" s="73"/>
      <c r="DRE474" s="73"/>
      <c r="DRF474" s="73"/>
      <c r="DRG474" s="73"/>
      <c r="DRH474" s="73"/>
      <c r="DRI474" s="73"/>
      <c r="DRJ474" s="73"/>
      <c r="DRK474" s="73"/>
      <c r="DRL474" s="73"/>
      <c r="DRM474" s="73"/>
      <c r="DRN474" s="73"/>
      <c r="DRO474" s="73"/>
      <c r="DRP474" s="73"/>
      <c r="DRQ474" s="73"/>
      <c r="DRR474" s="73"/>
      <c r="DRS474" s="73"/>
      <c r="DRT474" s="73"/>
      <c r="DRU474" s="73"/>
      <c r="DRV474" s="73"/>
      <c r="DRW474" s="73"/>
      <c r="DRX474" s="73"/>
      <c r="DRY474" s="73"/>
      <c r="DRZ474" s="73"/>
      <c r="DSA474" s="73"/>
      <c r="DSB474" s="73"/>
      <c r="DSC474" s="73"/>
      <c r="DSD474" s="73"/>
      <c r="DSE474" s="73"/>
      <c r="DSF474" s="73"/>
      <c r="DSG474" s="73"/>
      <c r="DSH474" s="73"/>
      <c r="DSI474" s="73"/>
      <c r="DSJ474" s="73"/>
      <c r="DSK474" s="73"/>
      <c r="DSL474" s="73"/>
      <c r="DSM474" s="73"/>
      <c r="DSN474" s="73"/>
      <c r="DSO474" s="73"/>
      <c r="DSP474" s="73"/>
      <c r="DSQ474" s="73"/>
      <c r="DSR474" s="73"/>
      <c r="DSS474" s="73"/>
      <c r="DST474" s="73"/>
      <c r="DSU474" s="73"/>
      <c r="DSV474" s="73"/>
      <c r="DSW474" s="73"/>
      <c r="DSX474" s="73"/>
      <c r="DSY474" s="73"/>
      <c r="DSZ474" s="73"/>
      <c r="DTA474" s="73"/>
      <c r="DTB474" s="73"/>
      <c r="DTC474" s="73"/>
      <c r="DTD474" s="73"/>
      <c r="DTE474" s="73"/>
      <c r="DTF474" s="73"/>
      <c r="DTG474" s="73"/>
      <c r="DTH474" s="73"/>
      <c r="DTI474" s="73"/>
      <c r="DTJ474" s="73"/>
      <c r="DTK474" s="73"/>
      <c r="DTL474" s="73"/>
      <c r="DTM474" s="73"/>
      <c r="DTN474" s="73"/>
      <c r="DTO474" s="73"/>
      <c r="DTP474" s="73"/>
      <c r="DTQ474" s="73"/>
      <c r="DTR474" s="73"/>
      <c r="DTS474" s="73"/>
      <c r="DTT474" s="73"/>
      <c r="DTU474" s="73"/>
      <c r="DTV474" s="73"/>
      <c r="DTW474" s="73"/>
      <c r="DTX474" s="73"/>
      <c r="DTY474" s="73"/>
      <c r="DTZ474" s="73"/>
      <c r="DUA474" s="73"/>
      <c r="DUB474" s="73"/>
      <c r="DUC474" s="73"/>
      <c r="DUD474" s="73"/>
      <c r="DUE474" s="73"/>
      <c r="DUF474" s="73"/>
      <c r="DUG474" s="73"/>
      <c r="DUH474" s="73"/>
      <c r="DUI474" s="73"/>
      <c r="DUJ474" s="73"/>
      <c r="DUK474" s="73"/>
      <c r="DUL474" s="73"/>
      <c r="DUM474" s="73"/>
      <c r="DUN474" s="73"/>
      <c r="DUO474" s="73"/>
      <c r="DUP474" s="73"/>
      <c r="DUQ474" s="73"/>
      <c r="DUR474" s="73"/>
      <c r="DUS474" s="73"/>
      <c r="DUT474" s="73"/>
      <c r="DUU474" s="73"/>
      <c r="DUV474" s="73"/>
      <c r="DUW474" s="73"/>
      <c r="DUX474" s="73"/>
      <c r="DUY474" s="73"/>
      <c r="DUZ474" s="73"/>
      <c r="DVA474" s="73"/>
      <c r="DVB474" s="73"/>
      <c r="DVC474" s="73"/>
      <c r="DVD474" s="73"/>
      <c r="DVE474" s="73"/>
      <c r="DVF474" s="73"/>
      <c r="DVG474" s="73"/>
      <c r="DVH474" s="73"/>
      <c r="DVI474" s="73"/>
      <c r="DVJ474" s="73"/>
      <c r="DVK474" s="73"/>
      <c r="DVL474" s="73"/>
      <c r="DVM474" s="73"/>
      <c r="DVN474" s="73"/>
      <c r="DVO474" s="73"/>
      <c r="DVP474" s="73"/>
      <c r="DVQ474" s="73"/>
      <c r="DVR474" s="73"/>
      <c r="DVS474" s="73"/>
      <c r="DVT474" s="73"/>
      <c r="DVU474" s="73"/>
      <c r="DVV474" s="73"/>
      <c r="DVW474" s="73"/>
      <c r="DVX474" s="73"/>
      <c r="DVY474" s="73"/>
      <c r="DVZ474" s="73"/>
      <c r="DWA474" s="73"/>
      <c r="DWB474" s="73"/>
      <c r="DWC474" s="73"/>
      <c r="DWD474" s="73"/>
      <c r="DWE474" s="73"/>
      <c r="DWF474" s="73"/>
      <c r="DWG474" s="73"/>
      <c r="DWH474" s="73"/>
      <c r="DWI474" s="73"/>
      <c r="DWJ474" s="73"/>
      <c r="DWK474" s="73"/>
      <c r="DWL474" s="73"/>
      <c r="DWM474" s="73"/>
      <c r="DWN474" s="73"/>
      <c r="DWO474" s="73"/>
      <c r="DWP474" s="73"/>
      <c r="DWQ474" s="73"/>
      <c r="DWR474" s="73"/>
      <c r="DWS474" s="73"/>
      <c r="DWT474" s="73"/>
      <c r="DWU474" s="73"/>
      <c r="DWV474" s="73"/>
      <c r="DWW474" s="73"/>
      <c r="DWX474" s="73"/>
      <c r="DWY474" s="73"/>
      <c r="DWZ474" s="73"/>
      <c r="DXA474" s="73"/>
      <c r="DXB474" s="73"/>
      <c r="DXC474" s="73"/>
      <c r="DXD474" s="73"/>
      <c r="DXE474" s="73"/>
      <c r="DXF474" s="73"/>
      <c r="DXG474" s="73"/>
      <c r="DXH474" s="73"/>
      <c r="DXI474" s="73"/>
      <c r="DXJ474" s="73"/>
      <c r="DXK474" s="73"/>
      <c r="DXL474" s="73"/>
      <c r="DXM474" s="73"/>
      <c r="DXN474" s="73"/>
      <c r="DXO474" s="73"/>
      <c r="DXP474" s="73"/>
      <c r="DXQ474" s="73"/>
      <c r="DXR474" s="73"/>
      <c r="DXS474" s="73"/>
      <c r="DXT474" s="73"/>
      <c r="DXU474" s="73"/>
      <c r="DXV474" s="73"/>
      <c r="DXW474" s="73"/>
      <c r="DXX474" s="73"/>
      <c r="DXY474" s="73"/>
      <c r="DXZ474" s="73"/>
      <c r="DYA474" s="73"/>
      <c r="DYB474" s="73"/>
      <c r="DYC474" s="73"/>
      <c r="DYD474" s="73"/>
      <c r="DYE474" s="73"/>
      <c r="DYF474" s="73"/>
      <c r="DYG474" s="73"/>
      <c r="DYH474" s="73"/>
      <c r="DYI474" s="73"/>
      <c r="DYJ474" s="73"/>
      <c r="DYK474" s="73"/>
      <c r="DYL474" s="73"/>
      <c r="DYM474" s="73"/>
      <c r="DYN474" s="73"/>
      <c r="DYO474" s="73"/>
      <c r="DYP474" s="73"/>
      <c r="DYQ474" s="73"/>
      <c r="DYR474" s="73"/>
      <c r="DYS474" s="73"/>
      <c r="DYT474" s="73"/>
      <c r="DYU474" s="73"/>
      <c r="DYV474" s="73"/>
      <c r="DYW474" s="73"/>
      <c r="DYX474" s="73"/>
      <c r="DYY474" s="73"/>
      <c r="DYZ474" s="73"/>
      <c r="DZA474" s="73"/>
      <c r="DZB474" s="73"/>
      <c r="DZC474" s="73"/>
      <c r="DZD474" s="73"/>
      <c r="DZE474" s="73"/>
      <c r="DZF474" s="73"/>
      <c r="DZG474" s="73"/>
      <c r="DZH474" s="73"/>
      <c r="DZI474" s="73"/>
      <c r="DZJ474" s="73"/>
      <c r="DZK474" s="73"/>
      <c r="DZL474" s="73"/>
      <c r="DZM474" s="73"/>
      <c r="DZN474" s="73"/>
      <c r="DZO474" s="73"/>
      <c r="DZP474" s="73"/>
      <c r="DZQ474" s="73"/>
      <c r="DZR474" s="73"/>
      <c r="DZS474" s="73"/>
      <c r="DZT474" s="73"/>
      <c r="DZU474" s="73"/>
      <c r="DZV474" s="73"/>
      <c r="DZW474" s="73"/>
      <c r="DZX474" s="73"/>
      <c r="DZY474" s="73"/>
      <c r="DZZ474" s="73"/>
      <c r="EAA474" s="73"/>
      <c r="EAB474" s="73"/>
      <c r="EAC474" s="73"/>
      <c r="EAD474" s="73"/>
      <c r="EAE474" s="73"/>
      <c r="EAF474" s="73"/>
      <c r="EAG474" s="73"/>
      <c r="EAH474" s="73"/>
      <c r="EAI474" s="73"/>
      <c r="EAJ474" s="73"/>
      <c r="EAK474" s="73"/>
      <c r="EAL474" s="73"/>
      <c r="EAM474" s="73"/>
      <c r="EAN474" s="73"/>
      <c r="EAO474" s="73"/>
      <c r="EAP474" s="73"/>
      <c r="EAQ474" s="73"/>
      <c r="EAR474" s="73"/>
      <c r="EAS474" s="73"/>
      <c r="EAT474" s="73"/>
      <c r="EAU474" s="73"/>
      <c r="EAV474" s="73"/>
      <c r="EAW474" s="73"/>
      <c r="EAX474" s="73"/>
      <c r="EAY474" s="73"/>
      <c r="EAZ474" s="73"/>
      <c r="EBA474" s="73"/>
      <c r="EBB474" s="73"/>
      <c r="EBC474" s="73"/>
      <c r="EBD474" s="73"/>
      <c r="EBE474" s="73"/>
      <c r="EBF474" s="73"/>
      <c r="EBG474" s="73"/>
      <c r="EBH474" s="73"/>
      <c r="EBI474" s="73"/>
      <c r="EBJ474" s="73"/>
      <c r="EBK474" s="73"/>
      <c r="EBL474" s="73"/>
      <c r="EBM474" s="73"/>
      <c r="EBN474" s="73"/>
      <c r="EBO474" s="73"/>
      <c r="EBP474" s="73"/>
      <c r="EBQ474" s="73"/>
      <c r="EBR474" s="73"/>
      <c r="EBS474" s="73"/>
      <c r="EBT474" s="73"/>
      <c r="EBU474" s="73"/>
      <c r="EBV474" s="73"/>
      <c r="EBW474" s="73"/>
      <c r="EBX474" s="73"/>
      <c r="EBY474" s="73"/>
      <c r="EBZ474" s="73"/>
      <c r="ECA474" s="73"/>
      <c r="ECB474" s="73"/>
      <c r="ECC474" s="73"/>
      <c r="ECD474" s="73"/>
      <c r="ECE474" s="73"/>
      <c r="ECF474" s="73"/>
      <c r="ECG474" s="73"/>
      <c r="ECH474" s="73"/>
      <c r="ECI474" s="73"/>
      <c r="ECJ474" s="73"/>
      <c r="ECK474" s="73"/>
      <c r="ECL474" s="73"/>
      <c r="ECM474" s="73"/>
      <c r="ECN474" s="73"/>
      <c r="ECO474" s="73"/>
      <c r="ECP474" s="73"/>
      <c r="ECQ474" s="73"/>
      <c r="ECR474" s="73"/>
      <c r="ECS474" s="73"/>
      <c r="ECT474" s="73"/>
      <c r="ECU474" s="73"/>
      <c r="ECV474" s="73"/>
      <c r="ECW474" s="73"/>
      <c r="ECX474" s="73"/>
      <c r="ECY474" s="73"/>
      <c r="ECZ474" s="73"/>
      <c r="EDA474" s="73"/>
      <c r="EDB474" s="73"/>
      <c r="EDC474" s="73"/>
      <c r="EDD474" s="73"/>
      <c r="EDE474" s="73"/>
      <c r="EDF474" s="73"/>
      <c r="EDG474" s="73"/>
      <c r="EDH474" s="73"/>
      <c r="EDI474" s="73"/>
      <c r="EDJ474" s="73"/>
      <c r="EDK474" s="73"/>
      <c r="EDL474" s="73"/>
      <c r="EDM474" s="73"/>
      <c r="EDN474" s="73"/>
      <c r="EDO474" s="73"/>
      <c r="EDP474" s="73"/>
      <c r="EDQ474" s="73"/>
      <c r="EDR474" s="73"/>
      <c r="EDS474" s="73"/>
      <c r="EDT474" s="73"/>
      <c r="EDU474" s="73"/>
      <c r="EDV474" s="73"/>
      <c r="EDW474" s="73"/>
      <c r="EDX474" s="73"/>
      <c r="EDY474" s="73"/>
      <c r="EDZ474" s="73"/>
      <c r="EEA474" s="73"/>
      <c r="EEB474" s="73"/>
      <c r="EEC474" s="73"/>
      <c r="EED474" s="73"/>
      <c r="EEE474" s="73"/>
      <c r="EEF474" s="73"/>
      <c r="EEG474" s="73"/>
      <c r="EEH474" s="73"/>
      <c r="EEI474" s="73"/>
      <c r="EEJ474" s="73"/>
      <c r="EEK474" s="73"/>
      <c r="EEL474" s="73"/>
      <c r="EEM474" s="73"/>
      <c r="EEN474" s="73"/>
      <c r="EEO474" s="73"/>
      <c r="EEP474" s="73"/>
      <c r="EEQ474" s="73"/>
      <c r="EER474" s="73"/>
      <c r="EES474" s="73"/>
      <c r="EET474" s="73"/>
      <c r="EEU474" s="73"/>
      <c r="EEV474" s="73"/>
      <c r="EEW474" s="73"/>
      <c r="EEX474" s="73"/>
      <c r="EEY474" s="73"/>
      <c r="EEZ474" s="73"/>
      <c r="EFA474" s="73"/>
      <c r="EFB474" s="73"/>
      <c r="EFC474" s="73"/>
      <c r="EFD474" s="73"/>
      <c r="EFE474" s="73"/>
      <c r="EFF474" s="73"/>
      <c r="EFG474" s="73"/>
      <c r="EFH474" s="73"/>
      <c r="EFI474" s="73"/>
      <c r="EFJ474" s="73"/>
      <c r="EFK474" s="73"/>
      <c r="EFL474" s="73"/>
      <c r="EFM474" s="73"/>
      <c r="EFN474" s="73"/>
      <c r="EFO474" s="73"/>
      <c r="EFP474" s="73"/>
      <c r="EFQ474" s="73"/>
      <c r="EFR474" s="73"/>
      <c r="EFS474" s="73"/>
      <c r="EFT474" s="73"/>
      <c r="EFU474" s="73"/>
      <c r="EFV474" s="73"/>
      <c r="EFW474" s="73"/>
      <c r="EFX474" s="73"/>
      <c r="EFY474" s="73"/>
      <c r="EFZ474" s="73"/>
      <c r="EGA474" s="73"/>
      <c r="EGB474" s="73"/>
      <c r="EGC474" s="73"/>
      <c r="EGD474" s="73"/>
      <c r="EGE474" s="73"/>
      <c r="EGF474" s="73"/>
      <c r="EGG474" s="73"/>
      <c r="EGH474" s="73"/>
      <c r="EGI474" s="73"/>
      <c r="EGJ474" s="73"/>
      <c r="EGK474" s="73"/>
      <c r="EGL474" s="73"/>
      <c r="EGM474" s="73"/>
      <c r="EGN474" s="73"/>
      <c r="EGO474" s="73"/>
      <c r="EGP474" s="73"/>
      <c r="EGQ474" s="73"/>
      <c r="EGR474" s="73"/>
      <c r="EGS474" s="73"/>
      <c r="EGT474" s="73"/>
      <c r="EGU474" s="73"/>
      <c r="EGV474" s="73"/>
      <c r="EGW474" s="73"/>
      <c r="EGX474" s="73"/>
      <c r="EGY474" s="73"/>
      <c r="EGZ474" s="73"/>
      <c r="EHA474" s="73"/>
      <c r="EHB474" s="73"/>
      <c r="EHC474" s="73"/>
      <c r="EHD474" s="73"/>
      <c r="EHE474" s="73"/>
      <c r="EHF474" s="73"/>
      <c r="EHG474" s="73"/>
      <c r="EHH474" s="73"/>
      <c r="EHI474" s="73"/>
      <c r="EHJ474" s="73"/>
      <c r="EHK474" s="73"/>
      <c r="EHL474" s="73"/>
      <c r="EHM474" s="73"/>
      <c r="EHN474" s="73"/>
      <c r="EHO474" s="73"/>
      <c r="EHP474" s="73"/>
      <c r="EHQ474" s="73"/>
      <c r="EHR474" s="73"/>
      <c r="EHS474" s="73"/>
      <c r="EHT474" s="73"/>
      <c r="EHU474" s="73"/>
      <c r="EHV474" s="73"/>
      <c r="EHW474" s="73"/>
      <c r="EHX474" s="73"/>
      <c r="EHY474" s="73"/>
      <c r="EHZ474" s="73"/>
      <c r="EIA474" s="73"/>
      <c r="EIB474" s="73"/>
      <c r="EIC474" s="73"/>
      <c r="EID474" s="73"/>
      <c r="EIE474" s="73"/>
      <c r="EIF474" s="73"/>
      <c r="EIG474" s="73"/>
      <c r="EIH474" s="73"/>
      <c r="EII474" s="73"/>
      <c r="EIJ474" s="73"/>
      <c r="EIK474" s="73"/>
      <c r="EIL474" s="73"/>
      <c r="EIM474" s="73"/>
      <c r="EIN474" s="73"/>
      <c r="EIO474" s="73"/>
      <c r="EIP474" s="73"/>
      <c r="EIQ474" s="73"/>
      <c r="EIR474" s="73"/>
      <c r="EIS474" s="73"/>
      <c r="EIT474" s="73"/>
      <c r="EIU474" s="73"/>
      <c r="EIV474" s="73"/>
      <c r="EIW474" s="73"/>
      <c r="EIX474" s="73"/>
      <c r="EIY474" s="73"/>
      <c r="EIZ474" s="73"/>
      <c r="EJA474" s="73"/>
      <c r="EJB474" s="73"/>
      <c r="EJC474" s="73"/>
      <c r="EJD474" s="73"/>
      <c r="EJE474" s="73"/>
      <c r="EJF474" s="73"/>
      <c r="EJG474" s="73"/>
      <c r="EJH474" s="73"/>
      <c r="EJI474" s="73"/>
      <c r="EJJ474" s="73"/>
      <c r="EJK474" s="73"/>
      <c r="EJL474" s="73"/>
      <c r="EJM474" s="73"/>
      <c r="EJN474" s="73"/>
      <c r="EJO474" s="73"/>
      <c r="EJP474" s="73"/>
      <c r="EJQ474" s="73"/>
      <c r="EJR474" s="73"/>
      <c r="EJS474" s="73"/>
      <c r="EJT474" s="73"/>
      <c r="EJU474" s="73"/>
      <c r="EJV474" s="73"/>
      <c r="EJW474" s="73"/>
      <c r="EJX474" s="73"/>
      <c r="EJY474" s="73"/>
      <c r="EJZ474" s="73"/>
      <c r="EKA474" s="73"/>
      <c r="EKB474" s="73"/>
      <c r="EKC474" s="73"/>
      <c r="EKD474" s="73"/>
      <c r="EKE474" s="73"/>
      <c r="EKF474" s="73"/>
      <c r="EKG474" s="73"/>
      <c r="EKH474" s="73"/>
      <c r="EKI474" s="73"/>
      <c r="EKJ474" s="73"/>
      <c r="EKK474" s="73"/>
      <c r="EKL474" s="73"/>
      <c r="EKM474" s="73"/>
      <c r="EKN474" s="73"/>
      <c r="EKO474" s="73"/>
      <c r="EKP474" s="73"/>
      <c r="EKQ474" s="73"/>
      <c r="EKR474" s="73"/>
      <c r="EKS474" s="73"/>
      <c r="EKT474" s="73"/>
      <c r="EKU474" s="73"/>
      <c r="EKV474" s="73"/>
      <c r="EKW474" s="73"/>
      <c r="EKX474" s="73"/>
      <c r="EKY474" s="73"/>
      <c r="EKZ474" s="73"/>
      <c r="ELA474" s="73"/>
      <c r="ELB474" s="73"/>
      <c r="ELC474" s="73"/>
      <c r="ELD474" s="73"/>
      <c r="ELE474" s="73"/>
      <c r="ELF474" s="73"/>
      <c r="ELG474" s="73"/>
      <c r="ELH474" s="73"/>
      <c r="ELI474" s="73"/>
      <c r="ELJ474" s="73"/>
      <c r="ELK474" s="73"/>
      <c r="ELL474" s="73"/>
      <c r="ELM474" s="73"/>
      <c r="ELN474" s="73"/>
      <c r="ELO474" s="73"/>
      <c r="ELP474" s="73"/>
      <c r="ELQ474" s="73"/>
      <c r="ELR474" s="73"/>
      <c r="ELS474" s="73"/>
      <c r="ELT474" s="73"/>
      <c r="ELU474" s="73"/>
      <c r="ELV474" s="73"/>
      <c r="ELW474" s="73"/>
      <c r="ELX474" s="73"/>
      <c r="ELY474" s="73"/>
      <c r="ELZ474" s="73"/>
      <c r="EMA474" s="73"/>
      <c r="EMB474" s="73"/>
      <c r="EMC474" s="73"/>
      <c r="EMD474" s="73"/>
      <c r="EME474" s="73"/>
      <c r="EMF474" s="73"/>
      <c r="EMG474" s="73"/>
      <c r="EMH474" s="73"/>
      <c r="EMI474" s="73"/>
      <c r="EMJ474" s="73"/>
      <c r="EMK474" s="73"/>
      <c r="EML474" s="73"/>
      <c r="EMM474" s="73"/>
      <c r="EMN474" s="73"/>
      <c r="EMO474" s="73"/>
      <c r="EMP474" s="73"/>
      <c r="EMQ474" s="73"/>
      <c r="EMR474" s="73"/>
      <c r="EMS474" s="73"/>
      <c r="EMT474" s="73"/>
      <c r="EMU474" s="73"/>
      <c r="EMV474" s="73"/>
      <c r="EMW474" s="73"/>
      <c r="EMX474" s="73"/>
      <c r="EMY474" s="73"/>
      <c r="EMZ474" s="73"/>
      <c r="ENA474" s="73"/>
      <c r="ENB474" s="73"/>
      <c r="ENC474" s="73"/>
      <c r="END474" s="73"/>
      <c r="ENE474" s="73"/>
      <c r="ENF474" s="73"/>
      <c r="ENG474" s="73"/>
      <c r="ENH474" s="73"/>
      <c r="ENI474" s="73"/>
      <c r="ENJ474" s="73"/>
      <c r="ENK474" s="73"/>
      <c r="ENL474" s="73"/>
      <c r="ENM474" s="73"/>
      <c r="ENN474" s="73"/>
      <c r="ENO474" s="73"/>
      <c r="ENP474" s="73"/>
      <c r="ENQ474" s="73"/>
      <c r="ENR474" s="73"/>
      <c r="ENS474" s="73"/>
      <c r="ENT474" s="73"/>
      <c r="ENU474" s="73"/>
      <c r="ENV474" s="73"/>
      <c r="ENW474" s="73"/>
      <c r="ENX474" s="73"/>
      <c r="ENY474" s="73"/>
      <c r="ENZ474" s="73"/>
      <c r="EOA474" s="73"/>
      <c r="EOB474" s="73"/>
      <c r="EOC474" s="73"/>
      <c r="EOD474" s="73"/>
      <c r="EOE474" s="73"/>
      <c r="EOF474" s="73"/>
      <c r="EOG474" s="73"/>
      <c r="EOH474" s="73"/>
      <c r="EOI474" s="73"/>
      <c r="EOJ474" s="73"/>
      <c r="EOK474" s="73"/>
      <c r="EOL474" s="73"/>
      <c r="EOM474" s="73"/>
      <c r="EON474" s="73"/>
      <c r="EOO474" s="73"/>
      <c r="EOP474" s="73"/>
      <c r="EOQ474" s="73"/>
      <c r="EOR474" s="73"/>
      <c r="EOS474" s="73"/>
      <c r="EOT474" s="73"/>
      <c r="EOU474" s="73"/>
      <c r="EOV474" s="73"/>
      <c r="EOW474" s="73"/>
      <c r="EOX474" s="73"/>
      <c r="EOY474" s="73"/>
      <c r="EOZ474" s="73"/>
      <c r="EPA474" s="73"/>
      <c r="EPB474" s="73"/>
      <c r="EPC474" s="73"/>
      <c r="EPD474" s="73"/>
      <c r="EPE474" s="73"/>
      <c r="EPF474" s="73"/>
      <c r="EPG474" s="73"/>
      <c r="EPH474" s="73"/>
      <c r="EPI474" s="73"/>
      <c r="EPJ474" s="73"/>
      <c r="EPK474" s="73"/>
      <c r="EPL474" s="73"/>
      <c r="EPM474" s="73"/>
      <c r="EPN474" s="73"/>
      <c r="EPO474" s="73"/>
      <c r="EPP474" s="73"/>
      <c r="EPQ474" s="73"/>
      <c r="EPR474" s="73"/>
      <c r="EPS474" s="73"/>
      <c r="EPT474" s="73"/>
      <c r="EPU474" s="73"/>
      <c r="EPV474" s="73"/>
      <c r="EPW474" s="73"/>
      <c r="EPX474" s="73"/>
      <c r="EPY474" s="73"/>
      <c r="EPZ474" s="73"/>
      <c r="EQA474" s="73"/>
      <c r="EQB474" s="73"/>
      <c r="EQC474" s="73"/>
      <c r="EQD474" s="73"/>
      <c r="EQE474" s="73"/>
      <c r="EQF474" s="73"/>
      <c r="EQG474" s="73"/>
      <c r="EQH474" s="73"/>
      <c r="EQI474" s="73"/>
      <c r="EQJ474" s="73"/>
      <c r="EQK474" s="73"/>
      <c r="EQL474" s="73"/>
      <c r="EQM474" s="73"/>
      <c r="EQN474" s="73"/>
      <c r="EQO474" s="73"/>
      <c r="EQP474" s="73"/>
      <c r="EQQ474" s="73"/>
      <c r="EQR474" s="73"/>
      <c r="EQS474" s="73"/>
      <c r="EQT474" s="73"/>
      <c r="EQU474" s="73"/>
      <c r="EQV474" s="73"/>
      <c r="EQW474" s="73"/>
      <c r="EQX474" s="73"/>
      <c r="EQY474" s="73"/>
      <c r="EQZ474" s="73"/>
      <c r="ERA474" s="73"/>
      <c r="ERB474" s="73"/>
      <c r="ERC474" s="73"/>
      <c r="ERD474" s="73"/>
      <c r="ERE474" s="73"/>
      <c r="ERF474" s="73"/>
      <c r="ERG474" s="73"/>
      <c r="ERH474" s="73"/>
      <c r="ERI474" s="73"/>
      <c r="ERJ474" s="73"/>
      <c r="ERK474" s="73"/>
      <c r="ERL474" s="73"/>
      <c r="ERM474" s="73"/>
      <c r="ERN474" s="73"/>
      <c r="ERO474" s="73"/>
      <c r="ERP474" s="73"/>
      <c r="ERQ474" s="73"/>
      <c r="ERR474" s="73"/>
      <c r="ERS474" s="73"/>
      <c r="ERT474" s="73"/>
      <c r="ERU474" s="73"/>
      <c r="ERV474" s="73"/>
      <c r="ERW474" s="73"/>
      <c r="ERX474" s="73"/>
      <c r="ERY474" s="73"/>
      <c r="ERZ474" s="73"/>
      <c r="ESA474" s="73"/>
      <c r="ESB474" s="73"/>
      <c r="ESC474" s="73"/>
      <c r="ESD474" s="73"/>
      <c r="ESE474" s="73"/>
      <c r="ESF474" s="73"/>
      <c r="ESG474" s="73"/>
      <c r="ESH474" s="73"/>
      <c r="ESI474" s="73"/>
      <c r="ESJ474" s="73"/>
      <c r="ESK474" s="73"/>
      <c r="ESL474" s="73"/>
      <c r="ESM474" s="73"/>
      <c r="ESN474" s="73"/>
      <c r="ESO474" s="73"/>
      <c r="ESP474" s="73"/>
      <c r="ESQ474" s="73"/>
      <c r="ESR474" s="73"/>
      <c r="ESS474" s="73"/>
      <c r="EST474" s="73"/>
      <c r="ESU474" s="73"/>
      <c r="ESV474" s="73"/>
      <c r="ESW474" s="73"/>
      <c r="ESX474" s="73"/>
      <c r="ESY474" s="73"/>
      <c r="ESZ474" s="73"/>
      <c r="ETA474" s="73"/>
      <c r="ETB474" s="73"/>
      <c r="ETC474" s="73"/>
      <c r="ETD474" s="73"/>
      <c r="ETE474" s="73"/>
      <c r="ETF474" s="73"/>
      <c r="ETG474" s="73"/>
      <c r="ETH474" s="73"/>
      <c r="ETI474" s="73"/>
      <c r="ETJ474" s="73"/>
      <c r="ETK474" s="73"/>
      <c r="ETL474" s="73"/>
      <c r="ETM474" s="73"/>
      <c r="ETN474" s="73"/>
      <c r="ETO474" s="73"/>
      <c r="ETP474" s="73"/>
      <c r="ETQ474" s="73"/>
      <c r="ETR474" s="73"/>
      <c r="ETS474" s="73"/>
      <c r="ETT474" s="73"/>
      <c r="ETU474" s="73"/>
      <c r="ETV474" s="73"/>
      <c r="ETW474" s="73"/>
      <c r="ETX474" s="73"/>
      <c r="ETY474" s="73"/>
      <c r="ETZ474" s="73"/>
      <c r="EUA474" s="73"/>
      <c r="EUB474" s="73"/>
      <c r="EUC474" s="73"/>
      <c r="EUD474" s="73"/>
      <c r="EUE474" s="73"/>
      <c r="EUF474" s="73"/>
      <c r="EUG474" s="73"/>
      <c r="EUH474" s="73"/>
      <c r="EUI474" s="73"/>
      <c r="EUJ474" s="73"/>
      <c r="EUK474" s="73"/>
      <c r="EUL474" s="73"/>
      <c r="EUM474" s="73"/>
      <c r="EUN474" s="73"/>
      <c r="EUO474" s="73"/>
      <c r="EUP474" s="73"/>
      <c r="EUQ474" s="73"/>
      <c r="EUR474" s="73"/>
      <c r="EUS474" s="73"/>
      <c r="EUT474" s="73"/>
      <c r="EUU474" s="73"/>
      <c r="EUV474" s="73"/>
      <c r="EUW474" s="73"/>
      <c r="EUX474" s="73"/>
      <c r="EUY474" s="73"/>
      <c r="EUZ474" s="73"/>
      <c r="EVA474" s="73"/>
      <c r="EVB474" s="73"/>
      <c r="EVC474" s="73"/>
      <c r="EVD474" s="73"/>
      <c r="EVE474" s="73"/>
      <c r="EVF474" s="73"/>
      <c r="EVG474" s="73"/>
      <c r="EVH474" s="73"/>
      <c r="EVI474" s="73"/>
      <c r="EVJ474" s="73"/>
      <c r="EVK474" s="73"/>
      <c r="EVL474" s="73"/>
      <c r="EVM474" s="73"/>
      <c r="EVN474" s="73"/>
      <c r="EVO474" s="73"/>
      <c r="EVP474" s="73"/>
      <c r="EVQ474" s="73"/>
      <c r="EVR474" s="73"/>
      <c r="EVS474" s="73"/>
      <c r="EVT474" s="73"/>
      <c r="EVU474" s="73"/>
      <c r="EVV474" s="73"/>
      <c r="EVW474" s="73"/>
      <c r="EVX474" s="73"/>
      <c r="EVY474" s="73"/>
      <c r="EVZ474" s="73"/>
      <c r="EWA474" s="73"/>
      <c r="EWB474" s="73"/>
      <c r="EWC474" s="73"/>
      <c r="EWD474" s="73"/>
      <c r="EWE474" s="73"/>
      <c r="EWF474" s="73"/>
      <c r="EWG474" s="73"/>
      <c r="EWH474" s="73"/>
      <c r="EWI474" s="73"/>
      <c r="EWJ474" s="73"/>
      <c r="EWK474" s="73"/>
      <c r="EWL474" s="73"/>
      <c r="EWM474" s="73"/>
      <c r="EWN474" s="73"/>
      <c r="EWO474" s="73"/>
      <c r="EWP474" s="73"/>
      <c r="EWQ474" s="73"/>
      <c r="EWR474" s="73"/>
      <c r="EWS474" s="73"/>
      <c r="EWT474" s="73"/>
      <c r="EWU474" s="73"/>
      <c r="EWV474" s="73"/>
      <c r="EWW474" s="73"/>
      <c r="EWX474" s="73"/>
      <c r="EWY474" s="73"/>
      <c r="EWZ474" s="73"/>
      <c r="EXA474" s="73"/>
      <c r="EXB474" s="73"/>
      <c r="EXC474" s="73"/>
      <c r="EXD474" s="73"/>
      <c r="EXE474" s="73"/>
      <c r="EXF474" s="73"/>
      <c r="EXG474" s="73"/>
      <c r="EXH474" s="73"/>
      <c r="EXI474" s="73"/>
      <c r="EXJ474" s="73"/>
      <c r="EXK474" s="73"/>
      <c r="EXL474" s="73"/>
      <c r="EXM474" s="73"/>
      <c r="EXN474" s="73"/>
      <c r="EXO474" s="73"/>
      <c r="EXP474" s="73"/>
      <c r="EXQ474" s="73"/>
      <c r="EXR474" s="73"/>
      <c r="EXS474" s="73"/>
      <c r="EXT474" s="73"/>
      <c r="EXU474" s="73"/>
      <c r="EXV474" s="73"/>
      <c r="EXW474" s="73"/>
      <c r="EXX474" s="73"/>
      <c r="EXY474" s="73"/>
      <c r="EXZ474" s="73"/>
      <c r="EYA474" s="73"/>
      <c r="EYB474" s="73"/>
      <c r="EYC474" s="73"/>
      <c r="EYD474" s="73"/>
      <c r="EYE474" s="73"/>
      <c r="EYF474" s="73"/>
      <c r="EYG474" s="73"/>
      <c r="EYH474" s="73"/>
      <c r="EYI474" s="73"/>
      <c r="EYJ474" s="73"/>
      <c r="EYK474" s="73"/>
      <c r="EYL474" s="73"/>
      <c r="EYM474" s="73"/>
      <c r="EYN474" s="73"/>
      <c r="EYO474" s="73"/>
      <c r="EYP474" s="73"/>
      <c r="EYQ474" s="73"/>
      <c r="EYR474" s="73"/>
      <c r="EYS474" s="73"/>
      <c r="EYT474" s="73"/>
      <c r="EYU474" s="73"/>
      <c r="EYV474" s="73"/>
      <c r="EYW474" s="73"/>
      <c r="EYX474" s="73"/>
      <c r="EYY474" s="73"/>
      <c r="EYZ474" s="73"/>
      <c r="EZA474" s="73"/>
      <c r="EZB474" s="73"/>
      <c r="EZC474" s="73"/>
      <c r="EZD474" s="73"/>
      <c r="EZE474" s="73"/>
      <c r="EZF474" s="73"/>
      <c r="EZG474" s="73"/>
      <c r="EZH474" s="73"/>
      <c r="EZI474" s="73"/>
      <c r="EZJ474" s="73"/>
      <c r="EZK474" s="73"/>
      <c r="EZL474" s="73"/>
      <c r="EZM474" s="73"/>
      <c r="EZN474" s="73"/>
      <c r="EZO474" s="73"/>
      <c r="EZP474" s="73"/>
      <c r="EZQ474" s="73"/>
      <c r="EZR474" s="73"/>
      <c r="EZS474" s="73"/>
      <c r="EZT474" s="73"/>
      <c r="EZU474" s="73"/>
      <c r="EZV474" s="73"/>
      <c r="EZW474" s="73"/>
      <c r="EZX474" s="73"/>
      <c r="EZY474" s="73"/>
      <c r="EZZ474" s="73"/>
      <c r="FAA474" s="73"/>
      <c r="FAB474" s="73"/>
      <c r="FAC474" s="73"/>
      <c r="FAD474" s="73"/>
      <c r="FAE474" s="73"/>
      <c r="FAF474" s="73"/>
      <c r="FAG474" s="73"/>
      <c r="FAH474" s="73"/>
      <c r="FAI474" s="73"/>
      <c r="FAJ474" s="73"/>
      <c r="FAK474" s="73"/>
      <c r="FAL474" s="73"/>
      <c r="FAM474" s="73"/>
      <c r="FAN474" s="73"/>
      <c r="FAO474" s="73"/>
      <c r="FAP474" s="73"/>
      <c r="FAQ474" s="73"/>
      <c r="FAR474" s="73"/>
      <c r="FAS474" s="73"/>
      <c r="FAT474" s="73"/>
      <c r="FAU474" s="73"/>
      <c r="FAV474" s="73"/>
      <c r="FAW474" s="73"/>
      <c r="FAX474" s="73"/>
      <c r="FAY474" s="73"/>
      <c r="FAZ474" s="73"/>
      <c r="FBA474" s="73"/>
      <c r="FBB474" s="73"/>
      <c r="FBC474" s="73"/>
      <c r="FBD474" s="73"/>
      <c r="FBE474" s="73"/>
      <c r="FBF474" s="73"/>
      <c r="FBG474" s="73"/>
      <c r="FBH474" s="73"/>
      <c r="FBI474" s="73"/>
      <c r="FBJ474" s="73"/>
      <c r="FBK474" s="73"/>
      <c r="FBL474" s="73"/>
      <c r="FBM474" s="73"/>
      <c r="FBN474" s="73"/>
      <c r="FBO474" s="73"/>
      <c r="FBP474" s="73"/>
      <c r="FBQ474" s="73"/>
      <c r="FBR474" s="73"/>
      <c r="FBS474" s="73"/>
      <c r="FBT474" s="73"/>
      <c r="FBU474" s="73"/>
      <c r="FBV474" s="73"/>
      <c r="FBW474" s="73"/>
      <c r="FBX474" s="73"/>
      <c r="FBY474" s="73"/>
      <c r="FBZ474" s="73"/>
      <c r="FCA474" s="73"/>
      <c r="FCB474" s="73"/>
      <c r="FCC474" s="73"/>
      <c r="FCD474" s="73"/>
      <c r="FCE474" s="73"/>
      <c r="FCF474" s="73"/>
      <c r="FCG474" s="73"/>
      <c r="FCH474" s="73"/>
      <c r="FCI474" s="73"/>
      <c r="FCJ474" s="73"/>
      <c r="FCK474" s="73"/>
      <c r="FCL474" s="73"/>
      <c r="FCM474" s="73"/>
      <c r="FCN474" s="73"/>
      <c r="FCO474" s="73"/>
      <c r="FCP474" s="73"/>
      <c r="FCQ474" s="73"/>
      <c r="FCR474" s="73"/>
      <c r="FCS474" s="73"/>
      <c r="FCT474" s="73"/>
      <c r="FCU474" s="73"/>
      <c r="FCV474" s="73"/>
      <c r="FCW474" s="73"/>
      <c r="FCX474" s="73"/>
      <c r="FCY474" s="73"/>
      <c r="FCZ474" s="73"/>
      <c r="FDA474" s="73"/>
      <c r="FDB474" s="73"/>
      <c r="FDC474" s="73"/>
      <c r="FDD474" s="73"/>
      <c r="FDE474" s="73"/>
      <c r="FDF474" s="73"/>
      <c r="FDG474" s="73"/>
      <c r="FDH474" s="73"/>
      <c r="FDI474" s="73"/>
      <c r="FDJ474" s="73"/>
      <c r="FDK474" s="73"/>
      <c r="FDL474" s="73"/>
      <c r="FDM474" s="73"/>
      <c r="FDN474" s="73"/>
      <c r="FDO474" s="73"/>
      <c r="FDP474" s="73"/>
      <c r="FDQ474" s="73"/>
      <c r="FDR474" s="73"/>
      <c r="FDS474" s="73"/>
      <c r="FDT474" s="73"/>
      <c r="FDU474" s="73"/>
      <c r="FDV474" s="73"/>
      <c r="FDW474" s="73"/>
      <c r="FDX474" s="73"/>
      <c r="FDY474" s="73"/>
      <c r="FDZ474" s="73"/>
      <c r="FEA474" s="73"/>
      <c r="FEB474" s="73"/>
      <c r="FEC474" s="73"/>
      <c r="FED474" s="73"/>
      <c r="FEE474" s="73"/>
      <c r="FEF474" s="73"/>
      <c r="FEG474" s="73"/>
      <c r="FEH474" s="73"/>
      <c r="FEI474" s="73"/>
      <c r="FEJ474" s="73"/>
      <c r="FEK474" s="73"/>
      <c r="FEL474" s="73"/>
      <c r="FEM474" s="73"/>
      <c r="FEN474" s="73"/>
      <c r="FEO474" s="73"/>
      <c r="FEP474" s="73"/>
      <c r="FEQ474" s="73"/>
      <c r="FER474" s="73"/>
      <c r="FES474" s="73"/>
      <c r="FET474" s="73"/>
      <c r="FEU474" s="73"/>
      <c r="FEV474" s="73"/>
      <c r="FEW474" s="73"/>
      <c r="FEX474" s="73"/>
      <c r="FEY474" s="73"/>
      <c r="FEZ474" s="73"/>
      <c r="FFA474" s="73"/>
      <c r="FFB474" s="73"/>
      <c r="FFC474" s="73"/>
      <c r="FFD474" s="73"/>
      <c r="FFE474" s="73"/>
      <c r="FFF474" s="73"/>
      <c r="FFG474" s="73"/>
      <c r="FFH474" s="73"/>
      <c r="FFI474" s="73"/>
      <c r="FFJ474" s="73"/>
      <c r="FFK474" s="73"/>
      <c r="FFL474" s="73"/>
      <c r="FFM474" s="73"/>
      <c r="FFN474" s="73"/>
      <c r="FFO474" s="73"/>
      <c r="FFP474" s="73"/>
      <c r="FFQ474" s="73"/>
      <c r="FFR474" s="73"/>
      <c r="FFS474" s="73"/>
      <c r="FFT474" s="73"/>
      <c r="FFU474" s="73"/>
      <c r="FFV474" s="73"/>
      <c r="FFW474" s="73"/>
      <c r="FFX474" s="73"/>
      <c r="FFY474" s="73"/>
      <c r="FFZ474" s="73"/>
      <c r="FGA474" s="73"/>
      <c r="FGB474" s="73"/>
      <c r="FGC474" s="73"/>
      <c r="FGD474" s="73"/>
      <c r="FGE474" s="73"/>
      <c r="FGF474" s="73"/>
      <c r="FGG474" s="73"/>
      <c r="FGH474" s="73"/>
      <c r="FGI474" s="73"/>
      <c r="FGJ474" s="73"/>
      <c r="FGK474" s="73"/>
      <c r="FGL474" s="73"/>
      <c r="FGM474" s="73"/>
      <c r="FGN474" s="73"/>
      <c r="FGO474" s="73"/>
      <c r="FGP474" s="73"/>
      <c r="FGQ474" s="73"/>
      <c r="FGR474" s="73"/>
      <c r="FGS474" s="73"/>
      <c r="FGT474" s="73"/>
      <c r="FGU474" s="73"/>
      <c r="FGV474" s="73"/>
      <c r="FGW474" s="73"/>
      <c r="FGX474" s="73"/>
      <c r="FGY474" s="73"/>
      <c r="FGZ474" s="73"/>
      <c r="FHA474" s="73"/>
      <c r="FHB474" s="73"/>
      <c r="FHC474" s="73"/>
      <c r="FHD474" s="73"/>
      <c r="FHE474" s="73"/>
      <c r="FHF474" s="73"/>
      <c r="FHG474" s="73"/>
      <c r="FHH474" s="73"/>
      <c r="FHI474" s="73"/>
      <c r="FHJ474" s="73"/>
      <c r="FHK474" s="73"/>
      <c r="FHL474" s="73"/>
      <c r="FHM474" s="73"/>
      <c r="FHN474" s="73"/>
      <c r="FHO474" s="73"/>
      <c r="FHP474" s="73"/>
      <c r="FHQ474" s="73"/>
      <c r="FHR474" s="73"/>
      <c r="FHS474" s="73"/>
      <c r="FHT474" s="73"/>
      <c r="FHU474" s="73"/>
      <c r="FHV474" s="73"/>
      <c r="FHW474" s="73"/>
      <c r="FHX474" s="73"/>
      <c r="FHY474" s="73"/>
      <c r="FHZ474" s="73"/>
      <c r="FIA474" s="73"/>
      <c r="FIB474" s="73"/>
      <c r="FIC474" s="73"/>
      <c r="FID474" s="73"/>
      <c r="FIE474" s="73"/>
      <c r="FIF474" s="73"/>
      <c r="FIG474" s="73"/>
      <c r="FIH474" s="73"/>
      <c r="FII474" s="73"/>
      <c r="FIJ474" s="73"/>
      <c r="FIK474" s="73"/>
      <c r="FIL474" s="73"/>
      <c r="FIM474" s="73"/>
      <c r="FIN474" s="73"/>
      <c r="FIO474" s="73"/>
      <c r="FIP474" s="73"/>
      <c r="FIQ474" s="73"/>
      <c r="FIR474" s="73"/>
      <c r="FIS474" s="73"/>
      <c r="FIT474" s="73"/>
      <c r="FIU474" s="73"/>
      <c r="FIV474" s="73"/>
      <c r="FIW474" s="73"/>
      <c r="FIX474" s="73"/>
      <c r="FIY474" s="73"/>
      <c r="FIZ474" s="73"/>
      <c r="FJA474" s="73"/>
      <c r="FJB474" s="73"/>
      <c r="FJC474" s="73"/>
      <c r="FJD474" s="73"/>
      <c r="FJE474" s="73"/>
      <c r="FJF474" s="73"/>
      <c r="FJG474" s="73"/>
      <c r="FJH474" s="73"/>
      <c r="FJI474" s="73"/>
      <c r="FJJ474" s="73"/>
      <c r="FJK474" s="73"/>
      <c r="FJL474" s="73"/>
      <c r="FJM474" s="73"/>
      <c r="FJN474" s="73"/>
      <c r="FJO474" s="73"/>
      <c r="FJP474" s="73"/>
      <c r="FJQ474" s="73"/>
      <c r="FJR474" s="73"/>
      <c r="FJS474" s="73"/>
      <c r="FJT474" s="73"/>
      <c r="FJU474" s="73"/>
      <c r="FJV474" s="73"/>
      <c r="FJW474" s="73"/>
      <c r="FJX474" s="73"/>
      <c r="FJY474" s="73"/>
      <c r="FJZ474" s="73"/>
      <c r="FKA474" s="73"/>
      <c r="FKB474" s="73"/>
      <c r="FKC474" s="73"/>
      <c r="FKD474" s="73"/>
      <c r="FKE474" s="73"/>
      <c r="FKF474" s="73"/>
      <c r="FKG474" s="73"/>
      <c r="FKH474" s="73"/>
      <c r="FKI474" s="73"/>
      <c r="FKJ474" s="73"/>
      <c r="FKK474" s="73"/>
      <c r="FKL474" s="73"/>
      <c r="FKM474" s="73"/>
      <c r="FKN474" s="73"/>
      <c r="FKO474" s="73"/>
      <c r="FKP474" s="73"/>
      <c r="FKQ474" s="73"/>
      <c r="FKR474" s="73"/>
      <c r="FKS474" s="73"/>
      <c r="FKT474" s="73"/>
      <c r="FKU474" s="73"/>
      <c r="FKV474" s="73"/>
      <c r="FKW474" s="73"/>
      <c r="FKX474" s="73"/>
      <c r="FKY474" s="73"/>
      <c r="FKZ474" s="73"/>
      <c r="FLA474" s="73"/>
      <c r="FLB474" s="73"/>
      <c r="FLC474" s="73"/>
      <c r="FLD474" s="73"/>
      <c r="FLE474" s="73"/>
      <c r="FLF474" s="73"/>
      <c r="FLG474" s="73"/>
      <c r="FLH474" s="73"/>
      <c r="FLI474" s="73"/>
      <c r="FLJ474" s="73"/>
      <c r="FLK474" s="73"/>
      <c r="FLL474" s="73"/>
      <c r="FLM474" s="73"/>
      <c r="FLN474" s="73"/>
      <c r="FLO474" s="73"/>
      <c r="FLP474" s="73"/>
      <c r="FLQ474" s="73"/>
      <c r="FLR474" s="73"/>
      <c r="FLS474" s="73"/>
      <c r="FLT474" s="73"/>
      <c r="FLU474" s="73"/>
      <c r="FLV474" s="73"/>
      <c r="FLW474" s="73"/>
      <c r="FLX474" s="73"/>
      <c r="FLY474" s="73"/>
      <c r="FLZ474" s="73"/>
      <c r="FMA474" s="73"/>
      <c r="FMB474" s="73"/>
      <c r="FMC474" s="73"/>
      <c r="FMD474" s="73"/>
      <c r="FME474" s="73"/>
      <c r="FMF474" s="73"/>
      <c r="FMG474" s="73"/>
      <c r="FMH474" s="73"/>
      <c r="FMI474" s="73"/>
      <c r="FMJ474" s="73"/>
      <c r="FMK474" s="73"/>
      <c r="FML474" s="73"/>
      <c r="FMM474" s="73"/>
      <c r="FMN474" s="73"/>
      <c r="FMO474" s="73"/>
      <c r="FMP474" s="73"/>
      <c r="FMQ474" s="73"/>
      <c r="FMR474" s="73"/>
      <c r="FMS474" s="73"/>
      <c r="FMT474" s="73"/>
      <c r="FMU474" s="73"/>
      <c r="FMV474" s="73"/>
      <c r="FMW474" s="73"/>
      <c r="FMX474" s="73"/>
      <c r="FMY474" s="73"/>
      <c r="FMZ474" s="73"/>
      <c r="FNA474" s="73"/>
      <c r="FNB474" s="73"/>
      <c r="FNC474" s="73"/>
      <c r="FND474" s="73"/>
      <c r="FNE474" s="73"/>
      <c r="FNF474" s="73"/>
      <c r="FNG474" s="73"/>
      <c r="FNH474" s="73"/>
      <c r="FNI474" s="73"/>
      <c r="FNJ474" s="73"/>
      <c r="FNK474" s="73"/>
      <c r="FNL474" s="73"/>
      <c r="FNM474" s="73"/>
      <c r="FNN474" s="73"/>
      <c r="FNO474" s="73"/>
      <c r="FNP474" s="73"/>
      <c r="FNQ474" s="73"/>
      <c r="FNR474" s="73"/>
      <c r="FNS474" s="73"/>
      <c r="FNT474" s="73"/>
      <c r="FNU474" s="73"/>
      <c r="FNV474" s="73"/>
      <c r="FNW474" s="73"/>
      <c r="FNX474" s="73"/>
      <c r="FNY474" s="73"/>
      <c r="FNZ474" s="73"/>
      <c r="FOA474" s="73"/>
      <c r="FOB474" s="73"/>
      <c r="FOC474" s="73"/>
      <c r="FOD474" s="73"/>
      <c r="FOE474" s="73"/>
      <c r="FOF474" s="73"/>
      <c r="FOG474" s="73"/>
      <c r="FOH474" s="73"/>
      <c r="FOI474" s="73"/>
      <c r="FOJ474" s="73"/>
      <c r="FOK474" s="73"/>
      <c r="FOL474" s="73"/>
      <c r="FOM474" s="73"/>
      <c r="FON474" s="73"/>
      <c r="FOO474" s="73"/>
      <c r="FOP474" s="73"/>
      <c r="FOQ474" s="73"/>
      <c r="FOR474" s="73"/>
      <c r="FOS474" s="73"/>
      <c r="FOT474" s="73"/>
      <c r="FOU474" s="73"/>
      <c r="FOV474" s="73"/>
      <c r="FOW474" s="73"/>
      <c r="FOX474" s="73"/>
      <c r="FOY474" s="73"/>
      <c r="FOZ474" s="73"/>
      <c r="FPA474" s="73"/>
      <c r="FPB474" s="73"/>
      <c r="FPC474" s="73"/>
      <c r="FPD474" s="73"/>
      <c r="FPE474" s="73"/>
      <c r="FPF474" s="73"/>
      <c r="FPG474" s="73"/>
      <c r="FPH474" s="73"/>
      <c r="FPI474" s="73"/>
      <c r="FPJ474" s="73"/>
      <c r="FPK474" s="73"/>
      <c r="FPL474" s="73"/>
      <c r="FPM474" s="73"/>
      <c r="FPN474" s="73"/>
      <c r="FPO474" s="73"/>
      <c r="FPP474" s="73"/>
      <c r="FPQ474" s="73"/>
      <c r="FPR474" s="73"/>
      <c r="FPS474" s="73"/>
      <c r="FPT474" s="73"/>
      <c r="FPU474" s="73"/>
      <c r="FPV474" s="73"/>
      <c r="FPW474" s="73"/>
      <c r="FPX474" s="73"/>
      <c r="FPY474" s="73"/>
      <c r="FPZ474" s="73"/>
      <c r="FQA474" s="73"/>
      <c r="FQB474" s="73"/>
      <c r="FQC474" s="73"/>
      <c r="FQD474" s="73"/>
      <c r="FQE474" s="73"/>
      <c r="FQF474" s="73"/>
      <c r="FQG474" s="73"/>
      <c r="FQH474" s="73"/>
      <c r="FQI474" s="73"/>
      <c r="FQJ474" s="73"/>
      <c r="FQK474" s="73"/>
      <c r="FQL474" s="73"/>
      <c r="FQM474" s="73"/>
      <c r="FQN474" s="73"/>
      <c r="FQO474" s="73"/>
      <c r="FQP474" s="73"/>
      <c r="FQQ474" s="73"/>
      <c r="FQR474" s="73"/>
      <c r="FQS474" s="73"/>
      <c r="FQT474" s="73"/>
      <c r="FQU474" s="73"/>
      <c r="FQV474" s="73"/>
      <c r="FQW474" s="73"/>
      <c r="FQX474" s="73"/>
      <c r="FQY474" s="73"/>
      <c r="FQZ474" s="73"/>
      <c r="FRA474" s="73"/>
      <c r="FRB474" s="73"/>
      <c r="FRC474" s="73"/>
      <c r="FRD474" s="73"/>
      <c r="FRE474" s="73"/>
      <c r="FRF474" s="73"/>
      <c r="FRG474" s="73"/>
      <c r="FRH474" s="73"/>
      <c r="FRI474" s="73"/>
      <c r="FRJ474" s="73"/>
      <c r="FRK474" s="73"/>
      <c r="FRL474" s="73"/>
      <c r="FRM474" s="73"/>
      <c r="FRN474" s="73"/>
      <c r="FRO474" s="73"/>
      <c r="FRP474" s="73"/>
      <c r="FRQ474" s="73"/>
      <c r="FRR474" s="73"/>
      <c r="FRS474" s="73"/>
      <c r="FRT474" s="73"/>
      <c r="FRU474" s="73"/>
      <c r="FRV474" s="73"/>
      <c r="FRW474" s="73"/>
      <c r="FRX474" s="73"/>
      <c r="FRY474" s="73"/>
      <c r="FRZ474" s="73"/>
      <c r="FSA474" s="73"/>
      <c r="FSB474" s="73"/>
      <c r="FSC474" s="73"/>
      <c r="FSD474" s="73"/>
      <c r="FSE474" s="73"/>
      <c r="FSF474" s="73"/>
      <c r="FSG474" s="73"/>
      <c r="FSH474" s="73"/>
      <c r="FSI474" s="73"/>
      <c r="FSJ474" s="73"/>
      <c r="FSK474" s="73"/>
      <c r="FSL474" s="73"/>
      <c r="FSM474" s="73"/>
      <c r="FSN474" s="73"/>
      <c r="FSO474" s="73"/>
      <c r="FSP474" s="73"/>
      <c r="FSQ474" s="73"/>
      <c r="FSR474" s="73"/>
      <c r="FSS474" s="73"/>
      <c r="FST474" s="73"/>
      <c r="FSU474" s="73"/>
      <c r="FSV474" s="73"/>
      <c r="FSW474" s="73"/>
      <c r="FSX474" s="73"/>
      <c r="FSY474" s="73"/>
      <c r="FSZ474" s="73"/>
      <c r="FTA474" s="73"/>
      <c r="FTB474" s="73"/>
      <c r="FTC474" s="73"/>
      <c r="FTD474" s="73"/>
      <c r="FTE474" s="73"/>
      <c r="FTF474" s="73"/>
      <c r="FTG474" s="73"/>
      <c r="FTH474" s="73"/>
      <c r="FTI474" s="73"/>
      <c r="FTJ474" s="73"/>
      <c r="FTK474" s="73"/>
      <c r="FTL474" s="73"/>
      <c r="FTM474" s="73"/>
      <c r="FTN474" s="73"/>
      <c r="FTO474" s="73"/>
      <c r="FTP474" s="73"/>
      <c r="FTQ474" s="73"/>
      <c r="FTR474" s="73"/>
      <c r="FTS474" s="73"/>
      <c r="FTT474" s="73"/>
      <c r="FTU474" s="73"/>
      <c r="FTV474" s="73"/>
      <c r="FTW474" s="73"/>
      <c r="FTX474" s="73"/>
      <c r="FTY474" s="73"/>
      <c r="FTZ474" s="73"/>
      <c r="FUA474" s="73"/>
      <c r="FUB474" s="73"/>
      <c r="FUC474" s="73"/>
      <c r="FUD474" s="73"/>
      <c r="FUE474" s="73"/>
      <c r="FUF474" s="73"/>
      <c r="FUG474" s="73"/>
      <c r="FUH474" s="73"/>
      <c r="FUI474" s="73"/>
      <c r="FUJ474" s="73"/>
      <c r="FUK474" s="73"/>
      <c r="FUL474" s="73"/>
      <c r="FUM474" s="73"/>
      <c r="FUN474" s="73"/>
      <c r="FUO474" s="73"/>
      <c r="FUP474" s="73"/>
      <c r="FUQ474" s="73"/>
      <c r="FUR474" s="73"/>
      <c r="FUS474" s="73"/>
      <c r="FUT474" s="73"/>
      <c r="FUU474" s="73"/>
      <c r="FUV474" s="73"/>
      <c r="FUW474" s="73"/>
      <c r="FUX474" s="73"/>
      <c r="FUY474" s="73"/>
      <c r="FUZ474" s="73"/>
      <c r="FVA474" s="73"/>
      <c r="FVB474" s="73"/>
      <c r="FVC474" s="73"/>
      <c r="FVD474" s="73"/>
      <c r="FVE474" s="73"/>
      <c r="FVF474" s="73"/>
      <c r="FVG474" s="73"/>
      <c r="FVH474" s="73"/>
      <c r="FVI474" s="73"/>
      <c r="FVJ474" s="73"/>
      <c r="FVK474" s="73"/>
      <c r="FVL474" s="73"/>
      <c r="FVM474" s="73"/>
      <c r="FVN474" s="73"/>
      <c r="FVO474" s="73"/>
      <c r="FVP474" s="73"/>
      <c r="FVQ474" s="73"/>
      <c r="FVR474" s="73"/>
      <c r="FVS474" s="73"/>
      <c r="FVT474" s="73"/>
      <c r="FVU474" s="73"/>
      <c r="FVV474" s="73"/>
      <c r="FVW474" s="73"/>
      <c r="FVX474" s="73"/>
      <c r="FVY474" s="73"/>
      <c r="FVZ474" s="73"/>
      <c r="FWA474" s="73"/>
      <c r="FWB474" s="73"/>
      <c r="FWC474" s="73"/>
      <c r="FWD474" s="73"/>
      <c r="FWE474" s="73"/>
      <c r="FWF474" s="73"/>
      <c r="FWG474" s="73"/>
      <c r="FWH474" s="73"/>
      <c r="FWI474" s="73"/>
      <c r="FWJ474" s="73"/>
      <c r="FWK474" s="73"/>
      <c r="FWL474" s="73"/>
      <c r="FWM474" s="73"/>
      <c r="FWN474" s="73"/>
      <c r="FWO474" s="73"/>
      <c r="FWP474" s="73"/>
      <c r="FWQ474" s="73"/>
      <c r="FWR474" s="73"/>
      <c r="FWS474" s="73"/>
      <c r="FWT474" s="73"/>
      <c r="FWU474" s="73"/>
      <c r="FWV474" s="73"/>
      <c r="FWW474" s="73"/>
      <c r="FWX474" s="73"/>
      <c r="FWY474" s="73"/>
      <c r="FWZ474" s="73"/>
      <c r="FXA474" s="73"/>
      <c r="FXB474" s="73"/>
      <c r="FXC474" s="73"/>
      <c r="FXD474" s="73"/>
      <c r="FXE474" s="73"/>
      <c r="FXF474" s="73"/>
      <c r="FXG474" s="73"/>
      <c r="FXH474" s="73"/>
      <c r="FXI474" s="73"/>
      <c r="FXJ474" s="73"/>
      <c r="FXK474" s="73"/>
      <c r="FXL474" s="73"/>
      <c r="FXM474" s="73"/>
      <c r="FXN474" s="73"/>
      <c r="FXO474" s="73"/>
      <c r="FXP474" s="73"/>
      <c r="FXQ474" s="73"/>
      <c r="FXR474" s="73"/>
      <c r="FXS474" s="73"/>
      <c r="FXT474" s="73"/>
      <c r="FXU474" s="73"/>
      <c r="FXV474" s="73"/>
      <c r="FXW474" s="73"/>
      <c r="FXX474" s="73"/>
      <c r="FXY474" s="73"/>
      <c r="FXZ474" s="73"/>
      <c r="FYA474" s="73"/>
      <c r="FYB474" s="73"/>
      <c r="FYC474" s="73"/>
      <c r="FYD474" s="73"/>
      <c r="FYE474" s="73"/>
      <c r="FYF474" s="73"/>
      <c r="FYG474" s="73"/>
      <c r="FYH474" s="73"/>
      <c r="FYI474" s="73"/>
      <c r="FYJ474" s="73"/>
      <c r="FYK474" s="73"/>
      <c r="FYL474" s="73"/>
      <c r="FYM474" s="73"/>
      <c r="FYN474" s="73"/>
      <c r="FYO474" s="73"/>
      <c r="FYP474" s="73"/>
      <c r="FYQ474" s="73"/>
      <c r="FYR474" s="73"/>
      <c r="FYS474" s="73"/>
      <c r="FYT474" s="73"/>
      <c r="FYU474" s="73"/>
      <c r="FYV474" s="73"/>
      <c r="FYW474" s="73"/>
      <c r="FYX474" s="73"/>
      <c r="FYY474" s="73"/>
      <c r="FYZ474" s="73"/>
      <c r="FZA474" s="73"/>
      <c r="FZB474" s="73"/>
      <c r="FZC474" s="73"/>
      <c r="FZD474" s="73"/>
      <c r="FZE474" s="73"/>
      <c r="FZF474" s="73"/>
      <c r="FZG474" s="73"/>
      <c r="FZH474" s="73"/>
      <c r="FZI474" s="73"/>
      <c r="FZJ474" s="73"/>
      <c r="FZK474" s="73"/>
      <c r="FZL474" s="73"/>
      <c r="FZM474" s="73"/>
      <c r="FZN474" s="73"/>
      <c r="FZO474" s="73"/>
      <c r="FZP474" s="73"/>
      <c r="FZQ474" s="73"/>
      <c r="FZR474" s="73"/>
      <c r="FZS474" s="73"/>
      <c r="FZT474" s="73"/>
      <c r="FZU474" s="73"/>
      <c r="FZV474" s="73"/>
      <c r="FZW474" s="73"/>
      <c r="FZX474" s="73"/>
      <c r="FZY474" s="73"/>
      <c r="FZZ474" s="73"/>
      <c r="GAA474" s="73"/>
      <c r="GAB474" s="73"/>
      <c r="GAC474" s="73"/>
      <c r="GAD474" s="73"/>
      <c r="GAE474" s="73"/>
      <c r="GAF474" s="73"/>
      <c r="GAG474" s="73"/>
      <c r="GAH474" s="73"/>
      <c r="GAI474" s="73"/>
      <c r="GAJ474" s="73"/>
      <c r="GAK474" s="73"/>
      <c r="GAL474" s="73"/>
      <c r="GAM474" s="73"/>
      <c r="GAN474" s="73"/>
      <c r="GAO474" s="73"/>
      <c r="GAP474" s="73"/>
      <c r="GAQ474" s="73"/>
      <c r="GAR474" s="73"/>
      <c r="GAS474" s="73"/>
      <c r="GAT474" s="73"/>
      <c r="GAU474" s="73"/>
      <c r="GAV474" s="73"/>
      <c r="GAW474" s="73"/>
      <c r="GAX474" s="73"/>
      <c r="GAY474" s="73"/>
      <c r="GAZ474" s="73"/>
      <c r="GBA474" s="73"/>
      <c r="GBB474" s="73"/>
      <c r="GBC474" s="73"/>
      <c r="GBD474" s="73"/>
      <c r="GBE474" s="73"/>
      <c r="GBF474" s="73"/>
      <c r="GBG474" s="73"/>
      <c r="GBH474" s="73"/>
      <c r="GBI474" s="73"/>
      <c r="GBJ474" s="73"/>
      <c r="GBK474" s="73"/>
      <c r="GBL474" s="73"/>
      <c r="GBM474" s="73"/>
      <c r="GBN474" s="73"/>
      <c r="GBO474" s="73"/>
      <c r="GBP474" s="73"/>
      <c r="GBQ474" s="73"/>
      <c r="GBR474" s="73"/>
      <c r="GBS474" s="73"/>
      <c r="GBT474" s="73"/>
      <c r="GBU474" s="73"/>
      <c r="GBV474" s="73"/>
      <c r="GBW474" s="73"/>
      <c r="GBX474" s="73"/>
      <c r="GBY474" s="73"/>
      <c r="GBZ474" s="73"/>
      <c r="GCA474" s="73"/>
      <c r="GCB474" s="73"/>
      <c r="GCC474" s="73"/>
      <c r="GCD474" s="73"/>
      <c r="GCE474" s="73"/>
      <c r="GCF474" s="73"/>
      <c r="GCG474" s="73"/>
      <c r="GCH474" s="73"/>
      <c r="GCI474" s="73"/>
      <c r="GCJ474" s="73"/>
      <c r="GCK474" s="73"/>
      <c r="GCL474" s="73"/>
      <c r="GCM474" s="73"/>
      <c r="GCN474" s="73"/>
      <c r="GCO474" s="73"/>
      <c r="GCP474" s="73"/>
      <c r="GCQ474" s="73"/>
      <c r="GCR474" s="73"/>
      <c r="GCS474" s="73"/>
      <c r="GCT474" s="73"/>
      <c r="GCU474" s="73"/>
      <c r="GCV474" s="73"/>
      <c r="GCW474" s="73"/>
      <c r="GCX474" s="73"/>
      <c r="GCY474" s="73"/>
      <c r="GCZ474" s="73"/>
      <c r="GDA474" s="73"/>
      <c r="GDB474" s="73"/>
      <c r="GDC474" s="73"/>
      <c r="GDD474" s="73"/>
      <c r="GDE474" s="73"/>
      <c r="GDF474" s="73"/>
      <c r="GDG474" s="73"/>
      <c r="GDH474" s="73"/>
      <c r="GDI474" s="73"/>
      <c r="GDJ474" s="73"/>
      <c r="GDK474" s="73"/>
      <c r="GDL474" s="73"/>
      <c r="GDM474" s="73"/>
      <c r="GDN474" s="73"/>
      <c r="GDO474" s="73"/>
      <c r="GDP474" s="73"/>
      <c r="GDQ474" s="73"/>
      <c r="GDR474" s="73"/>
      <c r="GDS474" s="73"/>
      <c r="GDT474" s="73"/>
      <c r="GDU474" s="73"/>
      <c r="GDV474" s="73"/>
      <c r="GDW474" s="73"/>
      <c r="GDX474" s="73"/>
      <c r="GDY474" s="73"/>
      <c r="GDZ474" s="73"/>
      <c r="GEA474" s="73"/>
      <c r="GEB474" s="73"/>
      <c r="GEC474" s="73"/>
      <c r="GED474" s="73"/>
      <c r="GEE474" s="73"/>
      <c r="GEF474" s="73"/>
      <c r="GEG474" s="73"/>
      <c r="GEH474" s="73"/>
      <c r="GEI474" s="73"/>
      <c r="GEJ474" s="73"/>
      <c r="GEK474" s="73"/>
      <c r="GEL474" s="73"/>
      <c r="GEM474" s="73"/>
      <c r="GEN474" s="73"/>
      <c r="GEO474" s="73"/>
      <c r="GEP474" s="73"/>
      <c r="GEQ474" s="73"/>
      <c r="GER474" s="73"/>
      <c r="GES474" s="73"/>
      <c r="GET474" s="73"/>
      <c r="GEU474" s="73"/>
      <c r="GEV474" s="73"/>
      <c r="GEW474" s="73"/>
      <c r="GEX474" s="73"/>
      <c r="GEY474" s="73"/>
      <c r="GEZ474" s="73"/>
      <c r="GFA474" s="73"/>
      <c r="GFB474" s="73"/>
      <c r="GFC474" s="73"/>
      <c r="GFD474" s="73"/>
      <c r="GFE474" s="73"/>
      <c r="GFF474" s="73"/>
      <c r="GFG474" s="73"/>
      <c r="GFH474" s="73"/>
      <c r="GFI474" s="73"/>
      <c r="GFJ474" s="73"/>
      <c r="GFK474" s="73"/>
      <c r="GFL474" s="73"/>
      <c r="GFM474" s="73"/>
      <c r="GFN474" s="73"/>
      <c r="GFO474" s="73"/>
      <c r="GFP474" s="73"/>
      <c r="GFQ474" s="73"/>
      <c r="GFR474" s="73"/>
      <c r="GFS474" s="73"/>
      <c r="GFT474" s="73"/>
      <c r="GFU474" s="73"/>
      <c r="GFV474" s="73"/>
      <c r="GFW474" s="73"/>
      <c r="GFX474" s="73"/>
      <c r="GFY474" s="73"/>
      <c r="GFZ474" s="73"/>
      <c r="GGA474" s="73"/>
      <c r="GGB474" s="73"/>
      <c r="GGC474" s="73"/>
      <c r="GGD474" s="73"/>
      <c r="GGE474" s="73"/>
      <c r="GGF474" s="73"/>
      <c r="GGG474" s="73"/>
      <c r="GGH474" s="73"/>
      <c r="GGI474" s="73"/>
      <c r="GGJ474" s="73"/>
      <c r="GGK474" s="73"/>
      <c r="GGL474" s="73"/>
      <c r="GGM474" s="73"/>
      <c r="GGN474" s="73"/>
      <c r="GGO474" s="73"/>
      <c r="GGP474" s="73"/>
      <c r="GGQ474" s="73"/>
      <c r="GGR474" s="73"/>
      <c r="GGS474" s="73"/>
      <c r="GGT474" s="73"/>
      <c r="GGU474" s="73"/>
      <c r="GGV474" s="73"/>
      <c r="GGW474" s="73"/>
      <c r="GGX474" s="73"/>
      <c r="GGY474" s="73"/>
      <c r="GGZ474" s="73"/>
      <c r="GHA474" s="73"/>
      <c r="GHB474" s="73"/>
      <c r="GHC474" s="73"/>
      <c r="GHD474" s="73"/>
      <c r="GHE474" s="73"/>
      <c r="GHF474" s="73"/>
      <c r="GHG474" s="73"/>
      <c r="GHH474" s="73"/>
      <c r="GHI474" s="73"/>
      <c r="GHJ474" s="73"/>
      <c r="GHK474" s="73"/>
      <c r="GHL474" s="73"/>
      <c r="GHM474" s="73"/>
      <c r="GHN474" s="73"/>
      <c r="GHO474" s="73"/>
      <c r="GHP474" s="73"/>
      <c r="GHQ474" s="73"/>
      <c r="GHR474" s="73"/>
      <c r="GHS474" s="73"/>
      <c r="GHT474" s="73"/>
      <c r="GHU474" s="73"/>
      <c r="GHV474" s="73"/>
      <c r="GHW474" s="73"/>
      <c r="GHX474" s="73"/>
      <c r="GHY474" s="73"/>
      <c r="GHZ474" s="73"/>
      <c r="GIA474" s="73"/>
      <c r="GIB474" s="73"/>
      <c r="GIC474" s="73"/>
      <c r="GID474" s="73"/>
      <c r="GIE474" s="73"/>
      <c r="GIF474" s="73"/>
      <c r="GIG474" s="73"/>
      <c r="GIH474" s="73"/>
      <c r="GII474" s="73"/>
      <c r="GIJ474" s="73"/>
      <c r="GIK474" s="73"/>
      <c r="GIL474" s="73"/>
      <c r="GIM474" s="73"/>
      <c r="GIN474" s="73"/>
      <c r="GIO474" s="73"/>
      <c r="GIP474" s="73"/>
      <c r="GIQ474" s="73"/>
      <c r="GIR474" s="73"/>
      <c r="GIS474" s="73"/>
      <c r="GIT474" s="73"/>
      <c r="GIU474" s="73"/>
      <c r="GIV474" s="73"/>
      <c r="GIW474" s="73"/>
      <c r="GIX474" s="73"/>
      <c r="GIY474" s="73"/>
      <c r="GIZ474" s="73"/>
      <c r="GJA474" s="73"/>
      <c r="GJB474" s="73"/>
      <c r="GJC474" s="73"/>
      <c r="GJD474" s="73"/>
      <c r="GJE474" s="73"/>
      <c r="GJF474" s="73"/>
      <c r="GJG474" s="73"/>
      <c r="GJH474" s="73"/>
      <c r="GJI474" s="73"/>
      <c r="GJJ474" s="73"/>
      <c r="GJK474" s="73"/>
      <c r="GJL474" s="73"/>
      <c r="GJM474" s="73"/>
      <c r="GJN474" s="73"/>
      <c r="GJO474" s="73"/>
      <c r="GJP474" s="73"/>
      <c r="GJQ474" s="73"/>
      <c r="GJR474" s="73"/>
      <c r="GJS474" s="73"/>
      <c r="GJT474" s="73"/>
      <c r="GJU474" s="73"/>
      <c r="GJV474" s="73"/>
      <c r="GJW474" s="73"/>
      <c r="GJX474" s="73"/>
      <c r="GJY474" s="73"/>
      <c r="GJZ474" s="73"/>
      <c r="GKA474" s="73"/>
      <c r="GKB474" s="73"/>
      <c r="GKC474" s="73"/>
      <c r="GKD474" s="73"/>
      <c r="GKE474" s="73"/>
      <c r="GKF474" s="73"/>
      <c r="GKG474" s="73"/>
      <c r="GKH474" s="73"/>
      <c r="GKI474" s="73"/>
      <c r="GKJ474" s="73"/>
      <c r="GKK474" s="73"/>
      <c r="GKL474" s="73"/>
      <c r="GKM474" s="73"/>
      <c r="GKN474" s="73"/>
      <c r="GKO474" s="73"/>
      <c r="GKP474" s="73"/>
      <c r="GKQ474" s="73"/>
      <c r="GKR474" s="73"/>
      <c r="GKS474" s="73"/>
      <c r="GKT474" s="73"/>
      <c r="GKU474" s="73"/>
      <c r="GKV474" s="73"/>
      <c r="GKW474" s="73"/>
      <c r="GKX474" s="73"/>
      <c r="GKY474" s="73"/>
      <c r="GKZ474" s="73"/>
      <c r="GLA474" s="73"/>
      <c r="GLB474" s="73"/>
      <c r="GLC474" s="73"/>
      <c r="GLD474" s="73"/>
      <c r="GLE474" s="73"/>
      <c r="GLF474" s="73"/>
      <c r="GLG474" s="73"/>
      <c r="GLH474" s="73"/>
      <c r="GLI474" s="73"/>
      <c r="GLJ474" s="73"/>
      <c r="GLK474" s="73"/>
      <c r="GLL474" s="73"/>
      <c r="GLM474" s="73"/>
      <c r="GLN474" s="73"/>
      <c r="GLO474" s="73"/>
      <c r="GLP474" s="73"/>
      <c r="GLQ474" s="73"/>
      <c r="GLR474" s="73"/>
      <c r="GLS474" s="73"/>
      <c r="GLT474" s="73"/>
      <c r="GLU474" s="73"/>
      <c r="GLV474" s="73"/>
      <c r="GLW474" s="73"/>
      <c r="GLX474" s="73"/>
      <c r="GLY474" s="73"/>
      <c r="GLZ474" s="73"/>
      <c r="GMA474" s="73"/>
      <c r="GMB474" s="73"/>
      <c r="GMC474" s="73"/>
      <c r="GMD474" s="73"/>
      <c r="GME474" s="73"/>
      <c r="GMF474" s="73"/>
      <c r="GMG474" s="73"/>
      <c r="GMH474" s="73"/>
      <c r="GMI474" s="73"/>
      <c r="GMJ474" s="73"/>
      <c r="GMK474" s="73"/>
      <c r="GML474" s="73"/>
      <c r="GMM474" s="73"/>
      <c r="GMN474" s="73"/>
      <c r="GMO474" s="73"/>
      <c r="GMP474" s="73"/>
      <c r="GMQ474" s="73"/>
      <c r="GMR474" s="73"/>
      <c r="GMS474" s="73"/>
      <c r="GMT474" s="73"/>
      <c r="GMU474" s="73"/>
      <c r="GMV474" s="73"/>
      <c r="GMW474" s="73"/>
      <c r="GMX474" s="73"/>
      <c r="GMY474" s="73"/>
      <c r="GMZ474" s="73"/>
      <c r="GNA474" s="73"/>
      <c r="GNB474" s="73"/>
      <c r="GNC474" s="73"/>
      <c r="GND474" s="73"/>
      <c r="GNE474" s="73"/>
      <c r="GNF474" s="73"/>
      <c r="GNG474" s="73"/>
      <c r="GNH474" s="73"/>
      <c r="GNI474" s="73"/>
      <c r="GNJ474" s="73"/>
      <c r="GNK474" s="73"/>
      <c r="GNL474" s="73"/>
      <c r="GNM474" s="73"/>
      <c r="GNN474" s="73"/>
      <c r="GNO474" s="73"/>
      <c r="GNP474" s="73"/>
      <c r="GNQ474" s="73"/>
      <c r="GNR474" s="73"/>
      <c r="GNS474" s="73"/>
      <c r="GNT474" s="73"/>
      <c r="GNU474" s="73"/>
      <c r="GNV474" s="73"/>
      <c r="GNW474" s="73"/>
      <c r="GNX474" s="73"/>
      <c r="GNY474" s="73"/>
      <c r="GNZ474" s="73"/>
      <c r="GOA474" s="73"/>
      <c r="GOB474" s="73"/>
      <c r="GOC474" s="73"/>
      <c r="GOD474" s="73"/>
      <c r="GOE474" s="73"/>
      <c r="GOF474" s="73"/>
      <c r="GOG474" s="73"/>
      <c r="GOH474" s="73"/>
      <c r="GOI474" s="73"/>
      <c r="GOJ474" s="73"/>
      <c r="GOK474" s="73"/>
      <c r="GOL474" s="73"/>
      <c r="GOM474" s="73"/>
      <c r="GON474" s="73"/>
      <c r="GOO474" s="73"/>
      <c r="GOP474" s="73"/>
      <c r="GOQ474" s="73"/>
      <c r="GOR474" s="73"/>
      <c r="GOS474" s="73"/>
      <c r="GOT474" s="73"/>
      <c r="GOU474" s="73"/>
      <c r="GOV474" s="73"/>
      <c r="GOW474" s="73"/>
      <c r="GOX474" s="73"/>
      <c r="GOY474" s="73"/>
      <c r="GOZ474" s="73"/>
      <c r="GPA474" s="73"/>
      <c r="GPB474" s="73"/>
      <c r="GPC474" s="73"/>
      <c r="GPD474" s="73"/>
      <c r="GPE474" s="73"/>
      <c r="GPF474" s="73"/>
      <c r="GPG474" s="73"/>
      <c r="GPH474" s="73"/>
      <c r="GPI474" s="73"/>
      <c r="GPJ474" s="73"/>
      <c r="GPK474" s="73"/>
      <c r="GPL474" s="73"/>
      <c r="GPM474" s="73"/>
      <c r="GPN474" s="73"/>
      <c r="GPO474" s="73"/>
      <c r="GPP474" s="73"/>
      <c r="GPQ474" s="73"/>
      <c r="GPR474" s="73"/>
      <c r="GPS474" s="73"/>
      <c r="GPT474" s="73"/>
      <c r="GPU474" s="73"/>
      <c r="GPV474" s="73"/>
      <c r="GPW474" s="73"/>
      <c r="GPX474" s="73"/>
      <c r="GPY474" s="73"/>
      <c r="GPZ474" s="73"/>
      <c r="GQA474" s="73"/>
      <c r="GQB474" s="73"/>
      <c r="GQC474" s="73"/>
      <c r="GQD474" s="73"/>
      <c r="GQE474" s="73"/>
      <c r="GQF474" s="73"/>
      <c r="GQG474" s="73"/>
      <c r="GQH474" s="73"/>
      <c r="GQI474" s="73"/>
      <c r="GQJ474" s="73"/>
      <c r="GQK474" s="73"/>
      <c r="GQL474" s="73"/>
      <c r="GQM474" s="73"/>
      <c r="GQN474" s="73"/>
      <c r="GQO474" s="73"/>
      <c r="GQP474" s="73"/>
      <c r="GQQ474" s="73"/>
      <c r="GQR474" s="73"/>
      <c r="GQS474" s="73"/>
      <c r="GQT474" s="73"/>
      <c r="GQU474" s="73"/>
      <c r="GQV474" s="73"/>
      <c r="GQW474" s="73"/>
      <c r="GQX474" s="73"/>
      <c r="GQY474" s="73"/>
      <c r="GQZ474" s="73"/>
      <c r="GRA474" s="73"/>
      <c r="GRB474" s="73"/>
      <c r="GRC474" s="73"/>
      <c r="GRD474" s="73"/>
      <c r="GRE474" s="73"/>
      <c r="GRF474" s="73"/>
      <c r="GRG474" s="73"/>
      <c r="GRH474" s="73"/>
      <c r="GRI474" s="73"/>
      <c r="GRJ474" s="73"/>
      <c r="GRK474" s="73"/>
      <c r="GRL474" s="73"/>
      <c r="GRM474" s="73"/>
      <c r="GRN474" s="73"/>
      <c r="GRO474" s="73"/>
      <c r="GRP474" s="73"/>
      <c r="GRQ474" s="73"/>
      <c r="GRR474" s="73"/>
      <c r="GRS474" s="73"/>
      <c r="GRT474" s="73"/>
      <c r="GRU474" s="73"/>
      <c r="GRV474" s="73"/>
      <c r="GRW474" s="73"/>
      <c r="GRX474" s="73"/>
      <c r="GRY474" s="73"/>
      <c r="GRZ474" s="73"/>
      <c r="GSA474" s="73"/>
      <c r="GSB474" s="73"/>
      <c r="GSC474" s="73"/>
      <c r="GSD474" s="73"/>
      <c r="GSE474" s="73"/>
      <c r="GSF474" s="73"/>
      <c r="GSG474" s="73"/>
      <c r="GSH474" s="73"/>
      <c r="GSI474" s="73"/>
      <c r="GSJ474" s="73"/>
      <c r="GSK474" s="73"/>
      <c r="GSL474" s="73"/>
      <c r="GSM474" s="73"/>
      <c r="GSN474" s="73"/>
      <c r="GSO474" s="73"/>
      <c r="GSP474" s="73"/>
      <c r="GSQ474" s="73"/>
      <c r="GSR474" s="73"/>
      <c r="GSS474" s="73"/>
      <c r="GST474" s="73"/>
      <c r="GSU474" s="73"/>
      <c r="GSV474" s="73"/>
      <c r="GSW474" s="73"/>
      <c r="GSX474" s="73"/>
      <c r="GSY474" s="73"/>
      <c r="GSZ474" s="73"/>
      <c r="GTA474" s="73"/>
      <c r="GTB474" s="73"/>
      <c r="GTC474" s="73"/>
      <c r="GTD474" s="73"/>
      <c r="GTE474" s="73"/>
      <c r="GTF474" s="73"/>
      <c r="GTG474" s="73"/>
      <c r="GTH474" s="73"/>
      <c r="GTI474" s="73"/>
      <c r="GTJ474" s="73"/>
      <c r="GTK474" s="73"/>
      <c r="GTL474" s="73"/>
      <c r="GTM474" s="73"/>
      <c r="GTN474" s="73"/>
      <c r="GTO474" s="73"/>
      <c r="GTP474" s="73"/>
      <c r="GTQ474" s="73"/>
      <c r="GTR474" s="73"/>
      <c r="GTS474" s="73"/>
      <c r="GTT474" s="73"/>
      <c r="GTU474" s="73"/>
      <c r="GTV474" s="73"/>
      <c r="GTW474" s="73"/>
      <c r="GTX474" s="73"/>
      <c r="GTY474" s="73"/>
      <c r="GTZ474" s="73"/>
      <c r="GUA474" s="73"/>
      <c r="GUB474" s="73"/>
      <c r="GUC474" s="73"/>
      <c r="GUD474" s="73"/>
      <c r="GUE474" s="73"/>
      <c r="GUF474" s="73"/>
      <c r="GUG474" s="73"/>
      <c r="GUH474" s="73"/>
      <c r="GUI474" s="73"/>
      <c r="GUJ474" s="73"/>
      <c r="GUK474" s="73"/>
      <c r="GUL474" s="73"/>
      <c r="GUM474" s="73"/>
      <c r="GUN474" s="73"/>
      <c r="GUO474" s="73"/>
      <c r="GUP474" s="73"/>
      <c r="GUQ474" s="73"/>
      <c r="GUR474" s="73"/>
      <c r="GUS474" s="73"/>
      <c r="GUT474" s="73"/>
      <c r="GUU474" s="73"/>
      <c r="GUV474" s="73"/>
      <c r="GUW474" s="73"/>
      <c r="GUX474" s="73"/>
      <c r="GUY474" s="73"/>
      <c r="GUZ474" s="73"/>
      <c r="GVA474" s="73"/>
      <c r="GVB474" s="73"/>
      <c r="GVC474" s="73"/>
      <c r="GVD474" s="73"/>
      <c r="GVE474" s="73"/>
      <c r="GVF474" s="73"/>
      <c r="GVG474" s="73"/>
      <c r="GVH474" s="73"/>
      <c r="GVI474" s="73"/>
      <c r="GVJ474" s="73"/>
      <c r="GVK474" s="73"/>
      <c r="GVL474" s="73"/>
      <c r="GVM474" s="73"/>
      <c r="GVN474" s="73"/>
      <c r="GVO474" s="73"/>
      <c r="GVP474" s="73"/>
      <c r="GVQ474" s="73"/>
      <c r="GVR474" s="73"/>
      <c r="GVS474" s="73"/>
      <c r="GVT474" s="73"/>
      <c r="GVU474" s="73"/>
      <c r="GVV474" s="73"/>
      <c r="GVW474" s="73"/>
      <c r="GVX474" s="73"/>
      <c r="GVY474" s="73"/>
      <c r="GVZ474" s="73"/>
      <c r="GWA474" s="73"/>
      <c r="GWB474" s="73"/>
      <c r="GWC474" s="73"/>
      <c r="GWD474" s="73"/>
      <c r="GWE474" s="73"/>
      <c r="GWF474" s="73"/>
      <c r="GWG474" s="73"/>
      <c r="GWH474" s="73"/>
      <c r="GWI474" s="73"/>
      <c r="GWJ474" s="73"/>
      <c r="GWK474" s="73"/>
      <c r="GWL474" s="73"/>
      <c r="GWM474" s="73"/>
      <c r="GWN474" s="73"/>
      <c r="GWO474" s="73"/>
      <c r="GWP474" s="73"/>
      <c r="GWQ474" s="73"/>
      <c r="GWR474" s="73"/>
      <c r="GWS474" s="73"/>
      <c r="GWT474" s="73"/>
      <c r="GWU474" s="73"/>
      <c r="GWV474" s="73"/>
      <c r="GWW474" s="73"/>
      <c r="GWX474" s="73"/>
      <c r="GWY474" s="73"/>
      <c r="GWZ474" s="73"/>
      <c r="GXA474" s="73"/>
      <c r="GXB474" s="73"/>
      <c r="GXC474" s="73"/>
      <c r="GXD474" s="73"/>
      <c r="GXE474" s="73"/>
      <c r="GXF474" s="73"/>
      <c r="GXG474" s="73"/>
      <c r="GXH474" s="73"/>
      <c r="GXI474" s="73"/>
      <c r="GXJ474" s="73"/>
      <c r="GXK474" s="73"/>
      <c r="GXL474" s="73"/>
      <c r="GXM474" s="73"/>
      <c r="GXN474" s="73"/>
      <c r="GXO474" s="73"/>
      <c r="GXP474" s="73"/>
      <c r="GXQ474" s="73"/>
      <c r="GXR474" s="73"/>
      <c r="GXS474" s="73"/>
      <c r="GXT474" s="73"/>
      <c r="GXU474" s="73"/>
      <c r="GXV474" s="73"/>
      <c r="GXW474" s="73"/>
      <c r="GXX474" s="73"/>
      <c r="GXY474" s="73"/>
      <c r="GXZ474" s="73"/>
      <c r="GYA474" s="73"/>
      <c r="GYB474" s="73"/>
      <c r="GYC474" s="73"/>
      <c r="GYD474" s="73"/>
      <c r="GYE474" s="73"/>
      <c r="GYF474" s="73"/>
      <c r="GYG474" s="73"/>
      <c r="GYH474" s="73"/>
      <c r="GYI474" s="73"/>
      <c r="GYJ474" s="73"/>
      <c r="GYK474" s="73"/>
      <c r="GYL474" s="73"/>
      <c r="GYM474" s="73"/>
      <c r="GYN474" s="73"/>
      <c r="GYO474" s="73"/>
      <c r="GYP474" s="73"/>
      <c r="GYQ474" s="73"/>
      <c r="GYR474" s="73"/>
      <c r="GYS474" s="73"/>
      <c r="GYT474" s="73"/>
      <c r="GYU474" s="73"/>
      <c r="GYV474" s="73"/>
      <c r="GYW474" s="73"/>
      <c r="GYX474" s="73"/>
      <c r="GYY474" s="73"/>
      <c r="GYZ474" s="73"/>
      <c r="GZA474" s="73"/>
      <c r="GZB474" s="73"/>
      <c r="GZC474" s="73"/>
      <c r="GZD474" s="73"/>
      <c r="GZE474" s="73"/>
      <c r="GZF474" s="73"/>
      <c r="GZG474" s="73"/>
      <c r="GZH474" s="73"/>
      <c r="GZI474" s="73"/>
      <c r="GZJ474" s="73"/>
      <c r="GZK474" s="73"/>
      <c r="GZL474" s="73"/>
      <c r="GZM474" s="73"/>
      <c r="GZN474" s="73"/>
      <c r="GZO474" s="73"/>
      <c r="GZP474" s="73"/>
      <c r="GZQ474" s="73"/>
      <c r="GZR474" s="73"/>
      <c r="GZS474" s="73"/>
      <c r="GZT474" s="73"/>
      <c r="GZU474" s="73"/>
      <c r="GZV474" s="73"/>
      <c r="GZW474" s="73"/>
      <c r="GZX474" s="73"/>
      <c r="GZY474" s="73"/>
      <c r="GZZ474" s="73"/>
      <c r="HAA474" s="73"/>
      <c r="HAB474" s="73"/>
      <c r="HAC474" s="73"/>
      <c r="HAD474" s="73"/>
      <c r="HAE474" s="73"/>
      <c r="HAF474" s="73"/>
      <c r="HAG474" s="73"/>
      <c r="HAH474" s="73"/>
      <c r="HAI474" s="73"/>
      <c r="HAJ474" s="73"/>
      <c r="HAK474" s="73"/>
      <c r="HAL474" s="73"/>
      <c r="HAM474" s="73"/>
      <c r="HAN474" s="73"/>
      <c r="HAO474" s="73"/>
      <c r="HAP474" s="73"/>
      <c r="HAQ474" s="73"/>
      <c r="HAR474" s="73"/>
      <c r="HAS474" s="73"/>
      <c r="HAT474" s="73"/>
      <c r="HAU474" s="73"/>
      <c r="HAV474" s="73"/>
      <c r="HAW474" s="73"/>
      <c r="HAX474" s="73"/>
      <c r="HAY474" s="73"/>
      <c r="HAZ474" s="73"/>
      <c r="HBA474" s="73"/>
      <c r="HBB474" s="73"/>
      <c r="HBC474" s="73"/>
      <c r="HBD474" s="73"/>
      <c r="HBE474" s="73"/>
      <c r="HBF474" s="73"/>
      <c r="HBG474" s="73"/>
      <c r="HBH474" s="73"/>
      <c r="HBI474" s="73"/>
      <c r="HBJ474" s="73"/>
      <c r="HBK474" s="73"/>
      <c r="HBL474" s="73"/>
      <c r="HBM474" s="73"/>
      <c r="HBN474" s="73"/>
      <c r="HBO474" s="73"/>
      <c r="HBP474" s="73"/>
      <c r="HBQ474" s="73"/>
      <c r="HBR474" s="73"/>
      <c r="HBS474" s="73"/>
      <c r="HBT474" s="73"/>
      <c r="HBU474" s="73"/>
      <c r="HBV474" s="73"/>
      <c r="HBW474" s="73"/>
      <c r="HBX474" s="73"/>
      <c r="HBY474" s="73"/>
      <c r="HBZ474" s="73"/>
      <c r="HCA474" s="73"/>
      <c r="HCB474" s="73"/>
      <c r="HCC474" s="73"/>
      <c r="HCD474" s="73"/>
      <c r="HCE474" s="73"/>
      <c r="HCF474" s="73"/>
      <c r="HCG474" s="73"/>
      <c r="HCH474" s="73"/>
      <c r="HCI474" s="73"/>
      <c r="HCJ474" s="73"/>
      <c r="HCK474" s="73"/>
      <c r="HCL474" s="73"/>
      <c r="HCM474" s="73"/>
      <c r="HCN474" s="73"/>
      <c r="HCO474" s="73"/>
      <c r="HCP474" s="73"/>
      <c r="HCQ474" s="73"/>
      <c r="HCR474" s="73"/>
      <c r="HCS474" s="73"/>
      <c r="HCT474" s="73"/>
      <c r="HCU474" s="73"/>
      <c r="HCV474" s="73"/>
      <c r="HCW474" s="73"/>
      <c r="HCX474" s="73"/>
      <c r="HCY474" s="73"/>
      <c r="HCZ474" s="73"/>
      <c r="HDA474" s="73"/>
      <c r="HDB474" s="73"/>
      <c r="HDC474" s="73"/>
      <c r="HDD474" s="73"/>
      <c r="HDE474" s="73"/>
      <c r="HDF474" s="73"/>
      <c r="HDG474" s="73"/>
      <c r="HDH474" s="73"/>
      <c r="HDI474" s="73"/>
      <c r="HDJ474" s="73"/>
      <c r="HDK474" s="73"/>
      <c r="HDL474" s="73"/>
      <c r="HDM474" s="73"/>
      <c r="HDN474" s="73"/>
      <c r="HDO474" s="73"/>
      <c r="HDP474" s="73"/>
      <c r="HDQ474" s="73"/>
      <c r="HDR474" s="73"/>
      <c r="HDS474" s="73"/>
      <c r="HDT474" s="73"/>
      <c r="HDU474" s="73"/>
      <c r="HDV474" s="73"/>
      <c r="HDW474" s="73"/>
      <c r="HDX474" s="73"/>
      <c r="HDY474" s="73"/>
      <c r="HDZ474" s="73"/>
      <c r="HEA474" s="73"/>
      <c r="HEB474" s="73"/>
      <c r="HEC474" s="73"/>
      <c r="HED474" s="73"/>
      <c r="HEE474" s="73"/>
      <c r="HEF474" s="73"/>
      <c r="HEG474" s="73"/>
      <c r="HEH474" s="73"/>
      <c r="HEI474" s="73"/>
      <c r="HEJ474" s="73"/>
      <c r="HEK474" s="73"/>
      <c r="HEL474" s="73"/>
      <c r="HEM474" s="73"/>
      <c r="HEN474" s="73"/>
      <c r="HEO474" s="73"/>
      <c r="HEP474" s="73"/>
      <c r="HEQ474" s="73"/>
      <c r="HER474" s="73"/>
      <c r="HES474" s="73"/>
      <c r="HET474" s="73"/>
      <c r="HEU474" s="73"/>
      <c r="HEV474" s="73"/>
      <c r="HEW474" s="73"/>
      <c r="HEX474" s="73"/>
      <c r="HEY474" s="73"/>
      <c r="HEZ474" s="73"/>
      <c r="HFA474" s="73"/>
      <c r="HFB474" s="73"/>
      <c r="HFC474" s="73"/>
      <c r="HFD474" s="73"/>
      <c r="HFE474" s="73"/>
      <c r="HFF474" s="73"/>
      <c r="HFG474" s="73"/>
      <c r="HFH474" s="73"/>
      <c r="HFI474" s="73"/>
      <c r="HFJ474" s="73"/>
      <c r="HFK474" s="73"/>
      <c r="HFL474" s="73"/>
      <c r="HFM474" s="73"/>
      <c r="HFN474" s="73"/>
      <c r="HFO474" s="73"/>
      <c r="HFP474" s="73"/>
      <c r="HFQ474" s="73"/>
      <c r="HFR474" s="73"/>
      <c r="HFS474" s="73"/>
      <c r="HFT474" s="73"/>
      <c r="HFU474" s="73"/>
      <c r="HFV474" s="73"/>
      <c r="HFW474" s="73"/>
      <c r="HFX474" s="73"/>
      <c r="HFY474" s="73"/>
      <c r="HFZ474" s="73"/>
      <c r="HGA474" s="73"/>
      <c r="HGB474" s="73"/>
      <c r="HGC474" s="73"/>
      <c r="HGD474" s="73"/>
      <c r="HGE474" s="73"/>
      <c r="HGF474" s="73"/>
      <c r="HGG474" s="73"/>
      <c r="HGH474" s="73"/>
      <c r="HGI474" s="73"/>
      <c r="HGJ474" s="73"/>
      <c r="HGK474" s="73"/>
      <c r="HGL474" s="73"/>
      <c r="HGM474" s="73"/>
      <c r="HGN474" s="73"/>
      <c r="HGO474" s="73"/>
      <c r="HGP474" s="73"/>
      <c r="HGQ474" s="73"/>
      <c r="HGR474" s="73"/>
      <c r="HGS474" s="73"/>
      <c r="HGT474" s="73"/>
      <c r="HGU474" s="73"/>
      <c r="HGV474" s="73"/>
      <c r="HGW474" s="73"/>
      <c r="HGX474" s="73"/>
      <c r="HGY474" s="73"/>
      <c r="HGZ474" s="73"/>
      <c r="HHA474" s="73"/>
      <c r="HHB474" s="73"/>
      <c r="HHC474" s="73"/>
      <c r="HHD474" s="73"/>
      <c r="HHE474" s="73"/>
      <c r="HHF474" s="73"/>
      <c r="HHG474" s="73"/>
      <c r="HHH474" s="73"/>
      <c r="HHI474" s="73"/>
      <c r="HHJ474" s="73"/>
      <c r="HHK474" s="73"/>
      <c r="HHL474" s="73"/>
      <c r="HHM474" s="73"/>
      <c r="HHN474" s="73"/>
      <c r="HHO474" s="73"/>
      <c r="HHP474" s="73"/>
      <c r="HHQ474" s="73"/>
      <c r="HHR474" s="73"/>
      <c r="HHS474" s="73"/>
      <c r="HHT474" s="73"/>
      <c r="HHU474" s="73"/>
      <c r="HHV474" s="73"/>
      <c r="HHW474" s="73"/>
      <c r="HHX474" s="73"/>
      <c r="HHY474" s="73"/>
      <c r="HHZ474" s="73"/>
      <c r="HIA474" s="73"/>
      <c r="HIB474" s="73"/>
      <c r="HIC474" s="73"/>
      <c r="HID474" s="73"/>
      <c r="HIE474" s="73"/>
      <c r="HIF474" s="73"/>
      <c r="HIG474" s="73"/>
      <c r="HIH474" s="73"/>
      <c r="HII474" s="73"/>
      <c r="HIJ474" s="73"/>
      <c r="HIK474" s="73"/>
      <c r="HIL474" s="73"/>
      <c r="HIM474" s="73"/>
      <c r="HIN474" s="73"/>
      <c r="HIO474" s="73"/>
      <c r="HIP474" s="73"/>
      <c r="HIQ474" s="73"/>
      <c r="HIR474" s="73"/>
      <c r="HIS474" s="73"/>
      <c r="HIT474" s="73"/>
      <c r="HIU474" s="73"/>
      <c r="HIV474" s="73"/>
      <c r="HIW474" s="73"/>
      <c r="HIX474" s="73"/>
      <c r="HIY474" s="73"/>
      <c r="HIZ474" s="73"/>
      <c r="HJA474" s="73"/>
      <c r="HJB474" s="73"/>
      <c r="HJC474" s="73"/>
      <c r="HJD474" s="73"/>
      <c r="HJE474" s="73"/>
      <c r="HJF474" s="73"/>
      <c r="HJG474" s="73"/>
      <c r="HJH474" s="73"/>
      <c r="HJI474" s="73"/>
      <c r="HJJ474" s="73"/>
      <c r="HJK474" s="73"/>
      <c r="HJL474" s="73"/>
      <c r="HJM474" s="73"/>
      <c r="HJN474" s="73"/>
      <c r="HJO474" s="73"/>
      <c r="HJP474" s="73"/>
      <c r="HJQ474" s="73"/>
      <c r="HJR474" s="73"/>
      <c r="HJS474" s="73"/>
      <c r="HJT474" s="73"/>
      <c r="HJU474" s="73"/>
      <c r="HJV474" s="73"/>
      <c r="HJW474" s="73"/>
      <c r="HJX474" s="73"/>
      <c r="HJY474" s="73"/>
      <c r="HJZ474" s="73"/>
      <c r="HKA474" s="73"/>
      <c r="HKB474" s="73"/>
      <c r="HKC474" s="73"/>
      <c r="HKD474" s="73"/>
      <c r="HKE474" s="73"/>
      <c r="HKF474" s="73"/>
      <c r="HKG474" s="73"/>
      <c r="HKH474" s="73"/>
      <c r="HKI474" s="73"/>
      <c r="HKJ474" s="73"/>
      <c r="HKK474" s="73"/>
      <c r="HKL474" s="73"/>
      <c r="HKM474" s="73"/>
      <c r="HKN474" s="73"/>
      <c r="HKO474" s="73"/>
      <c r="HKP474" s="73"/>
      <c r="HKQ474" s="73"/>
      <c r="HKR474" s="73"/>
      <c r="HKS474" s="73"/>
      <c r="HKT474" s="73"/>
      <c r="HKU474" s="73"/>
      <c r="HKV474" s="73"/>
      <c r="HKW474" s="73"/>
      <c r="HKX474" s="73"/>
      <c r="HKY474" s="73"/>
      <c r="HKZ474" s="73"/>
      <c r="HLA474" s="73"/>
      <c r="HLB474" s="73"/>
      <c r="HLC474" s="73"/>
      <c r="HLD474" s="73"/>
      <c r="HLE474" s="73"/>
      <c r="HLF474" s="73"/>
      <c r="HLG474" s="73"/>
      <c r="HLH474" s="73"/>
      <c r="HLI474" s="73"/>
      <c r="HLJ474" s="73"/>
      <c r="HLK474" s="73"/>
      <c r="HLL474" s="73"/>
      <c r="HLM474" s="73"/>
      <c r="HLN474" s="73"/>
      <c r="HLO474" s="73"/>
      <c r="HLP474" s="73"/>
      <c r="HLQ474" s="73"/>
      <c r="HLR474" s="73"/>
      <c r="HLS474" s="73"/>
      <c r="HLT474" s="73"/>
      <c r="HLU474" s="73"/>
      <c r="HLV474" s="73"/>
      <c r="HLW474" s="73"/>
      <c r="HLX474" s="73"/>
      <c r="HLY474" s="73"/>
      <c r="HLZ474" s="73"/>
      <c r="HMA474" s="73"/>
      <c r="HMB474" s="73"/>
      <c r="HMC474" s="73"/>
      <c r="HMD474" s="73"/>
      <c r="HME474" s="73"/>
      <c r="HMF474" s="73"/>
      <c r="HMG474" s="73"/>
      <c r="HMH474" s="73"/>
      <c r="HMI474" s="73"/>
      <c r="HMJ474" s="73"/>
      <c r="HMK474" s="73"/>
      <c r="HML474" s="73"/>
      <c r="HMM474" s="73"/>
      <c r="HMN474" s="73"/>
      <c r="HMO474" s="73"/>
      <c r="HMP474" s="73"/>
      <c r="HMQ474" s="73"/>
      <c r="HMR474" s="73"/>
      <c r="HMS474" s="73"/>
      <c r="HMT474" s="73"/>
      <c r="HMU474" s="73"/>
      <c r="HMV474" s="73"/>
      <c r="HMW474" s="73"/>
      <c r="HMX474" s="73"/>
      <c r="HMY474" s="73"/>
      <c r="HMZ474" s="73"/>
      <c r="HNA474" s="73"/>
      <c r="HNB474" s="73"/>
      <c r="HNC474" s="73"/>
      <c r="HND474" s="73"/>
      <c r="HNE474" s="73"/>
      <c r="HNF474" s="73"/>
      <c r="HNG474" s="73"/>
      <c r="HNH474" s="73"/>
      <c r="HNI474" s="73"/>
      <c r="HNJ474" s="73"/>
      <c r="HNK474" s="73"/>
      <c r="HNL474" s="73"/>
      <c r="HNM474" s="73"/>
      <c r="HNN474" s="73"/>
      <c r="HNO474" s="73"/>
      <c r="HNP474" s="73"/>
      <c r="HNQ474" s="73"/>
      <c r="HNR474" s="73"/>
      <c r="HNS474" s="73"/>
      <c r="HNT474" s="73"/>
      <c r="HNU474" s="73"/>
      <c r="HNV474" s="73"/>
      <c r="HNW474" s="73"/>
      <c r="HNX474" s="73"/>
      <c r="HNY474" s="73"/>
      <c r="HNZ474" s="73"/>
      <c r="HOA474" s="73"/>
      <c r="HOB474" s="73"/>
      <c r="HOC474" s="73"/>
      <c r="HOD474" s="73"/>
      <c r="HOE474" s="73"/>
      <c r="HOF474" s="73"/>
      <c r="HOG474" s="73"/>
      <c r="HOH474" s="73"/>
      <c r="HOI474" s="73"/>
      <c r="HOJ474" s="73"/>
      <c r="HOK474" s="73"/>
      <c r="HOL474" s="73"/>
      <c r="HOM474" s="73"/>
      <c r="HON474" s="73"/>
      <c r="HOO474" s="73"/>
      <c r="HOP474" s="73"/>
      <c r="HOQ474" s="73"/>
      <c r="HOR474" s="73"/>
      <c r="HOS474" s="73"/>
      <c r="HOT474" s="73"/>
      <c r="HOU474" s="73"/>
      <c r="HOV474" s="73"/>
      <c r="HOW474" s="73"/>
      <c r="HOX474" s="73"/>
      <c r="HOY474" s="73"/>
      <c r="HOZ474" s="73"/>
      <c r="HPA474" s="73"/>
      <c r="HPB474" s="73"/>
      <c r="HPC474" s="73"/>
      <c r="HPD474" s="73"/>
      <c r="HPE474" s="73"/>
      <c r="HPF474" s="73"/>
      <c r="HPG474" s="73"/>
      <c r="HPH474" s="73"/>
      <c r="HPI474" s="73"/>
      <c r="HPJ474" s="73"/>
      <c r="HPK474" s="73"/>
      <c r="HPL474" s="73"/>
      <c r="HPM474" s="73"/>
      <c r="HPN474" s="73"/>
      <c r="HPO474" s="73"/>
      <c r="HPP474" s="73"/>
      <c r="HPQ474" s="73"/>
      <c r="HPR474" s="73"/>
      <c r="HPS474" s="73"/>
      <c r="HPT474" s="73"/>
      <c r="HPU474" s="73"/>
      <c r="HPV474" s="73"/>
      <c r="HPW474" s="73"/>
      <c r="HPX474" s="73"/>
      <c r="HPY474" s="73"/>
      <c r="HPZ474" s="73"/>
      <c r="HQA474" s="73"/>
      <c r="HQB474" s="73"/>
      <c r="HQC474" s="73"/>
      <c r="HQD474" s="73"/>
      <c r="HQE474" s="73"/>
      <c r="HQF474" s="73"/>
      <c r="HQG474" s="73"/>
      <c r="HQH474" s="73"/>
      <c r="HQI474" s="73"/>
      <c r="HQJ474" s="73"/>
      <c r="HQK474" s="73"/>
      <c r="HQL474" s="73"/>
      <c r="HQM474" s="73"/>
      <c r="HQN474" s="73"/>
      <c r="HQO474" s="73"/>
      <c r="HQP474" s="73"/>
      <c r="HQQ474" s="73"/>
      <c r="HQR474" s="73"/>
      <c r="HQS474" s="73"/>
      <c r="HQT474" s="73"/>
      <c r="HQU474" s="73"/>
      <c r="HQV474" s="73"/>
      <c r="HQW474" s="73"/>
      <c r="HQX474" s="73"/>
      <c r="HQY474" s="73"/>
      <c r="HQZ474" s="73"/>
      <c r="HRA474" s="73"/>
      <c r="HRB474" s="73"/>
      <c r="HRC474" s="73"/>
      <c r="HRD474" s="73"/>
      <c r="HRE474" s="73"/>
      <c r="HRF474" s="73"/>
      <c r="HRG474" s="73"/>
      <c r="HRH474" s="73"/>
      <c r="HRI474" s="73"/>
      <c r="HRJ474" s="73"/>
      <c r="HRK474" s="73"/>
      <c r="HRL474" s="73"/>
      <c r="HRM474" s="73"/>
      <c r="HRN474" s="73"/>
      <c r="HRO474" s="73"/>
      <c r="HRP474" s="73"/>
      <c r="HRQ474" s="73"/>
      <c r="HRR474" s="73"/>
      <c r="HRS474" s="73"/>
      <c r="HRT474" s="73"/>
      <c r="HRU474" s="73"/>
      <c r="HRV474" s="73"/>
      <c r="HRW474" s="73"/>
      <c r="HRX474" s="73"/>
      <c r="HRY474" s="73"/>
      <c r="HRZ474" s="73"/>
      <c r="HSA474" s="73"/>
      <c r="HSB474" s="73"/>
      <c r="HSC474" s="73"/>
      <c r="HSD474" s="73"/>
      <c r="HSE474" s="73"/>
      <c r="HSF474" s="73"/>
      <c r="HSG474" s="73"/>
      <c r="HSH474" s="73"/>
      <c r="HSI474" s="73"/>
      <c r="HSJ474" s="73"/>
      <c r="HSK474" s="73"/>
      <c r="HSL474" s="73"/>
      <c r="HSM474" s="73"/>
      <c r="HSN474" s="73"/>
      <c r="HSO474" s="73"/>
      <c r="HSP474" s="73"/>
      <c r="HSQ474" s="73"/>
      <c r="HSR474" s="73"/>
      <c r="HSS474" s="73"/>
      <c r="HST474" s="73"/>
      <c r="HSU474" s="73"/>
      <c r="HSV474" s="73"/>
      <c r="HSW474" s="73"/>
      <c r="HSX474" s="73"/>
      <c r="HSY474" s="73"/>
      <c r="HSZ474" s="73"/>
      <c r="HTA474" s="73"/>
      <c r="HTB474" s="73"/>
      <c r="HTC474" s="73"/>
      <c r="HTD474" s="73"/>
      <c r="HTE474" s="73"/>
      <c r="HTF474" s="73"/>
      <c r="HTG474" s="73"/>
      <c r="HTH474" s="73"/>
      <c r="HTI474" s="73"/>
      <c r="HTJ474" s="73"/>
      <c r="HTK474" s="73"/>
      <c r="HTL474" s="73"/>
      <c r="HTM474" s="73"/>
      <c r="HTN474" s="73"/>
      <c r="HTO474" s="73"/>
      <c r="HTP474" s="73"/>
      <c r="HTQ474" s="73"/>
      <c r="HTR474" s="73"/>
      <c r="HTS474" s="73"/>
      <c r="HTT474" s="73"/>
      <c r="HTU474" s="73"/>
      <c r="HTV474" s="73"/>
      <c r="HTW474" s="73"/>
      <c r="HTX474" s="73"/>
      <c r="HTY474" s="73"/>
      <c r="HTZ474" s="73"/>
      <c r="HUA474" s="73"/>
      <c r="HUB474" s="73"/>
      <c r="HUC474" s="73"/>
      <c r="HUD474" s="73"/>
      <c r="HUE474" s="73"/>
      <c r="HUF474" s="73"/>
      <c r="HUG474" s="73"/>
      <c r="HUH474" s="73"/>
      <c r="HUI474" s="73"/>
      <c r="HUJ474" s="73"/>
      <c r="HUK474" s="73"/>
      <c r="HUL474" s="73"/>
      <c r="HUM474" s="73"/>
      <c r="HUN474" s="73"/>
      <c r="HUO474" s="73"/>
      <c r="HUP474" s="73"/>
      <c r="HUQ474" s="73"/>
      <c r="HUR474" s="73"/>
      <c r="HUS474" s="73"/>
      <c r="HUT474" s="73"/>
      <c r="HUU474" s="73"/>
      <c r="HUV474" s="73"/>
      <c r="HUW474" s="73"/>
      <c r="HUX474" s="73"/>
      <c r="HUY474" s="73"/>
      <c r="HUZ474" s="73"/>
      <c r="HVA474" s="73"/>
      <c r="HVB474" s="73"/>
      <c r="HVC474" s="73"/>
      <c r="HVD474" s="73"/>
      <c r="HVE474" s="73"/>
      <c r="HVF474" s="73"/>
      <c r="HVG474" s="73"/>
      <c r="HVH474" s="73"/>
      <c r="HVI474" s="73"/>
      <c r="HVJ474" s="73"/>
      <c r="HVK474" s="73"/>
      <c r="HVL474" s="73"/>
      <c r="HVM474" s="73"/>
      <c r="HVN474" s="73"/>
      <c r="HVO474" s="73"/>
      <c r="HVP474" s="73"/>
      <c r="HVQ474" s="73"/>
      <c r="HVR474" s="73"/>
      <c r="HVS474" s="73"/>
      <c r="HVT474" s="73"/>
      <c r="HVU474" s="73"/>
      <c r="HVV474" s="73"/>
      <c r="HVW474" s="73"/>
      <c r="HVX474" s="73"/>
      <c r="HVY474" s="73"/>
      <c r="HVZ474" s="73"/>
      <c r="HWA474" s="73"/>
      <c r="HWB474" s="73"/>
      <c r="HWC474" s="73"/>
      <c r="HWD474" s="73"/>
      <c r="HWE474" s="73"/>
      <c r="HWF474" s="73"/>
      <c r="HWG474" s="73"/>
      <c r="HWH474" s="73"/>
      <c r="HWI474" s="73"/>
      <c r="HWJ474" s="73"/>
      <c r="HWK474" s="73"/>
      <c r="HWL474" s="73"/>
      <c r="HWM474" s="73"/>
      <c r="HWN474" s="73"/>
      <c r="HWO474" s="73"/>
      <c r="HWP474" s="73"/>
      <c r="HWQ474" s="73"/>
      <c r="HWR474" s="73"/>
      <c r="HWS474" s="73"/>
      <c r="HWT474" s="73"/>
      <c r="HWU474" s="73"/>
      <c r="HWV474" s="73"/>
      <c r="HWW474" s="73"/>
      <c r="HWX474" s="73"/>
      <c r="HWY474" s="73"/>
      <c r="HWZ474" s="73"/>
      <c r="HXA474" s="73"/>
      <c r="HXB474" s="73"/>
      <c r="HXC474" s="73"/>
      <c r="HXD474" s="73"/>
      <c r="HXE474" s="73"/>
      <c r="HXF474" s="73"/>
      <c r="HXG474" s="73"/>
      <c r="HXH474" s="73"/>
      <c r="HXI474" s="73"/>
      <c r="HXJ474" s="73"/>
      <c r="HXK474" s="73"/>
      <c r="HXL474" s="73"/>
      <c r="HXM474" s="73"/>
      <c r="HXN474" s="73"/>
      <c r="HXO474" s="73"/>
      <c r="HXP474" s="73"/>
      <c r="HXQ474" s="73"/>
      <c r="HXR474" s="73"/>
      <c r="HXS474" s="73"/>
      <c r="HXT474" s="73"/>
      <c r="HXU474" s="73"/>
      <c r="HXV474" s="73"/>
      <c r="HXW474" s="73"/>
      <c r="HXX474" s="73"/>
      <c r="HXY474" s="73"/>
      <c r="HXZ474" s="73"/>
      <c r="HYA474" s="73"/>
      <c r="HYB474" s="73"/>
      <c r="HYC474" s="73"/>
      <c r="HYD474" s="73"/>
      <c r="HYE474" s="73"/>
      <c r="HYF474" s="73"/>
      <c r="HYG474" s="73"/>
      <c r="HYH474" s="73"/>
      <c r="HYI474" s="73"/>
      <c r="HYJ474" s="73"/>
      <c r="HYK474" s="73"/>
      <c r="HYL474" s="73"/>
      <c r="HYM474" s="73"/>
      <c r="HYN474" s="73"/>
      <c r="HYO474" s="73"/>
      <c r="HYP474" s="73"/>
      <c r="HYQ474" s="73"/>
      <c r="HYR474" s="73"/>
      <c r="HYS474" s="73"/>
      <c r="HYT474" s="73"/>
      <c r="HYU474" s="73"/>
      <c r="HYV474" s="73"/>
      <c r="HYW474" s="73"/>
      <c r="HYX474" s="73"/>
      <c r="HYY474" s="73"/>
      <c r="HYZ474" s="73"/>
      <c r="HZA474" s="73"/>
      <c r="HZB474" s="73"/>
      <c r="HZC474" s="73"/>
      <c r="HZD474" s="73"/>
      <c r="HZE474" s="73"/>
      <c r="HZF474" s="73"/>
      <c r="HZG474" s="73"/>
      <c r="HZH474" s="73"/>
      <c r="HZI474" s="73"/>
      <c r="HZJ474" s="73"/>
      <c r="HZK474" s="73"/>
      <c r="HZL474" s="73"/>
      <c r="HZM474" s="73"/>
      <c r="HZN474" s="73"/>
      <c r="HZO474" s="73"/>
      <c r="HZP474" s="73"/>
      <c r="HZQ474" s="73"/>
      <c r="HZR474" s="73"/>
      <c r="HZS474" s="73"/>
      <c r="HZT474" s="73"/>
      <c r="HZU474" s="73"/>
      <c r="HZV474" s="73"/>
      <c r="HZW474" s="73"/>
      <c r="HZX474" s="73"/>
      <c r="HZY474" s="73"/>
      <c r="HZZ474" s="73"/>
      <c r="IAA474" s="73"/>
      <c r="IAB474" s="73"/>
      <c r="IAC474" s="73"/>
      <c r="IAD474" s="73"/>
      <c r="IAE474" s="73"/>
      <c r="IAF474" s="73"/>
      <c r="IAG474" s="73"/>
      <c r="IAH474" s="73"/>
      <c r="IAI474" s="73"/>
      <c r="IAJ474" s="73"/>
      <c r="IAK474" s="73"/>
      <c r="IAL474" s="73"/>
      <c r="IAM474" s="73"/>
      <c r="IAN474" s="73"/>
      <c r="IAO474" s="73"/>
      <c r="IAP474" s="73"/>
      <c r="IAQ474" s="73"/>
      <c r="IAR474" s="73"/>
      <c r="IAS474" s="73"/>
      <c r="IAT474" s="73"/>
      <c r="IAU474" s="73"/>
      <c r="IAV474" s="73"/>
      <c r="IAW474" s="73"/>
      <c r="IAX474" s="73"/>
      <c r="IAY474" s="73"/>
      <c r="IAZ474" s="73"/>
      <c r="IBA474" s="73"/>
      <c r="IBB474" s="73"/>
      <c r="IBC474" s="73"/>
      <c r="IBD474" s="73"/>
      <c r="IBE474" s="73"/>
      <c r="IBF474" s="73"/>
      <c r="IBG474" s="73"/>
      <c r="IBH474" s="73"/>
      <c r="IBI474" s="73"/>
      <c r="IBJ474" s="73"/>
      <c r="IBK474" s="73"/>
      <c r="IBL474" s="73"/>
      <c r="IBM474" s="73"/>
      <c r="IBN474" s="73"/>
      <c r="IBO474" s="73"/>
      <c r="IBP474" s="73"/>
      <c r="IBQ474" s="73"/>
      <c r="IBR474" s="73"/>
      <c r="IBS474" s="73"/>
      <c r="IBT474" s="73"/>
      <c r="IBU474" s="73"/>
      <c r="IBV474" s="73"/>
      <c r="IBW474" s="73"/>
      <c r="IBX474" s="73"/>
      <c r="IBY474" s="73"/>
      <c r="IBZ474" s="73"/>
      <c r="ICA474" s="73"/>
      <c r="ICB474" s="73"/>
      <c r="ICC474" s="73"/>
      <c r="ICD474" s="73"/>
      <c r="ICE474" s="73"/>
      <c r="ICF474" s="73"/>
      <c r="ICG474" s="73"/>
      <c r="ICH474" s="73"/>
      <c r="ICI474" s="73"/>
      <c r="ICJ474" s="73"/>
      <c r="ICK474" s="73"/>
      <c r="ICL474" s="73"/>
      <c r="ICM474" s="73"/>
      <c r="ICN474" s="73"/>
      <c r="ICO474" s="73"/>
      <c r="ICP474" s="73"/>
      <c r="ICQ474" s="73"/>
      <c r="ICR474" s="73"/>
      <c r="ICS474" s="73"/>
      <c r="ICT474" s="73"/>
      <c r="ICU474" s="73"/>
      <c r="ICV474" s="73"/>
      <c r="ICW474" s="73"/>
      <c r="ICX474" s="73"/>
      <c r="ICY474" s="73"/>
      <c r="ICZ474" s="73"/>
      <c r="IDA474" s="73"/>
      <c r="IDB474" s="73"/>
      <c r="IDC474" s="73"/>
      <c r="IDD474" s="73"/>
      <c r="IDE474" s="73"/>
      <c r="IDF474" s="73"/>
      <c r="IDG474" s="73"/>
      <c r="IDH474" s="73"/>
      <c r="IDI474" s="73"/>
      <c r="IDJ474" s="73"/>
      <c r="IDK474" s="73"/>
      <c r="IDL474" s="73"/>
      <c r="IDM474" s="73"/>
      <c r="IDN474" s="73"/>
      <c r="IDO474" s="73"/>
      <c r="IDP474" s="73"/>
      <c r="IDQ474" s="73"/>
      <c r="IDR474" s="73"/>
      <c r="IDS474" s="73"/>
      <c r="IDT474" s="73"/>
      <c r="IDU474" s="73"/>
      <c r="IDV474" s="73"/>
      <c r="IDW474" s="73"/>
      <c r="IDX474" s="73"/>
      <c r="IDY474" s="73"/>
      <c r="IDZ474" s="73"/>
      <c r="IEA474" s="73"/>
      <c r="IEB474" s="73"/>
      <c r="IEC474" s="73"/>
      <c r="IED474" s="73"/>
      <c r="IEE474" s="73"/>
      <c r="IEF474" s="73"/>
      <c r="IEG474" s="73"/>
      <c r="IEH474" s="73"/>
      <c r="IEI474" s="73"/>
      <c r="IEJ474" s="73"/>
      <c r="IEK474" s="73"/>
      <c r="IEL474" s="73"/>
      <c r="IEM474" s="73"/>
      <c r="IEN474" s="73"/>
      <c r="IEO474" s="73"/>
      <c r="IEP474" s="73"/>
      <c r="IEQ474" s="73"/>
      <c r="IER474" s="73"/>
      <c r="IES474" s="73"/>
      <c r="IET474" s="73"/>
      <c r="IEU474" s="73"/>
      <c r="IEV474" s="73"/>
      <c r="IEW474" s="73"/>
      <c r="IEX474" s="73"/>
      <c r="IEY474" s="73"/>
      <c r="IEZ474" s="73"/>
      <c r="IFA474" s="73"/>
      <c r="IFB474" s="73"/>
      <c r="IFC474" s="73"/>
      <c r="IFD474" s="73"/>
      <c r="IFE474" s="73"/>
      <c r="IFF474" s="73"/>
      <c r="IFG474" s="73"/>
      <c r="IFH474" s="73"/>
      <c r="IFI474" s="73"/>
      <c r="IFJ474" s="73"/>
      <c r="IFK474" s="73"/>
      <c r="IFL474" s="73"/>
      <c r="IFM474" s="73"/>
      <c r="IFN474" s="73"/>
      <c r="IFO474" s="73"/>
      <c r="IFP474" s="73"/>
      <c r="IFQ474" s="73"/>
      <c r="IFR474" s="73"/>
      <c r="IFS474" s="73"/>
      <c r="IFT474" s="73"/>
      <c r="IFU474" s="73"/>
      <c r="IFV474" s="73"/>
      <c r="IFW474" s="73"/>
      <c r="IFX474" s="73"/>
      <c r="IFY474" s="73"/>
      <c r="IFZ474" s="73"/>
      <c r="IGA474" s="73"/>
      <c r="IGB474" s="73"/>
      <c r="IGC474" s="73"/>
      <c r="IGD474" s="73"/>
      <c r="IGE474" s="73"/>
      <c r="IGF474" s="73"/>
      <c r="IGG474" s="73"/>
      <c r="IGH474" s="73"/>
      <c r="IGI474" s="73"/>
      <c r="IGJ474" s="73"/>
      <c r="IGK474" s="73"/>
      <c r="IGL474" s="73"/>
      <c r="IGM474" s="73"/>
      <c r="IGN474" s="73"/>
      <c r="IGO474" s="73"/>
      <c r="IGP474" s="73"/>
      <c r="IGQ474" s="73"/>
      <c r="IGR474" s="73"/>
      <c r="IGS474" s="73"/>
      <c r="IGT474" s="73"/>
      <c r="IGU474" s="73"/>
      <c r="IGV474" s="73"/>
      <c r="IGW474" s="73"/>
      <c r="IGX474" s="73"/>
      <c r="IGY474" s="73"/>
      <c r="IGZ474" s="73"/>
      <c r="IHA474" s="73"/>
      <c r="IHB474" s="73"/>
      <c r="IHC474" s="73"/>
      <c r="IHD474" s="73"/>
      <c r="IHE474" s="73"/>
      <c r="IHF474" s="73"/>
      <c r="IHG474" s="73"/>
      <c r="IHH474" s="73"/>
      <c r="IHI474" s="73"/>
      <c r="IHJ474" s="73"/>
      <c r="IHK474" s="73"/>
      <c r="IHL474" s="73"/>
      <c r="IHM474" s="73"/>
      <c r="IHN474" s="73"/>
      <c r="IHO474" s="73"/>
      <c r="IHP474" s="73"/>
      <c r="IHQ474" s="73"/>
      <c r="IHR474" s="73"/>
      <c r="IHS474" s="73"/>
      <c r="IHT474" s="73"/>
      <c r="IHU474" s="73"/>
      <c r="IHV474" s="73"/>
      <c r="IHW474" s="73"/>
      <c r="IHX474" s="73"/>
      <c r="IHY474" s="73"/>
      <c r="IHZ474" s="73"/>
      <c r="IIA474" s="73"/>
      <c r="IIB474" s="73"/>
      <c r="IIC474" s="73"/>
      <c r="IID474" s="73"/>
      <c r="IIE474" s="73"/>
      <c r="IIF474" s="73"/>
      <c r="IIG474" s="73"/>
      <c r="IIH474" s="73"/>
      <c r="III474" s="73"/>
      <c r="IIJ474" s="73"/>
      <c r="IIK474" s="73"/>
      <c r="IIL474" s="73"/>
      <c r="IIM474" s="73"/>
      <c r="IIN474" s="73"/>
      <c r="IIO474" s="73"/>
      <c r="IIP474" s="73"/>
      <c r="IIQ474" s="73"/>
      <c r="IIR474" s="73"/>
      <c r="IIS474" s="73"/>
      <c r="IIT474" s="73"/>
      <c r="IIU474" s="73"/>
      <c r="IIV474" s="73"/>
      <c r="IIW474" s="73"/>
      <c r="IIX474" s="73"/>
      <c r="IIY474" s="73"/>
      <c r="IIZ474" s="73"/>
      <c r="IJA474" s="73"/>
      <c r="IJB474" s="73"/>
      <c r="IJC474" s="73"/>
      <c r="IJD474" s="73"/>
      <c r="IJE474" s="73"/>
      <c r="IJF474" s="73"/>
      <c r="IJG474" s="73"/>
      <c r="IJH474" s="73"/>
      <c r="IJI474" s="73"/>
      <c r="IJJ474" s="73"/>
      <c r="IJK474" s="73"/>
      <c r="IJL474" s="73"/>
      <c r="IJM474" s="73"/>
      <c r="IJN474" s="73"/>
      <c r="IJO474" s="73"/>
      <c r="IJP474" s="73"/>
      <c r="IJQ474" s="73"/>
      <c r="IJR474" s="73"/>
      <c r="IJS474" s="73"/>
      <c r="IJT474" s="73"/>
      <c r="IJU474" s="73"/>
      <c r="IJV474" s="73"/>
      <c r="IJW474" s="73"/>
      <c r="IJX474" s="73"/>
      <c r="IJY474" s="73"/>
      <c r="IJZ474" s="73"/>
      <c r="IKA474" s="73"/>
      <c r="IKB474" s="73"/>
      <c r="IKC474" s="73"/>
      <c r="IKD474" s="73"/>
      <c r="IKE474" s="73"/>
      <c r="IKF474" s="73"/>
      <c r="IKG474" s="73"/>
      <c r="IKH474" s="73"/>
      <c r="IKI474" s="73"/>
      <c r="IKJ474" s="73"/>
      <c r="IKK474" s="73"/>
      <c r="IKL474" s="73"/>
      <c r="IKM474" s="73"/>
      <c r="IKN474" s="73"/>
      <c r="IKO474" s="73"/>
      <c r="IKP474" s="73"/>
      <c r="IKQ474" s="73"/>
      <c r="IKR474" s="73"/>
      <c r="IKS474" s="73"/>
      <c r="IKT474" s="73"/>
      <c r="IKU474" s="73"/>
      <c r="IKV474" s="73"/>
      <c r="IKW474" s="73"/>
      <c r="IKX474" s="73"/>
      <c r="IKY474" s="73"/>
      <c r="IKZ474" s="73"/>
      <c r="ILA474" s="73"/>
      <c r="ILB474" s="73"/>
      <c r="ILC474" s="73"/>
      <c r="ILD474" s="73"/>
      <c r="ILE474" s="73"/>
      <c r="ILF474" s="73"/>
      <c r="ILG474" s="73"/>
      <c r="ILH474" s="73"/>
      <c r="ILI474" s="73"/>
      <c r="ILJ474" s="73"/>
      <c r="ILK474" s="73"/>
      <c r="ILL474" s="73"/>
      <c r="ILM474" s="73"/>
      <c r="ILN474" s="73"/>
      <c r="ILO474" s="73"/>
      <c r="ILP474" s="73"/>
      <c r="ILQ474" s="73"/>
      <c r="ILR474" s="73"/>
      <c r="ILS474" s="73"/>
      <c r="ILT474" s="73"/>
      <c r="ILU474" s="73"/>
      <c r="ILV474" s="73"/>
      <c r="ILW474" s="73"/>
      <c r="ILX474" s="73"/>
      <c r="ILY474" s="73"/>
      <c r="ILZ474" s="73"/>
      <c r="IMA474" s="73"/>
      <c r="IMB474" s="73"/>
      <c r="IMC474" s="73"/>
      <c r="IMD474" s="73"/>
      <c r="IME474" s="73"/>
      <c r="IMF474" s="73"/>
      <c r="IMG474" s="73"/>
      <c r="IMH474" s="73"/>
      <c r="IMI474" s="73"/>
      <c r="IMJ474" s="73"/>
      <c r="IMK474" s="73"/>
      <c r="IML474" s="73"/>
      <c r="IMM474" s="73"/>
      <c r="IMN474" s="73"/>
      <c r="IMO474" s="73"/>
      <c r="IMP474" s="73"/>
      <c r="IMQ474" s="73"/>
      <c r="IMR474" s="73"/>
      <c r="IMS474" s="73"/>
      <c r="IMT474" s="73"/>
      <c r="IMU474" s="73"/>
      <c r="IMV474" s="73"/>
      <c r="IMW474" s="73"/>
      <c r="IMX474" s="73"/>
      <c r="IMY474" s="73"/>
      <c r="IMZ474" s="73"/>
      <c r="INA474" s="73"/>
      <c r="INB474" s="73"/>
      <c r="INC474" s="73"/>
      <c r="IND474" s="73"/>
      <c r="INE474" s="73"/>
      <c r="INF474" s="73"/>
      <c r="ING474" s="73"/>
      <c r="INH474" s="73"/>
      <c r="INI474" s="73"/>
      <c r="INJ474" s="73"/>
      <c r="INK474" s="73"/>
      <c r="INL474" s="73"/>
      <c r="INM474" s="73"/>
      <c r="INN474" s="73"/>
      <c r="INO474" s="73"/>
      <c r="INP474" s="73"/>
      <c r="INQ474" s="73"/>
      <c r="INR474" s="73"/>
      <c r="INS474" s="73"/>
      <c r="INT474" s="73"/>
      <c r="INU474" s="73"/>
      <c r="INV474" s="73"/>
      <c r="INW474" s="73"/>
      <c r="INX474" s="73"/>
      <c r="INY474" s="73"/>
      <c r="INZ474" s="73"/>
      <c r="IOA474" s="73"/>
      <c r="IOB474" s="73"/>
      <c r="IOC474" s="73"/>
      <c r="IOD474" s="73"/>
      <c r="IOE474" s="73"/>
      <c r="IOF474" s="73"/>
      <c r="IOG474" s="73"/>
      <c r="IOH474" s="73"/>
      <c r="IOI474" s="73"/>
      <c r="IOJ474" s="73"/>
      <c r="IOK474" s="73"/>
      <c r="IOL474" s="73"/>
      <c r="IOM474" s="73"/>
      <c r="ION474" s="73"/>
      <c r="IOO474" s="73"/>
      <c r="IOP474" s="73"/>
      <c r="IOQ474" s="73"/>
      <c r="IOR474" s="73"/>
      <c r="IOS474" s="73"/>
      <c r="IOT474" s="73"/>
      <c r="IOU474" s="73"/>
      <c r="IOV474" s="73"/>
      <c r="IOW474" s="73"/>
      <c r="IOX474" s="73"/>
      <c r="IOY474" s="73"/>
      <c r="IOZ474" s="73"/>
      <c r="IPA474" s="73"/>
      <c r="IPB474" s="73"/>
      <c r="IPC474" s="73"/>
      <c r="IPD474" s="73"/>
      <c r="IPE474" s="73"/>
      <c r="IPF474" s="73"/>
      <c r="IPG474" s="73"/>
      <c r="IPH474" s="73"/>
      <c r="IPI474" s="73"/>
      <c r="IPJ474" s="73"/>
      <c r="IPK474" s="73"/>
      <c r="IPL474" s="73"/>
      <c r="IPM474" s="73"/>
      <c r="IPN474" s="73"/>
      <c r="IPO474" s="73"/>
      <c r="IPP474" s="73"/>
      <c r="IPQ474" s="73"/>
      <c r="IPR474" s="73"/>
      <c r="IPS474" s="73"/>
      <c r="IPT474" s="73"/>
      <c r="IPU474" s="73"/>
      <c r="IPV474" s="73"/>
      <c r="IPW474" s="73"/>
      <c r="IPX474" s="73"/>
      <c r="IPY474" s="73"/>
      <c r="IPZ474" s="73"/>
      <c r="IQA474" s="73"/>
      <c r="IQB474" s="73"/>
      <c r="IQC474" s="73"/>
      <c r="IQD474" s="73"/>
      <c r="IQE474" s="73"/>
      <c r="IQF474" s="73"/>
      <c r="IQG474" s="73"/>
      <c r="IQH474" s="73"/>
      <c r="IQI474" s="73"/>
      <c r="IQJ474" s="73"/>
      <c r="IQK474" s="73"/>
      <c r="IQL474" s="73"/>
      <c r="IQM474" s="73"/>
      <c r="IQN474" s="73"/>
      <c r="IQO474" s="73"/>
      <c r="IQP474" s="73"/>
      <c r="IQQ474" s="73"/>
      <c r="IQR474" s="73"/>
      <c r="IQS474" s="73"/>
      <c r="IQT474" s="73"/>
      <c r="IQU474" s="73"/>
      <c r="IQV474" s="73"/>
      <c r="IQW474" s="73"/>
      <c r="IQX474" s="73"/>
      <c r="IQY474" s="73"/>
      <c r="IQZ474" s="73"/>
      <c r="IRA474" s="73"/>
      <c r="IRB474" s="73"/>
      <c r="IRC474" s="73"/>
      <c r="IRD474" s="73"/>
      <c r="IRE474" s="73"/>
      <c r="IRF474" s="73"/>
      <c r="IRG474" s="73"/>
      <c r="IRH474" s="73"/>
      <c r="IRI474" s="73"/>
      <c r="IRJ474" s="73"/>
      <c r="IRK474" s="73"/>
      <c r="IRL474" s="73"/>
      <c r="IRM474" s="73"/>
      <c r="IRN474" s="73"/>
      <c r="IRO474" s="73"/>
      <c r="IRP474" s="73"/>
      <c r="IRQ474" s="73"/>
      <c r="IRR474" s="73"/>
      <c r="IRS474" s="73"/>
      <c r="IRT474" s="73"/>
      <c r="IRU474" s="73"/>
      <c r="IRV474" s="73"/>
      <c r="IRW474" s="73"/>
      <c r="IRX474" s="73"/>
      <c r="IRY474" s="73"/>
      <c r="IRZ474" s="73"/>
      <c r="ISA474" s="73"/>
      <c r="ISB474" s="73"/>
      <c r="ISC474" s="73"/>
      <c r="ISD474" s="73"/>
      <c r="ISE474" s="73"/>
      <c r="ISF474" s="73"/>
      <c r="ISG474" s="73"/>
      <c r="ISH474" s="73"/>
      <c r="ISI474" s="73"/>
      <c r="ISJ474" s="73"/>
      <c r="ISK474" s="73"/>
      <c r="ISL474" s="73"/>
      <c r="ISM474" s="73"/>
      <c r="ISN474" s="73"/>
      <c r="ISO474" s="73"/>
      <c r="ISP474" s="73"/>
      <c r="ISQ474" s="73"/>
      <c r="ISR474" s="73"/>
      <c r="ISS474" s="73"/>
      <c r="IST474" s="73"/>
      <c r="ISU474" s="73"/>
      <c r="ISV474" s="73"/>
      <c r="ISW474" s="73"/>
      <c r="ISX474" s="73"/>
      <c r="ISY474" s="73"/>
      <c r="ISZ474" s="73"/>
      <c r="ITA474" s="73"/>
      <c r="ITB474" s="73"/>
      <c r="ITC474" s="73"/>
      <c r="ITD474" s="73"/>
      <c r="ITE474" s="73"/>
      <c r="ITF474" s="73"/>
      <c r="ITG474" s="73"/>
      <c r="ITH474" s="73"/>
      <c r="ITI474" s="73"/>
      <c r="ITJ474" s="73"/>
      <c r="ITK474" s="73"/>
      <c r="ITL474" s="73"/>
      <c r="ITM474" s="73"/>
      <c r="ITN474" s="73"/>
      <c r="ITO474" s="73"/>
      <c r="ITP474" s="73"/>
      <c r="ITQ474" s="73"/>
      <c r="ITR474" s="73"/>
      <c r="ITS474" s="73"/>
      <c r="ITT474" s="73"/>
      <c r="ITU474" s="73"/>
      <c r="ITV474" s="73"/>
      <c r="ITW474" s="73"/>
      <c r="ITX474" s="73"/>
      <c r="ITY474" s="73"/>
      <c r="ITZ474" s="73"/>
      <c r="IUA474" s="73"/>
      <c r="IUB474" s="73"/>
      <c r="IUC474" s="73"/>
      <c r="IUD474" s="73"/>
      <c r="IUE474" s="73"/>
      <c r="IUF474" s="73"/>
      <c r="IUG474" s="73"/>
      <c r="IUH474" s="73"/>
      <c r="IUI474" s="73"/>
      <c r="IUJ474" s="73"/>
      <c r="IUK474" s="73"/>
      <c r="IUL474" s="73"/>
      <c r="IUM474" s="73"/>
      <c r="IUN474" s="73"/>
      <c r="IUO474" s="73"/>
      <c r="IUP474" s="73"/>
      <c r="IUQ474" s="73"/>
      <c r="IUR474" s="73"/>
      <c r="IUS474" s="73"/>
      <c r="IUT474" s="73"/>
      <c r="IUU474" s="73"/>
      <c r="IUV474" s="73"/>
      <c r="IUW474" s="73"/>
      <c r="IUX474" s="73"/>
      <c r="IUY474" s="73"/>
      <c r="IUZ474" s="73"/>
      <c r="IVA474" s="73"/>
      <c r="IVB474" s="73"/>
      <c r="IVC474" s="73"/>
      <c r="IVD474" s="73"/>
      <c r="IVE474" s="73"/>
      <c r="IVF474" s="73"/>
      <c r="IVG474" s="73"/>
      <c r="IVH474" s="73"/>
      <c r="IVI474" s="73"/>
      <c r="IVJ474" s="73"/>
      <c r="IVK474" s="73"/>
      <c r="IVL474" s="73"/>
      <c r="IVM474" s="73"/>
      <c r="IVN474" s="73"/>
      <c r="IVO474" s="73"/>
      <c r="IVP474" s="73"/>
      <c r="IVQ474" s="73"/>
      <c r="IVR474" s="73"/>
      <c r="IVS474" s="73"/>
      <c r="IVT474" s="73"/>
      <c r="IVU474" s="73"/>
      <c r="IVV474" s="73"/>
      <c r="IVW474" s="73"/>
      <c r="IVX474" s="73"/>
      <c r="IVY474" s="73"/>
      <c r="IVZ474" s="73"/>
      <c r="IWA474" s="73"/>
      <c r="IWB474" s="73"/>
      <c r="IWC474" s="73"/>
      <c r="IWD474" s="73"/>
      <c r="IWE474" s="73"/>
      <c r="IWF474" s="73"/>
      <c r="IWG474" s="73"/>
      <c r="IWH474" s="73"/>
      <c r="IWI474" s="73"/>
      <c r="IWJ474" s="73"/>
      <c r="IWK474" s="73"/>
      <c r="IWL474" s="73"/>
      <c r="IWM474" s="73"/>
      <c r="IWN474" s="73"/>
      <c r="IWO474" s="73"/>
      <c r="IWP474" s="73"/>
      <c r="IWQ474" s="73"/>
      <c r="IWR474" s="73"/>
      <c r="IWS474" s="73"/>
      <c r="IWT474" s="73"/>
      <c r="IWU474" s="73"/>
      <c r="IWV474" s="73"/>
      <c r="IWW474" s="73"/>
      <c r="IWX474" s="73"/>
      <c r="IWY474" s="73"/>
      <c r="IWZ474" s="73"/>
      <c r="IXA474" s="73"/>
      <c r="IXB474" s="73"/>
      <c r="IXC474" s="73"/>
      <c r="IXD474" s="73"/>
      <c r="IXE474" s="73"/>
      <c r="IXF474" s="73"/>
      <c r="IXG474" s="73"/>
      <c r="IXH474" s="73"/>
      <c r="IXI474" s="73"/>
      <c r="IXJ474" s="73"/>
      <c r="IXK474" s="73"/>
      <c r="IXL474" s="73"/>
      <c r="IXM474" s="73"/>
      <c r="IXN474" s="73"/>
      <c r="IXO474" s="73"/>
      <c r="IXP474" s="73"/>
      <c r="IXQ474" s="73"/>
      <c r="IXR474" s="73"/>
      <c r="IXS474" s="73"/>
      <c r="IXT474" s="73"/>
      <c r="IXU474" s="73"/>
      <c r="IXV474" s="73"/>
      <c r="IXW474" s="73"/>
      <c r="IXX474" s="73"/>
      <c r="IXY474" s="73"/>
      <c r="IXZ474" s="73"/>
      <c r="IYA474" s="73"/>
      <c r="IYB474" s="73"/>
      <c r="IYC474" s="73"/>
      <c r="IYD474" s="73"/>
      <c r="IYE474" s="73"/>
      <c r="IYF474" s="73"/>
      <c r="IYG474" s="73"/>
      <c r="IYH474" s="73"/>
      <c r="IYI474" s="73"/>
      <c r="IYJ474" s="73"/>
      <c r="IYK474" s="73"/>
      <c r="IYL474" s="73"/>
      <c r="IYM474" s="73"/>
      <c r="IYN474" s="73"/>
      <c r="IYO474" s="73"/>
      <c r="IYP474" s="73"/>
      <c r="IYQ474" s="73"/>
      <c r="IYR474" s="73"/>
      <c r="IYS474" s="73"/>
      <c r="IYT474" s="73"/>
      <c r="IYU474" s="73"/>
      <c r="IYV474" s="73"/>
      <c r="IYW474" s="73"/>
      <c r="IYX474" s="73"/>
      <c r="IYY474" s="73"/>
      <c r="IYZ474" s="73"/>
      <c r="IZA474" s="73"/>
      <c r="IZB474" s="73"/>
      <c r="IZC474" s="73"/>
      <c r="IZD474" s="73"/>
      <c r="IZE474" s="73"/>
      <c r="IZF474" s="73"/>
      <c r="IZG474" s="73"/>
      <c r="IZH474" s="73"/>
      <c r="IZI474" s="73"/>
      <c r="IZJ474" s="73"/>
      <c r="IZK474" s="73"/>
      <c r="IZL474" s="73"/>
      <c r="IZM474" s="73"/>
      <c r="IZN474" s="73"/>
      <c r="IZO474" s="73"/>
      <c r="IZP474" s="73"/>
      <c r="IZQ474" s="73"/>
      <c r="IZR474" s="73"/>
      <c r="IZS474" s="73"/>
      <c r="IZT474" s="73"/>
      <c r="IZU474" s="73"/>
      <c r="IZV474" s="73"/>
      <c r="IZW474" s="73"/>
      <c r="IZX474" s="73"/>
      <c r="IZY474" s="73"/>
      <c r="IZZ474" s="73"/>
      <c r="JAA474" s="73"/>
      <c r="JAB474" s="73"/>
      <c r="JAC474" s="73"/>
      <c r="JAD474" s="73"/>
      <c r="JAE474" s="73"/>
      <c r="JAF474" s="73"/>
      <c r="JAG474" s="73"/>
      <c r="JAH474" s="73"/>
      <c r="JAI474" s="73"/>
      <c r="JAJ474" s="73"/>
      <c r="JAK474" s="73"/>
      <c r="JAL474" s="73"/>
      <c r="JAM474" s="73"/>
      <c r="JAN474" s="73"/>
      <c r="JAO474" s="73"/>
      <c r="JAP474" s="73"/>
      <c r="JAQ474" s="73"/>
      <c r="JAR474" s="73"/>
      <c r="JAS474" s="73"/>
      <c r="JAT474" s="73"/>
      <c r="JAU474" s="73"/>
      <c r="JAV474" s="73"/>
      <c r="JAW474" s="73"/>
      <c r="JAX474" s="73"/>
      <c r="JAY474" s="73"/>
      <c r="JAZ474" s="73"/>
      <c r="JBA474" s="73"/>
      <c r="JBB474" s="73"/>
      <c r="JBC474" s="73"/>
      <c r="JBD474" s="73"/>
      <c r="JBE474" s="73"/>
      <c r="JBF474" s="73"/>
      <c r="JBG474" s="73"/>
      <c r="JBH474" s="73"/>
      <c r="JBI474" s="73"/>
      <c r="JBJ474" s="73"/>
      <c r="JBK474" s="73"/>
      <c r="JBL474" s="73"/>
      <c r="JBM474" s="73"/>
      <c r="JBN474" s="73"/>
      <c r="JBO474" s="73"/>
      <c r="JBP474" s="73"/>
      <c r="JBQ474" s="73"/>
      <c r="JBR474" s="73"/>
      <c r="JBS474" s="73"/>
      <c r="JBT474" s="73"/>
      <c r="JBU474" s="73"/>
      <c r="JBV474" s="73"/>
      <c r="JBW474" s="73"/>
      <c r="JBX474" s="73"/>
      <c r="JBY474" s="73"/>
      <c r="JBZ474" s="73"/>
      <c r="JCA474" s="73"/>
      <c r="JCB474" s="73"/>
      <c r="JCC474" s="73"/>
      <c r="JCD474" s="73"/>
      <c r="JCE474" s="73"/>
      <c r="JCF474" s="73"/>
      <c r="JCG474" s="73"/>
      <c r="JCH474" s="73"/>
      <c r="JCI474" s="73"/>
      <c r="JCJ474" s="73"/>
      <c r="JCK474" s="73"/>
      <c r="JCL474" s="73"/>
      <c r="JCM474" s="73"/>
      <c r="JCN474" s="73"/>
      <c r="JCO474" s="73"/>
      <c r="JCP474" s="73"/>
      <c r="JCQ474" s="73"/>
      <c r="JCR474" s="73"/>
      <c r="JCS474" s="73"/>
      <c r="JCT474" s="73"/>
      <c r="JCU474" s="73"/>
      <c r="JCV474" s="73"/>
      <c r="JCW474" s="73"/>
      <c r="JCX474" s="73"/>
      <c r="JCY474" s="73"/>
      <c r="JCZ474" s="73"/>
      <c r="JDA474" s="73"/>
      <c r="JDB474" s="73"/>
      <c r="JDC474" s="73"/>
      <c r="JDD474" s="73"/>
      <c r="JDE474" s="73"/>
      <c r="JDF474" s="73"/>
      <c r="JDG474" s="73"/>
      <c r="JDH474" s="73"/>
      <c r="JDI474" s="73"/>
      <c r="JDJ474" s="73"/>
      <c r="JDK474" s="73"/>
      <c r="JDL474" s="73"/>
      <c r="JDM474" s="73"/>
      <c r="JDN474" s="73"/>
      <c r="JDO474" s="73"/>
      <c r="JDP474" s="73"/>
      <c r="JDQ474" s="73"/>
      <c r="JDR474" s="73"/>
      <c r="JDS474" s="73"/>
      <c r="JDT474" s="73"/>
      <c r="JDU474" s="73"/>
      <c r="JDV474" s="73"/>
      <c r="JDW474" s="73"/>
      <c r="JDX474" s="73"/>
      <c r="JDY474" s="73"/>
      <c r="JDZ474" s="73"/>
      <c r="JEA474" s="73"/>
      <c r="JEB474" s="73"/>
      <c r="JEC474" s="73"/>
      <c r="JED474" s="73"/>
      <c r="JEE474" s="73"/>
      <c r="JEF474" s="73"/>
      <c r="JEG474" s="73"/>
      <c r="JEH474" s="73"/>
      <c r="JEI474" s="73"/>
      <c r="JEJ474" s="73"/>
      <c r="JEK474" s="73"/>
      <c r="JEL474" s="73"/>
      <c r="JEM474" s="73"/>
      <c r="JEN474" s="73"/>
      <c r="JEO474" s="73"/>
      <c r="JEP474" s="73"/>
      <c r="JEQ474" s="73"/>
      <c r="JER474" s="73"/>
      <c r="JES474" s="73"/>
      <c r="JET474" s="73"/>
      <c r="JEU474" s="73"/>
      <c r="JEV474" s="73"/>
      <c r="JEW474" s="73"/>
      <c r="JEX474" s="73"/>
      <c r="JEY474" s="73"/>
      <c r="JEZ474" s="73"/>
      <c r="JFA474" s="73"/>
      <c r="JFB474" s="73"/>
      <c r="JFC474" s="73"/>
      <c r="JFD474" s="73"/>
      <c r="JFE474" s="73"/>
      <c r="JFF474" s="73"/>
      <c r="JFG474" s="73"/>
      <c r="JFH474" s="73"/>
      <c r="JFI474" s="73"/>
      <c r="JFJ474" s="73"/>
      <c r="JFK474" s="73"/>
      <c r="JFL474" s="73"/>
      <c r="JFM474" s="73"/>
      <c r="JFN474" s="73"/>
      <c r="JFO474" s="73"/>
      <c r="JFP474" s="73"/>
      <c r="JFQ474" s="73"/>
      <c r="JFR474" s="73"/>
      <c r="JFS474" s="73"/>
      <c r="JFT474" s="73"/>
      <c r="JFU474" s="73"/>
      <c r="JFV474" s="73"/>
      <c r="JFW474" s="73"/>
      <c r="JFX474" s="73"/>
      <c r="JFY474" s="73"/>
      <c r="JFZ474" s="73"/>
      <c r="JGA474" s="73"/>
      <c r="JGB474" s="73"/>
      <c r="JGC474" s="73"/>
      <c r="JGD474" s="73"/>
      <c r="JGE474" s="73"/>
      <c r="JGF474" s="73"/>
      <c r="JGG474" s="73"/>
      <c r="JGH474" s="73"/>
      <c r="JGI474" s="73"/>
      <c r="JGJ474" s="73"/>
      <c r="JGK474" s="73"/>
      <c r="JGL474" s="73"/>
      <c r="JGM474" s="73"/>
      <c r="JGN474" s="73"/>
      <c r="JGO474" s="73"/>
      <c r="JGP474" s="73"/>
      <c r="JGQ474" s="73"/>
      <c r="JGR474" s="73"/>
      <c r="JGS474" s="73"/>
      <c r="JGT474" s="73"/>
      <c r="JGU474" s="73"/>
      <c r="JGV474" s="73"/>
      <c r="JGW474" s="73"/>
      <c r="JGX474" s="73"/>
      <c r="JGY474" s="73"/>
      <c r="JGZ474" s="73"/>
      <c r="JHA474" s="73"/>
      <c r="JHB474" s="73"/>
      <c r="JHC474" s="73"/>
      <c r="JHD474" s="73"/>
      <c r="JHE474" s="73"/>
      <c r="JHF474" s="73"/>
      <c r="JHG474" s="73"/>
      <c r="JHH474" s="73"/>
      <c r="JHI474" s="73"/>
      <c r="JHJ474" s="73"/>
      <c r="JHK474" s="73"/>
      <c r="JHL474" s="73"/>
      <c r="JHM474" s="73"/>
      <c r="JHN474" s="73"/>
      <c r="JHO474" s="73"/>
      <c r="JHP474" s="73"/>
      <c r="JHQ474" s="73"/>
      <c r="JHR474" s="73"/>
      <c r="JHS474" s="73"/>
      <c r="JHT474" s="73"/>
      <c r="JHU474" s="73"/>
      <c r="JHV474" s="73"/>
      <c r="JHW474" s="73"/>
      <c r="JHX474" s="73"/>
      <c r="JHY474" s="73"/>
      <c r="JHZ474" s="73"/>
      <c r="JIA474" s="73"/>
      <c r="JIB474" s="73"/>
      <c r="JIC474" s="73"/>
      <c r="JID474" s="73"/>
      <c r="JIE474" s="73"/>
      <c r="JIF474" s="73"/>
      <c r="JIG474" s="73"/>
      <c r="JIH474" s="73"/>
      <c r="JII474" s="73"/>
      <c r="JIJ474" s="73"/>
      <c r="JIK474" s="73"/>
      <c r="JIL474" s="73"/>
      <c r="JIM474" s="73"/>
      <c r="JIN474" s="73"/>
      <c r="JIO474" s="73"/>
      <c r="JIP474" s="73"/>
      <c r="JIQ474" s="73"/>
      <c r="JIR474" s="73"/>
      <c r="JIS474" s="73"/>
      <c r="JIT474" s="73"/>
      <c r="JIU474" s="73"/>
      <c r="JIV474" s="73"/>
      <c r="JIW474" s="73"/>
      <c r="JIX474" s="73"/>
      <c r="JIY474" s="73"/>
      <c r="JIZ474" s="73"/>
      <c r="JJA474" s="73"/>
      <c r="JJB474" s="73"/>
      <c r="JJC474" s="73"/>
      <c r="JJD474" s="73"/>
      <c r="JJE474" s="73"/>
      <c r="JJF474" s="73"/>
      <c r="JJG474" s="73"/>
      <c r="JJH474" s="73"/>
      <c r="JJI474" s="73"/>
      <c r="JJJ474" s="73"/>
      <c r="JJK474" s="73"/>
      <c r="JJL474" s="73"/>
      <c r="JJM474" s="73"/>
      <c r="JJN474" s="73"/>
      <c r="JJO474" s="73"/>
      <c r="JJP474" s="73"/>
      <c r="JJQ474" s="73"/>
      <c r="JJR474" s="73"/>
      <c r="JJS474" s="73"/>
      <c r="JJT474" s="73"/>
      <c r="JJU474" s="73"/>
      <c r="JJV474" s="73"/>
      <c r="JJW474" s="73"/>
      <c r="JJX474" s="73"/>
      <c r="JJY474" s="73"/>
      <c r="JJZ474" s="73"/>
      <c r="JKA474" s="73"/>
      <c r="JKB474" s="73"/>
      <c r="JKC474" s="73"/>
      <c r="JKD474" s="73"/>
      <c r="JKE474" s="73"/>
      <c r="JKF474" s="73"/>
      <c r="JKG474" s="73"/>
      <c r="JKH474" s="73"/>
      <c r="JKI474" s="73"/>
      <c r="JKJ474" s="73"/>
      <c r="JKK474" s="73"/>
      <c r="JKL474" s="73"/>
      <c r="JKM474" s="73"/>
      <c r="JKN474" s="73"/>
      <c r="JKO474" s="73"/>
      <c r="JKP474" s="73"/>
      <c r="JKQ474" s="73"/>
      <c r="JKR474" s="73"/>
      <c r="JKS474" s="73"/>
      <c r="JKT474" s="73"/>
      <c r="JKU474" s="73"/>
      <c r="JKV474" s="73"/>
      <c r="JKW474" s="73"/>
      <c r="JKX474" s="73"/>
      <c r="JKY474" s="73"/>
      <c r="JKZ474" s="73"/>
      <c r="JLA474" s="73"/>
      <c r="JLB474" s="73"/>
      <c r="JLC474" s="73"/>
      <c r="JLD474" s="73"/>
      <c r="JLE474" s="73"/>
      <c r="JLF474" s="73"/>
      <c r="JLG474" s="73"/>
      <c r="JLH474" s="73"/>
      <c r="JLI474" s="73"/>
      <c r="JLJ474" s="73"/>
      <c r="JLK474" s="73"/>
      <c r="JLL474" s="73"/>
      <c r="JLM474" s="73"/>
      <c r="JLN474" s="73"/>
      <c r="JLO474" s="73"/>
      <c r="JLP474" s="73"/>
      <c r="JLQ474" s="73"/>
      <c r="JLR474" s="73"/>
      <c r="JLS474" s="73"/>
      <c r="JLT474" s="73"/>
      <c r="JLU474" s="73"/>
      <c r="JLV474" s="73"/>
      <c r="JLW474" s="73"/>
      <c r="JLX474" s="73"/>
      <c r="JLY474" s="73"/>
      <c r="JLZ474" s="73"/>
      <c r="JMA474" s="73"/>
      <c r="JMB474" s="73"/>
      <c r="JMC474" s="73"/>
      <c r="JMD474" s="73"/>
      <c r="JME474" s="73"/>
      <c r="JMF474" s="73"/>
      <c r="JMG474" s="73"/>
      <c r="JMH474" s="73"/>
      <c r="JMI474" s="73"/>
      <c r="JMJ474" s="73"/>
      <c r="JMK474" s="73"/>
      <c r="JML474" s="73"/>
      <c r="JMM474" s="73"/>
      <c r="JMN474" s="73"/>
      <c r="JMO474" s="73"/>
      <c r="JMP474" s="73"/>
      <c r="JMQ474" s="73"/>
      <c r="JMR474" s="73"/>
      <c r="JMS474" s="73"/>
      <c r="JMT474" s="73"/>
      <c r="JMU474" s="73"/>
      <c r="JMV474" s="73"/>
      <c r="JMW474" s="73"/>
      <c r="JMX474" s="73"/>
      <c r="JMY474" s="73"/>
      <c r="JMZ474" s="73"/>
      <c r="JNA474" s="73"/>
      <c r="JNB474" s="73"/>
      <c r="JNC474" s="73"/>
      <c r="JND474" s="73"/>
      <c r="JNE474" s="73"/>
      <c r="JNF474" s="73"/>
      <c r="JNG474" s="73"/>
      <c r="JNH474" s="73"/>
      <c r="JNI474" s="73"/>
      <c r="JNJ474" s="73"/>
      <c r="JNK474" s="73"/>
      <c r="JNL474" s="73"/>
      <c r="JNM474" s="73"/>
      <c r="JNN474" s="73"/>
      <c r="JNO474" s="73"/>
      <c r="JNP474" s="73"/>
      <c r="JNQ474" s="73"/>
      <c r="JNR474" s="73"/>
      <c r="JNS474" s="73"/>
      <c r="JNT474" s="73"/>
      <c r="JNU474" s="73"/>
      <c r="JNV474" s="73"/>
      <c r="JNW474" s="73"/>
      <c r="JNX474" s="73"/>
      <c r="JNY474" s="73"/>
      <c r="JNZ474" s="73"/>
      <c r="JOA474" s="73"/>
      <c r="JOB474" s="73"/>
      <c r="JOC474" s="73"/>
      <c r="JOD474" s="73"/>
      <c r="JOE474" s="73"/>
      <c r="JOF474" s="73"/>
      <c r="JOG474" s="73"/>
      <c r="JOH474" s="73"/>
      <c r="JOI474" s="73"/>
      <c r="JOJ474" s="73"/>
      <c r="JOK474" s="73"/>
      <c r="JOL474" s="73"/>
      <c r="JOM474" s="73"/>
      <c r="JON474" s="73"/>
      <c r="JOO474" s="73"/>
      <c r="JOP474" s="73"/>
      <c r="JOQ474" s="73"/>
      <c r="JOR474" s="73"/>
      <c r="JOS474" s="73"/>
      <c r="JOT474" s="73"/>
      <c r="JOU474" s="73"/>
      <c r="JOV474" s="73"/>
      <c r="JOW474" s="73"/>
      <c r="JOX474" s="73"/>
      <c r="JOY474" s="73"/>
      <c r="JOZ474" s="73"/>
      <c r="JPA474" s="73"/>
      <c r="JPB474" s="73"/>
      <c r="JPC474" s="73"/>
      <c r="JPD474" s="73"/>
      <c r="JPE474" s="73"/>
      <c r="JPF474" s="73"/>
      <c r="JPG474" s="73"/>
      <c r="JPH474" s="73"/>
      <c r="JPI474" s="73"/>
      <c r="JPJ474" s="73"/>
      <c r="JPK474" s="73"/>
      <c r="JPL474" s="73"/>
      <c r="JPM474" s="73"/>
      <c r="JPN474" s="73"/>
      <c r="JPO474" s="73"/>
      <c r="JPP474" s="73"/>
      <c r="JPQ474" s="73"/>
      <c r="JPR474" s="73"/>
      <c r="JPS474" s="73"/>
      <c r="JPT474" s="73"/>
      <c r="JPU474" s="73"/>
      <c r="JPV474" s="73"/>
      <c r="JPW474" s="73"/>
      <c r="JPX474" s="73"/>
      <c r="JPY474" s="73"/>
      <c r="JPZ474" s="73"/>
      <c r="JQA474" s="73"/>
      <c r="JQB474" s="73"/>
      <c r="JQC474" s="73"/>
      <c r="JQD474" s="73"/>
      <c r="JQE474" s="73"/>
      <c r="JQF474" s="73"/>
      <c r="JQG474" s="73"/>
      <c r="JQH474" s="73"/>
      <c r="JQI474" s="73"/>
      <c r="JQJ474" s="73"/>
      <c r="JQK474" s="73"/>
      <c r="JQL474" s="73"/>
      <c r="JQM474" s="73"/>
      <c r="JQN474" s="73"/>
      <c r="JQO474" s="73"/>
      <c r="JQP474" s="73"/>
      <c r="JQQ474" s="73"/>
      <c r="JQR474" s="73"/>
      <c r="JQS474" s="73"/>
      <c r="JQT474" s="73"/>
      <c r="JQU474" s="73"/>
      <c r="JQV474" s="73"/>
      <c r="JQW474" s="73"/>
      <c r="JQX474" s="73"/>
      <c r="JQY474" s="73"/>
      <c r="JQZ474" s="73"/>
      <c r="JRA474" s="73"/>
      <c r="JRB474" s="73"/>
      <c r="JRC474" s="73"/>
      <c r="JRD474" s="73"/>
      <c r="JRE474" s="73"/>
      <c r="JRF474" s="73"/>
      <c r="JRG474" s="73"/>
      <c r="JRH474" s="73"/>
      <c r="JRI474" s="73"/>
      <c r="JRJ474" s="73"/>
      <c r="JRK474" s="73"/>
      <c r="JRL474" s="73"/>
      <c r="JRM474" s="73"/>
      <c r="JRN474" s="73"/>
      <c r="JRO474" s="73"/>
      <c r="JRP474" s="73"/>
      <c r="JRQ474" s="73"/>
      <c r="JRR474" s="73"/>
      <c r="JRS474" s="73"/>
      <c r="JRT474" s="73"/>
      <c r="JRU474" s="73"/>
      <c r="JRV474" s="73"/>
      <c r="JRW474" s="73"/>
      <c r="JRX474" s="73"/>
      <c r="JRY474" s="73"/>
      <c r="JRZ474" s="73"/>
      <c r="JSA474" s="73"/>
      <c r="JSB474" s="73"/>
      <c r="JSC474" s="73"/>
      <c r="JSD474" s="73"/>
      <c r="JSE474" s="73"/>
      <c r="JSF474" s="73"/>
      <c r="JSG474" s="73"/>
      <c r="JSH474" s="73"/>
      <c r="JSI474" s="73"/>
      <c r="JSJ474" s="73"/>
      <c r="JSK474" s="73"/>
      <c r="JSL474" s="73"/>
      <c r="JSM474" s="73"/>
      <c r="JSN474" s="73"/>
      <c r="JSO474" s="73"/>
      <c r="JSP474" s="73"/>
      <c r="JSQ474" s="73"/>
      <c r="JSR474" s="73"/>
      <c r="JSS474" s="73"/>
      <c r="JST474" s="73"/>
      <c r="JSU474" s="73"/>
      <c r="JSV474" s="73"/>
      <c r="JSW474" s="73"/>
      <c r="JSX474" s="73"/>
      <c r="JSY474" s="73"/>
      <c r="JSZ474" s="73"/>
      <c r="JTA474" s="73"/>
      <c r="JTB474" s="73"/>
      <c r="JTC474" s="73"/>
      <c r="JTD474" s="73"/>
      <c r="JTE474" s="73"/>
      <c r="JTF474" s="73"/>
      <c r="JTG474" s="73"/>
      <c r="JTH474" s="73"/>
      <c r="JTI474" s="73"/>
      <c r="JTJ474" s="73"/>
      <c r="JTK474" s="73"/>
      <c r="JTL474" s="73"/>
      <c r="JTM474" s="73"/>
      <c r="JTN474" s="73"/>
      <c r="JTO474" s="73"/>
      <c r="JTP474" s="73"/>
      <c r="JTQ474" s="73"/>
      <c r="JTR474" s="73"/>
      <c r="JTS474" s="73"/>
      <c r="JTT474" s="73"/>
      <c r="JTU474" s="73"/>
      <c r="JTV474" s="73"/>
      <c r="JTW474" s="73"/>
      <c r="JTX474" s="73"/>
      <c r="JTY474" s="73"/>
      <c r="JTZ474" s="73"/>
      <c r="JUA474" s="73"/>
      <c r="JUB474" s="73"/>
      <c r="JUC474" s="73"/>
      <c r="JUD474" s="73"/>
      <c r="JUE474" s="73"/>
      <c r="JUF474" s="73"/>
      <c r="JUG474" s="73"/>
      <c r="JUH474" s="73"/>
      <c r="JUI474" s="73"/>
      <c r="JUJ474" s="73"/>
      <c r="JUK474" s="73"/>
      <c r="JUL474" s="73"/>
      <c r="JUM474" s="73"/>
      <c r="JUN474" s="73"/>
      <c r="JUO474" s="73"/>
      <c r="JUP474" s="73"/>
      <c r="JUQ474" s="73"/>
      <c r="JUR474" s="73"/>
      <c r="JUS474" s="73"/>
      <c r="JUT474" s="73"/>
      <c r="JUU474" s="73"/>
      <c r="JUV474" s="73"/>
      <c r="JUW474" s="73"/>
      <c r="JUX474" s="73"/>
      <c r="JUY474" s="73"/>
      <c r="JUZ474" s="73"/>
      <c r="JVA474" s="73"/>
      <c r="JVB474" s="73"/>
      <c r="JVC474" s="73"/>
      <c r="JVD474" s="73"/>
      <c r="JVE474" s="73"/>
      <c r="JVF474" s="73"/>
      <c r="JVG474" s="73"/>
      <c r="JVH474" s="73"/>
      <c r="JVI474" s="73"/>
      <c r="JVJ474" s="73"/>
      <c r="JVK474" s="73"/>
      <c r="JVL474" s="73"/>
      <c r="JVM474" s="73"/>
      <c r="JVN474" s="73"/>
      <c r="JVO474" s="73"/>
      <c r="JVP474" s="73"/>
      <c r="JVQ474" s="73"/>
      <c r="JVR474" s="73"/>
      <c r="JVS474" s="73"/>
      <c r="JVT474" s="73"/>
      <c r="JVU474" s="73"/>
      <c r="JVV474" s="73"/>
      <c r="JVW474" s="73"/>
      <c r="JVX474" s="73"/>
      <c r="JVY474" s="73"/>
      <c r="JVZ474" s="73"/>
      <c r="JWA474" s="73"/>
      <c r="JWB474" s="73"/>
      <c r="JWC474" s="73"/>
      <c r="JWD474" s="73"/>
      <c r="JWE474" s="73"/>
      <c r="JWF474" s="73"/>
      <c r="JWG474" s="73"/>
      <c r="JWH474" s="73"/>
      <c r="JWI474" s="73"/>
      <c r="JWJ474" s="73"/>
      <c r="JWK474" s="73"/>
      <c r="JWL474" s="73"/>
      <c r="JWM474" s="73"/>
      <c r="JWN474" s="73"/>
      <c r="JWO474" s="73"/>
      <c r="JWP474" s="73"/>
      <c r="JWQ474" s="73"/>
      <c r="JWR474" s="73"/>
      <c r="JWS474" s="73"/>
      <c r="JWT474" s="73"/>
      <c r="JWU474" s="73"/>
      <c r="JWV474" s="73"/>
      <c r="JWW474" s="73"/>
      <c r="JWX474" s="73"/>
      <c r="JWY474" s="73"/>
      <c r="JWZ474" s="73"/>
      <c r="JXA474" s="73"/>
      <c r="JXB474" s="73"/>
      <c r="JXC474" s="73"/>
      <c r="JXD474" s="73"/>
      <c r="JXE474" s="73"/>
      <c r="JXF474" s="73"/>
      <c r="JXG474" s="73"/>
      <c r="JXH474" s="73"/>
      <c r="JXI474" s="73"/>
      <c r="JXJ474" s="73"/>
      <c r="JXK474" s="73"/>
      <c r="JXL474" s="73"/>
      <c r="JXM474" s="73"/>
      <c r="JXN474" s="73"/>
      <c r="JXO474" s="73"/>
      <c r="JXP474" s="73"/>
      <c r="JXQ474" s="73"/>
      <c r="JXR474" s="73"/>
      <c r="JXS474" s="73"/>
      <c r="JXT474" s="73"/>
      <c r="JXU474" s="73"/>
      <c r="JXV474" s="73"/>
      <c r="JXW474" s="73"/>
      <c r="JXX474" s="73"/>
      <c r="JXY474" s="73"/>
      <c r="JXZ474" s="73"/>
      <c r="JYA474" s="73"/>
      <c r="JYB474" s="73"/>
      <c r="JYC474" s="73"/>
      <c r="JYD474" s="73"/>
      <c r="JYE474" s="73"/>
      <c r="JYF474" s="73"/>
      <c r="JYG474" s="73"/>
      <c r="JYH474" s="73"/>
      <c r="JYI474" s="73"/>
      <c r="JYJ474" s="73"/>
      <c r="JYK474" s="73"/>
      <c r="JYL474" s="73"/>
      <c r="JYM474" s="73"/>
      <c r="JYN474" s="73"/>
      <c r="JYO474" s="73"/>
      <c r="JYP474" s="73"/>
      <c r="JYQ474" s="73"/>
      <c r="JYR474" s="73"/>
      <c r="JYS474" s="73"/>
      <c r="JYT474" s="73"/>
      <c r="JYU474" s="73"/>
      <c r="JYV474" s="73"/>
      <c r="JYW474" s="73"/>
      <c r="JYX474" s="73"/>
      <c r="JYY474" s="73"/>
      <c r="JYZ474" s="73"/>
      <c r="JZA474" s="73"/>
      <c r="JZB474" s="73"/>
      <c r="JZC474" s="73"/>
      <c r="JZD474" s="73"/>
      <c r="JZE474" s="73"/>
      <c r="JZF474" s="73"/>
      <c r="JZG474" s="73"/>
      <c r="JZH474" s="73"/>
      <c r="JZI474" s="73"/>
      <c r="JZJ474" s="73"/>
      <c r="JZK474" s="73"/>
      <c r="JZL474" s="73"/>
      <c r="JZM474" s="73"/>
      <c r="JZN474" s="73"/>
      <c r="JZO474" s="73"/>
      <c r="JZP474" s="73"/>
      <c r="JZQ474" s="73"/>
      <c r="JZR474" s="73"/>
      <c r="JZS474" s="73"/>
      <c r="JZT474" s="73"/>
      <c r="JZU474" s="73"/>
      <c r="JZV474" s="73"/>
      <c r="JZW474" s="73"/>
      <c r="JZX474" s="73"/>
      <c r="JZY474" s="73"/>
      <c r="JZZ474" s="73"/>
      <c r="KAA474" s="73"/>
      <c r="KAB474" s="73"/>
      <c r="KAC474" s="73"/>
      <c r="KAD474" s="73"/>
      <c r="KAE474" s="73"/>
      <c r="KAF474" s="73"/>
      <c r="KAG474" s="73"/>
      <c r="KAH474" s="73"/>
      <c r="KAI474" s="73"/>
      <c r="KAJ474" s="73"/>
      <c r="KAK474" s="73"/>
      <c r="KAL474" s="73"/>
      <c r="KAM474" s="73"/>
      <c r="KAN474" s="73"/>
      <c r="KAO474" s="73"/>
      <c r="KAP474" s="73"/>
      <c r="KAQ474" s="73"/>
      <c r="KAR474" s="73"/>
      <c r="KAS474" s="73"/>
      <c r="KAT474" s="73"/>
      <c r="KAU474" s="73"/>
      <c r="KAV474" s="73"/>
      <c r="KAW474" s="73"/>
      <c r="KAX474" s="73"/>
      <c r="KAY474" s="73"/>
      <c r="KAZ474" s="73"/>
      <c r="KBA474" s="73"/>
      <c r="KBB474" s="73"/>
      <c r="KBC474" s="73"/>
      <c r="KBD474" s="73"/>
      <c r="KBE474" s="73"/>
      <c r="KBF474" s="73"/>
      <c r="KBG474" s="73"/>
      <c r="KBH474" s="73"/>
      <c r="KBI474" s="73"/>
      <c r="KBJ474" s="73"/>
      <c r="KBK474" s="73"/>
      <c r="KBL474" s="73"/>
      <c r="KBM474" s="73"/>
      <c r="KBN474" s="73"/>
      <c r="KBO474" s="73"/>
      <c r="KBP474" s="73"/>
      <c r="KBQ474" s="73"/>
      <c r="KBR474" s="73"/>
      <c r="KBS474" s="73"/>
      <c r="KBT474" s="73"/>
      <c r="KBU474" s="73"/>
      <c r="KBV474" s="73"/>
      <c r="KBW474" s="73"/>
      <c r="KBX474" s="73"/>
      <c r="KBY474" s="73"/>
      <c r="KBZ474" s="73"/>
      <c r="KCA474" s="73"/>
      <c r="KCB474" s="73"/>
      <c r="KCC474" s="73"/>
      <c r="KCD474" s="73"/>
      <c r="KCE474" s="73"/>
      <c r="KCF474" s="73"/>
      <c r="KCG474" s="73"/>
      <c r="KCH474" s="73"/>
      <c r="KCI474" s="73"/>
      <c r="KCJ474" s="73"/>
      <c r="KCK474" s="73"/>
      <c r="KCL474" s="73"/>
      <c r="KCM474" s="73"/>
      <c r="KCN474" s="73"/>
      <c r="KCO474" s="73"/>
      <c r="KCP474" s="73"/>
      <c r="KCQ474" s="73"/>
      <c r="KCR474" s="73"/>
      <c r="KCS474" s="73"/>
      <c r="KCT474" s="73"/>
      <c r="KCU474" s="73"/>
      <c r="KCV474" s="73"/>
      <c r="KCW474" s="73"/>
      <c r="KCX474" s="73"/>
      <c r="KCY474" s="73"/>
      <c r="KCZ474" s="73"/>
      <c r="KDA474" s="73"/>
      <c r="KDB474" s="73"/>
      <c r="KDC474" s="73"/>
      <c r="KDD474" s="73"/>
      <c r="KDE474" s="73"/>
      <c r="KDF474" s="73"/>
      <c r="KDG474" s="73"/>
      <c r="KDH474" s="73"/>
      <c r="KDI474" s="73"/>
      <c r="KDJ474" s="73"/>
      <c r="KDK474" s="73"/>
      <c r="KDL474" s="73"/>
      <c r="KDM474" s="73"/>
      <c r="KDN474" s="73"/>
      <c r="KDO474" s="73"/>
      <c r="KDP474" s="73"/>
      <c r="KDQ474" s="73"/>
      <c r="KDR474" s="73"/>
      <c r="KDS474" s="73"/>
      <c r="KDT474" s="73"/>
      <c r="KDU474" s="73"/>
      <c r="KDV474" s="73"/>
      <c r="KDW474" s="73"/>
      <c r="KDX474" s="73"/>
      <c r="KDY474" s="73"/>
      <c r="KDZ474" s="73"/>
      <c r="KEA474" s="73"/>
      <c r="KEB474" s="73"/>
      <c r="KEC474" s="73"/>
      <c r="KED474" s="73"/>
      <c r="KEE474" s="73"/>
      <c r="KEF474" s="73"/>
      <c r="KEG474" s="73"/>
      <c r="KEH474" s="73"/>
      <c r="KEI474" s="73"/>
      <c r="KEJ474" s="73"/>
      <c r="KEK474" s="73"/>
      <c r="KEL474" s="73"/>
      <c r="KEM474" s="73"/>
      <c r="KEN474" s="73"/>
      <c r="KEO474" s="73"/>
      <c r="KEP474" s="73"/>
      <c r="KEQ474" s="73"/>
      <c r="KER474" s="73"/>
      <c r="KES474" s="73"/>
      <c r="KET474" s="73"/>
      <c r="KEU474" s="73"/>
      <c r="KEV474" s="73"/>
      <c r="KEW474" s="73"/>
      <c r="KEX474" s="73"/>
      <c r="KEY474" s="73"/>
      <c r="KEZ474" s="73"/>
      <c r="KFA474" s="73"/>
      <c r="KFB474" s="73"/>
      <c r="KFC474" s="73"/>
      <c r="KFD474" s="73"/>
      <c r="KFE474" s="73"/>
      <c r="KFF474" s="73"/>
      <c r="KFG474" s="73"/>
      <c r="KFH474" s="73"/>
      <c r="KFI474" s="73"/>
      <c r="KFJ474" s="73"/>
      <c r="KFK474" s="73"/>
      <c r="KFL474" s="73"/>
      <c r="KFM474" s="73"/>
      <c r="KFN474" s="73"/>
      <c r="KFO474" s="73"/>
      <c r="KFP474" s="73"/>
      <c r="KFQ474" s="73"/>
      <c r="KFR474" s="73"/>
      <c r="KFS474" s="73"/>
      <c r="KFT474" s="73"/>
      <c r="KFU474" s="73"/>
      <c r="KFV474" s="73"/>
      <c r="KFW474" s="73"/>
      <c r="KFX474" s="73"/>
      <c r="KFY474" s="73"/>
      <c r="KFZ474" s="73"/>
      <c r="KGA474" s="73"/>
      <c r="KGB474" s="73"/>
      <c r="KGC474" s="73"/>
      <c r="KGD474" s="73"/>
      <c r="KGE474" s="73"/>
      <c r="KGF474" s="73"/>
      <c r="KGG474" s="73"/>
      <c r="KGH474" s="73"/>
      <c r="KGI474" s="73"/>
      <c r="KGJ474" s="73"/>
      <c r="KGK474" s="73"/>
      <c r="KGL474" s="73"/>
      <c r="KGM474" s="73"/>
      <c r="KGN474" s="73"/>
      <c r="KGO474" s="73"/>
      <c r="KGP474" s="73"/>
      <c r="KGQ474" s="73"/>
      <c r="KGR474" s="73"/>
      <c r="KGS474" s="73"/>
      <c r="KGT474" s="73"/>
      <c r="KGU474" s="73"/>
      <c r="KGV474" s="73"/>
      <c r="KGW474" s="73"/>
      <c r="KGX474" s="73"/>
      <c r="KGY474" s="73"/>
      <c r="KGZ474" s="73"/>
      <c r="KHA474" s="73"/>
      <c r="KHB474" s="73"/>
      <c r="KHC474" s="73"/>
      <c r="KHD474" s="73"/>
      <c r="KHE474" s="73"/>
      <c r="KHF474" s="73"/>
      <c r="KHG474" s="73"/>
      <c r="KHH474" s="73"/>
      <c r="KHI474" s="73"/>
      <c r="KHJ474" s="73"/>
      <c r="KHK474" s="73"/>
      <c r="KHL474" s="73"/>
      <c r="KHM474" s="73"/>
      <c r="KHN474" s="73"/>
      <c r="KHO474" s="73"/>
      <c r="KHP474" s="73"/>
      <c r="KHQ474" s="73"/>
      <c r="KHR474" s="73"/>
      <c r="KHS474" s="73"/>
      <c r="KHT474" s="73"/>
      <c r="KHU474" s="73"/>
      <c r="KHV474" s="73"/>
      <c r="KHW474" s="73"/>
      <c r="KHX474" s="73"/>
      <c r="KHY474" s="73"/>
      <c r="KHZ474" s="73"/>
      <c r="KIA474" s="73"/>
      <c r="KIB474" s="73"/>
      <c r="KIC474" s="73"/>
      <c r="KID474" s="73"/>
      <c r="KIE474" s="73"/>
      <c r="KIF474" s="73"/>
      <c r="KIG474" s="73"/>
      <c r="KIH474" s="73"/>
      <c r="KII474" s="73"/>
      <c r="KIJ474" s="73"/>
      <c r="KIK474" s="73"/>
      <c r="KIL474" s="73"/>
      <c r="KIM474" s="73"/>
      <c r="KIN474" s="73"/>
      <c r="KIO474" s="73"/>
      <c r="KIP474" s="73"/>
      <c r="KIQ474" s="73"/>
      <c r="KIR474" s="73"/>
      <c r="KIS474" s="73"/>
      <c r="KIT474" s="73"/>
      <c r="KIU474" s="73"/>
      <c r="KIV474" s="73"/>
      <c r="KIW474" s="73"/>
      <c r="KIX474" s="73"/>
      <c r="KIY474" s="73"/>
      <c r="KIZ474" s="73"/>
      <c r="KJA474" s="73"/>
      <c r="KJB474" s="73"/>
      <c r="KJC474" s="73"/>
      <c r="KJD474" s="73"/>
      <c r="KJE474" s="73"/>
      <c r="KJF474" s="73"/>
      <c r="KJG474" s="73"/>
      <c r="KJH474" s="73"/>
      <c r="KJI474" s="73"/>
      <c r="KJJ474" s="73"/>
      <c r="KJK474" s="73"/>
      <c r="KJL474" s="73"/>
      <c r="KJM474" s="73"/>
      <c r="KJN474" s="73"/>
      <c r="KJO474" s="73"/>
      <c r="KJP474" s="73"/>
      <c r="KJQ474" s="73"/>
      <c r="KJR474" s="73"/>
      <c r="KJS474" s="73"/>
      <c r="KJT474" s="73"/>
      <c r="KJU474" s="73"/>
      <c r="KJV474" s="73"/>
      <c r="KJW474" s="73"/>
      <c r="KJX474" s="73"/>
      <c r="KJY474" s="73"/>
      <c r="KJZ474" s="73"/>
      <c r="KKA474" s="73"/>
      <c r="KKB474" s="73"/>
      <c r="KKC474" s="73"/>
      <c r="KKD474" s="73"/>
      <c r="KKE474" s="73"/>
      <c r="KKF474" s="73"/>
      <c r="KKG474" s="73"/>
      <c r="KKH474" s="73"/>
      <c r="KKI474" s="73"/>
      <c r="KKJ474" s="73"/>
      <c r="KKK474" s="73"/>
      <c r="KKL474" s="73"/>
      <c r="KKM474" s="73"/>
      <c r="KKN474" s="73"/>
      <c r="KKO474" s="73"/>
      <c r="KKP474" s="73"/>
      <c r="KKQ474" s="73"/>
      <c r="KKR474" s="73"/>
      <c r="KKS474" s="73"/>
      <c r="KKT474" s="73"/>
      <c r="KKU474" s="73"/>
      <c r="KKV474" s="73"/>
      <c r="KKW474" s="73"/>
      <c r="KKX474" s="73"/>
      <c r="KKY474" s="73"/>
      <c r="KKZ474" s="73"/>
      <c r="KLA474" s="73"/>
      <c r="KLB474" s="73"/>
      <c r="KLC474" s="73"/>
      <c r="KLD474" s="73"/>
      <c r="KLE474" s="73"/>
      <c r="KLF474" s="73"/>
      <c r="KLG474" s="73"/>
      <c r="KLH474" s="73"/>
      <c r="KLI474" s="73"/>
      <c r="KLJ474" s="73"/>
      <c r="KLK474" s="73"/>
      <c r="KLL474" s="73"/>
      <c r="KLM474" s="73"/>
      <c r="KLN474" s="73"/>
      <c r="KLO474" s="73"/>
      <c r="KLP474" s="73"/>
      <c r="KLQ474" s="73"/>
      <c r="KLR474" s="73"/>
      <c r="KLS474" s="73"/>
      <c r="KLT474" s="73"/>
      <c r="KLU474" s="73"/>
      <c r="KLV474" s="73"/>
      <c r="KLW474" s="73"/>
      <c r="KLX474" s="73"/>
      <c r="KLY474" s="73"/>
      <c r="KLZ474" s="73"/>
      <c r="KMA474" s="73"/>
      <c r="KMB474" s="73"/>
      <c r="KMC474" s="73"/>
      <c r="KMD474" s="73"/>
      <c r="KME474" s="73"/>
      <c r="KMF474" s="73"/>
      <c r="KMG474" s="73"/>
      <c r="KMH474" s="73"/>
      <c r="KMI474" s="73"/>
      <c r="KMJ474" s="73"/>
      <c r="KMK474" s="73"/>
      <c r="KML474" s="73"/>
      <c r="KMM474" s="73"/>
      <c r="KMN474" s="73"/>
      <c r="KMO474" s="73"/>
      <c r="KMP474" s="73"/>
      <c r="KMQ474" s="73"/>
      <c r="KMR474" s="73"/>
      <c r="KMS474" s="73"/>
      <c r="KMT474" s="73"/>
      <c r="KMU474" s="73"/>
      <c r="KMV474" s="73"/>
      <c r="KMW474" s="73"/>
      <c r="KMX474" s="73"/>
      <c r="KMY474" s="73"/>
      <c r="KMZ474" s="73"/>
      <c r="KNA474" s="73"/>
      <c r="KNB474" s="73"/>
      <c r="KNC474" s="73"/>
      <c r="KND474" s="73"/>
      <c r="KNE474" s="73"/>
      <c r="KNF474" s="73"/>
      <c r="KNG474" s="73"/>
      <c r="KNH474" s="73"/>
      <c r="KNI474" s="73"/>
      <c r="KNJ474" s="73"/>
      <c r="KNK474" s="73"/>
      <c r="KNL474" s="73"/>
      <c r="KNM474" s="73"/>
      <c r="KNN474" s="73"/>
      <c r="KNO474" s="73"/>
      <c r="KNP474" s="73"/>
      <c r="KNQ474" s="73"/>
      <c r="KNR474" s="73"/>
      <c r="KNS474" s="73"/>
      <c r="KNT474" s="73"/>
      <c r="KNU474" s="73"/>
      <c r="KNV474" s="73"/>
      <c r="KNW474" s="73"/>
      <c r="KNX474" s="73"/>
      <c r="KNY474" s="73"/>
      <c r="KNZ474" s="73"/>
      <c r="KOA474" s="73"/>
      <c r="KOB474" s="73"/>
      <c r="KOC474" s="73"/>
      <c r="KOD474" s="73"/>
      <c r="KOE474" s="73"/>
      <c r="KOF474" s="73"/>
      <c r="KOG474" s="73"/>
      <c r="KOH474" s="73"/>
      <c r="KOI474" s="73"/>
      <c r="KOJ474" s="73"/>
      <c r="KOK474" s="73"/>
      <c r="KOL474" s="73"/>
      <c r="KOM474" s="73"/>
      <c r="KON474" s="73"/>
      <c r="KOO474" s="73"/>
      <c r="KOP474" s="73"/>
      <c r="KOQ474" s="73"/>
      <c r="KOR474" s="73"/>
      <c r="KOS474" s="73"/>
      <c r="KOT474" s="73"/>
      <c r="KOU474" s="73"/>
      <c r="KOV474" s="73"/>
      <c r="KOW474" s="73"/>
      <c r="KOX474" s="73"/>
      <c r="KOY474" s="73"/>
      <c r="KOZ474" s="73"/>
      <c r="KPA474" s="73"/>
      <c r="KPB474" s="73"/>
      <c r="KPC474" s="73"/>
      <c r="KPD474" s="73"/>
      <c r="KPE474" s="73"/>
      <c r="KPF474" s="73"/>
      <c r="KPG474" s="73"/>
      <c r="KPH474" s="73"/>
      <c r="KPI474" s="73"/>
      <c r="KPJ474" s="73"/>
      <c r="KPK474" s="73"/>
      <c r="KPL474" s="73"/>
      <c r="KPM474" s="73"/>
      <c r="KPN474" s="73"/>
      <c r="KPO474" s="73"/>
      <c r="KPP474" s="73"/>
      <c r="KPQ474" s="73"/>
      <c r="KPR474" s="73"/>
      <c r="KPS474" s="73"/>
      <c r="KPT474" s="73"/>
      <c r="KPU474" s="73"/>
      <c r="KPV474" s="73"/>
      <c r="KPW474" s="73"/>
      <c r="KPX474" s="73"/>
      <c r="KPY474" s="73"/>
      <c r="KPZ474" s="73"/>
      <c r="KQA474" s="73"/>
      <c r="KQB474" s="73"/>
      <c r="KQC474" s="73"/>
      <c r="KQD474" s="73"/>
      <c r="KQE474" s="73"/>
      <c r="KQF474" s="73"/>
      <c r="KQG474" s="73"/>
      <c r="KQH474" s="73"/>
      <c r="KQI474" s="73"/>
      <c r="KQJ474" s="73"/>
      <c r="KQK474" s="73"/>
      <c r="KQL474" s="73"/>
      <c r="KQM474" s="73"/>
      <c r="KQN474" s="73"/>
      <c r="KQO474" s="73"/>
      <c r="KQP474" s="73"/>
      <c r="KQQ474" s="73"/>
      <c r="KQR474" s="73"/>
      <c r="KQS474" s="73"/>
      <c r="KQT474" s="73"/>
      <c r="KQU474" s="73"/>
      <c r="KQV474" s="73"/>
      <c r="KQW474" s="73"/>
      <c r="KQX474" s="73"/>
      <c r="KQY474" s="73"/>
      <c r="KQZ474" s="73"/>
      <c r="KRA474" s="73"/>
      <c r="KRB474" s="73"/>
      <c r="KRC474" s="73"/>
      <c r="KRD474" s="73"/>
      <c r="KRE474" s="73"/>
      <c r="KRF474" s="73"/>
      <c r="KRG474" s="73"/>
      <c r="KRH474" s="73"/>
      <c r="KRI474" s="73"/>
      <c r="KRJ474" s="73"/>
      <c r="KRK474" s="73"/>
      <c r="KRL474" s="73"/>
      <c r="KRM474" s="73"/>
      <c r="KRN474" s="73"/>
      <c r="KRO474" s="73"/>
      <c r="KRP474" s="73"/>
      <c r="KRQ474" s="73"/>
      <c r="KRR474" s="73"/>
      <c r="KRS474" s="73"/>
      <c r="KRT474" s="73"/>
      <c r="KRU474" s="73"/>
      <c r="KRV474" s="73"/>
      <c r="KRW474" s="73"/>
      <c r="KRX474" s="73"/>
      <c r="KRY474" s="73"/>
      <c r="KRZ474" s="73"/>
      <c r="KSA474" s="73"/>
      <c r="KSB474" s="73"/>
      <c r="KSC474" s="73"/>
      <c r="KSD474" s="73"/>
      <c r="KSE474" s="73"/>
      <c r="KSF474" s="73"/>
      <c r="KSG474" s="73"/>
      <c r="KSH474" s="73"/>
      <c r="KSI474" s="73"/>
      <c r="KSJ474" s="73"/>
      <c r="KSK474" s="73"/>
      <c r="KSL474" s="73"/>
      <c r="KSM474" s="73"/>
      <c r="KSN474" s="73"/>
      <c r="KSO474" s="73"/>
      <c r="KSP474" s="73"/>
      <c r="KSQ474" s="73"/>
      <c r="KSR474" s="73"/>
      <c r="KSS474" s="73"/>
      <c r="KST474" s="73"/>
      <c r="KSU474" s="73"/>
      <c r="KSV474" s="73"/>
      <c r="KSW474" s="73"/>
      <c r="KSX474" s="73"/>
      <c r="KSY474" s="73"/>
      <c r="KSZ474" s="73"/>
      <c r="KTA474" s="73"/>
      <c r="KTB474" s="73"/>
      <c r="KTC474" s="73"/>
      <c r="KTD474" s="73"/>
      <c r="KTE474" s="73"/>
      <c r="KTF474" s="73"/>
      <c r="KTG474" s="73"/>
      <c r="KTH474" s="73"/>
      <c r="KTI474" s="73"/>
      <c r="KTJ474" s="73"/>
      <c r="KTK474" s="73"/>
      <c r="KTL474" s="73"/>
      <c r="KTM474" s="73"/>
      <c r="KTN474" s="73"/>
      <c r="KTO474" s="73"/>
      <c r="KTP474" s="73"/>
      <c r="KTQ474" s="73"/>
      <c r="KTR474" s="73"/>
      <c r="KTS474" s="73"/>
      <c r="KTT474" s="73"/>
      <c r="KTU474" s="73"/>
      <c r="KTV474" s="73"/>
      <c r="KTW474" s="73"/>
      <c r="KTX474" s="73"/>
      <c r="KTY474" s="73"/>
      <c r="KTZ474" s="73"/>
      <c r="KUA474" s="73"/>
      <c r="KUB474" s="73"/>
      <c r="KUC474" s="73"/>
      <c r="KUD474" s="73"/>
      <c r="KUE474" s="73"/>
      <c r="KUF474" s="73"/>
      <c r="KUG474" s="73"/>
      <c r="KUH474" s="73"/>
      <c r="KUI474" s="73"/>
      <c r="KUJ474" s="73"/>
      <c r="KUK474" s="73"/>
      <c r="KUL474" s="73"/>
      <c r="KUM474" s="73"/>
      <c r="KUN474" s="73"/>
      <c r="KUO474" s="73"/>
      <c r="KUP474" s="73"/>
      <c r="KUQ474" s="73"/>
      <c r="KUR474" s="73"/>
      <c r="KUS474" s="73"/>
      <c r="KUT474" s="73"/>
      <c r="KUU474" s="73"/>
      <c r="KUV474" s="73"/>
      <c r="KUW474" s="73"/>
      <c r="KUX474" s="73"/>
      <c r="KUY474" s="73"/>
      <c r="KUZ474" s="73"/>
      <c r="KVA474" s="73"/>
      <c r="KVB474" s="73"/>
      <c r="KVC474" s="73"/>
      <c r="KVD474" s="73"/>
      <c r="KVE474" s="73"/>
      <c r="KVF474" s="73"/>
      <c r="KVG474" s="73"/>
      <c r="KVH474" s="73"/>
      <c r="KVI474" s="73"/>
      <c r="KVJ474" s="73"/>
      <c r="KVK474" s="73"/>
      <c r="KVL474" s="73"/>
      <c r="KVM474" s="73"/>
      <c r="KVN474" s="73"/>
      <c r="KVO474" s="73"/>
      <c r="KVP474" s="73"/>
      <c r="KVQ474" s="73"/>
      <c r="KVR474" s="73"/>
      <c r="KVS474" s="73"/>
      <c r="KVT474" s="73"/>
      <c r="KVU474" s="73"/>
      <c r="KVV474" s="73"/>
      <c r="KVW474" s="73"/>
      <c r="KVX474" s="73"/>
      <c r="KVY474" s="73"/>
      <c r="KVZ474" s="73"/>
      <c r="KWA474" s="73"/>
      <c r="KWB474" s="73"/>
      <c r="KWC474" s="73"/>
      <c r="KWD474" s="73"/>
      <c r="KWE474" s="73"/>
      <c r="KWF474" s="73"/>
      <c r="KWG474" s="73"/>
      <c r="KWH474" s="73"/>
      <c r="KWI474" s="73"/>
      <c r="KWJ474" s="73"/>
      <c r="KWK474" s="73"/>
      <c r="KWL474" s="73"/>
      <c r="KWM474" s="73"/>
      <c r="KWN474" s="73"/>
      <c r="KWO474" s="73"/>
      <c r="KWP474" s="73"/>
      <c r="KWQ474" s="73"/>
      <c r="KWR474" s="73"/>
      <c r="KWS474" s="73"/>
      <c r="KWT474" s="73"/>
      <c r="KWU474" s="73"/>
      <c r="KWV474" s="73"/>
      <c r="KWW474" s="73"/>
      <c r="KWX474" s="73"/>
      <c r="KWY474" s="73"/>
      <c r="KWZ474" s="73"/>
      <c r="KXA474" s="73"/>
      <c r="KXB474" s="73"/>
      <c r="KXC474" s="73"/>
      <c r="KXD474" s="73"/>
      <c r="KXE474" s="73"/>
      <c r="KXF474" s="73"/>
      <c r="KXG474" s="73"/>
      <c r="KXH474" s="73"/>
      <c r="KXI474" s="73"/>
      <c r="KXJ474" s="73"/>
      <c r="KXK474" s="73"/>
      <c r="KXL474" s="73"/>
      <c r="KXM474" s="73"/>
      <c r="KXN474" s="73"/>
      <c r="KXO474" s="73"/>
      <c r="KXP474" s="73"/>
      <c r="KXQ474" s="73"/>
      <c r="KXR474" s="73"/>
      <c r="KXS474" s="73"/>
      <c r="KXT474" s="73"/>
      <c r="KXU474" s="73"/>
      <c r="KXV474" s="73"/>
      <c r="KXW474" s="73"/>
      <c r="KXX474" s="73"/>
      <c r="KXY474" s="73"/>
      <c r="KXZ474" s="73"/>
      <c r="KYA474" s="73"/>
      <c r="KYB474" s="73"/>
      <c r="KYC474" s="73"/>
      <c r="KYD474" s="73"/>
      <c r="KYE474" s="73"/>
      <c r="KYF474" s="73"/>
      <c r="KYG474" s="73"/>
      <c r="KYH474" s="73"/>
      <c r="KYI474" s="73"/>
      <c r="KYJ474" s="73"/>
      <c r="KYK474" s="73"/>
      <c r="KYL474" s="73"/>
      <c r="KYM474" s="73"/>
      <c r="KYN474" s="73"/>
      <c r="KYO474" s="73"/>
      <c r="KYP474" s="73"/>
      <c r="KYQ474" s="73"/>
      <c r="KYR474" s="73"/>
      <c r="KYS474" s="73"/>
      <c r="KYT474" s="73"/>
      <c r="KYU474" s="73"/>
      <c r="KYV474" s="73"/>
      <c r="KYW474" s="73"/>
      <c r="KYX474" s="73"/>
      <c r="KYY474" s="73"/>
      <c r="KYZ474" s="73"/>
      <c r="KZA474" s="73"/>
      <c r="KZB474" s="73"/>
      <c r="KZC474" s="73"/>
      <c r="KZD474" s="73"/>
      <c r="KZE474" s="73"/>
      <c r="KZF474" s="73"/>
      <c r="KZG474" s="73"/>
      <c r="KZH474" s="73"/>
      <c r="KZI474" s="73"/>
      <c r="KZJ474" s="73"/>
      <c r="KZK474" s="73"/>
      <c r="KZL474" s="73"/>
      <c r="KZM474" s="73"/>
      <c r="KZN474" s="73"/>
      <c r="KZO474" s="73"/>
      <c r="KZP474" s="73"/>
      <c r="KZQ474" s="73"/>
      <c r="KZR474" s="73"/>
      <c r="KZS474" s="73"/>
      <c r="KZT474" s="73"/>
      <c r="KZU474" s="73"/>
      <c r="KZV474" s="73"/>
      <c r="KZW474" s="73"/>
      <c r="KZX474" s="73"/>
      <c r="KZY474" s="73"/>
      <c r="KZZ474" s="73"/>
      <c r="LAA474" s="73"/>
      <c r="LAB474" s="73"/>
      <c r="LAC474" s="73"/>
      <c r="LAD474" s="73"/>
      <c r="LAE474" s="73"/>
      <c r="LAF474" s="73"/>
      <c r="LAG474" s="73"/>
      <c r="LAH474" s="73"/>
      <c r="LAI474" s="73"/>
      <c r="LAJ474" s="73"/>
      <c r="LAK474" s="73"/>
      <c r="LAL474" s="73"/>
      <c r="LAM474" s="73"/>
      <c r="LAN474" s="73"/>
      <c r="LAO474" s="73"/>
      <c r="LAP474" s="73"/>
      <c r="LAQ474" s="73"/>
      <c r="LAR474" s="73"/>
      <c r="LAS474" s="73"/>
      <c r="LAT474" s="73"/>
      <c r="LAU474" s="73"/>
      <c r="LAV474" s="73"/>
      <c r="LAW474" s="73"/>
      <c r="LAX474" s="73"/>
      <c r="LAY474" s="73"/>
      <c r="LAZ474" s="73"/>
      <c r="LBA474" s="73"/>
      <c r="LBB474" s="73"/>
      <c r="LBC474" s="73"/>
      <c r="LBD474" s="73"/>
      <c r="LBE474" s="73"/>
      <c r="LBF474" s="73"/>
      <c r="LBG474" s="73"/>
      <c r="LBH474" s="73"/>
      <c r="LBI474" s="73"/>
      <c r="LBJ474" s="73"/>
      <c r="LBK474" s="73"/>
      <c r="LBL474" s="73"/>
      <c r="LBM474" s="73"/>
      <c r="LBN474" s="73"/>
      <c r="LBO474" s="73"/>
      <c r="LBP474" s="73"/>
      <c r="LBQ474" s="73"/>
      <c r="LBR474" s="73"/>
      <c r="LBS474" s="73"/>
      <c r="LBT474" s="73"/>
      <c r="LBU474" s="73"/>
      <c r="LBV474" s="73"/>
      <c r="LBW474" s="73"/>
      <c r="LBX474" s="73"/>
      <c r="LBY474" s="73"/>
      <c r="LBZ474" s="73"/>
      <c r="LCA474" s="73"/>
      <c r="LCB474" s="73"/>
      <c r="LCC474" s="73"/>
      <c r="LCD474" s="73"/>
      <c r="LCE474" s="73"/>
      <c r="LCF474" s="73"/>
      <c r="LCG474" s="73"/>
      <c r="LCH474" s="73"/>
      <c r="LCI474" s="73"/>
      <c r="LCJ474" s="73"/>
      <c r="LCK474" s="73"/>
      <c r="LCL474" s="73"/>
      <c r="LCM474" s="73"/>
      <c r="LCN474" s="73"/>
      <c r="LCO474" s="73"/>
      <c r="LCP474" s="73"/>
      <c r="LCQ474" s="73"/>
      <c r="LCR474" s="73"/>
      <c r="LCS474" s="73"/>
      <c r="LCT474" s="73"/>
      <c r="LCU474" s="73"/>
      <c r="LCV474" s="73"/>
      <c r="LCW474" s="73"/>
      <c r="LCX474" s="73"/>
      <c r="LCY474" s="73"/>
      <c r="LCZ474" s="73"/>
      <c r="LDA474" s="73"/>
      <c r="LDB474" s="73"/>
      <c r="LDC474" s="73"/>
      <c r="LDD474" s="73"/>
      <c r="LDE474" s="73"/>
      <c r="LDF474" s="73"/>
      <c r="LDG474" s="73"/>
      <c r="LDH474" s="73"/>
      <c r="LDI474" s="73"/>
      <c r="LDJ474" s="73"/>
      <c r="LDK474" s="73"/>
      <c r="LDL474" s="73"/>
      <c r="LDM474" s="73"/>
      <c r="LDN474" s="73"/>
      <c r="LDO474" s="73"/>
      <c r="LDP474" s="73"/>
      <c r="LDQ474" s="73"/>
      <c r="LDR474" s="73"/>
      <c r="LDS474" s="73"/>
      <c r="LDT474" s="73"/>
      <c r="LDU474" s="73"/>
      <c r="LDV474" s="73"/>
      <c r="LDW474" s="73"/>
      <c r="LDX474" s="73"/>
      <c r="LDY474" s="73"/>
      <c r="LDZ474" s="73"/>
      <c r="LEA474" s="73"/>
      <c r="LEB474" s="73"/>
      <c r="LEC474" s="73"/>
      <c r="LED474" s="73"/>
      <c r="LEE474" s="73"/>
      <c r="LEF474" s="73"/>
      <c r="LEG474" s="73"/>
      <c r="LEH474" s="73"/>
      <c r="LEI474" s="73"/>
      <c r="LEJ474" s="73"/>
      <c r="LEK474" s="73"/>
      <c r="LEL474" s="73"/>
      <c r="LEM474" s="73"/>
      <c r="LEN474" s="73"/>
      <c r="LEO474" s="73"/>
      <c r="LEP474" s="73"/>
      <c r="LEQ474" s="73"/>
      <c r="LER474" s="73"/>
      <c r="LES474" s="73"/>
      <c r="LET474" s="73"/>
      <c r="LEU474" s="73"/>
      <c r="LEV474" s="73"/>
      <c r="LEW474" s="73"/>
      <c r="LEX474" s="73"/>
      <c r="LEY474" s="73"/>
      <c r="LEZ474" s="73"/>
      <c r="LFA474" s="73"/>
      <c r="LFB474" s="73"/>
      <c r="LFC474" s="73"/>
      <c r="LFD474" s="73"/>
      <c r="LFE474" s="73"/>
      <c r="LFF474" s="73"/>
      <c r="LFG474" s="73"/>
      <c r="LFH474" s="73"/>
      <c r="LFI474" s="73"/>
      <c r="LFJ474" s="73"/>
      <c r="LFK474" s="73"/>
      <c r="LFL474" s="73"/>
      <c r="LFM474" s="73"/>
      <c r="LFN474" s="73"/>
      <c r="LFO474" s="73"/>
      <c r="LFP474" s="73"/>
      <c r="LFQ474" s="73"/>
      <c r="LFR474" s="73"/>
      <c r="LFS474" s="73"/>
      <c r="LFT474" s="73"/>
      <c r="LFU474" s="73"/>
      <c r="LFV474" s="73"/>
      <c r="LFW474" s="73"/>
      <c r="LFX474" s="73"/>
      <c r="LFY474" s="73"/>
      <c r="LFZ474" s="73"/>
      <c r="LGA474" s="73"/>
      <c r="LGB474" s="73"/>
      <c r="LGC474" s="73"/>
      <c r="LGD474" s="73"/>
      <c r="LGE474" s="73"/>
      <c r="LGF474" s="73"/>
      <c r="LGG474" s="73"/>
      <c r="LGH474" s="73"/>
      <c r="LGI474" s="73"/>
      <c r="LGJ474" s="73"/>
      <c r="LGK474" s="73"/>
      <c r="LGL474" s="73"/>
      <c r="LGM474" s="73"/>
      <c r="LGN474" s="73"/>
      <c r="LGO474" s="73"/>
      <c r="LGP474" s="73"/>
      <c r="LGQ474" s="73"/>
      <c r="LGR474" s="73"/>
      <c r="LGS474" s="73"/>
      <c r="LGT474" s="73"/>
      <c r="LGU474" s="73"/>
      <c r="LGV474" s="73"/>
      <c r="LGW474" s="73"/>
      <c r="LGX474" s="73"/>
      <c r="LGY474" s="73"/>
      <c r="LGZ474" s="73"/>
      <c r="LHA474" s="73"/>
      <c r="LHB474" s="73"/>
      <c r="LHC474" s="73"/>
      <c r="LHD474" s="73"/>
      <c r="LHE474" s="73"/>
      <c r="LHF474" s="73"/>
      <c r="LHG474" s="73"/>
      <c r="LHH474" s="73"/>
      <c r="LHI474" s="73"/>
      <c r="LHJ474" s="73"/>
      <c r="LHK474" s="73"/>
      <c r="LHL474" s="73"/>
      <c r="LHM474" s="73"/>
      <c r="LHN474" s="73"/>
      <c r="LHO474" s="73"/>
      <c r="LHP474" s="73"/>
      <c r="LHQ474" s="73"/>
      <c r="LHR474" s="73"/>
      <c r="LHS474" s="73"/>
      <c r="LHT474" s="73"/>
      <c r="LHU474" s="73"/>
      <c r="LHV474" s="73"/>
      <c r="LHW474" s="73"/>
      <c r="LHX474" s="73"/>
      <c r="LHY474" s="73"/>
      <c r="LHZ474" s="73"/>
      <c r="LIA474" s="73"/>
      <c r="LIB474" s="73"/>
      <c r="LIC474" s="73"/>
      <c r="LID474" s="73"/>
      <c r="LIE474" s="73"/>
      <c r="LIF474" s="73"/>
      <c r="LIG474" s="73"/>
      <c r="LIH474" s="73"/>
      <c r="LII474" s="73"/>
      <c r="LIJ474" s="73"/>
      <c r="LIK474" s="73"/>
      <c r="LIL474" s="73"/>
      <c r="LIM474" s="73"/>
      <c r="LIN474" s="73"/>
      <c r="LIO474" s="73"/>
      <c r="LIP474" s="73"/>
      <c r="LIQ474" s="73"/>
      <c r="LIR474" s="73"/>
      <c r="LIS474" s="73"/>
      <c r="LIT474" s="73"/>
      <c r="LIU474" s="73"/>
      <c r="LIV474" s="73"/>
      <c r="LIW474" s="73"/>
      <c r="LIX474" s="73"/>
      <c r="LIY474" s="73"/>
      <c r="LIZ474" s="73"/>
      <c r="LJA474" s="73"/>
      <c r="LJB474" s="73"/>
      <c r="LJC474" s="73"/>
      <c r="LJD474" s="73"/>
      <c r="LJE474" s="73"/>
      <c r="LJF474" s="73"/>
      <c r="LJG474" s="73"/>
      <c r="LJH474" s="73"/>
      <c r="LJI474" s="73"/>
      <c r="LJJ474" s="73"/>
      <c r="LJK474" s="73"/>
      <c r="LJL474" s="73"/>
      <c r="LJM474" s="73"/>
      <c r="LJN474" s="73"/>
      <c r="LJO474" s="73"/>
      <c r="LJP474" s="73"/>
      <c r="LJQ474" s="73"/>
      <c r="LJR474" s="73"/>
      <c r="LJS474" s="73"/>
      <c r="LJT474" s="73"/>
      <c r="LJU474" s="73"/>
      <c r="LJV474" s="73"/>
      <c r="LJW474" s="73"/>
      <c r="LJX474" s="73"/>
      <c r="LJY474" s="73"/>
      <c r="LJZ474" s="73"/>
      <c r="LKA474" s="73"/>
      <c r="LKB474" s="73"/>
      <c r="LKC474" s="73"/>
      <c r="LKD474" s="73"/>
      <c r="LKE474" s="73"/>
      <c r="LKF474" s="73"/>
      <c r="LKG474" s="73"/>
      <c r="LKH474" s="73"/>
      <c r="LKI474" s="73"/>
      <c r="LKJ474" s="73"/>
      <c r="LKK474" s="73"/>
      <c r="LKL474" s="73"/>
      <c r="LKM474" s="73"/>
      <c r="LKN474" s="73"/>
      <c r="LKO474" s="73"/>
      <c r="LKP474" s="73"/>
      <c r="LKQ474" s="73"/>
      <c r="LKR474" s="73"/>
      <c r="LKS474" s="73"/>
      <c r="LKT474" s="73"/>
      <c r="LKU474" s="73"/>
      <c r="LKV474" s="73"/>
      <c r="LKW474" s="73"/>
      <c r="LKX474" s="73"/>
      <c r="LKY474" s="73"/>
      <c r="LKZ474" s="73"/>
      <c r="LLA474" s="73"/>
      <c r="LLB474" s="73"/>
      <c r="LLC474" s="73"/>
      <c r="LLD474" s="73"/>
      <c r="LLE474" s="73"/>
      <c r="LLF474" s="73"/>
      <c r="LLG474" s="73"/>
      <c r="LLH474" s="73"/>
      <c r="LLI474" s="73"/>
      <c r="LLJ474" s="73"/>
      <c r="LLK474" s="73"/>
      <c r="LLL474" s="73"/>
      <c r="LLM474" s="73"/>
      <c r="LLN474" s="73"/>
      <c r="LLO474" s="73"/>
      <c r="LLP474" s="73"/>
      <c r="LLQ474" s="73"/>
      <c r="LLR474" s="73"/>
      <c r="LLS474" s="73"/>
      <c r="LLT474" s="73"/>
      <c r="LLU474" s="73"/>
      <c r="LLV474" s="73"/>
      <c r="LLW474" s="73"/>
      <c r="LLX474" s="73"/>
      <c r="LLY474" s="73"/>
      <c r="LLZ474" s="73"/>
      <c r="LMA474" s="73"/>
      <c r="LMB474" s="73"/>
      <c r="LMC474" s="73"/>
      <c r="LMD474" s="73"/>
      <c r="LME474" s="73"/>
      <c r="LMF474" s="73"/>
      <c r="LMG474" s="73"/>
      <c r="LMH474" s="73"/>
      <c r="LMI474" s="73"/>
      <c r="LMJ474" s="73"/>
      <c r="LMK474" s="73"/>
      <c r="LML474" s="73"/>
      <c r="LMM474" s="73"/>
      <c r="LMN474" s="73"/>
      <c r="LMO474" s="73"/>
      <c r="LMP474" s="73"/>
      <c r="LMQ474" s="73"/>
      <c r="LMR474" s="73"/>
      <c r="LMS474" s="73"/>
      <c r="LMT474" s="73"/>
      <c r="LMU474" s="73"/>
      <c r="LMV474" s="73"/>
      <c r="LMW474" s="73"/>
      <c r="LMX474" s="73"/>
      <c r="LMY474" s="73"/>
      <c r="LMZ474" s="73"/>
      <c r="LNA474" s="73"/>
      <c r="LNB474" s="73"/>
      <c r="LNC474" s="73"/>
      <c r="LND474" s="73"/>
      <c r="LNE474" s="73"/>
      <c r="LNF474" s="73"/>
      <c r="LNG474" s="73"/>
      <c r="LNH474" s="73"/>
      <c r="LNI474" s="73"/>
      <c r="LNJ474" s="73"/>
      <c r="LNK474" s="73"/>
      <c r="LNL474" s="73"/>
      <c r="LNM474" s="73"/>
      <c r="LNN474" s="73"/>
      <c r="LNO474" s="73"/>
      <c r="LNP474" s="73"/>
      <c r="LNQ474" s="73"/>
      <c r="LNR474" s="73"/>
      <c r="LNS474" s="73"/>
      <c r="LNT474" s="73"/>
      <c r="LNU474" s="73"/>
      <c r="LNV474" s="73"/>
      <c r="LNW474" s="73"/>
      <c r="LNX474" s="73"/>
      <c r="LNY474" s="73"/>
      <c r="LNZ474" s="73"/>
      <c r="LOA474" s="73"/>
      <c r="LOB474" s="73"/>
      <c r="LOC474" s="73"/>
      <c r="LOD474" s="73"/>
      <c r="LOE474" s="73"/>
      <c r="LOF474" s="73"/>
      <c r="LOG474" s="73"/>
      <c r="LOH474" s="73"/>
      <c r="LOI474" s="73"/>
      <c r="LOJ474" s="73"/>
      <c r="LOK474" s="73"/>
      <c r="LOL474" s="73"/>
      <c r="LOM474" s="73"/>
      <c r="LON474" s="73"/>
      <c r="LOO474" s="73"/>
      <c r="LOP474" s="73"/>
      <c r="LOQ474" s="73"/>
      <c r="LOR474" s="73"/>
      <c r="LOS474" s="73"/>
      <c r="LOT474" s="73"/>
      <c r="LOU474" s="73"/>
      <c r="LOV474" s="73"/>
      <c r="LOW474" s="73"/>
      <c r="LOX474" s="73"/>
      <c r="LOY474" s="73"/>
      <c r="LOZ474" s="73"/>
      <c r="LPA474" s="73"/>
      <c r="LPB474" s="73"/>
      <c r="LPC474" s="73"/>
      <c r="LPD474" s="73"/>
      <c r="LPE474" s="73"/>
      <c r="LPF474" s="73"/>
      <c r="LPG474" s="73"/>
      <c r="LPH474" s="73"/>
      <c r="LPI474" s="73"/>
      <c r="LPJ474" s="73"/>
      <c r="LPK474" s="73"/>
      <c r="LPL474" s="73"/>
      <c r="LPM474" s="73"/>
      <c r="LPN474" s="73"/>
      <c r="LPO474" s="73"/>
      <c r="LPP474" s="73"/>
      <c r="LPQ474" s="73"/>
      <c r="LPR474" s="73"/>
      <c r="LPS474" s="73"/>
      <c r="LPT474" s="73"/>
      <c r="LPU474" s="73"/>
      <c r="LPV474" s="73"/>
      <c r="LPW474" s="73"/>
      <c r="LPX474" s="73"/>
      <c r="LPY474" s="73"/>
      <c r="LPZ474" s="73"/>
      <c r="LQA474" s="73"/>
      <c r="LQB474" s="73"/>
      <c r="LQC474" s="73"/>
      <c r="LQD474" s="73"/>
      <c r="LQE474" s="73"/>
      <c r="LQF474" s="73"/>
      <c r="LQG474" s="73"/>
      <c r="LQH474" s="73"/>
      <c r="LQI474" s="73"/>
      <c r="LQJ474" s="73"/>
      <c r="LQK474" s="73"/>
      <c r="LQL474" s="73"/>
      <c r="LQM474" s="73"/>
      <c r="LQN474" s="73"/>
      <c r="LQO474" s="73"/>
      <c r="LQP474" s="73"/>
      <c r="LQQ474" s="73"/>
      <c r="LQR474" s="73"/>
      <c r="LQS474" s="73"/>
      <c r="LQT474" s="73"/>
      <c r="LQU474" s="73"/>
      <c r="LQV474" s="73"/>
      <c r="LQW474" s="73"/>
      <c r="LQX474" s="73"/>
      <c r="LQY474" s="73"/>
      <c r="LQZ474" s="73"/>
      <c r="LRA474" s="73"/>
      <c r="LRB474" s="73"/>
      <c r="LRC474" s="73"/>
      <c r="LRD474" s="73"/>
      <c r="LRE474" s="73"/>
      <c r="LRF474" s="73"/>
      <c r="LRG474" s="73"/>
      <c r="LRH474" s="73"/>
      <c r="LRI474" s="73"/>
      <c r="LRJ474" s="73"/>
      <c r="LRK474" s="73"/>
      <c r="LRL474" s="73"/>
      <c r="LRM474" s="73"/>
      <c r="LRN474" s="73"/>
      <c r="LRO474" s="73"/>
      <c r="LRP474" s="73"/>
      <c r="LRQ474" s="73"/>
      <c r="LRR474" s="73"/>
      <c r="LRS474" s="73"/>
      <c r="LRT474" s="73"/>
      <c r="LRU474" s="73"/>
      <c r="LRV474" s="73"/>
      <c r="LRW474" s="73"/>
      <c r="LRX474" s="73"/>
      <c r="LRY474" s="73"/>
      <c r="LRZ474" s="73"/>
      <c r="LSA474" s="73"/>
      <c r="LSB474" s="73"/>
      <c r="LSC474" s="73"/>
      <c r="LSD474" s="73"/>
      <c r="LSE474" s="73"/>
      <c r="LSF474" s="73"/>
      <c r="LSG474" s="73"/>
      <c r="LSH474" s="73"/>
      <c r="LSI474" s="73"/>
      <c r="LSJ474" s="73"/>
      <c r="LSK474" s="73"/>
      <c r="LSL474" s="73"/>
      <c r="LSM474" s="73"/>
      <c r="LSN474" s="73"/>
      <c r="LSO474" s="73"/>
      <c r="LSP474" s="73"/>
      <c r="LSQ474" s="73"/>
      <c r="LSR474" s="73"/>
      <c r="LSS474" s="73"/>
      <c r="LST474" s="73"/>
      <c r="LSU474" s="73"/>
      <c r="LSV474" s="73"/>
      <c r="LSW474" s="73"/>
      <c r="LSX474" s="73"/>
      <c r="LSY474" s="73"/>
      <c r="LSZ474" s="73"/>
      <c r="LTA474" s="73"/>
      <c r="LTB474" s="73"/>
      <c r="LTC474" s="73"/>
      <c r="LTD474" s="73"/>
      <c r="LTE474" s="73"/>
      <c r="LTF474" s="73"/>
      <c r="LTG474" s="73"/>
      <c r="LTH474" s="73"/>
      <c r="LTI474" s="73"/>
      <c r="LTJ474" s="73"/>
      <c r="LTK474" s="73"/>
      <c r="LTL474" s="73"/>
      <c r="LTM474" s="73"/>
      <c r="LTN474" s="73"/>
      <c r="LTO474" s="73"/>
      <c r="LTP474" s="73"/>
      <c r="LTQ474" s="73"/>
      <c r="LTR474" s="73"/>
      <c r="LTS474" s="73"/>
      <c r="LTT474" s="73"/>
      <c r="LTU474" s="73"/>
      <c r="LTV474" s="73"/>
      <c r="LTW474" s="73"/>
      <c r="LTX474" s="73"/>
      <c r="LTY474" s="73"/>
      <c r="LTZ474" s="73"/>
      <c r="LUA474" s="73"/>
      <c r="LUB474" s="73"/>
      <c r="LUC474" s="73"/>
      <c r="LUD474" s="73"/>
      <c r="LUE474" s="73"/>
      <c r="LUF474" s="73"/>
      <c r="LUG474" s="73"/>
      <c r="LUH474" s="73"/>
      <c r="LUI474" s="73"/>
      <c r="LUJ474" s="73"/>
      <c r="LUK474" s="73"/>
      <c r="LUL474" s="73"/>
      <c r="LUM474" s="73"/>
      <c r="LUN474" s="73"/>
      <c r="LUO474" s="73"/>
      <c r="LUP474" s="73"/>
      <c r="LUQ474" s="73"/>
      <c r="LUR474" s="73"/>
      <c r="LUS474" s="73"/>
      <c r="LUT474" s="73"/>
      <c r="LUU474" s="73"/>
      <c r="LUV474" s="73"/>
      <c r="LUW474" s="73"/>
      <c r="LUX474" s="73"/>
      <c r="LUY474" s="73"/>
      <c r="LUZ474" s="73"/>
      <c r="LVA474" s="73"/>
      <c r="LVB474" s="73"/>
      <c r="LVC474" s="73"/>
      <c r="LVD474" s="73"/>
      <c r="LVE474" s="73"/>
      <c r="LVF474" s="73"/>
      <c r="LVG474" s="73"/>
      <c r="LVH474" s="73"/>
      <c r="LVI474" s="73"/>
      <c r="LVJ474" s="73"/>
      <c r="LVK474" s="73"/>
      <c r="LVL474" s="73"/>
      <c r="LVM474" s="73"/>
      <c r="LVN474" s="73"/>
      <c r="LVO474" s="73"/>
      <c r="LVP474" s="73"/>
      <c r="LVQ474" s="73"/>
      <c r="LVR474" s="73"/>
      <c r="LVS474" s="73"/>
      <c r="LVT474" s="73"/>
      <c r="LVU474" s="73"/>
      <c r="LVV474" s="73"/>
      <c r="LVW474" s="73"/>
      <c r="LVX474" s="73"/>
      <c r="LVY474" s="73"/>
      <c r="LVZ474" s="73"/>
      <c r="LWA474" s="73"/>
      <c r="LWB474" s="73"/>
      <c r="LWC474" s="73"/>
      <c r="LWD474" s="73"/>
      <c r="LWE474" s="73"/>
      <c r="LWF474" s="73"/>
      <c r="LWG474" s="73"/>
      <c r="LWH474" s="73"/>
      <c r="LWI474" s="73"/>
      <c r="LWJ474" s="73"/>
      <c r="LWK474" s="73"/>
      <c r="LWL474" s="73"/>
      <c r="LWM474" s="73"/>
      <c r="LWN474" s="73"/>
      <c r="LWO474" s="73"/>
      <c r="LWP474" s="73"/>
      <c r="LWQ474" s="73"/>
      <c r="LWR474" s="73"/>
      <c r="LWS474" s="73"/>
      <c r="LWT474" s="73"/>
      <c r="LWU474" s="73"/>
      <c r="LWV474" s="73"/>
      <c r="LWW474" s="73"/>
      <c r="LWX474" s="73"/>
      <c r="LWY474" s="73"/>
      <c r="LWZ474" s="73"/>
      <c r="LXA474" s="73"/>
      <c r="LXB474" s="73"/>
      <c r="LXC474" s="73"/>
      <c r="LXD474" s="73"/>
      <c r="LXE474" s="73"/>
      <c r="LXF474" s="73"/>
      <c r="LXG474" s="73"/>
      <c r="LXH474" s="73"/>
      <c r="LXI474" s="73"/>
      <c r="LXJ474" s="73"/>
      <c r="LXK474" s="73"/>
      <c r="LXL474" s="73"/>
      <c r="LXM474" s="73"/>
      <c r="LXN474" s="73"/>
      <c r="LXO474" s="73"/>
      <c r="LXP474" s="73"/>
      <c r="LXQ474" s="73"/>
      <c r="LXR474" s="73"/>
      <c r="LXS474" s="73"/>
      <c r="LXT474" s="73"/>
      <c r="LXU474" s="73"/>
      <c r="LXV474" s="73"/>
      <c r="LXW474" s="73"/>
      <c r="LXX474" s="73"/>
      <c r="LXY474" s="73"/>
      <c r="LXZ474" s="73"/>
      <c r="LYA474" s="73"/>
      <c r="LYB474" s="73"/>
      <c r="LYC474" s="73"/>
      <c r="LYD474" s="73"/>
      <c r="LYE474" s="73"/>
      <c r="LYF474" s="73"/>
      <c r="LYG474" s="73"/>
      <c r="LYH474" s="73"/>
      <c r="LYI474" s="73"/>
      <c r="LYJ474" s="73"/>
      <c r="LYK474" s="73"/>
      <c r="LYL474" s="73"/>
      <c r="LYM474" s="73"/>
      <c r="LYN474" s="73"/>
      <c r="LYO474" s="73"/>
      <c r="LYP474" s="73"/>
      <c r="LYQ474" s="73"/>
      <c r="LYR474" s="73"/>
      <c r="LYS474" s="73"/>
      <c r="LYT474" s="73"/>
      <c r="LYU474" s="73"/>
      <c r="LYV474" s="73"/>
      <c r="LYW474" s="73"/>
      <c r="LYX474" s="73"/>
      <c r="LYY474" s="73"/>
      <c r="LYZ474" s="73"/>
      <c r="LZA474" s="73"/>
      <c r="LZB474" s="73"/>
      <c r="LZC474" s="73"/>
      <c r="LZD474" s="73"/>
      <c r="LZE474" s="73"/>
      <c r="LZF474" s="73"/>
      <c r="LZG474" s="73"/>
      <c r="LZH474" s="73"/>
      <c r="LZI474" s="73"/>
      <c r="LZJ474" s="73"/>
      <c r="LZK474" s="73"/>
      <c r="LZL474" s="73"/>
      <c r="LZM474" s="73"/>
      <c r="LZN474" s="73"/>
      <c r="LZO474" s="73"/>
      <c r="LZP474" s="73"/>
      <c r="LZQ474" s="73"/>
      <c r="LZR474" s="73"/>
      <c r="LZS474" s="73"/>
      <c r="LZT474" s="73"/>
      <c r="LZU474" s="73"/>
      <c r="LZV474" s="73"/>
      <c r="LZW474" s="73"/>
      <c r="LZX474" s="73"/>
      <c r="LZY474" s="73"/>
      <c r="LZZ474" s="73"/>
      <c r="MAA474" s="73"/>
      <c r="MAB474" s="73"/>
      <c r="MAC474" s="73"/>
      <c r="MAD474" s="73"/>
      <c r="MAE474" s="73"/>
      <c r="MAF474" s="73"/>
      <c r="MAG474" s="73"/>
      <c r="MAH474" s="73"/>
      <c r="MAI474" s="73"/>
      <c r="MAJ474" s="73"/>
      <c r="MAK474" s="73"/>
      <c r="MAL474" s="73"/>
      <c r="MAM474" s="73"/>
      <c r="MAN474" s="73"/>
      <c r="MAO474" s="73"/>
      <c r="MAP474" s="73"/>
      <c r="MAQ474" s="73"/>
      <c r="MAR474" s="73"/>
      <c r="MAS474" s="73"/>
      <c r="MAT474" s="73"/>
      <c r="MAU474" s="73"/>
      <c r="MAV474" s="73"/>
      <c r="MAW474" s="73"/>
      <c r="MAX474" s="73"/>
      <c r="MAY474" s="73"/>
      <c r="MAZ474" s="73"/>
      <c r="MBA474" s="73"/>
      <c r="MBB474" s="73"/>
      <c r="MBC474" s="73"/>
      <c r="MBD474" s="73"/>
      <c r="MBE474" s="73"/>
      <c r="MBF474" s="73"/>
      <c r="MBG474" s="73"/>
      <c r="MBH474" s="73"/>
      <c r="MBI474" s="73"/>
      <c r="MBJ474" s="73"/>
      <c r="MBK474" s="73"/>
      <c r="MBL474" s="73"/>
      <c r="MBM474" s="73"/>
      <c r="MBN474" s="73"/>
      <c r="MBO474" s="73"/>
      <c r="MBP474" s="73"/>
      <c r="MBQ474" s="73"/>
      <c r="MBR474" s="73"/>
      <c r="MBS474" s="73"/>
      <c r="MBT474" s="73"/>
      <c r="MBU474" s="73"/>
      <c r="MBV474" s="73"/>
      <c r="MBW474" s="73"/>
      <c r="MBX474" s="73"/>
      <c r="MBY474" s="73"/>
      <c r="MBZ474" s="73"/>
      <c r="MCA474" s="73"/>
      <c r="MCB474" s="73"/>
      <c r="MCC474" s="73"/>
      <c r="MCD474" s="73"/>
      <c r="MCE474" s="73"/>
      <c r="MCF474" s="73"/>
      <c r="MCG474" s="73"/>
      <c r="MCH474" s="73"/>
      <c r="MCI474" s="73"/>
      <c r="MCJ474" s="73"/>
      <c r="MCK474" s="73"/>
      <c r="MCL474" s="73"/>
      <c r="MCM474" s="73"/>
      <c r="MCN474" s="73"/>
      <c r="MCO474" s="73"/>
      <c r="MCP474" s="73"/>
      <c r="MCQ474" s="73"/>
      <c r="MCR474" s="73"/>
      <c r="MCS474" s="73"/>
      <c r="MCT474" s="73"/>
      <c r="MCU474" s="73"/>
      <c r="MCV474" s="73"/>
      <c r="MCW474" s="73"/>
      <c r="MCX474" s="73"/>
      <c r="MCY474" s="73"/>
      <c r="MCZ474" s="73"/>
      <c r="MDA474" s="73"/>
      <c r="MDB474" s="73"/>
      <c r="MDC474" s="73"/>
      <c r="MDD474" s="73"/>
      <c r="MDE474" s="73"/>
      <c r="MDF474" s="73"/>
      <c r="MDG474" s="73"/>
      <c r="MDH474" s="73"/>
      <c r="MDI474" s="73"/>
      <c r="MDJ474" s="73"/>
      <c r="MDK474" s="73"/>
      <c r="MDL474" s="73"/>
      <c r="MDM474" s="73"/>
      <c r="MDN474" s="73"/>
      <c r="MDO474" s="73"/>
      <c r="MDP474" s="73"/>
      <c r="MDQ474" s="73"/>
      <c r="MDR474" s="73"/>
      <c r="MDS474" s="73"/>
      <c r="MDT474" s="73"/>
      <c r="MDU474" s="73"/>
      <c r="MDV474" s="73"/>
      <c r="MDW474" s="73"/>
      <c r="MDX474" s="73"/>
      <c r="MDY474" s="73"/>
      <c r="MDZ474" s="73"/>
      <c r="MEA474" s="73"/>
      <c r="MEB474" s="73"/>
      <c r="MEC474" s="73"/>
      <c r="MED474" s="73"/>
      <c r="MEE474" s="73"/>
      <c r="MEF474" s="73"/>
      <c r="MEG474" s="73"/>
      <c r="MEH474" s="73"/>
      <c r="MEI474" s="73"/>
      <c r="MEJ474" s="73"/>
      <c r="MEK474" s="73"/>
      <c r="MEL474" s="73"/>
      <c r="MEM474" s="73"/>
      <c r="MEN474" s="73"/>
      <c r="MEO474" s="73"/>
      <c r="MEP474" s="73"/>
      <c r="MEQ474" s="73"/>
      <c r="MER474" s="73"/>
      <c r="MES474" s="73"/>
      <c r="MET474" s="73"/>
      <c r="MEU474" s="73"/>
      <c r="MEV474" s="73"/>
      <c r="MEW474" s="73"/>
      <c r="MEX474" s="73"/>
      <c r="MEY474" s="73"/>
      <c r="MEZ474" s="73"/>
      <c r="MFA474" s="73"/>
      <c r="MFB474" s="73"/>
      <c r="MFC474" s="73"/>
      <c r="MFD474" s="73"/>
      <c r="MFE474" s="73"/>
      <c r="MFF474" s="73"/>
      <c r="MFG474" s="73"/>
      <c r="MFH474" s="73"/>
      <c r="MFI474" s="73"/>
      <c r="MFJ474" s="73"/>
      <c r="MFK474" s="73"/>
      <c r="MFL474" s="73"/>
      <c r="MFM474" s="73"/>
      <c r="MFN474" s="73"/>
      <c r="MFO474" s="73"/>
      <c r="MFP474" s="73"/>
      <c r="MFQ474" s="73"/>
      <c r="MFR474" s="73"/>
      <c r="MFS474" s="73"/>
      <c r="MFT474" s="73"/>
      <c r="MFU474" s="73"/>
      <c r="MFV474" s="73"/>
      <c r="MFW474" s="73"/>
      <c r="MFX474" s="73"/>
      <c r="MFY474" s="73"/>
      <c r="MFZ474" s="73"/>
      <c r="MGA474" s="73"/>
      <c r="MGB474" s="73"/>
      <c r="MGC474" s="73"/>
      <c r="MGD474" s="73"/>
      <c r="MGE474" s="73"/>
      <c r="MGF474" s="73"/>
      <c r="MGG474" s="73"/>
      <c r="MGH474" s="73"/>
      <c r="MGI474" s="73"/>
      <c r="MGJ474" s="73"/>
      <c r="MGK474" s="73"/>
      <c r="MGL474" s="73"/>
      <c r="MGM474" s="73"/>
      <c r="MGN474" s="73"/>
      <c r="MGO474" s="73"/>
      <c r="MGP474" s="73"/>
      <c r="MGQ474" s="73"/>
      <c r="MGR474" s="73"/>
      <c r="MGS474" s="73"/>
      <c r="MGT474" s="73"/>
      <c r="MGU474" s="73"/>
      <c r="MGV474" s="73"/>
      <c r="MGW474" s="73"/>
      <c r="MGX474" s="73"/>
      <c r="MGY474" s="73"/>
      <c r="MGZ474" s="73"/>
      <c r="MHA474" s="73"/>
      <c r="MHB474" s="73"/>
      <c r="MHC474" s="73"/>
      <c r="MHD474" s="73"/>
      <c r="MHE474" s="73"/>
      <c r="MHF474" s="73"/>
      <c r="MHG474" s="73"/>
      <c r="MHH474" s="73"/>
      <c r="MHI474" s="73"/>
      <c r="MHJ474" s="73"/>
      <c r="MHK474" s="73"/>
      <c r="MHL474" s="73"/>
      <c r="MHM474" s="73"/>
      <c r="MHN474" s="73"/>
      <c r="MHO474" s="73"/>
      <c r="MHP474" s="73"/>
      <c r="MHQ474" s="73"/>
      <c r="MHR474" s="73"/>
      <c r="MHS474" s="73"/>
      <c r="MHT474" s="73"/>
      <c r="MHU474" s="73"/>
      <c r="MHV474" s="73"/>
      <c r="MHW474" s="73"/>
      <c r="MHX474" s="73"/>
      <c r="MHY474" s="73"/>
      <c r="MHZ474" s="73"/>
      <c r="MIA474" s="73"/>
      <c r="MIB474" s="73"/>
      <c r="MIC474" s="73"/>
      <c r="MID474" s="73"/>
      <c r="MIE474" s="73"/>
      <c r="MIF474" s="73"/>
      <c r="MIG474" s="73"/>
      <c r="MIH474" s="73"/>
      <c r="MII474" s="73"/>
      <c r="MIJ474" s="73"/>
      <c r="MIK474" s="73"/>
      <c r="MIL474" s="73"/>
      <c r="MIM474" s="73"/>
      <c r="MIN474" s="73"/>
      <c r="MIO474" s="73"/>
      <c r="MIP474" s="73"/>
      <c r="MIQ474" s="73"/>
      <c r="MIR474" s="73"/>
      <c r="MIS474" s="73"/>
      <c r="MIT474" s="73"/>
      <c r="MIU474" s="73"/>
      <c r="MIV474" s="73"/>
      <c r="MIW474" s="73"/>
      <c r="MIX474" s="73"/>
      <c r="MIY474" s="73"/>
      <c r="MIZ474" s="73"/>
      <c r="MJA474" s="73"/>
      <c r="MJB474" s="73"/>
      <c r="MJC474" s="73"/>
      <c r="MJD474" s="73"/>
      <c r="MJE474" s="73"/>
      <c r="MJF474" s="73"/>
      <c r="MJG474" s="73"/>
      <c r="MJH474" s="73"/>
      <c r="MJI474" s="73"/>
      <c r="MJJ474" s="73"/>
      <c r="MJK474" s="73"/>
      <c r="MJL474" s="73"/>
      <c r="MJM474" s="73"/>
      <c r="MJN474" s="73"/>
      <c r="MJO474" s="73"/>
      <c r="MJP474" s="73"/>
      <c r="MJQ474" s="73"/>
      <c r="MJR474" s="73"/>
      <c r="MJS474" s="73"/>
      <c r="MJT474" s="73"/>
      <c r="MJU474" s="73"/>
      <c r="MJV474" s="73"/>
      <c r="MJW474" s="73"/>
      <c r="MJX474" s="73"/>
      <c r="MJY474" s="73"/>
      <c r="MJZ474" s="73"/>
      <c r="MKA474" s="73"/>
      <c r="MKB474" s="73"/>
      <c r="MKC474" s="73"/>
      <c r="MKD474" s="73"/>
      <c r="MKE474" s="73"/>
      <c r="MKF474" s="73"/>
      <c r="MKG474" s="73"/>
      <c r="MKH474" s="73"/>
      <c r="MKI474" s="73"/>
      <c r="MKJ474" s="73"/>
      <c r="MKK474" s="73"/>
      <c r="MKL474" s="73"/>
      <c r="MKM474" s="73"/>
      <c r="MKN474" s="73"/>
      <c r="MKO474" s="73"/>
      <c r="MKP474" s="73"/>
      <c r="MKQ474" s="73"/>
      <c r="MKR474" s="73"/>
      <c r="MKS474" s="73"/>
      <c r="MKT474" s="73"/>
      <c r="MKU474" s="73"/>
      <c r="MKV474" s="73"/>
      <c r="MKW474" s="73"/>
      <c r="MKX474" s="73"/>
      <c r="MKY474" s="73"/>
      <c r="MKZ474" s="73"/>
      <c r="MLA474" s="73"/>
      <c r="MLB474" s="73"/>
      <c r="MLC474" s="73"/>
      <c r="MLD474" s="73"/>
      <c r="MLE474" s="73"/>
      <c r="MLF474" s="73"/>
      <c r="MLG474" s="73"/>
      <c r="MLH474" s="73"/>
      <c r="MLI474" s="73"/>
      <c r="MLJ474" s="73"/>
      <c r="MLK474" s="73"/>
      <c r="MLL474" s="73"/>
      <c r="MLM474" s="73"/>
      <c r="MLN474" s="73"/>
      <c r="MLO474" s="73"/>
      <c r="MLP474" s="73"/>
      <c r="MLQ474" s="73"/>
      <c r="MLR474" s="73"/>
      <c r="MLS474" s="73"/>
      <c r="MLT474" s="73"/>
      <c r="MLU474" s="73"/>
      <c r="MLV474" s="73"/>
      <c r="MLW474" s="73"/>
      <c r="MLX474" s="73"/>
      <c r="MLY474" s="73"/>
      <c r="MLZ474" s="73"/>
      <c r="MMA474" s="73"/>
      <c r="MMB474" s="73"/>
      <c r="MMC474" s="73"/>
      <c r="MMD474" s="73"/>
      <c r="MME474" s="73"/>
      <c r="MMF474" s="73"/>
      <c r="MMG474" s="73"/>
      <c r="MMH474" s="73"/>
      <c r="MMI474" s="73"/>
      <c r="MMJ474" s="73"/>
      <c r="MMK474" s="73"/>
      <c r="MML474" s="73"/>
      <c r="MMM474" s="73"/>
      <c r="MMN474" s="73"/>
      <c r="MMO474" s="73"/>
      <c r="MMP474" s="73"/>
      <c r="MMQ474" s="73"/>
      <c r="MMR474" s="73"/>
      <c r="MMS474" s="73"/>
      <c r="MMT474" s="73"/>
      <c r="MMU474" s="73"/>
      <c r="MMV474" s="73"/>
      <c r="MMW474" s="73"/>
      <c r="MMX474" s="73"/>
      <c r="MMY474" s="73"/>
      <c r="MMZ474" s="73"/>
      <c r="MNA474" s="73"/>
      <c r="MNB474" s="73"/>
      <c r="MNC474" s="73"/>
      <c r="MND474" s="73"/>
      <c r="MNE474" s="73"/>
      <c r="MNF474" s="73"/>
      <c r="MNG474" s="73"/>
      <c r="MNH474" s="73"/>
      <c r="MNI474" s="73"/>
      <c r="MNJ474" s="73"/>
      <c r="MNK474" s="73"/>
      <c r="MNL474" s="73"/>
      <c r="MNM474" s="73"/>
      <c r="MNN474" s="73"/>
      <c r="MNO474" s="73"/>
      <c r="MNP474" s="73"/>
      <c r="MNQ474" s="73"/>
      <c r="MNR474" s="73"/>
      <c r="MNS474" s="73"/>
      <c r="MNT474" s="73"/>
      <c r="MNU474" s="73"/>
      <c r="MNV474" s="73"/>
      <c r="MNW474" s="73"/>
      <c r="MNX474" s="73"/>
      <c r="MNY474" s="73"/>
      <c r="MNZ474" s="73"/>
      <c r="MOA474" s="73"/>
      <c r="MOB474" s="73"/>
      <c r="MOC474" s="73"/>
      <c r="MOD474" s="73"/>
      <c r="MOE474" s="73"/>
      <c r="MOF474" s="73"/>
      <c r="MOG474" s="73"/>
      <c r="MOH474" s="73"/>
      <c r="MOI474" s="73"/>
      <c r="MOJ474" s="73"/>
      <c r="MOK474" s="73"/>
      <c r="MOL474" s="73"/>
      <c r="MOM474" s="73"/>
      <c r="MON474" s="73"/>
      <c r="MOO474" s="73"/>
      <c r="MOP474" s="73"/>
      <c r="MOQ474" s="73"/>
      <c r="MOR474" s="73"/>
      <c r="MOS474" s="73"/>
      <c r="MOT474" s="73"/>
      <c r="MOU474" s="73"/>
      <c r="MOV474" s="73"/>
      <c r="MOW474" s="73"/>
      <c r="MOX474" s="73"/>
      <c r="MOY474" s="73"/>
      <c r="MOZ474" s="73"/>
      <c r="MPA474" s="73"/>
      <c r="MPB474" s="73"/>
      <c r="MPC474" s="73"/>
      <c r="MPD474" s="73"/>
      <c r="MPE474" s="73"/>
      <c r="MPF474" s="73"/>
      <c r="MPG474" s="73"/>
      <c r="MPH474" s="73"/>
      <c r="MPI474" s="73"/>
      <c r="MPJ474" s="73"/>
      <c r="MPK474" s="73"/>
      <c r="MPL474" s="73"/>
      <c r="MPM474" s="73"/>
      <c r="MPN474" s="73"/>
      <c r="MPO474" s="73"/>
      <c r="MPP474" s="73"/>
      <c r="MPQ474" s="73"/>
      <c r="MPR474" s="73"/>
      <c r="MPS474" s="73"/>
      <c r="MPT474" s="73"/>
      <c r="MPU474" s="73"/>
      <c r="MPV474" s="73"/>
      <c r="MPW474" s="73"/>
      <c r="MPX474" s="73"/>
      <c r="MPY474" s="73"/>
      <c r="MPZ474" s="73"/>
      <c r="MQA474" s="73"/>
      <c r="MQB474" s="73"/>
      <c r="MQC474" s="73"/>
      <c r="MQD474" s="73"/>
      <c r="MQE474" s="73"/>
      <c r="MQF474" s="73"/>
      <c r="MQG474" s="73"/>
      <c r="MQH474" s="73"/>
      <c r="MQI474" s="73"/>
      <c r="MQJ474" s="73"/>
      <c r="MQK474" s="73"/>
      <c r="MQL474" s="73"/>
      <c r="MQM474" s="73"/>
      <c r="MQN474" s="73"/>
      <c r="MQO474" s="73"/>
      <c r="MQP474" s="73"/>
      <c r="MQQ474" s="73"/>
      <c r="MQR474" s="73"/>
      <c r="MQS474" s="73"/>
      <c r="MQT474" s="73"/>
      <c r="MQU474" s="73"/>
      <c r="MQV474" s="73"/>
      <c r="MQW474" s="73"/>
      <c r="MQX474" s="73"/>
      <c r="MQY474" s="73"/>
      <c r="MQZ474" s="73"/>
      <c r="MRA474" s="73"/>
      <c r="MRB474" s="73"/>
      <c r="MRC474" s="73"/>
      <c r="MRD474" s="73"/>
      <c r="MRE474" s="73"/>
      <c r="MRF474" s="73"/>
      <c r="MRG474" s="73"/>
      <c r="MRH474" s="73"/>
      <c r="MRI474" s="73"/>
      <c r="MRJ474" s="73"/>
      <c r="MRK474" s="73"/>
      <c r="MRL474" s="73"/>
      <c r="MRM474" s="73"/>
      <c r="MRN474" s="73"/>
      <c r="MRO474" s="73"/>
      <c r="MRP474" s="73"/>
      <c r="MRQ474" s="73"/>
      <c r="MRR474" s="73"/>
      <c r="MRS474" s="73"/>
      <c r="MRT474" s="73"/>
      <c r="MRU474" s="73"/>
      <c r="MRV474" s="73"/>
      <c r="MRW474" s="73"/>
      <c r="MRX474" s="73"/>
      <c r="MRY474" s="73"/>
      <c r="MRZ474" s="73"/>
      <c r="MSA474" s="73"/>
      <c r="MSB474" s="73"/>
      <c r="MSC474" s="73"/>
      <c r="MSD474" s="73"/>
      <c r="MSE474" s="73"/>
      <c r="MSF474" s="73"/>
      <c r="MSG474" s="73"/>
      <c r="MSH474" s="73"/>
      <c r="MSI474" s="73"/>
      <c r="MSJ474" s="73"/>
      <c r="MSK474" s="73"/>
      <c r="MSL474" s="73"/>
      <c r="MSM474" s="73"/>
      <c r="MSN474" s="73"/>
      <c r="MSO474" s="73"/>
      <c r="MSP474" s="73"/>
      <c r="MSQ474" s="73"/>
      <c r="MSR474" s="73"/>
      <c r="MSS474" s="73"/>
      <c r="MST474" s="73"/>
      <c r="MSU474" s="73"/>
      <c r="MSV474" s="73"/>
      <c r="MSW474" s="73"/>
      <c r="MSX474" s="73"/>
      <c r="MSY474" s="73"/>
      <c r="MSZ474" s="73"/>
      <c r="MTA474" s="73"/>
      <c r="MTB474" s="73"/>
      <c r="MTC474" s="73"/>
      <c r="MTD474" s="73"/>
      <c r="MTE474" s="73"/>
      <c r="MTF474" s="73"/>
      <c r="MTG474" s="73"/>
      <c r="MTH474" s="73"/>
      <c r="MTI474" s="73"/>
      <c r="MTJ474" s="73"/>
      <c r="MTK474" s="73"/>
      <c r="MTL474" s="73"/>
      <c r="MTM474" s="73"/>
      <c r="MTN474" s="73"/>
      <c r="MTO474" s="73"/>
      <c r="MTP474" s="73"/>
      <c r="MTQ474" s="73"/>
      <c r="MTR474" s="73"/>
      <c r="MTS474" s="73"/>
      <c r="MTT474" s="73"/>
      <c r="MTU474" s="73"/>
      <c r="MTV474" s="73"/>
      <c r="MTW474" s="73"/>
      <c r="MTX474" s="73"/>
      <c r="MTY474" s="73"/>
      <c r="MTZ474" s="73"/>
      <c r="MUA474" s="73"/>
      <c r="MUB474" s="73"/>
      <c r="MUC474" s="73"/>
      <c r="MUD474" s="73"/>
      <c r="MUE474" s="73"/>
      <c r="MUF474" s="73"/>
      <c r="MUG474" s="73"/>
      <c r="MUH474" s="73"/>
      <c r="MUI474" s="73"/>
      <c r="MUJ474" s="73"/>
      <c r="MUK474" s="73"/>
      <c r="MUL474" s="73"/>
      <c r="MUM474" s="73"/>
      <c r="MUN474" s="73"/>
      <c r="MUO474" s="73"/>
      <c r="MUP474" s="73"/>
      <c r="MUQ474" s="73"/>
      <c r="MUR474" s="73"/>
      <c r="MUS474" s="73"/>
      <c r="MUT474" s="73"/>
      <c r="MUU474" s="73"/>
      <c r="MUV474" s="73"/>
      <c r="MUW474" s="73"/>
      <c r="MUX474" s="73"/>
      <c r="MUY474" s="73"/>
      <c r="MUZ474" s="73"/>
      <c r="MVA474" s="73"/>
      <c r="MVB474" s="73"/>
      <c r="MVC474" s="73"/>
      <c r="MVD474" s="73"/>
      <c r="MVE474" s="73"/>
      <c r="MVF474" s="73"/>
      <c r="MVG474" s="73"/>
      <c r="MVH474" s="73"/>
      <c r="MVI474" s="73"/>
      <c r="MVJ474" s="73"/>
      <c r="MVK474" s="73"/>
      <c r="MVL474" s="73"/>
      <c r="MVM474" s="73"/>
      <c r="MVN474" s="73"/>
      <c r="MVO474" s="73"/>
      <c r="MVP474" s="73"/>
      <c r="MVQ474" s="73"/>
      <c r="MVR474" s="73"/>
      <c r="MVS474" s="73"/>
      <c r="MVT474" s="73"/>
      <c r="MVU474" s="73"/>
      <c r="MVV474" s="73"/>
      <c r="MVW474" s="73"/>
      <c r="MVX474" s="73"/>
      <c r="MVY474" s="73"/>
      <c r="MVZ474" s="73"/>
      <c r="MWA474" s="73"/>
      <c r="MWB474" s="73"/>
      <c r="MWC474" s="73"/>
      <c r="MWD474" s="73"/>
      <c r="MWE474" s="73"/>
      <c r="MWF474" s="73"/>
      <c r="MWG474" s="73"/>
      <c r="MWH474" s="73"/>
      <c r="MWI474" s="73"/>
      <c r="MWJ474" s="73"/>
      <c r="MWK474" s="73"/>
      <c r="MWL474" s="73"/>
      <c r="MWM474" s="73"/>
      <c r="MWN474" s="73"/>
      <c r="MWO474" s="73"/>
      <c r="MWP474" s="73"/>
      <c r="MWQ474" s="73"/>
      <c r="MWR474" s="73"/>
      <c r="MWS474" s="73"/>
      <c r="MWT474" s="73"/>
      <c r="MWU474" s="73"/>
      <c r="MWV474" s="73"/>
      <c r="MWW474" s="73"/>
      <c r="MWX474" s="73"/>
      <c r="MWY474" s="73"/>
      <c r="MWZ474" s="73"/>
      <c r="MXA474" s="73"/>
      <c r="MXB474" s="73"/>
      <c r="MXC474" s="73"/>
      <c r="MXD474" s="73"/>
      <c r="MXE474" s="73"/>
      <c r="MXF474" s="73"/>
      <c r="MXG474" s="73"/>
      <c r="MXH474" s="73"/>
      <c r="MXI474" s="73"/>
      <c r="MXJ474" s="73"/>
      <c r="MXK474" s="73"/>
      <c r="MXL474" s="73"/>
      <c r="MXM474" s="73"/>
      <c r="MXN474" s="73"/>
      <c r="MXO474" s="73"/>
      <c r="MXP474" s="73"/>
      <c r="MXQ474" s="73"/>
      <c r="MXR474" s="73"/>
      <c r="MXS474" s="73"/>
      <c r="MXT474" s="73"/>
      <c r="MXU474" s="73"/>
      <c r="MXV474" s="73"/>
      <c r="MXW474" s="73"/>
      <c r="MXX474" s="73"/>
      <c r="MXY474" s="73"/>
      <c r="MXZ474" s="73"/>
      <c r="MYA474" s="73"/>
      <c r="MYB474" s="73"/>
      <c r="MYC474" s="73"/>
      <c r="MYD474" s="73"/>
      <c r="MYE474" s="73"/>
      <c r="MYF474" s="73"/>
      <c r="MYG474" s="73"/>
      <c r="MYH474" s="73"/>
      <c r="MYI474" s="73"/>
      <c r="MYJ474" s="73"/>
      <c r="MYK474" s="73"/>
      <c r="MYL474" s="73"/>
      <c r="MYM474" s="73"/>
      <c r="MYN474" s="73"/>
      <c r="MYO474" s="73"/>
      <c r="MYP474" s="73"/>
      <c r="MYQ474" s="73"/>
      <c r="MYR474" s="73"/>
      <c r="MYS474" s="73"/>
      <c r="MYT474" s="73"/>
      <c r="MYU474" s="73"/>
      <c r="MYV474" s="73"/>
      <c r="MYW474" s="73"/>
      <c r="MYX474" s="73"/>
      <c r="MYY474" s="73"/>
      <c r="MYZ474" s="73"/>
      <c r="MZA474" s="73"/>
      <c r="MZB474" s="73"/>
      <c r="MZC474" s="73"/>
      <c r="MZD474" s="73"/>
      <c r="MZE474" s="73"/>
      <c r="MZF474" s="73"/>
      <c r="MZG474" s="73"/>
      <c r="MZH474" s="73"/>
      <c r="MZI474" s="73"/>
      <c r="MZJ474" s="73"/>
      <c r="MZK474" s="73"/>
      <c r="MZL474" s="73"/>
      <c r="MZM474" s="73"/>
      <c r="MZN474" s="73"/>
      <c r="MZO474" s="73"/>
      <c r="MZP474" s="73"/>
      <c r="MZQ474" s="73"/>
      <c r="MZR474" s="73"/>
      <c r="MZS474" s="73"/>
      <c r="MZT474" s="73"/>
      <c r="MZU474" s="73"/>
      <c r="MZV474" s="73"/>
      <c r="MZW474" s="73"/>
      <c r="MZX474" s="73"/>
      <c r="MZY474" s="73"/>
      <c r="MZZ474" s="73"/>
      <c r="NAA474" s="73"/>
      <c r="NAB474" s="73"/>
      <c r="NAC474" s="73"/>
      <c r="NAD474" s="73"/>
      <c r="NAE474" s="73"/>
      <c r="NAF474" s="73"/>
      <c r="NAG474" s="73"/>
      <c r="NAH474" s="73"/>
      <c r="NAI474" s="73"/>
      <c r="NAJ474" s="73"/>
      <c r="NAK474" s="73"/>
      <c r="NAL474" s="73"/>
      <c r="NAM474" s="73"/>
      <c r="NAN474" s="73"/>
      <c r="NAO474" s="73"/>
      <c r="NAP474" s="73"/>
      <c r="NAQ474" s="73"/>
      <c r="NAR474" s="73"/>
      <c r="NAS474" s="73"/>
      <c r="NAT474" s="73"/>
      <c r="NAU474" s="73"/>
      <c r="NAV474" s="73"/>
      <c r="NAW474" s="73"/>
      <c r="NAX474" s="73"/>
      <c r="NAY474" s="73"/>
      <c r="NAZ474" s="73"/>
      <c r="NBA474" s="73"/>
      <c r="NBB474" s="73"/>
      <c r="NBC474" s="73"/>
      <c r="NBD474" s="73"/>
      <c r="NBE474" s="73"/>
      <c r="NBF474" s="73"/>
      <c r="NBG474" s="73"/>
      <c r="NBH474" s="73"/>
      <c r="NBI474" s="73"/>
      <c r="NBJ474" s="73"/>
      <c r="NBK474" s="73"/>
      <c r="NBL474" s="73"/>
      <c r="NBM474" s="73"/>
      <c r="NBN474" s="73"/>
      <c r="NBO474" s="73"/>
      <c r="NBP474" s="73"/>
      <c r="NBQ474" s="73"/>
      <c r="NBR474" s="73"/>
      <c r="NBS474" s="73"/>
      <c r="NBT474" s="73"/>
      <c r="NBU474" s="73"/>
      <c r="NBV474" s="73"/>
      <c r="NBW474" s="73"/>
      <c r="NBX474" s="73"/>
      <c r="NBY474" s="73"/>
      <c r="NBZ474" s="73"/>
      <c r="NCA474" s="73"/>
      <c r="NCB474" s="73"/>
      <c r="NCC474" s="73"/>
      <c r="NCD474" s="73"/>
      <c r="NCE474" s="73"/>
      <c r="NCF474" s="73"/>
      <c r="NCG474" s="73"/>
      <c r="NCH474" s="73"/>
      <c r="NCI474" s="73"/>
      <c r="NCJ474" s="73"/>
      <c r="NCK474" s="73"/>
      <c r="NCL474" s="73"/>
      <c r="NCM474" s="73"/>
      <c r="NCN474" s="73"/>
      <c r="NCO474" s="73"/>
      <c r="NCP474" s="73"/>
      <c r="NCQ474" s="73"/>
      <c r="NCR474" s="73"/>
      <c r="NCS474" s="73"/>
      <c r="NCT474" s="73"/>
      <c r="NCU474" s="73"/>
      <c r="NCV474" s="73"/>
      <c r="NCW474" s="73"/>
      <c r="NCX474" s="73"/>
      <c r="NCY474" s="73"/>
      <c r="NCZ474" s="73"/>
      <c r="NDA474" s="73"/>
      <c r="NDB474" s="73"/>
      <c r="NDC474" s="73"/>
      <c r="NDD474" s="73"/>
      <c r="NDE474" s="73"/>
      <c r="NDF474" s="73"/>
      <c r="NDG474" s="73"/>
      <c r="NDH474" s="73"/>
      <c r="NDI474" s="73"/>
      <c r="NDJ474" s="73"/>
      <c r="NDK474" s="73"/>
      <c r="NDL474" s="73"/>
      <c r="NDM474" s="73"/>
      <c r="NDN474" s="73"/>
      <c r="NDO474" s="73"/>
      <c r="NDP474" s="73"/>
      <c r="NDQ474" s="73"/>
      <c r="NDR474" s="73"/>
      <c r="NDS474" s="73"/>
      <c r="NDT474" s="73"/>
      <c r="NDU474" s="73"/>
      <c r="NDV474" s="73"/>
      <c r="NDW474" s="73"/>
      <c r="NDX474" s="73"/>
      <c r="NDY474" s="73"/>
      <c r="NDZ474" s="73"/>
      <c r="NEA474" s="73"/>
      <c r="NEB474" s="73"/>
      <c r="NEC474" s="73"/>
      <c r="NED474" s="73"/>
      <c r="NEE474" s="73"/>
      <c r="NEF474" s="73"/>
      <c r="NEG474" s="73"/>
      <c r="NEH474" s="73"/>
      <c r="NEI474" s="73"/>
      <c r="NEJ474" s="73"/>
      <c r="NEK474" s="73"/>
      <c r="NEL474" s="73"/>
      <c r="NEM474" s="73"/>
      <c r="NEN474" s="73"/>
      <c r="NEO474" s="73"/>
      <c r="NEP474" s="73"/>
      <c r="NEQ474" s="73"/>
      <c r="NER474" s="73"/>
      <c r="NES474" s="73"/>
      <c r="NET474" s="73"/>
      <c r="NEU474" s="73"/>
      <c r="NEV474" s="73"/>
      <c r="NEW474" s="73"/>
      <c r="NEX474" s="73"/>
      <c r="NEY474" s="73"/>
      <c r="NEZ474" s="73"/>
      <c r="NFA474" s="73"/>
      <c r="NFB474" s="73"/>
      <c r="NFC474" s="73"/>
      <c r="NFD474" s="73"/>
      <c r="NFE474" s="73"/>
      <c r="NFF474" s="73"/>
      <c r="NFG474" s="73"/>
      <c r="NFH474" s="73"/>
      <c r="NFI474" s="73"/>
      <c r="NFJ474" s="73"/>
      <c r="NFK474" s="73"/>
      <c r="NFL474" s="73"/>
      <c r="NFM474" s="73"/>
      <c r="NFN474" s="73"/>
      <c r="NFO474" s="73"/>
      <c r="NFP474" s="73"/>
      <c r="NFQ474" s="73"/>
      <c r="NFR474" s="73"/>
      <c r="NFS474" s="73"/>
      <c r="NFT474" s="73"/>
      <c r="NFU474" s="73"/>
      <c r="NFV474" s="73"/>
      <c r="NFW474" s="73"/>
      <c r="NFX474" s="73"/>
      <c r="NFY474" s="73"/>
      <c r="NFZ474" s="73"/>
      <c r="NGA474" s="73"/>
      <c r="NGB474" s="73"/>
      <c r="NGC474" s="73"/>
      <c r="NGD474" s="73"/>
      <c r="NGE474" s="73"/>
      <c r="NGF474" s="73"/>
      <c r="NGG474" s="73"/>
      <c r="NGH474" s="73"/>
      <c r="NGI474" s="73"/>
      <c r="NGJ474" s="73"/>
      <c r="NGK474" s="73"/>
      <c r="NGL474" s="73"/>
      <c r="NGM474" s="73"/>
      <c r="NGN474" s="73"/>
      <c r="NGO474" s="73"/>
      <c r="NGP474" s="73"/>
      <c r="NGQ474" s="73"/>
      <c r="NGR474" s="73"/>
      <c r="NGS474" s="73"/>
      <c r="NGT474" s="73"/>
      <c r="NGU474" s="73"/>
      <c r="NGV474" s="73"/>
      <c r="NGW474" s="73"/>
      <c r="NGX474" s="73"/>
      <c r="NGY474" s="73"/>
      <c r="NGZ474" s="73"/>
      <c r="NHA474" s="73"/>
      <c r="NHB474" s="73"/>
      <c r="NHC474" s="73"/>
      <c r="NHD474" s="73"/>
      <c r="NHE474" s="73"/>
      <c r="NHF474" s="73"/>
      <c r="NHG474" s="73"/>
      <c r="NHH474" s="73"/>
      <c r="NHI474" s="73"/>
      <c r="NHJ474" s="73"/>
      <c r="NHK474" s="73"/>
      <c r="NHL474" s="73"/>
      <c r="NHM474" s="73"/>
      <c r="NHN474" s="73"/>
      <c r="NHO474" s="73"/>
      <c r="NHP474" s="73"/>
      <c r="NHQ474" s="73"/>
      <c r="NHR474" s="73"/>
      <c r="NHS474" s="73"/>
      <c r="NHT474" s="73"/>
      <c r="NHU474" s="73"/>
      <c r="NHV474" s="73"/>
      <c r="NHW474" s="73"/>
      <c r="NHX474" s="73"/>
      <c r="NHY474" s="73"/>
      <c r="NHZ474" s="73"/>
      <c r="NIA474" s="73"/>
      <c r="NIB474" s="73"/>
      <c r="NIC474" s="73"/>
      <c r="NID474" s="73"/>
      <c r="NIE474" s="73"/>
      <c r="NIF474" s="73"/>
      <c r="NIG474" s="73"/>
      <c r="NIH474" s="73"/>
      <c r="NII474" s="73"/>
      <c r="NIJ474" s="73"/>
      <c r="NIK474" s="73"/>
      <c r="NIL474" s="73"/>
      <c r="NIM474" s="73"/>
      <c r="NIN474" s="73"/>
      <c r="NIO474" s="73"/>
      <c r="NIP474" s="73"/>
      <c r="NIQ474" s="73"/>
      <c r="NIR474" s="73"/>
      <c r="NIS474" s="73"/>
      <c r="NIT474" s="73"/>
      <c r="NIU474" s="73"/>
      <c r="NIV474" s="73"/>
      <c r="NIW474" s="73"/>
      <c r="NIX474" s="73"/>
      <c r="NIY474" s="73"/>
      <c r="NIZ474" s="73"/>
      <c r="NJA474" s="73"/>
      <c r="NJB474" s="73"/>
      <c r="NJC474" s="73"/>
      <c r="NJD474" s="73"/>
      <c r="NJE474" s="73"/>
      <c r="NJF474" s="73"/>
      <c r="NJG474" s="73"/>
      <c r="NJH474" s="73"/>
      <c r="NJI474" s="73"/>
      <c r="NJJ474" s="73"/>
      <c r="NJK474" s="73"/>
      <c r="NJL474" s="73"/>
      <c r="NJM474" s="73"/>
      <c r="NJN474" s="73"/>
      <c r="NJO474" s="73"/>
      <c r="NJP474" s="73"/>
      <c r="NJQ474" s="73"/>
      <c r="NJR474" s="73"/>
      <c r="NJS474" s="73"/>
      <c r="NJT474" s="73"/>
      <c r="NJU474" s="73"/>
      <c r="NJV474" s="73"/>
      <c r="NJW474" s="73"/>
      <c r="NJX474" s="73"/>
      <c r="NJY474" s="73"/>
      <c r="NJZ474" s="73"/>
      <c r="NKA474" s="73"/>
      <c r="NKB474" s="73"/>
      <c r="NKC474" s="73"/>
      <c r="NKD474" s="73"/>
      <c r="NKE474" s="73"/>
      <c r="NKF474" s="73"/>
      <c r="NKG474" s="73"/>
      <c r="NKH474" s="73"/>
      <c r="NKI474" s="73"/>
      <c r="NKJ474" s="73"/>
      <c r="NKK474" s="73"/>
      <c r="NKL474" s="73"/>
      <c r="NKM474" s="73"/>
      <c r="NKN474" s="73"/>
      <c r="NKO474" s="73"/>
      <c r="NKP474" s="73"/>
      <c r="NKQ474" s="73"/>
      <c r="NKR474" s="73"/>
      <c r="NKS474" s="73"/>
      <c r="NKT474" s="73"/>
      <c r="NKU474" s="73"/>
      <c r="NKV474" s="73"/>
      <c r="NKW474" s="73"/>
      <c r="NKX474" s="73"/>
      <c r="NKY474" s="73"/>
      <c r="NKZ474" s="73"/>
      <c r="NLA474" s="73"/>
      <c r="NLB474" s="73"/>
      <c r="NLC474" s="73"/>
      <c r="NLD474" s="73"/>
      <c r="NLE474" s="73"/>
      <c r="NLF474" s="73"/>
      <c r="NLG474" s="73"/>
      <c r="NLH474" s="73"/>
      <c r="NLI474" s="73"/>
      <c r="NLJ474" s="73"/>
      <c r="NLK474" s="73"/>
      <c r="NLL474" s="73"/>
      <c r="NLM474" s="73"/>
      <c r="NLN474" s="73"/>
      <c r="NLO474" s="73"/>
      <c r="NLP474" s="73"/>
      <c r="NLQ474" s="73"/>
      <c r="NLR474" s="73"/>
      <c r="NLS474" s="73"/>
      <c r="NLT474" s="73"/>
      <c r="NLU474" s="73"/>
      <c r="NLV474" s="73"/>
      <c r="NLW474" s="73"/>
      <c r="NLX474" s="73"/>
      <c r="NLY474" s="73"/>
      <c r="NLZ474" s="73"/>
      <c r="NMA474" s="73"/>
      <c r="NMB474" s="73"/>
      <c r="NMC474" s="73"/>
      <c r="NMD474" s="73"/>
      <c r="NME474" s="73"/>
      <c r="NMF474" s="73"/>
      <c r="NMG474" s="73"/>
      <c r="NMH474" s="73"/>
      <c r="NMI474" s="73"/>
      <c r="NMJ474" s="73"/>
      <c r="NMK474" s="73"/>
      <c r="NML474" s="73"/>
      <c r="NMM474" s="73"/>
      <c r="NMN474" s="73"/>
      <c r="NMO474" s="73"/>
      <c r="NMP474" s="73"/>
      <c r="NMQ474" s="73"/>
      <c r="NMR474" s="73"/>
      <c r="NMS474" s="73"/>
      <c r="NMT474" s="73"/>
      <c r="NMU474" s="73"/>
      <c r="NMV474" s="73"/>
      <c r="NMW474" s="73"/>
      <c r="NMX474" s="73"/>
      <c r="NMY474" s="73"/>
      <c r="NMZ474" s="73"/>
      <c r="NNA474" s="73"/>
      <c r="NNB474" s="73"/>
      <c r="NNC474" s="73"/>
      <c r="NND474" s="73"/>
      <c r="NNE474" s="73"/>
      <c r="NNF474" s="73"/>
      <c r="NNG474" s="73"/>
      <c r="NNH474" s="73"/>
      <c r="NNI474" s="73"/>
      <c r="NNJ474" s="73"/>
      <c r="NNK474" s="73"/>
      <c r="NNL474" s="73"/>
      <c r="NNM474" s="73"/>
      <c r="NNN474" s="73"/>
      <c r="NNO474" s="73"/>
      <c r="NNP474" s="73"/>
      <c r="NNQ474" s="73"/>
      <c r="NNR474" s="73"/>
      <c r="NNS474" s="73"/>
      <c r="NNT474" s="73"/>
      <c r="NNU474" s="73"/>
      <c r="NNV474" s="73"/>
      <c r="NNW474" s="73"/>
      <c r="NNX474" s="73"/>
      <c r="NNY474" s="73"/>
      <c r="NNZ474" s="73"/>
      <c r="NOA474" s="73"/>
      <c r="NOB474" s="73"/>
      <c r="NOC474" s="73"/>
      <c r="NOD474" s="73"/>
      <c r="NOE474" s="73"/>
      <c r="NOF474" s="73"/>
      <c r="NOG474" s="73"/>
      <c r="NOH474" s="73"/>
      <c r="NOI474" s="73"/>
      <c r="NOJ474" s="73"/>
      <c r="NOK474" s="73"/>
      <c r="NOL474" s="73"/>
      <c r="NOM474" s="73"/>
      <c r="NON474" s="73"/>
      <c r="NOO474" s="73"/>
      <c r="NOP474" s="73"/>
      <c r="NOQ474" s="73"/>
      <c r="NOR474" s="73"/>
      <c r="NOS474" s="73"/>
      <c r="NOT474" s="73"/>
      <c r="NOU474" s="73"/>
      <c r="NOV474" s="73"/>
      <c r="NOW474" s="73"/>
      <c r="NOX474" s="73"/>
      <c r="NOY474" s="73"/>
      <c r="NOZ474" s="73"/>
      <c r="NPA474" s="73"/>
      <c r="NPB474" s="73"/>
      <c r="NPC474" s="73"/>
      <c r="NPD474" s="73"/>
      <c r="NPE474" s="73"/>
      <c r="NPF474" s="73"/>
      <c r="NPG474" s="73"/>
      <c r="NPH474" s="73"/>
      <c r="NPI474" s="73"/>
      <c r="NPJ474" s="73"/>
      <c r="NPK474" s="73"/>
      <c r="NPL474" s="73"/>
      <c r="NPM474" s="73"/>
      <c r="NPN474" s="73"/>
      <c r="NPO474" s="73"/>
      <c r="NPP474" s="73"/>
      <c r="NPQ474" s="73"/>
      <c r="NPR474" s="73"/>
      <c r="NPS474" s="73"/>
      <c r="NPT474" s="73"/>
      <c r="NPU474" s="73"/>
      <c r="NPV474" s="73"/>
      <c r="NPW474" s="73"/>
      <c r="NPX474" s="73"/>
      <c r="NPY474" s="73"/>
      <c r="NPZ474" s="73"/>
      <c r="NQA474" s="73"/>
      <c r="NQB474" s="73"/>
      <c r="NQC474" s="73"/>
      <c r="NQD474" s="73"/>
      <c r="NQE474" s="73"/>
      <c r="NQF474" s="73"/>
      <c r="NQG474" s="73"/>
      <c r="NQH474" s="73"/>
      <c r="NQI474" s="73"/>
      <c r="NQJ474" s="73"/>
      <c r="NQK474" s="73"/>
      <c r="NQL474" s="73"/>
      <c r="NQM474" s="73"/>
      <c r="NQN474" s="73"/>
      <c r="NQO474" s="73"/>
      <c r="NQP474" s="73"/>
      <c r="NQQ474" s="73"/>
      <c r="NQR474" s="73"/>
      <c r="NQS474" s="73"/>
      <c r="NQT474" s="73"/>
      <c r="NQU474" s="73"/>
      <c r="NQV474" s="73"/>
      <c r="NQW474" s="73"/>
      <c r="NQX474" s="73"/>
      <c r="NQY474" s="73"/>
      <c r="NQZ474" s="73"/>
      <c r="NRA474" s="73"/>
      <c r="NRB474" s="73"/>
      <c r="NRC474" s="73"/>
      <c r="NRD474" s="73"/>
      <c r="NRE474" s="73"/>
      <c r="NRF474" s="73"/>
      <c r="NRG474" s="73"/>
      <c r="NRH474" s="73"/>
      <c r="NRI474" s="73"/>
      <c r="NRJ474" s="73"/>
      <c r="NRK474" s="73"/>
      <c r="NRL474" s="73"/>
      <c r="NRM474" s="73"/>
      <c r="NRN474" s="73"/>
      <c r="NRO474" s="73"/>
      <c r="NRP474" s="73"/>
      <c r="NRQ474" s="73"/>
      <c r="NRR474" s="73"/>
      <c r="NRS474" s="73"/>
      <c r="NRT474" s="73"/>
      <c r="NRU474" s="73"/>
      <c r="NRV474" s="73"/>
      <c r="NRW474" s="73"/>
      <c r="NRX474" s="73"/>
      <c r="NRY474" s="73"/>
      <c r="NRZ474" s="73"/>
      <c r="NSA474" s="73"/>
      <c r="NSB474" s="73"/>
      <c r="NSC474" s="73"/>
      <c r="NSD474" s="73"/>
      <c r="NSE474" s="73"/>
      <c r="NSF474" s="73"/>
      <c r="NSG474" s="73"/>
      <c r="NSH474" s="73"/>
      <c r="NSI474" s="73"/>
      <c r="NSJ474" s="73"/>
      <c r="NSK474" s="73"/>
      <c r="NSL474" s="73"/>
      <c r="NSM474" s="73"/>
      <c r="NSN474" s="73"/>
      <c r="NSO474" s="73"/>
      <c r="NSP474" s="73"/>
      <c r="NSQ474" s="73"/>
      <c r="NSR474" s="73"/>
      <c r="NSS474" s="73"/>
      <c r="NST474" s="73"/>
      <c r="NSU474" s="73"/>
      <c r="NSV474" s="73"/>
      <c r="NSW474" s="73"/>
      <c r="NSX474" s="73"/>
      <c r="NSY474" s="73"/>
      <c r="NSZ474" s="73"/>
      <c r="NTA474" s="73"/>
      <c r="NTB474" s="73"/>
      <c r="NTC474" s="73"/>
      <c r="NTD474" s="73"/>
      <c r="NTE474" s="73"/>
      <c r="NTF474" s="73"/>
      <c r="NTG474" s="73"/>
      <c r="NTH474" s="73"/>
      <c r="NTI474" s="73"/>
      <c r="NTJ474" s="73"/>
      <c r="NTK474" s="73"/>
      <c r="NTL474" s="73"/>
      <c r="NTM474" s="73"/>
      <c r="NTN474" s="73"/>
      <c r="NTO474" s="73"/>
      <c r="NTP474" s="73"/>
      <c r="NTQ474" s="73"/>
      <c r="NTR474" s="73"/>
      <c r="NTS474" s="73"/>
      <c r="NTT474" s="73"/>
      <c r="NTU474" s="73"/>
      <c r="NTV474" s="73"/>
      <c r="NTW474" s="73"/>
      <c r="NTX474" s="73"/>
      <c r="NTY474" s="73"/>
      <c r="NTZ474" s="73"/>
      <c r="NUA474" s="73"/>
      <c r="NUB474" s="73"/>
      <c r="NUC474" s="73"/>
      <c r="NUD474" s="73"/>
      <c r="NUE474" s="73"/>
      <c r="NUF474" s="73"/>
      <c r="NUG474" s="73"/>
      <c r="NUH474" s="73"/>
      <c r="NUI474" s="73"/>
      <c r="NUJ474" s="73"/>
      <c r="NUK474" s="73"/>
      <c r="NUL474" s="73"/>
      <c r="NUM474" s="73"/>
      <c r="NUN474" s="73"/>
      <c r="NUO474" s="73"/>
      <c r="NUP474" s="73"/>
      <c r="NUQ474" s="73"/>
      <c r="NUR474" s="73"/>
      <c r="NUS474" s="73"/>
      <c r="NUT474" s="73"/>
      <c r="NUU474" s="73"/>
      <c r="NUV474" s="73"/>
      <c r="NUW474" s="73"/>
      <c r="NUX474" s="73"/>
      <c r="NUY474" s="73"/>
      <c r="NUZ474" s="73"/>
      <c r="NVA474" s="73"/>
      <c r="NVB474" s="73"/>
      <c r="NVC474" s="73"/>
      <c r="NVD474" s="73"/>
      <c r="NVE474" s="73"/>
      <c r="NVF474" s="73"/>
      <c r="NVG474" s="73"/>
      <c r="NVH474" s="73"/>
      <c r="NVI474" s="73"/>
      <c r="NVJ474" s="73"/>
      <c r="NVK474" s="73"/>
      <c r="NVL474" s="73"/>
      <c r="NVM474" s="73"/>
      <c r="NVN474" s="73"/>
      <c r="NVO474" s="73"/>
      <c r="NVP474" s="73"/>
      <c r="NVQ474" s="73"/>
      <c r="NVR474" s="73"/>
      <c r="NVS474" s="73"/>
      <c r="NVT474" s="73"/>
      <c r="NVU474" s="73"/>
      <c r="NVV474" s="73"/>
      <c r="NVW474" s="73"/>
      <c r="NVX474" s="73"/>
      <c r="NVY474" s="73"/>
      <c r="NVZ474" s="73"/>
      <c r="NWA474" s="73"/>
      <c r="NWB474" s="73"/>
      <c r="NWC474" s="73"/>
      <c r="NWD474" s="73"/>
      <c r="NWE474" s="73"/>
      <c r="NWF474" s="73"/>
      <c r="NWG474" s="73"/>
      <c r="NWH474" s="73"/>
      <c r="NWI474" s="73"/>
      <c r="NWJ474" s="73"/>
      <c r="NWK474" s="73"/>
      <c r="NWL474" s="73"/>
      <c r="NWM474" s="73"/>
      <c r="NWN474" s="73"/>
      <c r="NWO474" s="73"/>
      <c r="NWP474" s="73"/>
      <c r="NWQ474" s="73"/>
      <c r="NWR474" s="73"/>
      <c r="NWS474" s="73"/>
      <c r="NWT474" s="73"/>
      <c r="NWU474" s="73"/>
      <c r="NWV474" s="73"/>
      <c r="NWW474" s="73"/>
      <c r="NWX474" s="73"/>
      <c r="NWY474" s="73"/>
      <c r="NWZ474" s="73"/>
      <c r="NXA474" s="73"/>
      <c r="NXB474" s="73"/>
      <c r="NXC474" s="73"/>
      <c r="NXD474" s="73"/>
      <c r="NXE474" s="73"/>
      <c r="NXF474" s="73"/>
      <c r="NXG474" s="73"/>
      <c r="NXH474" s="73"/>
      <c r="NXI474" s="73"/>
      <c r="NXJ474" s="73"/>
      <c r="NXK474" s="73"/>
      <c r="NXL474" s="73"/>
      <c r="NXM474" s="73"/>
      <c r="NXN474" s="73"/>
      <c r="NXO474" s="73"/>
      <c r="NXP474" s="73"/>
      <c r="NXQ474" s="73"/>
      <c r="NXR474" s="73"/>
      <c r="NXS474" s="73"/>
      <c r="NXT474" s="73"/>
      <c r="NXU474" s="73"/>
      <c r="NXV474" s="73"/>
      <c r="NXW474" s="73"/>
      <c r="NXX474" s="73"/>
      <c r="NXY474" s="73"/>
      <c r="NXZ474" s="73"/>
      <c r="NYA474" s="73"/>
      <c r="NYB474" s="73"/>
      <c r="NYC474" s="73"/>
      <c r="NYD474" s="73"/>
      <c r="NYE474" s="73"/>
      <c r="NYF474" s="73"/>
      <c r="NYG474" s="73"/>
      <c r="NYH474" s="73"/>
      <c r="NYI474" s="73"/>
      <c r="NYJ474" s="73"/>
      <c r="NYK474" s="73"/>
      <c r="NYL474" s="73"/>
      <c r="NYM474" s="73"/>
      <c r="NYN474" s="73"/>
      <c r="NYO474" s="73"/>
      <c r="NYP474" s="73"/>
      <c r="NYQ474" s="73"/>
      <c r="NYR474" s="73"/>
      <c r="NYS474" s="73"/>
      <c r="NYT474" s="73"/>
      <c r="NYU474" s="73"/>
      <c r="NYV474" s="73"/>
      <c r="NYW474" s="73"/>
      <c r="NYX474" s="73"/>
      <c r="NYY474" s="73"/>
      <c r="NYZ474" s="73"/>
      <c r="NZA474" s="73"/>
      <c r="NZB474" s="73"/>
      <c r="NZC474" s="73"/>
      <c r="NZD474" s="73"/>
      <c r="NZE474" s="73"/>
      <c r="NZF474" s="73"/>
      <c r="NZG474" s="73"/>
      <c r="NZH474" s="73"/>
      <c r="NZI474" s="73"/>
      <c r="NZJ474" s="73"/>
      <c r="NZK474" s="73"/>
      <c r="NZL474" s="73"/>
      <c r="NZM474" s="73"/>
      <c r="NZN474" s="73"/>
      <c r="NZO474" s="73"/>
      <c r="NZP474" s="73"/>
      <c r="NZQ474" s="73"/>
      <c r="NZR474" s="73"/>
      <c r="NZS474" s="73"/>
      <c r="NZT474" s="73"/>
      <c r="NZU474" s="73"/>
      <c r="NZV474" s="73"/>
      <c r="NZW474" s="73"/>
      <c r="NZX474" s="73"/>
      <c r="NZY474" s="73"/>
      <c r="NZZ474" s="73"/>
      <c r="OAA474" s="73"/>
      <c r="OAB474" s="73"/>
      <c r="OAC474" s="73"/>
      <c r="OAD474" s="73"/>
      <c r="OAE474" s="73"/>
      <c r="OAF474" s="73"/>
      <c r="OAG474" s="73"/>
      <c r="OAH474" s="73"/>
      <c r="OAI474" s="73"/>
      <c r="OAJ474" s="73"/>
      <c r="OAK474" s="73"/>
      <c r="OAL474" s="73"/>
      <c r="OAM474" s="73"/>
      <c r="OAN474" s="73"/>
      <c r="OAO474" s="73"/>
      <c r="OAP474" s="73"/>
      <c r="OAQ474" s="73"/>
      <c r="OAR474" s="73"/>
      <c r="OAS474" s="73"/>
      <c r="OAT474" s="73"/>
      <c r="OAU474" s="73"/>
      <c r="OAV474" s="73"/>
      <c r="OAW474" s="73"/>
      <c r="OAX474" s="73"/>
      <c r="OAY474" s="73"/>
      <c r="OAZ474" s="73"/>
      <c r="OBA474" s="73"/>
      <c r="OBB474" s="73"/>
      <c r="OBC474" s="73"/>
      <c r="OBD474" s="73"/>
      <c r="OBE474" s="73"/>
      <c r="OBF474" s="73"/>
      <c r="OBG474" s="73"/>
      <c r="OBH474" s="73"/>
      <c r="OBI474" s="73"/>
      <c r="OBJ474" s="73"/>
      <c r="OBK474" s="73"/>
      <c r="OBL474" s="73"/>
      <c r="OBM474" s="73"/>
      <c r="OBN474" s="73"/>
      <c r="OBO474" s="73"/>
      <c r="OBP474" s="73"/>
      <c r="OBQ474" s="73"/>
      <c r="OBR474" s="73"/>
      <c r="OBS474" s="73"/>
      <c r="OBT474" s="73"/>
      <c r="OBU474" s="73"/>
      <c r="OBV474" s="73"/>
      <c r="OBW474" s="73"/>
      <c r="OBX474" s="73"/>
      <c r="OBY474" s="73"/>
      <c r="OBZ474" s="73"/>
      <c r="OCA474" s="73"/>
      <c r="OCB474" s="73"/>
      <c r="OCC474" s="73"/>
      <c r="OCD474" s="73"/>
      <c r="OCE474" s="73"/>
      <c r="OCF474" s="73"/>
      <c r="OCG474" s="73"/>
      <c r="OCH474" s="73"/>
      <c r="OCI474" s="73"/>
      <c r="OCJ474" s="73"/>
      <c r="OCK474" s="73"/>
      <c r="OCL474" s="73"/>
      <c r="OCM474" s="73"/>
      <c r="OCN474" s="73"/>
      <c r="OCO474" s="73"/>
      <c r="OCP474" s="73"/>
      <c r="OCQ474" s="73"/>
      <c r="OCR474" s="73"/>
      <c r="OCS474" s="73"/>
      <c r="OCT474" s="73"/>
      <c r="OCU474" s="73"/>
      <c r="OCV474" s="73"/>
      <c r="OCW474" s="73"/>
      <c r="OCX474" s="73"/>
      <c r="OCY474" s="73"/>
      <c r="OCZ474" s="73"/>
      <c r="ODA474" s="73"/>
      <c r="ODB474" s="73"/>
      <c r="ODC474" s="73"/>
      <c r="ODD474" s="73"/>
      <c r="ODE474" s="73"/>
      <c r="ODF474" s="73"/>
      <c r="ODG474" s="73"/>
      <c r="ODH474" s="73"/>
      <c r="ODI474" s="73"/>
      <c r="ODJ474" s="73"/>
      <c r="ODK474" s="73"/>
      <c r="ODL474" s="73"/>
      <c r="ODM474" s="73"/>
      <c r="ODN474" s="73"/>
      <c r="ODO474" s="73"/>
      <c r="ODP474" s="73"/>
      <c r="ODQ474" s="73"/>
      <c r="ODR474" s="73"/>
      <c r="ODS474" s="73"/>
      <c r="ODT474" s="73"/>
      <c r="ODU474" s="73"/>
      <c r="ODV474" s="73"/>
      <c r="ODW474" s="73"/>
      <c r="ODX474" s="73"/>
      <c r="ODY474" s="73"/>
      <c r="ODZ474" s="73"/>
      <c r="OEA474" s="73"/>
      <c r="OEB474" s="73"/>
      <c r="OEC474" s="73"/>
      <c r="OED474" s="73"/>
      <c r="OEE474" s="73"/>
      <c r="OEF474" s="73"/>
      <c r="OEG474" s="73"/>
      <c r="OEH474" s="73"/>
      <c r="OEI474" s="73"/>
      <c r="OEJ474" s="73"/>
      <c r="OEK474" s="73"/>
      <c r="OEL474" s="73"/>
      <c r="OEM474" s="73"/>
      <c r="OEN474" s="73"/>
      <c r="OEO474" s="73"/>
      <c r="OEP474" s="73"/>
      <c r="OEQ474" s="73"/>
      <c r="OER474" s="73"/>
      <c r="OES474" s="73"/>
      <c r="OET474" s="73"/>
      <c r="OEU474" s="73"/>
      <c r="OEV474" s="73"/>
      <c r="OEW474" s="73"/>
      <c r="OEX474" s="73"/>
      <c r="OEY474" s="73"/>
      <c r="OEZ474" s="73"/>
      <c r="OFA474" s="73"/>
      <c r="OFB474" s="73"/>
      <c r="OFC474" s="73"/>
      <c r="OFD474" s="73"/>
      <c r="OFE474" s="73"/>
      <c r="OFF474" s="73"/>
      <c r="OFG474" s="73"/>
      <c r="OFH474" s="73"/>
      <c r="OFI474" s="73"/>
      <c r="OFJ474" s="73"/>
      <c r="OFK474" s="73"/>
      <c r="OFL474" s="73"/>
      <c r="OFM474" s="73"/>
      <c r="OFN474" s="73"/>
      <c r="OFO474" s="73"/>
      <c r="OFP474" s="73"/>
      <c r="OFQ474" s="73"/>
      <c r="OFR474" s="73"/>
      <c r="OFS474" s="73"/>
      <c r="OFT474" s="73"/>
      <c r="OFU474" s="73"/>
      <c r="OFV474" s="73"/>
      <c r="OFW474" s="73"/>
      <c r="OFX474" s="73"/>
      <c r="OFY474" s="73"/>
      <c r="OFZ474" s="73"/>
      <c r="OGA474" s="73"/>
      <c r="OGB474" s="73"/>
      <c r="OGC474" s="73"/>
      <c r="OGD474" s="73"/>
      <c r="OGE474" s="73"/>
      <c r="OGF474" s="73"/>
      <c r="OGG474" s="73"/>
      <c r="OGH474" s="73"/>
      <c r="OGI474" s="73"/>
      <c r="OGJ474" s="73"/>
      <c r="OGK474" s="73"/>
      <c r="OGL474" s="73"/>
      <c r="OGM474" s="73"/>
      <c r="OGN474" s="73"/>
      <c r="OGO474" s="73"/>
      <c r="OGP474" s="73"/>
      <c r="OGQ474" s="73"/>
      <c r="OGR474" s="73"/>
      <c r="OGS474" s="73"/>
      <c r="OGT474" s="73"/>
      <c r="OGU474" s="73"/>
      <c r="OGV474" s="73"/>
      <c r="OGW474" s="73"/>
      <c r="OGX474" s="73"/>
      <c r="OGY474" s="73"/>
      <c r="OGZ474" s="73"/>
      <c r="OHA474" s="73"/>
      <c r="OHB474" s="73"/>
      <c r="OHC474" s="73"/>
      <c r="OHD474" s="73"/>
      <c r="OHE474" s="73"/>
      <c r="OHF474" s="73"/>
      <c r="OHG474" s="73"/>
      <c r="OHH474" s="73"/>
      <c r="OHI474" s="73"/>
      <c r="OHJ474" s="73"/>
      <c r="OHK474" s="73"/>
      <c r="OHL474" s="73"/>
      <c r="OHM474" s="73"/>
      <c r="OHN474" s="73"/>
      <c r="OHO474" s="73"/>
      <c r="OHP474" s="73"/>
      <c r="OHQ474" s="73"/>
      <c r="OHR474" s="73"/>
      <c r="OHS474" s="73"/>
      <c r="OHT474" s="73"/>
      <c r="OHU474" s="73"/>
      <c r="OHV474" s="73"/>
      <c r="OHW474" s="73"/>
      <c r="OHX474" s="73"/>
      <c r="OHY474" s="73"/>
      <c r="OHZ474" s="73"/>
      <c r="OIA474" s="73"/>
      <c r="OIB474" s="73"/>
      <c r="OIC474" s="73"/>
      <c r="OID474" s="73"/>
      <c r="OIE474" s="73"/>
      <c r="OIF474" s="73"/>
      <c r="OIG474" s="73"/>
      <c r="OIH474" s="73"/>
      <c r="OII474" s="73"/>
      <c r="OIJ474" s="73"/>
      <c r="OIK474" s="73"/>
      <c r="OIL474" s="73"/>
      <c r="OIM474" s="73"/>
      <c r="OIN474" s="73"/>
      <c r="OIO474" s="73"/>
      <c r="OIP474" s="73"/>
      <c r="OIQ474" s="73"/>
      <c r="OIR474" s="73"/>
      <c r="OIS474" s="73"/>
      <c r="OIT474" s="73"/>
      <c r="OIU474" s="73"/>
      <c r="OIV474" s="73"/>
      <c r="OIW474" s="73"/>
      <c r="OIX474" s="73"/>
      <c r="OIY474" s="73"/>
      <c r="OIZ474" s="73"/>
      <c r="OJA474" s="73"/>
      <c r="OJB474" s="73"/>
      <c r="OJC474" s="73"/>
      <c r="OJD474" s="73"/>
      <c r="OJE474" s="73"/>
      <c r="OJF474" s="73"/>
      <c r="OJG474" s="73"/>
      <c r="OJH474" s="73"/>
      <c r="OJI474" s="73"/>
      <c r="OJJ474" s="73"/>
      <c r="OJK474" s="73"/>
      <c r="OJL474" s="73"/>
      <c r="OJM474" s="73"/>
      <c r="OJN474" s="73"/>
      <c r="OJO474" s="73"/>
      <c r="OJP474" s="73"/>
      <c r="OJQ474" s="73"/>
      <c r="OJR474" s="73"/>
      <c r="OJS474" s="73"/>
      <c r="OJT474" s="73"/>
      <c r="OJU474" s="73"/>
      <c r="OJV474" s="73"/>
      <c r="OJW474" s="73"/>
      <c r="OJX474" s="73"/>
      <c r="OJY474" s="73"/>
      <c r="OJZ474" s="73"/>
      <c r="OKA474" s="73"/>
      <c r="OKB474" s="73"/>
      <c r="OKC474" s="73"/>
      <c r="OKD474" s="73"/>
      <c r="OKE474" s="73"/>
      <c r="OKF474" s="73"/>
      <c r="OKG474" s="73"/>
      <c r="OKH474" s="73"/>
      <c r="OKI474" s="73"/>
      <c r="OKJ474" s="73"/>
      <c r="OKK474" s="73"/>
      <c r="OKL474" s="73"/>
      <c r="OKM474" s="73"/>
      <c r="OKN474" s="73"/>
      <c r="OKO474" s="73"/>
      <c r="OKP474" s="73"/>
      <c r="OKQ474" s="73"/>
      <c r="OKR474" s="73"/>
      <c r="OKS474" s="73"/>
      <c r="OKT474" s="73"/>
      <c r="OKU474" s="73"/>
      <c r="OKV474" s="73"/>
      <c r="OKW474" s="73"/>
      <c r="OKX474" s="73"/>
      <c r="OKY474" s="73"/>
      <c r="OKZ474" s="73"/>
      <c r="OLA474" s="73"/>
      <c r="OLB474" s="73"/>
      <c r="OLC474" s="73"/>
      <c r="OLD474" s="73"/>
      <c r="OLE474" s="73"/>
      <c r="OLF474" s="73"/>
      <c r="OLG474" s="73"/>
      <c r="OLH474" s="73"/>
      <c r="OLI474" s="73"/>
      <c r="OLJ474" s="73"/>
      <c r="OLK474" s="73"/>
      <c r="OLL474" s="73"/>
      <c r="OLM474" s="73"/>
      <c r="OLN474" s="73"/>
      <c r="OLO474" s="73"/>
      <c r="OLP474" s="73"/>
      <c r="OLQ474" s="73"/>
      <c r="OLR474" s="73"/>
      <c r="OLS474" s="73"/>
      <c r="OLT474" s="73"/>
      <c r="OLU474" s="73"/>
      <c r="OLV474" s="73"/>
      <c r="OLW474" s="73"/>
      <c r="OLX474" s="73"/>
      <c r="OLY474" s="73"/>
      <c r="OLZ474" s="73"/>
      <c r="OMA474" s="73"/>
      <c r="OMB474" s="73"/>
      <c r="OMC474" s="73"/>
      <c r="OMD474" s="73"/>
      <c r="OME474" s="73"/>
      <c r="OMF474" s="73"/>
      <c r="OMG474" s="73"/>
      <c r="OMH474" s="73"/>
      <c r="OMI474" s="73"/>
      <c r="OMJ474" s="73"/>
      <c r="OMK474" s="73"/>
      <c r="OML474" s="73"/>
      <c r="OMM474" s="73"/>
      <c r="OMN474" s="73"/>
      <c r="OMO474" s="73"/>
      <c r="OMP474" s="73"/>
      <c r="OMQ474" s="73"/>
      <c r="OMR474" s="73"/>
      <c r="OMS474" s="73"/>
      <c r="OMT474" s="73"/>
      <c r="OMU474" s="73"/>
      <c r="OMV474" s="73"/>
      <c r="OMW474" s="73"/>
      <c r="OMX474" s="73"/>
      <c r="OMY474" s="73"/>
      <c r="OMZ474" s="73"/>
      <c r="ONA474" s="73"/>
      <c r="ONB474" s="73"/>
      <c r="ONC474" s="73"/>
      <c r="OND474" s="73"/>
      <c r="ONE474" s="73"/>
      <c r="ONF474" s="73"/>
      <c r="ONG474" s="73"/>
      <c r="ONH474" s="73"/>
      <c r="ONI474" s="73"/>
      <c r="ONJ474" s="73"/>
      <c r="ONK474" s="73"/>
      <c r="ONL474" s="73"/>
      <c r="ONM474" s="73"/>
      <c r="ONN474" s="73"/>
      <c r="ONO474" s="73"/>
      <c r="ONP474" s="73"/>
      <c r="ONQ474" s="73"/>
      <c r="ONR474" s="73"/>
      <c r="ONS474" s="73"/>
      <c r="ONT474" s="73"/>
      <c r="ONU474" s="73"/>
      <c r="ONV474" s="73"/>
      <c r="ONW474" s="73"/>
      <c r="ONX474" s="73"/>
      <c r="ONY474" s="73"/>
      <c r="ONZ474" s="73"/>
      <c r="OOA474" s="73"/>
      <c r="OOB474" s="73"/>
      <c r="OOC474" s="73"/>
      <c r="OOD474" s="73"/>
      <c r="OOE474" s="73"/>
      <c r="OOF474" s="73"/>
      <c r="OOG474" s="73"/>
      <c r="OOH474" s="73"/>
      <c r="OOI474" s="73"/>
      <c r="OOJ474" s="73"/>
      <c r="OOK474" s="73"/>
      <c r="OOL474" s="73"/>
      <c r="OOM474" s="73"/>
      <c r="OON474" s="73"/>
      <c r="OOO474" s="73"/>
      <c r="OOP474" s="73"/>
      <c r="OOQ474" s="73"/>
      <c r="OOR474" s="73"/>
      <c r="OOS474" s="73"/>
      <c r="OOT474" s="73"/>
      <c r="OOU474" s="73"/>
      <c r="OOV474" s="73"/>
      <c r="OOW474" s="73"/>
      <c r="OOX474" s="73"/>
      <c r="OOY474" s="73"/>
      <c r="OOZ474" s="73"/>
      <c r="OPA474" s="73"/>
      <c r="OPB474" s="73"/>
      <c r="OPC474" s="73"/>
      <c r="OPD474" s="73"/>
      <c r="OPE474" s="73"/>
      <c r="OPF474" s="73"/>
      <c r="OPG474" s="73"/>
      <c r="OPH474" s="73"/>
      <c r="OPI474" s="73"/>
      <c r="OPJ474" s="73"/>
      <c r="OPK474" s="73"/>
      <c r="OPL474" s="73"/>
      <c r="OPM474" s="73"/>
      <c r="OPN474" s="73"/>
      <c r="OPO474" s="73"/>
      <c r="OPP474" s="73"/>
      <c r="OPQ474" s="73"/>
      <c r="OPR474" s="73"/>
      <c r="OPS474" s="73"/>
      <c r="OPT474" s="73"/>
      <c r="OPU474" s="73"/>
      <c r="OPV474" s="73"/>
      <c r="OPW474" s="73"/>
      <c r="OPX474" s="73"/>
      <c r="OPY474" s="73"/>
      <c r="OPZ474" s="73"/>
      <c r="OQA474" s="73"/>
      <c r="OQB474" s="73"/>
      <c r="OQC474" s="73"/>
      <c r="OQD474" s="73"/>
      <c r="OQE474" s="73"/>
      <c r="OQF474" s="73"/>
      <c r="OQG474" s="73"/>
      <c r="OQH474" s="73"/>
      <c r="OQI474" s="73"/>
      <c r="OQJ474" s="73"/>
      <c r="OQK474" s="73"/>
      <c r="OQL474" s="73"/>
      <c r="OQM474" s="73"/>
      <c r="OQN474" s="73"/>
      <c r="OQO474" s="73"/>
      <c r="OQP474" s="73"/>
      <c r="OQQ474" s="73"/>
      <c r="OQR474" s="73"/>
      <c r="OQS474" s="73"/>
      <c r="OQT474" s="73"/>
      <c r="OQU474" s="73"/>
      <c r="OQV474" s="73"/>
      <c r="OQW474" s="73"/>
      <c r="OQX474" s="73"/>
      <c r="OQY474" s="73"/>
      <c r="OQZ474" s="73"/>
      <c r="ORA474" s="73"/>
      <c r="ORB474" s="73"/>
      <c r="ORC474" s="73"/>
      <c r="ORD474" s="73"/>
      <c r="ORE474" s="73"/>
      <c r="ORF474" s="73"/>
      <c r="ORG474" s="73"/>
      <c r="ORH474" s="73"/>
      <c r="ORI474" s="73"/>
      <c r="ORJ474" s="73"/>
      <c r="ORK474" s="73"/>
      <c r="ORL474" s="73"/>
      <c r="ORM474" s="73"/>
      <c r="ORN474" s="73"/>
      <c r="ORO474" s="73"/>
      <c r="ORP474" s="73"/>
      <c r="ORQ474" s="73"/>
      <c r="ORR474" s="73"/>
      <c r="ORS474" s="73"/>
      <c r="ORT474" s="73"/>
      <c r="ORU474" s="73"/>
      <c r="ORV474" s="73"/>
      <c r="ORW474" s="73"/>
      <c r="ORX474" s="73"/>
      <c r="ORY474" s="73"/>
      <c r="ORZ474" s="73"/>
      <c r="OSA474" s="73"/>
      <c r="OSB474" s="73"/>
      <c r="OSC474" s="73"/>
      <c r="OSD474" s="73"/>
      <c r="OSE474" s="73"/>
      <c r="OSF474" s="73"/>
      <c r="OSG474" s="73"/>
      <c r="OSH474" s="73"/>
      <c r="OSI474" s="73"/>
      <c r="OSJ474" s="73"/>
      <c r="OSK474" s="73"/>
      <c r="OSL474" s="73"/>
      <c r="OSM474" s="73"/>
      <c r="OSN474" s="73"/>
      <c r="OSO474" s="73"/>
      <c r="OSP474" s="73"/>
      <c r="OSQ474" s="73"/>
      <c r="OSR474" s="73"/>
      <c r="OSS474" s="73"/>
      <c r="OST474" s="73"/>
      <c r="OSU474" s="73"/>
      <c r="OSV474" s="73"/>
      <c r="OSW474" s="73"/>
      <c r="OSX474" s="73"/>
      <c r="OSY474" s="73"/>
      <c r="OSZ474" s="73"/>
      <c r="OTA474" s="73"/>
      <c r="OTB474" s="73"/>
      <c r="OTC474" s="73"/>
      <c r="OTD474" s="73"/>
      <c r="OTE474" s="73"/>
      <c r="OTF474" s="73"/>
      <c r="OTG474" s="73"/>
      <c r="OTH474" s="73"/>
      <c r="OTI474" s="73"/>
      <c r="OTJ474" s="73"/>
      <c r="OTK474" s="73"/>
      <c r="OTL474" s="73"/>
      <c r="OTM474" s="73"/>
      <c r="OTN474" s="73"/>
      <c r="OTO474" s="73"/>
      <c r="OTP474" s="73"/>
      <c r="OTQ474" s="73"/>
      <c r="OTR474" s="73"/>
      <c r="OTS474" s="73"/>
      <c r="OTT474" s="73"/>
      <c r="OTU474" s="73"/>
      <c r="OTV474" s="73"/>
      <c r="OTW474" s="73"/>
      <c r="OTX474" s="73"/>
      <c r="OTY474" s="73"/>
      <c r="OTZ474" s="73"/>
      <c r="OUA474" s="73"/>
      <c r="OUB474" s="73"/>
      <c r="OUC474" s="73"/>
      <c r="OUD474" s="73"/>
      <c r="OUE474" s="73"/>
      <c r="OUF474" s="73"/>
      <c r="OUG474" s="73"/>
      <c r="OUH474" s="73"/>
      <c r="OUI474" s="73"/>
      <c r="OUJ474" s="73"/>
      <c r="OUK474" s="73"/>
      <c r="OUL474" s="73"/>
      <c r="OUM474" s="73"/>
      <c r="OUN474" s="73"/>
      <c r="OUO474" s="73"/>
      <c r="OUP474" s="73"/>
      <c r="OUQ474" s="73"/>
      <c r="OUR474" s="73"/>
      <c r="OUS474" s="73"/>
      <c r="OUT474" s="73"/>
      <c r="OUU474" s="73"/>
      <c r="OUV474" s="73"/>
      <c r="OUW474" s="73"/>
      <c r="OUX474" s="73"/>
      <c r="OUY474" s="73"/>
      <c r="OUZ474" s="73"/>
      <c r="OVA474" s="73"/>
      <c r="OVB474" s="73"/>
      <c r="OVC474" s="73"/>
      <c r="OVD474" s="73"/>
      <c r="OVE474" s="73"/>
      <c r="OVF474" s="73"/>
      <c r="OVG474" s="73"/>
      <c r="OVH474" s="73"/>
      <c r="OVI474" s="73"/>
      <c r="OVJ474" s="73"/>
      <c r="OVK474" s="73"/>
      <c r="OVL474" s="73"/>
      <c r="OVM474" s="73"/>
      <c r="OVN474" s="73"/>
      <c r="OVO474" s="73"/>
      <c r="OVP474" s="73"/>
      <c r="OVQ474" s="73"/>
      <c r="OVR474" s="73"/>
      <c r="OVS474" s="73"/>
      <c r="OVT474" s="73"/>
      <c r="OVU474" s="73"/>
      <c r="OVV474" s="73"/>
      <c r="OVW474" s="73"/>
      <c r="OVX474" s="73"/>
      <c r="OVY474" s="73"/>
      <c r="OVZ474" s="73"/>
      <c r="OWA474" s="73"/>
      <c r="OWB474" s="73"/>
      <c r="OWC474" s="73"/>
      <c r="OWD474" s="73"/>
      <c r="OWE474" s="73"/>
      <c r="OWF474" s="73"/>
      <c r="OWG474" s="73"/>
      <c r="OWH474" s="73"/>
      <c r="OWI474" s="73"/>
      <c r="OWJ474" s="73"/>
      <c r="OWK474" s="73"/>
      <c r="OWL474" s="73"/>
      <c r="OWM474" s="73"/>
      <c r="OWN474" s="73"/>
      <c r="OWO474" s="73"/>
      <c r="OWP474" s="73"/>
      <c r="OWQ474" s="73"/>
      <c r="OWR474" s="73"/>
      <c r="OWS474" s="73"/>
      <c r="OWT474" s="73"/>
      <c r="OWU474" s="73"/>
      <c r="OWV474" s="73"/>
      <c r="OWW474" s="73"/>
      <c r="OWX474" s="73"/>
      <c r="OWY474" s="73"/>
      <c r="OWZ474" s="73"/>
      <c r="OXA474" s="73"/>
      <c r="OXB474" s="73"/>
      <c r="OXC474" s="73"/>
      <c r="OXD474" s="73"/>
      <c r="OXE474" s="73"/>
      <c r="OXF474" s="73"/>
      <c r="OXG474" s="73"/>
      <c r="OXH474" s="73"/>
      <c r="OXI474" s="73"/>
      <c r="OXJ474" s="73"/>
      <c r="OXK474" s="73"/>
      <c r="OXL474" s="73"/>
      <c r="OXM474" s="73"/>
      <c r="OXN474" s="73"/>
      <c r="OXO474" s="73"/>
      <c r="OXP474" s="73"/>
      <c r="OXQ474" s="73"/>
      <c r="OXR474" s="73"/>
      <c r="OXS474" s="73"/>
      <c r="OXT474" s="73"/>
      <c r="OXU474" s="73"/>
      <c r="OXV474" s="73"/>
      <c r="OXW474" s="73"/>
      <c r="OXX474" s="73"/>
      <c r="OXY474" s="73"/>
      <c r="OXZ474" s="73"/>
      <c r="OYA474" s="73"/>
      <c r="OYB474" s="73"/>
      <c r="OYC474" s="73"/>
      <c r="OYD474" s="73"/>
      <c r="OYE474" s="73"/>
      <c r="OYF474" s="73"/>
      <c r="OYG474" s="73"/>
      <c r="OYH474" s="73"/>
      <c r="OYI474" s="73"/>
      <c r="OYJ474" s="73"/>
      <c r="OYK474" s="73"/>
      <c r="OYL474" s="73"/>
      <c r="OYM474" s="73"/>
      <c r="OYN474" s="73"/>
      <c r="OYO474" s="73"/>
      <c r="OYP474" s="73"/>
      <c r="OYQ474" s="73"/>
      <c r="OYR474" s="73"/>
      <c r="OYS474" s="73"/>
      <c r="OYT474" s="73"/>
      <c r="OYU474" s="73"/>
      <c r="OYV474" s="73"/>
      <c r="OYW474" s="73"/>
      <c r="OYX474" s="73"/>
      <c r="OYY474" s="73"/>
      <c r="OYZ474" s="73"/>
      <c r="OZA474" s="73"/>
      <c r="OZB474" s="73"/>
      <c r="OZC474" s="73"/>
      <c r="OZD474" s="73"/>
      <c r="OZE474" s="73"/>
      <c r="OZF474" s="73"/>
      <c r="OZG474" s="73"/>
      <c r="OZH474" s="73"/>
      <c r="OZI474" s="73"/>
      <c r="OZJ474" s="73"/>
      <c r="OZK474" s="73"/>
      <c r="OZL474" s="73"/>
      <c r="OZM474" s="73"/>
      <c r="OZN474" s="73"/>
      <c r="OZO474" s="73"/>
      <c r="OZP474" s="73"/>
      <c r="OZQ474" s="73"/>
      <c r="OZR474" s="73"/>
      <c r="OZS474" s="73"/>
      <c r="OZT474" s="73"/>
      <c r="OZU474" s="73"/>
      <c r="OZV474" s="73"/>
      <c r="OZW474" s="73"/>
      <c r="OZX474" s="73"/>
      <c r="OZY474" s="73"/>
      <c r="OZZ474" s="73"/>
      <c r="PAA474" s="73"/>
      <c r="PAB474" s="73"/>
      <c r="PAC474" s="73"/>
      <c r="PAD474" s="73"/>
      <c r="PAE474" s="73"/>
      <c r="PAF474" s="73"/>
      <c r="PAG474" s="73"/>
      <c r="PAH474" s="73"/>
      <c r="PAI474" s="73"/>
      <c r="PAJ474" s="73"/>
      <c r="PAK474" s="73"/>
      <c r="PAL474" s="73"/>
      <c r="PAM474" s="73"/>
      <c r="PAN474" s="73"/>
      <c r="PAO474" s="73"/>
      <c r="PAP474" s="73"/>
      <c r="PAQ474" s="73"/>
      <c r="PAR474" s="73"/>
      <c r="PAS474" s="73"/>
      <c r="PAT474" s="73"/>
      <c r="PAU474" s="73"/>
      <c r="PAV474" s="73"/>
      <c r="PAW474" s="73"/>
      <c r="PAX474" s="73"/>
      <c r="PAY474" s="73"/>
      <c r="PAZ474" s="73"/>
      <c r="PBA474" s="73"/>
      <c r="PBB474" s="73"/>
      <c r="PBC474" s="73"/>
      <c r="PBD474" s="73"/>
      <c r="PBE474" s="73"/>
      <c r="PBF474" s="73"/>
      <c r="PBG474" s="73"/>
      <c r="PBH474" s="73"/>
      <c r="PBI474" s="73"/>
      <c r="PBJ474" s="73"/>
      <c r="PBK474" s="73"/>
      <c r="PBL474" s="73"/>
      <c r="PBM474" s="73"/>
      <c r="PBN474" s="73"/>
      <c r="PBO474" s="73"/>
      <c r="PBP474" s="73"/>
      <c r="PBQ474" s="73"/>
      <c r="PBR474" s="73"/>
      <c r="PBS474" s="73"/>
      <c r="PBT474" s="73"/>
      <c r="PBU474" s="73"/>
      <c r="PBV474" s="73"/>
      <c r="PBW474" s="73"/>
      <c r="PBX474" s="73"/>
      <c r="PBY474" s="73"/>
      <c r="PBZ474" s="73"/>
      <c r="PCA474" s="73"/>
      <c r="PCB474" s="73"/>
      <c r="PCC474" s="73"/>
      <c r="PCD474" s="73"/>
      <c r="PCE474" s="73"/>
      <c r="PCF474" s="73"/>
      <c r="PCG474" s="73"/>
      <c r="PCH474" s="73"/>
      <c r="PCI474" s="73"/>
      <c r="PCJ474" s="73"/>
      <c r="PCK474" s="73"/>
      <c r="PCL474" s="73"/>
      <c r="PCM474" s="73"/>
      <c r="PCN474" s="73"/>
      <c r="PCO474" s="73"/>
      <c r="PCP474" s="73"/>
      <c r="PCQ474" s="73"/>
      <c r="PCR474" s="73"/>
      <c r="PCS474" s="73"/>
      <c r="PCT474" s="73"/>
      <c r="PCU474" s="73"/>
      <c r="PCV474" s="73"/>
      <c r="PCW474" s="73"/>
      <c r="PCX474" s="73"/>
      <c r="PCY474" s="73"/>
      <c r="PCZ474" s="73"/>
      <c r="PDA474" s="73"/>
      <c r="PDB474" s="73"/>
      <c r="PDC474" s="73"/>
      <c r="PDD474" s="73"/>
      <c r="PDE474" s="73"/>
      <c r="PDF474" s="73"/>
      <c r="PDG474" s="73"/>
      <c r="PDH474" s="73"/>
      <c r="PDI474" s="73"/>
      <c r="PDJ474" s="73"/>
      <c r="PDK474" s="73"/>
      <c r="PDL474" s="73"/>
      <c r="PDM474" s="73"/>
      <c r="PDN474" s="73"/>
      <c r="PDO474" s="73"/>
      <c r="PDP474" s="73"/>
      <c r="PDQ474" s="73"/>
      <c r="PDR474" s="73"/>
      <c r="PDS474" s="73"/>
      <c r="PDT474" s="73"/>
      <c r="PDU474" s="73"/>
      <c r="PDV474" s="73"/>
      <c r="PDW474" s="73"/>
      <c r="PDX474" s="73"/>
      <c r="PDY474" s="73"/>
      <c r="PDZ474" s="73"/>
      <c r="PEA474" s="73"/>
      <c r="PEB474" s="73"/>
      <c r="PEC474" s="73"/>
      <c r="PED474" s="73"/>
      <c r="PEE474" s="73"/>
      <c r="PEF474" s="73"/>
      <c r="PEG474" s="73"/>
      <c r="PEH474" s="73"/>
      <c r="PEI474" s="73"/>
      <c r="PEJ474" s="73"/>
      <c r="PEK474" s="73"/>
      <c r="PEL474" s="73"/>
      <c r="PEM474" s="73"/>
      <c r="PEN474" s="73"/>
      <c r="PEO474" s="73"/>
      <c r="PEP474" s="73"/>
      <c r="PEQ474" s="73"/>
      <c r="PER474" s="73"/>
      <c r="PES474" s="73"/>
      <c r="PET474" s="73"/>
      <c r="PEU474" s="73"/>
      <c r="PEV474" s="73"/>
      <c r="PEW474" s="73"/>
      <c r="PEX474" s="73"/>
      <c r="PEY474" s="73"/>
      <c r="PEZ474" s="73"/>
      <c r="PFA474" s="73"/>
      <c r="PFB474" s="73"/>
      <c r="PFC474" s="73"/>
      <c r="PFD474" s="73"/>
      <c r="PFE474" s="73"/>
      <c r="PFF474" s="73"/>
      <c r="PFG474" s="73"/>
      <c r="PFH474" s="73"/>
      <c r="PFI474" s="73"/>
      <c r="PFJ474" s="73"/>
      <c r="PFK474" s="73"/>
      <c r="PFL474" s="73"/>
      <c r="PFM474" s="73"/>
      <c r="PFN474" s="73"/>
      <c r="PFO474" s="73"/>
      <c r="PFP474" s="73"/>
      <c r="PFQ474" s="73"/>
      <c r="PFR474" s="73"/>
      <c r="PFS474" s="73"/>
      <c r="PFT474" s="73"/>
      <c r="PFU474" s="73"/>
      <c r="PFV474" s="73"/>
      <c r="PFW474" s="73"/>
      <c r="PFX474" s="73"/>
      <c r="PFY474" s="73"/>
      <c r="PFZ474" s="73"/>
      <c r="PGA474" s="73"/>
      <c r="PGB474" s="73"/>
      <c r="PGC474" s="73"/>
      <c r="PGD474" s="73"/>
      <c r="PGE474" s="73"/>
      <c r="PGF474" s="73"/>
      <c r="PGG474" s="73"/>
      <c r="PGH474" s="73"/>
      <c r="PGI474" s="73"/>
      <c r="PGJ474" s="73"/>
      <c r="PGK474" s="73"/>
      <c r="PGL474" s="73"/>
      <c r="PGM474" s="73"/>
      <c r="PGN474" s="73"/>
      <c r="PGO474" s="73"/>
      <c r="PGP474" s="73"/>
      <c r="PGQ474" s="73"/>
      <c r="PGR474" s="73"/>
      <c r="PGS474" s="73"/>
      <c r="PGT474" s="73"/>
      <c r="PGU474" s="73"/>
      <c r="PGV474" s="73"/>
      <c r="PGW474" s="73"/>
      <c r="PGX474" s="73"/>
      <c r="PGY474" s="73"/>
      <c r="PGZ474" s="73"/>
      <c r="PHA474" s="73"/>
      <c r="PHB474" s="73"/>
      <c r="PHC474" s="73"/>
      <c r="PHD474" s="73"/>
      <c r="PHE474" s="73"/>
      <c r="PHF474" s="73"/>
      <c r="PHG474" s="73"/>
      <c r="PHH474" s="73"/>
      <c r="PHI474" s="73"/>
      <c r="PHJ474" s="73"/>
      <c r="PHK474" s="73"/>
      <c r="PHL474" s="73"/>
      <c r="PHM474" s="73"/>
      <c r="PHN474" s="73"/>
      <c r="PHO474" s="73"/>
      <c r="PHP474" s="73"/>
      <c r="PHQ474" s="73"/>
      <c r="PHR474" s="73"/>
      <c r="PHS474" s="73"/>
      <c r="PHT474" s="73"/>
      <c r="PHU474" s="73"/>
      <c r="PHV474" s="73"/>
      <c r="PHW474" s="73"/>
      <c r="PHX474" s="73"/>
      <c r="PHY474" s="73"/>
      <c r="PHZ474" s="73"/>
      <c r="PIA474" s="73"/>
      <c r="PIB474" s="73"/>
      <c r="PIC474" s="73"/>
      <c r="PID474" s="73"/>
      <c r="PIE474" s="73"/>
      <c r="PIF474" s="73"/>
      <c r="PIG474" s="73"/>
      <c r="PIH474" s="73"/>
      <c r="PII474" s="73"/>
      <c r="PIJ474" s="73"/>
      <c r="PIK474" s="73"/>
      <c r="PIL474" s="73"/>
      <c r="PIM474" s="73"/>
      <c r="PIN474" s="73"/>
      <c r="PIO474" s="73"/>
      <c r="PIP474" s="73"/>
      <c r="PIQ474" s="73"/>
      <c r="PIR474" s="73"/>
      <c r="PIS474" s="73"/>
      <c r="PIT474" s="73"/>
      <c r="PIU474" s="73"/>
      <c r="PIV474" s="73"/>
      <c r="PIW474" s="73"/>
      <c r="PIX474" s="73"/>
      <c r="PIY474" s="73"/>
      <c r="PIZ474" s="73"/>
      <c r="PJA474" s="73"/>
      <c r="PJB474" s="73"/>
      <c r="PJC474" s="73"/>
      <c r="PJD474" s="73"/>
      <c r="PJE474" s="73"/>
      <c r="PJF474" s="73"/>
      <c r="PJG474" s="73"/>
      <c r="PJH474" s="73"/>
      <c r="PJI474" s="73"/>
      <c r="PJJ474" s="73"/>
      <c r="PJK474" s="73"/>
      <c r="PJL474" s="73"/>
      <c r="PJM474" s="73"/>
      <c r="PJN474" s="73"/>
      <c r="PJO474" s="73"/>
      <c r="PJP474" s="73"/>
      <c r="PJQ474" s="73"/>
      <c r="PJR474" s="73"/>
      <c r="PJS474" s="73"/>
      <c r="PJT474" s="73"/>
      <c r="PJU474" s="73"/>
      <c r="PJV474" s="73"/>
      <c r="PJW474" s="73"/>
      <c r="PJX474" s="73"/>
      <c r="PJY474" s="73"/>
      <c r="PJZ474" s="73"/>
      <c r="PKA474" s="73"/>
      <c r="PKB474" s="73"/>
      <c r="PKC474" s="73"/>
      <c r="PKD474" s="73"/>
      <c r="PKE474" s="73"/>
      <c r="PKF474" s="73"/>
      <c r="PKG474" s="73"/>
      <c r="PKH474" s="73"/>
      <c r="PKI474" s="73"/>
      <c r="PKJ474" s="73"/>
      <c r="PKK474" s="73"/>
      <c r="PKL474" s="73"/>
      <c r="PKM474" s="73"/>
      <c r="PKN474" s="73"/>
      <c r="PKO474" s="73"/>
      <c r="PKP474" s="73"/>
      <c r="PKQ474" s="73"/>
      <c r="PKR474" s="73"/>
      <c r="PKS474" s="73"/>
      <c r="PKT474" s="73"/>
      <c r="PKU474" s="73"/>
      <c r="PKV474" s="73"/>
      <c r="PKW474" s="73"/>
      <c r="PKX474" s="73"/>
      <c r="PKY474" s="73"/>
      <c r="PKZ474" s="73"/>
      <c r="PLA474" s="73"/>
      <c r="PLB474" s="73"/>
      <c r="PLC474" s="73"/>
      <c r="PLD474" s="73"/>
      <c r="PLE474" s="73"/>
      <c r="PLF474" s="73"/>
      <c r="PLG474" s="73"/>
      <c r="PLH474" s="73"/>
      <c r="PLI474" s="73"/>
      <c r="PLJ474" s="73"/>
      <c r="PLK474" s="73"/>
      <c r="PLL474" s="73"/>
      <c r="PLM474" s="73"/>
      <c r="PLN474" s="73"/>
      <c r="PLO474" s="73"/>
      <c r="PLP474" s="73"/>
      <c r="PLQ474" s="73"/>
      <c r="PLR474" s="73"/>
      <c r="PLS474" s="73"/>
      <c r="PLT474" s="73"/>
      <c r="PLU474" s="73"/>
      <c r="PLV474" s="73"/>
      <c r="PLW474" s="73"/>
      <c r="PLX474" s="73"/>
      <c r="PLY474" s="73"/>
      <c r="PLZ474" s="73"/>
      <c r="PMA474" s="73"/>
      <c r="PMB474" s="73"/>
      <c r="PMC474" s="73"/>
      <c r="PMD474" s="73"/>
      <c r="PME474" s="73"/>
      <c r="PMF474" s="73"/>
      <c r="PMG474" s="73"/>
      <c r="PMH474" s="73"/>
      <c r="PMI474" s="73"/>
      <c r="PMJ474" s="73"/>
      <c r="PMK474" s="73"/>
      <c r="PML474" s="73"/>
      <c r="PMM474" s="73"/>
      <c r="PMN474" s="73"/>
      <c r="PMO474" s="73"/>
      <c r="PMP474" s="73"/>
      <c r="PMQ474" s="73"/>
      <c r="PMR474" s="73"/>
      <c r="PMS474" s="73"/>
      <c r="PMT474" s="73"/>
      <c r="PMU474" s="73"/>
      <c r="PMV474" s="73"/>
      <c r="PMW474" s="73"/>
      <c r="PMX474" s="73"/>
      <c r="PMY474" s="73"/>
      <c r="PMZ474" s="73"/>
      <c r="PNA474" s="73"/>
      <c r="PNB474" s="73"/>
      <c r="PNC474" s="73"/>
      <c r="PND474" s="73"/>
      <c r="PNE474" s="73"/>
      <c r="PNF474" s="73"/>
      <c r="PNG474" s="73"/>
      <c r="PNH474" s="73"/>
      <c r="PNI474" s="73"/>
      <c r="PNJ474" s="73"/>
      <c r="PNK474" s="73"/>
      <c r="PNL474" s="73"/>
      <c r="PNM474" s="73"/>
      <c r="PNN474" s="73"/>
      <c r="PNO474" s="73"/>
      <c r="PNP474" s="73"/>
      <c r="PNQ474" s="73"/>
      <c r="PNR474" s="73"/>
      <c r="PNS474" s="73"/>
      <c r="PNT474" s="73"/>
      <c r="PNU474" s="73"/>
      <c r="PNV474" s="73"/>
      <c r="PNW474" s="73"/>
      <c r="PNX474" s="73"/>
      <c r="PNY474" s="73"/>
      <c r="PNZ474" s="73"/>
      <c r="POA474" s="73"/>
      <c r="POB474" s="73"/>
      <c r="POC474" s="73"/>
      <c r="POD474" s="73"/>
      <c r="POE474" s="73"/>
      <c r="POF474" s="73"/>
      <c r="POG474" s="73"/>
      <c r="POH474" s="73"/>
      <c r="POI474" s="73"/>
      <c r="POJ474" s="73"/>
      <c r="POK474" s="73"/>
      <c r="POL474" s="73"/>
      <c r="POM474" s="73"/>
      <c r="PON474" s="73"/>
      <c r="POO474" s="73"/>
      <c r="POP474" s="73"/>
      <c r="POQ474" s="73"/>
      <c r="POR474" s="73"/>
      <c r="POS474" s="73"/>
      <c r="POT474" s="73"/>
      <c r="POU474" s="73"/>
      <c r="POV474" s="73"/>
      <c r="POW474" s="73"/>
      <c r="POX474" s="73"/>
      <c r="POY474" s="73"/>
      <c r="POZ474" s="73"/>
      <c r="PPA474" s="73"/>
      <c r="PPB474" s="73"/>
      <c r="PPC474" s="73"/>
      <c r="PPD474" s="73"/>
      <c r="PPE474" s="73"/>
      <c r="PPF474" s="73"/>
      <c r="PPG474" s="73"/>
      <c r="PPH474" s="73"/>
      <c r="PPI474" s="73"/>
      <c r="PPJ474" s="73"/>
      <c r="PPK474" s="73"/>
      <c r="PPL474" s="73"/>
      <c r="PPM474" s="73"/>
      <c r="PPN474" s="73"/>
      <c r="PPO474" s="73"/>
      <c r="PPP474" s="73"/>
      <c r="PPQ474" s="73"/>
      <c r="PPR474" s="73"/>
      <c r="PPS474" s="73"/>
      <c r="PPT474" s="73"/>
      <c r="PPU474" s="73"/>
      <c r="PPV474" s="73"/>
      <c r="PPW474" s="73"/>
      <c r="PPX474" s="73"/>
      <c r="PPY474" s="73"/>
      <c r="PPZ474" s="73"/>
      <c r="PQA474" s="73"/>
      <c r="PQB474" s="73"/>
      <c r="PQC474" s="73"/>
      <c r="PQD474" s="73"/>
      <c r="PQE474" s="73"/>
      <c r="PQF474" s="73"/>
      <c r="PQG474" s="73"/>
      <c r="PQH474" s="73"/>
      <c r="PQI474" s="73"/>
      <c r="PQJ474" s="73"/>
      <c r="PQK474" s="73"/>
      <c r="PQL474" s="73"/>
      <c r="PQM474" s="73"/>
      <c r="PQN474" s="73"/>
      <c r="PQO474" s="73"/>
      <c r="PQP474" s="73"/>
      <c r="PQQ474" s="73"/>
      <c r="PQR474" s="73"/>
      <c r="PQS474" s="73"/>
      <c r="PQT474" s="73"/>
      <c r="PQU474" s="73"/>
      <c r="PQV474" s="73"/>
      <c r="PQW474" s="73"/>
      <c r="PQX474" s="73"/>
      <c r="PQY474" s="73"/>
      <c r="PQZ474" s="73"/>
      <c r="PRA474" s="73"/>
      <c r="PRB474" s="73"/>
      <c r="PRC474" s="73"/>
      <c r="PRD474" s="73"/>
      <c r="PRE474" s="73"/>
      <c r="PRF474" s="73"/>
      <c r="PRG474" s="73"/>
      <c r="PRH474" s="73"/>
      <c r="PRI474" s="73"/>
      <c r="PRJ474" s="73"/>
      <c r="PRK474" s="73"/>
      <c r="PRL474" s="73"/>
      <c r="PRM474" s="73"/>
      <c r="PRN474" s="73"/>
      <c r="PRO474" s="73"/>
      <c r="PRP474" s="73"/>
      <c r="PRQ474" s="73"/>
      <c r="PRR474" s="73"/>
      <c r="PRS474" s="73"/>
      <c r="PRT474" s="73"/>
      <c r="PRU474" s="73"/>
      <c r="PRV474" s="73"/>
      <c r="PRW474" s="73"/>
      <c r="PRX474" s="73"/>
      <c r="PRY474" s="73"/>
      <c r="PRZ474" s="73"/>
      <c r="PSA474" s="73"/>
      <c r="PSB474" s="73"/>
      <c r="PSC474" s="73"/>
      <c r="PSD474" s="73"/>
      <c r="PSE474" s="73"/>
      <c r="PSF474" s="73"/>
      <c r="PSG474" s="73"/>
      <c r="PSH474" s="73"/>
      <c r="PSI474" s="73"/>
      <c r="PSJ474" s="73"/>
      <c r="PSK474" s="73"/>
      <c r="PSL474" s="73"/>
      <c r="PSM474" s="73"/>
      <c r="PSN474" s="73"/>
      <c r="PSO474" s="73"/>
      <c r="PSP474" s="73"/>
      <c r="PSQ474" s="73"/>
      <c r="PSR474" s="73"/>
      <c r="PSS474" s="73"/>
      <c r="PST474" s="73"/>
      <c r="PSU474" s="73"/>
      <c r="PSV474" s="73"/>
      <c r="PSW474" s="73"/>
      <c r="PSX474" s="73"/>
      <c r="PSY474" s="73"/>
      <c r="PSZ474" s="73"/>
      <c r="PTA474" s="73"/>
      <c r="PTB474" s="73"/>
      <c r="PTC474" s="73"/>
      <c r="PTD474" s="73"/>
      <c r="PTE474" s="73"/>
      <c r="PTF474" s="73"/>
      <c r="PTG474" s="73"/>
      <c r="PTH474" s="73"/>
      <c r="PTI474" s="73"/>
      <c r="PTJ474" s="73"/>
      <c r="PTK474" s="73"/>
      <c r="PTL474" s="73"/>
      <c r="PTM474" s="73"/>
      <c r="PTN474" s="73"/>
      <c r="PTO474" s="73"/>
      <c r="PTP474" s="73"/>
      <c r="PTQ474" s="73"/>
      <c r="PTR474" s="73"/>
      <c r="PTS474" s="73"/>
      <c r="PTT474" s="73"/>
      <c r="PTU474" s="73"/>
      <c r="PTV474" s="73"/>
      <c r="PTW474" s="73"/>
      <c r="PTX474" s="73"/>
      <c r="PTY474" s="73"/>
      <c r="PTZ474" s="73"/>
      <c r="PUA474" s="73"/>
      <c r="PUB474" s="73"/>
      <c r="PUC474" s="73"/>
      <c r="PUD474" s="73"/>
      <c r="PUE474" s="73"/>
      <c r="PUF474" s="73"/>
      <c r="PUG474" s="73"/>
      <c r="PUH474" s="73"/>
      <c r="PUI474" s="73"/>
      <c r="PUJ474" s="73"/>
      <c r="PUK474" s="73"/>
      <c r="PUL474" s="73"/>
      <c r="PUM474" s="73"/>
      <c r="PUN474" s="73"/>
      <c r="PUO474" s="73"/>
      <c r="PUP474" s="73"/>
      <c r="PUQ474" s="73"/>
      <c r="PUR474" s="73"/>
      <c r="PUS474" s="73"/>
      <c r="PUT474" s="73"/>
      <c r="PUU474" s="73"/>
      <c r="PUV474" s="73"/>
      <c r="PUW474" s="73"/>
      <c r="PUX474" s="73"/>
      <c r="PUY474" s="73"/>
      <c r="PUZ474" s="73"/>
      <c r="PVA474" s="73"/>
      <c r="PVB474" s="73"/>
      <c r="PVC474" s="73"/>
      <c r="PVD474" s="73"/>
      <c r="PVE474" s="73"/>
      <c r="PVF474" s="73"/>
      <c r="PVG474" s="73"/>
      <c r="PVH474" s="73"/>
      <c r="PVI474" s="73"/>
      <c r="PVJ474" s="73"/>
      <c r="PVK474" s="73"/>
      <c r="PVL474" s="73"/>
      <c r="PVM474" s="73"/>
      <c r="PVN474" s="73"/>
      <c r="PVO474" s="73"/>
      <c r="PVP474" s="73"/>
      <c r="PVQ474" s="73"/>
      <c r="PVR474" s="73"/>
      <c r="PVS474" s="73"/>
      <c r="PVT474" s="73"/>
      <c r="PVU474" s="73"/>
      <c r="PVV474" s="73"/>
      <c r="PVW474" s="73"/>
      <c r="PVX474" s="73"/>
      <c r="PVY474" s="73"/>
      <c r="PVZ474" s="73"/>
      <c r="PWA474" s="73"/>
      <c r="PWB474" s="73"/>
      <c r="PWC474" s="73"/>
      <c r="PWD474" s="73"/>
      <c r="PWE474" s="73"/>
      <c r="PWF474" s="73"/>
      <c r="PWG474" s="73"/>
      <c r="PWH474" s="73"/>
      <c r="PWI474" s="73"/>
      <c r="PWJ474" s="73"/>
      <c r="PWK474" s="73"/>
      <c r="PWL474" s="73"/>
      <c r="PWM474" s="73"/>
      <c r="PWN474" s="73"/>
      <c r="PWO474" s="73"/>
      <c r="PWP474" s="73"/>
      <c r="PWQ474" s="73"/>
      <c r="PWR474" s="73"/>
      <c r="PWS474" s="73"/>
      <c r="PWT474" s="73"/>
      <c r="PWU474" s="73"/>
      <c r="PWV474" s="73"/>
      <c r="PWW474" s="73"/>
      <c r="PWX474" s="73"/>
      <c r="PWY474" s="73"/>
      <c r="PWZ474" s="73"/>
      <c r="PXA474" s="73"/>
      <c r="PXB474" s="73"/>
      <c r="PXC474" s="73"/>
      <c r="PXD474" s="73"/>
      <c r="PXE474" s="73"/>
      <c r="PXF474" s="73"/>
      <c r="PXG474" s="73"/>
      <c r="PXH474" s="73"/>
      <c r="PXI474" s="73"/>
      <c r="PXJ474" s="73"/>
      <c r="PXK474" s="73"/>
      <c r="PXL474" s="73"/>
      <c r="PXM474" s="73"/>
      <c r="PXN474" s="73"/>
      <c r="PXO474" s="73"/>
      <c r="PXP474" s="73"/>
      <c r="PXQ474" s="73"/>
      <c r="PXR474" s="73"/>
      <c r="PXS474" s="73"/>
      <c r="PXT474" s="73"/>
      <c r="PXU474" s="73"/>
      <c r="PXV474" s="73"/>
      <c r="PXW474" s="73"/>
      <c r="PXX474" s="73"/>
      <c r="PXY474" s="73"/>
      <c r="PXZ474" s="73"/>
      <c r="PYA474" s="73"/>
      <c r="PYB474" s="73"/>
      <c r="PYC474" s="73"/>
      <c r="PYD474" s="73"/>
      <c r="PYE474" s="73"/>
      <c r="PYF474" s="73"/>
      <c r="PYG474" s="73"/>
      <c r="PYH474" s="73"/>
      <c r="PYI474" s="73"/>
      <c r="PYJ474" s="73"/>
      <c r="PYK474" s="73"/>
      <c r="PYL474" s="73"/>
      <c r="PYM474" s="73"/>
      <c r="PYN474" s="73"/>
      <c r="PYO474" s="73"/>
      <c r="PYP474" s="73"/>
      <c r="PYQ474" s="73"/>
      <c r="PYR474" s="73"/>
      <c r="PYS474" s="73"/>
      <c r="PYT474" s="73"/>
      <c r="PYU474" s="73"/>
      <c r="PYV474" s="73"/>
      <c r="PYW474" s="73"/>
      <c r="PYX474" s="73"/>
      <c r="PYY474" s="73"/>
      <c r="PYZ474" s="73"/>
      <c r="PZA474" s="73"/>
      <c r="PZB474" s="73"/>
      <c r="PZC474" s="73"/>
      <c r="PZD474" s="73"/>
      <c r="PZE474" s="73"/>
      <c r="PZF474" s="73"/>
      <c r="PZG474" s="73"/>
      <c r="PZH474" s="73"/>
      <c r="PZI474" s="73"/>
      <c r="PZJ474" s="73"/>
      <c r="PZK474" s="73"/>
      <c r="PZL474" s="73"/>
      <c r="PZM474" s="73"/>
      <c r="PZN474" s="73"/>
      <c r="PZO474" s="73"/>
      <c r="PZP474" s="73"/>
      <c r="PZQ474" s="73"/>
      <c r="PZR474" s="73"/>
      <c r="PZS474" s="73"/>
      <c r="PZT474" s="73"/>
      <c r="PZU474" s="73"/>
      <c r="PZV474" s="73"/>
      <c r="PZW474" s="73"/>
      <c r="PZX474" s="73"/>
      <c r="PZY474" s="73"/>
      <c r="PZZ474" s="73"/>
      <c r="QAA474" s="73"/>
      <c r="QAB474" s="73"/>
      <c r="QAC474" s="73"/>
      <c r="QAD474" s="73"/>
      <c r="QAE474" s="73"/>
      <c r="QAF474" s="73"/>
      <c r="QAG474" s="73"/>
      <c r="QAH474" s="73"/>
      <c r="QAI474" s="73"/>
      <c r="QAJ474" s="73"/>
      <c r="QAK474" s="73"/>
      <c r="QAL474" s="73"/>
      <c r="QAM474" s="73"/>
      <c r="QAN474" s="73"/>
      <c r="QAO474" s="73"/>
      <c r="QAP474" s="73"/>
      <c r="QAQ474" s="73"/>
      <c r="QAR474" s="73"/>
      <c r="QAS474" s="73"/>
      <c r="QAT474" s="73"/>
      <c r="QAU474" s="73"/>
      <c r="QAV474" s="73"/>
      <c r="QAW474" s="73"/>
      <c r="QAX474" s="73"/>
      <c r="QAY474" s="73"/>
      <c r="QAZ474" s="73"/>
      <c r="QBA474" s="73"/>
      <c r="QBB474" s="73"/>
      <c r="QBC474" s="73"/>
      <c r="QBD474" s="73"/>
      <c r="QBE474" s="73"/>
      <c r="QBF474" s="73"/>
      <c r="QBG474" s="73"/>
      <c r="QBH474" s="73"/>
      <c r="QBI474" s="73"/>
      <c r="QBJ474" s="73"/>
      <c r="QBK474" s="73"/>
      <c r="QBL474" s="73"/>
      <c r="QBM474" s="73"/>
      <c r="QBN474" s="73"/>
      <c r="QBO474" s="73"/>
      <c r="QBP474" s="73"/>
      <c r="QBQ474" s="73"/>
      <c r="QBR474" s="73"/>
      <c r="QBS474" s="73"/>
      <c r="QBT474" s="73"/>
      <c r="QBU474" s="73"/>
      <c r="QBV474" s="73"/>
      <c r="QBW474" s="73"/>
      <c r="QBX474" s="73"/>
      <c r="QBY474" s="73"/>
      <c r="QBZ474" s="73"/>
      <c r="QCA474" s="73"/>
      <c r="QCB474" s="73"/>
      <c r="QCC474" s="73"/>
      <c r="QCD474" s="73"/>
      <c r="QCE474" s="73"/>
      <c r="QCF474" s="73"/>
      <c r="QCG474" s="73"/>
      <c r="QCH474" s="73"/>
      <c r="QCI474" s="73"/>
      <c r="QCJ474" s="73"/>
      <c r="QCK474" s="73"/>
      <c r="QCL474" s="73"/>
      <c r="QCM474" s="73"/>
      <c r="QCN474" s="73"/>
      <c r="QCO474" s="73"/>
      <c r="QCP474" s="73"/>
      <c r="QCQ474" s="73"/>
      <c r="QCR474" s="73"/>
      <c r="QCS474" s="73"/>
      <c r="QCT474" s="73"/>
      <c r="QCU474" s="73"/>
      <c r="QCV474" s="73"/>
      <c r="QCW474" s="73"/>
      <c r="QCX474" s="73"/>
      <c r="QCY474" s="73"/>
      <c r="QCZ474" s="73"/>
      <c r="QDA474" s="73"/>
      <c r="QDB474" s="73"/>
      <c r="QDC474" s="73"/>
      <c r="QDD474" s="73"/>
      <c r="QDE474" s="73"/>
      <c r="QDF474" s="73"/>
      <c r="QDG474" s="73"/>
      <c r="QDH474" s="73"/>
      <c r="QDI474" s="73"/>
      <c r="QDJ474" s="73"/>
      <c r="QDK474" s="73"/>
      <c r="QDL474" s="73"/>
      <c r="QDM474" s="73"/>
      <c r="QDN474" s="73"/>
      <c r="QDO474" s="73"/>
      <c r="QDP474" s="73"/>
      <c r="QDQ474" s="73"/>
      <c r="QDR474" s="73"/>
      <c r="QDS474" s="73"/>
      <c r="QDT474" s="73"/>
      <c r="QDU474" s="73"/>
      <c r="QDV474" s="73"/>
      <c r="QDW474" s="73"/>
      <c r="QDX474" s="73"/>
      <c r="QDY474" s="73"/>
      <c r="QDZ474" s="73"/>
      <c r="QEA474" s="73"/>
      <c r="QEB474" s="73"/>
      <c r="QEC474" s="73"/>
      <c r="QED474" s="73"/>
      <c r="QEE474" s="73"/>
      <c r="QEF474" s="73"/>
      <c r="QEG474" s="73"/>
      <c r="QEH474" s="73"/>
      <c r="QEI474" s="73"/>
      <c r="QEJ474" s="73"/>
      <c r="QEK474" s="73"/>
      <c r="QEL474" s="73"/>
      <c r="QEM474" s="73"/>
      <c r="QEN474" s="73"/>
      <c r="QEO474" s="73"/>
      <c r="QEP474" s="73"/>
      <c r="QEQ474" s="73"/>
      <c r="QER474" s="73"/>
      <c r="QES474" s="73"/>
      <c r="QET474" s="73"/>
      <c r="QEU474" s="73"/>
      <c r="QEV474" s="73"/>
      <c r="QEW474" s="73"/>
      <c r="QEX474" s="73"/>
      <c r="QEY474" s="73"/>
      <c r="QEZ474" s="73"/>
      <c r="QFA474" s="73"/>
      <c r="QFB474" s="73"/>
      <c r="QFC474" s="73"/>
      <c r="QFD474" s="73"/>
      <c r="QFE474" s="73"/>
      <c r="QFF474" s="73"/>
      <c r="QFG474" s="73"/>
      <c r="QFH474" s="73"/>
      <c r="QFI474" s="73"/>
      <c r="QFJ474" s="73"/>
      <c r="QFK474" s="73"/>
      <c r="QFL474" s="73"/>
      <c r="QFM474" s="73"/>
      <c r="QFN474" s="73"/>
      <c r="QFO474" s="73"/>
      <c r="QFP474" s="73"/>
      <c r="QFQ474" s="73"/>
      <c r="QFR474" s="73"/>
      <c r="QFS474" s="73"/>
      <c r="QFT474" s="73"/>
      <c r="QFU474" s="73"/>
      <c r="QFV474" s="73"/>
      <c r="QFW474" s="73"/>
      <c r="QFX474" s="73"/>
      <c r="QFY474" s="73"/>
      <c r="QFZ474" s="73"/>
      <c r="QGA474" s="73"/>
      <c r="QGB474" s="73"/>
      <c r="QGC474" s="73"/>
      <c r="QGD474" s="73"/>
      <c r="QGE474" s="73"/>
      <c r="QGF474" s="73"/>
      <c r="QGG474" s="73"/>
      <c r="QGH474" s="73"/>
      <c r="QGI474" s="73"/>
      <c r="QGJ474" s="73"/>
      <c r="QGK474" s="73"/>
      <c r="QGL474" s="73"/>
      <c r="QGM474" s="73"/>
      <c r="QGN474" s="73"/>
      <c r="QGO474" s="73"/>
      <c r="QGP474" s="73"/>
      <c r="QGQ474" s="73"/>
      <c r="QGR474" s="73"/>
      <c r="QGS474" s="73"/>
      <c r="QGT474" s="73"/>
      <c r="QGU474" s="73"/>
      <c r="QGV474" s="73"/>
      <c r="QGW474" s="73"/>
      <c r="QGX474" s="73"/>
      <c r="QGY474" s="73"/>
      <c r="QGZ474" s="73"/>
      <c r="QHA474" s="73"/>
      <c r="QHB474" s="73"/>
      <c r="QHC474" s="73"/>
      <c r="QHD474" s="73"/>
      <c r="QHE474" s="73"/>
      <c r="QHF474" s="73"/>
      <c r="QHG474" s="73"/>
      <c r="QHH474" s="73"/>
      <c r="QHI474" s="73"/>
      <c r="QHJ474" s="73"/>
      <c r="QHK474" s="73"/>
      <c r="QHL474" s="73"/>
      <c r="QHM474" s="73"/>
      <c r="QHN474" s="73"/>
      <c r="QHO474" s="73"/>
      <c r="QHP474" s="73"/>
      <c r="QHQ474" s="73"/>
      <c r="QHR474" s="73"/>
      <c r="QHS474" s="73"/>
      <c r="QHT474" s="73"/>
      <c r="QHU474" s="73"/>
      <c r="QHV474" s="73"/>
      <c r="QHW474" s="73"/>
      <c r="QHX474" s="73"/>
      <c r="QHY474" s="73"/>
      <c r="QHZ474" s="73"/>
      <c r="QIA474" s="73"/>
      <c r="QIB474" s="73"/>
      <c r="QIC474" s="73"/>
      <c r="QID474" s="73"/>
      <c r="QIE474" s="73"/>
      <c r="QIF474" s="73"/>
      <c r="QIG474" s="73"/>
      <c r="QIH474" s="73"/>
      <c r="QII474" s="73"/>
      <c r="QIJ474" s="73"/>
      <c r="QIK474" s="73"/>
      <c r="QIL474" s="73"/>
      <c r="QIM474" s="73"/>
      <c r="QIN474" s="73"/>
      <c r="QIO474" s="73"/>
      <c r="QIP474" s="73"/>
      <c r="QIQ474" s="73"/>
      <c r="QIR474" s="73"/>
      <c r="QIS474" s="73"/>
      <c r="QIT474" s="73"/>
      <c r="QIU474" s="73"/>
      <c r="QIV474" s="73"/>
      <c r="QIW474" s="73"/>
      <c r="QIX474" s="73"/>
      <c r="QIY474" s="73"/>
      <c r="QIZ474" s="73"/>
      <c r="QJA474" s="73"/>
      <c r="QJB474" s="73"/>
      <c r="QJC474" s="73"/>
      <c r="QJD474" s="73"/>
      <c r="QJE474" s="73"/>
      <c r="QJF474" s="73"/>
      <c r="QJG474" s="73"/>
      <c r="QJH474" s="73"/>
      <c r="QJI474" s="73"/>
      <c r="QJJ474" s="73"/>
      <c r="QJK474" s="73"/>
      <c r="QJL474" s="73"/>
      <c r="QJM474" s="73"/>
      <c r="QJN474" s="73"/>
      <c r="QJO474" s="73"/>
      <c r="QJP474" s="73"/>
      <c r="QJQ474" s="73"/>
      <c r="QJR474" s="73"/>
      <c r="QJS474" s="73"/>
      <c r="QJT474" s="73"/>
      <c r="QJU474" s="73"/>
      <c r="QJV474" s="73"/>
      <c r="QJW474" s="73"/>
      <c r="QJX474" s="73"/>
      <c r="QJY474" s="73"/>
      <c r="QJZ474" s="73"/>
      <c r="QKA474" s="73"/>
      <c r="QKB474" s="73"/>
      <c r="QKC474" s="73"/>
      <c r="QKD474" s="73"/>
      <c r="QKE474" s="73"/>
      <c r="QKF474" s="73"/>
      <c r="QKG474" s="73"/>
      <c r="QKH474" s="73"/>
      <c r="QKI474" s="73"/>
      <c r="QKJ474" s="73"/>
      <c r="QKK474" s="73"/>
      <c r="QKL474" s="73"/>
      <c r="QKM474" s="73"/>
      <c r="QKN474" s="73"/>
      <c r="QKO474" s="73"/>
      <c r="QKP474" s="73"/>
      <c r="QKQ474" s="73"/>
      <c r="QKR474" s="73"/>
      <c r="QKS474" s="73"/>
      <c r="QKT474" s="73"/>
      <c r="QKU474" s="73"/>
      <c r="QKV474" s="73"/>
      <c r="QKW474" s="73"/>
      <c r="QKX474" s="73"/>
      <c r="QKY474" s="73"/>
      <c r="QKZ474" s="73"/>
      <c r="QLA474" s="73"/>
      <c r="QLB474" s="73"/>
      <c r="QLC474" s="73"/>
      <c r="QLD474" s="73"/>
      <c r="QLE474" s="73"/>
      <c r="QLF474" s="73"/>
      <c r="QLG474" s="73"/>
      <c r="QLH474" s="73"/>
      <c r="QLI474" s="73"/>
      <c r="QLJ474" s="73"/>
      <c r="QLK474" s="73"/>
      <c r="QLL474" s="73"/>
      <c r="QLM474" s="73"/>
      <c r="QLN474" s="73"/>
      <c r="QLO474" s="73"/>
      <c r="QLP474" s="73"/>
      <c r="QLQ474" s="73"/>
      <c r="QLR474" s="73"/>
      <c r="QLS474" s="73"/>
      <c r="QLT474" s="73"/>
      <c r="QLU474" s="73"/>
      <c r="QLV474" s="73"/>
      <c r="QLW474" s="73"/>
      <c r="QLX474" s="73"/>
      <c r="QLY474" s="73"/>
      <c r="QLZ474" s="73"/>
      <c r="QMA474" s="73"/>
      <c r="QMB474" s="73"/>
      <c r="QMC474" s="73"/>
      <c r="QMD474" s="73"/>
      <c r="QME474" s="73"/>
      <c r="QMF474" s="73"/>
      <c r="QMG474" s="73"/>
      <c r="QMH474" s="73"/>
      <c r="QMI474" s="73"/>
      <c r="QMJ474" s="73"/>
      <c r="QMK474" s="73"/>
      <c r="QML474" s="73"/>
      <c r="QMM474" s="73"/>
      <c r="QMN474" s="73"/>
      <c r="QMO474" s="73"/>
      <c r="QMP474" s="73"/>
      <c r="QMQ474" s="73"/>
      <c r="QMR474" s="73"/>
      <c r="QMS474" s="73"/>
      <c r="QMT474" s="73"/>
      <c r="QMU474" s="73"/>
      <c r="QMV474" s="73"/>
      <c r="QMW474" s="73"/>
      <c r="QMX474" s="73"/>
      <c r="QMY474" s="73"/>
      <c r="QMZ474" s="73"/>
      <c r="QNA474" s="73"/>
      <c r="QNB474" s="73"/>
      <c r="QNC474" s="73"/>
      <c r="QND474" s="73"/>
      <c r="QNE474" s="73"/>
      <c r="QNF474" s="73"/>
      <c r="QNG474" s="73"/>
      <c r="QNH474" s="73"/>
      <c r="QNI474" s="73"/>
      <c r="QNJ474" s="73"/>
      <c r="QNK474" s="73"/>
      <c r="QNL474" s="73"/>
      <c r="QNM474" s="73"/>
      <c r="QNN474" s="73"/>
      <c r="QNO474" s="73"/>
      <c r="QNP474" s="73"/>
      <c r="QNQ474" s="73"/>
      <c r="QNR474" s="73"/>
      <c r="QNS474" s="73"/>
      <c r="QNT474" s="73"/>
      <c r="QNU474" s="73"/>
      <c r="QNV474" s="73"/>
      <c r="QNW474" s="73"/>
      <c r="QNX474" s="73"/>
      <c r="QNY474" s="73"/>
      <c r="QNZ474" s="73"/>
      <c r="QOA474" s="73"/>
      <c r="QOB474" s="73"/>
      <c r="QOC474" s="73"/>
      <c r="QOD474" s="73"/>
      <c r="QOE474" s="73"/>
      <c r="QOF474" s="73"/>
      <c r="QOG474" s="73"/>
      <c r="QOH474" s="73"/>
      <c r="QOI474" s="73"/>
      <c r="QOJ474" s="73"/>
      <c r="QOK474" s="73"/>
      <c r="QOL474" s="73"/>
      <c r="QOM474" s="73"/>
      <c r="QON474" s="73"/>
      <c r="QOO474" s="73"/>
      <c r="QOP474" s="73"/>
      <c r="QOQ474" s="73"/>
      <c r="QOR474" s="73"/>
      <c r="QOS474" s="73"/>
      <c r="QOT474" s="73"/>
      <c r="QOU474" s="73"/>
      <c r="QOV474" s="73"/>
      <c r="QOW474" s="73"/>
      <c r="QOX474" s="73"/>
      <c r="QOY474" s="73"/>
      <c r="QOZ474" s="73"/>
      <c r="QPA474" s="73"/>
      <c r="QPB474" s="73"/>
      <c r="QPC474" s="73"/>
      <c r="QPD474" s="73"/>
      <c r="QPE474" s="73"/>
      <c r="QPF474" s="73"/>
      <c r="QPG474" s="73"/>
      <c r="QPH474" s="73"/>
      <c r="QPI474" s="73"/>
      <c r="QPJ474" s="73"/>
      <c r="QPK474" s="73"/>
      <c r="QPL474" s="73"/>
      <c r="QPM474" s="73"/>
      <c r="QPN474" s="73"/>
      <c r="QPO474" s="73"/>
      <c r="QPP474" s="73"/>
      <c r="QPQ474" s="73"/>
      <c r="QPR474" s="73"/>
      <c r="QPS474" s="73"/>
      <c r="QPT474" s="73"/>
      <c r="QPU474" s="73"/>
      <c r="QPV474" s="73"/>
      <c r="QPW474" s="73"/>
      <c r="QPX474" s="73"/>
      <c r="QPY474" s="73"/>
      <c r="QPZ474" s="73"/>
      <c r="QQA474" s="73"/>
      <c r="QQB474" s="73"/>
      <c r="QQC474" s="73"/>
      <c r="QQD474" s="73"/>
      <c r="QQE474" s="73"/>
      <c r="QQF474" s="73"/>
      <c r="QQG474" s="73"/>
      <c r="QQH474" s="73"/>
      <c r="QQI474" s="73"/>
      <c r="QQJ474" s="73"/>
      <c r="QQK474" s="73"/>
      <c r="QQL474" s="73"/>
      <c r="QQM474" s="73"/>
      <c r="QQN474" s="73"/>
      <c r="QQO474" s="73"/>
      <c r="QQP474" s="73"/>
      <c r="QQQ474" s="73"/>
      <c r="QQR474" s="73"/>
      <c r="QQS474" s="73"/>
      <c r="QQT474" s="73"/>
      <c r="QQU474" s="73"/>
      <c r="QQV474" s="73"/>
      <c r="QQW474" s="73"/>
      <c r="QQX474" s="73"/>
      <c r="QQY474" s="73"/>
      <c r="QQZ474" s="73"/>
      <c r="QRA474" s="73"/>
      <c r="QRB474" s="73"/>
      <c r="QRC474" s="73"/>
      <c r="QRD474" s="73"/>
      <c r="QRE474" s="73"/>
      <c r="QRF474" s="73"/>
      <c r="QRG474" s="73"/>
      <c r="QRH474" s="73"/>
      <c r="QRI474" s="73"/>
      <c r="QRJ474" s="73"/>
      <c r="QRK474" s="73"/>
      <c r="QRL474" s="73"/>
      <c r="QRM474" s="73"/>
      <c r="QRN474" s="73"/>
      <c r="QRO474" s="73"/>
      <c r="QRP474" s="73"/>
      <c r="QRQ474" s="73"/>
      <c r="QRR474" s="73"/>
      <c r="QRS474" s="73"/>
      <c r="QRT474" s="73"/>
      <c r="QRU474" s="73"/>
      <c r="QRV474" s="73"/>
      <c r="QRW474" s="73"/>
      <c r="QRX474" s="73"/>
      <c r="QRY474" s="73"/>
      <c r="QRZ474" s="73"/>
      <c r="QSA474" s="73"/>
      <c r="QSB474" s="73"/>
      <c r="QSC474" s="73"/>
      <c r="QSD474" s="73"/>
      <c r="QSE474" s="73"/>
      <c r="QSF474" s="73"/>
      <c r="QSG474" s="73"/>
      <c r="QSH474" s="73"/>
      <c r="QSI474" s="73"/>
      <c r="QSJ474" s="73"/>
      <c r="QSK474" s="73"/>
      <c r="QSL474" s="73"/>
      <c r="QSM474" s="73"/>
      <c r="QSN474" s="73"/>
      <c r="QSO474" s="73"/>
      <c r="QSP474" s="73"/>
      <c r="QSQ474" s="73"/>
      <c r="QSR474" s="73"/>
      <c r="QSS474" s="73"/>
      <c r="QST474" s="73"/>
      <c r="QSU474" s="73"/>
      <c r="QSV474" s="73"/>
      <c r="QSW474" s="73"/>
      <c r="QSX474" s="73"/>
      <c r="QSY474" s="73"/>
      <c r="QSZ474" s="73"/>
      <c r="QTA474" s="73"/>
      <c r="QTB474" s="73"/>
      <c r="QTC474" s="73"/>
      <c r="QTD474" s="73"/>
      <c r="QTE474" s="73"/>
      <c r="QTF474" s="73"/>
      <c r="QTG474" s="73"/>
      <c r="QTH474" s="73"/>
      <c r="QTI474" s="73"/>
      <c r="QTJ474" s="73"/>
      <c r="QTK474" s="73"/>
      <c r="QTL474" s="73"/>
      <c r="QTM474" s="73"/>
      <c r="QTN474" s="73"/>
      <c r="QTO474" s="73"/>
      <c r="QTP474" s="73"/>
      <c r="QTQ474" s="73"/>
      <c r="QTR474" s="73"/>
      <c r="QTS474" s="73"/>
      <c r="QTT474" s="73"/>
      <c r="QTU474" s="73"/>
      <c r="QTV474" s="73"/>
      <c r="QTW474" s="73"/>
      <c r="QTX474" s="73"/>
      <c r="QTY474" s="73"/>
      <c r="QTZ474" s="73"/>
      <c r="QUA474" s="73"/>
      <c r="QUB474" s="73"/>
      <c r="QUC474" s="73"/>
      <c r="QUD474" s="73"/>
      <c r="QUE474" s="73"/>
      <c r="QUF474" s="73"/>
      <c r="QUG474" s="73"/>
      <c r="QUH474" s="73"/>
      <c r="QUI474" s="73"/>
      <c r="QUJ474" s="73"/>
      <c r="QUK474" s="73"/>
      <c r="QUL474" s="73"/>
      <c r="QUM474" s="73"/>
      <c r="QUN474" s="73"/>
      <c r="QUO474" s="73"/>
      <c r="QUP474" s="73"/>
      <c r="QUQ474" s="73"/>
      <c r="QUR474" s="73"/>
      <c r="QUS474" s="73"/>
      <c r="QUT474" s="73"/>
      <c r="QUU474" s="73"/>
      <c r="QUV474" s="73"/>
      <c r="QUW474" s="73"/>
      <c r="QUX474" s="73"/>
      <c r="QUY474" s="73"/>
      <c r="QUZ474" s="73"/>
      <c r="QVA474" s="73"/>
      <c r="QVB474" s="73"/>
      <c r="QVC474" s="73"/>
      <c r="QVD474" s="73"/>
      <c r="QVE474" s="73"/>
      <c r="QVF474" s="73"/>
      <c r="QVG474" s="73"/>
      <c r="QVH474" s="73"/>
      <c r="QVI474" s="73"/>
      <c r="QVJ474" s="73"/>
      <c r="QVK474" s="73"/>
      <c r="QVL474" s="73"/>
      <c r="QVM474" s="73"/>
      <c r="QVN474" s="73"/>
      <c r="QVO474" s="73"/>
      <c r="QVP474" s="73"/>
      <c r="QVQ474" s="73"/>
      <c r="QVR474" s="73"/>
      <c r="QVS474" s="73"/>
      <c r="QVT474" s="73"/>
      <c r="QVU474" s="73"/>
      <c r="QVV474" s="73"/>
      <c r="QVW474" s="73"/>
      <c r="QVX474" s="73"/>
      <c r="QVY474" s="73"/>
      <c r="QVZ474" s="73"/>
      <c r="QWA474" s="73"/>
      <c r="QWB474" s="73"/>
      <c r="QWC474" s="73"/>
      <c r="QWD474" s="73"/>
      <c r="QWE474" s="73"/>
      <c r="QWF474" s="73"/>
      <c r="QWG474" s="73"/>
      <c r="QWH474" s="73"/>
      <c r="QWI474" s="73"/>
      <c r="QWJ474" s="73"/>
      <c r="QWK474" s="73"/>
      <c r="QWL474" s="73"/>
      <c r="QWM474" s="73"/>
      <c r="QWN474" s="73"/>
      <c r="QWO474" s="73"/>
      <c r="QWP474" s="73"/>
      <c r="QWQ474" s="73"/>
      <c r="QWR474" s="73"/>
      <c r="QWS474" s="73"/>
      <c r="QWT474" s="73"/>
      <c r="QWU474" s="73"/>
      <c r="QWV474" s="73"/>
      <c r="QWW474" s="73"/>
      <c r="QWX474" s="73"/>
      <c r="QWY474" s="73"/>
      <c r="QWZ474" s="73"/>
      <c r="QXA474" s="73"/>
      <c r="QXB474" s="73"/>
      <c r="QXC474" s="73"/>
      <c r="QXD474" s="73"/>
      <c r="QXE474" s="73"/>
      <c r="QXF474" s="73"/>
      <c r="QXG474" s="73"/>
      <c r="QXH474" s="73"/>
      <c r="QXI474" s="73"/>
      <c r="QXJ474" s="73"/>
      <c r="QXK474" s="73"/>
      <c r="QXL474" s="73"/>
      <c r="QXM474" s="73"/>
      <c r="QXN474" s="73"/>
      <c r="QXO474" s="73"/>
      <c r="QXP474" s="73"/>
      <c r="QXQ474" s="73"/>
      <c r="QXR474" s="73"/>
      <c r="QXS474" s="73"/>
      <c r="QXT474" s="73"/>
      <c r="QXU474" s="73"/>
      <c r="QXV474" s="73"/>
      <c r="QXW474" s="73"/>
      <c r="QXX474" s="73"/>
      <c r="QXY474" s="73"/>
      <c r="QXZ474" s="73"/>
      <c r="QYA474" s="73"/>
      <c r="QYB474" s="73"/>
      <c r="QYC474" s="73"/>
      <c r="QYD474" s="73"/>
      <c r="QYE474" s="73"/>
      <c r="QYF474" s="73"/>
      <c r="QYG474" s="73"/>
      <c r="QYH474" s="73"/>
      <c r="QYI474" s="73"/>
      <c r="QYJ474" s="73"/>
      <c r="QYK474" s="73"/>
      <c r="QYL474" s="73"/>
      <c r="QYM474" s="73"/>
      <c r="QYN474" s="73"/>
      <c r="QYO474" s="73"/>
      <c r="QYP474" s="73"/>
      <c r="QYQ474" s="73"/>
      <c r="QYR474" s="73"/>
      <c r="QYS474" s="73"/>
      <c r="QYT474" s="73"/>
      <c r="QYU474" s="73"/>
      <c r="QYV474" s="73"/>
      <c r="QYW474" s="73"/>
      <c r="QYX474" s="73"/>
      <c r="QYY474" s="73"/>
      <c r="QYZ474" s="73"/>
      <c r="QZA474" s="73"/>
      <c r="QZB474" s="73"/>
      <c r="QZC474" s="73"/>
      <c r="QZD474" s="73"/>
      <c r="QZE474" s="73"/>
      <c r="QZF474" s="73"/>
      <c r="QZG474" s="73"/>
      <c r="QZH474" s="73"/>
      <c r="QZI474" s="73"/>
      <c r="QZJ474" s="73"/>
      <c r="QZK474" s="73"/>
      <c r="QZL474" s="73"/>
      <c r="QZM474" s="73"/>
      <c r="QZN474" s="73"/>
      <c r="QZO474" s="73"/>
      <c r="QZP474" s="73"/>
      <c r="QZQ474" s="73"/>
      <c r="QZR474" s="73"/>
      <c r="QZS474" s="73"/>
      <c r="QZT474" s="73"/>
      <c r="QZU474" s="73"/>
      <c r="QZV474" s="73"/>
      <c r="QZW474" s="73"/>
      <c r="QZX474" s="73"/>
      <c r="QZY474" s="73"/>
      <c r="QZZ474" s="73"/>
      <c r="RAA474" s="73"/>
      <c r="RAB474" s="73"/>
      <c r="RAC474" s="73"/>
      <c r="RAD474" s="73"/>
      <c r="RAE474" s="73"/>
      <c r="RAF474" s="73"/>
      <c r="RAG474" s="73"/>
      <c r="RAH474" s="73"/>
      <c r="RAI474" s="73"/>
      <c r="RAJ474" s="73"/>
      <c r="RAK474" s="73"/>
      <c r="RAL474" s="73"/>
      <c r="RAM474" s="73"/>
      <c r="RAN474" s="73"/>
      <c r="RAO474" s="73"/>
      <c r="RAP474" s="73"/>
      <c r="RAQ474" s="73"/>
      <c r="RAR474" s="73"/>
      <c r="RAS474" s="73"/>
      <c r="RAT474" s="73"/>
      <c r="RAU474" s="73"/>
      <c r="RAV474" s="73"/>
      <c r="RAW474" s="73"/>
      <c r="RAX474" s="73"/>
      <c r="RAY474" s="73"/>
      <c r="RAZ474" s="73"/>
      <c r="RBA474" s="73"/>
      <c r="RBB474" s="73"/>
      <c r="RBC474" s="73"/>
      <c r="RBD474" s="73"/>
      <c r="RBE474" s="73"/>
      <c r="RBF474" s="73"/>
      <c r="RBG474" s="73"/>
      <c r="RBH474" s="73"/>
      <c r="RBI474" s="73"/>
      <c r="RBJ474" s="73"/>
      <c r="RBK474" s="73"/>
      <c r="RBL474" s="73"/>
      <c r="RBM474" s="73"/>
      <c r="RBN474" s="73"/>
      <c r="RBO474" s="73"/>
      <c r="RBP474" s="73"/>
      <c r="RBQ474" s="73"/>
      <c r="RBR474" s="73"/>
      <c r="RBS474" s="73"/>
      <c r="RBT474" s="73"/>
      <c r="RBU474" s="73"/>
      <c r="RBV474" s="73"/>
      <c r="RBW474" s="73"/>
      <c r="RBX474" s="73"/>
      <c r="RBY474" s="73"/>
      <c r="RBZ474" s="73"/>
      <c r="RCA474" s="73"/>
      <c r="RCB474" s="73"/>
      <c r="RCC474" s="73"/>
      <c r="RCD474" s="73"/>
      <c r="RCE474" s="73"/>
      <c r="RCF474" s="73"/>
      <c r="RCG474" s="73"/>
      <c r="RCH474" s="73"/>
      <c r="RCI474" s="73"/>
      <c r="RCJ474" s="73"/>
      <c r="RCK474" s="73"/>
      <c r="RCL474" s="73"/>
      <c r="RCM474" s="73"/>
      <c r="RCN474" s="73"/>
      <c r="RCO474" s="73"/>
      <c r="RCP474" s="73"/>
      <c r="RCQ474" s="73"/>
      <c r="RCR474" s="73"/>
      <c r="RCS474" s="73"/>
      <c r="RCT474" s="73"/>
      <c r="RCU474" s="73"/>
      <c r="RCV474" s="73"/>
      <c r="RCW474" s="73"/>
      <c r="RCX474" s="73"/>
      <c r="RCY474" s="73"/>
      <c r="RCZ474" s="73"/>
      <c r="RDA474" s="73"/>
      <c r="RDB474" s="73"/>
      <c r="RDC474" s="73"/>
      <c r="RDD474" s="73"/>
      <c r="RDE474" s="73"/>
      <c r="RDF474" s="73"/>
      <c r="RDG474" s="73"/>
      <c r="RDH474" s="73"/>
      <c r="RDI474" s="73"/>
      <c r="RDJ474" s="73"/>
      <c r="RDK474" s="73"/>
      <c r="RDL474" s="73"/>
      <c r="RDM474" s="73"/>
      <c r="RDN474" s="73"/>
      <c r="RDO474" s="73"/>
      <c r="RDP474" s="73"/>
      <c r="RDQ474" s="73"/>
      <c r="RDR474" s="73"/>
      <c r="RDS474" s="73"/>
      <c r="RDT474" s="73"/>
      <c r="RDU474" s="73"/>
      <c r="RDV474" s="73"/>
      <c r="RDW474" s="73"/>
      <c r="RDX474" s="73"/>
      <c r="RDY474" s="73"/>
      <c r="RDZ474" s="73"/>
      <c r="REA474" s="73"/>
      <c r="REB474" s="73"/>
      <c r="REC474" s="73"/>
      <c r="RED474" s="73"/>
      <c r="REE474" s="73"/>
      <c r="REF474" s="73"/>
      <c r="REG474" s="73"/>
      <c r="REH474" s="73"/>
      <c r="REI474" s="73"/>
      <c r="REJ474" s="73"/>
      <c r="REK474" s="73"/>
      <c r="REL474" s="73"/>
      <c r="REM474" s="73"/>
      <c r="REN474" s="73"/>
      <c r="REO474" s="73"/>
      <c r="REP474" s="73"/>
      <c r="REQ474" s="73"/>
      <c r="RER474" s="73"/>
      <c r="RES474" s="73"/>
      <c r="RET474" s="73"/>
      <c r="REU474" s="73"/>
      <c r="REV474" s="73"/>
      <c r="REW474" s="73"/>
      <c r="REX474" s="73"/>
      <c r="REY474" s="73"/>
      <c r="REZ474" s="73"/>
      <c r="RFA474" s="73"/>
      <c r="RFB474" s="73"/>
      <c r="RFC474" s="73"/>
      <c r="RFD474" s="73"/>
      <c r="RFE474" s="73"/>
      <c r="RFF474" s="73"/>
      <c r="RFG474" s="73"/>
      <c r="RFH474" s="73"/>
      <c r="RFI474" s="73"/>
      <c r="RFJ474" s="73"/>
      <c r="RFK474" s="73"/>
      <c r="RFL474" s="73"/>
      <c r="RFM474" s="73"/>
      <c r="RFN474" s="73"/>
      <c r="RFO474" s="73"/>
      <c r="RFP474" s="73"/>
      <c r="RFQ474" s="73"/>
      <c r="RFR474" s="73"/>
      <c r="RFS474" s="73"/>
      <c r="RFT474" s="73"/>
      <c r="RFU474" s="73"/>
      <c r="RFV474" s="73"/>
      <c r="RFW474" s="73"/>
      <c r="RFX474" s="73"/>
      <c r="RFY474" s="73"/>
      <c r="RFZ474" s="73"/>
      <c r="RGA474" s="73"/>
      <c r="RGB474" s="73"/>
      <c r="RGC474" s="73"/>
      <c r="RGD474" s="73"/>
      <c r="RGE474" s="73"/>
      <c r="RGF474" s="73"/>
      <c r="RGG474" s="73"/>
      <c r="RGH474" s="73"/>
      <c r="RGI474" s="73"/>
      <c r="RGJ474" s="73"/>
      <c r="RGK474" s="73"/>
      <c r="RGL474" s="73"/>
      <c r="RGM474" s="73"/>
      <c r="RGN474" s="73"/>
      <c r="RGO474" s="73"/>
      <c r="RGP474" s="73"/>
      <c r="RGQ474" s="73"/>
      <c r="RGR474" s="73"/>
      <c r="RGS474" s="73"/>
      <c r="RGT474" s="73"/>
      <c r="RGU474" s="73"/>
      <c r="RGV474" s="73"/>
      <c r="RGW474" s="73"/>
      <c r="RGX474" s="73"/>
      <c r="RGY474" s="73"/>
      <c r="RGZ474" s="73"/>
      <c r="RHA474" s="73"/>
      <c r="RHB474" s="73"/>
      <c r="RHC474" s="73"/>
      <c r="RHD474" s="73"/>
      <c r="RHE474" s="73"/>
      <c r="RHF474" s="73"/>
      <c r="RHG474" s="73"/>
      <c r="RHH474" s="73"/>
      <c r="RHI474" s="73"/>
      <c r="RHJ474" s="73"/>
      <c r="RHK474" s="73"/>
      <c r="RHL474" s="73"/>
      <c r="RHM474" s="73"/>
      <c r="RHN474" s="73"/>
      <c r="RHO474" s="73"/>
      <c r="RHP474" s="73"/>
      <c r="RHQ474" s="73"/>
      <c r="RHR474" s="73"/>
      <c r="RHS474" s="73"/>
      <c r="RHT474" s="73"/>
      <c r="RHU474" s="73"/>
      <c r="RHV474" s="73"/>
      <c r="RHW474" s="73"/>
      <c r="RHX474" s="73"/>
      <c r="RHY474" s="73"/>
      <c r="RHZ474" s="73"/>
      <c r="RIA474" s="73"/>
      <c r="RIB474" s="73"/>
      <c r="RIC474" s="73"/>
      <c r="RID474" s="73"/>
      <c r="RIE474" s="73"/>
      <c r="RIF474" s="73"/>
      <c r="RIG474" s="73"/>
      <c r="RIH474" s="73"/>
      <c r="RII474" s="73"/>
      <c r="RIJ474" s="73"/>
      <c r="RIK474" s="73"/>
      <c r="RIL474" s="73"/>
      <c r="RIM474" s="73"/>
      <c r="RIN474" s="73"/>
      <c r="RIO474" s="73"/>
      <c r="RIP474" s="73"/>
      <c r="RIQ474" s="73"/>
      <c r="RIR474" s="73"/>
      <c r="RIS474" s="73"/>
      <c r="RIT474" s="73"/>
      <c r="RIU474" s="73"/>
      <c r="RIV474" s="73"/>
      <c r="RIW474" s="73"/>
      <c r="RIX474" s="73"/>
      <c r="RIY474" s="73"/>
      <c r="RIZ474" s="73"/>
      <c r="RJA474" s="73"/>
      <c r="RJB474" s="73"/>
      <c r="RJC474" s="73"/>
      <c r="RJD474" s="73"/>
      <c r="RJE474" s="73"/>
      <c r="RJF474" s="73"/>
      <c r="RJG474" s="73"/>
      <c r="RJH474" s="73"/>
      <c r="RJI474" s="73"/>
      <c r="RJJ474" s="73"/>
      <c r="RJK474" s="73"/>
      <c r="RJL474" s="73"/>
      <c r="RJM474" s="73"/>
      <c r="RJN474" s="73"/>
      <c r="RJO474" s="73"/>
      <c r="RJP474" s="73"/>
      <c r="RJQ474" s="73"/>
      <c r="RJR474" s="73"/>
      <c r="RJS474" s="73"/>
      <c r="RJT474" s="73"/>
      <c r="RJU474" s="73"/>
      <c r="RJV474" s="73"/>
      <c r="RJW474" s="73"/>
      <c r="RJX474" s="73"/>
      <c r="RJY474" s="73"/>
      <c r="RJZ474" s="73"/>
      <c r="RKA474" s="73"/>
      <c r="RKB474" s="73"/>
      <c r="RKC474" s="73"/>
      <c r="RKD474" s="73"/>
      <c r="RKE474" s="73"/>
      <c r="RKF474" s="73"/>
      <c r="RKG474" s="73"/>
      <c r="RKH474" s="73"/>
      <c r="RKI474" s="73"/>
      <c r="RKJ474" s="73"/>
      <c r="RKK474" s="73"/>
      <c r="RKL474" s="73"/>
      <c r="RKM474" s="73"/>
      <c r="RKN474" s="73"/>
      <c r="RKO474" s="73"/>
      <c r="RKP474" s="73"/>
      <c r="RKQ474" s="73"/>
      <c r="RKR474" s="73"/>
      <c r="RKS474" s="73"/>
      <c r="RKT474" s="73"/>
      <c r="RKU474" s="73"/>
      <c r="RKV474" s="73"/>
      <c r="RKW474" s="73"/>
      <c r="RKX474" s="73"/>
      <c r="RKY474" s="73"/>
      <c r="RKZ474" s="73"/>
      <c r="RLA474" s="73"/>
      <c r="RLB474" s="73"/>
      <c r="RLC474" s="73"/>
      <c r="RLD474" s="73"/>
      <c r="RLE474" s="73"/>
      <c r="RLF474" s="73"/>
      <c r="RLG474" s="73"/>
      <c r="RLH474" s="73"/>
      <c r="RLI474" s="73"/>
      <c r="RLJ474" s="73"/>
      <c r="RLK474" s="73"/>
      <c r="RLL474" s="73"/>
      <c r="RLM474" s="73"/>
      <c r="RLN474" s="73"/>
      <c r="RLO474" s="73"/>
      <c r="RLP474" s="73"/>
      <c r="RLQ474" s="73"/>
      <c r="RLR474" s="73"/>
      <c r="RLS474" s="73"/>
      <c r="RLT474" s="73"/>
      <c r="RLU474" s="73"/>
      <c r="RLV474" s="73"/>
      <c r="RLW474" s="73"/>
      <c r="RLX474" s="73"/>
      <c r="RLY474" s="73"/>
      <c r="RLZ474" s="73"/>
      <c r="RMA474" s="73"/>
      <c r="RMB474" s="73"/>
      <c r="RMC474" s="73"/>
      <c r="RMD474" s="73"/>
      <c r="RME474" s="73"/>
      <c r="RMF474" s="73"/>
      <c r="RMG474" s="73"/>
      <c r="RMH474" s="73"/>
      <c r="RMI474" s="73"/>
      <c r="RMJ474" s="73"/>
      <c r="RMK474" s="73"/>
      <c r="RML474" s="73"/>
      <c r="RMM474" s="73"/>
      <c r="RMN474" s="73"/>
      <c r="RMO474" s="73"/>
      <c r="RMP474" s="73"/>
      <c r="RMQ474" s="73"/>
      <c r="RMR474" s="73"/>
      <c r="RMS474" s="73"/>
      <c r="RMT474" s="73"/>
      <c r="RMU474" s="73"/>
      <c r="RMV474" s="73"/>
      <c r="RMW474" s="73"/>
      <c r="RMX474" s="73"/>
      <c r="RMY474" s="73"/>
      <c r="RMZ474" s="73"/>
      <c r="RNA474" s="73"/>
      <c r="RNB474" s="73"/>
      <c r="RNC474" s="73"/>
      <c r="RND474" s="73"/>
      <c r="RNE474" s="73"/>
      <c r="RNF474" s="73"/>
      <c r="RNG474" s="73"/>
      <c r="RNH474" s="73"/>
      <c r="RNI474" s="73"/>
      <c r="RNJ474" s="73"/>
      <c r="RNK474" s="73"/>
      <c r="RNL474" s="73"/>
      <c r="RNM474" s="73"/>
      <c r="RNN474" s="73"/>
      <c r="RNO474" s="73"/>
      <c r="RNP474" s="73"/>
      <c r="RNQ474" s="73"/>
      <c r="RNR474" s="73"/>
      <c r="RNS474" s="73"/>
      <c r="RNT474" s="73"/>
      <c r="RNU474" s="73"/>
      <c r="RNV474" s="73"/>
      <c r="RNW474" s="73"/>
      <c r="RNX474" s="73"/>
      <c r="RNY474" s="73"/>
      <c r="RNZ474" s="73"/>
      <c r="ROA474" s="73"/>
      <c r="ROB474" s="73"/>
      <c r="ROC474" s="73"/>
      <c r="ROD474" s="73"/>
      <c r="ROE474" s="73"/>
      <c r="ROF474" s="73"/>
      <c r="ROG474" s="73"/>
      <c r="ROH474" s="73"/>
      <c r="ROI474" s="73"/>
      <c r="ROJ474" s="73"/>
      <c r="ROK474" s="73"/>
      <c r="ROL474" s="73"/>
      <c r="ROM474" s="73"/>
      <c r="RON474" s="73"/>
      <c r="ROO474" s="73"/>
      <c r="ROP474" s="73"/>
      <c r="ROQ474" s="73"/>
      <c r="ROR474" s="73"/>
      <c r="ROS474" s="73"/>
      <c r="ROT474" s="73"/>
      <c r="ROU474" s="73"/>
      <c r="ROV474" s="73"/>
      <c r="ROW474" s="73"/>
      <c r="ROX474" s="73"/>
      <c r="ROY474" s="73"/>
      <c r="ROZ474" s="73"/>
      <c r="RPA474" s="73"/>
      <c r="RPB474" s="73"/>
      <c r="RPC474" s="73"/>
      <c r="RPD474" s="73"/>
      <c r="RPE474" s="73"/>
      <c r="RPF474" s="73"/>
      <c r="RPG474" s="73"/>
      <c r="RPH474" s="73"/>
      <c r="RPI474" s="73"/>
      <c r="RPJ474" s="73"/>
      <c r="RPK474" s="73"/>
      <c r="RPL474" s="73"/>
      <c r="RPM474" s="73"/>
      <c r="RPN474" s="73"/>
      <c r="RPO474" s="73"/>
      <c r="RPP474" s="73"/>
      <c r="RPQ474" s="73"/>
      <c r="RPR474" s="73"/>
      <c r="RPS474" s="73"/>
      <c r="RPT474" s="73"/>
      <c r="RPU474" s="73"/>
      <c r="RPV474" s="73"/>
      <c r="RPW474" s="73"/>
      <c r="RPX474" s="73"/>
      <c r="RPY474" s="73"/>
      <c r="RPZ474" s="73"/>
      <c r="RQA474" s="73"/>
      <c r="RQB474" s="73"/>
      <c r="RQC474" s="73"/>
      <c r="RQD474" s="73"/>
      <c r="RQE474" s="73"/>
      <c r="RQF474" s="73"/>
      <c r="RQG474" s="73"/>
      <c r="RQH474" s="73"/>
      <c r="RQI474" s="73"/>
      <c r="RQJ474" s="73"/>
      <c r="RQK474" s="73"/>
      <c r="RQL474" s="73"/>
      <c r="RQM474" s="73"/>
      <c r="RQN474" s="73"/>
      <c r="RQO474" s="73"/>
      <c r="RQP474" s="73"/>
      <c r="RQQ474" s="73"/>
      <c r="RQR474" s="73"/>
      <c r="RQS474" s="73"/>
      <c r="RQT474" s="73"/>
      <c r="RQU474" s="73"/>
      <c r="RQV474" s="73"/>
      <c r="RQW474" s="73"/>
      <c r="RQX474" s="73"/>
      <c r="RQY474" s="73"/>
      <c r="RQZ474" s="73"/>
      <c r="RRA474" s="73"/>
      <c r="RRB474" s="73"/>
      <c r="RRC474" s="73"/>
      <c r="RRD474" s="73"/>
      <c r="RRE474" s="73"/>
      <c r="RRF474" s="73"/>
      <c r="RRG474" s="73"/>
      <c r="RRH474" s="73"/>
      <c r="RRI474" s="73"/>
      <c r="RRJ474" s="73"/>
      <c r="RRK474" s="73"/>
      <c r="RRL474" s="73"/>
      <c r="RRM474" s="73"/>
      <c r="RRN474" s="73"/>
      <c r="RRO474" s="73"/>
      <c r="RRP474" s="73"/>
      <c r="RRQ474" s="73"/>
      <c r="RRR474" s="73"/>
      <c r="RRS474" s="73"/>
      <c r="RRT474" s="73"/>
      <c r="RRU474" s="73"/>
      <c r="RRV474" s="73"/>
      <c r="RRW474" s="73"/>
      <c r="RRX474" s="73"/>
      <c r="RRY474" s="73"/>
      <c r="RRZ474" s="73"/>
      <c r="RSA474" s="73"/>
      <c r="RSB474" s="73"/>
      <c r="RSC474" s="73"/>
      <c r="RSD474" s="73"/>
      <c r="RSE474" s="73"/>
      <c r="RSF474" s="73"/>
      <c r="RSG474" s="73"/>
      <c r="RSH474" s="73"/>
      <c r="RSI474" s="73"/>
      <c r="RSJ474" s="73"/>
      <c r="RSK474" s="73"/>
      <c r="RSL474" s="73"/>
      <c r="RSM474" s="73"/>
      <c r="RSN474" s="73"/>
      <c r="RSO474" s="73"/>
      <c r="RSP474" s="73"/>
      <c r="RSQ474" s="73"/>
      <c r="RSR474" s="73"/>
      <c r="RSS474" s="73"/>
      <c r="RST474" s="73"/>
      <c r="RSU474" s="73"/>
      <c r="RSV474" s="73"/>
      <c r="RSW474" s="73"/>
      <c r="RSX474" s="73"/>
      <c r="RSY474" s="73"/>
      <c r="RSZ474" s="73"/>
      <c r="RTA474" s="73"/>
      <c r="RTB474" s="73"/>
      <c r="RTC474" s="73"/>
      <c r="RTD474" s="73"/>
      <c r="RTE474" s="73"/>
      <c r="RTF474" s="73"/>
      <c r="RTG474" s="73"/>
      <c r="RTH474" s="73"/>
      <c r="RTI474" s="73"/>
      <c r="RTJ474" s="73"/>
      <c r="RTK474" s="73"/>
      <c r="RTL474" s="73"/>
      <c r="RTM474" s="73"/>
      <c r="RTN474" s="73"/>
      <c r="RTO474" s="73"/>
      <c r="RTP474" s="73"/>
      <c r="RTQ474" s="73"/>
      <c r="RTR474" s="73"/>
      <c r="RTS474" s="73"/>
      <c r="RTT474" s="73"/>
      <c r="RTU474" s="73"/>
      <c r="RTV474" s="73"/>
      <c r="RTW474" s="73"/>
      <c r="RTX474" s="73"/>
      <c r="RTY474" s="73"/>
      <c r="RTZ474" s="73"/>
      <c r="RUA474" s="73"/>
      <c r="RUB474" s="73"/>
      <c r="RUC474" s="73"/>
      <c r="RUD474" s="73"/>
      <c r="RUE474" s="73"/>
      <c r="RUF474" s="73"/>
      <c r="RUG474" s="73"/>
      <c r="RUH474" s="73"/>
      <c r="RUI474" s="73"/>
      <c r="RUJ474" s="73"/>
      <c r="RUK474" s="73"/>
      <c r="RUL474" s="73"/>
      <c r="RUM474" s="73"/>
      <c r="RUN474" s="73"/>
      <c r="RUO474" s="73"/>
      <c r="RUP474" s="73"/>
      <c r="RUQ474" s="73"/>
      <c r="RUR474" s="73"/>
      <c r="RUS474" s="73"/>
      <c r="RUT474" s="73"/>
      <c r="RUU474" s="73"/>
      <c r="RUV474" s="73"/>
      <c r="RUW474" s="73"/>
      <c r="RUX474" s="73"/>
      <c r="RUY474" s="73"/>
      <c r="RUZ474" s="73"/>
      <c r="RVA474" s="73"/>
      <c r="RVB474" s="73"/>
      <c r="RVC474" s="73"/>
      <c r="RVD474" s="73"/>
      <c r="RVE474" s="73"/>
      <c r="RVF474" s="73"/>
      <c r="RVG474" s="73"/>
      <c r="RVH474" s="73"/>
      <c r="RVI474" s="73"/>
      <c r="RVJ474" s="73"/>
      <c r="RVK474" s="73"/>
      <c r="RVL474" s="73"/>
      <c r="RVM474" s="73"/>
      <c r="RVN474" s="73"/>
      <c r="RVO474" s="73"/>
      <c r="RVP474" s="73"/>
      <c r="RVQ474" s="73"/>
      <c r="RVR474" s="73"/>
      <c r="RVS474" s="73"/>
      <c r="RVT474" s="73"/>
      <c r="RVU474" s="73"/>
      <c r="RVV474" s="73"/>
      <c r="RVW474" s="73"/>
      <c r="RVX474" s="73"/>
      <c r="RVY474" s="73"/>
      <c r="RVZ474" s="73"/>
      <c r="RWA474" s="73"/>
      <c r="RWB474" s="73"/>
      <c r="RWC474" s="73"/>
      <c r="RWD474" s="73"/>
      <c r="RWE474" s="73"/>
      <c r="RWF474" s="73"/>
      <c r="RWG474" s="73"/>
      <c r="RWH474" s="73"/>
      <c r="RWI474" s="73"/>
      <c r="RWJ474" s="73"/>
      <c r="RWK474" s="73"/>
      <c r="RWL474" s="73"/>
      <c r="RWM474" s="73"/>
      <c r="RWN474" s="73"/>
      <c r="RWO474" s="73"/>
      <c r="RWP474" s="73"/>
      <c r="RWQ474" s="73"/>
      <c r="RWR474" s="73"/>
      <c r="RWS474" s="73"/>
      <c r="RWT474" s="73"/>
      <c r="RWU474" s="73"/>
      <c r="RWV474" s="73"/>
      <c r="RWW474" s="73"/>
      <c r="RWX474" s="73"/>
      <c r="RWY474" s="73"/>
      <c r="RWZ474" s="73"/>
      <c r="RXA474" s="73"/>
      <c r="RXB474" s="73"/>
      <c r="RXC474" s="73"/>
      <c r="RXD474" s="73"/>
      <c r="RXE474" s="73"/>
      <c r="RXF474" s="73"/>
      <c r="RXG474" s="73"/>
      <c r="RXH474" s="73"/>
      <c r="RXI474" s="73"/>
      <c r="RXJ474" s="73"/>
      <c r="RXK474" s="73"/>
      <c r="RXL474" s="73"/>
      <c r="RXM474" s="73"/>
      <c r="RXN474" s="73"/>
      <c r="RXO474" s="73"/>
      <c r="RXP474" s="73"/>
      <c r="RXQ474" s="73"/>
      <c r="RXR474" s="73"/>
      <c r="RXS474" s="73"/>
      <c r="RXT474" s="73"/>
      <c r="RXU474" s="73"/>
      <c r="RXV474" s="73"/>
      <c r="RXW474" s="73"/>
      <c r="RXX474" s="73"/>
      <c r="RXY474" s="73"/>
      <c r="RXZ474" s="73"/>
      <c r="RYA474" s="73"/>
      <c r="RYB474" s="73"/>
      <c r="RYC474" s="73"/>
      <c r="RYD474" s="73"/>
      <c r="RYE474" s="73"/>
      <c r="RYF474" s="73"/>
      <c r="RYG474" s="73"/>
      <c r="RYH474" s="73"/>
      <c r="RYI474" s="73"/>
      <c r="RYJ474" s="73"/>
      <c r="RYK474" s="73"/>
      <c r="RYL474" s="73"/>
      <c r="RYM474" s="73"/>
      <c r="RYN474" s="73"/>
      <c r="RYO474" s="73"/>
      <c r="RYP474" s="73"/>
      <c r="RYQ474" s="73"/>
      <c r="RYR474" s="73"/>
      <c r="RYS474" s="73"/>
      <c r="RYT474" s="73"/>
      <c r="RYU474" s="73"/>
      <c r="RYV474" s="73"/>
      <c r="RYW474" s="73"/>
      <c r="RYX474" s="73"/>
      <c r="RYY474" s="73"/>
      <c r="RYZ474" s="73"/>
      <c r="RZA474" s="73"/>
    </row>
    <row r="475" spans="1:12845" s="49" customFormat="1" x14ac:dyDescent="0.25">
      <c r="A475" s="16" t="s">
        <v>2060</v>
      </c>
      <c r="B475" s="48">
        <v>43984</v>
      </c>
      <c r="C475" s="49" t="s">
        <v>2136</v>
      </c>
      <c r="D475" s="49" t="s">
        <v>23</v>
      </c>
      <c r="E475" s="49" t="s">
        <v>24</v>
      </c>
      <c r="F475" s="11" t="s">
        <v>25</v>
      </c>
      <c r="G475" s="51" t="s">
        <v>2138</v>
      </c>
      <c r="I475" s="144"/>
      <c r="J475" s="52"/>
      <c r="L475" s="52"/>
      <c r="M475" s="49" t="s">
        <v>1157</v>
      </c>
      <c r="N475" s="49" t="s">
        <v>104</v>
      </c>
      <c r="O475" s="53" t="s">
        <v>2137</v>
      </c>
      <c r="P475" s="49" t="s">
        <v>1272</v>
      </c>
      <c r="R475" s="49">
        <v>55401</v>
      </c>
      <c r="S475" s="49">
        <v>44.984577000000002</v>
      </c>
      <c r="T475" s="49">
        <v>-93.269097000000002</v>
      </c>
      <c r="X475" s="42" t="s">
        <v>29</v>
      </c>
      <c r="Y475" s="10">
        <f t="shared" si="7"/>
        <v>2020</v>
      </c>
    </row>
    <row r="476" spans="1:12845" s="49" customFormat="1" x14ac:dyDescent="0.25">
      <c r="A476" s="16" t="s">
        <v>2060</v>
      </c>
      <c r="B476" s="48">
        <v>43986</v>
      </c>
      <c r="C476" s="49" t="s">
        <v>2139</v>
      </c>
      <c r="D476" s="49" t="s">
        <v>38</v>
      </c>
      <c r="E476" s="49" t="s">
        <v>24</v>
      </c>
      <c r="F476" s="11" t="s">
        <v>25</v>
      </c>
      <c r="G476" s="49" t="s">
        <v>2140</v>
      </c>
      <c r="H476" s="49" t="s">
        <v>1880</v>
      </c>
      <c r="I476" s="144">
        <v>877000</v>
      </c>
      <c r="J476" s="52"/>
      <c r="L476" s="52"/>
      <c r="N476" s="20" t="s">
        <v>37</v>
      </c>
      <c r="O476" s="60" t="s">
        <v>1891</v>
      </c>
      <c r="P476" s="49" t="s">
        <v>2141</v>
      </c>
      <c r="Q476" s="49" t="s">
        <v>2142</v>
      </c>
      <c r="R476" s="49">
        <v>55435</v>
      </c>
      <c r="S476" s="49">
        <v>44.860692999999998</v>
      </c>
      <c r="T476" s="49">
        <v>-93.330611000000005</v>
      </c>
      <c r="X476" s="42" t="s">
        <v>29</v>
      </c>
      <c r="Y476" s="10">
        <f t="shared" si="7"/>
        <v>2020</v>
      </c>
    </row>
    <row r="477" spans="1:12845" s="49" customFormat="1" x14ac:dyDescent="0.25">
      <c r="A477" s="16" t="s">
        <v>2060</v>
      </c>
      <c r="B477" s="48">
        <v>43991</v>
      </c>
      <c r="C477" s="49" t="s">
        <v>1823</v>
      </c>
      <c r="D477" s="49" t="s">
        <v>2143</v>
      </c>
      <c r="E477" s="49" t="s">
        <v>84</v>
      </c>
      <c r="F477" s="11" t="s">
        <v>25</v>
      </c>
      <c r="G477" s="51" t="s">
        <v>2146</v>
      </c>
      <c r="H477" s="49" t="s">
        <v>1880</v>
      </c>
      <c r="I477" s="144"/>
      <c r="J477" s="52">
        <v>30</v>
      </c>
      <c r="L477" s="52">
        <v>10700</v>
      </c>
      <c r="N477" s="49" t="s">
        <v>52</v>
      </c>
      <c r="O477" s="53" t="s">
        <v>2144</v>
      </c>
      <c r="P477" s="49" t="s">
        <v>1272</v>
      </c>
      <c r="Q477" s="71" t="s">
        <v>2145</v>
      </c>
      <c r="R477" s="49">
        <v>55102</v>
      </c>
      <c r="S477" s="49">
        <v>44.946398000000002</v>
      </c>
      <c r="T477" s="49">
        <v>-93.093676000000002</v>
      </c>
      <c r="X477" s="42" t="s">
        <v>29</v>
      </c>
      <c r="Y477" s="10">
        <f t="shared" si="7"/>
        <v>2020</v>
      </c>
    </row>
    <row r="478" spans="1:12845" s="49" customFormat="1" x14ac:dyDescent="0.25">
      <c r="A478" s="16" t="s">
        <v>2060</v>
      </c>
      <c r="B478" s="165">
        <v>43992</v>
      </c>
      <c r="C478" s="108" t="s">
        <v>2147</v>
      </c>
      <c r="D478" s="49" t="s">
        <v>2143</v>
      </c>
      <c r="E478" s="49" t="s">
        <v>84</v>
      </c>
      <c r="F478" s="11" t="s">
        <v>25</v>
      </c>
      <c r="G478" s="51" t="s">
        <v>2150</v>
      </c>
      <c r="H478" s="49" t="s">
        <v>1880</v>
      </c>
      <c r="I478" s="142"/>
      <c r="J478" s="105">
        <v>50</v>
      </c>
      <c r="L478" s="52">
        <v>10700</v>
      </c>
      <c r="M478" s="49" t="s">
        <v>2148</v>
      </c>
      <c r="N478" s="49" t="s">
        <v>51</v>
      </c>
      <c r="O478" s="53" t="s">
        <v>2149</v>
      </c>
      <c r="P478" s="49" t="s">
        <v>1272</v>
      </c>
      <c r="Q478" s="49" t="s">
        <v>735</v>
      </c>
      <c r="R478" s="49">
        <v>55102</v>
      </c>
      <c r="S478" s="49">
        <v>44.946398000000002</v>
      </c>
      <c r="T478" s="49">
        <v>-93.093676000000002</v>
      </c>
      <c r="X478" s="42" t="s">
        <v>29</v>
      </c>
      <c r="Y478" s="10">
        <f t="shared" si="7"/>
        <v>2020</v>
      </c>
    </row>
    <row r="479" spans="1:12845" s="49" customFormat="1" x14ac:dyDescent="0.25">
      <c r="A479" s="16" t="s">
        <v>2060</v>
      </c>
      <c r="B479" s="48">
        <v>43992</v>
      </c>
      <c r="C479" s="49" t="s">
        <v>2151</v>
      </c>
      <c r="D479" s="49" t="s">
        <v>155</v>
      </c>
      <c r="E479" s="49" t="s">
        <v>84</v>
      </c>
      <c r="F479" s="11" t="s">
        <v>25</v>
      </c>
      <c r="G479" s="51" t="s">
        <v>2152</v>
      </c>
      <c r="I479" s="248">
        <v>734655</v>
      </c>
      <c r="J479" s="52">
        <v>50</v>
      </c>
      <c r="L479" s="52"/>
      <c r="N479" s="20" t="s">
        <v>37</v>
      </c>
      <c r="O479" s="49" t="s">
        <v>156</v>
      </c>
      <c r="P479" s="49" t="s">
        <v>2153</v>
      </c>
      <c r="R479" s="49">
        <v>55101</v>
      </c>
      <c r="S479" s="49">
        <v>44.951483000000003</v>
      </c>
      <c r="T479" s="49">
        <v>-93.090648999999999</v>
      </c>
      <c r="X479" s="42" t="s">
        <v>29</v>
      </c>
      <c r="Y479" s="10">
        <f t="shared" si="7"/>
        <v>2020</v>
      </c>
    </row>
    <row r="480" spans="1:12845" s="49" customFormat="1" x14ac:dyDescent="0.25">
      <c r="A480" s="16" t="s">
        <v>2060</v>
      </c>
      <c r="B480" s="83">
        <v>43992</v>
      </c>
      <c r="C480" s="78" t="s">
        <v>2232</v>
      </c>
      <c r="D480" s="78" t="s">
        <v>228</v>
      </c>
      <c r="E480" s="73" t="s">
        <v>229</v>
      </c>
      <c r="F480" s="11" t="s">
        <v>25</v>
      </c>
      <c r="G480" s="73" t="s">
        <v>2236</v>
      </c>
      <c r="H480" s="73" t="s">
        <v>2228</v>
      </c>
      <c r="I480" s="239">
        <v>30000000</v>
      </c>
      <c r="J480" s="74">
        <v>68</v>
      </c>
      <c r="L480" s="74">
        <v>200000</v>
      </c>
      <c r="M480" s="20" t="s">
        <v>2509</v>
      </c>
      <c r="N480" s="73" t="s">
        <v>33</v>
      </c>
      <c r="O480" s="75" t="s">
        <v>2233</v>
      </c>
      <c r="P480" s="73"/>
      <c r="Q480" s="73" t="s">
        <v>2234</v>
      </c>
      <c r="R480" s="73">
        <v>56187</v>
      </c>
      <c r="S480" s="73">
        <v>43.634849000000003</v>
      </c>
      <c r="T480" s="73">
        <v>-95.570030000000003</v>
      </c>
      <c r="U480" s="73" t="s">
        <v>2133</v>
      </c>
      <c r="V480" s="73" t="s">
        <v>2235</v>
      </c>
      <c r="W480" s="81">
        <f>450000+175000</f>
        <v>625000</v>
      </c>
      <c r="X480" s="73" t="s">
        <v>58</v>
      </c>
      <c r="Y480" s="10">
        <f t="shared" si="7"/>
        <v>2020</v>
      </c>
    </row>
    <row r="481" spans="1:12845" s="73" customFormat="1" x14ac:dyDescent="0.25">
      <c r="A481" s="16" t="s">
        <v>2060</v>
      </c>
      <c r="B481" s="48">
        <v>43997</v>
      </c>
      <c r="C481" s="49" t="s">
        <v>2154</v>
      </c>
      <c r="D481" s="49" t="s">
        <v>38</v>
      </c>
      <c r="E481" s="49" t="s">
        <v>24</v>
      </c>
      <c r="F481" s="11" t="s">
        <v>25</v>
      </c>
      <c r="G481" s="49" t="s">
        <v>2155</v>
      </c>
      <c r="H481" s="49"/>
      <c r="I481" s="144">
        <v>800000</v>
      </c>
      <c r="J481" s="52"/>
      <c r="K481" s="49"/>
      <c r="L481" s="52"/>
      <c r="M481" s="49" t="s">
        <v>2156</v>
      </c>
      <c r="N481" s="49" t="s">
        <v>151</v>
      </c>
      <c r="O481" s="60" t="s">
        <v>1891</v>
      </c>
      <c r="P481" s="49" t="s">
        <v>2141</v>
      </c>
      <c r="Q481" s="49" t="s">
        <v>2157</v>
      </c>
      <c r="R481" s="49">
        <v>55420</v>
      </c>
      <c r="S481" s="49">
        <v>44.859059999999999</v>
      </c>
      <c r="T481" s="49">
        <v>-93.264100999999997</v>
      </c>
      <c r="U481" s="49"/>
      <c r="V481" s="49"/>
      <c r="W481" s="49"/>
      <c r="X481" s="42" t="s">
        <v>29</v>
      </c>
      <c r="Y481" s="10">
        <f t="shared" si="7"/>
        <v>2020</v>
      </c>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DQ481" s="49"/>
      <c r="DR481" s="49"/>
      <c r="DS481" s="49"/>
      <c r="DT481" s="49"/>
      <c r="DU481" s="49"/>
      <c r="DV481" s="49"/>
      <c r="DW481" s="49"/>
      <c r="DX481" s="49"/>
      <c r="DY481" s="49"/>
      <c r="DZ481" s="49"/>
      <c r="EA481" s="49"/>
      <c r="EB481" s="49"/>
      <c r="EC481" s="49"/>
      <c r="ED481" s="49"/>
      <c r="EE481" s="49"/>
      <c r="EF481" s="49"/>
      <c r="EG481" s="49"/>
      <c r="EH481" s="49"/>
      <c r="EI481" s="49"/>
      <c r="EJ481" s="49"/>
      <c r="EK481" s="49"/>
      <c r="EL481" s="49"/>
      <c r="EM481" s="49"/>
      <c r="EN481" s="49"/>
      <c r="EO481" s="49"/>
      <c r="EP481" s="49"/>
      <c r="EQ481" s="49"/>
      <c r="ER481" s="49"/>
      <c r="ES481" s="49"/>
      <c r="ET481" s="49"/>
      <c r="EU481" s="49"/>
      <c r="EV481" s="49"/>
      <c r="EW481" s="49"/>
      <c r="EX481" s="49"/>
      <c r="EY481" s="49"/>
      <c r="EZ481" s="49"/>
      <c r="FA481" s="49"/>
      <c r="FB481" s="49"/>
      <c r="FC481" s="49"/>
      <c r="FD481" s="49"/>
      <c r="FE481" s="49"/>
      <c r="FF481" s="49"/>
      <c r="FG481" s="49"/>
      <c r="FH481" s="49"/>
      <c r="FI481" s="49"/>
      <c r="FJ481" s="49"/>
      <c r="FK481" s="49"/>
      <c r="FL481" s="49"/>
      <c r="FM481" s="49"/>
      <c r="FN481" s="49"/>
      <c r="FO481" s="49"/>
      <c r="FP481" s="49"/>
      <c r="FQ481" s="49"/>
      <c r="FR481" s="49"/>
      <c r="FS481" s="49"/>
      <c r="FT481" s="49"/>
      <c r="FU481" s="49"/>
      <c r="FV481" s="49"/>
      <c r="FW481" s="49"/>
      <c r="FX481" s="49"/>
      <c r="FY481" s="49"/>
      <c r="FZ481" s="49"/>
      <c r="GA481" s="49"/>
      <c r="GB481" s="49"/>
      <c r="GC481" s="49"/>
      <c r="GD481" s="49"/>
      <c r="GE481" s="49"/>
      <c r="GF481" s="49"/>
      <c r="GG481" s="49"/>
      <c r="GH481" s="49"/>
      <c r="GI481" s="49"/>
      <c r="GJ481" s="49"/>
      <c r="GK481" s="49"/>
      <c r="GL481" s="49"/>
      <c r="GM481" s="49"/>
      <c r="GN481" s="49"/>
      <c r="GO481" s="49"/>
      <c r="GP481" s="49"/>
      <c r="GQ481" s="49"/>
      <c r="GR481" s="49"/>
      <c r="GS481" s="49"/>
      <c r="GT481" s="49"/>
      <c r="GU481" s="49"/>
      <c r="GV481" s="49"/>
      <c r="GW481" s="49"/>
      <c r="GX481" s="49"/>
      <c r="GY481" s="49"/>
      <c r="GZ481" s="49"/>
      <c r="HA481" s="49"/>
      <c r="HB481" s="49"/>
      <c r="HC481" s="49"/>
      <c r="HD481" s="49"/>
      <c r="HE481" s="49"/>
      <c r="HF481" s="49"/>
      <c r="HG481" s="49"/>
      <c r="HH481" s="49"/>
      <c r="HI481" s="49"/>
      <c r="HJ481" s="49"/>
      <c r="HK481" s="49"/>
      <c r="HL481" s="49"/>
      <c r="HM481" s="49"/>
      <c r="HN481" s="49"/>
      <c r="HO481" s="49"/>
      <c r="HP481" s="49"/>
      <c r="HQ481" s="49"/>
      <c r="HR481" s="49"/>
      <c r="HS481" s="49"/>
      <c r="HT481" s="49"/>
      <c r="HU481" s="49"/>
      <c r="HV481" s="49"/>
      <c r="HW481" s="49"/>
      <c r="HX481" s="49"/>
      <c r="HY481" s="49"/>
      <c r="HZ481" s="49"/>
      <c r="IA481" s="49"/>
      <c r="IB481" s="49"/>
      <c r="IC481" s="49"/>
      <c r="ID481" s="49"/>
      <c r="IE481" s="49"/>
      <c r="IF481" s="49"/>
      <c r="IG481" s="49"/>
      <c r="IH481" s="49"/>
      <c r="II481" s="49"/>
      <c r="IJ481" s="49"/>
      <c r="IK481" s="49"/>
      <c r="IL481" s="49"/>
      <c r="IM481" s="49"/>
      <c r="IN481" s="49"/>
      <c r="IO481" s="49"/>
      <c r="IP481" s="49"/>
      <c r="IQ481" s="49"/>
      <c r="IR481" s="49"/>
      <c r="IS481" s="49"/>
      <c r="IT481" s="49"/>
      <c r="IU481" s="49"/>
      <c r="IV481" s="49"/>
      <c r="IW481" s="49"/>
      <c r="IX481" s="49"/>
      <c r="IY481" s="49"/>
      <c r="IZ481" s="49"/>
      <c r="JA481" s="49"/>
      <c r="JB481" s="49"/>
      <c r="JC481" s="49"/>
      <c r="JD481" s="49"/>
      <c r="JE481" s="49"/>
      <c r="JF481" s="49"/>
      <c r="JG481" s="49"/>
      <c r="JH481" s="49"/>
      <c r="JI481" s="49"/>
      <c r="JJ481" s="49"/>
      <c r="JK481" s="49"/>
      <c r="JL481" s="49"/>
      <c r="JM481" s="49"/>
      <c r="JN481" s="49"/>
      <c r="JO481" s="49"/>
      <c r="JP481" s="49"/>
      <c r="JQ481" s="49"/>
      <c r="JR481" s="49"/>
      <c r="JS481" s="49"/>
      <c r="JT481" s="49"/>
      <c r="JU481" s="49"/>
      <c r="JV481" s="49"/>
      <c r="JW481" s="49"/>
      <c r="JX481" s="49"/>
      <c r="JY481" s="49"/>
      <c r="JZ481" s="49"/>
      <c r="KA481" s="49"/>
      <c r="KB481" s="49"/>
      <c r="KC481" s="49"/>
      <c r="KD481" s="49"/>
      <c r="KE481" s="49"/>
      <c r="KF481" s="49"/>
      <c r="KG481" s="49"/>
      <c r="KH481" s="49"/>
      <c r="KI481" s="49"/>
      <c r="KJ481" s="49"/>
      <c r="KK481" s="49"/>
      <c r="KL481" s="49"/>
      <c r="KM481" s="49"/>
      <c r="KN481" s="49"/>
      <c r="KO481" s="49"/>
      <c r="KP481" s="49"/>
      <c r="KQ481" s="49"/>
      <c r="KR481" s="49"/>
      <c r="KS481" s="49"/>
      <c r="KT481" s="49"/>
      <c r="KU481" s="49"/>
      <c r="KV481" s="49"/>
      <c r="KW481" s="49"/>
      <c r="KX481" s="49"/>
      <c r="KY481" s="49"/>
      <c r="KZ481" s="49"/>
      <c r="LA481" s="49"/>
      <c r="LB481" s="49"/>
      <c r="LC481" s="49"/>
      <c r="LD481" s="49"/>
      <c r="LE481" s="49"/>
      <c r="LF481" s="49"/>
      <c r="LG481" s="49"/>
      <c r="LH481" s="49"/>
      <c r="LI481" s="49"/>
      <c r="LJ481" s="49"/>
      <c r="LK481" s="49"/>
      <c r="LL481" s="49"/>
      <c r="LM481" s="49"/>
      <c r="LN481" s="49"/>
      <c r="LO481" s="49"/>
      <c r="LP481" s="49"/>
      <c r="LQ481" s="49"/>
      <c r="LR481" s="49"/>
      <c r="LS481" s="49"/>
      <c r="LT481" s="49"/>
      <c r="LU481" s="49"/>
      <c r="LV481" s="49"/>
      <c r="LW481" s="49"/>
      <c r="LX481" s="49"/>
      <c r="LY481" s="49"/>
      <c r="LZ481" s="49"/>
      <c r="MA481" s="49"/>
      <c r="MB481" s="49"/>
      <c r="MC481" s="49"/>
      <c r="MD481" s="49"/>
      <c r="ME481" s="49"/>
      <c r="MF481" s="49"/>
      <c r="MG481" s="49"/>
      <c r="MH481" s="49"/>
      <c r="MI481" s="49"/>
      <c r="MJ481" s="49"/>
      <c r="MK481" s="49"/>
      <c r="ML481" s="49"/>
      <c r="MM481" s="49"/>
      <c r="MN481" s="49"/>
      <c r="MO481" s="49"/>
      <c r="MP481" s="49"/>
      <c r="MQ481" s="49"/>
      <c r="MR481" s="49"/>
      <c r="MS481" s="49"/>
      <c r="MT481" s="49"/>
      <c r="MU481" s="49"/>
      <c r="MV481" s="49"/>
      <c r="MW481" s="49"/>
      <c r="MX481" s="49"/>
      <c r="MY481" s="49"/>
      <c r="MZ481" s="49"/>
      <c r="NA481" s="49"/>
      <c r="NB481" s="49"/>
      <c r="NC481" s="49"/>
      <c r="ND481" s="49"/>
      <c r="NE481" s="49"/>
      <c r="NF481" s="49"/>
      <c r="NG481" s="49"/>
      <c r="NH481" s="49"/>
      <c r="NI481" s="49"/>
      <c r="NJ481" s="49"/>
      <c r="NK481" s="49"/>
      <c r="NL481" s="49"/>
      <c r="NM481" s="49"/>
      <c r="NN481" s="49"/>
      <c r="NO481" s="49"/>
      <c r="NP481" s="49"/>
      <c r="NQ481" s="49"/>
      <c r="NR481" s="49"/>
      <c r="NS481" s="49"/>
      <c r="NT481" s="49"/>
      <c r="NU481" s="49"/>
      <c r="NV481" s="49"/>
      <c r="NW481" s="49"/>
      <c r="NX481" s="49"/>
      <c r="NY481" s="49"/>
      <c r="NZ481" s="49"/>
      <c r="OA481" s="49"/>
      <c r="OB481" s="49"/>
      <c r="OC481" s="49"/>
      <c r="OD481" s="49"/>
      <c r="OE481" s="49"/>
      <c r="OF481" s="49"/>
      <c r="OG481" s="49"/>
      <c r="OH481" s="49"/>
      <c r="OI481" s="49"/>
      <c r="OJ481" s="49"/>
      <c r="OK481" s="49"/>
      <c r="OL481" s="49"/>
      <c r="OM481" s="49"/>
      <c r="ON481" s="49"/>
      <c r="OO481" s="49"/>
      <c r="OP481" s="49"/>
      <c r="OQ481" s="49"/>
      <c r="OR481" s="49"/>
      <c r="OS481" s="49"/>
      <c r="OT481" s="49"/>
      <c r="OU481" s="49"/>
      <c r="OV481" s="49"/>
      <c r="OW481" s="49"/>
      <c r="OX481" s="49"/>
      <c r="OY481" s="49"/>
      <c r="OZ481" s="49"/>
      <c r="PA481" s="49"/>
      <c r="PB481" s="49"/>
      <c r="PC481" s="49"/>
      <c r="PD481" s="49"/>
      <c r="PE481" s="49"/>
      <c r="PF481" s="49"/>
      <c r="PG481" s="49"/>
      <c r="PH481" s="49"/>
      <c r="PI481" s="49"/>
      <c r="PJ481" s="49"/>
      <c r="PK481" s="49"/>
      <c r="PL481" s="49"/>
      <c r="PM481" s="49"/>
      <c r="PN481" s="49"/>
      <c r="PO481" s="49"/>
      <c r="PP481" s="49"/>
      <c r="PQ481" s="49"/>
      <c r="PR481" s="49"/>
      <c r="PS481" s="49"/>
      <c r="PT481" s="49"/>
      <c r="PU481" s="49"/>
      <c r="PV481" s="49"/>
      <c r="PW481" s="49"/>
      <c r="PX481" s="49"/>
      <c r="PY481" s="49"/>
      <c r="PZ481" s="49"/>
      <c r="QA481" s="49"/>
      <c r="QB481" s="49"/>
      <c r="QC481" s="49"/>
      <c r="QD481" s="49"/>
      <c r="QE481" s="49"/>
      <c r="QF481" s="49"/>
      <c r="QG481" s="49"/>
      <c r="QH481" s="49"/>
      <c r="QI481" s="49"/>
      <c r="QJ481" s="49"/>
      <c r="QK481" s="49"/>
      <c r="QL481" s="49"/>
      <c r="QM481" s="49"/>
      <c r="QN481" s="49"/>
      <c r="QO481" s="49"/>
      <c r="QP481" s="49"/>
      <c r="QQ481" s="49"/>
      <c r="QR481" s="49"/>
      <c r="QS481" s="49"/>
      <c r="QT481" s="49"/>
      <c r="QU481" s="49"/>
      <c r="QV481" s="49"/>
      <c r="QW481" s="49"/>
      <c r="QX481" s="49"/>
      <c r="QY481" s="49"/>
      <c r="QZ481" s="49"/>
      <c r="RA481" s="49"/>
      <c r="RB481" s="49"/>
      <c r="RC481" s="49"/>
      <c r="RD481" s="49"/>
      <c r="RE481" s="49"/>
      <c r="RF481" s="49"/>
      <c r="RG481" s="49"/>
      <c r="RH481" s="49"/>
      <c r="RI481" s="49"/>
      <c r="RJ481" s="49"/>
      <c r="RK481" s="49"/>
      <c r="RL481" s="49"/>
      <c r="RM481" s="49"/>
      <c r="RN481" s="49"/>
      <c r="RO481" s="49"/>
      <c r="RP481" s="49"/>
      <c r="RQ481" s="49"/>
      <c r="RR481" s="49"/>
      <c r="RS481" s="49"/>
      <c r="RT481" s="49"/>
      <c r="RU481" s="49"/>
      <c r="RV481" s="49"/>
      <c r="RW481" s="49"/>
      <c r="RX481" s="49"/>
      <c r="RY481" s="49"/>
      <c r="RZ481" s="49"/>
      <c r="SA481" s="49"/>
      <c r="SB481" s="49"/>
      <c r="SC481" s="49"/>
      <c r="SD481" s="49"/>
      <c r="SE481" s="49"/>
      <c r="SF481" s="49"/>
      <c r="SG481" s="49"/>
      <c r="SH481" s="49"/>
      <c r="SI481" s="49"/>
      <c r="SJ481" s="49"/>
      <c r="SK481" s="49"/>
      <c r="SL481" s="49"/>
      <c r="SM481" s="49"/>
      <c r="SN481" s="49"/>
      <c r="SO481" s="49"/>
      <c r="SP481" s="49"/>
      <c r="SQ481" s="49"/>
      <c r="SR481" s="49"/>
      <c r="SS481" s="49"/>
      <c r="ST481" s="49"/>
      <c r="SU481" s="49"/>
      <c r="SV481" s="49"/>
      <c r="SW481" s="49"/>
      <c r="SX481" s="49"/>
      <c r="SY481" s="49"/>
      <c r="SZ481" s="49"/>
      <c r="TA481" s="49"/>
      <c r="TB481" s="49"/>
      <c r="TC481" s="49"/>
      <c r="TD481" s="49"/>
      <c r="TE481" s="49"/>
      <c r="TF481" s="49"/>
      <c r="TG481" s="49"/>
      <c r="TH481" s="49"/>
      <c r="TI481" s="49"/>
      <c r="TJ481" s="49"/>
      <c r="TK481" s="49"/>
      <c r="TL481" s="49"/>
      <c r="TM481" s="49"/>
      <c r="TN481" s="49"/>
      <c r="TO481" s="49"/>
      <c r="TP481" s="49"/>
      <c r="TQ481" s="49"/>
      <c r="TR481" s="49"/>
      <c r="TS481" s="49"/>
      <c r="TT481" s="49"/>
      <c r="TU481" s="49"/>
      <c r="TV481" s="49"/>
      <c r="TW481" s="49"/>
      <c r="TX481" s="49"/>
      <c r="TY481" s="49"/>
      <c r="TZ481" s="49"/>
      <c r="UA481" s="49"/>
      <c r="UB481" s="49"/>
      <c r="UC481" s="49"/>
      <c r="UD481" s="49"/>
      <c r="UE481" s="49"/>
      <c r="UF481" s="49"/>
      <c r="UG481" s="49"/>
      <c r="UH481" s="49"/>
      <c r="UI481" s="49"/>
      <c r="UJ481" s="49"/>
      <c r="UK481" s="49"/>
      <c r="UL481" s="49"/>
      <c r="UM481" s="49"/>
      <c r="UN481" s="49"/>
      <c r="UO481" s="49"/>
      <c r="UP481" s="49"/>
      <c r="UQ481" s="49"/>
      <c r="UR481" s="49"/>
      <c r="US481" s="49"/>
      <c r="UT481" s="49"/>
      <c r="UU481" s="49"/>
      <c r="UV481" s="49"/>
      <c r="UW481" s="49"/>
      <c r="UX481" s="49"/>
      <c r="UY481" s="49"/>
      <c r="UZ481" s="49"/>
      <c r="VA481" s="49"/>
      <c r="VB481" s="49"/>
      <c r="VC481" s="49"/>
      <c r="VD481" s="49"/>
      <c r="VE481" s="49"/>
      <c r="VF481" s="49"/>
      <c r="VG481" s="49"/>
      <c r="VH481" s="49"/>
      <c r="VI481" s="49"/>
      <c r="VJ481" s="49"/>
      <c r="VK481" s="49"/>
      <c r="VL481" s="49"/>
      <c r="VM481" s="49"/>
      <c r="VN481" s="49"/>
      <c r="VO481" s="49"/>
      <c r="VP481" s="49"/>
      <c r="VQ481" s="49"/>
      <c r="VR481" s="49"/>
      <c r="VS481" s="49"/>
      <c r="VT481" s="49"/>
      <c r="VU481" s="49"/>
      <c r="VV481" s="49"/>
      <c r="VW481" s="49"/>
      <c r="VX481" s="49"/>
      <c r="VY481" s="49"/>
      <c r="VZ481" s="49"/>
      <c r="WA481" s="49"/>
      <c r="WB481" s="49"/>
      <c r="WC481" s="49"/>
      <c r="WD481" s="49"/>
      <c r="WE481" s="49"/>
      <c r="WF481" s="49"/>
      <c r="WG481" s="49"/>
      <c r="WH481" s="49"/>
      <c r="WI481" s="49"/>
      <c r="WJ481" s="49"/>
      <c r="WK481" s="49"/>
      <c r="WL481" s="49"/>
      <c r="WM481" s="49"/>
      <c r="WN481" s="49"/>
      <c r="WO481" s="49"/>
      <c r="WP481" s="49"/>
      <c r="WQ481" s="49"/>
      <c r="WR481" s="49"/>
      <c r="WS481" s="49"/>
      <c r="WT481" s="49"/>
      <c r="WU481" s="49"/>
      <c r="WV481" s="49"/>
      <c r="WW481" s="49"/>
      <c r="WX481" s="49"/>
      <c r="WY481" s="49"/>
      <c r="WZ481" s="49"/>
      <c r="XA481" s="49"/>
      <c r="XB481" s="49"/>
      <c r="XC481" s="49"/>
      <c r="XD481" s="49"/>
      <c r="XE481" s="49"/>
      <c r="XF481" s="49"/>
      <c r="XG481" s="49"/>
      <c r="XH481" s="49"/>
      <c r="XI481" s="49"/>
      <c r="XJ481" s="49"/>
      <c r="XK481" s="49"/>
      <c r="XL481" s="49"/>
      <c r="XM481" s="49"/>
      <c r="XN481" s="49"/>
      <c r="XO481" s="49"/>
      <c r="XP481" s="49"/>
      <c r="XQ481" s="49"/>
      <c r="XR481" s="49"/>
      <c r="XS481" s="49"/>
      <c r="XT481" s="49"/>
      <c r="XU481" s="49"/>
      <c r="XV481" s="49"/>
      <c r="XW481" s="49"/>
      <c r="XX481" s="49"/>
      <c r="XY481" s="49"/>
      <c r="XZ481" s="49"/>
      <c r="YA481" s="49"/>
      <c r="YB481" s="49"/>
      <c r="YC481" s="49"/>
      <c r="YD481" s="49"/>
      <c r="YE481" s="49"/>
      <c r="YF481" s="49"/>
      <c r="YG481" s="49"/>
      <c r="YH481" s="49"/>
      <c r="YI481" s="49"/>
      <c r="YJ481" s="49"/>
      <c r="YK481" s="49"/>
      <c r="YL481" s="49"/>
      <c r="YM481" s="49"/>
      <c r="YN481" s="49"/>
      <c r="YO481" s="49"/>
      <c r="YP481" s="49"/>
      <c r="YQ481" s="49"/>
      <c r="YR481" s="49"/>
      <c r="YS481" s="49"/>
      <c r="YT481" s="49"/>
      <c r="YU481" s="49"/>
      <c r="YV481" s="49"/>
      <c r="YW481" s="49"/>
      <c r="YX481" s="49"/>
      <c r="YY481" s="49"/>
      <c r="YZ481" s="49"/>
      <c r="ZA481" s="49"/>
      <c r="ZB481" s="49"/>
      <c r="ZC481" s="49"/>
      <c r="ZD481" s="49"/>
      <c r="ZE481" s="49"/>
      <c r="ZF481" s="49"/>
      <c r="ZG481" s="49"/>
      <c r="ZH481" s="49"/>
      <c r="ZI481" s="49"/>
      <c r="ZJ481" s="49"/>
      <c r="ZK481" s="49"/>
      <c r="ZL481" s="49"/>
      <c r="ZM481" s="49"/>
      <c r="ZN481" s="49"/>
      <c r="ZO481" s="49"/>
      <c r="ZP481" s="49"/>
      <c r="ZQ481" s="49"/>
      <c r="ZR481" s="49"/>
      <c r="ZS481" s="49"/>
      <c r="ZT481" s="49"/>
      <c r="ZU481" s="49"/>
      <c r="ZV481" s="49"/>
      <c r="ZW481" s="49"/>
      <c r="ZX481" s="49"/>
      <c r="ZY481" s="49"/>
      <c r="ZZ481" s="49"/>
      <c r="AAA481" s="49"/>
      <c r="AAB481" s="49"/>
      <c r="AAC481" s="49"/>
      <c r="AAD481" s="49"/>
      <c r="AAE481" s="49"/>
      <c r="AAF481" s="49"/>
      <c r="AAG481" s="49"/>
      <c r="AAH481" s="49"/>
      <c r="AAI481" s="49"/>
      <c r="AAJ481" s="49"/>
      <c r="AAK481" s="49"/>
      <c r="AAL481" s="49"/>
      <c r="AAM481" s="49"/>
      <c r="AAN481" s="49"/>
      <c r="AAO481" s="49"/>
      <c r="AAP481" s="49"/>
      <c r="AAQ481" s="49"/>
      <c r="AAR481" s="49"/>
      <c r="AAS481" s="49"/>
      <c r="AAT481" s="49"/>
      <c r="AAU481" s="49"/>
      <c r="AAV481" s="49"/>
      <c r="AAW481" s="49"/>
      <c r="AAX481" s="49"/>
      <c r="AAY481" s="49"/>
      <c r="AAZ481" s="49"/>
      <c r="ABA481" s="49"/>
      <c r="ABB481" s="49"/>
      <c r="ABC481" s="49"/>
      <c r="ABD481" s="49"/>
      <c r="ABE481" s="49"/>
      <c r="ABF481" s="49"/>
      <c r="ABG481" s="49"/>
      <c r="ABH481" s="49"/>
      <c r="ABI481" s="49"/>
      <c r="ABJ481" s="49"/>
      <c r="ABK481" s="49"/>
      <c r="ABL481" s="49"/>
      <c r="ABM481" s="49"/>
      <c r="ABN481" s="49"/>
      <c r="ABO481" s="49"/>
      <c r="ABP481" s="49"/>
      <c r="ABQ481" s="49"/>
      <c r="ABR481" s="49"/>
      <c r="ABS481" s="49"/>
      <c r="ABT481" s="49"/>
      <c r="ABU481" s="49"/>
      <c r="ABV481" s="49"/>
      <c r="ABW481" s="49"/>
      <c r="ABX481" s="49"/>
      <c r="ABY481" s="49"/>
      <c r="ABZ481" s="49"/>
      <c r="ACA481" s="49"/>
      <c r="ACB481" s="49"/>
      <c r="ACC481" s="49"/>
      <c r="ACD481" s="49"/>
      <c r="ACE481" s="49"/>
      <c r="ACF481" s="49"/>
      <c r="ACG481" s="49"/>
      <c r="ACH481" s="49"/>
      <c r="ACI481" s="49"/>
      <c r="ACJ481" s="49"/>
      <c r="ACK481" s="49"/>
      <c r="ACL481" s="49"/>
      <c r="ACM481" s="49"/>
      <c r="ACN481" s="49"/>
      <c r="ACO481" s="49"/>
      <c r="ACP481" s="49"/>
      <c r="ACQ481" s="49"/>
      <c r="ACR481" s="49"/>
      <c r="ACS481" s="49"/>
      <c r="ACT481" s="49"/>
      <c r="ACU481" s="49"/>
      <c r="ACV481" s="49"/>
      <c r="ACW481" s="49"/>
      <c r="ACX481" s="49"/>
      <c r="ACY481" s="49"/>
      <c r="ACZ481" s="49"/>
      <c r="ADA481" s="49"/>
      <c r="ADB481" s="49"/>
      <c r="ADC481" s="49"/>
      <c r="ADD481" s="49"/>
      <c r="ADE481" s="49"/>
      <c r="ADF481" s="49"/>
      <c r="ADG481" s="49"/>
      <c r="ADH481" s="49"/>
      <c r="ADI481" s="49"/>
      <c r="ADJ481" s="49"/>
      <c r="ADK481" s="49"/>
      <c r="ADL481" s="49"/>
      <c r="ADM481" s="49"/>
      <c r="ADN481" s="49"/>
      <c r="ADO481" s="49"/>
      <c r="ADP481" s="49"/>
      <c r="ADQ481" s="49"/>
      <c r="ADR481" s="49"/>
      <c r="ADS481" s="49"/>
      <c r="ADT481" s="49"/>
      <c r="ADU481" s="49"/>
      <c r="ADV481" s="49"/>
      <c r="ADW481" s="49"/>
      <c r="ADX481" s="49"/>
      <c r="ADY481" s="49"/>
      <c r="ADZ481" s="49"/>
      <c r="AEA481" s="49"/>
      <c r="AEB481" s="49"/>
      <c r="AEC481" s="49"/>
      <c r="AED481" s="49"/>
      <c r="AEE481" s="49"/>
      <c r="AEF481" s="49"/>
      <c r="AEG481" s="49"/>
      <c r="AEH481" s="49"/>
      <c r="AEI481" s="49"/>
      <c r="AEJ481" s="49"/>
      <c r="AEK481" s="49"/>
      <c r="AEL481" s="49"/>
      <c r="AEM481" s="49"/>
      <c r="AEN481" s="49"/>
      <c r="AEO481" s="49"/>
      <c r="AEP481" s="49"/>
      <c r="AEQ481" s="49"/>
      <c r="AER481" s="49"/>
      <c r="AES481" s="49"/>
      <c r="AET481" s="49"/>
      <c r="AEU481" s="49"/>
      <c r="AEV481" s="49"/>
      <c r="AEW481" s="49"/>
      <c r="AEX481" s="49"/>
      <c r="AEY481" s="49"/>
      <c r="AEZ481" s="49"/>
      <c r="AFA481" s="49"/>
      <c r="AFB481" s="49"/>
      <c r="AFC481" s="49"/>
      <c r="AFD481" s="49"/>
      <c r="AFE481" s="49"/>
      <c r="AFF481" s="49"/>
      <c r="AFG481" s="49"/>
      <c r="AFH481" s="49"/>
      <c r="AFI481" s="49"/>
      <c r="AFJ481" s="49"/>
      <c r="AFK481" s="49"/>
      <c r="AFL481" s="49"/>
      <c r="AFM481" s="49"/>
      <c r="AFN481" s="49"/>
      <c r="AFO481" s="49"/>
      <c r="AFP481" s="49"/>
      <c r="AFQ481" s="49"/>
      <c r="AFR481" s="49"/>
      <c r="AFS481" s="49"/>
      <c r="AFT481" s="49"/>
      <c r="AFU481" s="49"/>
      <c r="AFV481" s="49"/>
      <c r="AFW481" s="49"/>
      <c r="AFX481" s="49"/>
      <c r="AFY481" s="49"/>
      <c r="AFZ481" s="49"/>
      <c r="AGA481" s="49"/>
      <c r="AGB481" s="49"/>
      <c r="AGC481" s="49"/>
      <c r="AGD481" s="49"/>
      <c r="AGE481" s="49"/>
      <c r="AGF481" s="49"/>
      <c r="AGG481" s="49"/>
      <c r="AGH481" s="49"/>
      <c r="AGI481" s="49"/>
      <c r="AGJ481" s="49"/>
      <c r="AGK481" s="49"/>
      <c r="AGL481" s="49"/>
      <c r="AGM481" s="49"/>
      <c r="AGN481" s="49"/>
      <c r="AGO481" s="49"/>
      <c r="AGP481" s="49"/>
      <c r="AGQ481" s="49"/>
      <c r="AGR481" s="49"/>
      <c r="AGS481" s="49"/>
      <c r="AGT481" s="49"/>
      <c r="AGU481" s="49"/>
      <c r="AGV481" s="49"/>
      <c r="AGW481" s="49"/>
      <c r="AGX481" s="49"/>
      <c r="AGY481" s="49"/>
      <c r="AGZ481" s="49"/>
      <c r="AHA481" s="49"/>
      <c r="AHB481" s="49"/>
      <c r="AHC481" s="49"/>
      <c r="AHD481" s="49"/>
      <c r="AHE481" s="49"/>
      <c r="AHF481" s="49"/>
      <c r="AHG481" s="49"/>
      <c r="AHH481" s="49"/>
      <c r="AHI481" s="49"/>
      <c r="AHJ481" s="49"/>
      <c r="AHK481" s="49"/>
      <c r="AHL481" s="49"/>
      <c r="AHM481" s="49"/>
      <c r="AHN481" s="49"/>
      <c r="AHO481" s="49"/>
      <c r="AHP481" s="49"/>
      <c r="AHQ481" s="49"/>
      <c r="AHR481" s="49"/>
      <c r="AHS481" s="49"/>
      <c r="AHT481" s="49"/>
      <c r="AHU481" s="49"/>
      <c r="AHV481" s="49"/>
      <c r="AHW481" s="49"/>
      <c r="AHX481" s="49"/>
      <c r="AHY481" s="49"/>
      <c r="AHZ481" s="49"/>
      <c r="AIA481" s="49"/>
      <c r="AIB481" s="49"/>
      <c r="AIC481" s="49"/>
      <c r="AID481" s="49"/>
      <c r="AIE481" s="49"/>
      <c r="AIF481" s="49"/>
      <c r="AIG481" s="49"/>
      <c r="AIH481" s="49"/>
      <c r="AII481" s="49"/>
      <c r="AIJ481" s="49"/>
      <c r="AIK481" s="49"/>
      <c r="AIL481" s="49"/>
      <c r="AIM481" s="49"/>
      <c r="AIN481" s="49"/>
      <c r="AIO481" s="49"/>
      <c r="AIP481" s="49"/>
      <c r="AIQ481" s="49"/>
      <c r="AIR481" s="49"/>
      <c r="AIS481" s="49"/>
      <c r="AIT481" s="49"/>
      <c r="AIU481" s="49"/>
      <c r="AIV481" s="49"/>
      <c r="AIW481" s="49"/>
      <c r="AIX481" s="49"/>
      <c r="AIY481" s="49"/>
      <c r="AIZ481" s="49"/>
      <c r="AJA481" s="49"/>
      <c r="AJB481" s="49"/>
      <c r="AJC481" s="49"/>
      <c r="AJD481" s="49"/>
      <c r="AJE481" s="49"/>
      <c r="AJF481" s="49"/>
      <c r="AJG481" s="49"/>
      <c r="AJH481" s="49"/>
      <c r="AJI481" s="49"/>
      <c r="AJJ481" s="49"/>
      <c r="AJK481" s="49"/>
      <c r="AJL481" s="49"/>
      <c r="AJM481" s="49"/>
      <c r="AJN481" s="49"/>
      <c r="AJO481" s="49"/>
      <c r="AJP481" s="49"/>
      <c r="AJQ481" s="49"/>
      <c r="AJR481" s="49"/>
      <c r="AJS481" s="49"/>
      <c r="AJT481" s="49"/>
      <c r="AJU481" s="49"/>
      <c r="AJV481" s="49"/>
      <c r="AJW481" s="49"/>
      <c r="AJX481" s="49"/>
      <c r="AJY481" s="49"/>
      <c r="AJZ481" s="49"/>
      <c r="AKA481" s="49"/>
      <c r="AKB481" s="49"/>
      <c r="AKC481" s="49"/>
      <c r="AKD481" s="49"/>
      <c r="AKE481" s="49"/>
      <c r="AKF481" s="49"/>
      <c r="AKG481" s="49"/>
      <c r="AKH481" s="49"/>
      <c r="AKI481" s="49"/>
      <c r="AKJ481" s="49"/>
      <c r="AKK481" s="49"/>
      <c r="AKL481" s="49"/>
      <c r="AKM481" s="49"/>
      <c r="AKN481" s="49"/>
      <c r="AKO481" s="49"/>
      <c r="AKP481" s="49"/>
      <c r="AKQ481" s="49"/>
      <c r="AKR481" s="49"/>
      <c r="AKS481" s="49"/>
      <c r="AKT481" s="49"/>
      <c r="AKU481" s="49"/>
      <c r="AKV481" s="49"/>
      <c r="AKW481" s="49"/>
      <c r="AKX481" s="49"/>
      <c r="AKY481" s="49"/>
      <c r="AKZ481" s="49"/>
      <c r="ALA481" s="49"/>
      <c r="ALB481" s="49"/>
      <c r="ALC481" s="49"/>
      <c r="ALD481" s="49"/>
      <c r="ALE481" s="49"/>
      <c r="ALF481" s="49"/>
      <c r="ALG481" s="49"/>
      <c r="ALH481" s="49"/>
      <c r="ALI481" s="49"/>
      <c r="ALJ481" s="49"/>
      <c r="ALK481" s="49"/>
      <c r="ALL481" s="49"/>
      <c r="ALM481" s="49"/>
      <c r="ALN481" s="49"/>
      <c r="ALO481" s="49"/>
      <c r="ALP481" s="49"/>
      <c r="ALQ481" s="49"/>
      <c r="ALR481" s="49"/>
      <c r="ALS481" s="49"/>
      <c r="ALT481" s="49"/>
      <c r="ALU481" s="49"/>
      <c r="ALV481" s="49"/>
      <c r="ALW481" s="49"/>
      <c r="ALX481" s="49"/>
      <c r="ALY481" s="49"/>
      <c r="ALZ481" s="49"/>
      <c r="AMA481" s="49"/>
      <c r="AMB481" s="49"/>
      <c r="AMC481" s="49"/>
      <c r="AMD481" s="49"/>
      <c r="AME481" s="49"/>
      <c r="AMF481" s="49"/>
      <c r="AMG481" s="49"/>
      <c r="AMH481" s="49"/>
      <c r="AMI481" s="49"/>
      <c r="AMJ481" s="49"/>
      <c r="AMK481" s="49"/>
      <c r="AML481" s="49"/>
      <c r="AMM481" s="49"/>
      <c r="AMN481" s="49"/>
      <c r="AMO481" s="49"/>
      <c r="AMP481" s="49"/>
      <c r="AMQ481" s="49"/>
      <c r="AMR481" s="49"/>
      <c r="AMS481" s="49"/>
      <c r="AMT481" s="49"/>
      <c r="AMU481" s="49"/>
      <c r="AMV481" s="49"/>
      <c r="AMW481" s="49"/>
      <c r="AMX481" s="49"/>
      <c r="AMY481" s="49"/>
      <c r="AMZ481" s="49"/>
      <c r="ANA481" s="49"/>
      <c r="ANB481" s="49"/>
      <c r="ANC481" s="49"/>
      <c r="AND481" s="49"/>
      <c r="ANE481" s="49"/>
      <c r="ANF481" s="49"/>
      <c r="ANG481" s="49"/>
      <c r="ANH481" s="49"/>
      <c r="ANI481" s="49"/>
      <c r="ANJ481" s="49"/>
      <c r="ANK481" s="49"/>
      <c r="ANL481" s="49"/>
      <c r="ANM481" s="49"/>
      <c r="ANN481" s="49"/>
      <c r="ANO481" s="49"/>
      <c r="ANP481" s="49"/>
      <c r="ANQ481" s="49"/>
      <c r="ANR481" s="49"/>
      <c r="ANS481" s="49"/>
      <c r="ANT481" s="49"/>
      <c r="ANU481" s="49"/>
      <c r="ANV481" s="49"/>
      <c r="ANW481" s="49"/>
      <c r="ANX481" s="49"/>
      <c r="ANY481" s="49"/>
      <c r="ANZ481" s="49"/>
      <c r="AOA481" s="49"/>
      <c r="AOB481" s="49"/>
      <c r="AOC481" s="49"/>
      <c r="AOD481" s="49"/>
      <c r="AOE481" s="49"/>
      <c r="AOF481" s="49"/>
      <c r="AOG481" s="49"/>
      <c r="AOH481" s="49"/>
      <c r="AOI481" s="49"/>
      <c r="AOJ481" s="49"/>
      <c r="AOK481" s="49"/>
      <c r="AOL481" s="49"/>
      <c r="AOM481" s="49"/>
      <c r="AON481" s="49"/>
      <c r="AOO481" s="49"/>
      <c r="AOP481" s="49"/>
      <c r="AOQ481" s="49"/>
      <c r="AOR481" s="49"/>
      <c r="AOS481" s="49"/>
      <c r="AOT481" s="49"/>
      <c r="AOU481" s="49"/>
      <c r="AOV481" s="49"/>
      <c r="AOW481" s="49"/>
      <c r="AOX481" s="49"/>
      <c r="AOY481" s="49"/>
      <c r="AOZ481" s="49"/>
      <c r="APA481" s="49"/>
      <c r="APB481" s="49"/>
      <c r="APC481" s="49"/>
      <c r="APD481" s="49"/>
      <c r="APE481" s="49"/>
      <c r="APF481" s="49"/>
      <c r="APG481" s="49"/>
      <c r="APH481" s="49"/>
      <c r="API481" s="49"/>
      <c r="APJ481" s="49"/>
      <c r="APK481" s="49"/>
      <c r="APL481" s="49"/>
      <c r="APM481" s="49"/>
      <c r="APN481" s="49"/>
      <c r="APO481" s="49"/>
      <c r="APP481" s="49"/>
      <c r="APQ481" s="49"/>
      <c r="APR481" s="49"/>
      <c r="APS481" s="49"/>
      <c r="APT481" s="49"/>
      <c r="APU481" s="49"/>
      <c r="APV481" s="49"/>
      <c r="APW481" s="49"/>
      <c r="APX481" s="49"/>
      <c r="APY481" s="49"/>
      <c r="APZ481" s="49"/>
      <c r="AQA481" s="49"/>
      <c r="AQB481" s="49"/>
      <c r="AQC481" s="49"/>
      <c r="AQD481" s="49"/>
      <c r="AQE481" s="49"/>
      <c r="AQF481" s="49"/>
      <c r="AQG481" s="49"/>
      <c r="AQH481" s="49"/>
      <c r="AQI481" s="49"/>
      <c r="AQJ481" s="49"/>
      <c r="AQK481" s="49"/>
      <c r="AQL481" s="49"/>
      <c r="AQM481" s="49"/>
      <c r="AQN481" s="49"/>
      <c r="AQO481" s="49"/>
      <c r="AQP481" s="49"/>
      <c r="AQQ481" s="49"/>
      <c r="AQR481" s="49"/>
      <c r="AQS481" s="49"/>
      <c r="AQT481" s="49"/>
      <c r="AQU481" s="49"/>
      <c r="AQV481" s="49"/>
      <c r="AQW481" s="49"/>
      <c r="AQX481" s="49"/>
      <c r="AQY481" s="49"/>
      <c r="AQZ481" s="49"/>
      <c r="ARA481" s="49"/>
      <c r="ARB481" s="49"/>
      <c r="ARC481" s="49"/>
      <c r="ARD481" s="49"/>
      <c r="ARE481" s="49"/>
      <c r="ARF481" s="49"/>
      <c r="ARG481" s="49"/>
      <c r="ARH481" s="49"/>
      <c r="ARI481" s="49"/>
      <c r="ARJ481" s="49"/>
      <c r="ARK481" s="49"/>
      <c r="ARL481" s="49"/>
      <c r="ARM481" s="49"/>
      <c r="ARN481" s="49"/>
      <c r="ARO481" s="49"/>
      <c r="ARP481" s="49"/>
      <c r="ARQ481" s="49"/>
      <c r="ARR481" s="49"/>
      <c r="ARS481" s="49"/>
      <c r="ART481" s="49"/>
      <c r="ARU481" s="49"/>
      <c r="ARV481" s="49"/>
      <c r="ARW481" s="49"/>
      <c r="ARX481" s="49"/>
      <c r="ARY481" s="49"/>
      <c r="ARZ481" s="49"/>
      <c r="ASA481" s="49"/>
      <c r="ASB481" s="49"/>
      <c r="ASC481" s="49"/>
      <c r="ASD481" s="49"/>
      <c r="ASE481" s="49"/>
      <c r="ASF481" s="49"/>
      <c r="ASG481" s="49"/>
      <c r="ASH481" s="49"/>
      <c r="ASI481" s="49"/>
      <c r="ASJ481" s="49"/>
      <c r="ASK481" s="49"/>
      <c r="ASL481" s="49"/>
      <c r="ASM481" s="49"/>
      <c r="ASN481" s="49"/>
      <c r="ASO481" s="49"/>
      <c r="ASP481" s="49"/>
      <c r="ASQ481" s="49"/>
      <c r="ASR481" s="49"/>
      <c r="ASS481" s="49"/>
      <c r="AST481" s="49"/>
      <c r="ASU481" s="49"/>
      <c r="ASV481" s="49"/>
      <c r="ASW481" s="49"/>
      <c r="ASX481" s="49"/>
      <c r="ASY481" s="49"/>
      <c r="ASZ481" s="49"/>
      <c r="ATA481" s="49"/>
      <c r="ATB481" s="49"/>
      <c r="ATC481" s="49"/>
      <c r="ATD481" s="49"/>
      <c r="ATE481" s="49"/>
      <c r="ATF481" s="49"/>
      <c r="ATG481" s="49"/>
      <c r="ATH481" s="49"/>
      <c r="ATI481" s="49"/>
      <c r="ATJ481" s="49"/>
      <c r="ATK481" s="49"/>
      <c r="ATL481" s="49"/>
      <c r="ATM481" s="49"/>
      <c r="ATN481" s="49"/>
      <c r="ATO481" s="49"/>
      <c r="ATP481" s="49"/>
      <c r="ATQ481" s="49"/>
      <c r="ATR481" s="49"/>
      <c r="ATS481" s="49"/>
      <c r="ATT481" s="49"/>
      <c r="ATU481" s="49"/>
      <c r="ATV481" s="49"/>
      <c r="ATW481" s="49"/>
      <c r="ATX481" s="49"/>
      <c r="ATY481" s="49"/>
      <c r="ATZ481" s="49"/>
      <c r="AUA481" s="49"/>
      <c r="AUB481" s="49"/>
      <c r="AUC481" s="49"/>
      <c r="AUD481" s="49"/>
      <c r="AUE481" s="49"/>
      <c r="AUF481" s="49"/>
      <c r="AUG481" s="49"/>
      <c r="AUH481" s="49"/>
      <c r="AUI481" s="49"/>
      <c r="AUJ481" s="49"/>
      <c r="AUK481" s="49"/>
      <c r="AUL481" s="49"/>
      <c r="AUM481" s="49"/>
      <c r="AUN481" s="49"/>
      <c r="AUO481" s="49"/>
      <c r="AUP481" s="49"/>
      <c r="AUQ481" s="49"/>
      <c r="AUR481" s="49"/>
      <c r="AUS481" s="49"/>
      <c r="AUT481" s="49"/>
      <c r="AUU481" s="49"/>
      <c r="AUV481" s="49"/>
      <c r="AUW481" s="49"/>
      <c r="AUX481" s="49"/>
      <c r="AUY481" s="49"/>
      <c r="AUZ481" s="49"/>
      <c r="AVA481" s="49"/>
      <c r="AVB481" s="49"/>
      <c r="AVC481" s="49"/>
      <c r="AVD481" s="49"/>
      <c r="AVE481" s="49"/>
      <c r="AVF481" s="49"/>
      <c r="AVG481" s="49"/>
      <c r="AVH481" s="49"/>
      <c r="AVI481" s="49"/>
      <c r="AVJ481" s="49"/>
      <c r="AVK481" s="49"/>
      <c r="AVL481" s="49"/>
      <c r="AVM481" s="49"/>
      <c r="AVN481" s="49"/>
      <c r="AVO481" s="49"/>
      <c r="AVP481" s="49"/>
      <c r="AVQ481" s="49"/>
      <c r="AVR481" s="49"/>
      <c r="AVS481" s="49"/>
      <c r="AVT481" s="49"/>
      <c r="AVU481" s="49"/>
      <c r="AVV481" s="49"/>
      <c r="AVW481" s="49"/>
      <c r="AVX481" s="49"/>
      <c r="AVY481" s="49"/>
      <c r="AVZ481" s="49"/>
      <c r="AWA481" s="49"/>
      <c r="AWB481" s="49"/>
      <c r="AWC481" s="49"/>
      <c r="AWD481" s="49"/>
      <c r="AWE481" s="49"/>
      <c r="AWF481" s="49"/>
      <c r="AWG481" s="49"/>
      <c r="AWH481" s="49"/>
      <c r="AWI481" s="49"/>
      <c r="AWJ481" s="49"/>
      <c r="AWK481" s="49"/>
      <c r="AWL481" s="49"/>
      <c r="AWM481" s="49"/>
      <c r="AWN481" s="49"/>
      <c r="AWO481" s="49"/>
      <c r="AWP481" s="49"/>
      <c r="AWQ481" s="49"/>
      <c r="AWR481" s="49"/>
      <c r="AWS481" s="49"/>
      <c r="AWT481" s="49"/>
      <c r="AWU481" s="49"/>
      <c r="AWV481" s="49"/>
      <c r="AWW481" s="49"/>
      <c r="AWX481" s="49"/>
      <c r="AWY481" s="49"/>
      <c r="AWZ481" s="49"/>
      <c r="AXA481" s="49"/>
      <c r="AXB481" s="49"/>
      <c r="AXC481" s="49"/>
      <c r="AXD481" s="49"/>
      <c r="AXE481" s="49"/>
      <c r="AXF481" s="49"/>
      <c r="AXG481" s="49"/>
      <c r="AXH481" s="49"/>
      <c r="AXI481" s="49"/>
      <c r="AXJ481" s="49"/>
      <c r="AXK481" s="49"/>
      <c r="AXL481" s="49"/>
      <c r="AXM481" s="49"/>
      <c r="AXN481" s="49"/>
      <c r="AXO481" s="49"/>
      <c r="AXP481" s="49"/>
      <c r="AXQ481" s="49"/>
      <c r="AXR481" s="49"/>
      <c r="AXS481" s="49"/>
      <c r="AXT481" s="49"/>
      <c r="AXU481" s="49"/>
      <c r="AXV481" s="49"/>
      <c r="AXW481" s="49"/>
      <c r="AXX481" s="49"/>
      <c r="AXY481" s="49"/>
      <c r="AXZ481" s="49"/>
      <c r="AYA481" s="49"/>
      <c r="AYB481" s="49"/>
      <c r="AYC481" s="49"/>
      <c r="AYD481" s="49"/>
      <c r="AYE481" s="49"/>
      <c r="AYF481" s="49"/>
      <c r="AYG481" s="49"/>
      <c r="AYH481" s="49"/>
      <c r="AYI481" s="49"/>
      <c r="AYJ481" s="49"/>
      <c r="AYK481" s="49"/>
      <c r="AYL481" s="49"/>
      <c r="AYM481" s="49"/>
      <c r="AYN481" s="49"/>
      <c r="AYO481" s="49"/>
      <c r="AYP481" s="49"/>
      <c r="AYQ481" s="49"/>
      <c r="AYR481" s="49"/>
      <c r="AYS481" s="49"/>
      <c r="AYT481" s="49"/>
      <c r="AYU481" s="49"/>
      <c r="AYV481" s="49"/>
      <c r="AYW481" s="49"/>
      <c r="AYX481" s="49"/>
      <c r="AYY481" s="49"/>
      <c r="AYZ481" s="49"/>
      <c r="AZA481" s="49"/>
      <c r="AZB481" s="49"/>
      <c r="AZC481" s="49"/>
      <c r="AZD481" s="49"/>
      <c r="AZE481" s="49"/>
      <c r="AZF481" s="49"/>
      <c r="AZG481" s="49"/>
      <c r="AZH481" s="49"/>
      <c r="AZI481" s="49"/>
      <c r="AZJ481" s="49"/>
      <c r="AZK481" s="49"/>
      <c r="AZL481" s="49"/>
      <c r="AZM481" s="49"/>
      <c r="AZN481" s="49"/>
      <c r="AZO481" s="49"/>
      <c r="AZP481" s="49"/>
      <c r="AZQ481" s="49"/>
      <c r="AZR481" s="49"/>
      <c r="AZS481" s="49"/>
      <c r="AZT481" s="49"/>
      <c r="AZU481" s="49"/>
      <c r="AZV481" s="49"/>
      <c r="AZW481" s="49"/>
      <c r="AZX481" s="49"/>
      <c r="AZY481" s="49"/>
      <c r="AZZ481" s="49"/>
      <c r="BAA481" s="49"/>
      <c r="BAB481" s="49"/>
      <c r="BAC481" s="49"/>
      <c r="BAD481" s="49"/>
      <c r="BAE481" s="49"/>
      <c r="BAF481" s="49"/>
      <c r="BAG481" s="49"/>
      <c r="BAH481" s="49"/>
      <c r="BAI481" s="49"/>
      <c r="BAJ481" s="49"/>
      <c r="BAK481" s="49"/>
      <c r="BAL481" s="49"/>
      <c r="BAM481" s="49"/>
      <c r="BAN481" s="49"/>
      <c r="BAO481" s="49"/>
      <c r="BAP481" s="49"/>
      <c r="BAQ481" s="49"/>
      <c r="BAR481" s="49"/>
      <c r="BAS481" s="49"/>
      <c r="BAT481" s="49"/>
      <c r="BAU481" s="49"/>
      <c r="BAV481" s="49"/>
      <c r="BAW481" s="49"/>
      <c r="BAX481" s="49"/>
      <c r="BAY481" s="49"/>
      <c r="BAZ481" s="49"/>
      <c r="BBA481" s="49"/>
      <c r="BBB481" s="49"/>
      <c r="BBC481" s="49"/>
      <c r="BBD481" s="49"/>
      <c r="BBE481" s="49"/>
      <c r="BBF481" s="49"/>
      <c r="BBG481" s="49"/>
      <c r="BBH481" s="49"/>
      <c r="BBI481" s="49"/>
      <c r="BBJ481" s="49"/>
      <c r="BBK481" s="49"/>
      <c r="BBL481" s="49"/>
      <c r="BBM481" s="49"/>
      <c r="BBN481" s="49"/>
      <c r="BBO481" s="49"/>
      <c r="BBP481" s="49"/>
      <c r="BBQ481" s="49"/>
      <c r="BBR481" s="49"/>
      <c r="BBS481" s="49"/>
      <c r="BBT481" s="49"/>
      <c r="BBU481" s="49"/>
      <c r="BBV481" s="49"/>
      <c r="BBW481" s="49"/>
      <c r="BBX481" s="49"/>
      <c r="BBY481" s="49"/>
      <c r="BBZ481" s="49"/>
      <c r="BCA481" s="49"/>
      <c r="BCB481" s="49"/>
      <c r="BCC481" s="49"/>
      <c r="BCD481" s="49"/>
      <c r="BCE481" s="49"/>
      <c r="BCF481" s="49"/>
      <c r="BCG481" s="49"/>
      <c r="BCH481" s="49"/>
      <c r="BCI481" s="49"/>
      <c r="BCJ481" s="49"/>
      <c r="BCK481" s="49"/>
      <c r="BCL481" s="49"/>
      <c r="BCM481" s="49"/>
      <c r="BCN481" s="49"/>
      <c r="BCO481" s="49"/>
      <c r="BCP481" s="49"/>
      <c r="BCQ481" s="49"/>
      <c r="BCR481" s="49"/>
      <c r="BCS481" s="49"/>
      <c r="BCT481" s="49"/>
      <c r="BCU481" s="49"/>
      <c r="BCV481" s="49"/>
      <c r="BCW481" s="49"/>
      <c r="BCX481" s="49"/>
      <c r="BCY481" s="49"/>
      <c r="BCZ481" s="49"/>
      <c r="BDA481" s="49"/>
      <c r="BDB481" s="49"/>
      <c r="BDC481" s="49"/>
      <c r="BDD481" s="49"/>
      <c r="BDE481" s="49"/>
      <c r="BDF481" s="49"/>
      <c r="BDG481" s="49"/>
      <c r="BDH481" s="49"/>
      <c r="BDI481" s="49"/>
      <c r="BDJ481" s="49"/>
      <c r="BDK481" s="49"/>
      <c r="BDL481" s="49"/>
      <c r="BDM481" s="49"/>
      <c r="BDN481" s="49"/>
      <c r="BDO481" s="49"/>
      <c r="BDP481" s="49"/>
      <c r="BDQ481" s="49"/>
      <c r="BDR481" s="49"/>
      <c r="BDS481" s="49"/>
      <c r="BDT481" s="49"/>
      <c r="BDU481" s="49"/>
      <c r="BDV481" s="49"/>
      <c r="BDW481" s="49"/>
      <c r="BDX481" s="49"/>
      <c r="BDY481" s="49"/>
      <c r="BDZ481" s="49"/>
      <c r="BEA481" s="49"/>
      <c r="BEB481" s="49"/>
      <c r="BEC481" s="49"/>
      <c r="BED481" s="49"/>
      <c r="BEE481" s="49"/>
      <c r="BEF481" s="49"/>
      <c r="BEG481" s="49"/>
      <c r="BEH481" s="49"/>
      <c r="BEI481" s="49"/>
      <c r="BEJ481" s="49"/>
      <c r="BEK481" s="49"/>
      <c r="BEL481" s="49"/>
      <c r="BEM481" s="49"/>
      <c r="BEN481" s="49"/>
      <c r="BEO481" s="49"/>
      <c r="BEP481" s="49"/>
      <c r="BEQ481" s="49"/>
      <c r="BER481" s="49"/>
      <c r="BES481" s="49"/>
      <c r="BET481" s="49"/>
      <c r="BEU481" s="49"/>
      <c r="BEV481" s="49"/>
      <c r="BEW481" s="49"/>
      <c r="BEX481" s="49"/>
      <c r="BEY481" s="49"/>
      <c r="BEZ481" s="49"/>
      <c r="BFA481" s="49"/>
      <c r="BFB481" s="49"/>
      <c r="BFC481" s="49"/>
      <c r="BFD481" s="49"/>
      <c r="BFE481" s="49"/>
      <c r="BFF481" s="49"/>
      <c r="BFG481" s="49"/>
      <c r="BFH481" s="49"/>
      <c r="BFI481" s="49"/>
      <c r="BFJ481" s="49"/>
      <c r="BFK481" s="49"/>
      <c r="BFL481" s="49"/>
      <c r="BFM481" s="49"/>
      <c r="BFN481" s="49"/>
      <c r="BFO481" s="49"/>
      <c r="BFP481" s="49"/>
      <c r="BFQ481" s="49"/>
      <c r="BFR481" s="49"/>
      <c r="BFS481" s="49"/>
      <c r="BFT481" s="49"/>
      <c r="BFU481" s="49"/>
      <c r="BFV481" s="49"/>
      <c r="BFW481" s="49"/>
      <c r="BFX481" s="49"/>
      <c r="BFY481" s="49"/>
      <c r="BFZ481" s="49"/>
      <c r="BGA481" s="49"/>
      <c r="BGB481" s="49"/>
      <c r="BGC481" s="49"/>
      <c r="BGD481" s="49"/>
      <c r="BGE481" s="49"/>
      <c r="BGF481" s="49"/>
      <c r="BGG481" s="49"/>
      <c r="BGH481" s="49"/>
      <c r="BGI481" s="49"/>
      <c r="BGJ481" s="49"/>
      <c r="BGK481" s="49"/>
      <c r="BGL481" s="49"/>
      <c r="BGM481" s="49"/>
      <c r="BGN481" s="49"/>
      <c r="BGO481" s="49"/>
      <c r="BGP481" s="49"/>
      <c r="BGQ481" s="49"/>
      <c r="BGR481" s="49"/>
      <c r="BGS481" s="49"/>
      <c r="BGT481" s="49"/>
      <c r="BGU481" s="49"/>
      <c r="BGV481" s="49"/>
      <c r="BGW481" s="49"/>
      <c r="BGX481" s="49"/>
      <c r="BGY481" s="49"/>
      <c r="BGZ481" s="49"/>
      <c r="BHA481" s="49"/>
      <c r="BHB481" s="49"/>
      <c r="BHC481" s="49"/>
      <c r="BHD481" s="49"/>
      <c r="BHE481" s="49"/>
      <c r="BHF481" s="49"/>
      <c r="BHG481" s="49"/>
      <c r="BHH481" s="49"/>
      <c r="BHI481" s="49"/>
      <c r="BHJ481" s="49"/>
      <c r="BHK481" s="49"/>
      <c r="BHL481" s="49"/>
      <c r="BHM481" s="49"/>
      <c r="BHN481" s="49"/>
      <c r="BHO481" s="49"/>
      <c r="BHP481" s="49"/>
      <c r="BHQ481" s="49"/>
      <c r="BHR481" s="49"/>
      <c r="BHS481" s="49"/>
      <c r="BHT481" s="49"/>
      <c r="BHU481" s="49"/>
      <c r="BHV481" s="49"/>
      <c r="BHW481" s="49"/>
      <c r="BHX481" s="49"/>
      <c r="BHY481" s="49"/>
      <c r="BHZ481" s="49"/>
      <c r="BIA481" s="49"/>
      <c r="BIB481" s="49"/>
      <c r="BIC481" s="49"/>
      <c r="BID481" s="49"/>
      <c r="BIE481" s="49"/>
      <c r="BIF481" s="49"/>
      <c r="BIG481" s="49"/>
      <c r="BIH481" s="49"/>
      <c r="BII481" s="49"/>
      <c r="BIJ481" s="49"/>
      <c r="BIK481" s="49"/>
      <c r="BIL481" s="49"/>
      <c r="BIM481" s="49"/>
      <c r="BIN481" s="49"/>
      <c r="BIO481" s="49"/>
      <c r="BIP481" s="49"/>
      <c r="BIQ481" s="49"/>
      <c r="BIR481" s="49"/>
      <c r="BIS481" s="49"/>
      <c r="BIT481" s="49"/>
      <c r="BIU481" s="49"/>
      <c r="BIV481" s="49"/>
      <c r="BIW481" s="49"/>
      <c r="BIX481" s="49"/>
      <c r="BIY481" s="49"/>
      <c r="BIZ481" s="49"/>
      <c r="BJA481" s="49"/>
      <c r="BJB481" s="49"/>
      <c r="BJC481" s="49"/>
      <c r="BJD481" s="49"/>
      <c r="BJE481" s="49"/>
      <c r="BJF481" s="49"/>
      <c r="BJG481" s="49"/>
      <c r="BJH481" s="49"/>
      <c r="BJI481" s="49"/>
      <c r="BJJ481" s="49"/>
      <c r="BJK481" s="49"/>
      <c r="BJL481" s="49"/>
      <c r="BJM481" s="49"/>
      <c r="BJN481" s="49"/>
      <c r="BJO481" s="49"/>
      <c r="BJP481" s="49"/>
      <c r="BJQ481" s="49"/>
      <c r="BJR481" s="49"/>
      <c r="BJS481" s="49"/>
      <c r="BJT481" s="49"/>
      <c r="BJU481" s="49"/>
      <c r="BJV481" s="49"/>
      <c r="BJW481" s="49"/>
      <c r="BJX481" s="49"/>
      <c r="BJY481" s="49"/>
      <c r="BJZ481" s="49"/>
      <c r="BKA481" s="49"/>
      <c r="BKB481" s="49"/>
      <c r="BKC481" s="49"/>
      <c r="BKD481" s="49"/>
      <c r="BKE481" s="49"/>
      <c r="BKF481" s="49"/>
      <c r="BKG481" s="49"/>
      <c r="BKH481" s="49"/>
      <c r="BKI481" s="49"/>
      <c r="BKJ481" s="49"/>
      <c r="BKK481" s="49"/>
      <c r="BKL481" s="49"/>
      <c r="BKM481" s="49"/>
      <c r="BKN481" s="49"/>
      <c r="BKO481" s="49"/>
      <c r="BKP481" s="49"/>
      <c r="BKQ481" s="49"/>
      <c r="BKR481" s="49"/>
      <c r="BKS481" s="49"/>
      <c r="BKT481" s="49"/>
      <c r="BKU481" s="49"/>
      <c r="BKV481" s="49"/>
      <c r="BKW481" s="49"/>
      <c r="BKX481" s="49"/>
      <c r="BKY481" s="49"/>
      <c r="BKZ481" s="49"/>
      <c r="BLA481" s="49"/>
      <c r="BLB481" s="49"/>
      <c r="BLC481" s="49"/>
      <c r="BLD481" s="49"/>
      <c r="BLE481" s="49"/>
      <c r="BLF481" s="49"/>
      <c r="BLG481" s="49"/>
      <c r="BLH481" s="49"/>
      <c r="BLI481" s="49"/>
      <c r="BLJ481" s="49"/>
      <c r="BLK481" s="49"/>
      <c r="BLL481" s="49"/>
      <c r="BLM481" s="49"/>
      <c r="BLN481" s="49"/>
      <c r="BLO481" s="49"/>
      <c r="BLP481" s="49"/>
      <c r="BLQ481" s="49"/>
      <c r="BLR481" s="49"/>
      <c r="BLS481" s="49"/>
      <c r="BLT481" s="49"/>
      <c r="BLU481" s="49"/>
      <c r="BLV481" s="49"/>
      <c r="BLW481" s="49"/>
      <c r="BLX481" s="49"/>
      <c r="BLY481" s="49"/>
      <c r="BLZ481" s="49"/>
      <c r="BMA481" s="49"/>
      <c r="BMB481" s="49"/>
      <c r="BMC481" s="49"/>
      <c r="BMD481" s="49"/>
      <c r="BME481" s="49"/>
      <c r="BMF481" s="49"/>
      <c r="BMG481" s="49"/>
      <c r="BMH481" s="49"/>
      <c r="BMI481" s="49"/>
      <c r="BMJ481" s="49"/>
      <c r="BMK481" s="49"/>
      <c r="BML481" s="49"/>
      <c r="BMM481" s="49"/>
      <c r="BMN481" s="49"/>
      <c r="BMO481" s="49"/>
      <c r="BMP481" s="49"/>
      <c r="BMQ481" s="49"/>
      <c r="BMR481" s="49"/>
      <c r="BMS481" s="49"/>
      <c r="BMT481" s="49"/>
      <c r="BMU481" s="49"/>
      <c r="BMV481" s="49"/>
      <c r="BMW481" s="49"/>
      <c r="BMX481" s="49"/>
      <c r="BMY481" s="49"/>
      <c r="BMZ481" s="49"/>
      <c r="BNA481" s="49"/>
      <c r="BNB481" s="49"/>
      <c r="BNC481" s="49"/>
      <c r="BND481" s="49"/>
      <c r="BNE481" s="49"/>
      <c r="BNF481" s="49"/>
      <c r="BNG481" s="49"/>
      <c r="BNH481" s="49"/>
      <c r="BNI481" s="49"/>
      <c r="BNJ481" s="49"/>
      <c r="BNK481" s="49"/>
      <c r="BNL481" s="49"/>
      <c r="BNM481" s="49"/>
      <c r="BNN481" s="49"/>
      <c r="BNO481" s="49"/>
      <c r="BNP481" s="49"/>
      <c r="BNQ481" s="49"/>
      <c r="BNR481" s="49"/>
      <c r="BNS481" s="49"/>
      <c r="BNT481" s="49"/>
      <c r="BNU481" s="49"/>
      <c r="BNV481" s="49"/>
      <c r="BNW481" s="49"/>
      <c r="BNX481" s="49"/>
      <c r="BNY481" s="49"/>
      <c r="BNZ481" s="49"/>
      <c r="BOA481" s="49"/>
      <c r="BOB481" s="49"/>
      <c r="BOC481" s="49"/>
      <c r="BOD481" s="49"/>
      <c r="BOE481" s="49"/>
      <c r="BOF481" s="49"/>
      <c r="BOG481" s="49"/>
      <c r="BOH481" s="49"/>
      <c r="BOI481" s="49"/>
      <c r="BOJ481" s="49"/>
      <c r="BOK481" s="49"/>
      <c r="BOL481" s="49"/>
      <c r="BOM481" s="49"/>
      <c r="BON481" s="49"/>
      <c r="BOO481" s="49"/>
      <c r="BOP481" s="49"/>
      <c r="BOQ481" s="49"/>
      <c r="BOR481" s="49"/>
      <c r="BOS481" s="49"/>
      <c r="BOT481" s="49"/>
      <c r="BOU481" s="49"/>
      <c r="BOV481" s="49"/>
      <c r="BOW481" s="49"/>
      <c r="BOX481" s="49"/>
      <c r="BOY481" s="49"/>
      <c r="BOZ481" s="49"/>
      <c r="BPA481" s="49"/>
      <c r="BPB481" s="49"/>
      <c r="BPC481" s="49"/>
      <c r="BPD481" s="49"/>
      <c r="BPE481" s="49"/>
      <c r="BPF481" s="49"/>
      <c r="BPG481" s="49"/>
      <c r="BPH481" s="49"/>
      <c r="BPI481" s="49"/>
      <c r="BPJ481" s="49"/>
      <c r="BPK481" s="49"/>
      <c r="BPL481" s="49"/>
      <c r="BPM481" s="49"/>
      <c r="BPN481" s="49"/>
      <c r="BPO481" s="49"/>
      <c r="BPP481" s="49"/>
      <c r="BPQ481" s="49"/>
      <c r="BPR481" s="49"/>
      <c r="BPS481" s="49"/>
      <c r="BPT481" s="49"/>
      <c r="BPU481" s="49"/>
      <c r="BPV481" s="49"/>
      <c r="BPW481" s="49"/>
      <c r="BPX481" s="49"/>
      <c r="BPY481" s="49"/>
      <c r="BPZ481" s="49"/>
      <c r="BQA481" s="49"/>
      <c r="BQB481" s="49"/>
      <c r="BQC481" s="49"/>
      <c r="BQD481" s="49"/>
      <c r="BQE481" s="49"/>
      <c r="BQF481" s="49"/>
      <c r="BQG481" s="49"/>
      <c r="BQH481" s="49"/>
      <c r="BQI481" s="49"/>
      <c r="BQJ481" s="49"/>
      <c r="BQK481" s="49"/>
      <c r="BQL481" s="49"/>
      <c r="BQM481" s="49"/>
      <c r="BQN481" s="49"/>
      <c r="BQO481" s="49"/>
      <c r="BQP481" s="49"/>
      <c r="BQQ481" s="49"/>
      <c r="BQR481" s="49"/>
      <c r="BQS481" s="49"/>
      <c r="BQT481" s="49"/>
      <c r="BQU481" s="49"/>
      <c r="BQV481" s="49"/>
      <c r="BQW481" s="49"/>
      <c r="BQX481" s="49"/>
      <c r="BQY481" s="49"/>
      <c r="BQZ481" s="49"/>
      <c r="BRA481" s="49"/>
      <c r="BRB481" s="49"/>
      <c r="BRC481" s="49"/>
      <c r="BRD481" s="49"/>
      <c r="BRE481" s="49"/>
      <c r="BRF481" s="49"/>
      <c r="BRG481" s="49"/>
      <c r="BRH481" s="49"/>
      <c r="BRI481" s="49"/>
      <c r="BRJ481" s="49"/>
      <c r="BRK481" s="49"/>
      <c r="BRL481" s="49"/>
      <c r="BRM481" s="49"/>
      <c r="BRN481" s="49"/>
      <c r="BRO481" s="49"/>
      <c r="BRP481" s="49"/>
      <c r="BRQ481" s="49"/>
      <c r="BRR481" s="49"/>
      <c r="BRS481" s="49"/>
      <c r="BRT481" s="49"/>
      <c r="BRU481" s="49"/>
      <c r="BRV481" s="49"/>
      <c r="BRW481" s="49"/>
      <c r="BRX481" s="49"/>
      <c r="BRY481" s="49"/>
      <c r="BRZ481" s="49"/>
      <c r="BSA481" s="49"/>
      <c r="BSB481" s="49"/>
      <c r="BSC481" s="49"/>
      <c r="BSD481" s="49"/>
      <c r="BSE481" s="49"/>
      <c r="BSF481" s="49"/>
      <c r="BSG481" s="49"/>
      <c r="BSH481" s="49"/>
      <c r="BSI481" s="49"/>
      <c r="BSJ481" s="49"/>
      <c r="BSK481" s="49"/>
      <c r="BSL481" s="49"/>
      <c r="BSM481" s="49"/>
      <c r="BSN481" s="49"/>
      <c r="BSO481" s="49"/>
      <c r="BSP481" s="49"/>
      <c r="BSQ481" s="49"/>
      <c r="BSR481" s="49"/>
      <c r="BSS481" s="49"/>
      <c r="BST481" s="49"/>
      <c r="BSU481" s="49"/>
      <c r="BSV481" s="49"/>
      <c r="BSW481" s="49"/>
      <c r="BSX481" s="49"/>
      <c r="BSY481" s="49"/>
      <c r="BSZ481" s="49"/>
      <c r="BTA481" s="49"/>
      <c r="BTB481" s="49"/>
      <c r="BTC481" s="49"/>
      <c r="BTD481" s="49"/>
      <c r="BTE481" s="49"/>
      <c r="BTF481" s="49"/>
      <c r="BTG481" s="49"/>
      <c r="BTH481" s="49"/>
      <c r="BTI481" s="49"/>
      <c r="BTJ481" s="49"/>
      <c r="BTK481" s="49"/>
      <c r="BTL481" s="49"/>
      <c r="BTM481" s="49"/>
      <c r="BTN481" s="49"/>
      <c r="BTO481" s="49"/>
      <c r="BTP481" s="49"/>
      <c r="BTQ481" s="49"/>
      <c r="BTR481" s="49"/>
      <c r="BTS481" s="49"/>
      <c r="BTT481" s="49"/>
      <c r="BTU481" s="49"/>
      <c r="BTV481" s="49"/>
      <c r="BTW481" s="49"/>
      <c r="BTX481" s="49"/>
      <c r="BTY481" s="49"/>
      <c r="BTZ481" s="49"/>
      <c r="BUA481" s="49"/>
      <c r="BUB481" s="49"/>
      <c r="BUC481" s="49"/>
      <c r="BUD481" s="49"/>
      <c r="BUE481" s="49"/>
      <c r="BUF481" s="49"/>
      <c r="BUG481" s="49"/>
      <c r="BUH481" s="49"/>
      <c r="BUI481" s="49"/>
      <c r="BUJ481" s="49"/>
      <c r="BUK481" s="49"/>
      <c r="BUL481" s="49"/>
      <c r="BUM481" s="49"/>
      <c r="BUN481" s="49"/>
      <c r="BUO481" s="49"/>
      <c r="BUP481" s="49"/>
      <c r="BUQ481" s="49"/>
      <c r="BUR481" s="49"/>
      <c r="BUS481" s="49"/>
      <c r="BUT481" s="49"/>
      <c r="BUU481" s="49"/>
      <c r="BUV481" s="49"/>
      <c r="BUW481" s="49"/>
      <c r="BUX481" s="49"/>
      <c r="BUY481" s="49"/>
      <c r="BUZ481" s="49"/>
      <c r="BVA481" s="49"/>
      <c r="BVB481" s="49"/>
      <c r="BVC481" s="49"/>
      <c r="BVD481" s="49"/>
      <c r="BVE481" s="49"/>
      <c r="BVF481" s="49"/>
      <c r="BVG481" s="49"/>
      <c r="BVH481" s="49"/>
      <c r="BVI481" s="49"/>
      <c r="BVJ481" s="49"/>
      <c r="BVK481" s="49"/>
      <c r="BVL481" s="49"/>
      <c r="BVM481" s="49"/>
      <c r="BVN481" s="49"/>
      <c r="BVO481" s="49"/>
      <c r="BVP481" s="49"/>
      <c r="BVQ481" s="49"/>
      <c r="BVR481" s="49"/>
      <c r="BVS481" s="49"/>
      <c r="BVT481" s="49"/>
      <c r="BVU481" s="49"/>
      <c r="BVV481" s="49"/>
      <c r="BVW481" s="49"/>
      <c r="BVX481" s="49"/>
      <c r="BVY481" s="49"/>
      <c r="BVZ481" s="49"/>
      <c r="BWA481" s="49"/>
      <c r="BWB481" s="49"/>
      <c r="BWC481" s="49"/>
      <c r="BWD481" s="49"/>
      <c r="BWE481" s="49"/>
      <c r="BWF481" s="49"/>
      <c r="BWG481" s="49"/>
      <c r="BWH481" s="49"/>
      <c r="BWI481" s="49"/>
      <c r="BWJ481" s="49"/>
      <c r="BWK481" s="49"/>
      <c r="BWL481" s="49"/>
      <c r="BWM481" s="49"/>
      <c r="BWN481" s="49"/>
      <c r="BWO481" s="49"/>
      <c r="BWP481" s="49"/>
      <c r="BWQ481" s="49"/>
      <c r="BWR481" s="49"/>
      <c r="BWS481" s="49"/>
      <c r="BWT481" s="49"/>
      <c r="BWU481" s="49"/>
      <c r="BWV481" s="49"/>
      <c r="BWW481" s="49"/>
      <c r="BWX481" s="49"/>
      <c r="BWY481" s="49"/>
      <c r="BWZ481" s="49"/>
      <c r="BXA481" s="49"/>
      <c r="BXB481" s="49"/>
      <c r="BXC481" s="49"/>
      <c r="BXD481" s="49"/>
      <c r="BXE481" s="49"/>
      <c r="BXF481" s="49"/>
      <c r="BXG481" s="49"/>
      <c r="BXH481" s="49"/>
      <c r="BXI481" s="49"/>
      <c r="BXJ481" s="49"/>
      <c r="BXK481" s="49"/>
      <c r="BXL481" s="49"/>
      <c r="BXM481" s="49"/>
      <c r="BXN481" s="49"/>
      <c r="BXO481" s="49"/>
      <c r="BXP481" s="49"/>
      <c r="BXQ481" s="49"/>
      <c r="BXR481" s="49"/>
      <c r="BXS481" s="49"/>
      <c r="BXT481" s="49"/>
      <c r="BXU481" s="49"/>
      <c r="BXV481" s="49"/>
      <c r="BXW481" s="49"/>
      <c r="BXX481" s="49"/>
      <c r="BXY481" s="49"/>
      <c r="BXZ481" s="49"/>
      <c r="BYA481" s="49"/>
      <c r="BYB481" s="49"/>
      <c r="BYC481" s="49"/>
      <c r="BYD481" s="49"/>
      <c r="BYE481" s="49"/>
      <c r="BYF481" s="49"/>
      <c r="BYG481" s="49"/>
      <c r="BYH481" s="49"/>
      <c r="BYI481" s="49"/>
      <c r="BYJ481" s="49"/>
      <c r="BYK481" s="49"/>
      <c r="BYL481" s="49"/>
      <c r="BYM481" s="49"/>
      <c r="BYN481" s="49"/>
      <c r="BYO481" s="49"/>
      <c r="BYP481" s="49"/>
      <c r="BYQ481" s="49"/>
      <c r="BYR481" s="49"/>
      <c r="BYS481" s="49"/>
      <c r="BYT481" s="49"/>
      <c r="BYU481" s="49"/>
      <c r="BYV481" s="49"/>
      <c r="BYW481" s="49"/>
      <c r="BYX481" s="49"/>
      <c r="BYY481" s="49"/>
      <c r="BYZ481" s="49"/>
      <c r="BZA481" s="49"/>
      <c r="BZB481" s="49"/>
      <c r="BZC481" s="49"/>
      <c r="BZD481" s="49"/>
      <c r="BZE481" s="49"/>
      <c r="BZF481" s="49"/>
      <c r="BZG481" s="49"/>
      <c r="BZH481" s="49"/>
      <c r="BZI481" s="49"/>
      <c r="BZJ481" s="49"/>
      <c r="BZK481" s="49"/>
      <c r="BZL481" s="49"/>
      <c r="BZM481" s="49"/>
      <c r="BZN481" s="49"/>
      <c r="BZO481" s="49"/>
      <c r="BZP481" s="49"/>
      <c r="BZQ481" s="49"/>
      <c r="BZR481" s="49"/>
      <c r="BZS481" s="49"/>
      <c r="BZT481" s="49"/>
      <c r="BZU481" s="49"/>
      <c r="BZV481" s="49"/>
      <c r="BZW481" s="49"/>
      <c r="BZX481" s="49"/>
      <c r="BZY481" s="49"/>
      <c r="BZZ481" s="49"/>
      <c r="CAA481" s="49"/>
      <c r="CAB481" s="49"/>
      <c r="CAC481" s="49"/>
      <c r="CAD481" s="49"/>
      <c r="CAE481" s="49"/>
      <c r="CAF481" s="49"/>
      <c r="CAG481" s="49"/>
      <c r="CAH481" s="49"/>
      <c r="CAI481" s="49"/>
      <c r="CAJ481" s="49"/>
      <c r="CAK481" s="49"/>
      <c r="CAL481" s="49"/>
      <c r="CAM481" s="49"/>
      <c r="CAN481" s="49"/>
      <c r="CAO481" s="49"/>
      <c r="CAP481" s="49"/>
      <c r="CAQ481" s="49"/>
      <c r="CAR481" s="49"/>
      <c r="CAS481" s="49"/>
      <c r="CAT481" s="49"/>
      <c r="CAU481" s="49"/>
      <c r="CAV481" s="49"/>
      <c r="CAW481" s="49"/>
      <c r="CAX481" s="49"/>
      <c r="CAY481" s="49"/>
      <c r="CAZ481" s="49"/>
      <c r="CBA481" s="49"/>
      <c r="CBB481" s="49"/>
      <c r="CBC481" s="49"/>
      <c r="CBD481" s="49"/>
      <c r="CBE481" s="49"/>
      <c r="CBF481" s="49"/>
      <c r="CBG481" s="49"/>
      <c r="CBH481" s="49"/>
      <c r="CBI481" s="49"/>
      <c r="CBJ481" s="49"/>
      <c r="CBK481" s="49"/>
      <c r="CBL481" s="49"/>
      <c r="CBM481" s="49"/>
      <c r="CBN481" s="49"/>
      <c r="CBO481" s="49"/>
      <c r="CBP481" s="49"/>
      <c r="CBQ481" s="49"/>
      <c r="CBR481" s="49"/>
      <c r="CBS481" s="49"/>
      <c r="CBT481" s="49"/>
      <c r="CBU481" s="49"/>
      <c r="CBV481" s="49"/>
      <c r="CBW481" s="49"/>
      <c r="CBX481" s="49"/>
      <c r="CBY481" s="49"/>
      <c r="CBZ481" s="49"/>
      <c r="CCA481" s="49"/>
      <c r="CCB481" s="49"/>
      <c r="CCC481" s="49"/>
      <c r="CCD481" s="49"/>
      <c r="CCE481" s="49"/>
      <c r="CCF481" s="49"/>
      <c r="CCG481" s="49"/>
      <c r="CCH481" s="49"/>
      <c r="CCI481" s="49"/>
      <c r="CCJ481" s="49"/>
      <c r="CCK481" s="49"/>
      <c r="CCL481" s="49"/>
      <c r="CCM481" s="49"/>
      <c r="CCN481" s="49"/>
      <c r="CCO481" s="49"/>
      <c r="CCP481" s="49"/>
      <c r="CCQ481" s="49"/>
      <c r="CCR481" s="49"/>
      <c r="CCS481" s="49"/>
      <c r="CCT481" s="49"/>
      <c r="CCU481" s="49"/>
      <c r="CCV481" s="49"/>
      <c r="CCW481" s="49"/>
      <c r="CCX481" s="49"/>
      <c r="CCY481" s="49"/>
      <c r="CCZ481" s="49"/>
      <c r="CDA481" s="49"/>
      <c r="CDB481" s="49"/>
      <c r="CDC481" s="49"/>
      <c r="CDD481" s="49"/>
      <c r="CDE481" s="49"/>
      <c r="CDF481" s="49"/>
      <c r="CDG481" s="49"/>
      <c r="CDH481" s="49"/>
      <c r="CDI481" s="49"/>
      <c r="CDJ481" s="49"/>
      <c r="CDK481" s="49"/>
      <c r="CDL481" s="49"/>
      <c r="CDM481" s="49"/>
      <c r="CDN481" s="49"/>
      <c r="CDO481" s="49"/>
      <c r="CDP481" s="49"/>
      <c r="CDQ481" s="49"/>
      <c r="CDR481" s="49"/>
      <c r="CDS481" s="49"/>
      <c r="CDT481" s="49"/>
      <c r="CDU481" s="49"/>
      <c r="CDV481" s="49"/>
      <c r="CDW481" s="49"/>
      <c r="CDX481" s="49"/>
      <c r="CDY481" s="49"/>
      <c r="CDZ481" s="49"/>
      <c r="CEA481" s="49"/>
      <c r="CEB481" s="49"/>
      <c r="CEC481" s="49"/>
      <c r="CED481" s="49"/>
      <c r="CEE481" s="49"/>
      <c r="CEF481" s="49"/>
      <c r="CEG481" s="49"/>
      <c r="CEH481" s="49"/>
      <c r="CEI481" s="49"/>
      <c r="CEJ481" s="49"/>
      <c r="CEK481" s="49"/>
      <c r="CEL481" s="49"/>
      <c r="CEM481" s="49"/>
      <c r="CEN481" s="49"/>
      <c r="CEO481" s="49"/>
      <c r="CEP481" s="49"/>
      <c r="CEQ481" s="49"/>
      <c r="CER481" s="49"/>
      <c r="CES481" s="49"/>
      <c r="CET481" s="49"/>
      <c r="CEU481" s="49"/>
      <c r="CEV481" s="49"/>
      <c r="CEW481" s="49"/>
      <c r="CEX481" s="49"/>
      <c r="CEY481" s="49"/>
      <c r="CEZ481" s="49"/>
      <c r="CFA481" s="49"/>
      <c r="CFB481" s="49"/>
      <c r="CFC481" s="49"/>
      <c r="CFD481" s="49"/>
      <c r="CFE481" s="49"/>
      <c r="CFF481" s="49"/>
      <c r="CFG481" s="49"/>
      <c r="CFH481" s="49"/>
      <c r="CFI481" s="49"/>
      <c r="CFJ481" s="49"/>
      <c r="CFK481" s="49"/>
      <c r="CFL481" s="49"/>
      <c r="CFM481" s="49"/>
      <c r="CFN481" s="49"/>
      <c r="CFO481" s="49"/>
      <c r="CFP481" s="49"/>
      <c r="CFQ481" s="49"/>
      <c r="CFR481" s="49"/>
      <c r="CFS481" s="49"/>
      <c r="CFT481" s="49"/>
      <c r="CFU481" s="49"/>
      <c r="CFV481" s="49"/>
      <c r="CFW481" s="49"/>
      <c r="CFX481" s="49"/>
      <c r="CFY481" s="49"/>
      <c r="CFZ481" s="49"/>
      <c r="CGA481" s="49"/>
      <c r="CGB481" s="49"/>
      <c r="CGC481" s="49"/>
      <c r="CGD481" s="49"/>
      <c r="CGE481" s="49"/>
      <c r="CGF481" s="49"/>
      <c r="CGG481" s="49"/>
      <c r="CGH481" s="49"/>
      <c r="CGI481" s="49"/>
      <c r="CGJ481" s="49"/>
      <c r="CGK481" s="49"/>
      <c r="CGL481" s="49"/>
      <c r="CGM481" s="49"/>
      <c r="CGN481" s="49"/>
      <c r="CGO481" s="49"/>
      <c r="CGP481" s="49"/>
      <c r="CGQ481" s="49"/>
      <c r="CGR481" s="49"/>
      <c r="CGS481" s="49"/>
      <c r="CGT481" s="49"/>
      <c r="CGU481" s="49"/>
      <c r="CGV481" s="49"/>
      <c r="CGW481" s="49"/>
      <c r="CGX481" s="49"/>
      <c r="CGY481" s="49"/>
      <c r="CGZ481" s="49"/>
      <c r="CHA481" s="49"/>
      <c r="CHB481" s="49"/>
      <c r="CHC481" s="49"/>
      <c r="CHD481" s="49"/>
      <c r="CHE481" s="49"/>
      <c r="CHF481" s="49"/>
      <c r="CHG481" s="49"/>
      <c r="CHH481" s="49"/>
      <c r="CHI481" s="49"/>
      <c r="CHJ481" s="49"/>
      <c r="CHK481" s="49"/>
      <c r="CHL481" s="49"/>
      <c r="CHM481" s="49"/>
      <c r="CHN481" s="49"/>
      <c r="CHO481" s="49"/>
      <c r="CHP481" s="49"/>
      <c r="CHQ481" s="49"/>
      <c r="CHR481" s="49"/>
      <c r="CHS481" s="49"/>
      <c r="CHT481" s="49"/>
      <c r="CHU481" s="49"/>
      <c r="CHV481" s="49"/>
      <c r="CHW481" s="49"/>
      <c r="CHX481" s="49"/>
      <c r="CHY481" s="49"/>
      <c r="CHZ481" s="49"/>
      <c r="CIA481" s="49"/>
      <c r="CIB481" s="49"/>
      <c r="CIC481" s="49"/>
      <c r="CID481" s="49"/>
      <c r="CIE481" s="49"/>
      <c r="CIF481" s="49"/>
      <c r="CIG481" s="49"/>
      <c r="CIH481" s="49"/>
      <c r="CII481" s="49"/>
      <c r="CIJ481" s="49"/>
      <c r="CIK481" s="49"/>
      <c r="CIL481" s="49"/>
      <c r="CIM481" s="49"/>
      <c r="CIN481" s="49"/>
      <c r="CIO481" s="49"/>
      <c r="CIP481" s="49"/>
      <c r="CIQ481" s="49"/>
      <c r="CIR481" s="49"/>
      <c r="CIS481" s="49"/>
      <c r="CIT481" s="49"/>
      <c r="CIU481" s="49"/>
      <c r="CIV481" s="49"/>
      <c r="CIW481" s="49"/>
      <c r="CIX481" s="49"/>
      <c r="CIY481" s="49"/>
      <c r="CIZ481" s="49"/>
      <c r="CJA481" s="49"/>
      <c r="CJB481" s="49"/>
      <c r="CJC481" s="49"/>
      <c r="CJD481" s="49"/>
      <c r="CJE481" s="49"/>
      <c r="CJF481" s="49"/>
      <c r="CJG481" s="49"/>
      <c r="CJH481" s="49"/>
      <c r="CJI481" s="49"/>
      <c r="CJJ481" s="49"/>
      <c r="CJK481" s="49"/>
      <c r="CJL481" s="49"/>
      <c r="CJM481" s="49"/>
      <c r="CJN481" s="49"/>
      <c r="CJO481" s="49"/>
      <c r="CJP481" s="49"/>
      <c r="CJQ481" s="49"/>
      <c r="CJR481" s="49"/>
      <c r="CJS481" s="49"/>
      <c r="CJT481" s="49"/>
      <c r="CJU481" s="49"/>
      <c r="CJV481" s="49"/>
      <c r="CJW481" s="49"/>
      <c r="CJX481" s="49"/>
      <c r="CJY481" s="49"/>
      <c r="CJZ481" s="49"/>
      <c r="CKA481" s="49"/>
      <c r="CKB481" s="49"/>
      <c r="CKC481" s="49"/>
      <c r="CKD481" s="49"/>
      <c r="CKE481" s="49"/>
      <c r="CKF481" s="49"/>
      <c r="CKG481" s="49"/>
      <c r="CKH481" s="49"/>
      <c r="CKI481" s="49"/>
      <c r="CKJ481" s="49"/>
      <c r="CKK481" s="49"/>
      <c r="CKL481" s="49"/>
      <c r="CKM481" s="49"/>
      <c r="CKN481" s="49"/>
      <c r="CKO481" s="49"/>
      <c r="CKP481" s="49"/>
      <c r="CKQ481" s="49"/>
      <c r="CKR481" s="49"/>
      <c r="CKS481" s="49"/>
      <c r="CKT481" s="49"/>
      <c r="CKU481" s="49"/>
      <c r="CKV481" s="49"/>
      <c r="CKW481" s="49"/>
      <c r="CKX481" s="49"/>
      <c r="CKY481" s="49"/>
      <c r="CKZ481" s="49"/>
      <c r="CLA481" s="49"/>
      <c r="CLB481" s="49"/>
      <c r="CLC481" s="49"/>
      <c r="CLD481" s="49"/>
      <c r="CLE481" s="49"/>
      <c r="CLF481" s="49"/>
      <c r="CLG481" s="49"/>
      <c r="CLH481" s="49"/>
      <c r="CLI481" s="49"/>
      <c r="CLJ481" s="49"/>
      <c r="CLK481" s="49"/>
      <c r="CLL481" s="49"/>
      <c r="CLM481" s="49"/>
      <c r="CLN481" s="49"/>
      <c r="CLO481" s="49"/>
      <c r="CLP481" s="49"/>
      <c r="CLQ481" s="49"/>
      <c r="CLR481" s="49"/>
      <c r="CLS481" s="49"/>
      <c r="CLT481" s="49"/>
      <c r="CLU481" s="49"/>
      <c r="CLV481" s="49"/>
      <c r="CLW481" s="49"/>
      <c r="CLX481" s="49"/>
      <c r="CLY481" s="49"/>
      <c r="CLZ481" s="49"/>
      <c r="CMA481" s="49"/>
      <c r="CMB481" s="49"/>
      <c r="CMC481" s="49"/>
      <c r="CMD481" s="49"/>
      <c r="CME481" s="49"/>
      <c r="CMF481" s="49"/>
      <c r="CMG481" s="49"/>
      <c r="CMH481" s="49"/>
      <c r="CMI481" s="49"/>
      <c r="CMJ481" s="49"/>
      <c r="CMK481" s="49"/>
      <c r="CML481" s="49"/>
      <c r="CMM481" s="49"/>
      <c r="CMN481" s="49"/>
      <c r="CMO481" s="49"/>
      <c r="CMP481" s="49"/>
      <c r="CMQ481" s="49"/>
      <c r="CMR481" s="49"/>
      <c r="CMS481" s="49"/>
      <c r="CMT481" s="49"/>
      <c r="CMU481" s="49"/>
      <c r="CMV481" s="49"/>
      <c r="CMW481" s="49"/>
      <c r="CMX481" s="49"/>
      <c r="CMY481" s="49"/>
      <c r="CMZ481" s="49"/>
      <c r="CNA481" s="49"/>
      <c r="CNB481" s="49"/>
      <c r="CNC481" s="49"/>
      <c r="CND481" s="49"/>
      <c r="CNE481" s="49"/>
      <c r="CNF481" s="49"/>
      <c r="CNG481" s="49"/>
      <c r="CNH481" s="49"/>
      <c r="CNI481" s="49"/>
      <c r="CNJ481" s="49"/>
      <c r="CNK481" s="49"/>
      <c r="CNL481" s="49"/>
      <c r="CNM481" s="49"/>
      <c r="CNN481" s="49"/>
      <c r="CNO481" s="49"/>
      <c r="CNP481" s="49"/>
      <c r="CNQ481" s="49"/>
      <c r="CNR481" s="49"/>
      <c r="CNS481" s="49"/>
      <c r="CNT481" s="49"/>
      <c r="CNU481" s="49"/>
      <c r="CNV481" s="49"/>
      <c r="CNW481" s="49"/>
      <c r="CNX481" s="49"/>
      <c r="CNY481" s="49"/>
      <c r="CNZ481" s="49"/>
      <c r="COA481" s="49"/>
      <c r="COB481" s="49"/>
      <c r="COC481" s="49"/>
      <c r="COD481" s="49"/>
      <c r="COE481" s="49"/>
      <c r="COF481" s="49"/>
      <c r="COG481" s="49"/>
      <c r="COH481" s="49"/>
      <c r="COI481" s="49"/>
      <c r="COJ481" s="49"/>
      <c r="COK481" s="49"/>
      <c r="COL481" s="49"/>
      <c r="COM481" s="49"/>
      <c r="CON481" s="49"/>
      <c r="COO481" s="49"/>
      <c r="COP481" s="49"/>
      <c r="COQ481" s="49"/>
      <c r="COR481" s="49"/>
      <c r="COS481" s="49"/>
      <c r="COT481" s="49"/>
      <c r="COU481" s="49"/>
      <c r="COV481" s="49"/>
      <c r="COW481" s="49"/>
      <c r="COX481" s="49"/>
      <c r="COY481" s="49"/>
      <c r="COZ481" s="49"/>
      <c r="CPA481" s="49"/>
      <c r="CPB481" s="49"/>
      <c r="CPC481" s="49"/>
      <c r="CPD481" s="49"/>
      <c r="CPE481" s="49"/>
      <c r="CPF481" s="49"/>
      <c r="CPG481" s="49"/>
      <c r="CPH481" s="49"/>
      <c r="CPI481" s="49"/>
      <c r="CPJ481" s="49"/>
      <c r="CPK481" s="49"/>
      <c r="CPL481" s="49"/>
      <c r="CPM481" s="49"/>
      <c r="CPN481" s="49"/>
      <c r="CPO481" s="49"/>
      <c r="CPP481" s="49"/>
      <c r="CPQ481" s="49"/>
      <c r="CPR481" s="49"/>
      <c r="CPS481" s="49"/>
      <c r="CPT481" s="49"/>
      <c r="CPU481" s="49"/>
      <c r="CPV481" s="49"/>
      <c r="CPW481" s="49"/>
      <c r="CPX481" s="49"/>
      <c r="CPY481" s="49"/>
      <c r="CPZ481" s="49"/>
      <c r="CQA481" s="49"/>
      <c r="CQB481" s="49"/>
      <c r="CQC481" s="49"/>
      <c r="CQD481" s="49"/>
      <c r="CQE481" s="49"/>
      <c r="CQF481" s="49"/>
      <c r="CQG481" s="49"/>
      <c r="CQH481" s="49"/>
      <c r="CQI481" s="49"/>
      <c r="CQJ481" s="49"/>
      <c r="CQK481" s="49"/>
      <c r="CQL481" s="49"/>
      <c r="CQM481" s="49"/>
      <c r="CQN481" s="49"/>
      <c r="CQO481" s="49"/>
      <c r="CQP481" s="49"/>
      <c r="CQQ481" s="49"/>
      <c r="CQR481" s="49"/>
      <c r="CQS481" s="49"/>
      <c r="CQT481" s="49"/>
      <c r="CQU481" s="49"/>
      <c r="CQV481" s="49"/>
      <c r="CQW481" s="49"/>
      <c r="CQX481" s="49"/>
      <c r="CQY481" s="49"/>
      <c r="CQZ481" s="49"/>
      <c r="CRA481" s="49"/>
      <c r="CRB481" s="49"/>
      <c r="CRC481" s="49"/>
      <c r="CRD481" s="49"/>
      <c r="CRE481" s="49"/>
      <c r="CRF481" s="49"/>
      <c r="CRG481" s="49"/>
      <c r="CRH481" s="49"/>
      <c r="CRI481" s="49"/>
      <c r="CRJ481" s="49"/>
      <c r="CRK481" s="49"/>
      <c r="CRL481" s="49"/>
      <c r="CRM481" s="49"/>
      <c r="CRN481" s="49"/>
      <c r="CRO481" s="49"/>
      <c r="CRP481" s="49"/>
      <c r="CRQ481" s="49"/>
      <c r="CRR481" s="49"/>
      <c r="CRS481" s="49"/>
      <c r="CRT481" s="49"/>
      <c r="CRU481" s="49"/>
      <c r="CRV481" s="49"/>
      <c r="CRW481" s="49"/>
      <c r="CRX481" s="49"/>
      <c r="CRY481" s="49"/>
      <c r="CRZ481" s="49"/>
      <c r="CSA481" s="49"/>
      <c r="CSB481" s="49"/>
      <c r="CSC481" s="49"/>
      <c r="CSD481" s="49"/>
      <c r="CSE481" s="49"/>
      <c r="CSF481" s="49"/>
      <c r="CSG481" s="49"/>
      <c r="CSH481" s="49"/>
      <c r="CSI481" s="49"/>
      <c r="CSJ481" s="49"/>
      <c r="CSK481" s="49"/>
      <c r="CSL481" s="49"/>
      <c r="CSM481" s="49"/>
      <c r="CSN481" s="49"/>
      <c r="CSO481" s="49"/>
      <c r="CSP481" s="49"/>
      <c r="CSQ481" s="49"/>
      <c r="CSR481" s="49"/>
      <c r="CSS481" s="49"/>
      <c r="CST481" s="49"/>
      <c r="CSU481" s="49"/>
      <c r="CSV481" s="49"/>
      <c r="CSW481" s="49"/>
      <c r="CSX481" s="49"/>
      <c r="CSY481" s="49"/>
      <c r="CSZ481" s="49"/>
      <c r="CTA481" s="49"/>
      <c r="CTB481" s="49"/>
      <c r="CTC481" s="49"/>
      <c r="CTD481" s="49"/>
      <c r="CTE481" s="49"/>
      <c r="CTF481" s="49"/>
      <c r="CTG481" s="49"/>
      <c r="CTH481" s="49"/>
      <c r="CTI481" s="49"/>
      <c r="CTJ481" s="49"/>
      <c r="CTK481" s="49"/>
      <c r="CTL481" s="49"/>
      <c r="CTM481" s="49"/>
      <c r="CTN481" s="49"/>
      <c r="CTO481" s="49"/>
      <c r="CTP481" s="49"/>
      <c r="CTQ481" s="49"/>
      <c r="CTR481" s="49"/>
      <c r="CTS481" s="49"/>
      <c r="CTT481" s="49"/>
      <c r="CTU481" s="49"/>
      <c r="CTV481" s="49"/>
      <c r="CTW481" s="49"/>
      <c r="CTX481" s="49"/>
      <c r="CTY481" s="49"/>
      <c r="CTZ481" s="49"/>
      <c r="CUA481" s="49"/>
      <c r="CUB481" s="49"/>
      <c r="CUC481" s="49"/>
      <c r="CUD481" s="49"/>
      <c r="CUE481" s="49"/>
      <c r="CUF481" s="49"/>
      <c r="CUG481" s="49"/>
      <c r="CUH481" s="49"/>
      <c r="CUI481" s="49"/>
      <c r="CUJ481" s="49"/>
      <c r="CUK481" s="49"/>
      <c r="CUL481" s="49"/>
      <c r="CUM481" s="49"/>
      <c r="CUN481" s="49"/>
      <c r="CUO481" s="49"/>
      <c r="CUP481" s="49"/>
      <c r="CUQ481" s="49"/>
      <c r="CUR481" s="49"/>
      <c r="CUS481" s="49"/>
      <c r="CUT481" s="49"/>
      <c r="CUU481" s="49"/>
      <c r="CUV481" s="49"/>
      <c r="CUW481" s="49"/>
      <c r="CUX481" s="49"/>
      <c r="CUY481" s="49"/>
      <c r="CUZ481" s="49"/>
      <c r="CVA481" s="49"/>
      <c r="CVB481" s="49"/>
      <c r="CVC481" s="49"/>
      <c r="CVD481" s="49"/>
      <c r="CVE481" s="49"/>
      <c r="CVF481" s="49"/>
      <c r="CVG481" s="49"/>
      <c r="CVH481" s="49"/>
      <c r="CVI481" s="49"/>
      <c r="CVJ481" s="49"/>
      <c r="CVK481" s="49"/>
      <c r="CVL481" s="49"/>
      <c r="CVM481" s="49"/>
      <c r="CVN481" s="49"/>
      <c r="CVO481" s="49"/>
      <c r="CVP481" s="49"/>
      <c r="CVQ481" s="49"/>
      <c r="CVR481" s="49"/>
      <c r="CVS481" s="49"/>
      <c r="CVT481" s="49"/>
      <c r="CVU481" s="49"/>
      <c r="CVV481" s="49"/>
      <c r="CVW481" s="49"/>
      <c r="CVX481" s="49"/>
      <c r="CVY481" s="49"/>
      <c r="CVZ481" s="49"/>
      <c r="CWA481" s="49"/>
      <c r="CWB481" s="49"/>
      <c r="CWC481" s="49"/>
      <c r="CWD481" s="49"/>
      <c r="CWE481" s="49"/>
      <c r="CWF481" s="49"/>
      <c r="CWG481" s="49"/>
      <c r="CWH481" s="49"/>
      <c r="CWI481" s="49"/>
      <c r="CWJ481" s="49"/>
      <c r="CWK481" s="49"/>
      <c r="CWL481" s="49"/>
      <c r="CWM481" s="49"/>
      <c r="CWN481" s="49"/>
      <c r="CWO481" s="49"/>
      <c r="CWP481" s="49"/>
      <c r="CWQ481" s="49"/>
      <c r="CWR481" s="49"/>
      <c r="CWS481" s="49"/>
      <c r="CWT481" s="49"/>
      <c r="CWU481" s="49"/>
      <c r="CWV481" s="49"/>
      <c r="CWW481" s="49"/>
      <c r="CWX481" s="49"/>
      <c r="CWY481" s="49"/>
      <c r="CWZ481" s="49"/>
      <c r="CXA481" s="49"/>
      <c r="CXB481" s="49"/>
      <c r="CXC481" s="49"/>
      <c r="CXD481" s="49"/>
      <c r="CXE481" s="49"/>
      <c r="CXF481" s="49"/>
      <c r="CXG481" s="49"/>
      <c r="CXH481" s="49"/>
      <c r="CXI481" s="49"/>
      <c r="CXJ481" s="49"/>
      <c r="CXK481" s="49"/>
      <c r="CXL481" s="49"/>
      <c r="CXM481" s="49"/>
      <c r="CXN481" s="49"/>
      <c r="CXO481" s="49"/>
      <c r="CXP481" s="49"/>
      <c r="CXQ481" s="49"/>
      <c r="CXR481" s="49"/>
      <c r="CXS481" s="49"/>
      <c r="CXT481" s="49"/>
      <c r="CXU481" s="49"/>
      <c r="CXV481" s="49"/>
      <c r="CXW481" s="49"/>
      <c r="CXX481" s="49"/>
      <c r="CXY481" s="49"/>
      <c r="CXZ481" s="49"/>
      <c r="CYA481" s="49"/>
      <c r="CYB481" s="49"/>
      <c r="CYC481" s="49"/>
      <c r="CYD481" s="49"/>
      <c r="CYE481" s="49"/>
      <c r="CYF481" s="49"/>
      <c r="CYG481" s="49"/>
      <c r="CYH481" s="49"/>
      <c r="CYI481" s="49"/>
      <c r="CYJ481" s="49"/>
      <c r="CYK481" s="49"/>
      <c r="CYL481" s="49"/>
      <c r="CYM481" s="49"/>
      <c r="CYN481" s="49"/>
      <c r="CYO481" s="49"/>
      <c r="CYP481" s="49"/>
      <c r="CYQ481" s="49"/>
      <c r="CYR481" s="49"/>
      <c r="CYS481" s="49"/>
      <c r="CYT481" s="49"/>
      <c r="CYU481" s="49"/>
      <c r="CYV481" s="49"/>
      <c r="CYW481" s="49"/>
      <c r="CYX481" s="49"/>
      <c r="CYY481" s="49"/>
      <c r="CYZ481" s="49"/>
      <c r="CZA481" s="49"/>
      <c r="CZB481" s="49"/>
      <c r="CZC481" s="49"/>
      <c r="CZD481" s="49"/>
      <c r="CZE481" s="49"/>
      <c r="CZF481" s="49"/>
      <c r="CZG481" s="49"/>
      <c r="CZH481" s="49"/>
      <c r="CZI481" s="49"/>
      <c r="CZJ481" s="49"/>
      <c r="CZK481" s="49"/>
      <c r="CZL481" s="49"/>
      <c r="CZM481" s="49"/>
      <c r="CZN481" s="49"/>
      <c r="CZO481" s="49"/>
      <c r="CZP481" s="49"/>
      <c r="CZQ481" s="49"/>
      <c r="CZR481" s="49"/>
      <c r="CZS481" s="49"/>
      <c r="CZT481" s="49"/>
      <c r="CZU481" s="49"/>
      <c r="CZV481" s="49"/>
      <c r="CZW481" s="49"/>
      <c r="CZX481" s="49"/>
      <c r="CZY481" s="49"/>
      <c r="CZZ481" s="49"/>
      <c r="DAA481" s="49"/>
      <c r="DAB481" s="49"/>
      <c r="DAC481" s="49"/>
      <c r="DAD481" s="49"/>
      <c r="DAE481" s="49"/>
      <c r="DAF481" s="49"/>
      <c r="DAG481" s="49"/>
      <c r="DAH481" s="49"/>
      <c r="DAI481" s="49"/>
      <c r="DAJ481" s="49"/>
      <c r="DAK481" s="49"/>
      <c r="DAL481" s="49"/>
      <c r="DAM481" s="49"/>
      <c r="DAN481" s="49"/>
      <c r="DAO481" s="49"/>
      <c r="DAP481" s="49"/>
      <c r="DAQ481" s="49"/>
      <c r="DAR481" s="49"/>
      <c r="DAS481" s="49"/>
      <c r="DAT481" s="49"/>
      <c r="DAU481" s="49"/>
      <c r="DAV481" s="49"/>
      <c r="DAW481" s="49"/>
      <c r="DAX481" s="49"/>
      <c r="DAY481" s="49"/>
      <c r="DAZ481" s="49"/>
      <c r="DBA481" s="49"/>
      <c r="DBB481" s="49"/>
      <c r="DBC481" s="49"/>
      <c r="DBD481" s="49"/>
      <c r="DBE481" s="49"/>
      <c r="DBF481" s="49"/>
      <c r="DBG481" s="49"/>
      <c r="DBH481" s="49"/>
      <c r="DBI481" s="49"/>
      <c r="DBJ481" s="49"/>
      <c r="DBK481" s="49"/>
      <c r="DBL481" s="49"/>
      <c r="DBM481" s="49"/>
      <c r="DBN481" s="49"/>
      <c r="DBO481" s="49"/>
      <c r="DBP481" s="49"/>
      <c r="DBQ481" s="49"/>
      <c r="DBR481" s="49"/>
      <c r="DBS481" s="49"/>
      <c r="DBT481" s="49"/>
      <c r="DBU481" s="49"/>
      <c r="DBV481" s="49"/>
      <c r="DBW481" s="49"/>
      <c r="DBX481" s="49"/>
      <c r="DBY481" s="49"/>
      <c r="DBZ481" s="49"/>
      <c r="DCA481" s="49"/>
      <c r="DCB481" s="49"/>
      <c r="DCC481" s="49"/>
      <c r="DCD481" s="49"/>
      <c r="DCE481" s="49"/>
      <c r="DCF481" s="49"/>
      <c r="DCG481" s="49"/>
      <c r="DCH481" s="49"/>
      <c r="DCI481" s="49"/>
      <c r="DCJ481" s="49"/>
      <c r="DCK481" s="49"/>
      <c r="DCL481" s="49"/>
      <c r="DCM481" s="49"/>
      <c r="DCN481" s="49"/>
      <c r="DCO481" s="49"/>
      <c r="DCP481" s="49"/>
      <c r="DCQ481" s="49"/>
      <c r="DCR481" s="49"/>
      <c r="DCS481" s="49"/>
      <c r="DCT481" s="49"/>
      <c r="DCU481" s="49"/>
      <c r="DCV481" s="49"/>
      <c r="DCW481" s="49"/>
      <c r="DCX481" s="49"/>
      <c r="DCY481" s="49"/>
      <c r="DCZ481" s="49"/>
      <c r="DDA481" s="49"/>
      <c r="DDB481" s="49"/>
      <c r="DDC481" s="49"/>
      <c r="DDD481" s="49"/>
      <c r="DDE481" s="49"/>
      <c r="DDF481" s="49"/>
      <c r="DDG481" s="49"/>
      <c r="DDH481" s="49"/>
      <c r="DDI481" s="49"/>
      <c r="DDJ481" s="49"/>
      <c r="DDK481" s="49"/>
      <c r="DDL481" s="49"/>
      <c r="DDM481" s="49"/>
      <c r="DDN481" s="49"/>
      <c r="DDO481" s="49"/>
      <c r="DDP481" s="49"/>
      <c r="DDQ481" s="49"/>
      <c r="DDR481" s="49"/>
      <c r="DDS481" s="49"/>
      <c r="DDT481" s="49"/>
      <c r="DDU481" s="49"/>
      <c r="DDV481" s="49"/>
      <c r="DDW481" s="49"/>
      <c r="DDX481" s="49"/>
      <c r="DDY481" s="49"/>
      <c r="DDZ481" s="49"/>
      <c r="DEA481" s="49"/>
      <c r="DEB481" s="49"/>
      <c r="DEC481" s="49"/>
      <c r="DED481" s="49"/>
      <c r="DEE481" s="49"/>
      <c r="DEF481" s="49"/>
      <c r="DEG481" s="49"/>
      <c r="DEH481" s="49"/>
      <c r="DEI481" s="49"/>
      <c r="DEJ481" s="49"/>
      <c r="DEK481" s="49"/>
      <c r="DEL481" s="49"/>
      <c r="DEM481" s="49"/>
      <c r="DEN481" s="49"/>
      <c r="DEO481" s="49"/>
      <c r="DEP481" s="49"/>
      <c r="DEQ481" s="49"/>
      <c r="DER481" s="49"/>
      <c r="DES481" s="49"/>
      <c r="DET481" s="49"/>
      <c r="DEU481" s="49"/>
      <c r="DEV481" s="49"/>
      <c r="DEW481" s="49"/>
      <c r="DEX481" s="49"/>
      <c r="DEY481" s="49"/>
      <c r="DEZ481" s="49"/>
      <c r="DFA481" s="49"/>
      <c r="DFB481" s="49"/>
      <c r="DFC481" s="49"/>
      <c r="DFD481" s="49"/>
      <c r="DFE481" s="49"/>
      <c r="DFF481" s="49"/>
      <c r="DFG481" s="49"/>
      <c r="DFH481" s="49"/>
      <c r="DFI481" s="49"/>
      <c r="DFJ481" s="49"/>
      <c r="DFK481" s="49"/>
      <c r="DFL481" s="49"/>
      <c r="DFM481" s="49"/>
      <c r="DFN481" s="49"/>
      <c r="DFO481" s="49"/>
      <c r="DFP481" s="49"/>
      <c r="DFQ481" s="49"/>
      <c r="DFR481" s="49"/>
      <c r="DFS481" s="49"/>
      <c r="DFT481" s="49"/>
      <c r="DFU481" s="49"/>
      <c r="DFV481" s="49"/>
      <c r="DFW481" s="49"/>
      <c r="DFX481" s="49"/>
      <c r="DFY481" s="49"/>
      <c r="DFZ481" s="49"/>
      <c r="DGA481" s="49"/>
      <c r="DGB481" s="49"/>
      <c r="DGC481" s="49"/>
      <c r="DGD481" s="49"/>
      <c r="DGE481" s="49"/>
      <c r="DGF481" s="49"/>
      <c r="DGG481" s="49"/>
      <c r="DGH481" s="49"/>
      <c r="DGI481" s="49"/>
      <c r="DGJ481" s="49"/>
      <c r="DGK481" s="49"/>
      <c r="DGL481" s="49"/>
      <c r="DGM481" s="49"/>
      <c r="DGN481" s="49"/>
      <c r="DGO481" s="49"/>
      <c r="DGP481" s="49"/>
      <c r="DGQ481" s="49"/>
      <c r="DGR481" s="49"/>
      <c r="DGS481" s="49"/>
      <c r="DGT481" s="49"/>
      <c r="DGU481" s="49"/>
      <c r="DGV481" s="49"/>
      <c r="DGW481" s="49"/>
      <c r="DGX481" s="49"/>
      <c r="DGY481" s="49"/>
      <c r="DGZ481" s="49"/>
      <c r="DHA481" s="49"/>
      <c r="DHB481" s="49"/>
      <c r="DHC481" s="49"/>
      <c r="DHD481" s="49"/>
      <c r="DHE481" s="49"/>
      <c r="DHF481" s="49"/>
      <c r="DHG481" s="49"/>
      <c r="DHH481" s="49"/>
      <c r="DHI481" s="49"/>
      <c r="DHJ481" s="49"/>
      <c r="DHK481" s="49"/>
      <c r="DHL481" s="49"/>
      <c r="DHM481" s="49"/>
      <c r="DHN481" s="49"/>
      <c r="DHO481" s="49"/>
      <c r="DHP481" s="49"/>
      <c r="DHQ481" s="49"/>
      <c r="DHR481" s="49"/>
      <c r="DHS481" s="49"/>
      <c r="DHT481" s="49"/>
      <c r="DHU481" s="49"/>
      <c r="DHV481" s="49"/>
      <c r="DHW481" s="49"/>
      <c r="DHX481" s="49"/>
      <c r="DHY481" s="49"/>
      <c r="DHZ481" s="49"/>
      <c r="DIA481" s="49"/>
      <c r="DIB481" s="49"/>
      <c r="DIC481" s="49"/>
      <c r="DID481" s="49"/>
      <c r="DIE481" s="49"/>
      <c r="DIF481" s="49"/>
      <c r="DIG481" s="49"/>
      <c r="DIH481" s="49"/>
      <c r="DII481" s="49"/>
      <c r="DIJ481" s="49"/>
      <c r="DIK481" s="49"/>
      <c r="DIL481" s="49"/>
      <c r="DIM481" s="49"/>
      <c r="DIN481" s="49"/>
      <c r="DIO481" s="49"/>
      <c r="DIP481" s="49"/>
      <c r="DIQ481" s="49"/>
      <c r="DIR481" s="49"/>
      <c r="DIS481" s="49"/>
      <c r="DIT481" s="49"/>
      <c r="DIU481" s="49"/>
      <c r="DIV481" s="49"/>
      <c r="DIW481" s="49"/>
      <c r="DIX481" s="49"/>
      <c r="DIY481" s="49"/>
      <c r="DIZ481" s="49"/>
      <c r="DJA481" s="49"/>
      <c r="DJB481" s="49"/>
      <c r="DJC481" s="49"/>
      <c r="DJD481" s="49"/>
      <c r="DJE481" s="49"/>
      <c r="DJF481" s="49"/>
      <c r="DJG481" s="49"/>
      <c r="DJH481" s="49"/>
      <c r="DJI481" s="49"/>
      <c r="DJJ481" s="49"/>
      <c r="DJK481" s="49"/>
      <c r="DJL481" s="49"/>
      <c r="DJM481" s="49"/>
      <c r="DJN481" s="49"/>
      <c r="DJO481" s="49"/>
      <c r="DJP481" s="49"/>
      <c r="DJQ481" s="49"/>
      <c r="DJR481" s="49"/>
      <c r="DJS481" s="49"/>
      <c r="DJT481" s="49"/>
      <c r="DJU481" s="49"/>
      <c r="DJV481" s="49"/>
      <c r="DJW481" s="49"/>
      <c r="DJX481" s="49"/>
      <c r="DJY481" s="49"/>
      <c r="DJZ481" s="49"/>
      <c r="DKA481" s="49"/>
      <c r="DKB481" s="49"/>
      <c r="DKC481" s="49"/>
      <c r="DKD481" s="49"/>
      <c r="DKE481" s="49"/>
      <c r="DKF481" s="49"/>
      <c r="DKG481" s="49"/>
      <c r="DKH481" s="49"/>
      <c r="DKI481" s="49"/>
      <c r="DKJ481" s="49"/>
      <c r="DKK481" s="49"/>
      <c r="DKL481" s="49"/>
      <c r="DKM481" s="49"/>
      <c r="DKN481" s="49"/>
      <c r="DKO481" s="49"/>
      <c r="DKP481" s="49"/>
      <c r="DKQ481" s="49"/>
      <c r="DKR481" s="49"/>
      <c r="DKS481" s="49"/>
      <c r="DKT481" s="49"/>
      <c r="DKU481" s="49"/>
      <c r="DKV481" s="49"/>
      <c r="DKW481" s="49"/>
      <c r="DKX481" s="49"/>
      <c r="DKY481" s="49"/>
      <c r="DKZ481" s="49"/>
      <c r="DLA481" s="49"/>
      <c r="DLB481" s="49"/>
      <c r="DLC481" s="49"/>
      <c r="DLD481" s="49"/>
      <c r="DLE481" s="49"/>
      <c r="DLF481" s="49"/>
      <c r="DLG481" s="49"/>
      <c r="DLH481" s="49"/>
      <c r="DLI481" s="49"/>
      <c r="DLJ481" s="49"/>
      <c r="DLK481" s="49"/>
      <c r="DLL481" s="49"/>
      <c r="DLM481" s="49"/>
      <c r="DLN481" s="49"/>
      <c r="DLO481" s="49"/>
      <c r="DLP481" s="49"/>
      <c r="DLQ481" s="49"/>
      <c r="DLR481" s="49"/>
      <c r="DLS481" s="49"/>
      <c r="DLT481" s="49"/>
      <c r="DLU481" s="49"/>
      <c r="DLV481" s="49"/>
      <c r="DLW481" s="49"/>
      <c r="DLX481" s="49"/>
      <c r="DLY481" s="49"/>
      <c r="DLZ481" s="49"/>
      <c r="DMA481" s="49"/>
      <c r="DMB481" s="49"/>
      <c r="DMC481" s="49"/>
      <c r="DMD481" s="49"/>
      <c r="DME481" s="49"/>
      <c r="DMF481" s="49"/>
      <c r="DMG481" s="49"/>
      <c r="DMH481" s="49"/>
      <c r="DMI481" s="49"/>
      <c r="DMJ481" s="49"/>
      <c r="DMK481" s="49"/>
      <c r="DML481" s="49"/>
      <c r="DMM481" s="49"/>
      <c r="DMN481" s="49"/>
      <c r="DMO481" s="49"/>
      <c r="DMP481" s="49"/>
      <c r="DMQ481" s="49"/>
      <c r="DMR481" s="49"/>
      <c r="DMS481" s="49"/>
      <c r="DMT481" s="49"/>
      <c r="DMU481" s="49"/>
      <c r="DMV481" s="49"/>
      <c r="DMW481" s="49"/>
      <c r="DMX481" s="49"/>
      <c r="DMY481" s="49"/>
      <c r="DMZ481" s="49"/>
      <c r="DNA481" s="49"/>
      <c r="DNB481" s="49"/>
      <c r="DNC481" s="49"/>
      <c r="DND481" s="49"/>
      <c r="DNE481" s="49"/>
      <c r="DNF481" s="49"/>
      <c r="DNG481" s="49"/>
      <c r="DNH481" s="49"/>
      <c r="DNI481" s="49"/>
      <c r="DNJ481" s="49"/>
      <c r="DNK481" s="49"/>
      <c r="DNL481" s="49"/>
      <c r="DNM481" s="49"/>
      <c r="DNN481" s="49"/>
      <c r="DNO481" s="49"/>
      <c r="DNP481" s="49"/>
      <c r="DNQ481" s="49"/>
      <c r="DNR481" s="49"/>
      <c r="DNS481" s="49"/>
      <c r="DNT481" s="49"/>
      <c r="DNU481" s="49"/>
      <c r="DNV481" s="49"/>
      <c r="DNW481" s="49"/>
      <c r="DNX481" s="49"/>
      <c r="DNY481" s="49"/>
      <c r="DNZ481" s="49"/>
      <c r="DOA481" s="49"/>
      <c r="DOB481" s="49"/>
      <c r="DOC481" s="49"/>
      <c r="DOD481" s="49"/>
      <c r="DOE481" s="49"/>
      <c r="DOF481" s="49"/>
      <c r="DOG481" s="49"/>
      <c r="DOH481" s="49"/>
      <c r="DOI481" s="49"/>
      <c r="DOJ481" s="49"/>
      <c r="DOK481" s="49"/>
      <c r="DOL481" s="49"/>
      <c r="DOM481" s="49"/>
      <c r="DON481" s="49"/>
      <c r="DOO481" s="49"/>
      <c r="DOP481" s="49"/>
      <c r="DOQ481" s="49"/>
      <c r="DOR481" s="49"/>
      <c r="DOS481" s="49"/>
      <c r="DOT481" s="49"/>
      <c r="DOU481" s="49"/>
      <c r="DOV481" s="49"/>
      <c r="DOW481" s="49"/>
      <c r="DOX481" s="49"/>
      <c r="DOY481" s="49"/>
      <c r="DOZ481" s="49"/>
      <c r="DPA481" s="49"/>
      <c r="DPB481" s="49"/>
      <c r="DPC481" s="49"/>
      <c r="DPD481" s="49"/>
      <c r="DPE481" s="49"/>
      <c r="DPF481" s="49"/>
      <c r="DPG481" s="49"/>
      <c r="DPH481" s="49"/>
      <c r="DPI481" s="49"/>
      <c r="DPJ481" s="49"/>
      <c r="DPK481" s="49"/>
      <c r="DPL481" s="49"/>
      <c r="DPM481" s="49"/>
      <c r="DPN481" s="49"/>
      <c r="DPO481" s="49"/>
      <c r="DPP481" s="49"/>
      <c r="DPQ481" s="49"/>
      <c r="DPR481" s="49"/>
      <c r="DPS481" s="49"/>
      <c r="DPT481" s="49"/>
      <c r="DPU481" s="49"/>
      <c r="DPV481" s="49"/>
      <c r="DPW481" s="49"/>
      <c r="DPX481" s="49"/>
      <c r="DPY481" s="49"/>
      <c r="DPZ481" s="49"/>
      <c r="DQA481" s="49"/>
      <c r="DQB481" s="49"/>
      <c r="DQC481" s="49"/>
      <c r="DQD481" s="49"/>
      <c r="DQE481" s="49"/>
      <c r="DQF481" s="49"/>
      <c r="DQG481" s="49"/>
      <c r="DQH481" s="49"/>
      <c r="DQI481" s="49"/>
      <c r="DQJ481" s="49"/>
      <c r="DQK481" s="49"/>
      <c r="DQL481" s="49"/>
      <c r="DQM481" s="49"/>
      <c r="DQN481" s="49"/>
      <c r="DQO481" s="49"/>
      <c r="DQP481" s="49"/>
      <c r="DQQ481" s="49"/>
      <c r="DQR481" s="49"/>
      <c r="DQS481" s="49"/>
      <c r="DQT481" s="49"/>
      <c r="DQU481" s="49"/>
      <c r="DQV481" s="49"/>
      <c r="DQW481" s="49"/>
      <c r="DQX481" s="49"/>
      <c r="DQY481" s="49"/>
      <c r="DQZ481" s="49"/>
      <c r="DRA481" s="49"/>
      <c r="DRB481" s="49"/>
      <c r="DRC481" s="49"/>
      <c r="DRD481" s="49"/>
      <c r="DRE481" s="49"/>
      <c r="DRF481" s="49"/>
      <c r="DRG481" s="49"/>
      <c r="DRH481" s="49"/>
      <c r="DRI481" s="49"/>
      <c r="DRJ481" s="49"/>
      <c r="DRK481" s="49"/>
      <c r="DRL481" s="49"/>
      <c r="DRM481" s="49"/>
      <c r="DRN481" s="49"/>
      <c r="DRO481" s="49"/>
      <c r="DRP481" s="49"/>
      <c r="DRQ481" s="49"/>
      <c r="DRR481" s="49"/>
      <c r="DRS481" s="49"/>
      <c r="DRT481" s="49"/>
      <c r="DRU481" s="49"/>
      <c r="DRV481" s="49"/>
      <c r="DRW481" s="49"/>
      <c r="DRX481" s="49"/>
      <c r="DRY481" s="49"/>
      <c r="DRZ481" s="49"/>
      <c r="DSA481" s="49"/>
      <c r="DSB481" s="49"/>
      <c r="DSC481" s="49"/>
      <c r="DSD481" s="49"/>
      <c r="DSE481" s="49"/>
      <c r="DSF481" s="49"/>
      <c r="DSG481" s="49"/>
      <c r="DSH481" s="49"/>
      <c r="DSI481" s="49"/>
      <c r="DSJ481" s="49"/>
      <c r="DSK481" s="49"/>
      <c r="DSL481" s="49"/>
      <c r="DSM481" s="49"/>
      <c r="DSN481" s="49"/>
      <c r="DSO481" s="49"/>
      <c r="DSP481" s="49"/>
      <c r="DSQ481" s="49"/>
      <c r="DSR481" s="49"/>
      <c r="DSS481" s="49"/>
      <c r="DST481" s="49"/>
      <c r="DSU481" s="49"/>
      <c r="DSV481" s="49"/>
      <c r="DSW481" s="49"/>
      <c r="DSX481" s="49"/>
      <c r="DSY481" s="49"/>
      <c r="DSZ481" s="49"/>
      <c r="DTA481" s="49"/>
      <c r="DTB481" s="49"/>
      <c r="DTC481" s="49"/>
      <c r="DTD481" s="49"/>
      <c r="DTE481" s="49"/>
      <c r="DTF481" s="49"/>
      <c r="DTG481" s="49"/>
      <c r="DTH481" s="49"/>
      <c r="DTI481" s="49"/>
      <c r="DTJ481" s="49"/>
      <c r="DTK481" s="49"/>
      <c r="DTL481" s="49"/>
      <c r="DTM481" s="49"/>
      <c r="DTN481" s="49"/>
      <c r="DTO481" s="49"/>
      <c r="DTP481" s="49"/>
      <c r="DTQ481" s="49"/>
      <c r="DTR481" s="49"/>
      <c r="DTS481" s="49"/>
      <c r="DTT481" s="49"/>
      <c r="DTU481" s="49"/>
      <c r="DTV481" s="49"/>
      <c r="DTW481" s="49"/>
      <c r="DTX481" s="49"/>
      <c r="DTY481" s="49"/>
      <c r="DTZ481" s="49"/>
      <c r="DUA481" s="49"/>
      <c r="DUB481" s="49"/>
      <c r="DUC481" s="49"/>
      <c r="DUD481" s="49"/>
      <c r="DUE481" s="49"/>
      <c r="DUF481" s="49"/>
      <c r="DUG481" s="49"/>
      <c r="DUH481" s="49"/>
      <c r="DUI481" s="49"/>
      <c r="DUJ481" s="49"/>
      <c r="DUK481" s="49"/>
      <c r="DUL481" s="49"/>
      <c r="DUM481" s="49"/>
      <c r="DUN481" s="49"/>
      <c r="DUO481" s="49"/>
      <c r="DUP481" s="49"/>
      <c r="DUQ481" s="49"/>
      <c r="DUR481" s="49"/>
      <c r="DUS481" s="49"/>
      <c r="DUT481" s="49"/>
      <c r="DUU481" s="49"/>
      <c r="DUV481" s="49"/>
      <c r="DUW481" s="49"/>
      <c r="DUX481" s="49"/>
      <c r="DUY481" s="49"/>
      <c r="DUZ481" s="49"/>
      <c r="DVA481" s="49"/>
      <c r="DVB481" s="49"/>
      <c r="DVC481" s="49"/>
      <c r="DVD481" s="49"/>
      <c r="DVE481" s="49"/>
      <c r="DVF481" s="49"/>
      <c r="DVG481" s="49"/>
      <c r="DVH481" s="49"/>
      <c r="DVI481" s="49"/>
      <c r="DVJ481" s="49"/>
      <c r="DVK481" s="49"/>
      <c r="DVL481" s="49"/>
      <c r="DVM481" s="49"/>
      <c r="DVN481" s="49"/>
      <c r="DVO481" s="49"/>
      <c r="DVP481" s="49"/>
      <c r="DVQ481" s="49"/>
      <c r="DVR481" s="49"/>
      <c r="DVS481" s="49"/>
      <c r="DVT481" s="49"/>
      <c r="DVU481" s="49"/>
      <c r="DVV481" s="49"/>
      <c r="DVW481" s="49"/>
      <c r="DVX481" s="49"/>
      <c r="DVY481" s="49"/>
      <c r="DVZ481" s="49"/>
      <c r="DWA481" s="49"/>
      <c r="DWB481" s="49"/>
      <c r="DWC481" s="49"/>
      <c r="DWD481" s="49"/>
      <c r="DWE481" s="49"/>
      <c r="DWF481" s="49"/>
      <c r="DWG481" s="49"/>
      <c r="DWH481" s="49"/>
      <c r="DWI481" s="49"/>
      <c r="DWJ481" s="49"/>
      <c r="DWK481" s="49"/>
      <c r="DWL481" s="49"/>
      <c r="DWM481" s="49"/>
      <c r="DWN481" s="49"/>
      <c r="DWO481" s="49"/>
      <c r="DWP481" s="49"/>
      <c r="DWQ481" s="49"/>
      <c r="DWR481" s="49"/>
      <c r="DWS481" s="49"/>
      <c r="DWT481" s="49"/>
      <c r="DWU481" s="49"/>
      <c r="DWV481" s="49"/>
      <c r="DWW481" s="49"/>
      <c r="DWX481" s="49"/>
      <c r="DWY481" s="49"/>
      <c r="DWZ481" s="49"/>
      <c r="DXA481" s="49"/>
      <c r="DXB481" s="49"/>
      <c r="DXC481" s="49"/>
      <c r="DXD481" s="49"/>
      <c r="DXE481" s="49"/>
      <c r="DXF481" s="49"/>
      <c r="DXG481" s="49"/>
      <c r="DXH481" s="49"/>
      <c r="DXI481" s="49"/>
      <c r="DXJ481" s="49"/>
      <c r="DXK481" s="49"/>
      <c r="DXL481" s="49"/>
      <c r="DXM481" s="49"/>
      <c r="DXN481" s="49"/>
      <c r="DXO481" s="49"/>
      <c r="DXP481" s="49"/>
      <c r="DXQ481" s="49"/>
      <c r="DXR481" s="49"/>
      <c r="DXS481" s="49"/>
      <c r="DXT481" s="49"/>
      <c r="DXU481" s="49"/>
      <c r="DXV481" s="49"/>
      <c r="DXW481" s="49"/>
      <c r="DXX481" s="49"/>
      <c r="DXY481" s="49"/>
      <c r="DXZ481" s="49"/>
      <c r="DYA481" s="49"/>
      <c r="DYB481" s="49"/>
      <c r="DYC481" s="49"/>
      <c r="DYD481" s="49"/>
      <c r="DYE481" s="49"/>
      <c r="DYF481" s="49"/>
      <c r="DYG481" s="49"/>
      <c r="DYH481" s="49"/>
      <c r="DYI481" s="49"/>
      <c r="DYJ481" s="49"/>
      <c r="DYK481" s="49"/>
      <c r="DYL481" s="49"/>
      <c r="DYM481" s="49"/>
      <c r="DYN481" s="49"/>
      <c r="DYO481" s="49"/>
      <c r="DYP481" s="49"/>
      <c r="DYQ481" s="49"/>
      <c r="DYR481" s="49"/>
      <c r="DYS481" s="49"/>
      <c r="DYT481" s="49"/>
      <c r="DYU481" s="49"/>
      <c r="DYV481" s="49"/>
      <c r="DYW481" s="49"/>
      <c r="DYX481" s="49"/>
      <c r="DYY481" s="49"/>
      <c r="DYZ481" s="49"/>
      <c r="DZA481" s="49"/>
      <c r="DZB481" s="49"/>
      <c r="DZC481" s="49"/>
      <c r="DZD481" s="49"/>
      <c r="DZE481" s="49"/>
      <c r="DZF481" s="49"/>
      <c r="DZG481" s="49"/>
      <c r="DZH481" s="49"/>
      <c r="DZI481" s="49"/>
      <c r="DZJ481" s="49"/>
      <c r="DZK481" s="49"/>
      <c r="DZL481" s="49"/>
      <c r="DZM481" s="49"/>
      <c r="DZN481" s="49"/>
      <c r="DZO481" s="49"/>
      <c r="DZP481" s="49"/>
      <c r="DZQ481" s="49"/>
      <c r="DZR481" s="49"/>
      <c r="DZS481" s="49"/>
      <c r="DZT481" s="49"/>
      <c r="DZU481" s="49"/>
      <c r="DZV481" s="49"/>
      <c r="DZW481" s="49"/>
      <c r="DZX481" s="49"/>
      <c r="DZY481" s="49"/>
      <c r="DZZ481" s="49"/>
      <c r="EAA481" s="49"/>
      <c r="EAB481" s="49"/>
      <c r="EAC481" s="49"/>
      <c r="EAD481" s="49"/>
      <c r="EAE481" s="49"/>
      <c r="EAF481" s="49"/>
      <c r="EAG481" s="49"/>
      <c r="EAH481" s="49"/>
      <c r="EAI481" s="49"/>
      <c r="EAJ481" s="49"/>
      <c r="EAK481" s="49"/>
      <c r="EAL481" s="49"/>
      <c r="EAM481" s="49"/>
      <c r="EAN481" s="49"/>
      <c r="EAO481" s="49"/>
      <c r="EAP481" s="49"/>
      <c r="EAQ481" s="49"/>
      <c r="EAR481" s="49"/>
      <c r="EAS481" s="49"/>
      <c r="EAT481" s="49"/>
      <c r="EAU481" s="49"/>
      <c r="EAV481" s="49"/>
      <c r="EAW481" s="49"/>
      <c r="EAX481" s="49"/>
      <c r="EAY481" s="49"/>
      <c r="EAZ481" s="49"/>
      <c r="EBA481" s="49"/>
      <c r="EBB481" s="49"/>
      <c r="EBC481" s="49"/>
      <c r="EBD481" s="49"/>
      <c r="EBE481" s="49"/>
      <c r="EBF481" s="49"/>
      <c r="EBG481" s="49"/>
      <c r="EBH481" s="49"/>
      <c r="EBI481" s="49"/>
      <c r="EBJ481" s="49"/>
      <c r="EBK481" s="49"/>
      <c r="EBL481" s="49"/>
      <c r="EBM481" s="49"/>
      <c r="EBN481" s="49"/>
      <c r="EBO481" s="49"/>
      <c r="EBP481" s="49"/>
      <c r="EBQ481" s="49"/>
      <c r="EBR481" s="49"/>
      <c r="EBS481" s="49"/>
      <c r="EBT481" s="49"/>
      <c r="EBU481" s="49"/>
      <c r="EBV481" s="49"/>
      <c r="EBW481" s="49"/>
      <c r="EBX481" s="49"/>
      <c r="EBY481" s="49"/>
      <c r="EBZ481" s="49"/>
      <c r="ECA481" s="49"/>
      <c r="ECB481" s="49"/>
      <c r="ECC481" s="49"/>
      <c r="ECD481" s="49"/>
      <c r="ECE481" s="49"/>
      <c r="ECF481" s="49"/>
      <c r="ECG481" s="49"/>
      <c r="ECH481" s="49"/>
      <c r="ECI481" s="49"/>
      <c r="ECJ481" s="49"/>
      <c r="ECK481" s="49"/>
      <c r="ECL481" s="49"/>
      <c r="ECM481" s="49"/>
      <c r="ECN481" s="49"/>
      <c r="ECO481" s="49"/>
      <c r="ECP481" s="49"/>
      <c r="ECQ481" s="49"/>
      <c r="ECR481" s="49"/>
      <c r="ECS481" s="49"/>
      <c r="ECT481" s="49"/>
      <c r="ECU481" s="49"/>
      <c r="ECV481" s="49"/>
      <c r="ECW481" s="49"/>
      <c r="ECX481" s="49"/>
      <c r="ECY481" s="49"/>
      <c r="ECZ481" s="49"/>
      <c r="EDA481" s="49"/>
      <c r="EDB481" s="49"/>
      <c r="EDC481" s="49"/>
      <c r="EDD481" s="49"/>
      <c r="EDE481" s="49"/>
      <c r="EDF481" s="49"/>
      <c r="EDG481" s="49"/>
      <c r="EDH481" s="49"/>
      <c r="EDI481" s="49"/>
      <c r="EDJ481" s="49"/>
      <c r="EDK481" s="49"/>
      <c r="EDL481" s="49"/>
      <c r="EDM481" s="49"/>
      <c r="EDN481" s="49"/>
      <c r="EDO481" s="49"/>
      <c r="EDP481" s="49"/>
      <c r="EDQ481" s="49"/>
      <c r="EDR481" s="49"/>
      <c r="EDS481" s="49"/>
      <c r="EDT481" s="49"/>
      <c r="EDU481" s="49"/>
      <c r="EDV481" s="49"/>
      <c r="EDW481" s="49"/>
      <c r="EDX481" s="49"/>
      <c r="EDY481" s="49"/>
      <c r="EDZ481" s="49"/>
      <c r="EEA481" s="49"/>
      <c r="EEB481" s="49"/>
      <c r="EEC481" s="49"/>
      <c r="EED481" s="49"/>
      <c r="EEE481" s="49"/>
      <c r="EEF481" s="49"/>
      <c r="EEG481" s="49"/>
      <c r="EEH481" s="49"/>
      <c r="EEI481" s="49"/>
      <c r="EEJ481" s="49"/>
      <c r="EEK481" s="49"/>
      <c r="EEL481" s="49"/>
      <c r="EEM481" s="49"/>
      <c r="EEN481" s="49"/>
      <c r="EEO481" s="49"/>
      <c r="EEP481" s="49"/>
      <c r="EEQ481" s="49"/>
      <c r="EER481" s="49"/>
      <c r="EES481" s="49"/>
      <c r="EET481" s="49"/>
      <c r="EEU481" s="49"/>
      <c r="EEV481" s="49"/>
      <c r="EEW481" s="49"/>
      <c r="EEX481" s="49"/>
      <c r="EEY481" s="49"/>
      <c r="EEZ481" s="49"/>
      <c r="EFA481" s="49"/>
      <c r="EFB481" s="49"/>
      <c r="EFC481" s="49"/>
      <c r="EFD481" s="49"/>
      <c r="EFE481" s="49"/>
      <c r="EFF481" s="49"/>
      <c r="EFG481" s="49"/>
      <c r="EFH481" s="49"/>
      <c r="EFI481" s="49"/>
      <c r="EFJ481" s="49"/>
      <c r="EFK481" s="49"/>
      <c r="EFL481" s="49"/>
      <c r="EFM481" s="49"/>
      <c r="EFN481" s="49"/>
      <c r="EFO481" s="49"/>
      <c r="EFP481" s="49"/>
      <c r="EFQ481" s="49"/>
      <c r="EFR481" s="49"/>
      <c r="EFS481" s="49"/>
      <c r="EFT481" s="49"/>
      <c r="EFU481" s="49"/>
      <c r="EFV481" s="49"/>
      <c r="EFW481" s="49"/>
      <c r="EFX481" s="49"/>
      <c r="EFY481" s="49"/>
      <c r="EFZ481" s="49"/>
      <c r="EGA481" s="49"/>
      <c r="EGB481" s="49"/>
      <c r="EGC481" s="49"/>
      <c r="EGD481" s="49"/>
      <c r="EGE481" s="49"/>
      <c r="EGF481" s="49"/>
      <c r="EGG481" s="49"/>
      <c r="EGH481" s="49"/>
      <c r="EGI481" s="49"/>
      <c r="EGJ481" s="49"/>
      <c r="EGK481" s="49"/>
      <c r="EGL481" s="49"/>
      <c r="EGM481" s="49"/>
      <c r="EGN481" s="49"/>
      <c r="EGO481" s="49"/>
      <c r="EGP481" s="49"/>
      <c r="EGQ481" s="49"/>
      <c r="EGR481" s="49"/>
      <c r="EGS481" s="49"/>
      <c r="EGT481" s="49"/>
      <c r="EGU481" s="49"/>
      <c r="EGV481" s="49"/>
      <c r="EGW481" s="49"/>
      <c r="EGX481" s="49"/>
      <c r="EGY481" s="49"/>
      <c r="EGZ481" s="49"/>
      <c r="EHA481" s="49"/>
      <c r="EHB481" s="49"/>
      <c r="EHC481" s="49"/>
      <c r="EHD481" s="49"/>
      <c r="EHE481" s="49"/>
      <c r="EHF481" s="49"/>
      <c r="EHG481" s="49"/>
      <c r="EHH481" s="49"/>
      <c r="EHI481" s="49"/>
      <c r="EHJ481" s="49"/>
      <c r="EHK481" s="49"/>
      <c r="EHL481" s="49"/>
      <c r="EHM481" s="49"/>
      <c r="EHN481" s="49"/>
      <c r="EHO481" s="49"/>
      <c r="EHP481" s="49"/>
      <c r="EHQ481" s="49"/>
      <c r="EHR481" s="49"/>
      <c r="EHS481" s="49"/>
      <c r="EHT481" s="49"/>
      <c r="EHU481" s="49"/>
      <c r="EHV481" s="49"/>
      <c r="EHW481" s="49"/>
      <c r="EHX481" s="49"/>
      <c r="EHY481" s="49"/>
      <c r="EHZ481" s="49"/>
      <c r="EIA481" s="49"/>
      <c r="EIB481" s="49"/>
      <c r="EIC481" s="49"/>
      <c r="EID481" s="49"/>
      <c r="EIE481" s="49"/>
      <c r="EIF481" s="49"/>
      <c r="EIG481" s="49"/>
      <c r="EIH481" s="49"/>
      <c r="EII481" s="49"/>
      <c r="EIJ481" s="49"/>
      <c r="EIK481" s="49"/>
      <c r="EIL481" s="49"/>
      <c r="EIM481" s="49"/>
      <c r="EIN481" s="49"/>
      <c r="EIO481" s="49"/>
      <c r="EIP481" s="49"/>
      <c r="EIQ481" s="49"/>
      <c r="EIR481" s="49"/>
      <c r="EIS481" s="49"/>
      <c r="EIT481" s="49"/>
      <c r="EIU481" s="49"/>
      <c r="EIV481" s="49"/>
      <c r="EIW481" s="49"/>
      <c r="EIX481" s="49"/>
      <c r="EIY481" s="49"/>
      <c r="EIZ481" s="49"/>
      <c r="EJA481" s="49"/>
      <c r="EJB481" s="49"/>
      <c r="EJC481" s="49"/>
      <c r="EJD481" s="49"/>
      <c r="EJE481" s="49"/>
      <c r="EJF481" s="49"/>
      <c r="EJG481" s="49"/>
      <c r="EJH481" s="49"/>
      <c r="EJI481" s="49"/>
      <c r="EJJ481" s="49"/>
      <c r="EJK481" s="49"/>
      <c r="EJL481" s="49"/>
      <c r="EJM481" s="49"/>
      <c r="EJN481" s="49"/>
      <c r="EJO481" s="49"/>
      <c r="EJP481" s="49"/>
      <c r="EJQ481" s="49"/>
      <c r="EJR481" s="49"/>
      <c r="EJS481" s="49"/>
      <c r="EJT481" s="49"/>
      <c r="EJU481" s="49"/>
      <c r="EJV481" s="49"/>
      <c r="EJW481" s="49"/>
      <c r="EJX481" s="49"/>
      <c r="EJY481" s="49"/>
      <c r="EJZ481" s="49"/>
      <c r="EKA481" s="49"/>
      <c r="EKB481" s="49"/>
      <c r="EKC481" s="49"/>
      <c r="EKD481" s="49"/>
      <c r="EKE481" s="49"/>
      <c r="EKF481" s="49"/>
      <c r="EKG481" s="49"/>
      <c r="EKH481" s="49"/>
      <c r="EKI481" s="49"/>
      <c r="EKJ481" s="49"/>
      <c r="EKK481" s="49"/>
      <c r="EKL481" s="49"/>
      <c r="EKM481" s="49"/>
      <c r="EKN481" s="49"/>
      <c r="EKO481" s="49"/>
      <c r="EKP481" s="49"/>
      <c r="EKQ481" s="49"/>
      <c r="EKR481" s="49"/>
      <c r="EKS481" s="49"/>
      <c r="EKT481" s="49"/>
      <c r="EKU481" s="49"/>
      <c r="EKV481" s="49"/>
      <c r="EKW481" s="49"/>
      <c r="EKX481" s="49"/>
      <c r="EKY481" s="49"/>
      <c r="EKZ481" s="49"/>
      <c r="ELA481" s="49"/>
      <c r="ELB481" s="49"/>
      <c r="ELC481" s="49"/>
      <c r="ELD481" s="49"/>
      <c r="ELE481" s="49"/>
      <c r="ELF481" s="49"/>
      <c r="ELG481" s="49"/>
      <c r="ELH481" s="49"/>
      <c r="ELI481" s="49"/>
      <c r="ELJ481" s="49"/>
      <c r="ELK481" s="49"/>
      <c r="ELL481" s="49"/>
      <c r="ELM481" s="49"/>
      <c r="ELN481" s="49"/>
      <c r="ELO481" s="49"/>
      <c r="ELP481" s="49"/>
      <c r="ELQ481" s="49"/>
      <c r="ELR481" s="49"/>
      <c r="ELS481" s="49"/>
      <c r="ELT481" s="49"/>
      <c r="ELU481" s="49"/>
      <c r="ELV481" s="49"/>
      <c r="ELW481" s="49"/>
      <c r="ELX481" s="49"/>
      <c r="ELY481" s="49"/>
      <c r="ELZ481" s="49"/>
      <c r="EMA481" s="49"/>
      <c r="EMB481" s="49"/>
      <c r="EMC481" s="49"/>
      <c r="EMD481" s="49"/>
      <c r="EME481" s="49"/>
      <c r="EMF481" s="49"/>
      <c r="EMG481" s="49"/>
      <c r="EMH481" s="49"/>
      <c r="EMI481" s="49"/>
      <c r="EMJ481" s="49"/>
      <c r="EMK481" s="49"/>
      <c r="EML481" s="49"/>
      <c r="EMM481" s="49"/>
      <c r="EMN481" s="49"/>
      <c r="EMO481" s="49"/>
      <c r="EMP481" s="49"/>
      <c r="EMQ481" s="49"/>
      <c r="EMR481" s="49"/>
      <c r="EMS481" s="49"/>
      <c r="EMT481" s="49"/>
      <c r="EMU481" s="49"/>
      <c r="EMV481" s="49"/>
      <c r="EMW481" s="49"/>
      <c r="EMX481" s="49"/>
      <c r="EMY481" s="49"/>
      <c r="EMZ481" s="49"/>
      <c r="ENA481" s="49"/>
      <c r="ENB481" s="49"/>
      <c r="ENC481" s="49"/>
      <c r="END481" s="49"/>
      <c r="ENE481" s="49"/>
      <c r="ENF481" s="49"/>
      <c r="ENG481" s="49"/>
      <c r="ENH481" s="49"/>
      <c r="ENI481" s="49"/>
      <c r="ENJ481" s="49"/>
      <c r="ENK481" s="49"/>
      <c r="ENL481" s="49"/>
      <c r="ENM481" s="49"/>
      <c r="ENN481" s="49"/>
      <c r="ENO481" s="49"/>
      <c r="ENP481" s="49"/>
      <c r="ENQ481" s="49"/>
      <c r="ENR481" s="49"/>
      <c r="ENS481" s="49"/>
      <c r="ENT481" s="49"/>
      <c r="ENU481" s="49"/>
      <c r="ENV481" s="49"/>
      <c r="ENW481" s="49"/>
      <c r="ENX481" s="49"/>
      <c r="ENY481" s="49"/>
      <c r="ENZ481" s="49"/>
      <c r="EOA481" s="49"/>
      <c r="EOB481" s="49"/>
      <c r="EOC481" s="49"/>
      <c r="EOD481" s="49"/>
      <c r="EOE481" s="49"/>
      <c r="EOF481" s="49"/>
      <c r="EOG481" s="49"/>
      <c r="EOH481" s="49"/>
      <c r="EOI481" s="49"/>
      <c r="EOJ481" s="49"/>
      <c r="EOK481" s="49"/>
      <c r="EOL481" s="49"/>
      <c r="EOM481" s="49"/>
      <c r="EON481" s="49"/>
      <c r="EOO481" s="49"/>
      <c r="EOP481" s="49"/>
      <c r="EOQ481" s="49"/>
      <c r="EOR481" s="49"/>
      <c r="EOS481" s="49"/>
      <c r="EOT481" s="49"/>
      <c r="EOU481" s="49"/>
      <c r="EOV481" s="49"/>
      <c r="EOW481" s="49"/>
      <c r="EOX481" s="49"/>
      <c r="EOY481" s="49"/>
      <c r="EOZ481" s="49"/>
      <c r="EPA481" s="49"/>
      <c r="EPB481" s="49"/>
      <c r="EPC481" s="49"/>
      <c r="EPD481" s="49"/>
      <c r="EPE481" s="49"/>
      <c r="EPF481" s="49"/>
      <c r="EPG481" s="49"/>
      <c r="EPH481" s="49"/>
      <c r="EPI481" s="49"/>
      <c r="EPJ481" s="49"/>
      <c r="EPK481" s="49"/>
      <c r="EPL481" s="49"/>
      <c r="EPM481" s="49"/>
      <c r="EPN481" s="49"/>
      <c r="EPO481" s="49"/>
      <c r="EPP481" s="49"/>
      <c r="EPQ481" s="49"/>
      <c r="EPR481" s="49"/>
      <c r="EPS481" s="49"/>
      <c r="EPT481" s="49"/>
      <c r="EPU481" s="49"/>
      <c r="EPV481" s="49"/>
      <c r="EPW481" s="49"/>
      <c r="EPX481" s="49"/>
      <c r="EPY481" s="49"/>
      <c r="EPZ481" s="49"/>
      <c r="EQA481" s="49"/>
      <c r="EQB481" s="49"/>
      <c r="EQC481" s="49"/>
      <c r="EQD481" s="49"/>
      <c r="EQE481" s="49"/>
      <c r="EQF481" s="49"/>
      <c r="EQG481" s="49"/>
      <c r="EQH481" s="49"/>
      <c r="EQI481" s="49"/>
      <c r="EQJ481" s="49"/>
      <c r="EQK481" s="49"/>
      <c r="EQL481" s="49"/>
      <c r="EQM481" s="49"/>
      <c r="EQN481" s="49"/>
      <c r="EQO481" s="49"/>
      <c r="EQP481" s="49"/>
      <c r="EQQ481" s="49"/>
      <c r="EQR481" s="49"/>
      <c r="EQS481" s="49"/>
      <c r="EQT481" s="49"/>
      <c r="EQU481" s="49"/>
      <c r="EQV481" s="49"/>
      <c r="EQW481" s="49"/>
      <c r="EQX481" s="49"/>
      <c r="EQY481" s="49"/>
      <c r="EQZ481" s="49"/>
      <c r="ERA481" s="49"/>
      <c r="ERB481" s="49"/>
      <c r="ERC481" s="49"/>
      <c r="ERD481" s="49"/>
      <c r="ERE481" s="49"/>
      <c r="ERF481" s="49"/>
      <c r="ERG481" s="49"/>
      <c r="ERH481" s="49"/>
      <c r="ERI481" s="49"/>
      <c r="ERJ481" s="49"/>
      <c r="ERK481" s="49"/>
      <c r="ERL481" s="49"/>
      <c r="ERM481" s="49"/>
      <c r="ERN481" s="49"/>
      <c r="ERO481" s="49"/>
      <c r="ERP481" s="49"/>
      <c r="ERQ481" s="49"/>
      <c r="ERR481" s="49"/>
      <c r="ERS481" s="49"/>
      <c r="ERT481" s="49"/>
      <c r="ERU481" s="49"/>
      <c r="ERV481" s="49"/>
      <c r="ERW481" s="49"/>
      <c r="ERX481" s="49"/>
      <c r="ERY481" s="49"/>
      <c r="ERZ481" s="49"/>
      <c r="ESA481" s="49"/>
      <c r="ESB481" s="49"/>
      <c r="ESC481" s="49"/>
      <c r="ESD481" s="49"/>
      <c r="ESE481" s="49"/>
      <c r="ESF481" s="49"/>
      <c r="ESG481" s="49"/>
      <c r="ESH481" s="49"/>
      <c r="ESI481" s="49"/>
      <c r="ESJ481" s="49"/>
      <c r="ESK481" s="49"/>
      <c r="ESL481" s="49"/>
      <c r="ESM481" s="49"/>
      <c r="ESN481" s="49"/>
      <c r="ESO481" s="49"/>
      <c r="ESP481" s="49"/>
      <c r="ESQ481" s="49"/>
      <c r="ESR481" s="49"/>
      <c r="ESS481" s="49"/>
      <c r="EST481" s="49"/>
      <c r="ESU481" s="49"/>
      <c r="ESV481" s="49"/>
      <c r="ESW481" s="49"/>
      <c r="ESX481" s="49"/>
      <c r="ESY481" s="49"/>
      <c r="ESZ481" s="49"/>
      <c r="ETA481" s="49"/>
      <c r="ETB481" s="49"/>
      <c r="ETC481" s="49"/>
      <c r="ETD481" s="49"/>
      <c r="ETE481" s="49"/>
      <c r="ETF481" s="49"/>
      <c r="ETG481" s="49"/>
      <c r="ETH481" s="49"/>
      <c r="ETI481" s="49"/>
      <c r="ETJ481" s="49"/>
      <c r="ETK481" s="49"/>
      <c r="ETL481" s="49"/>
      <c r="ETM481" s="49"/>
      <c r="ETN481" s="49"/>
      <c r="ETO481" s="49"/>
      <c r="ETP481" s="49"/>
      <c r="ETQ481" s="49"/>
      <c r="ETR481" s="49"/>
      <c r="ETS481" s="49"/>
      <c r="ETT481" s="49"/>
      <c r="ETU481" s="49"/>
      <c r="ETV481" s="49"/>
      <c r="ETW481" s="49"/>
      <c r="ETX481" s="49"/>
      <c r="ETY481" s="49"/>
      <c r="ETZ481" s="49"/>
      <c r="EUA481" s="49"/>
      <c r="EUB481" s="49"/>
      <c r="EUC481" s="49"/>
      <c r="EUD481" s="49"/>
      <c r="EUE481" s="49"/>
      <c r="EUF481" s="49"/>
      <c r="EUG481" s="49"/>
      <c r="EUH481" s="49"/>
      <c r="EUI481" s="49"/>
      <c r="EUJ481" s="49"/>
      <c r="EUK481" s="49"/>
      <c r="EUL481" s="49"/>
      <c r="EUM481" s="49"/>
      <c r="EUN481" s="49"/>
      <c r="EUO481" s="49"/>
      <c r="EUP481" s="49"/>
      <c r="EUQ481" s="49"/>
      <c r="EUR481" s="49"/>
      <c r="EUS481" s="49"/>
      <c r="EUT481" s="49"/>
      <c r="EUU481" s="49"/>
      <c r="EUV481" s="49"/>
      <c r="EUW481" s="49"/>
      <c r="EUX481" s="49"/>
      <c r="EUY481" s="49"/>
      <c r="EUZ481" s="49"/>
      <c r="EVA481" s="49"/>
      <c r="EVB481" s="49"/>
      <c r="EVC481" s="49"/>
      <c r="EVD481" s="49"/>
      <c r="EVE481" s="49"/>
      <c r="EVF481" s="49"/>
      <c r="EVG481" s="49"/>
      <c r="EVH481" s="49"/>
      <c r="EVI481" s="49"/>
      <c r="EVJ481" s="49"/>
      <c r="EVK481" s="49"/>
      <c r="EVL481" s="49"/>
      <c r="EVM481" s="49"/>
      <c r="EVN481" s="49"/>
      <c r="EVO481" s="49"/>
      <c r="EVP481" s="49"/>
      <c r="EVQ481" s="49"/>
      <c r="EVR481" s="49"/>
      <c r="EVS481" s="49"/>
      <c r="EVT481" s="49"/>
      <c r="EVU481" s="49"/>
      <c r="EVV481" s="49"/>
      <c r="EVW481" s="49"/>
      <c r="EVX481" s="49"/>
      <c r="EVY481" s="49"/>
      <c r="EVZ481" s="49"/>
      <c r="EWA481" s="49"/>
      <c r="EWB481" s="49"/>
      <c r="EWC481" s="49"/>
      <c r="EWD481" s="49"/>
      <c r="EWE481" s="49"/>
      <c r="EWF481" s="49"/>
      <c r="EWG481" s="49"/>
      <c r="EWH481" s="49"/>
      <c r="EWI481" s="49"/>
      <c r="EWJ481" s="49"/>
      <c r="EWK481" s="49"/>
      <c r="EWL481" s="49"/>
      <c r="EWM481" s="49"/>
      <c r="EWN481" s="49"/>
      <c r="EWO481" s="49"/>
      <c r="EWP481" s="49"/>
      <c r="EWQ481" s="49"/>
      <c r="EWR481" s="49"/>
      <c r="EWS481" s="49"/>
      <c r="EWT481" s="49"/>
      <c r="EWU481" s="49"/>
      <c r="EWV481" s="49"/>
      <c r="EWW481" s="49"/>
      <c r="EWX481" s="49"/>
      <c r="EWY481" s="49"/>
      <c r="EWZ481" s="49"/>
      <c r="EXA481" s="49"/>
      <c r="EXB481" s="49"/>
      <c r="EXC481" s="49"/>
      <c r="EXD481" s="49"/>
      <c r="EXE481" s="49"/>
      <c r="EXF481" s="49"/>
      <c r="EXG481" s="49"/>
      <c r="EXH481" s="49"/>
      <c r="EXI481" s="49"/>
      <c r="EXJ481" s="49"/>
      <c r="EXK481" s="49"/>
      <c r="EXL481" s="49"/>
      <c r="EXM481" s="49"/>
      <c r="EXN481" s="49"/>
      <c r="EXO481" s="49"/>
      <c r="EXP481" s="49"/>
      <c r="EXQ481" s="49"/>
      <c r="EXR481" s="49"/>
      <c r="EXS481" s="49"/>
      <c r="EXT481" s="49"/>
      <c r="EXU481" s="49"/>
      <c r="EXV481" s="49"/>
      <c r="EXW481" s="49"/>
      <c r="EXX481" s="49"/>
      <c r="EXY481" s="49"/>
      <c r="EXZ481" s="49"/>
      <c r="EYA481" s="49"/>
      <c r="EYB481" s="49"/>
      <c r="EYC481" s="49"/>
      <c r="EYD481" s="49"/>
      <c r="EYE481" s="49"/>
      <c r="EYF481" s="49"/>
      <c r="EYG481" s="49"/>
      <c r="EYH481" s="49"/>
      <c r="EYI481" s="49"/>
      <c r="EYJ481" s="49"/>
      <c r="EYK481" s="49"/>
      <c r="EYL481" s="49"/>
      <c r="EYM481" s="49"/>
      <c r="EYN481" s="49"/>
      <c r="EYO481" s="49"/>
      <c r="EYP481" s="49"/>
      <c r="EYQ481" s="49"/>
      <c r="EYR481" s="49"/>
      <c r="EYS481" s="49"/>
      <c r="EYT481" s="49"/>
      <c r="EYU481" s="49"/>
      <c r="EYV481" s="49"/>
      <c r="EYW481" s="49"/>
      <c r="EYX481" s="49"/>
      <c r="EYY481" s="49"/>
      <c r="EYZ481" s="49"/>
      <c r="EZA481" s="49"/>
      <c r="EZB481" s="49"/>
      <c r="EZC481" s="49"/>
      <c r="EZD481" s="49"/>
      <c r="EZE481" s="49"/>
      <c r="EZF481" s="49"/>
      <c r="EZG481" s="49"/>
      <c r="EZH481" s="49"/>
      <c r="EZI481" s="49"/>
      <c r="EZJ481" s="49"/>
      <c r="EZK481" s="49"/>
      <c r="EZL481" s="49"/>
      <c r="EZM481" s="49"/>
      <c r="EZN481" s="49"/>
      <c r="EZO481" s="49"/>
      <c r="EZP481" s="49"/>
      <c r="EZQ481" s="49"/>
      <c r="EZR481" s="49"/>
      <c r="EZS481" s="49"/>
      <c r="EZT481" s="49"/>
      <c r="EZU481" s="49"/>
      <c r="EZV481" s="49"/>
      <c r="EZW481" s="49"/>
      <c r="EZX481" s="49"/>
      <c r="EZY481" s="49"/>
      <c r="EZZ481" s="49"/>
      <c r="FAA481" s="49"/>
      <c r="FAB481" s="49"/>
      <c r="FAC481" s="49"/>
      <c r="FAD481" s="49"/>
      <c r="FAE481" s="49"/>
      <c r="FAF481" s="49"/>
      <c r="FAG481" s="49"/>
      <c r="FAH481" s="49"/>
      <c r="FAI481" s="49"/>
      <c r="FAJ481" s="49"/>
      <c r="FAK481" s="49"/>
      <c r="FAL481" s="49"/>
      <c r="FAM481" s="49"/>
      <c r="FAN481" s="49"/>
      <c r="FAO481" s="49"/>
      <c r="FAP481" s="49"/>
      <c r="FAQ481" s="49"/>
      <c r="FAR481" s="49"/>
      <c r="FAS481" s="49"/>
      <c r="FAT481" s="49"/>
      <c r="FAU481" s="49"/>
      <c r="FAV481" s="49"/>
      <c r="FAW481" s="49"/>
      <c r="FAX481" s="49"/>
      <c r="FAY481" s="49"/>
      <c r="FAZ481" s="49"/>
      <c r="FBA481" s="49"/>
      <c r="FBB481" s="49"/>
      <c r="FBC481" s="49"/>
      <c r="FBD481" s="49"/>
      <c r="FBE481" s="49"/>
      <c r="FBF481" s="49"/>
      <c r="FBG481" s="49"/>
      <c r="FBH481" s="49"/>
      <c r="FBI481" s="49"/>
      <c r="FBJ481" s="49"/>
      <c r="FBK481" s="49"/>
      <c r="FBL481" s="49"/>
      <c r="FBM481" s="49"/>
      <c r="FBN481" s="49"/>
      <c r="FBO481" s="49"/>
      <c r="FBP481" s="49"/>
      <c r="FBQ481" s="49"/>
      <c r="FBR481" s="49"/>
      <c r="FBS481" s="49"/>
      <c r="FBT481" s="49"/>
      <c r="FBU481" s="49"/>
      <c r="FBV481" s="49"/>
      <c r="FBW481" s="49"/>
      <c r="FBX481" s="49"/>
      <c r="FBY481" s="49"/>
      <c r="FBZ481" s="49"/>
      <c r="FCA481" s="49"/>
      <c r="FCB481" s="49"/>
      <c r="FCC481" s="49"/>
      <c r="FCD481" s="49"/>
      <c r="FCE481" s="49"/>
      <c r="FCF481" s="49"/>
      <c r="FCG481" s="49"/>
      <c r="FCH481" s="49"/>
      <c r="FCI481" s="49"/>
      <c r="FCJ481" s="49"/>
      <c r="FCK481" s="49"/>
      <c r="FCL481" s="49"/>
      <c r="FCM481" s="49"/>
      <c r="FCN481" s="49"/>
      <c r="FCO481" s="49"/>
      <c r="FCP481" s="49"/>
      <c r="FCQ481" s="49"/>
      <c r="FCR481" s="49"/>
      <c r="FCS481" s="49"/>
      <c r="FCT481" s="49"/>
      <c r="FCU481" s="49"/>
      <c r="FCV481" s="49"/>
      <c r="FCW481" s="49"/>
      <c r="FCX481" s="49"/>
      <c r="FCY481" s="49"/>
      <c r="FCZ481" s="49"/>
      <c r="FDA481" s="49"/>
      <c r="FDB481" s="49"/>
      <c r="FDC481" s="49"/>
      <c r="FDD481" s="49"/>
      <c r="FDE481" s="49"/>
      <c r="FDF481" s="49"/>
      <c r="FDG481" s="49"/>
      <c r="FDH481" s="49"/>
      <c r="FDI481" s="49"/>
      <c r="FDJ481" s="49"/>
      <c r="FDK481" s="49"/>
      <c r="FDL481" s="49"/>
      <c r="FDM481" s="49"/>
      <c r="FDN481" s="49"/>
      <c r="FDO481" s="49"/>
      <c r="FDP481" s="49"/>
      <c r="FDQ481" s="49"/>
      <c r="FDR481" s="49"/>
      <c r="FDS481" s="49"/>
      <c r="FDT481" s="49"/>
      <c r="FDU481" s="49"/>
      <c r="FDV481" s="49"/>
      <c r="FDW481" s="49"/>
      <c r="FDX481" s="49"/>
      <c r="FDY481" s="49"/>
      <c r="FDZ481" s="49"/>
      <c r="FEA481" s="49"/>
      <c r="FEB481" s="49"/>
      <c r="FEC481" s="49"/>
      <c r="FED481" s="49"/>
      <c r="FEE481" s="49"/>
      <c r="FEF481" s="49"/>
      <c r="FEG481" s="49"/>
      <c r="FEH481" s="49"/>
      <c r="FEI481" s="49"/>
      <c r="FEJ481" s="49"/>
      <c r="FEK481" s="49"/>
      <c r="FEL481" s="49"/>
      <c r="FEM481" s="49"/>
      <c r="FEN481" s="49"/>
      <c r="FEO481" s="49"/>
      <c r="FEP481" s="49"/>
      <c r="FEQ481" s="49"/>
      <c r="FER481" s="49"/>
      <c r="FES481" s="49"/>
      <c r="FET481" s="49"/>
      <c r="FEU481" s="49"/>
      <c r="FEV481" s="49"/>
      <c r="FEW481" s="49"/>
      <c r="FEX481" s="49"/>
      <c r="FEY481" s="49"/>
      <c r="FEZ481" s="49"/>
      <c r="FFA481" s="49"/>
      <c r="FFB481" s="49"/>
      <c r="FFC481" s="49"/>
      <c r="FFD481" s="49"/>
      <c r="FFE481" s="49"/>
      <c r="FFF481" s="49"/>
      <c r="FFG481" s="49"/>
      <c r="FFH481" s="49"/>
      <c r="FFI481" s="49"/>
      <c r="FFJ481" s="49"/>
      <c r="FFK481" s="49"/>
      <c r="FFL481" s="49"/>
      <c r="FFM481" s="49"/>
      <c r="FFN481" s="49"/>
      <c r="FFO481" s="49"/>
      <c r="FFP481" s="49"/>
      <c r="FFQ481" s="49"/>
      <c r="FFR481" s="49"/>
      <c r="FFS481" s="49"/>
      <c r="FFT481" s="49"/>
      <c r="FFU481" s="49"/>
      <c r="FFV481" s="49"/>
      <c r="FFW481" s="49"/>
      <c r="FFX481" s="49"/>
      <c r="FFY481" s="49"/>
      <c r="FFZ481" s="49"/>
      <c r="FGA481" s="49"/>
      <c r="FGB481" s="49"/>
      <c r="FGC481" s="49"/>
      <c r="FGD481" s="49"/>
      <c r="FGE481" s="49"/>
      <c r="FGF481" s="49"/>
      <c r="FGG481" s="49"/>
      <c r="FGH481" s="49"/>
      <c r="FGI481" s="49"/>
      <c r="FGJ481" s="49"/>
      <c r="FGK481" s="49"/>
      <c r="FGL481" s="49"/>
      <c r="FGM481" s="49"/>
      <c r="FGN481" s="49"/>
      <c r="FGO481" s="49"/>
      <c r="FGP481" s="49"/>
      <c r="FGQ481" s="49"/>
      <c r="FGR481" s="49"/>
      <c r="FGS481" s="49"/>
      <c r="FGT481" s="49"/>
      <c r="FGU481" s="49"/>
      <c r="FGV481" s="49"/>
      <c r="FGW481" s="49"/>
      <c r="FGX481" s="49"/>
      <c r="FGY481" s="49"/>
      <c r="FGZ481" s="49"/>
      <c r="FHA481" s="49"/>
      <c r="FHB481" s="49"/>
      <c r="FHC481" s="49"/>
      <c r="FHD481" s="49"/>
      <c r="FHE481" s="49"/>
      <c r="FHF481" s="49"/>
      <c r="FHG481" s="49"/>
      <c r="FHH481" s="49"/>
      <c r="FHI481" s="49"/>
      <c r="FHJ481" s="49"/>
      <c r="FHK481" s="49"/>
      <c r="FHL481" s="49"/>
      <c r="FHM481" s="49"/>
      <c r="FHN481" s="49"/>
      <c r="FHO481" s="49"/>
      <c r="FHP481" s="49"/>
      <c r="FHQ481" s="49"/>
      <c r="FHR481" s="49"/>
      <c r="FHS481" s="49"/>
      <c r="FHT481" s="49"/>
      <c r="FHU481" s="49"/>
      <c r="FHV481" s="49"/>
      <c r="FHW481" s="49"/>
      <c r="FHX481" s="49"/>
      <c r="FHY481" s="49"/>
      <c r="FHZ481" s="49"/>
      <c r="FIA481" s="49"/>
      <c r="FIB481" s="49"/>
      <c r="FIC481" s="49"/>
      <c r="FID481" s="49"/>
      <c r="FIE481" s="49"/>
      <c r="FIF481" s="49"/>
      <c r="FIG481" s="49"/>
      <c r="FIH481" s="49"/>
      <c r="FII481" s="49"/>
      <c r="FIJ481" s="49"/>
      <c r="FIK481" s="49"/>
      <c r="FIL481" s="49"/>
      <c r="FIM481" s="49"/>
      <c r="FIN481" s="49"/>
      <c r="FIO481" s="49"/>
      <c r="FIP481" s="49"/>
      <c r="FIQ481" s="49"/>
      <c r="FIR481" s="49"/>
      <c r="FIS481" s="49"/>
      <c r="FIT481" s="49"/>
      <c r="FIU481" s="49"/>
      <c r="FIV481" s="49"/>
      <c r="FIW481" s="49"/>
      <c r="FIX481" s="49"/>
      <c r="FIY481" s="49"/>
      <c r="FIZ481" s="49"/>
      <c r="FJA481" s="49"/>
      <c r="FJB481" s="49"/>
      <c r="FJC481" s="49"/>
      <c r="FJD481" s="49"/>
      <c r="FJE481" s="49"/>
      <c r="FJF481" s="49"/>
      <c r="FJG481" s="49"/>
      <c r="FJH481" s="49"/>
      <c r="FJI481" s="49"/>
      <c r="FJJ481" s="49"/>
      <c r="FJK481" s="49"/>
      <c r="FJL481" s="49"/>
      <c r="FJM481" s="49"/>
      <c r="FJN481" s="49"/>
      <c r="FJO481" s="49"/>
      <c r="FJP481" s="49"/>
      <c r="FJQ481" s="49"/>
      <c r="FJR481" s="49"/>
      <c r="FJS481" s="49"/>
      <c r="FJT481" s="49"/>
      <c r="FJU481" s="49"/>
      <c r="FJV481" s="49"/>
      <c r="FJW481" s="49"/>
      <c r="FJX481" s="49"/>
      <c r="FJY481" s="49"/>
      <c r="FJZ481" s="49"/>
      <c r="FKA481" s="49"/>
      <c r="FKB481" s="49"/>
      <c r="FKC481" s="49"/>
      <c r="FKD481" s="49"/>
      <c r="FKE481" s="49"/>
      <c r="FKF481" s="49"/>
      <c r="FKG481" s="49"/>
      <c r="FKH481" s="49"/>
      <c r="FKI481" s="49"/>
      <c r="FKJ481" s="49"/>
      <c r="FKK481" s="49"/>
      <c r="FKL481" s="49"/>
      <c r="FKM481" s="49"/>
      <c r="FKN481" s="49"/>
      <c r="FKO481" s="49"/>
      <c r="FKP481" s="49"/>
      <c r="FKQ481" s="49"/>
      <c r="FKR481" s="49"/>
      <c r="FKS481" s="49"/>
      <c r="FKT481" s="49"/>
      <c r="FKU481" s="49"/>
      <c r="FKV481" s="49"/>
      <c r="FKW481" s="49"/>
      <c r="FKX481" s="49"/>
      <c r="FKY481" s="49"/>
      <c r="FKZ481" s="49"/>
      <c r="FLA481" s="49"/>
      <c r="FLB481" s="49"/>
      <c r="FLC481" s="49"/>
      <c r="FLD481" s="49"/>
      <c r="FLE481" s="49"/>
      <c r="FLF481" s="49"/>
      <c r="FLG481" s="49"/>
      <c r="FLH481" s="49"/>
      <c r="FLI481" s="49"/>
      <c r="FLJ481" s="49"/>
      <c r="FLK481" s="49"/>
      <c r="FLL481" s="49"/>
      <c r="FLM481" s="49"/>
      <c r="FLN481" s="49"/>
      <c r="FLO481" s="49"/>
      <c r="FLP481" s="49"/>
      <c r="FLQ481" s="49"/>
      <c r="FLR481" s="49"/>
      <c r="FLS481" s="49"/>
      <c r="FLT481" s="49"/>
      <c r="FLU481" s="49"/>
      <c r="FLV481" s="49"/>
      <c r="FLW481" s="49"/>
      <c r="FLX481" s="49"/>
      <c r="FLY481" s="49"/>
      <c r="FLZ481" s="49"/>
      <c r="FMA481" s="49"/>
      <c r="FMB481" s="49"/>
      <c r="FMC481" s="49"/>
      <c r="FMD481" s="49"/>
      <c r="FME481" s="49"/>
      <c r="FMF481" s="49"/>
      <c r="FMG481" s="49"/>
      <c r="FMH481" s="49"/>
      <c r="FMI481" s="49"/>
      <c r="FMJ481" s="49"/>
      <c r="FMK481" s="49"/>
      <c r="FML481" s="49"/>
      <c r="FMM481" s="49"/>
      <c r="FMN481" s="49"/>
      <c r="FMO481" s="49"/>
      <c r="FMP481" s="49"/>
      <c r="FMQ481" s="49"/>
      <c r="FMR481" s="49"/>
      <c r="FMS481" s="49"/>
      <c r="FMT481" s="49"/>
      <c r="FMU481" s="49"/>
      <c r="FMV481" s="49"/>
      <c r="FMW481" s="49"/>
      <c r="FMX481" s="49"/>
      <c r="FMY481" s="49"/>
      <c r="FMZ481" s="49"/>
      <c r="FNA481" s="49"/>
      <c r="FNB481" s="49"/>
      <c r="FNC481" s="49"/>
      <c r="FND481" s="49"/>
      <c r="FNE481" s="49"/>
      <c r="FNF481" s="49"/>
      <c r="FNG481" s="49"/>
      <c r="FNH481" s="49"/>
      <c r="FNI481" s="49"/>
      <c r="FNJ481" s="49"/>
      <c r="FNK481" s="49"/>
      <c r="FNL481" s="49"/>
      <c r="FNM481" s="49"/>
      <c r="FNN481" s="49"/>
      <c r="FNO481" s="49"/>
      <c r="FNP481" s="49"/>
      <c r="FNQ481" s="49"/>
      <c r="FNR481" s="49"/>
      <c r="FNS481" s="49"/>
      <c r="FNT481" s="49"/>
      <c r="FNU481" s="49"/>
      <c r="FNV481" s="49"/>
      <c r="FNW481" s="49"/>
      <c r="FNX481" s="49"/>
      <c r="FNY481" s="49"/>
      <c r="FNZ481" s="49"/>
      <c r="FOA481" s="49"/>
      <c r="FOB481" s="49"/>
      <c r="FOC481" s="49"/>
      <c r="FOD481" s="49"/>
      <c r="FOE481" s="49"/>
      <c r="FOF481" s="49"/>
      <c r="FOG481" s="49"/>
      <c r="FOH481" s="49"/>
      <c r="FOI481" s="49"/>
      <c r="FOJ481" s="49"/>
      <c r="FOK481" s="49"/>
      <c r="FOL481" s="49"/>
      <c r="FOM481" s="49"/>
      <c r="FON481" s="49"/>
      <c r="FOO481" s="49"/>
      <c r="FOP481" s="49"/>
      <c r="FOQ481" s="49"/>
      <c r="FOR481" s="49"/>
      <c r="FOS481" s="49"/>
      <c r="FOT481" s="49"/>
      <c r="FOU481" s="49"/>
      <c r="FOV481" s="49"/>
      <c r="FOW481" s="49"/>
      <c r="FOX481" s="49"/>
      <c r="FOY481" s="49"/>
      <c r="FOZ481" s="49"/>
      <c r="FPA481" s="49"/>
      <c r="FPB481" s="49"/>
      <c r="FPC481" s="49"/>
      <c r="FPD481" s="49"/>
      <c r="FPE481" s="49"/>
      <c r="FPF481" s="49"/>
      <c r="FPG481" s="49"/>
      <c r="FPH481" s="49"/>
      <c r="FPI481" s="49"/>
      <c r="FPJ481" s="49"/>
      <c r="FPK481" s="49"/>
      <c r="FPL481" s="49"/>
      <c r="FPM481" s="49"/>
      <c r="FPN481" s="49"/>
      <c r="FPO481" s="49"/>
      <c r="FPP481" s="49"/>
      <c r="FPQ481" s="49"/>
      <c r="FPR481" s="49"/>
      <c r="FPS481" s="49"/>
      <c r="FPT481" s="49"/>
      <c r="FPU481" s="49"/>
      <c r="FPV481" s="49"/>
      <c r="FPW481" s="49"/>
      <c r="FPX481" s="49"/>
      <c r="FPY481" s="49"/>
      <c r="FPZ481" s="49"/>
      <c r="FQA481" s="49"/>
      <c r="FQB481" s="49"/>
      <c r="FQC481" s="49"/>
      <c r="FQD481" s="49"/>
      <c r="FQE481" s="49"/>
      <c r="FQF481" s="49"/>
      <c r="FQG481" s="49"/>
      <c r="FQH481" s="49"/>
      <c r="FQI481" s="49"/>
      <c r="FQJ481" s="49"/>
      <c r="FQK481" s="49"/>
      <c r="FQL481" s="49"/>
      <c r="FQM481" s="49"/>
      <c r="FQN481" s="49"/>
      <c r="FQO481" s="49"/>
      <c r="FQP481" s="49"/>
      <c r="FQQ481" s="49"/>
      <c r="FQR481" s="49"/>
      <c r="FQS481" s="49"/>
      <c r="FQT481" s="49"/>
      <c r="FQU481" s="49"/>
      <c r="FQV481" s="49"/>
      <c r="FQW481" s="49"/>
      <c r="FQX481" s="49"/>
      <c r="FQY481" s="49"/>
      <c r="FQZ481" s="49"/>
      <c r="FRA481" s="49"/>
      <c r="FRB481" s="49"/>
      <c r="FRC481" s="49"/>
      <c r="FRD481" s="49"/>
      <c r="FRE481" s="49"/>
      <c r="FRF481" s="49"/>
      <c r="FRG481" s="49"/>
      <c r="FRH481" s="49"/>
      <c r="FRI481" s="49"/>
      <c r="FRJ481" s="49"/>
      <c r="FRK481" s="49"/>
      <c r="FRL481" s="49"/>
      <c r="FRM481" s="49"/>
      <c r="FRN481" s="49"/>
      <c r="FRO481" s="49"/>
      <c r="FRP481" s="49"/>
      <c r="FRQ481" s="49"/>
      <c r="FRR481" s="49"/>
      <c r="FRS481" s="49"/>
      <c r="FRT481" s="49"/>
      <c r="FRU481" s="49"/>
      <c r="FRV481" s="49"/>
      <c r="FRW481" s="49"/>
      <c r="FRX481" s="49"/>
      <c r="FRY481" s="49"/>
      <c r="FRZ481" s="49"/>
      <c r="FSA481" s="49"/>
      <c r="FSB481" s="49"/>
      <c r="FSC481" s="49"/>
      <c r="FSD481" s="49"/>
      <c r="FSE481" s="49"/>
      <c r="FSF481" s="49"/>
      <c r="FSG481" s="49"/>
      <c r="FSH481" s="49"/>
      <c r="FSI481" s="49"/>
      <c r="FSJ481" s="49"/>
      <c r="FSK481" s="49"/>
      <c r="FSL481" s="49"/>
      <c r="FSM481" s="49"/>
      <c r="FSN481" s="49"/>
      <c r="FSO481" s="49"/>
      <c r="FSP481" s="49"/>
      <c r="FSQ481" s="49"/>
      <c r="FSR481" s="49"/>
      <c r="FSS481" s="49"/>
      <c r="FST481" s="49"/>
      <c r="FSU481" s="49"/>
      <c r="FSV481" s="49"/>
      <c r="FSW481" s="49"/>
      <c r="FSX481" s="49"/>
      <c r="FSY481" s="49"/>
      <c r="FSZ481" s="49"/>
      <c r="FTA481" s="49"/>
      <c r="FTB481" s="49"/>
      <c r="FTC481" s="49"/>
      <c r="FTD481" s="49"/>
      <c r="FTE481" s="49"/>
      <c r="FTF481" s="49"/>
      <c r="FTG481" s="49"/>
      <c r="FTH481" s="49"/>
      <c r="FTI481" s="49"/>
      <c r="FTJ481" s="49"/>
      <c r="FTK481" s="49"/>
      <c r="FTL481" s="49"/>
      <c r="FTM481" s="49"/>
      <c r="FTN481" s="49"/>
      <c r="FTO481" s="49"/>
      <c r="FTP481" s="49"/>
      <c r="FTQ481" s="49"/>
      <c r="FTR481" s="49"/>
      <c r="FTS481" s="49"/>
      <c r="FTT481" s="49"/>
      <c r="FTU481" s="49"/>
      <c r="FTV481" s="49"/>
      <c r="FTW481" s="49"/>
      <c r="FTX481" s="49"/>
      <c r="FTY481" s="49"/>
      <c r="FTZ481" s="49"/>
      <c r="FUA481" s="49"/>
      <c r="FUB481" s="49"/>
      <c r="FUC481" s="49"/>
      <c r="FUD481" s="49"/>
      <c r="FUE481" s="49"/>
      <c r="FUF481" s="49"/>
      <c r="FUG481" s="49"/>
      <c r="FUH481" s="49"/>
      <c r="FUI481" s="49"/>
      <c r="FUJ481" s="49"/>
      <c r="FUK481" s="49"/>
      <c r="FUL481" s="49"/>
      <c r="FUM481" s="49"/>
      <c r="FUN481" s="49"/>
      <c r="FUO481" s="49"/>
      <c r="FUP481" s="49"/>
      <c r="FUQ481" s="49"/>
      <c r="FUR481" s="49"/>
      <c r="FUS481" s="49"/>
      <c r="FUT481" s="49"/>
      <c r="FUU481" s="49"/>
      <c r="FUV481" s="49"/>
      <c r="FUW481" s="49"/>
      <c r="FUX481" s="49"/>
      <c r="FUY481" s="49"/>
      <c r="FUZ481" s="49"/>
      <c r="FVA481" s="49"/>
      <c r="FVB481" s="49"/>
      <c r="FVC481" s="49"/>
      <c r="FVD481" s="49"/>
      <c r="FVE481" s="49"/>
      <c r="FVF481" s="49"/>
      <c r="FVG481" s="49"/>
      <c r="FVH481" s="49"/>
      <c r="FVI481" s="49"/>
      <c r="FVJ481" s="49"/>
      <c r="FVK481" s="49"/>
      <c r="FVL481" s="49"/>
      <c r="FVM481" s="49"/>
      <c r="FVN481" s="49"/>
      <c r="FVO481" s="49"/>
      <c r="FVP481" s="49"/>
      <c r="FVQ481" s="49"/>
      <c r="FVR481" s="49"/>
      <c r="FVS481" s="49"/>
      <c r="FVT481" s="49"/>
      <c r="FVU481" s="49"/>
      <c r="FVV481" s="49"/>
      <c r="FVW481" s="49"/>
      <c r="FVX481" s="49"/>
      <c r="FVY481" s="49"/>
      <c r="FVZ481" s="49"/>
      <c r="FWA481" s="49"/>
      <c r="FWB481" s="49"/>
      <c r="FWC481" s="49"/>
      <c r="FWD481" s="49"/>
      <c r="FWE481" s="49"/>
      <c r="FWF481" s="49"/>
      <c r="FWG481" s="49"/>
      <c r="FWH481" s="49"/>
      <c r="FWI481" s="49"/>
      <c r="FWJ481" s="49"/>
      <c r="FWK481" s="49"/>
      <c r="FWL481" s="49"/>
      <c r="FWM481" s="49"/>
      <c r="FWN481" s="49"/>
      <c r="FWO481" s="49"/>
      <c r="FWP481" s="49"/>
      <c r="FWQ481" s="49"/>
      <c r="FWR481" s="49"/>
      <c r="FWS481" s="49"/>
      <c r="FWT481" s="49"/>
      <c r="FWU481" s="49"/>
      <c r="FWV481" s="49"/>
      <c r="FWW481" s="49"/>
      <c r="FWX481" s="49"/>
      <c r="FWY481" s="49"/>
      <c r="FWZ481" s="49"/>
      <c r="FXA481" s="49"/>
      <c r="FXB481" s="49"/>
      <c r="FXC481" s="49"/>
      <c r="FXD481" s="49"/>
      <c r="FXE481" s="49"/>
      <c r="FXF481" s="49"/>
      <c r="FXG481" s="49"/>
      <c r="FXH481" s="49"/>
      <c r="FXI481" s="49"/>
      <c r="FXJ481" s="49"/>
      <c r="FXK481" s="49"/>
      <c r="FXL481" s="49"/>
      <c r="FXM481" s="49"/>
      <c r="FXN481" s="49"/>
      <c r="FXO481" s="49"/>
      <c r="FXP481" s="49"/>
      <c r="FXQ481" s="49"/>
      <c r="FXR481" s="49"/>
      <c r="FXS481" s="49"/>
      <c r="FXT481" s="49"/>
      <c r="FXU481" s="49"/>
      <c r="FXV481" s="49"/>
      <c r="FXW481" s="49"/>
      <c r="FXX481" s="49"/>
      <c r="FXY481" s="49"/>
      <c r="FXZ481" s="49"/>
      <c r="FYA481" s="49"/>
      <c r="FYB481" s="49"/>
      <c r="FYC481" s="49"/>
      <c r="FYD481" s="49"/>
      <c r="FYE481" s="49"/>
      <c r="FYF481" s="49"/>
      <c r="FYG481" s="49"/>
      <c r="FYH481" s="49"/>
      <c r="FYI481" s="49"/>
      <c r="FYJ481" s="49"/>
      <c r="FYK481" s="49"/>
      <c r="FYL481" s="49"/>
      <c r="FYM481" s="49"/>
      <c r="FYN481" s="49"/>
      <c r="FYO481" s="49"/>
      <c r="FYP481" s="49"/>
      <c r="FYQ481" s="49"/>
      <c r="FYR481" s="49"/>
      <c r="FYS481" s="49"/>
      <c r="FYT481" s="49"/>
      <c r="FYU481" s="49"/>
      <c r="FYV481" s="49"/>
      <c r="FYW481" s="49"/>
      <c r="FYX481" s="49"/>
      <c r="FYY481" s="49"/>
      <c r="FYZ481" s="49"/>
      <c r="FZA481" s="49"/>
      <c r="FZB481" s="49"/>
      <c r="FZC481" s="49"/>
      <c r="FZD481" s="49"/>
      <c r="FZE481" s="49"/>
      <c r="FZF481" s="49"/>
      <c r="FZG481" s="49"/>
      <c r="FZH481" s="49"/>
      <c r="FZI481" s="49"/>
      <c r="FZJ481" s="49"/>
      <c r="FZK481" s="49"/>
      <c r="FZL481" s="49"/>
      <c r="FZM481" s="49"/>
      <c r="FZN481" s="49"/>
      <c r="FZO481" s="49"/>
      <c r="FZP481" s="49"/>
      <c r="FZQ481" s="49"/>
      <c r="FZR481" s="49"/>
      <c r="FZS481" s="49"/>
      <c r="FZT481" s="49"/>
      <c r="FZU481" s="49"/>
      <c r="FZV481" s="49"/>
      <c r="FZW481" s="49"/>
      <c r="FZX481" s="49"/>
      <c r="FZY481" s="49"/>
      <c r="FZZ481" s="49"/>
      <c r="GAA481" s="49"/>
      <c r="GAB481" s="49"/>
      <c r="GAC481" s="49"/>
      <c r="GAD481" s="49"/>
      <c r="GAE481" s="49"/>
      <c r="GAF481" s="49"/>
      <c r="GAG481" s="49"/>
      <c r="GAH481" s="49"/>
      <c r="GAI481" s="49"/>
      <c r="GAJ481" s="49"/>
      <c r="GAK481" s="49"/>
      <c r="GAL481" s="49"/>
      <c r="GAM481" s="49"/>
      <c r="GAN481" s="49"/>
      <c r="GAO481" s="49"/>
      <c r="GAP481" s="49"/>
      <c r="GAQ481" s="49"/>
      <c r="GAR481" s="49"/>
      <c r="GAS481" s="49"/>
      <c r="GAT481" s="49"/>
      <c r="GAU481" s="49"/>
      <c r="GAV481" s="49"/>
      <c r="GAW481" s="49"/>
      <c r="GAX481" s="49"/>
      <c r="GAY481" s="49"/>
      <c r="GAZ481" s="49"/>
      <c r="GBA481" s="49"/>
      <c r="GBB481" s="49"/>
      <c r="GBC481" s="49"/>
      <c r="GBD481" s="49"/>
      <c r="GBE481" s="49"/>
      <c r="GBF481" s="49"/>
      <c r="GBG481" s="49"/>
      <c r="GBH481" s="49"/>
      <c r="GBI481" s="49"/>
      <c r="GBJ481" s="49"/>
      <c r="GBK481" s="49"/>
      <c r="GBL481" s="49"/>
      <c r="GBM481" s="49"/>
      <c r="GBN481" s="49"/>
      <c r="GBO481" s="49"/>
      <c r="GBP481" s="49"/>
      <c r="GBQ481" s="49"/>
      <c r="GBR481" s="49"/>
      <c r="GBS481" s="49"/>
      <c r="GBT481" s="49"/>
      <c r="GBU481" s="49"/>
      <c r="GBV481" s="49"/>
      <c r="GBW481" s="49"/>
      <c r="GBX481" s="49"/>
      <c r="GBY481" s="49"/>
      <c r="GBZ481" s="49"/>
      <c r="GCA481" s="49"/>
      <c r="GCB481" s="49"/>
      <c r="GCC481" s="49"/>
      <c r="GCD481" s="49"/>
      <c r="GCE481" s="49"/>
      <c r="GCF481" s="49"/>
      <c r="GCG481" s="49"/>
      <c r="GCH481" s="49"/>
      <c r="GCI481" s="49"/>
      <c r="GCJ481" s="49"/>
      <c r="GCK481" s="49"/>
      <c r="GCL481" s="49"/>
      <c r="GCM481" s="49"/>
      <c r="GCN481" s="49"/>
      <c r="GCO481" s="49"/>
      <c r="GCP481" s="49"/>
      <c r="GCQ481" s="49"/>
      <c r="GCR481" s="49"/>
      <c r="GCS481" s="49"/>
      <c r="GCT481" s="49"/>
      <c r="GCU481" s="49"/>
      <c r="GCV481" s="49"/>
      <c r="GCW481" s="49"/>
      <c r="GCX481" s="49"/>
      <c r="GCY481" s="49"/>
      <c r="GCZ481" s="49"/>
      <c r="GDA481" s="49"/>
      <c r="GDB481" s="49"/>
      <c r="GDC481" s="49"/>
      <c r="GDD481" s="49"/>
      <c r="GDE481" s="49"/>
      <c r="GDF481" s="49"/>
      <c r="GDG481" s="49"/>
      <c r="GDH481" s="49"/>
      <c r="GDI481" s="49"/>
      <c r="GDJ481" s="49"/>
      <c r="GDK481" s="49"/>
      <c r="GDL481" s="49"/>
      <c r="GDM481" s="49"/>
      <c r="GDN481" s="49"/>
      <c r="GDO481" s="49"/>
      <c r="GDP481" s="49"/>
      <c r="GDQ481" s="49"/>
      <c r="GDR481" s="49"/>
      <c r="GDS481" s="49"/>
      <c r="GDT481" s="49"/>
      <c r="GDU481" s="49"/>
      <c r="GDV481" s="49"/>
      <c r="GDW481" s="49"/>
      <c r="GDX481" s="49"/>
      <c r="GDY481" s="49"/>
      <c r="GDZ481" s="49"/>
      <c r="GEA481" s="49"/>
      <c r="GEB481" s="49"/>
      <c r="GEC481" s="49"/>
      <c r="GED481" s="49"/>
      <c r="GEE481" s="49"/>
      <c r="GEF481" s="49"/>
      <c r="GEG481" s="49"/>
      <c r="GEH481" s="49"/>
      <c r="GEI481" s="49"/>
      <c r="GEJ481" s="49"/>
      <c r="GEK481" s="49"/>
      <c r="GEL481" s="49"/>
      <c r="GEM481" s="49"/>
      <c r="GEN481" s="49"/>
      <c r="GEO481" s="49"/>
      <c r="GEP481" s="49"/>
      <c r="GEQ481" s="49"/>
      <c r="GER481" s="49"/>
      <c r="GES481" s="49"/>
      <c r="GET481" s="49"/>
      <c r="GEU481" s="49"/>
      <c r="GEV481" s="49"/>
      <c r="GEW481" s="49"/>
      <c r="GEX481" s="49"/>
      <c r="GEY481" s="49"/>
      <c r="GEZ481" s="49"/>
      <c r="GFA481" s="49"/>
      <c r="GFB481" s="49"/>
      <c r="GFC481" s="49"/>
      <c r="GFD481" s="49"/>
      <c r="GFE481" s="49"/>
      <c r="GFF481" s="49"/>
      <c r="GFG481" s="49"/>
      <c r="GFH481" s="49"/>
      <c r="GFI481" s="49"/>
      <c r="GFJ481" s="49"/>
      <c r="GFK481" s="49"/>
      <c r="GFL481" s="49"/>
      <c r="GFM481" s="49"/>
      <c r="GFN481" s="49"/>
      <c r="GFO481" s="49"/>
      <c r="GFP481" s="49"/>
      <c r="GFQ481" s="49"/>
      <c r="GFR481" s="49"/>
      <c r="GFS481" s="49"/>
      <c r="GFT481" s="49"/>
      <c r="GFU481" s="49"/>
      <c r="GFV481" s="49"/>
      <c r="GFW481" s="49"/>
      <c r="GFX481" s="49"/>
      <c r="GFY481" s="49"/>
      <c r="GFZ481" s="49"/>
      <c r="GGA481" s="49"/>
      <c r="GGB481" s="49"/>
      <c r="GGC481" s="49"/>
      <c r="GGD481" s="49"/>
      <c r="GGE481" s="49"/>
      <c r="GGF481" s="49"/>
      <c r="GGG481" s="49"/>
      <c r="GGH481" s="49"/>
      <c r="GGI481" s="49"/>
      <c r="GGJ481" s="49"/>
      <c r="GGK481" s="49"/>
      <c r="GGL481" s="49"/>
      <c r="GGM481" s="49"/>
      <c r="GGN481" s="49"/>
      <c r="GGO481" s="49"/>
      <c r="GGP481" s="49"/>
      <c r="GGQ481" s="49"/>
      <c r="GGR481" s="49"/>
      <c r="GGS481" s="49"/>
      <c r="GGT481" s="49"/>
      <c r="GGU481" s="49"/>
      <c r="GGV481" s="49"/>
      <c r="GGW481" s="49"/>
      <c r="GGX481" s="49"/>
      <c r="GGY481" s="49"/>
      <c r="GGZ481" s="49"/>
      <c r="GHA481" s="49"/>
      <c r="GHB481" s="49"/>
      <c r="GHC481" s="49"/>
      <c r="GHD481" s="49"/>
      <c r="GHE481" s="49"/>
      <c r="GHF481" s="49"/>
      <c r="GHG481" s="49"/>
      <c r="GHH481" s="49"/>
      <c r="GHI481" s="49"/>
      <c r="GHJ481" s="49"/>
      <c r="GHK481" s="49"/>
      <c r="GHL481" s="49"/>
      <c r="GHM481" s="49"/>
      <c r="GHN481" s="49"/>
      <c r="GHO481" s="49"/>
      <c r="GHP481" s="49"/>
      <c r="GHQ481" s="49"/>
      <c r="GHR481" s="49"/>
      <c r="GHS481" s="49"/>
      <c r="GHT481" s="49"/>
      <c r="GHU481" s="49"/>
      <c r="GHV481" s="49"/>
      <c r="GHW481" s="49"/>
      <c r="GHX481" s="49"/>
      <c r="GHY481" s="49"/>
      <c r="GHZ481" s="49"/>
      <c r="GIA481" s="49"/>
      <c r="GIB481" s="49"/>
      <c r="GIC481" s="49"/>
      <c r="GID481" s="49"/>
      <c r="GIE481" s="49"/>
      <c r="GIF481" s="49"/>
      <c r="GIG481" s="49"/>
      <c r="GIH481" s="49"/>
      <c r="GII481" s="49"/>
      <c r="GIJ481" s="49"/>
      <c r="GIK481" s="49"/>
      <c r="GIL481" s="49"/>
      <c r="GIM481" s="49"/>
      <c r="GIN481" s="49"/>
      <c r="GIO481" s="49"/>
      <c r="GIP481" s="49"/>
      <c r="GIQ481" s="49"/>
      <c r="GIR481" s="49"/>
      <c r="GIS481" s="49"/>
      <c r="GIT481" s="49"/>
      <c r="GIU481" s="49"/>
      <c r="GIV481" s="49"/>
      <c r="GIW481" s="49"/>
      <c r="GIX481" s="49"/>
      <c r="GIY481" s="49"/>
      <c r="GIZ481" s="49"/>
      <c r="GJA481" s="49"/>
      <c r="GJB481" s="49"/>
      <c r="GJC481" s="49"/>
      <c r="GJD481" s="49"/>
      <c r="GJE481" s="49"/>
      <c r="GJF481" s="49"/>
      <c r="GJG481" s="49"/>
      <c r="GJH481" s="49"/>
      <c r="GJI481" s="49"/>
      <c r="GJJ481" s="49"/>
      <c r="GJK481" s="49"/>
      <c r="GJL481" s="49"/>
      <c r="GJM481" s="49"/>
      <c r="GJN481" s="49"/>
      <c r="GJO481" s="49"/>
      <c r="GJP481" s="49"/>
      <c r="GJQ481" s="49"/>
      <c r="GJR481" s="49"/>
      <c r="GJS481" s="49"/>
      <c r="GJT481" s="49"/>
      <c r="GJU481" s="49"/>
      <c r="GJV481" s="49"/>
      <c r="GJW481" s="49"/>
      <c r="GJX481" s="49"/>
      <c r="GJY481" s="49"/>
      <c r="GJZ481" s="49"/>
      <c r="GKA481" s="49"/>
      <c r="GKB481" s="49"/>
      <c r="GKC481" s="49"/>
      <c r="GKD481" s="49"/>
      <c r="GKE481" s="49"/>
      <c r="GKF481" s="49"/>
      <c r="GKG481" s="49"/>
      <c r="GKH481" s="49"/>
      <c r="GKI481" s="49"/>
      <c r="GKJ481" s="49"/>
      <c r="GKK481" s="49"/>
      <c r="GKL481" s="49"/>
      <c r="GKM481" s="49"/>
      <c r="GKN481" s="49"/>
      <c r="GKO481" s="49"/>
      <c r="GKP481" s="49"/>
      <c r="GKQ481" s="49"/>
      <c r="GKR481" s="49"/>
      <c r="GKS481" s="49"/>
      <c r="GKT481" s="49"/>
      <c r="GKU481" s="49"/>
      <c r="GKV481" s="49"/>
      <c r="GKW481" s="49"/>
      <c r="GKX481" s="49"/>
      <c r="GKY481" s="49"/>
      <c r="GKZ481" s="49"/>
      <c r="GLA481" s="49"/>
      <c r="GLB481" s="49"/>
      <c r="GLC481" s="49"/>
      <c r="GLD481" s="49"/>
      <c r="GLE481" s="49"/>
      <c r="GLF481" s="49"/>
      <c r="GLG481" s="49"/>
      <c r="GLH481" s="49"/>
      <c r="GLI481" s="49"/>
      <c r="GLJ481" s="49"/>
      <c r="GLK481" s="49"/>
      <c r="GLL481" s="49"/>
      <c r="GLM481" s="49"/>
      <c r="GLN481" s="49"/>
      <c r="GLO481" s="49"/>
      <c r="GLP481" s="49"/>
      <c r="GLQ481" s="49"/>
      <c r="GLR481" s="49"/>
      <c r="GLS481" s="49"/>
      <c r="GLT481" s="49"/>
      <c r="GLU481" s="49"/>
      <c r="GLV481" s="49"/>
      <c r="GLW481" s="49"/>
      <c r="GLX481" s="49"/>
      <c r="GLY481" s="49"/>
      <c r="GLZ481" s="49"/>
      <c r="GMA481" s="49"/>
      <c r="GMB481" s="49"/>
      <c r="GMC481" s="49"/>
      <c r="GMD481" s="49"/>
      <c r="GME481" s="49"/>
      <c r="GMF481" s="49"/>
      <c r="GMG481" s="49"/>
      <c r="GMH481" s="49"/>
      <c r="GMI481" s="49"/>
      <c r="GMJ481" s="49"/>
      <c r="GMK481" s="49"/>
      <c r="GML481" s="49"/>
      <c r="GMM481" s="49"/>
      <c r="GMN481" s="49"/>
      <c r="GMO481" s="49"/>
      <c r="GMP481" s="49"/>
      <c r="GMQ481" s="49"/>
      <c r="GMR481" s="49"/>
      <c r="GMS481" s="49"/>
      <c r="GMT481" s="49"/>
      <c r="GMU481" s="49"/>
      <c r="GMV481" s="49"/>
      <c r="GMW481" s="49"/>
      <c r="GMX481" s="49"/>
      <c r="GMY481" s="49"/>
      <c r="GMZ481" s="49"/>
      <c r="GNA481" s="49"/>
      <c r="GNB481" s="49"/>
      <c r="GNC481" s="49"/>
      <c r="GND481" s="49"/>
      <c r="GNE481" s="49"/>
      <c r="GNF481" s="49"/>
      <c r="GNG481" s="49"/>
      <c r="GNH481" s="49"/>
      <c r="GNI481" s="49"/>
      <c r="GNJ481" s="49"/>
      <c r="GNK481" s="49"/>
      <c r="GNL481" s="49"/>
      <c r="GNM481" s="49"/>
      <c r="GNN481" s="49"/>
      <c r="GNO481" s="49"/>
      <c r="GNP481" s="49"/>
      <c r="GNQ481" s="49"/>
      <c r="GNR481" s="49"/>
      <c r="GNS481" s="49"/>
      <c r="GNT481" s="49"/>
      <c r="GNU481" s="49"/>
      <c r="GNV481" s="49"/>
      <c r="GNW481" s="49"/>
      <c r="GNX481" s="49"/>
      <c r="GNY481" s="49"/>
      <c r="GNZ481" s="49"/>
      <c r="GOA481" s="49"/>
      <c r="GOB481" s="49"/>
      <c r="GOC481" s="49"/>
      <c r="GOD481" s="49"/>
      <c r="GOE481" s="49"/>
      <c r="GOF481" s="49"/>
      <c r="GOG481" s="49"/>
      <c r="GOH481" s="49"/>
      <c r="GOI481" s="49"/>
      <c r="GOJ481" s="49"/>
      <c r="GOK481" s="49"/>
      <c r="GOL481" s="49"/>
      <c r="GOM481" s="49"/>
      <c r="GON481" s="49"/>
      <c r="GOO481" s="49"/>
      <c r="GOP481" s="49"/>
      <c r="GOQ481" s="49"/>
      <c r="GOR481" s="49"/>
      <c r="GOS481" s="49"/>
      <c r="GOT481" s="49"/>
      <c r="GOU481" s="49"/>
      <c r="GOV481" s="49"/>
      <c r="GOW481" s="49"/>
      <c r="GOX481" s="49"/>
      <c r="GOY481" s="49"/>
      <c r="GOZ481" s="49"/>
      <c r="GPA481" s="49"/>
      <c r="GPB481" s="49"/>
      <c r="GPC481" s="49"/>
      <c r="GPD481" s="49"/>
      <c r="GPE481" s="49"/>
      <c r="GPF481" s="49"/>
      <c r="GPG481" s="49"/>
      <c r="GPH481" s="49"/>
      <c r="GPI481" s="49"/>
      <c r="GPJ481" s="49"/>
      <c r="GPK481" s="49"/>
      <c r="GPL481" s="49"/>
      <c r="GPM481" s="49"/>
      <c r="GPN481" s="49"/>
      <c r="GPO481" s="49"/>
      <c r="GPP481" s="49"/>
      <c r="GPQ481" s="49"/>
      <c r="GPR481" s="49"/>
      <c r="GPS481" s="49"/>
      <c r="GPT481" s="49"/>
      <c r="GPU481" s="49"/>
      <c r="GPV481" s="49"/>
      <c r="GPW481" s="49"/>
      <c r="GPX481" s="49"/>
      <c r="GPY481" s="49"/>
      <c r="GPZ481" s="49"/>
      <c r="GQA481" s="49"/>
      <c r="GQB481" s="49"/>
      <c r="GQC481" s="49"/>
      <c r="GQD481" s="49"/>
      <c r="GQE481" s="49"/>
      <c r="GQF481" s="49"/>
      <c r="GQG481" s="49"/>
      <c r="GQH481" s="49"/>
      <c r="GQI481" s="49"/>
      <c r="GQJ481" s="49"/>
      <c r="GQK481" s="49"/>
      <c r="GQL481" s="49"/>
      <c r="GQM481" s="49"/>
      <c r="GQN481" s="49"/>
      <c r="GQO481" s="49"/>
      <c r="GQP481" s="49"/>
      <c r="GQQ481" s="49"/>
      <c r="GQR481" s="49"/>
      <c r="GQS481" s="49"/>
      <c r="GQT481" s="49"/>
      <c r="GQU481" s="49"/>
      <c r="GQV481" s="49"/>
      <c r="GQW481" s="49"/>
      <c r="GQX481" s="49"/>
      <c r="GQY481" s="49"/>
      <c r="GQZ481" s="49"/>
      <c r="GRA481" s="49"/>
      <c r="GRB481" s="49"/>
      <c r="GRC481" s="49"/>
      <c r="GRD481" s="49"/>
      <c r="GRE481" s="49"/>
      <c r="GRF481" s="49"/>
      <c r="GRG481" s="49"/>
      <c r="GRH481" s="49"/>
      <c r="GRI481" s="49"/>
      <c r="GRJ481" s="49"/>
      <c r="GRK481" s="49"/>
      <c r="GRL481" s="49"/>
      <c r="GRM481" s="49"/>
      <c r="GRN481" s="49"/>
      <c r="GRO481" s="49"/>
      <c r="GRP481" s="49"/>
      <c r="GRQ481" s="49"/>
      <c r="GRR481" s="49"/>
      <c r="GRS481" s="49"/>
      <c r="GRT481" s="49"/>
      <c r="GRU481" s="49"/>
      <c r="GRV481" s="49"/>
      <c r="GRW481" s="49"/>
      <c r="GRX481" s="49"/>
      <c r="GRY481" s="49"/>
      <c r="GRZ481" s="49"/>
      <c r="GSA481" s="49"/>
      <c r="GSB481" s="49"/>
      <c r="GSC481" s="49"/>
      <c r="GSD481" s="49"/>
      <c r="GSE481" s="49"/>
      <c r="GSF481" s="49"/>
      <c r="GSG481" s="49"/>
      <c r="GSH481" s="49"/>
      <c r="GSI481" s="49"/>
      <c r="GSJ481" s="49"/>
      <c r="GSK481" s="49"/>
      <c r="GSL481" s="49"/>
      <c r="GSM481" s="49"/>
      <c r="GSN481" s="49"/>
      <c r="GSO481" s="49"/>
      <c r="GSP481" s="49"/>
      <c r="GSQ481" s="49"/>
      <c r="GSR481" s="49"/>
      <c r="GSS481" s="49"/>
      <c r="GST481" s="49"/>
      <c r="GSU481" s="49"/>
      <c r="GSV481" s="49"/>
      <c r="GSW481" s="49"/>
      <c r="GSX481" s="49"/>
      <c r="GSY481" s="49"/>
      <c r="GSZ481" s="49"/>
      <c r="GTA481" s="49"/>
      <c r="GTB481" s="49"/>
      <c r="GTC481" s="49"/>
      <c r="GTD481" s="49"/>
      <c r="GTE481" s="49"/>
      <c r="GTF481" s="49"/>
      <c r="GTG481" s="49"/>
      <c r="GTH481" s="49"/>
      <c r="GTI481" s="49"/>
      <c r="GTJ481" s="49"/>
      <c r="GTK481" s="49"/>
      <c r="GTL481" s="49"/>
      <c r="GTM481" s="49"/>
      <c r="GTN481" s="49"/>
      <c r="GTO481" s="49"/>
      <c r="GTP481" s="49"/>
      <c r="GTQ481" s="49"/>
      <c r="GTR481" s="49"/>
      <c r="GTS481" s="49"/>
      <c r="GTT481" s="49"/>
      <c r="GTU481" s="49"/>
      <c r="GTV481" s="49"/>
      <c r="GTW481" s="49"/>
      <c r="GTX481" s="49"/>
      <c r="GTY481" s="49"/>
      <c r="GTZ481" s="49"/>
      <c r="GUA481" s="49"/>
      <c r="GUB481" s="49"/>
      <c r="GUC481" s="49"/>
      <c r="GUD481" s="49"/>
      <c r="GUE481" s="49"/>
      <c r="GUF481" s="49"/>
      <c r="GUG481" s="49"/>
      <c r="GUH481" s="49"/>
      <c r="GUI481" s="49"/>
      <c r="GUJ481" s="49"/>
      <c r="GUK481" s="49"/>
      <c r="GUL481" s="49"/>
      <c r="GUM481" s="49"/>
      <c r="GUN481" s="49"/>
      <c r="GUO481" s="49"/>
      <c r="GUP481" s="49"/>
      <c r="GUQ481" s="49"/>
      <c r="GUR481" s="49"/>
      <c r="GUS481" s="49"/>
      <c r="GUT481" s="49"/>
      <c r="GUU481" s="49"/>
      <c r="GUV481" s="49"/>
      <c r="GUW481" s="49"/>
      <c r="GUX481" s="49"/>
      <c r="GUY481" s="49"/>
      <c r="GUZ481" s="49"/>
      <c r="GVA481" s="49"/>
      <c r="GVB481" s="49"/>
      <c r="GVC481" s="49"/>
      <c r="GVD481" s="49"/>
      <c r="GVE481" s="49"/>
      <c r="GVF481" s="49"/>
      <c r="GVG481" s="49"/>
      <c r="GVH481" s="49"/>
      <c r="GVI481" s="49"/>
      <c r="GVJ481" s="49"/>
      <c r="GVK481" s="49"/>
      <c r="GVL481" s="49"/>
      <c r="GVM481" s="49"/>
      <c r="GVN481" s="49"/>
      <c r="GVO481" s="49"/>
      <c r="GVP481" s="49"/>
      <c r="GVQ481" s="49"/>
      <c r="GVR481" s="49"/>
      <c r="GVS481" s="49"/>
      <c r="GVT481" s="49"/>
      <c r="GVU481" s="49"/>
      <c r="GVV481" s="49"/>
      <c r="GVW481" s="49"/>
      <c r="GVX481" s="49"/>
      <c r="GVY481" s="49"/>
      <c r="GVZ481" s="49"/>
      <c r="GWA481" s="49"/>
      <c r="GWB481" s="49"/>
      <c r="GWC481" s="49"/>
      <c r="GWD481" s="49"/>
      <c r="GWE481" s="49"/>
      <c r="GWF481" s="49"/>
      <c r="GWG481" s="49"/>
      <c r="GWH481" s="49"/>
      <c r="GWI481" s="49"/>
      <c r="GWJ481" s="49"/>
      <c r="GWK481" s="49"/>
      <c r="GWL481" s="49"/>
      <c r="GWM481" s="49"/>
      <c r="GWN481" s="49"/>
      <c r="GWO481" s="49"/>
      <c r="GWP481" s="49"/>
      <c r="GWQ481" s="49"/>
      <c r="GWR481" s="49"/>
      <c r="GWS481" s="49"/>
      <c r="GWT481" s="49"/>
      <c r="GWU481" s="49"/>
      <c r="GWV481" s="49"/>
      <c r="GWW481" s="49"/>
      <c r="GWX481" s="49"/>
      <c r="GWY481" s="49"/>
      <c r="GWZ481" s="49"/>
      <c r="GXA481" s="49"/>
      <c r="GXB481" s="49"/>
      <c r="GXC481" s="49"/>
      <c r="GXD481" s="49"/>
      <c r="GXE481" s="49"/>
      <c r="GXF481" s="49"/>
      <c r="GXG481" s="49"/>
      <c r="GXH481" s="49"/>
      <c r="GXI481" s="49"/>
      <c r="GXJ481" s="49"/>
      <c r="GXK481" s="49"/>
      <c r="GXL481" s="49"/>
      <c r="GXM481" s="49"/>
      <c r="GXN481" s="49"/>
      <c r="GXO481" s="49"/>
      <c r="GXP481" s="49"/>
      <c r="GXQ481" s="49"/>
      <c r="GXR481" s="49"/>
      <c r="GXS481" s="49"/>
      <c r="GXT481" s="49"/>
      <c r="GXU481" s="49"/>
      <c r="GXV481" s="49"/>
      <c r="GXW481" s="49"/>
      <c r="GXX481" s="49"/>
      <c r="GXY481" s="49"/>
      <c r="GXZ481" s="49"/>
      <c r="GYA481" s="49"/>
      <c r="GYB481" s="49"/>
      <c r="GYC481" s="49"/>
      <c r="GYD481" s="49"/>
      <c r="GYE481" s="49"/>
      <c r="GYF481" s="49"/>
      <c r="GYG481" s="49"/>
      <c r="GYH481" s="49"/>
      <c r="GYI481" s="49"/>
      <c r="GYJ481" s="49"/>
      <c r="GYK481" s="49"/>
      <c r="GYL481" s="49"/>
      <c r="GYM481" s="49"/>
      <c r="GYN481" s="49"/>
      <c r="GYO481" s="49"/>
      <c r="GYP481" s="49"/>
      <c r="GYQ481" s="49"/>
      <c r="GYR481" s="49"/>
      <c r="GYS481" s="49"/>
      <c r="GYT481" s="49"/>
      <c r="GYU481" s="49"/>
      <c r="GYV481" s="49"/>
      <c r="GYW481" s="49"/>
      <c r="GYX481" s="49"/>
      <c r="GYY481" s="49"/>
      <c r="GYZ481" s="49"/>
      <c r="GZA481" s="49"/>
      <c r="GZB481" s="49"/>
      <c r="GZC481" s="49"/>
      <c r="GZD481" s="49"/>
      <c r="GZE481" s="49"/>
      <c r="GZF481" s="49"/>
      <c r="GZG481" s="49"/>
      <c r="GZH481" s="49"/>
      <c r="GZI481" s="49"/>
      <c r="GZJ481" s="49"/>
      <c r="GZK481" s="49"/>
      <c r="GZL481" s="49"/>
      <c r="GZM481" s="49"/>
      <c r="GZN481" s="49"/>
      <c r="GZO481" s="49"/>
      <c r="GZP481" s="49"/>
      <c r="GZQ481" s="49"/>
      <c r="GZR481" s="49"/>
      <c r="GZS481" s="49"/>
      <c r="GZT481" s="49"/>
      <c r="GZU481" s="49"/>
      <c r="GZV481" s="49"/>
      <c r="GZW481" s="49"/>
      <c r="GZX481" s="49"/>
      <c r="GZY481" s="49"/>
      <c r="GZZ481" s="49"/>
      <c r="HAA481" s="49"/>
      <c r="HAB481" s="49"/>
      <c r="HAC481" s="49"/>
      <c r="HAD481" s="49"/>
      <c r="HAE481" s="49"/>
      <c r="HAF481" s="49"/>
      <c r="HAG481" s="49"/>
      <c r="HAH481" s="49"/>
      <c r="HAI481" s="49"/>
      <c r="HAJ481" s="49"/>
      <c r="HAK481" s="49"/>
      <c r="HAL481" s="49"/>
      <c r="HAM481" s="49"/>
      <c r="HAN481" s="49"/>
      <c r="HAO481" s="49"/>
      <c r="HAP481" s="49"/>
      <c r="HAQ481" s="49"/>
      <c r="HAR481" s="49"/>
      <c r="HAS481" s="49"/>
      <c r="HAT481" s="49"/>
      <c r="HAU481" s="49"/>
      <c r="HAV481" s="49"/>
      <c r="HAW481" s="49"/>
      <c r="HAX481" s="49"/>
      <c r="HAY481" s="49"/>
      <c r="HAZ481" s="49"/>
      <c r="HBA481" s="49"/>
      <c r="HBB481" s="49"/>
      <c r="HBC481" s="49"/>
      <c r="HBD481" s="49"/>
      <c r="HBE481" s="49"/>
      <c r="HBF481" s="49"/>
      <c r="HBG481" s="49"/>
      <c r="HBH481" s="49"/>
      <c r="HBI481" s="49"/>
      <c r="HBJ481" s="49"/>
      <c r="HBK481" s="49"/>
      <c r="HBL481" s="49"/>
      <c r="HBM481" s="49"/>
      <c r="HBN481" s="49"/>
      <c r="HBO481" s="49"/>
      <c r="HBP481" s="49"/>
      <c r="HBQ481" s="49"/>
      <c r="HBR481" s="49"/>
      <c r="HBS481" s="49"/>
      <c r="HBT481" s="49"/>
      <c r="HBU481" s="49"/>
      <c r="HBV481" s="49"/>
      <c r="HBW481" s="49"/>
      <c r="HBX481" s="49"/>
      <c r="HBY481" s="49"/>
      <c r="HBZ481" s="49"/>
      <c r="HCA481" s="49"/>
      <c r="HCB481" s="49"/>
      <c r="HCC481" s="49"/>
      <c r="HCD481" s="49"/>
      <c r="HCE481" s="49"/>
      <c r="HCF481" s="49"/>
      <c r="HCG481" s="49"/>
      <c r="HCH481" s="49"/>
      <c r="HCI481" s="49"/>
      <c r="HCJ481" s="49"/>
      <c r="HCK481" s="49"/>
      <c r="HCL481" s="49"/>
      <c r="HCM481" s="49"/>
      <c r="HCN481" s="49"/>
      <c r="HCO481" s="49"/>
      <c r="HCP481" s="49"/>
      <c r="HCQ481" s="49"/>
      <c r="HCR481" s="49"/>
      <c r="HCS481" s="49"/>
      <c r="HCT481" s="49"/>
      <c r="HCU481" s="49"/>
      <c r="HCV481" s="49"/>
      <c r="HCW481" s="49"/>
      <c r="HCX481" s="49"/>
      <c r="HCY481" s="49"/>
      <c r="HCZ481" s="49"/>
      <c r="HDA481" s="49"/>
      <c r="HDB481" s="49"/>
      <c r="HDC481" s="49"/>
      <c r="HDD481" s="49"/>
      <c r="HDE481" s="49"/>
      <c r="HDF481" s="49"/>
      <c r="HDG481" s="49"/>
      <c r="HDH481" s="49"/>
      <c r="HDI481" s="49"/>
      <c r="HDJ481" s="49"/>
      <c r="HDK481" s="49"/>
      <c r="HDL481" s="49"/>
      <c r="HDM481" s="49"/>
      <c r="HDN481" s="49"/>
      <c r="HDO481" s="49"/>
      <c r="HDP481" s="49"/>
      <c r="HDQ481" s="49"/>
      <c r="HDR481" s="49"/>
      <c r="HDS481" s="49"/>
      <c r="HDT481" s="49"/>
      <c r="HDU481" s="49"/>
      <c r="HDV481" s="49"/>
      <c r="HDW481" s="49"/>
      <c r="HDX481" s="49"/>
      <c r="HDY481" s="49"/>
      <c r="HDZ481" s="49"/>
      <c r="HEA481" s="49"/>
      <c r="HEB481" s="49"/>
      <c r="HEC481" s="49"/>
      <c r="HED481" s="49"/>
      <c r="HEE481" s="49"/>
      <c r="HEF481" s="49"/>
      <c r="HEG481" s="49"/>
      <c r="HEH481" s="49"/>
      <c r="HEI481" s="49"/>
      <c r="HEJ481" s="49"/>
      <c r="HEK481" s="49"/>
      <c r="HEL481" s="49"/>
      <c r="HEM481" s="49"/>
      <c r="HEN481" s="49"/>
      <c r="HEO481" s="49"/>
      <c r="HEP481" s="49"/>
      <c r="HEQ481" s="49"/>
      <c r="HER481" s="49"/>
      <c r="HES481" s="49"/>
      <c r="HET481" s="49"/>
      <c r="HEU481" s="49"/>
      <c r="HEV481" s="49"/>
      <c r="HEW481" s="49"/>
      <c r="HEX481" s="49"/>
      <c r="HEY481" s="49"/>
      <c r="HEZ481" s="49"/>
      <c r="HFA481" s="49"/>
      <c r="HFB481" s="49"/>
      <c r="HFC481" s="49"/>
      <c r="HFD481" s="49"/>
      <c r="HFE481" s="49"/>
      <c r="HFF481" s="49"/>
      <c r="HFG481" s="49"/>
      <c r="HFH481" s="49"/>
      <c r="HFI481" s="49"/>
      <c r="HFJ481" s="49"/>
      <c r="HFK481" s="49"/>
      <c r="HFL481" s="49"/>
      <c r="HFM481" s="49"/>
      <c r="HFN481" s="49"/>
      <c r="HFO481" s="49"/>
      <c r="HFP481" s="49"/>
      <c r="HFQ481" s="49"/>
      <c r="HFR481" s="49"/>
      <c r="HFS481" s="49"/>
      <c r="HFT481" s="49"/>
      <c r="HFU481" s="49"/>
      <c r="HFV481" s="49"/>
      <c r="HFW481" s="49"/>
      <c r="HFX481" s="49"/>
      <c r="HFY481" s="49"/>
      <c r="HFZ481" s="49"/>
      <c r="HGA481" s="49"/>
      <c r="HGB481" s="49"/>
      <c r="HGC481" s="49"/>
      <c r="HGD481" s="49"/>
      <c r="HGE481" s="49"/>
      <c r="HGF481" s="49"/>
      <c r="HGG481" s="49"/>
      <c r="HGH481" s="49"/>
      <c r="HGI481" s="49"/>
      <c r="HGJ481" s="49"/>
      <c r="HGK481" s="49"/>
      <c r="HGL481" s="49"/>
      <c r="HGM481" s="49"/>
      <c r="HGN481" s="49"/>
      <c r="HGO481" s="49"/>
      <c r="HGP481" s="49"/>
      <c r="HGQ481" s="49"/>
      <c r="HGR481" s="49"/>
      <c r="HGS481" s="49"/>
      <c r="HGT481" s="49"/>
      <c r="HGU481" s="49"/>
      <c r="HGV481" s="49"/>
      <c r="HGW481" s="49"/>
      <c r="HGX481" s="49"/>
      <c r="HGY481" s="49"/>
      <c r="HGZ481" s="49"/>
      <c r="HHA481" s="49"/>
      <c r="HHB481" s="49"/>
      <c r="HHC481" s="49"/>
      <c r="HHD481" s="49"/>
      <c r="HHE481" s="49"/>
      <c r="HHF481" s="49"/>
      <c r="HHG481" s="49"/>
      <c r="HHH481" s="49"/>
      <c r="HHI481" s="49"/>
      <c r="HHJ481" s="49"/>
      <c r="HHK481" s="49"/>
      <c r="HHL481" s="49"/>
      <c r="HHM481" s="49"/>
      <c r="HHN481" s="49"/>
      <c r="HHO481" s="49"/>
      <c r="HHP481" s="49"/>
      <c r="HHQ481" s="49"/>
      <c r="HHR481" s="49"/>
      <c r="HHS481" s="49"/>
      <c r="HHT481" s="49"/>
      <c r="HHU481" s="49"/>
      <c r="HHV481" s="49"/>
      <c r="HHW481" s="49"/>
      <c r="HHX481" s="49"/>
      <c r="HHY481" s="49"/>
      <c r="HHZ481" s="49"/>
      <c r="HIA481" s="49"/>
      <c r="HIB481" s="49"/>
      <c r="HIC481" s="49"/>
      <c r="HID481" s="49"/>
      <c r="HIE481" s="49"/>
      <c r="HIF481" s="49"/>
      <c r="HIG481" s="49"/>
      <c r="HIH481" s="49"/>
      <c r="HII481" s="49"/>
      <c r="HIJ481" s="49"/>
      <c r="HIK481" s="49"/>
      <c r="HIL481" s="49"/>
      <c r="HIM481" s="49"/>
      <c r="HIN481" s="49"/>
      <c r="HIO481" s="49"/>
      <c r="HIP481" s="49"/>
      <c r="HIQ481" s="49"/>
      <c r="HIR481" s="49"/>
      <c r="HIS481" s="49"/>
      <c r="HIT481" s="49"/>
      <c r="HIU481" s="49"/>
      <c r="HIV481" s="49"/>
      <c r="HIW481" s="49"/>
      <c r="HIX481" s="49"/>
      <c r="HIY481" s="49"/>
      <c r="HIZ481" s="49"/>
      <c r="HJA481" s="49"/>
      <c r="HJB481" s="49"/>
      <c r="HJC481" s="49"/>
      <c r="HJD481" s="49"/>
      <c r="HJE481" s="49"/>
      <c r="HJF481" s="49"/>
      <c r="HJG481" s="49"/>
      <c r="HJH481" s="49"/>
      <c r="HJI481" s="49"/>
      <c r="HJJ481" s="49"/>
      <c r="HJK481" s="49"/>
      <c r="HJL481" s="49"/>
      <c r="HJM481" s="49"/>
      <c r="HJN481" s="49"/>
      <c r="HJO481" s="49"/>
      <c r="HJP481" s="49"/>
      <c r="HJQ481" s="49"/>
      <c r="HJR481" s="49"/>
      <c r="HJS481" s="49"/>
      <c r="HJT481" s="49"/>
      <c r="HJU481" s="49"/>
      <c r="HJV481" s="49"/>
      <c r="HJW481" s="49"/>
      <c r="HJX481" s="49"/>
      <c r="HJY481" s="49"/>
      <c r="HJZ481" s="49"/>
      <c r="HKA481" s="49"/>
      <c r="HKB481" s="49"/>
      <c r="HKC481" s="49"/>
      <c r="HKD481" s="49"/>
      <c r="HKE481" s="49"/>
      <c r="HKF481" s="49"/>
      <c r="HKG481" s="49"/>
      <c r="HKH481" s="49"/>
      <c r="HKI481" s="49"/>
      <c r="HKJ481" s="49"/>
      <c r="HKK481" s="49"/>
      <c r="HKL481" s="49"/>
      <c r="HKM481" s="49"/>
      <c r="HKN481" s="49"/>
      <c r="HKO481" s="49"/>
      <c r="HKP481" s="49"/>
      <c r="HKQ481" s="49"/>
      <c r="HKR481" s="49"/>
      <c r="HKS481" s="49"/>
      <c r="HKT481" s="49"/>
      <c r="HKU481" s="49"/>
      <c r="HKV481" s="49"/>
      <c r="HKW481" s="49"/>
      <c r="HKX481" s="49"/>
      <c r="HKY481" s="49"/>
      <c r="HKZ481" s="49"/>
      <c r="HLA481" s="49"/>
      <c r="HLB481" s="49"/>
      <c r="HLC481" s="49"/>
      <c r="HLD481" s="49"/>
      <c r="HLE481" s="49"/>
      <c r="HLF481" s="49"/>
      <c r="HLG481" s="49"/>
      <c r="HLH481" s="49"/>
      <c r="HLI481" s="49"/>
      <c r="HLJ481" s="49"/>
      <c r="HLK481" s="49"/>
      <c r="HLL481" s="49"/>
      <c r="HLM481" s="49"/>
      <c r="HLN481" s="49"/>
      <c r="HLO481" s="49"/>
      <c r="HLP481" s="49"/>
      <c r="HLQ481" s="49"/>
      <c r="HLR481" s="49"/>
      <c r="HLS481" s="49"/>
      <c r="HLT481" s="49"/>
      <c r="HLU481" s="49"/>
      <c r="HLV481" s="49"/>
      <c r="HLW481" s="49"/>
      <c r="HLX481" s="49"/>
      <c r="HLY481" s="49"/>
      <c r="HLZ481" s="49"/>
      <c r="HMA481" s="49"/>
      <c r="HMB481" s="49"/>
      <c r="HMC481" s="49"/>
      <c r="HMD481" s="49"/>
      <c r="HME481" s="49"/>
      <c r="HMF481" s="49"/>
      <c r="HMG481" s="49"/>
      <c r="HMH481" s="49"/>
      <c r="HMI481" s="49"/>
      <c r="HMJ481" s="49"/>
      <c r="HMK481" s="49"/>
      <c r="HML481" s="49"/>
      <c r="HMM481" s="49"/>
      <c r="HMN481" s="49"/>
      <c r="HMO481" s="49"/>
      <c r="HMP481" s="49"/>
      <c r="HMQ481" s="49"/>
      <c r="HMR481" s="49"/>
      <c r="HMS481" s="49"/>
      <c r="HMT481" s="49"/>
      <c r="HMU481" s="49"/>
      <c r="HMV481" s="49"/>
      <c r="HMW481" s="49"/>
      <c r="HMX481" s="49"/>
      <c r="HMY481" s="49"/>
      <c r="HMZ481" s="49"/>
      <c r="HNA481" s="49"/>
      <c r="HNB481" s="49"/>
      <c r="HNC481" s="49"/>
      <c r="HND481" s="49"/>
      <c r="HNE481" s="49"/>
      <c r="HNF481" s="49"/>
      <c r="HNG481" s="49"/>
      <c r="HNH481" s="49"/>
      <c r="HNI481" s="49"/>
      <c r="HNJ481" s="49"/>
      <c r="HNK481" s="49"/>
      <c r="HNL481" s="49"/>
      <c r="HNM481" s="49"/>
      <c r="HNN481" s="49"/>
      <c r="HNO481" s="49"/>
      <c r="HNP481" s="49"/>
      <c r="HNQ481" s="49"/>
      <c r="HNR481" s="49"/>
      <c r="HNS481" s="49"/>
      <c r="HNT481" s="49"/>
      <c r="HNU481" s="49"/>
      <c r="HNV481" s="49"/>
      <c r="HNW481" s="49"/>
      <c r="HNX481" s="49"/>
      <c r="HNY481" s="49"/>
      <c r="HNZ481" s="49"/>
      <c r="HOA481" s="49"/>
      <c r="HOB481" s="49"/>
      <c r="HOC481" s="49"/>
      <c r="HOD481" s="49"/>
      <c r="HOE481" s="49"/>
      <c r="HOF481" s="49"/>
      <c r="HOG481" s="49"/>
      <c r="HOH481" s="49"/>
      <c r="HOI481" s="49"/>
      <c r="HOJ481" s="49"/>
      <c r="HOK481" s="49"/>
      <c r="HOL481" s="49"/>
      <c r="HOM481" s="49"/>
      <c r="HON481" s="49"/>
      <c r="HOO481" s="49"/>
      <c r="HOP481" s="49"/>
      <c r="HOQ481" s="49"/>
      <c r="HOR481" s="49"/>
      <c r="HOS481" s="49"/>
      <c r="HOT481" s="49"/>
      <c r="HOU481" s="49"/>
      <c r="HOV481" s="49"/>
      <c r="HOW481" s="49"/>
      <c r="HOX481" s="49"/>
      <c r="HOY481" s="49"/>
      <c r="HOZ481" s="49"/>
      <c r="HPA481" s="49"/>
      <c r="HPB481" s="49"/>
      <c r="HPC481" s="49"/>
      <c r="HPD481" s="49"/>
      <c r="HPE481" s="49"/>
      <c r="HPF481" s="49"/>
      <c r="HPG481" s="49"/>
      <c r="HPH481" s="49"/>
      <c r="HPI481" s="49"/>
      <c r="HPJ481" s="49"/>
      <c r="HPK481" s="49"/>
      <c r="HPL481" s="49"/>
      <c r="HPM481" s="49"/>
      <c r="HPN481" s="49"/>
      <c r="HPO481" s="49"/>
      <c r="HPP481" s="49"/>
      <c r="HPQ481" s="49"/>
      <c r="HPR481" s="49"/>
      <c r="HPS481" s="49"/>
      <c r="HPT481" s="49"/>
      <c r="HPU481" s="49"/>
      <c r="HPV481" s="49"/>
      <c r="HPW481" s="49"/>
      <c r="HPX481" s="49"/>
      <c r="HPY481" s="49"/>
      <c r="HPZ481" s="49"/>
      <c r="HQA481" s="49"/>
      <c r="HQB481" s="49"/>
      <c r="HQC481" s="49"/>
      <c r="HQD481" s="49"/>
      <c r="HQE481" s="49"/>
      <c r="HQF481" s="49"/>
      <c r="HQG481" s="49"/>
      <c r="HQH481" s="49"/>
      <c r="HQI481" s="49"/>
      <c r="HQJ481" s="49"/>
      <c r="HQK481" s="49"/>
      <c r="HQL481" s="49"/>
      <c r="HQM481" s="49"/>
      <c r="HQN481" s="49"/>
      <c r="HQO481" s="49"/>
      <c r="HQP481" s="49"/>
      <c r="HQQ481" s="49"/>
      <c r="HQR481" s="49"/>
      <c r="HQS481" s="49"/>
      <c r="HQT481" s="49"/>
      <c r="HQU481" s="49"/>
      <c r="HQV481" s="49"/>
      <c r="HQW481" s="49"/>
      <c r="HQX481" s="49"/>
      <c r="HQY481" s="49"/>
      <c r="HQZ481" s="49"/>
      <c r="HRA481" s="49"/>
      <c r="HRB481" s="49"/>
      <c r="HRC481" s="49"/>
      <c r="HRD481" s="49"/>
      <c r="HRE481" s="49"/>
      <c r="HRF481" s="49"/>
      <c r="HRG481" s="49"/>
      <c r="HRH481" s="49"/>
      <c r="HRI481" s="49"/>
      <c r="HRJ481" s="49"/>
      <c r="HRK481" s="49"/>
      <c r="HRL481" s="49"/>
      <c r="HRM481" s="49"/>
      <c r="HRN481" s="49"/>
      <c r="HRO481" s="49"/>
      <c r="HRP481" s="49"/>
      <c r="HRQ481" s="49"/>
      <c r="HRR481" s="49"/>
      <c r="HRS481" s="49"/>
      <c r="HRT481" s="49"/>
      <c r="HRU481" s="49"/>
      <c r="HRV481" s="49"/>
      <c r="HRW481" s="49"/>
      <c r="HRX481" s="49"/>
      <c r="HRY481" s="49"/>
      <c r="HRZ481" s="49"/>
      <c r="HSA481" s="49"/>
      <c r="HSB481" s="49"/>
      <c r="HSC481" s="49"/>
      <c r="HSD481" s="49"/>
      <c r="HSE481" s="49"/>
      <c r="HSF481" s="49"/>
      <c r="HSG481" s="49"/>
      <c r="HSH481" s="49"/>
      <c r="HSI481" s="49"/>
      <c r="HSJ481" s="49"/>
      <c r="HSK481" s="49"/>
      <c r="HSL481" s="49"/>
      <c r="HSM481" s="49"/>
      <c r="HSN481" s="49"/>
      <c r="HSO481" s="49"/>
      <c r="HSP481" s="49"/>
      <c r="HSQ481" s="49"/>
      <c r="HSR481" s="49"/>
      <c r="HSS481" s="49"/>
      <c r="HST481" s="49"/>
      <c r="HSU481" s="49"/>
      <c r="HSV481" s="49"/>
      <c r="HSW481" s="49"/>
      <c r="HSX481" s="49"/>
      <c r="HSY481" s="49"/>
      <c r="HSZ481" s="49"/>
      <c r="HTA481" s="49"/>
      <c r="HTB481" s="49"/>
      <c r="HTC481" s="49"/>
      <c r="HTD481" s="49"/>
      <c r="HTE481" s="49"/>
      <c r="HTF481" s="49"/>
      <c r="HTG481" s="49"/>
      <c r="HTH481" s="49"/>
      <c r="HTI481" s="49"/>
      <c r="HTJ481" s="49"/>
      <c r="HTK481" s="49"/>
      <c r="HTL481" s="49"/>
      <c r="HTM481" s="49"/>
      <c r="HTN481" s="49"/>
      <c r="HTO481" s="49"/>
      <c r="HTP481" s="49"/>
      <c r="HTQ481" s="49"/>
      <c r="HTR481" s="49"/>
      <c r="HTS481" s="49"/>
      <c r="HTT481" s="49"/>
      <c r="HTU481" s="49"/>
      <c r="HTV481" s="49"/>
      <c r="HTW481" s="49"/>
      <c r="HTX481" s="49"/>
      <c r="HTY481" s="49"/>
      <c r="HTZ481" s="49"/>
      <c r="HUA481" s="49"/>
      <c r="HUB481" s="49"/>
      <c r="HUC481" s="49"/>
      <c r="HUD481" s="49"/>
      <c r="HUE481" s="49"/>
      <c r="HUF481" s="49"/>
      <c r="HUG481" s="49"/>
      <c r="HUH481" s="49"/>
      <c r="HUI481" s="49"/>
      <c r="HUJ481" s="49"/>
      <c r="HUK481" s="49"/>
      <c r="HUL481" s="49"/>
      <c r="HUM481" s="49"/>
      <c r="HUN481" s="49"/>
      <c r="HUO481" s="49"/>
      <c r="HUP481" s="49"/>
      <c r="HUQ481" s="49"/>
      <c r="HUR481" s="49"/>
      <c r="HUS481" s="49"/>
      <c r="HUT481" s="49"/>
      <c r="HUU481" s="49"/>
      <c r="HUV481" s="49"/>
      <c r="HUW481" s="49"/>
      <c r="HUX481" s="49"/>
      <c r="HUY481" s="49"/>
      <c r="HUZ481" s="49"/>
      <c r="HVA481" s="49"/>
      <c r="HVB481" s="49"/>
      <c r="HVC481" s="49"/>
      <c r="HVD481" s="49"/>
      <c r="HVE481" s="49"/>
      <c r="HVF481" s="49"/>
      <c r="HVG481" s="49"/>
      <c r="HVH481" s="49"/>
      <c r="HVI481" s="49"/>
      <c r="HVJ481" s="49"/>
      <c r="HVK481" s="49"/>
      <c r="HVL481" s="49"/>
      <c r="HVM481" s="49"/>
      <c r="HVN481" s="49"/>
      <c r="HVO481" s="49"/>
      <c r="HVP481" s="49"/>
      <c r="HVQ481" s="49"/>
      <c r="HVR481" s="49"/>
      <c r="HVS481" s="49"/>
      <c r="HVT481" s="49"/>
      <c r="HVU481" s="49"/>
      <c r="HVV481" s="49"/>
      <c r="HVW481" s="49"/>
      <c r="HVX481" s="49"/>
      <c r="HVY481" s="49"/>
      <c r="HVZ481" s="49"/>
      <c r="HWA481" s="49"/>
      <c r="HWB481" s="49"/>
      <c r="HWC481" s="49"/>
      <c r="HWD481" s="49"/>
      <c r="HWE481" s="49"/>
      <c r="HWF481" s="49"/>
      <c r="HWG481" s="49"/>
      <c r="HWH481" s="49"/>
      <c r="HWI481" s="49"/>
      <c r="HWJ481" s="49"/>
      <c r="HWK481" s="49"/>
      <c r="HWL481" s="49"/>
      <c r="HWM481" s="49"/>
      <c r="HWN481" s="49"/>
      <c r="HWO481" s="49"/>
      <c r="HWP481" s="49"/>
      <c r="HWQ481" s="49"/>
      <c r="HWR481" s="49"/>
      <c r="HWS481" s="49"/>
      <c r="HWT481" s="49"/>
      <c r="HWU481" s="49"/>
      <c r="HWV481" s="49"/>
      <c r="HWW481" s="49"/>
      <c r="HWX481" s="49"/>
      <c r="HWY481" s="49"/>
      <c r="HWZ481" s="49"/>
      <c r="HXA481" s="49"/>
      <c r="HXB481" s="49"/>
      <c r="HXC481" s="49"/>
      <c r="HXD481" s="49"/>
      <c r="HXE481" s="49"/>
      <c r="HXF481" s="49"/>
      <c r="HXG481" s="49"/>
      <c r="HXH481" s="49"/>
      <c r="HXI481" s="49"/>
      <c r="HXJ481" s="49"/>
      <c r="HXK481" s="49"/>
      <c r="HXL481" s="49"/>
      <c r="HXM481" s="49"/>
      <c r="HXN481" s="49"/>
      <c r="HXO481" s="49"/>
      <c r="HXP481" s="49"/>
      <c r="HXQ481" s="49"/>
      <c r="HXR481" s="49"/>
      <c r="HXS481" s="49"/>
      <c r="HXT481" s="49"/>
      <c r="HXU481" s="49"/>
      <c r="HXV481" s="49"/>
      <c r="HXW481" s="49"/>
      <c r="HXX481" s="49"/>
      <c r="HXY481" s="49"/>
      <c r="HXZ481" s="49"/>
      <c r="HYA481" s="49"/>
      <c r="HYB481" s="49"/>
      <c r="HYC481" s="49"/>
      <c r="HYD481" s="49"/>
      <c r="HYE481" s="49"/>
      <c r="HYF481" s="49"/>
      <c r="HYG481" s="49"/>
      <c r="HYH481" s="49"/>
      <c r="HYI481" s="49"/>
      <c r="HYJ481" s="49"/>
      <c r="HYK481" s="49"/>
      <c r="HYL481" s="49"/>
      <c r="HYM481" s="49"/>
      <c r="HYN481" s="49"/>
      <c r="HYO481" s="49"/>
      <c r="HYP481" s="49"/>
      <c r="HYQ481" s="49"/>
      <c r="HYR481" s="49"/>
      <c r="HYS481" s="49"/>
      <c r="HYT481" s="49"/>
      <c r="HYU481" s="49"/>
      <c r="HYV481" s="49"/>
      <c r="HYW481" s="49"/>
      <c r="HYX481" s="49"/>
      <c r="HYY481" s="49"/>
      <c r="HYZ481" s="49"/>
      <c r="HZA481" s="49"/>
      <c r="HZB481" s="49"/>
      <c r="HZC481" s="49"/>
      <c r="HZD481" s="49"/>
      <c r="HZE481" s="49"/>
      <c r="HZF481" s="49"/>
      <c r="HZG481" s="49"/>
      <c r="HZH481" s="49"/>
      <c r="HZI481" s="49"/>
      <c r="HZJ481" s="49"/>
      <c r="HZK481" s="49"/>
      <c r="HZL481" s="49"/>
      <c r="HZM481" s="49"/>
      <c r="HZN481" s="49"/>
      <c r="HZO481" s="49"/>
      <c r="HZP481" s="49"/>
      <c r="HZQ481" s="49"/>
      <c r="HZR481" s="49"/>
      <c r="HZS481" s="49"/>
      <c r="HZT481" s="49"/>
      <c r="HZU481" s="49"/>
      <c r="HZV481" s="49"/>
      <c r="HZW481" s="49"/>
      <c r="HZX481" s="49"/>
      <c r="HZY481" s="49"/>
      <c r="HZZ481" s="49"/>
      <c r="IAA481" s="49"/>
      <c r="IAB481" s="49"/>
      <c r="IAC481" s="49"/>
      <c r="IAD481" s="49"/>
      <c r="IAE481" s="49"/>
      <c r="IAF481" s="49"/>
      <c r="IAG481" s="49"/>
      <c r="IAH481" s="49"/>
      <c r="IAI481" s="49"/>
      <c r="IAJ481" s="49"/>
      <c r="IAK481" s="49"/>
      <c r="IAL481" s="49"/>
      <c r="IAM481" s="49"/>
      <c r="IAN481" s="49"/>
      <c r="IAO481" s="49"/>
      <c r="IAP481" s="49"/>
      <c r="IAQ481" s="49"/>
      <c r="IAR481" s="49"/>
      <c r="IAS481" s="49"/>
      <c r="IAT481" s="49"/>
      <c r="IAU481" s="49"/>
      <c r="IAV481" s="49"/>
      <c r="IAW481" s="49"/>
      <c r="IAX481" s="49"/>
      <c r="IAY481" s="49"/>
      <c r="IAZ481" s="49"/>
      <c r="IBA481" s="49"/>
      <c r="IBB481" s="49"/>
      <c r="IBC481" s="49"/>
      <c r="IBD481" s="49"/>
      <c r="IBE481" s="49"/>
      <c r="IBF481" s="49"/>
      <c r="IBG481" s="49"/>
      <c r="IBH481" s="49"/>
      <c r="IBI481" s="49"/>
      <c r="IBJ481" s="49"/>
      <c r="IBK481" s="49"/>
      <c r="IBL481" s="49"/>
      <c r="IBM481" s="49"/>
      <c r="IBN481" s="49"/>
      <c r="IBO481" s="49"/>
      <c r="IBP481" s="49"/>
      <c r="IBQ481" s="49"/>
      <c r="IBR481" s="49"/>
      <c r="IBS481" s="49"/>
      <c r="IBT481" s="49"/>
      <c r="IBU481" s="49"/>
      <c r="IBV481" s="49"/>
      <c r="IBW481" s="49"/>
      <c r="IBX481" s="49"/>
      <c r="IBY481" s="49"/>
      <c r="IBZ481" s="49"/>
      <c r="ICA481" s="49"/>
      <c r="ICB481" s="49"/>
      <c r="ICC481" s="49"/>
      <c r="ICD481" s="49"/>
      <c r="ICE481" s="49"/>
      <c r="ICF481" s="49"/>
      <c r="ICG481" s="49"/>
      <c r="ICH481" s="49"/>
      <c r="ICI481" s="49"/>
      <c r="ICJ481" s="49"/>
      <c r="ICK481" s="49"/>
      <c r="ICL481" s="49"/>
      <c r="ICM481" s="49"/>
      <c r="ICN481" s="49"/>
      <c r="ICO481" s="49"/>
      <c r="ICP481" s="49"/>
      <c r="ICQ481" s="49"/>
      <c r="ICR481" s="49"/>
      <c r="ICS481" s="49"/>
      <c r="ICT481" s="49"/>
      <c r="ICU481" s="49"/>
      <c r="ICV481" s="49"/>
      <c r="ICW481" s="49"/>
      <c r="ICX481" s="49"/>
      <c r="ICY481" s="49"/>
      <c r="ICZ481" s="49"/>
      <c r="IDA481" s="49"/>
      <c r="IDB481" s="49"/>
      <c r="IDC481" s="49"/>
      <c r="IDD481" s="49"/>
      <c r="IDE481" s="49"/>
      <c r="IDF481" s="49"/>
      <c r="IDG481" s="49"/>
      <c r="IDH481" s="49"/>
      <c r="IDI481" s="49"/>
      <c r="IDJ481" s="49"/>
      <c r="IDK481" s="49"/>
      <c r="IDL481" s="49"/>
      <c r="IDM481" s="49"/>
      <c r="IDN481" s="49"/>
      <c r="IDO481" s="49"/>
      <c r="IDP481" s="49"/>
      <c r="IDQ481" s="49"/>
      <c r="IDR481" s="49"/>
      <c r="IDS481" s="49"/>
      <c r="IDT481" s="49"/>
      <c r="IDU481" s="49"/>
      <c r="IDV481" s="49"/>
      <c r="IDW481" s="49"/>
      <c r="IDX481" s="49"/>
      <c r="IDY481" s="49"/>
      <c r="IDZ481" s="49"/>
      <c r="IEA481" s="49"/>
      <c r="IEB481" s="49"/>
      <c r="IEC481" s="49"/>
      <c r="IED481" s="49"/>
      <c r="IEE481" s="49"/>
      <c r="IEF481" s="49"/>
      <c r="IEG481" s="49"/>
      <c r="IEH481" s="49"/>
      <c r="IEI481" s="49"/>
      <c r="IEJ481" s="49"/>
      <c r="IEK481" s="49"/>
      <c r="IEL481" s="49"/>
      <c r="IEM481" s="49"/>
      <c r="IEN481" s="49"/>
      <c r="IEO481" s="49"/>
      <c r="IEP481" s="49"/>
      <c r="IEQ481" s="49"/>
      <c r="IER481" s="49"/>
      <c r="IES481" s="49"/>
      <c r="IET481" s="49"/>
      <c r="IEU481" s="49"/>
      <c r="IEV481" s="49"/>
      <c r="IEW481" s="49"/>
      <c r="IEX481" s="49"/>
      <c r="IEY481" s="49"/>
      <c r="IEZ481" s="49"/>
      <c r="IFA481" s="49"/>
      <c r="IFB481" s="49"/>
      <c r="IFC481" s="49"/>
      <c r="IFD481" s="49"/>
      <c r="IFE481" s="49"/>
      <c r="IFF481" s="49"/>
      <c r="IFG481" s="49"/>
      <c r="IFH481" s="49"/>
      <c r="IFI481" s="49"/>
      <c r="IFJ481" s="49"/>
      <c r="IFK481" s="49"/>
      <c r="IFL481" s="49"/>
      <c r="IFM481" s="49"/>
      <c r="IFN481" s="49"/>
      <c r="IFO481" s="49"/>
      <c r="IFP481" s="49"/>
      <c r="IFQ481" s="49"/>
      <c r="IFR481" s="49"/>
      <c r="IFS481" s="49"/>
      <c r="IFT481" s="49"/>
      <c r="IFU481" s="49"/>
      <c r="IFV481" s="49"/>
      <c r="IFW481" s="49"/>
      <c r="IFX481" s="49"/>
      <c r="IFY481" s="49"/>
      <c r="IFZ481" s="49"/>
      <c r="IGA481" s="49"/>
      <c r="IGB481" s="49"/>
      <c r="IGC481" s="49"/>
      <c r="IGD481" s="49"/>
      <c r="IGE481" s="49"/>
      <c r="IGF481" s="49"/>
      <c r="IGG481" s="49"/>
      <c r="IGH481" s="49"/>
      <c r="IGI481" s="49"/>
      <c r="IGJ481" s="49"/>
      <c r="IGK481" s="49"/>
      <c r="IGL481" s="49"/>
      <c r="IGM481" s="49"/>
      <c r="IGN481" s="49"/>
      <c r="IGO481" s="49"/>
      <c r="IGP481" s="49"/>
      <c r="IGQ481" s="49"/>
      <c r="IGR481" s="49"/>
      <c r="IGS481" s="49"/>
      <c r="IGT481" s="49"/>
      <c r="IGU481" s="49"/>
      <c r="IGV481" s="49"/>
      <c r="IGW481" s="49"/>
      <c r="IGX481" s="49"/>
      <c r="IGY481" s="49"/>
      <c r="IGZ481" s="49"/>
      <c r="IHA481" s="49"/>
      <c r="IHB481" s="49"/>
      <c r="IHC481" s="49"/>
      <c r="IHD481" s="49"/>
      <c r="IHE481" s="49"/>
      <c r="IHF481" s="49"/>
      <c r="IHG481" s="49"/>
      <c r="IHH481" s="49"/>
      <c r="IHI481" s="49"/>
      <c r="IHJ481" s="49"/>
      <c r="IHK481" s="49"/>
      <c r="IHL481" s="49"/>
      <c r="IHM481" s="49"/>
      <c r="IHN481" s="49"/>
      <c r="IHO481" s="49"/>
      <c r="IHP481" s="49"/>
      <c r="IHQ481" s="49"/>
      <c r="IHR481" s="49"/>
      <c r="IHS481" s="49"/>
      <c r="IHT481" s="49"/>
      <c r="IHU481" s="49"/>
      <c r="IHV481" s="49"/>
      <c r="IHW481" s="49"/>
      <c r="IHX481" s="49"/>
      <c r="IHY481" s="49"/>
      <c r="IHZ481" s="49"/>
      <c r="IIA481" s="49"/>
      <c r="IIB481" s="49"/>
      <c r="IIC481" s="49"/>
      <c r="IID481" s="49"/>
      <c r="IIE481" s="49"/>
      <c r="IIF481" s="49"/>
      <c r="IIG481" s="49"/>
      <c r="IIH481" s="49"/>
      <c r="III481" s="49"/>
      <c r="IIJ481" s="49"/>
      <c r="IIK481" s="49"/>
      <c r="IIL481" s="49"/>
      <c r="IIM481" s="49"/>
      <c r="IIN481" s="49"/>
      <c r="IIO481" s="49"/>
      <c r="IIP481" s="49"/>
      <c r="IIQ481" s="49"/>
      <c r="IIR481" s="49"/>
      <c r="IIS481" s="49"/>
      <c r="IIT481" s="49"/>
      <c r="IIU481" s="49"/>
      <c r="IIV481" s="49"/>
      <c r="IIW481" s="49"/>
      <c r="IIX481" s="49"/>
      <c r="IIY481" s="49"/>
      <c r="IIZ481" s="49"/>
      <c r="IJA481" s="49"/>
      <c r="IJB481" s="49"/>
      <c r="IJC481" s="49"/>
      <c r="IJD481" s="49"/>
      <c r="IJE481" s="49"/>
      <c r="IJF481" s="49"/>
      <c r="IJG481" s="49"/>
      <c r="IJH481" s="49"/>
      <c r="IJI481" s="49"/>
      <c r="IJJ481" s="49"/>
      <c r="IJK481" s="49"/>
      <c r="IJL481" s="49"/>
      <c r="IJM481" s="49"/>
      <c r="IJN481" s="49"/>
      <c r="IJO481" s="49"/>
      <c r="IJP481" s="49"/>
      <c r="IJQ481" s="49"/>
      <c r="IJR481" s="49"/>
      <c r="IJS481" s="49"/>
      <c r="IJT481" s="49"/>
      <c r="IJU481" s="49"/>
      <c r="IJV481" s="49"/>
      <c r="IJW481" s="49"/>
      <c r="IJX481" s="49"/>
      <c r="IJY481" s="49"/>
      <c r="IJZ481" s="49"/>
      <c r="IKA481" s="49"/>
      <c r="IKB481" s="49"/>
      <c r="IKC481" s="49"/>
      <c r="IKD481" s="49"/>
      <c r="IKE481" s="49"/>
      <c r="IKF481" s="49"/>
      <c r="IKG481" s="49"/>
      <c r="IKH481" s="49"/>
      <c r="IKI481" s="49"/>
      <c r="IKJ481" s="49"/>
      <c r="IKK481" s="49"/>
      <c r="IKL481" s="49"/>
      <c r="IKM481" s="49"/>
      <c r="IKN481" s="49"/>
      <c r="IKO481" s="49"/>
      <c r="IKP481" s="49"/>
      <c r="IKQ481" s="49"/>
      <c r="IKR481" s="49"/>
      <c r="IKS481" s="49"/>
      <c r="IKT481" s="49"/>
      <c r="IKU481" s="49"/>
      <c r="IKV481" s="49"/>
      <c r="IKW481" s="49"/>
      <c r="IKX481" s="49"/>
      <c r="IKY481" s="49"/>
      <c r="IKZ481" s="49"/>
      <c r="ILA481" s="49"/>
      <c r="ILB481" s="49"/>
      <c r="ILC481" s="49"/>
      <c r="ILD481" s="49"/>
      <c r="ILE481" s="49"/>
      <c r="ILF481" s="49"/>
      <c r="ILG481" s="49"/>
      <c r="ILH481" s="49"/>
      <c r="ILI481" s="49"/>
      <c r="ILJ481" s="49"/>
      <c r="ILK481" s="49"/>
      <c r="ILL481" s="49"/>
      <c r="ILM481" s="49"/>
      <c r="ILN481" s="49"/>
      <c r="ILO481" s="49"/>
      <c r="ILP481" s="49"/>
      <c r="ILQ481" s="49"/>
      <c r="ILR481" s="49"/>
      <c r="ILS481" s="49"/>
      <c r="ILT481" s="49"/>
      <c r="ILU481" s="49"/>
      <c r="ILV481" s="49"/>
      <c r="ILW481" s="49"/>
      <c r="ILX481" s="49"/>
      <c r="ILY481" s="49"/>
      <c r="ILZ481" s="49"/>
      <c r="IMA481" s="49"/>
      <c r="IMB481" s="49"/>
      <c r="IMC481" s="49"/>
      <c r="IMD481" s="49"/>
      <c r="IME481" s="49"/>
      <c r="IMF481" s="49"/>
      <c r="IMG481" s="49"/>
      <c r="IMH481" s="49"/>
      <c r="IMI481" s="49"/>
      <c r="IMJ481" s="49"/>
      <c r="IMK481" s="49"/>
      <c r="IML481" s="49"/>
      <c r="IMM481" s="49"/>
      <c r="IMN481" s="49"/>
      <c r="IMO481" s="49"/>
      <c r="IMP481" s="49"/>
      <c r="IMQ481" s="49"/>
      <c r="IMR481" s="49"/>
      <c r="IMS481" s="49"/>
      <c r="IMT481" s="49"/>
      <c r="IMU481" s="49"/>
      <c r="IMV481" s="49"/>
      <c r="IMW481" s="49"/>
      <c r="IMX481" s="49"/>
      <c r="IMY481" s="49"/>
      <c r="IMZ481" s="49"/>
      <c r="INA481" s="49"/>
      <c r="INB481" s="49"/>
      <c r="INC481" s="49"/>
      <c r="IND481" s="49"/>
      <c r="INE481" s="49"/>
      <c r="INF481" s="49"/>
      <c r="ING481" s="49"/>
      <c r="INH481" s="49"/>
      <c r="INI481" s="49"/>
      <c r="INJ481" s="49"/>
      <c r="INK481" s="49"/>
      <c r="INL481" s="49"/>
      <c r="INM481" s="49"/>
      <c r="INN481" s="49"/>
      <c r="INO481" s="49"/>
      <c r="INP481" s="49"/>
      <c r="INQ481" s="49"/>
      <c r="INR481" s="49"/>
      <c r="INS481" s="49"/>
      <c r="INT481" s="49"/>
      <c r="INU481" s="49"/>
      <c r="INV481" s="49"/>
      <c r="INW481" s="49"/>
      <c r="INX481" s="49"/>
      <c r="INY481" s="49"/>
      <c r="INZ481" s="49"/>
      <c r="IOA481" s="49"/>
      <c r="IOB481" s="49"/>
      <c r="IOC481" s="49"/>
      <c r="IOD481" s="49"/>
      <c r="IOE481" s="49"/>
      <c r="IOF481" s="49"/>
      <c r="IOG481" s="49"/>
      <c r="IOH481" s="49"/>
      <c r="IOI481" s="49"/>
      <c r="IOJ481" s="49"/>
      <c r="IOK481" s="49"/>
      <c r="IOL481" s="49"/>
      <c r="IOM481" s="49"/>
      <c r="ION481" s="49"/>
      <c r="IOO481" s="49"/>
      <c r="IOP481" s="49"/>
      <c r="IOQ481" s="49"/>
      <c r="IOR481" s="49"/>
      <c r="IOS481" s="49"/>
      <c r="IOT481" s="49"/>
      <c r="IOU481" s="49"/>
      <c r="IOV481" s="49"/>
      <c r="IOW481" s="49"/>
      <c r="IOX481" s="49"/>
      <c r="IOY481" s="49"/>
      <c r="IOZ481" s="49"/>
      <c r="IPA481" s="49"/>
      <c r="IPB481" s="49"/>
      <c r="IPC481" s="49"/>
      <c r="IPD481" s="49"/>
      <c r="IPE481" s="49"/>
      <c r="IPF481" s="49"/>
      <c r="IPG481" s="49"/>
      <c r="IPH481" s="49"/>
      <c r="IPI481" s="49"/>
      <c r="IPJ481" s="49"/>
      <c r="IPK481" s="49"/>
      <c r="IPL481" s="49"/>
      <c r="IPM481" s="49"/>
      <c r="IPN481" s="49"/>
      <c r="IPO481" s="49"/>
      <c r="IPP481" s="49"/>
      <c r="IPQ481" s="49"/>
      <c r="IPR481" s="49"/>
      <c r="IPS481" s="49"/>
      <c r="IPT481" s="49"/>
      <c r="IPU481" s="49"/>
      <c r="IPV481" s="49"/>
      <c r="IPW481" s="49"/>
      <c r="IPX481" s="49"/>
      <c r="IPY481" s="49"/>
      <c r="IPZ481" s="49"/>
      <c r="IQA481" s="49"/>
      <c r="IQB481" s="49"/>
      <c r="IQC481" s="49"/>
      <c r="IQD481" s="49"/>
      <c r="IQE481" s="49"/>
      <c r="IQF481" s="49"/>
      <c r="IQG481" s="49"/>
      <c r="IQH481" s="49"/>
      <c r="IQI481" s="49"/>
      <c r="IQJ481" s="49"/>
      <c r="IQK481" s="49"/>
      <c r="IQL481" s="49"/>
      <c r="IQM481" s="49"/>
      <c r="IQN481" s="49"/>
      <c r="IQO481" s="49"/>
      <c r="IQP481" s="49"/>
      <c r="IQQ481" s="49"/>
      <c r="IQR481" s="49"/>
      <c r="IQS481" s="49"/>
      <c r="IQT481" s="49"/>
      <c r="IQU481" s="49"/>
      <c r="IQV481" s="49"/>
      <c r="IQW481" s="49"/>
      <c r="IQX481" s="49"/>
      <c r="IQY481" s="49"/>
      <c r="IQZ481" s="49"/>
      <c r="IRA481" s="49"/>
      <c r="IRB481" s="49"/>
      <c r="IRC481" s="49"/>
      <c r="IRD481" s="49"/>
      <c r="IRE481" s="49"/>
      <c r="IRF481" s="49"/>
      <c r="IRG481" s="49"/>
      <c r="IRH481" s="49"/>
      <c r="IRI481" s="49"/>
      <c r="IRJ481" s="49"/>
      <c r="IRK481" s="49"/>
      <c r="IRL481" s="49"/>
      <c r="IRM481" s="49"/>
      <c r="IRN481" s="49"/>
      <c r="IRO481" s="49"/>
      <c r="IRP481" s="49"/>
      <c r="IRQ481" s="49"/>
      <c r="IRR481" s="49"/>
      <c r="IRS481" s="49"/>
      <c r="IRT481" s="49"/>
      <c r="IRU481" s="49"/>
      <c r="IRV481" s="49"/>
      <c r="IRW481" s="49"/>
      <c r="IRX481" s="49"/>
      <c r="IRY481" s="49"/>
      <c r="IRZ481" s="49"/>
      <c r="ISA481" s="49"/>
      <c r="ISB481" s="49"/>
      <c r="ISC481" s="49"/>
      <c r="ISD481" s="49"/>
      <c r="ISE481" s="49"/>
      <c r="ISF481" s="49"/>
      <c r="ISG481" s="49"/>
      <c r="ISH481" s="49"/>
      <c r="ISI481" s="49"/>
      <c r="ISJ481" s="49"/>
      <c r="ISK481" s="49"/>
      <c r="ISL481" s="49"/>
      <c r="ISM481" s="49"/>
      <c r="ISN481" s="49"/>
      <c r="ISO481" s="49"/>
      <c r="ISP481" s="49"/>
      <c r="ISQ481" s="49"/>
      <c r="ISR481" s="49"/>
      <c r="ISS481" s="49"/>
      <c r="IST481" s="49"/>
      <c r="ISU481" s="49"/>
      <c r="ISV481" s="49"/>
      <c r="ISW481" s="49"/>
      <c r="ISX481" s="49"/>
      <c r="ISY481" s="49"/>
      <c r="ISZ481" s="49"/>
      <c r="ITA481" s="49"/>
      <c r="ITB481" s="49"/>
      <c r="ITC481" s="49"/>
      <c r="ITD481" s="49"/>
      <c r="ITE481" s="49"/>
      <c r="ITF481" s="49"/>
      <c r="ITG481" s="49"/>
      <c r="ITH481" s="49"/>
      <c r="ITI481" s="49"/>
      <c r="ITJ481" s="49"/>
      <c r="ITK481" s="49"/>
      <c r="ITL481" s="49"/>
      <c r="ITM481" s="49"/>
      <c r="ITN481" s="49"/>
      <c r="ITO481" s="49"/>
      <c r="ITP481" s="49"/>
      <c r="ITQ481" s="49"/>
      <c r="ITR481" s="49"/>
      <c r="ITS481" s="49"/>
      <c r="ITT481" s="49"/>
      <c r="ITU481" s="49"/>
      <c r="ITV481" s="49"/>
      <c r="ITW481" s="49"/>
      <c r="ITX481" s="49"/>
      <c r="ITY481" s="49"/>
      <c r="ITZ481" s="49"/>
      <c r="IUA481" s="49"/>
      <c r="IUB481" s="49"/>
      <c r="IUC481" s="49"/>
      <c r="IUD481" s="49"/>
      <c r="IUE481" s="49"/>
      <c r="IUF481" s="49"/>
      <c r="IUG481" s="49"/>
      <c r="IUH481" s="49"/>
      <c r="IUI481" s="49"/>
      <c r="IUJ481" s="49"/>
      <c r="IUK481" s="49"/>
      <c r="IUL481" s="49"/>
      <c r="IUM481" s="49"/>
      <c r="IUN481" s="49"/>
      <c r="IUO481" s="49"/>
      <c r="IUP481" s="49"/>
      <c r="IUQ481" s="49"/>
      <c r="IUR481" s="49"/>
      <c r="IUS481" s="49"/>
      <c r="IUT481" s="49"/>
      <c r="IUU481" s="49"/>
      <c r="IUV481" s="49"/>
      <c r="IUW481" s="49"/>
      <c r="IUX481" s="49"/>
      <c r="IUY481" s="49"/>
      <c r="IUZ481" s="49"/>
      <c r="IVA481" s="49"/>
      <c r="IVB481" s="49"/>
      <c r="IVC481" s="49"/>
      <c r="IVD481" s="49"/>
      <c r="IVE481" s="49"/>
      <c r="IVF481" s="49"/>
      <c r="IVG481" s="49"/>
      <c r="IVH481" s="49"/>
      <c r="IVI481" s="49"/>
      <c r="IVJ481" s="49"/>
      <c r="IVK481" s="49"/>
      <c r="IVL481" s="49"/>
      <c r="IVM481" s="49"/>
      <c r="IVN481" s="49"/>
      <c r="IVO481" s="49"/>
      <c r="IVP481" s="49"/>
      <c r="IVQ481" s="49"/>
      <c r="IVR481" s="49"/>
      <c r="IVS481" s="49"/>
      <c r="IVT481" s="49"/>
      <c r="IVU481" s="49"/>
      <c r="IVV481" s="49"/>
      <c r="IVW481" s="49"/>
      <c r="IVX481" s="49"/>
      <c r="IVY481" s="49"/>
      <c r="IVZ481" s="49"/>
      <c r="IWA481" s="49"/>
      <c r="IWB481" s="49"/>
      <c r="IWC481" s="49"/>
      <c r="IWD481" s="49"/>
      <c r="IWE481" s="49"/>
      <c r="IWF481" s="49"/>
      <c r="IWG481" s="49"/>
      <c r="IWH481" s="49"/>
      <c r="IWI481" s="49"/>
      <c r="IWJ481" s="49"/>
      <c r="IWK481" s="49"/>
      <c r="IWL481" s="49"/>
      <c r="IWM481" s="49"/>
      <c r="IWN481" s="49"/>
      <c r="IWO481" s="49"/>
      <c r="IWP481" s="49"/>
      <c r="IWQ481" s="49"/>
      <c r="IWR481" s="49"/>
      <c r="IWS481" s="49"/>
      <c r="IWT481" s="49"/>
      <c r="IWU481" s="49"/>
      <c r="IWV481" s="49"/>
      <c r="IWW481" s="49"/>
      <c r="IWX481" s="49"/>
      <c r="IWY481" s="49"/>
      <c r="IWZ481" s="49"/>
      <c r="IXA481" s="49"/>
      <c r="IXB481" s="49"/>
      <c r="IXC481" s="49"/>
      <c r="IXD481" s="49"/>
      <c r="IXE481" s="49"/>
      <c r="IXF481" s="49"/>
      <c r="IXG481" s="49"/>
      <c r="IXH481" s="49"/>
      <c r="IXI481" s="49"/>
      <c r="IXJ481" s="49"/>
      <c r="IXK481" s="49"/>
      <c r="IXL481" s="49"/>
      <c r="IXM481" s="49"/>
      <c r="IXN481" s="49"/>
      <c r="IXO481" s="49"/>
      <c r="IXP481" s="49"/>
      <c r="IXQ481" s="49"/>
      <c r="IXR481" s="49"/>
      <c r="IXS481" s="49"/>
      <c r="IXT481" s="49"/>
      <c r="IXU481" s="49"/>
      <c r="IXV481" s="49"/>
      <c r="IXW481" s="49"/>
      <c r="IXX481" s="49"/>
      <c r="IXY481" s="49"/>
      <c r="IXZ481" s="49"/>
      <c r="IYA481" s="49"/>
      <c r="IYB481" s="49"/>
      <c r="IYC481" s="49"/>
      <c r="IYD481" s="49"/>
      <c r="IYE481" s="49"/>
      <c r="IYF481" s="49"/>
      <c r="IYG481" s="49"/>
      <c r="IYH481" s="49"/>
      <c r="IYI481" s="49"/>
      <c r="IYJ481" s="49"/>
      <c r="IYK481" s="49"/>
      <c r="IYL481" s="49"/>
      <c r="IYM481" s="49"/>
      <c r="IYN481" s="49"/>
      <c r="IYO481" s="49"/>
      <c r="IYP481" s="49"/>
      <c r="IYQ481" s="49"/>
      <c r="IYR481" s="49"/>
      <c r="IYS481" s="49"/>
      <c r="IYT481" s="49"/>
      <c r="IYU481" s="49"/>
      <c r="IYV481" s="49"/>
      <c r="IYW481" s="49"/>
      <c r="IYX481" s="49"/>
      <c r="IYY481" s="49"/>
      <c r="IYZ481" s="49"/>
      <c r="IZA481" s="49"/>
      <c r="IZB481" s="49"/>
      <c r="IZC481" s="49"/>
      <c r="IZD481" s="49"/>
      <c r="IZE481" s="49"/>
      <c r="IZF481" s="49"/>
      <c r="IZG481" s="49"/>
      <c r="IZH481" s="49"/>
      <c r="IZI481" s="49"/>
      <c r="IZJ481" s="49"/>
      <c r="IZK481" s="49"/>
      <c r="IZL481" s="49"/>
      <c r="IZM481" s="49"/>
      <c r="IZN481" s="49"/>
      <c r="IZO481" s="49"/>
      <c r="IZP481" s="49"/>
      <c r="IZQ481" s="49"/>
      <c r="IZR481" s="49"/>
      <c r="IZS481" s="49"/>
      <c r="IZT481" s="49"/>
      <c r="IZU481" s="49"/>
      <c r="IZV481" s="49"/>
      <c r="IZW481" s="49"/>
      <c r="IZX481" s="49"/>
      <c r="IZY481" s="49"/>
      <c r="IZZ481" s="49"/>
      <c r="JAA481" s="49"/>
      <c r="JAB481" s="49"/>
      <c r="JAC481" s="49"/>
      <c r="JAD481" s="49"/>
      <c r="JAE481" s="49"/>
      <c r="JAF481" s="49"/>
      <c r="JAG481" s="49"/>
      <c r="JAH481" s="49"/>
      <c r="JAI481" s="49"/>
      <c r="JAJ481" s="49"/>
      <c r="JAK481" s="49"/>
      <c r="JAL481" s="49"/>
      <c r="JAM481" s="49"/>
      <c r="JAN481" s="49"/>
      <c r="JAO481" s="49"/>
      <c r="JAP481" s="49"/>
      <c r="JAQ481" s="49"/>
      <c r="JAR481" s="49"/>
      <c r="JAS481" s="49"/>
      <c r="JAT481" s="49"/>
      <c r="JAU481" s="49"/>
      <c r="JAV481" s="49"/>
      <c r="JAW481" s="49"/>
      <c r="JAX481" s="49"/>
      <c r="JAY481" s="49"/>
      <c r="JAZ481" s="49"/>
      <c r="JBA481" s="49"/>
      <c r="JBB481" s="49"/>
      <c r="JBC481" s="49"/>
      <c r="JBD481" s="49"/>
      <c r="JBE481" s="49"/>
      <c r="JBF481" s="49"/>
      <c r="JBG481" s="49"/>
      <c r="JBH481" s="49"/>
      <c r="JBI481" s="49"/>
      <c r="JBJ481" s="49"/>
      <c r="JBK481" s="49"/>
      <c r="JBL481" s="49"/>
      <c r="JBM481" s="49"/>
      <c r="JBN481" s="49"/>
      <c r="JBO481" s="49"/>
      <c r="JBP481" s="49"/>
      <c r="JBQ481" s="49"/>
      <c r="JBR481" s="49"/>
      <c r="JBS481" s="49"/>
      <c r="JBT481" s="49"/>
      <c r="JBU481" s="49"/>
      <c r="JBV481" s="49"/>
      <c r="JBW481" s="49"/>
      <c r="JBX481" s="49"/>
      <c r="JBY481" s="49"/>
      <c r="JBZ481" s="49"/>
      <c r="JCA481" s="49"/>
      <c r="JCB481" s="49"/>
      <c r="JCC481" s="49"/>
      <c r="JCD481" s="49"/>
      <c r="JCE481" s="49"/>
      <c r="JCF481" s="49"/>
      <c r="JCG481" s="49"/>
      <c r="JCH481" s="49"/>
      <c r="JCI481" s="49"/>
      <c r="JCJ481" s="49"/>
      <c r="JCK481" s="49"/>
      <c r="JCL481" s="49"/>
      <c r="JCM481" s="49"/>
      <c r="JCN481" s="49"/>
      <c r="JCO481" s="49"/>
      <c r="JCP481" s="49"/>
      <c r="JCQ481" s="49"/>
      <c r="JCR481" s="49"/>
      <c r="JCS481" s="49"/>
      <c r="JCT481" s="49"/>
      <c r="JCU481" s="49"/>
      <c r="JCV481" s="49"/>
      <c r="JCW481" s="49"/>
      <c r="JCX481" s="49"/>
      <c r="JCY481" s="49"/>
      <c r="JCZ481" s="49"/>
      <c r="JDA481" s="49"/>
      <c r="JDB481" s="49"/>
      <c r="JDC481" s="49"/>
      <c r="JDD481" s="49"/>
      <c r="JDE481" s="49"/>
      <c r="JDF481" s="49"/>
      <c r="JDG481" s="49"/>
      <c r="JDH481" s="49"/>
      <c r="JDI481" s="49"/>
      <c r="JDJ481" s="49"/>
      <c r="JDK481" s="49"/>
      <c r="JDL481" s="49"/>
      <c r="JDM481" s="49"/>
      <c r="JDN481" s="49"/>
      <c r="JDO481" s="49"/>
      <c r="JDP481" s="49"/>
      <c r="JDQ481" s="49"/>
      <c r="JDR481" s="49"/>
      <c r="JDS481" s="49"/>
      <c r="JDT481" s="49"/>
      <c r="JDU481" s="49"/>
      <c r="JDV481" s="49"/>
      <c r="JDW481" s="49"/>
      <c r="JDX481" s="49"/>
      <c r="JDY481" s="49"/>
      <c r="JDZ481" s="49"/>
      <c r="JEA481" s="49"/>
      <c r="JEB481" s="49"/>
      <c r="JEC481" s="49"/>
      <c r="JED481" s="49"/>
      <c r="JEE481" s="49"/>
      <c r="JEF481" s="49"/>
      <c r="JEG481" s="49"/>
      <c r="JEH481" s="49"/>
      <c r="JEI481" s="49"/>
      <c r="JEJ481" s="49"/>
      <c r="JEK481" s="49"/>
      <c r="JEL481" s="49"/>
      <c r="JEM481" s="49"/>
      <c r="JEN481" s="49"/>
      <c r="JEO481" s="49"/>
      <c r="JEP481" s="49"/>
      <c r="JEQ481" s="49"/>
      <c r="JER481" s="49"/>
      <c r="JES481" s="49"/>
      <c r="JET481" s="49"/>
      <c r="JEU481" s="49"/>
      <c r="JEV481" s="49"/>
      <c r="JEW481" s="49"/>
      <c r="JEX481" s="49"/>
      <c r="JEY481" s="49"/>
      <c r="JEZ481" s="49"/>
      <c r="JFA481" s="49"/>
      <c r="JFB481" s="49"/>
      <c r="JFC481" s="49"/>
      <c r="JFD481" s="49"/>
      <c r="JFE481" s="49"/>
      <c r="JFF481" s="49"/>
      <c r="JFG481" s="49"/>
      <c r="JFH481" s="49"/>
      <c r="JFI481" s="49"/>
      <c r="JFJ481" s="49"/>
      <c r="JFK481" s="49"/>
      <c r="JFL481" s="49"/>
      <c r="JFM481" s="49"/>
      <c r="JFN481" s="49"/>
      <c r="JFO481" s="49"/>
      <c r="JFP481" s="49"/>
      <c r="JFQ481" s="49"/>
      <c r="JFR481" s="49"/>
      <c r="JFS481" s="49"/>
      <c r="JFT481" s="49"/>
      <c r="JFU481" s="49"/>
      <c r="JFV481" s="49"/>
      <c r="JFW481" s="49"/>
      <c r="JFX481" s="49"/>
      <c r="JFY481" s="49"/>
      <c r="JFZ481" s="49"/>
      <c r="JGA481" s="49"/>
      <c r="JGB481" s="49"/>
      <c r="JGC481" s="49"/>
      <c r="JGD481" s="49"/>
      <c r="JGE481" s="49"/>
      <c r="JGF481" s="49"/>
      <c r="JGG481" s="49"/>
      <c r="JGH481" s="49"/>
      <c r="JGI481" s="49"/>
      <c r="JGJ481" s="49"/>
      <c r="JGK481" s="49"/>
      <c r="JGL481" s="49"/>
      <c r="JGM481" s="49"/>
      <c r="JGN481" s="49"/>
      <c r="JGO481" s="49"/>
      <c r="JGP481" s="49"/>
      <c r="JGQ481" s="49"/>
      <c r="JGR481" s="49"/>
      <c r="JGS481" s="49"/>
      <c r="JGT481" s="49"/>
      <c r="JGU481" s="49"/>
      <c r="JGV481" s="49"/>
      <c r="JGW481" s="49"/>
      <c r="JGX481" s="49"/>
      <c r="JGY481" s="49"/>
      <c r="JGZ481" s="49"/>
      <c r="JHA481" s="49"/>
      <c r="JHB481" s="49"/>
      <c r="JHC481" s="49"/>
      <c r="JHD481" s="49"/>
      <c r="JHE481" s="49"/>
      <c r="JHF481" s="49"/>
      <c r="JHG481" s="49"/>
      <c r="JHH481" s="49"/>
      <c r="JHI481" s="49"/>
      <c r="JHJ481" s="49"/>
      <c r="JHK481" s="49"/>
      <c r="JHL481" s="49"/>
      <c r="JHM481" s="49"/>
      <c r="JHN481" s="49"/>
      <c r="JHO481" s="49"/>
      <c r="JHP481" s="49"/>
      <c r="JHQ481" s="49"/>
      <c r="JHR481" s="49"/>
      <c r="JHS481" s="49"/>
      <c r="JHT481" s="49"/>
      <c r="JHU481" s="49"/>
      <c r="JHV481" s="49"/>
      <c r="JHW481" s="49"/>
      <c r="JHX481" s="49"/>
      <c r="JHY481" s="49"/>
      <c r="JHZ481" s="49"/>
      <c r="JIA481" s="49"/>
      <c r="JIB481" s="49"/>
      <c r="JIC481" s="49"/>
      <c r="JID481" s="49"/>
      <c r="JIE481" s="49"/>
      <c r="JIF481" s="49"/>
      <c r="JIG481" s="49"/>
      <c r="JIH481" s="49"/>
      <c r="JII481" s="49"/>
      <c r="JIJ481" s="49"/>
      <c r="JIK481" s="49"/>
      <c r="JIL481" s="49"/>
      <c r="JIM481" s="49"/>
      <c r="JIN481" s="49"/>
      <c r="JIO481" s="49"/>
      <c r="JIP481" s="49"/>
      <c r="JIQ481" s="49"/>
      <c r="JIR481" s="49"/>
      <c r="JIS481" s="49"/>
      <c r="JIT481" s="49"/>
      <c r="JIU481" s="49"/>
      <c r="JIV481" s="49"/>
      <c r="JIW481" s="49"/>
      <c r="JIX481" s="49"/>
      <c r="JIY481" s="49"/>
      <c r="JIZ481" s="49"/>
      <c r="JJA481" s="49"/>
      <c r="JJB481" s="49"/>
      <c r="JJC481" s="49"/>
      <c r="JJD481" s="49"/>
      <c r="JJE481" s="49"/>
      <c r="JJF481" s="49"/>
      <c r="JJG481" s="49"/>
      <c r="JJH481" s="49"/>
      <c r="JJI481" s="49"/>
      <c r="JJJ481" s="49"/>
      <c r="JJK481" s="49"/>
      <c r="JJL481" s="49"/>
      <c r="JJM481" s="49"/>
      <c r="JJN481" s="49"/>
      <c r="JJO481" s="49"/>
      <c r="JJP481" s="49"/>
      <c r="JJQ481" s="49"/>
      <c r="JJR481" s="49"/>
      <c r="JJS481" s="49"/>
      <c r="JJT481" s="49"/>
      <c r="JJU481" s="49"/>
      <c r="JJV481" s="49"/>
      <c r="JJW481" s="49"/>
      <c r="JJX481" s="49"/>
      <c r="JJY481" s="49"/>
      <c r="JJZ481" s="49"/>
      <c r="JKA481" s="49"/>
      <c r="JKB481" s="49"/>
      <c r="JKC481" s="49"/>
      <c r="JKD481" s="49"/>
      <c r="JKE481" s="49"/>
      <c r="JKF481" s="49"/>
      <c r="JKG481" s="49"/>
      <c r="JKH481" s="49"/>
      <c r="JKI481" s="49"/>
      <c r="JKJ481" s="49"/>
      <c r="JKK481" s="49"/>
      <c r="JKL481" s="49"/>
      <c r="JKM481" s="49"/>
      <c r="JKN481" s="49"/>
      <c r="JKO481" s="49"/>
      <c r="JKP481" s="49"/>
      <c r="JKQ481" s="49"/>
      <c r="JKR481" s="49"/>
      <c r="JKS481" s="49"/>
      <c r="JKT481" s="49"/>
      <c r="JKU481" s="49"/>
      <c r="JKV481" s="49"/>
      <c r="JKW481" s="49"/>
      <c r="JKX481" s="49"/>
      <c r="JKY481" s="49"/>
      <c r="JKZ481" s="49"/>
      <c r="JLA481" s="49"/>
      <c r="JLB481" s="49"/>
      <c r="JLC481" s="49"/>
      <c r="JLD481" s="49"/>
      <c r="JLE481" s="49"/>
      <c r="JLF481" s="49"/>
      <c r="JLG481" s="49"/>
      <c r="JLH481" s="49"/>
      <c r="JLI481" s="49"/>
      <c r="JLJ481" s="49"/>
      <c r="JLK481" s="49"/>
      <c r="JLL481" s="49"/>
      <c r="JLM481" s="49"/>
      <c r="JLN481" s="49"/>
      <c r="JLO481" s="49"/>
      <c r="JLP481" s="49"/>
      <c r="JLQ481" s="49"/>
      <c r="JLR481" s="49"/>
      <c r="JLS481" s="49"/>
      <c r="JLT481" s="49"/>
      <c r="JLU481" s="49"/>
      <c r="JLV481" s="49"/>
      <c r="JLW481" s="49"/>
      <c r="JLX481" s="49"/>
      <c r="JLY481" s="49"/>
      <c r="JLZ481" s="49"/>
      <c r="JMA481" s="49"/>
      <c r="JMB481" s="49"/>
      <c r="JMC481" s="49"/>
      <c r="JMD481" s="49"/>
      <c r="JME481" s="49"/>
      <c r="JMF481" s="49"/>
      <c r="JMG481" s="49"/>
      <c r="JMH481" s="49"/>
      <c r="JMI481" s="49"/>
      <c r="JMJ481" s="49"/>
      <c r="JMK481" s="49"/>
      <c r="JML481" s="49"/>
      <c r="JMM481" s="49"/>
      <c r="JMN481" s="49"/>
      <c r="JMO481" s="49"/>
      <c r="JMP481" s="49"/>
      <c r="JMQ481" s="49"/>
      <c r="JMR481" s="49"/>
      <c r="JMS481" s="49"/>
      <c r="JMT481" s="49"/>
      <c r="JMU481" s="49"/>
      <c r="JMV481" s="49"/>
      <c r="JMW481" s="49"/>
      <c r="JMX481" s="49"/>
      <c r="JMY481" s="49"/>
      <c r="JMZ481" s="49"/>
      <c r="JNA481" s="49"/>
      <c r="JNB481" s="49"/>
      <c r="JNC481" s="49"/>
      <c r="JND481" s="49"/>
      <c r="JNE481" s="49"/>
      <c r="JNF481" s="49"/>
      <c r="JNG481" s="49"/>
      <c r="JNH481" s="49"/>
      <c r="JNI481" s="49"/>
      <c r="JNJ481" s="49"/>
      <c r="JNK481" s="49"/>
      <c r="JNL481" s="49"/>
      <c r="JNM481" s="49"/>
      <c r="JNN481" s="49"/>
      <c r="JNO481" s="49"/>
      <c r="JNP481" s="49"/>
      <c r="JNQ481" s="49"/>
      <c r="JNR481" s="49"/>
      <c r="JNS481" s="49"/>
      <c r="JNT481" s="49"/>
      <c r="JNU481" s="49"/>
      <c r="JNV481" s="49"/>
      <c r="JNW481" s="49"/>
      <c r="JNX481" s="49"/>
      <c r="JNY481" s="49"/>
      <c r="JNZ481" s="49"/>
      <c r="JOA481" s="49"/>
      <c r="JOB481" s="49"/>
      <c r="JOC481" s="49"/>
      <c r="JOD481" s="49"/>
      <c r="JOE481" s="49"/>
      <c r="JOF481" s="49"/>
      <c r="JOG481" s="49"/>
      <c r="JOH481" s="49"/>
      <c r="JOI481" s="49"/>
      <c r="JOJ481" s="49"/>
      <c r="JOK481" s="49"/>
      <c r="JOL481" s="49"/>
      <c r="JOM481" s="49"/>
      <c r="JON481" s="49"/>
      <c r="JOO481" s="49"/>
      <c r="JOP481" s="49"/>
      <c r="JOQ481" s="49"/>
      <c r="JOR481" s="49"/>
      <c r="JOS481" s="49"/>
      <c r="JOT481" s="49"/>
      <c r="JOU481" s="49"/>
      <c r="JOV481" s="49"/>
      <c r="JOW481" s="49"/>
      <c r="JOX481" s="49"/>
      <c r="JOY481" s="49"/>
      <c r="JOZ481" s="49"/>
      <c r="JPA481" s="49"/>
      <c r="JPB481" s="49"/>
      <c r="JPC481" s="49"/>
      <c r="JPD481" s="49"/>
      <c r="JPE481" s="49"/>
      <c r="JPF481" s="49"/>
      <c r="JPG481" s="49"/>
      <c r="JPH481" s="49"/>
      <c r="JPI481" s="49"/>
      <c r="JPJ481" s="49"/>
      <c r="JPK481" s="49"/>
      <c r="JPL481" s="49"/>
      <c r="JPM481" s="49"/>
      <c r="JPN481" s="49"/>
      <c r="JPO481" s="49"/>
      <c r="JPP481" s="49"/>
      <c r="JPQ481" s="49"/>
      <c r="JPR481" s="49"/>
      <c r="JPS481" s="49"/>
      <c r="JPT481" s="49"/>
      <c r="JPU481" s="49"/>
      <c r="JPV481" s="49"/>
      <c r="JPW481" s="49"/>
      <c r="JPX481" s="49"/>
      <c r="JPY481" s="49"/>
      <c r="JPZ481" s="49"/>
      <c r="JQA481" s="49"/>
      <c r="JQB481" s="49"/>
      <c r="JQC481" s="49"/>
      <c r="JQD481" s="49"/>
      <c r="JQE481" s="49"/>
      <c r="JQF481" s="49"/>
      <c r="JQG481" s="49"/>
      <c r="JQH481" s="49"/>
      <c r="JQI481" s="49"/>
      <c r="JQJ481" s="49"/>
      <c r="JQK481" s="49"/>
      <c r="JQL481" s="49"/>
      <c r="JQM481" s="49"/>
      <c r="JQN481" s="49"/>
      <c r="JQO481" s="49"/>
      <c r="JQP481" s="49"/>
      <c r="JQQ481" s="49"/>
      <c r="JQR481" s="49"/>
      <c r="JQS481" s="49"/>
      <c r="JQT481" s="49"/>
      <c r="JQU481" s="49"/>
      <c r="JQV481" s="49"/>
      <c r="JQW481" s="49"/>
      <c r="JQX481" s="49"/>
      <c r="JQY481" s="49"/>
      <c r="JQZ481" s="49"/>
      <c r="JRA481" s="49"/>
      <c r="JRB481" s="49"/>
      <c r="JRC481" s="49"/>
      <c r="JRD481" s="49"/>
      <c r="JRE481" s="49"/>
      <c r="JRF481" s="49"/>
      <c r="JRG481" s="49"/>
      <c r="JRH481" s="49"/>
      <c r="JRI481" s="49"/>
      <c r="JRJ481" s="49"/>
      <c r="JRK481" s="49"/>
      <c r="JRL481" s="49"/>
      <c r="JRM481" s="49"/>
      <c r="JRN481" s="49"/>
      <c r="JRO481" s="49"/>
      <c r="JRP481" s="49"/>
      <c r="JRQ481" s="49"/>
      <c r="JRR481" s="49"/>
      <c r="JRS481" s="49"/>
      <c r="JRT481" s="49"/>
      <c r="JRU481" s="49"/>
      <c r="JRV481" s="49"/>
      <c r="JRW481" s="49"/>
      <c r="JRX481" s="49"/>
      <c r="JRY481" s="49"/>
      <c r="JRZ481" s="49"/>
      <c r="JSA481" s="49"/>
      <c r="JSB481" s="49"/>
      <c r="JSC481" s="49"/>
      <c r="JSD481" s="49"/>
      <c r="JSE481" s="49"/>
      <c r="JSF481" s="49"/>
      <c r="JSG481" s="49"/>
      <c r="JSH481" s="49"/>
      <c r="JSI481" s="49"/>
      <c r="JSJ481" s="49"/>
      <c r="JSK481" s="49"/>
      <c r="JSL481" s="49"/>
      <c r="JSM481" s="49"/>
      <c r="JSN481" s="49"/>
      <c r="JSO481" s="49"/>
      <c r="JSP481" s="49"/>
      <c r="JSQ481" s="49"/>
      <c r="JSR481" s="49"/>
      <c r="JSS481" s="49"/>
      <c r="JST481" s="49"/>
      <c r="JSU481" s="49"/>
      <c r="JSV481" s="49"/>
      <c r="JSW481" s="49"/>
      <c r="JSX481" s="49"/>
      <c r="JSY481" s="49"/>
      <c r="JSZ481" s="49"/>
      <c r="JTA481" s="49"/>
      <c r="JTB481" s="49"/>
      <c r="JTC481" s="49"/>
      <c r="JTD481" s="49"/>
      <c r="JTE481" s="49"/>
      <c r="JTF481" s="49"/>
      <c r="JTG481" s="49"/>
      <c r="JTH481" s="49"/>
      <c r="JTI481" s="49"/>
      <c r="JTJ481" s="49"/>
      <c r="JTK481" s="49"/>
      <c r="JTL481" s="49"/>
      <c r="JTM481" s="49"/>
      <c r="JTN481" s="49"/>
      <c r="JTO481" s="49"/>
      <c r="JTP481" s="49"/>
      <c r="JTQ481" s="49"/>
      <c r="JTR481" s="49"/>
      <c r="JTS481" s="49"/>
      <c r="JTT481" s="49"/>
      <c r="JTU481" s="49"/>
      <c r="JTV481" s="49"/>
      <c r="JTW481" s="49"/>
      <c r="JTX481" s="49"/>
      <c r="JTY481" s="49"/>
      <c r="JTZ481" s="49"/>
      <c r="JUA481" s="49"/>
      <c r="JUB481" s="49"/>
      <c r="JUC481" s="49"/>
      <c r="JUD481" s="49"/>
      <c r="JUE481" s="49"/>
      <c r="JUF481" s="49"/>
      <c r="JUG481" s="49"/>
      <c r="JUH481" s="49"/>
      <c r="JUI481" s="49"/>
      <c r="JUJ481" s="49"/>
      <c r="JUK481" s="49"/>
      <c r="JUL481" s="49"/>
      <c r="JUM481" s="49"/>
      <c r="JUN481" s="49"/>
      <c r="JUO481" s="49"/>
      <c r="JUP481" s="49"/>
      <c r="JUQ481" s="49"/>
      <c r="JUR481" s="49"/>
      <c r="JUS481" s="49"/>
      <c r="JUT481" s="49"/>
      <c r="JUU481" s="49"/>
      <c r="JUV481" s="49"/>
      <c r="JUW481" s="49"/>
      <c r="JUX481" s="49"/>
      <c r="JUY481" s="49"/>
      <c r="JUZ481" s="49"/>
      <c r="JVA481" s="49"/>
      <c r="JVB481" s="49"/>
      <c r="JVC481" s="49"/>
      <c r="JVD481" s="49"/>
      <c r="JVE481" s="49"/>
      <c r="JVF481" s="49"/>
      <c r="JVG481" s="49"/>
      <c r="JVH481" s="49"/>
      <c r="JVI481" s="49"/>
      <c r="JVJ481" s="49"/>
      <c r="JVK481" s="49"/>
      <c r="JVL481" s="49"/>
      <c r="JVM481" s="49"/>
      <c r="JVN481" s="49"/>
      <c r="JVO481" s="49"/>
      <c r="JVP481" s="49"/>
      <c r="JVQ481" s="49"/>
      <c r="JVR481" s="49"/>
      <c r="JVS481" s="49"/>
      <c r="JVT481" s="49"/>
      <c r="JVU481" s="49"/>
      <c r="JVV481" s="49"/>
      <c r="JVW481" s="49"/>
      <c r="JVX481" s="49"/>
      <c r="JVY481" s="49"/>
      <c r="JVZ481" s="49"/>
      <c r="JWA481" s="49"/>
      <c r="JWB481" s="49"/>
      <c r="JWC481" s="49"/>
      <c r="JWD481" s="49"/>
      <c r="JWE481" s="49"/>
      <c r="JWF481" s="49"/>
      <c r="JWG481" s="49"/>
      <c r="JWH481" s="49"/>
      <c r="JWI481" s="49"/>
      <c r="JWJ481" s="49"/>
      <c r="JWK481" s="49"/>
      <c r="JWL481" s="49"/>
      <c r="JWM481" s="49"/>
      <c r="JWN481" s="49"/>
      <c r="JWO481" s="49"/>
      <c r="JWP481" s="49"/>
      <c r="JWQ481" s="49"/>
      <c r="JWR481" s="49"/>
      <c r="JWS481" s="49"/>
      <c r="JWT481" s="49"/>
      <c r="JWU481" s="49"/>
      <c r="JWV481" s="49"/>
      <c r="JWW481" s="49"/>
      <c r="JWX481" s="49"/>
      <c r="JWY481" s="49"/>
      <c r="JWZ481" s="49"/>
      <c r="JXA481" s="49"/>
      <c r="JXB481" s="49"/>
      <c r="JXC481" s="49"/>
      <c r="JXD481" s="49"/>
      <c r="JXE481" s="49"/>
      <c r="JXF481" s="49"/>
      <c r="JXG481" s="49"/>
      <c r="JXH481" s="49"/>
      <c r="JXI481" s="49"/>
      <c r="JXJ481" s="49"/>
      <c r="JXK481" s="49"/>
      <c r="JXL481" s="49"/>
      <c r="JXM481" s="49"/>
      <c r="JXN481" s="49"/>
      <c r="JXO481" s="49"/>
      <c r="JXP481" s="49"/>
      <c r="JXQ481" s="49"/>
      <c r="JXR481" s="49"/>
      <c r="JXS481" s="49"/>
      <c r="JXT481" s="49"/>
      <c r="JXU481" s="49"/>
      <c r="JXV481" s="49"/>
      <c r="JXW481" s="49"/>
      <c r="JXX481" s="49"/>
      <c r="JXY481" s="49"/>
      <c r="JXZ481" s="49"/>
      <c r="JYA481" s="49"/>
      <c r="JYB481" s="49"/>
      <c r="JYC481" s="49"/>
      <c r="JYD481" s="49"/>
      <c r="JYE481" s="49"/>
      <c r="JYF481" s="49"/>
      <c r="JYG481" s="49"/>
      <c r="JYH481" s="49"/>
      <c r="JYI481" s="49"/>
      <c r="JYJ481" s="49"/>
      <c r="JYK481" s="49"/>
      <c r="JYL481" s="49"/>
      <c r="JYM481" s="49"/>
      <c r="JYN481" s="49"/>
      <c r="JYO481" s="49"/>
      <c r="JYP481" s="49"/>
      <c r="JYQ481" s="49"/>
      <c r="JYR481" s="49"/>
      <c r="JYS481" s="49"/>
      <c r="JYT481" s="49"/>
      <c r="JYU481" s="49"/>
      <c r="JYV481" s="49"/>
      <c r="JYW481" s="49"/>
      <c r="JYX481" s="49"/>
      <c r="JYY481" s="49"/>
      <c r="JYZ481" s="49"/>
      <c r="JZA481" s="49"/>
      <c r="JZB481" s="49"/>
      <c r="JZC481" s="49"/>
      <c r="JZD481" s="49"/>
      <c r="JZE481" s="49"/>
      <c r="JZF481" s="49"/>
      <c r="JZG481" s="49"/>
      <c r="JZH481" s="49"/>
      <c r="JZI481" s="49"/>
      <c r="JZJ481" s="49"/>
      <c r="JZK481" s="49"/>
      <c r="JZL481" s="49"/>
      <c r="JZM481" s="49"/>
      <c r="JZN481" s="49"/>
      <c r="JZO481" s="49"/>
      <c r="JZP481" s="49"/>
      <c r="JZQ481" s="49"/>
      <c r="JZR481" s="49"/>
      <c r="JZS481" s="49"/>
      <c r="JZT481" s="49"/>
      <c r="JZU481" s="49"/>
      <c r="JZV481" s="49"/>
      <c r="JZW481" s="49"/>
      <c r="JZX481" s="49"/>
      <c r="JZY481" s="49"/>
      <c r="JZZ481" s="49"/>
      <c r="KAA481" s="49"/>
      <c r="KAB481" s="49"/>
      <c r="KAC481" s="49"/>
      <c r="KAD481" s="49"/>
      <c r="KAE481" s="49"/>
      <c r="KAF481" s="49"/>
      <c r="KAG481" s="49"/>
      <c r="KAH481" s="49"/>
      <c r="KAI481" s="49"/>
      <c r="KAJ481" s="49"/>
      <c r="KAK481" s="49"/>
      <c r="KAL481" s="49"/>
      <c r="KAM481" s="49"/>
      <c r="KAN481" s="49"/>
      <c r="KAO481" s="49"/>
      <c r="KAP481" s="49"/>
      <c r="KAQ481" s="49"/>
      <c r="KAR481" s="49"/>
      <c r="KAS481" s="49"/>
      <c r="KAT481" s="49"/>
      <c r="KAU481" s="49"/>
      <c r="KAV481" s="49"/>
      <c r="KAW481" s="49"/>
      <c r="KAX481" s="49"/>
      <c r="KAY481" s="49"/>
      <c r="KAZ481" s="49"/>
      <c r="KBA481" s="49"/>
      <c r="KBB481" s="49"/>
      <c r="KBC481" s="49"/>
      <c r="KBD481" s="49"/>
      <c r="KBE481" s="49"/>
      <c r="KBF481" s="49"/>
      <c r="KBG481" s="49"/>
      <c r="KBH481" s="49"/>
      <c r="KBI481" s="49"/>
      <c r="KBJ481" s="49"/>
      <c r="KBK481" s="49"/>
      <c r="KBL481" s="49"/>
      <c r="KBM481" s="49"/>
      <c r="KBN481" s="49"/>
      <c r="KBO481" s="49"/>
      <c r="KBP481" s="49"/>
      <c r="KBQ481" s="49"/>
      <c r="KBR481" s="49"/>
      <c r="KBS481" s="49"/>
      <c r="KBT481" s="49"/>
      <c r="KBU481" s="49"/>
      <c r="KBV481" s="49"/>
      <c r="KBW481" s="49"/>
      <c r="KBX481" s="49"/>
      <c r="KBY481" s="49"/>
      <c r="KBZ481" s="49"/>
      <c r="KCA481" s="49"/>
      <c r="KCB481" s="49"/>
      <c r="KCC481" s="49"/>
      <c r="KCD481" s="49"/>
      <c r="KCE481" s="49"/>
      <c r="KCF481" s="49"/>
      <c r="KCG481" s="49"/>
      <c r="KCH481" s="49"/>
      <c r="KCI481" s="49"/>
      <c r="KCJ481" s="49"/>
      <c r="KCK481" s="49"/>
      <c r="KCL481" s="49"/>
      <c r="KCM481" s="49"/>
      <c r="KCN481" s="49"/>
      <c r="KCO481" s="49"/>
      <c r="KCP481" s="49"/>
      <c r="KCQ481" s="49"/>
      <c r="KCR481" s="49"/>
      <c r="KCS481" s="49"/>
      <c r="KCT481" s="49"/>
      <c r="KCU481" s="49"/>
      <c r="KCV481" s="49"/>
      <c r="KCW481" s="49"/>
      <c r="KCX481" s="49"/>
      <c r="KCY481" s="49"/>
      <c r="KCZ481" s="49"/>
      <c r="KDA481" s="49"/>
      <c r="KDB481" s="49"/>
      <c r="KDC481" s="49"/>
      <c r="KDD481" s="49"/>
      <c r="KDE481" s="49"/>
      <c r="KDF481" s="49"/>
      <c r="KDG481" s="49"/>
      <c r="KDH481" s="49"/>
      <c r="KDI481" s="49"/>
      <c r="KDJ481" s="49"/>
      <c r="KDK481" s="49"/>
      <c r="KDL481" s="49"/>
      <c r="KDM481" s="49"/>
      <c r="KDN481" s="49"/>
      <c r="KDO481" s="49"/>
      <c r="KDP481" s="49"/>
      <c r="KDQ481" s="49"/>
      <c r="KDR481" s="49"/>
      <c r="KDS481" s="49"/>
      <c r="KDT481" s="49"/>
      <c r="KDU481" s="49"/>
      <c r="KDV481" s="49"/>
      <c r="KDW481" s="49"/>
      <c r="KDX481" s="49"/>
      <c r="KDY481" s="49"/>
      <c r="KDZ481" s="49"/>
      <c r="KEA481" s="49"/>
      <c r="KEB481" s="49"/>
      <c r="KEC481" s="49"/>
      <c r="KED481" s="49"/>
      <c r="KEE481" s="49"/>
      <c r="KEF481" s="49"/>
      <c r="KEG481" s="49"/>
      <c r="KEH481" s="49"/>
      <c r="KEI481" s="49"/>
      <c r="KEJ481" s="49"/>
      <c r="KEK481" s="49"/>
      <c r="KEL481" s="49"/>
      <c r="KEM481" s="49"/>
      <c r="KEN481" s="49"/>
      <c r="KEO481" s="49"/>
      <c r="KEP481" s="49"/>
      <c r="KEQ481" s="49"/>
      <c r="KER481" s="49"/>
      <c r="KES481" s="49"/>
      <c r="KET481" s="49"/>
      <c r="KEU481" s="49"/>
      <c r="KEV481" s="49"/>
      <c r="KEW481" s="49"/>
      <c r="KEX481" s="49"/>
      <c r="KEY481" s="49"/>
      <c r="KEZ481" s="49"/>
      <c r="KFA481" s="49"/>
      <c r="KFB481" s="49"/>
      <c r="KFC481" s="49"/>
      <c r="KFD481" s="49"/>
      <c r="KFE481" s="49"/>
      <c r="KFF481" s="49"/>
      <c r="KFG481" s="49"/>
      <c r="KFH481" s="49"/>
      <c r="KFI481" s="49"/>
      <c r="KFJ481" s="49"/>
      <c r="KFK481" s="49"/>
      <c r="KFL481" s="49"/>
      <c r="KFM481" s="49"/>
      <c r="KFN481" s="49"/>
      <c r="KFO481" s="49"/>
      <c r="KFP481" s="49"/>
      <c r="KFQ481" s="49"/>
      <c r="KFR481" s="49"/>
      <c r="KFS481" s="49"/>
      <c r="KFT481" s="49"/>
      <c r="KFU481" s="49"/>
      <c r="KFV481" s="49"/>
      <c r="KFW481" s="49"/>
      <c r="KFX481" s="49"/>
      <c r="KFY481" s="49"/>
      <c r="KFZ481" s="49"/>
      <c r="KGA481" s="49"/>
      <c r="KGB481" s="49"/>
      <c r="KGC481" s="49"/>
      <c r="KGD481" s="49"/>
      <c r="KGE481" s="49"/>
      <c r="KGF481" s="49"/>
      <c r="KGG481" s="49"/>
      <c r="KGH481" s="49"/>
      <c r="KGI481" s="49"/>
      <c r="KGJ481" s="49"/>
      <c r="KGK481" s="49"/>
      <c r="KGL481" s="49"/>
      <c r="KGM481" s="49"/>
      <c r="KGN481" s="49"/>
      <c r="KGO481" s="49"/>
      <c r="KGP481" s="49"/>
      <c r="KGQ481" s="49"/>
      <c r="KGR481" s="49"/>
      <c r="KGS481" s="49"/>
      <c r="KGT481" s="49"/>
      <c r="KGU481" s="49"/>
      <c r="KGV481" s="49"/>
      <c r="KGW481" s="49"/>
      <c r="KGX481" s="49"/>
      <c r="KGY481" s="49"/>
      <c r="KGZ481" s="49"/>
      <c r="KHA481" s="49"/>
      <c r="KHB481" s="49"/>
      <c r="KHC481" s="49"/>
      <c r="KHD481" s="49"/>
      <c r="KHE481" s="49"/>
      <c r="KHF481" s="49"/>
      <c r="KHG481" s="49"/>
      <c r="KHH481" s="49"/>
      <c r="KHI481" s="49"/>
      <c r="KHJ481" s="49"/>
      <c r="KHK481" s="49"/>
      <c r="KHL481" s="49"/>
      <c r="KHM481" s="49"/>
      <c r="KHN481" s="49"/>
      <c r="KHO481" s="49"/>
      <c r="KHP481" s="49"/>
      <c r="KHQ481" s="49"/>
      <c r="KHR481" s="49"/>
      <c r="KHS481" s="49"/>
      <c r="KHT481" s="49"/>
      <c r="KHU481" s="49"/>
      <c r="KHV481" s="49"/>
      <c r="KHW481" s="49"/>
      <c r="KHX481" s="49"/>
      <c r="KHY481" s="49"/>
      <c r="KHZ481" s="49"/>
      <c r="KIA481" s="49"/>
      <c r="KIB481" s="49"/>
      <c r="KIC481" s="49"/>
      <c r="KID481" s="49"/>
      <c r="KIE481" s="49"/>
      <c r="KIF481" s="49"/>
      <c r="KIG481" s="49"/>
      <c r="KIH481" s="49"/>
      <c r="KII481" s="49"/>
      <c r="KIJ481" s="49"/>
      <c r="KIK481" s="49"/>
      <c r="KIL481" s="49"/>
      <c r="KIM481" s="49"/>
      <c r="KIN481" s="49"/>
      <c r="KIO481" s="49"/>
      <c r="KIP481" s="49"/>
      <c r="KIQ481" s="49"/>
      <c r="KIR481" s="49"/>
      <c r="KIS481" s="49"/>
      <c r="KIT481" s="49"/>
      <c r="KIU481" s="49"/>
      <c r="KIV481" s="49"/>
      <c r="KIW481" s="49"/>
      <c r="KIX481" s="49"/>
      <c r="KIY481" s="49"/>
      <c r="KIZ481" s="49"/>
      <c r="KJA481" s="49"/>
      <c r="KJB481" s="49"/>
      <c r="KJC481" s="49"/>
      <c r="KJD481" s="49"/>
      <c r="KJE481" s="49"/>
      <c r="KJF481" s="49"/>
      <c r="KJG481" s="49"/>
      <c r="KJH481" s="49"/>
      <c r="KJI481" s="49"/>
      <c r="KJJ481" s="49"/>
      <c r="KJK481" s="49"/>
      <c r="KJL481" s="49"/>
      <c r="KJM481" s="49"/>
      <c r="KJN481" s="49"/>
      <c r="KJO481" s="49"/>
      <c r="KJP481" s="49"/>
      <c r="KJQ481" s="49"/>
      <c r="KJR481" s="49"/>
      <c r="KJS481" s="49"/>
      <c r="KJT481" s="49"/>
      <c r="KJU481" s="49"/>
      <c r="KJV481" s="49"/>
      <c r="KJW481" s="49"/>
      <c r="KJX481" s="49"/>
      <c r="KJY481" s="49"/>
      <c r="KJZ481" s="49"/>
      <c r="KKA481" s="49"/>
      <c r="KKB481" s="49"/>
      <c r="KKC481" s="49"/>
      <c r="KKD481" s="49"/>
      <c r="KKE481" s="49"/>
      <c r="KKF481" s="49"/>
      <c r="KKG481" s="49"/>
      <c r="KKH481" s="49"/>
      <c r="KKI481" s="49"/>
      <c r="KKJ481" s="49"/>
      <c r="KKK481" s="49"/>
      <c r="KKL481" s="49"/>
      <c r="KKM481" s="49"/>
      <c r="KKN481" s="49"/>
      <c r="KKO481" s="49"/>
      <c r="KKP481" s="49"/>
      <c r="KKQ481" s="49"/>
      <c r="KKR481" s="49"/>
      <c r="KKS481" s="49"/>
      <c r="KKT481" s="49"/>
      <c r="KKU481" s="49"/>
      <c r="KKV481" s="49"/>
      <c r="KKW481" s="49"/>
      <c r="KKX481" s="49"/>
      <c r="KKY481" s="49"/>
      <c r="KKZ481" s="49"/>
      <c r="KLA481" s="49"/>
      <c r="KLB481" s="49"/>
      <c r="KLC481" s="49"/>
      <c r="KLD481" s="49"/>
      <c r="KLE481" s="49"/>
      <c r="KLF481" s="49"/>
      <c r="KLG481" s="49"/>
      <c r="KLH481" s="49"/>
      <c r="KLI481" s="49"/>
      <c r="KLJ481" s="49"/>
      <c r="KLK481" s="49"/>
      <c r="KLL481" s="49"/>
      <c r="KLM481" s="49"/>
      <c r="KLN481" s="49"/>
      <c r="KLO481" s="49"/>
      <c r="KLP481" s="49"/>
      <c r="KLQ481" s="49"/>
      <c r="KLR481" s="49"/>
      <c r="KLS481" s="49"/>
      <c r="KLT481" s="49"/>
      <c r="KLU481" s="49"/>
      <c r="KLV481" s="49"/>
      <c r="KLW481" s="49"/>
      <c r="KLX481" s="49"/>
      <c r="KLY481" s="49"/>
      <c r="KLZ481" s="49"/>
      <c r="KMA481" s="49"/>
      <c r="KMB481" s="49"/>
      <c r="KMC481" s="49"/>
      <c r="KMD481" s="49"/>
      <c r="KME481" s="49"/>
      <c r="KMF481" s="49"/>
      <c r="KMG481" s="49"/>
      <c r="KMH481" s="49"/>
      <c r="KMI481" s="49"/>
      <c r="KMJ481" s="49"/>
      <c r="KMK481" s="49"/>
      <c r="KML481" s="49"/>
      <c r="KMM481" s="49"/>
      <c r="KMN481" s="49"/>
      <c r="KMO481" s="49"/>
      <c r="KMP481" s="49"/>
      <c r="KMQ481" s="49"/>
      <c r="KMR481" s="49"/>
      <c r="KMS481" s="49"/>
      <c r="KMT481" s="49"/>
      <c r="KMU481" s="49"/>
      <c r="KMV481" s="49"/>
      <c r="KMW481" s="49"/>
      <c r="KMX481" s="49"/>
      <c r="KMY481" s="49"/>
      <c r="KMZ481" s="49"/>
      <c r="KNA481" s="49"/>
      <c r="KNB481" s="49"/>
      <c r="KNC481" s="49"/>
      <c r="KND481" s="49"/>
      <c r="KNE481" s="49"/>
      <c r="KNF481" s="49"/>
      <c r="KNG481" s="49"/>
      <c r="KNH481" s="49"/>
      <c r="KNI481" s="49"/>
      <c r="KNJ481" s="49"/>
      <c r="KNK481" s="49"/>
      <c r="KNL481" s="49"/>
      <c r="KNM481" s="49"/>
      <c r="KNN481" s="49"/>
      <c r="KNO481" s="49"/>
      <c r="KNP481" s="49"/>
      <c r="KNQ481" s="49"/>
      <c r="KNR481" s="49"/>
      <c r="KNS481" s="49"/>
      <c r="KNT481" s="49"/>
      <c r="KNU481" s="49"/>
      <c r="KNV481" s="49"/>
      <c r="KNW481" s="49"/>
      <c r="KNX481" s="49"/>
      <c r="KNY481" s="49"/>
      <c r="KNZ481" s="49"/>
      <c r="KOA481" s="49"/>
      <c r="KOB481" s="49"/>
      <c r="KOC481" s="49"/>
      <c r="KOD481" s="49"/>
      <c r="KOE481" s="49"/>
      <c r="KOF481" s="49"/>
      <c r="KOG481" s="49"/>
      <c r="KOH481" s="49"/>
      <c r="KOI481" s="49"/>
      <c r="KOJ481" s="49"/>
      <c r="KOK481" s="49"/>
      <c r="KOL481" s="49"/>
      <c r="KOM481" s="49"/>
      <c r="KON481" s="49"/>
      <c r="KOO481" s="49"/>
      <c r="KOP481" s="49"/>
      <c r="KOQ481" s="49"/>
      <c r="KOR481" s="49"/>
      <c r="KOS481" s="49"/>
      <c r="KOT481" s="49"/>
      <c r="KOU481" s="49"/>
      <c r="KOV481" s="49"/>
      <c r="KOW481" s="49"/>
      <c r="KOX481" s="49"/>
      <c r="KOY481" s="49"/>
      <c r="KOZ481" s="49"/>
      <c r="KPA481" s="49"/>
      <c r="KPB481" s="49"/>
      <c r="KPC481" s="49"/>
      <c r="KPD481" s="49"/>
      <c r="KPE481" s="49"/>
      <c r="KPF481" s="49"/>
      <c r="KPG481" s="49"/>
      <c r="KPH481" s="49"/>
      <c r="KPI481" s="49"/>
      <c r="KPJ481" s="49"/>
      <c r="KPK481" s="49"/>
      <c r="KPL481" s="49"/>
      <c r="KPM481" s="49"/>
      <c r="KPN481" s="49"/>
      <c r="KPO481" s="49"/>
      <c r="KPP481" s="49"/>
      <c r="KPQ481" s="49"/>
      <c r="KPR481" s="49"/>
      <c r="KPS481" s="49"/>
      <c r="KPT481" s="49"/>
      <c r="KPU481" s="49"/>
      <c r="KPV481" s="49"/>
      <c r="KPW481" s="49"/>
      <c r="KPX481" s="49"/>
      <c r="KPY481" s="49"/>
      <c r="KPZ481" s="49"/>
      <c r="KQA481" s="49"/>
      <c r="KQB481" s="49"/>
      <c r="KQC481" s="49"/>
      <c r="KQD481" s="49"/>
      <c r="KQE481" s="49"/>
      <c r="KQF481" s="49"/>
      <c r="KQG481" s="49"/>
      <c r="KQH481" s="49"/>
      <c r="KQI481" s="49"/>
      <c r="KQJ481" s="49"/>
      <c r="KQK481" s="49"/>
      <c r="KQL481" s="49"/>
      <c r="KQM481" s="49"/>
      <c r="KQN481" s="49"/>
      <c r="KQO481" s="49"/>
      <c r="KQP481" s="49"/>
      <c r="KQQ481" s="49"/>
      <c r="KQR481" s="49"/>
      <c r="KQS481" s="49"/>
      <c r="KQT481" s="49"/>
      <c r="KQU481" s="49"/>
      <c r="KQV481" s="49"/>
      <c r="KQW481" s="49"/>
      <c r="KQX481" s="49"/>
      <c r="KQY481" s="49"/>
      <c r="KQZ481" s="49"/>
      <c r="KRA481" s="49"/>
      <c r="KRB481" s="49"/>
      <c r="KRC481" s="49"/>
      <c r="KRD481" s="49"/>
      <c r="KRE481" s="49"/>
      <c r="KRF481" s="49"/>
      <c r="KRG481" s="49"/>
      <c r="KRH481" s="49"/>
      <c r="KRI481" s="49"/>
      <c r="KRJ481" s="49"/>
      <c r="KRK481" s="49"/>
      <c r="KRL481" s="49"/>
      <c r="KRM481" s="49"/>
      <c r="KRN481" s="49"/>
      <c r="KRO481" s="49"/>
      <c r="KRP481" s="49"/>
      <c r="KRQ481" s="49"/>
      <c r="KRR481" s="49"/>
      <c r="KRS481" s="49"/>
      <c r="KRT481" s="49"/>
      <c r="KRU481" s="49"/>
      <c r="KRV481" s="49"/>
      <c r="KRW481" s="49"/>
      <c r="KRX481" s="49"/>
      <c r="KRY481" s="49"/>
      <c r="KRZ481" s="49"/>
      <c r="KSA481" s="49"/>
      <c r="KSB481" s="49"/>
      <c r="KSC481" s="49"/>
      <c r="KSD481" s="49"/>
      <c r="KSE481" s="49"/>
      <c r="KSF481" s="49"/>
      <c r="KSG481" s="49"/>
      <c r="KSH481" s="49"/>
      <c r="KSI481" s="49"/>
      <c r="KSJ481" s="49"/>
      <c r="KSK481" s="49"/>
      <c r="KSL481" s="49"/>
      <c r="KSM481" s="49"/>
      <c r="KSN481" s="49"/>
      <c r="KSO481" s="49"/>
      <c r="KSP481" s="49"/>
      <c r="KSQ481" s="49"/>
      <c r="KSR481" s="49"/>
      <c r="KSS481" s="49"/>
      <c r="KST481" s="49"/>
      <c r="KSU481" s="49"/>
      <c r="KSV481" s="49"/>
      <c r="KSW481" s="49"/>
      <c r="KSX481" s="49"/>
      <c r="KSY481" s="49"/>
      <c r="KSZ481" s="49"/>
      <c r="KTA481" s="49"/>
      <c r="KTB481" s="49"/>
      <c r="KTC481" s="49"/>
      <c r="KTD481" s="49"/>
      <c r="KTE481" s="49"/>
      <c r="KTF481" s="49"/>
      <c r="KTG481" s="49"/>
      <c r="KTH481" s="49"/>
      <c r="KTI481" s="49"/>
      <c r="KTJ481" s="49"/>
      <c r="KTK481" s="49"/>
      <c r="KTL481" s="49"/>
      <c r="KTM481" s="49"/>
      <c r="KTN481" s="49"/>
      <c r="KTO481" s="49"/>
      <c r="KTP481" s="49"/>
      <c r="KTQ481" s="49"/>
      <c r="KTR481" s="49"/>
      <c r="KTS481" s="49"/>
      <c r="KTT481" s="49"/>
      <c r="KTU481" s="49"/>
      <c r="KTV481" s="49"/>
      <c r="KTW481" s="49"/>
      <c r="KTX481" s="49"/>
      <c r="KTY481" s="49"/>
      <c r="KTZ481" s="49"/>
      <c r="KUA481" s="49"/>
      <c r="KUB481" s="49"/>
      <c r="KUC481" s="49"/>
      <c r="KUD481" s="49"/>
      <c r="KUE481" s="49"/>
      <c r="KUF481" s="49"/>
      <c r="KUG481" s="49"/>
      <c r="KUH481" s="49"/>
      <c r="KUI481" s="49"/>
      <c r="KUJ481" s="49"/>
      <c r="KUK481" s="49"/>
      <c r="KUL481" s="49"/>
      <c r="KUM481" s="49"/>
      <c r="KUN481" s="49"/>
      <c r="KUO481" s="49"/>
      <c r="KUP481" s="49"/>
      <c r="KUQ481" s="49"/>
      <c r="KUR481" s="49"/>
      <c r="KUS481" s="49"/>
      <c r="KUT481" s="49"/>
      <c r="KUU481" s="49"/>
      <c r="KUV481" s="49"/>
      <c r="KUW481" s="49"/>
      <c r="KUX481" s="49"/>
      <c r="KUY481" s="49"/>
      <c r="KUZ481" s="49"/>
      <c r="KVA481" s="49"/>
      <c r="KVB481" s="49"/>
      <c r="KVC481" s="49"/>
      <c r="KVD481" s="49"/>
      <c r="KVE481" s="49"/>
      <c r="KVF481" s="49"/>
      <c r="KVG481" s="49"/>
      <c r="KVH481" s="49"/>
      <c r="KVI481" s="49"/>
      <c r="KVJ481" s="49"/>
      <c r="KVK481" s="49"/>
      <c r="KVL481" s="49"/>
      <c r="KVM481" s="49"/>
      <c r="KVN481" s="49"/>
      <c r="KVO481" s="49"/>
      <c r="KVP481" s="49"/>
      <c r="KVQ481" s="49"/>
      <c r="KVR481" s="49"/>
      <c r="KVS481" s="49"/>
      <c r="KVT481" s="49"/>
      <c r="KVU481" s="49"/>
      <c r="KVV481" s="49"/>
      <c r="KVW481" s="49"/>
      <c r="KVX481" s="49"/>
      <c r="KVY481" s="49"/>
      <c r="KVZ481" s="49"/>
      <c r="KWA481" s="49"/>
      <c r="KWB481" s="49"/>
      <c r="KWC481" s="49"/>
      <c r="KWD481" s="49"/>
      <c r="KWE481" s="49"/>
      <c r="KWF481" s="49"/>
      <c r="KWG481" s="49"/>
      <c r="KWH481" s="49"/>
      <c r="KWI481" s="49"/>
      <c r="KWJ481" s="49"/>
      <c r="KWK481" s="49"/>
      <c r="KWL481" s="49"/>
      <c r="KWM481" s="49"/>
      <c r="KWN481" s="49"/>
      <c r="KWO481" s="49"/>
      <c r="KWP481" s="49"/>
      <c r="KWQ481" s="49"/>
      <c r="KWR481" s="49"/>
      <c r="KWS481" s="49"/>
      <c r="KWT481" s="49"/>
      <c r="KWU481" s="49"/>
      <c r="KWV481" s="49"/>
      <c r="KWW481" s="49"/>
      <c r="KWX481" s="49"/>
      <c r="KWY481" s="49"/>
      <c r="KWZ481" s="49"/>
      <c r="KXA481" s="49"/>
      <c r="KXB481" s="49"/>
      <c r="KXC481" s="49"/>
      <c r="KXD481" s="49"/>
      <c r="KXE481" s="49"/>
      <c r="KXF481" s="49"/>
      <c r="KXG481" s="49"/>
      <c r="KXH481" s="49"/>
      <c r="KXI481" s="49"/>
      <c r="KXJ481" s="49"/>
      <c r="KXK481" s="49"/>
      <c r="KXL481" s="49"/>
      <c r="KXM481" s="49"/>
      <c r="KXN481" s="49"/>
      <c r="KXO481" s="49"/>
      <c r="KXP481" s="49"/>
      <c r="KXQ481" s="49"/>
      <c r="KXR481" s="49"/>
      <c r="KXS481" s="49"/>
      <c r="KXT481" s="49"/>
      <c r="KXU481" s="49"/>
      <c r="KXV481" s="49"/>
      <c r="KXW481" s="49"/>
      <c r="KXX481" s="49"/>
      <c r="KXY481" s="49"/>
      <c r="KXZ481" s="49"/>
      <c r="KYA481" s="49"/>
      <c r="KYB481" s="49"/>
      <c r="KYC481" s="49"/>
      <c r="KYD481" s="49"/>
      <c r="KYE481" s="49"/>
      <c r="KYF481" s="49"/>
      <c r="KYG481" s="49"/>
      <c r="KYH481" s="49"/>
      <c r="KYI481" s="49"/>
      <c r="KYJ481" s="49"/>
      <c r="KYK481" s="49"/>
      <c r="KYL481" s="49"/>
      <c r="KYM481" s="49"/>
      <c r="KYN481" s="49"/>
      <c r="KYO481" s="49"/>
      <c r="KYP481" s="49"/>
      <c r="KYQ481" s="49"/>
      <c r="KYR481" s="49"/>
      <c r="KYS481" s="49"/>
      <c r="KYT481" s="49"/>
      <c r="KYU481" s="49"/>
      <c r="KYV481" s="49"/>
      <c r="KYW481" s="49"/>
      <c r="KYX481" s="49"/>
      <c r="KYY481" s="49"/>
      <c r="KYZ481" s="49"/>
      <c r="KZA481" s="49"/>
      <c r="KZB481" s="49"/>
      <c r="KZC481" s="49"/>
      <c r="KZD481" s="49"/>
      <c r="KZE481" s="49"/>
      <c r="KZF481" s="49"/>
      <c r="KZG481" s="49"/>
      <c r="KZH481" s="49"/>
      <c r="KZI481" s="49"/>
      <c r="KZJ481" s="49"/>
      <c r="KZK481" s="49"/>
      <c r="KZL481" s="49"/>
      <c r="KZM481" s="49"/>
      <c r="KZN481" s="49"/>
      <c r="KZO481" s="49"/>
      <c r="KZP481" s="49"/>
      <c r="KZQ481" s="49"/>
      <c r="KZR481" s="49"/>
      <c r="KZS481" s="49"/>
      <c r="KZT481" s="49"/>
      <c r="KZU481" s="49"/>
      <c r="KZV481" s="49"/>
      <c r="KZW481" s="49"/>
      <c r="KZX481" s="49"/>
      <c r="KZY481" s="49"/>
      <c r="KZZ481" s="49"/>
      <c r="LAA481" s="49"/>
      <c r="LAB481" s="49"/>
      <c r="LAC481" s="49"/>
      <c r="LAD481" s="49"/>
      <c r="LAE481" s="49"/>
      <c r="LAF481" s="49"/>
      <c r="LAG481" s="49"/>
      <c r="LAH481" s="49"/>
      <c r="LAI481" s="49"/>
      <c r="LAJ481" s="49"/>
      <c r="LAK481" s="49"/>
      <c r="LAL481" s="49"/>
      <c r="LAM481" s="49"/>
      <c r="LAN481" s="49"/>
      <c r="LAO481" s="49"/>
      <c r="LAP481" s="49"/>
      <c r="LAQ481" s="49"/>
      <c r="LAR481" s="49"/>
      <c r="LAS481" s="49"/>
      <c r="LAT481" s="49"/>
      <c r="LAU481" s="49"/>
      <c r="LAV481" s="49"/>
      <c r="LAW481" s="49"/>
      <c r="LAX481" s="49"/>
      <c r="LAY481" s="49"/>
      <c r="LAZ481" s="49"/>
      <c r="LBA481" s="49"/>
      <c r="LBB481" s="49"/>
      <c r="LBC481" s="49"/>
      <c r="LBD481" s="49"/>
      <c r="LBE481" s="49"/>
      <c r="LBF481" s="49"/>
      <c r="LBG481" s="49"/>
      <c r="LBH481" s="49"/>
      <c r="LBI481" s="49"/>
      <c r="LBJ481" s="49"/>
      <c r="LBK481" s="49"/>
      <c r="LBL481" s="49"/>
      <c r="LBM481" s="49"/>
      <c r="LBN481" s="49"/>
      <c r="LBO481" s="49"/>
      <c r="LBP481" s="49"/>
      <c r="LBQ481" s="49"/>
      <c r="LBR481" s="49"/>
      <c r="LBS481" s="49"/>
      <c r="LBT481" s="49"/>
      <c r="LBU481" s="49"/>
      <c r="LBV481" s="49"/>
      <c r="LBW481" s="49"/>
      <c r="LBX481" s="49"/>
      <c r="LBY481" s="49"/>
      <c r="LBZ481" s="49"/>
      <c r="LCA481" s="49"/>
      <c r="LCB481" s="49"/>
      <c r="LCC481" s="49"/>
      <c r="LCD481" s="49"/>
      <c r="LCE481" s="49"/>
      <c r="LCF481" s="49"/>
      <c r="LCG481" s="49"/>
      <c r="LCH481" s="49"/>
      <c r="LCI481" s="49"/>
      <c r="LCJ481" s="49"/>
      <c r="LCK481" s="49"/>
      <c r="LCL481" s="49"/>
      <c r="LCM481" s="49"/>
      <c r="LCN481" s="49"/>
      <c r="LCO481" s="49"/>
      <c r="LCP481" s="49"/>
      <c r="LCQ481" s="49"/>
      <c r="LCR481" s="49"/>
      <c r="LCS481" s="49"/>
      <c r="LCT481" s="49"/>
      <c r="LCU481" s="49"/>
      <c r="LCV481" s="49"/>
      <c r="LCW481" s="49"/>
      <c r="LCX481" s="49"/>
      <c r="LCY481" s="49"/>
      <c r="LCZ481" s="49"/>
      <c r="LDA481" s="49"/>
      <c r="LDB481" s="49"/>
      <c r="LDC481" s="49"/>
      <c r="LDD481" s="49"/>
      <c r="LDE481" s="49"/>
      <c r="LDF481" s="49"/>
      <c r="LDG481" s="49"/>
      <c r="LDH481" s="49"/>
      <c r="LDI481" s="49"/>
      <c r="LDJ481" s="49"/>
      <c r="LDK481" s="49"/>
      <c r="LDL481" s="49"/>
      <c r="LDM481" s="49"/>
      <c r="LDN481" s="49"/>
      <c r="LDO481" s="49"/>
      <c r="LDP481" s="49"/>
      <c r="LDQ481" s="49"/>
      <c r="LDR481" s="49"/>
      <c r="LDS481" s="49"/>
      <c r="LDT481" s="49"/>
      <c r="LDU481" s="49"/>
      <c r="LDV481" s="49"/>
      <c r="LDW481" s="49"/>
      <c r="LDX481" s="49"/>
      <c r="LDY481" s="49"/>
      <c r="LDZ481" s="49"/>
      <c r="LEA481" s="49"/>
      <c r="LEB481" s="49"/>
      <c r="LEC481" s="49"/>
      <c r="LED481" s="49"/>
      <c r="LEE481" s="49"/>
      <c r="LEF481" s="49"/>
      <c r="LEG481" s="49"/>
      <c r="LEH481" s="49"/>
      <c r="LEI481" s="49"/>
      <c r="LEJ481" s="49"/>
      <c r="LEK481" s="49"/>
      <c r="LEL481" s="49"/>
      <c r="LEM481" s="49"/>
      <c r="LEN481" s="49"/>
      <c r="LEO481" s="49"/>
      <c r="LEP481" s="49"/>
      <c r="LEQ481" s="49"/>
      <c r="LER481" s="49"/>
      <c r="LES481" s="49"/>
      <c r="LET481" s="49"/>
      <c r="LEU481" s="49"/>
      <c r="LEV481" s="49"/>
      <c r="LEW481" s="49"/>
      <c r="LEX481" s="49"/>
      <c r="LEY481" s="49"/>
      <c r="LEZ481" s="49"/>
      <c r="LFA481" s="49"/>
      <c r="LFB481" s="49"/>
      <c r="LFC481" s="49"/>
      <c r="LFD481" s="49"/>
      <c r="LFE481" s="49"/>
      <c r="LFF481" s="49"/>
      <c r="LFG481" s="49"/>
      <c r="LFH481" s="49"/>
      <c r="LFI481" s="49"/>
      <c r="LFJ481" s="49"/>
      <c r="LFK481" s="49"/>
      <c r="LFL481" s="49"/>
      <c r="LFM481" s="49"/>
      <c r="LFN481" s="49"/>
      <c r="LFO481" s="49"/>
      <c r="LFP481" s="49"/>
      <c r="LFQ481" s="49"/>
      <c r="LFR481" s="49"/>
      <c r="LFS481" s="49"/>
      <c r="LFT481" s="49"/>
      <c r="LFU481" s="49"/>
      <c r="LFV481" s="49"/>
      <c r="LFW481" s="49"/>
      <c r="LFX481" s="49"/>
      <c r="LFY481" s="49"/>
      <c r="LFZ481" s="49"/>
      <c r="LGA481" s="49"/>
      <c r="LGB481" s="49"/>
      <c r="LGC481" s="49"/>
      <c r="LGD481" s="49"/>
      <c r="LGE481" s="49"/>
      <c r="LGF481" s="49"/>
      <c r="LGG481" s="49"/>
      <c r="LGH481" s="49"/>
      <c r="LGI481" s="49"/>
      <c r="LGJ481" s="49"/>
      <c r="LGK481" s="49"/>
      <c r="LGL481" s="49"/>
      <c r="LGM481" s="49"/>
      <c r="LGN481" s="49"/>
      <c r="LGO481" s="49"/>
      <c r="LGP481" s="49"/>
      <c r="LGQ481" s="49"/>
      <c r="LGR481" s="49"/>
      <c r="LGS481" s="49"/>
      <c r="LGT481" s="49"/>
      <c r="LGU481" s="49"/>
      <c r="LGV481" s="49"/>
      <c r="LGW481" s="49"/>
      <c r="LGX481" s="49"/>
      <c r="LGY481" s="49"/>
      <c r="LGZ481" s="49"/>
      <c r="LHA481" s="49"/>
      <c r="LHB481" s="49"/>
      <c r="LHC481" s="49"/>
      <c r="LHD481" s="49"/>
      <c r="LHE481" s="49"/>
      <c r="LHF481" s="49"/>
      <c r="LHG481" s="49"/>
      <c r="LHH481" s="49"/>
      <c r="LHI481" s="49"/>
      <c r="LHJ481" s="49"/>
      <c r="LHK481" s="49"/>
      <c r="LHL481" s="49"/>
      <c r="LHM481" s="49"/>
      <c r="LHN481" s="49"/>
      <c r="LHO481" s="49"/>
      <c r="LHP481" s="49"/>
      <c r="LHQ481" s="49"/>
      <c r="LHR481" s="49"/>
      <c r="LHS481" s="49"/>
      <c r="LHT481" s="49"/>
      <c r="LHU481" s="49"/>
      <c r="LHV481" s="49"/>
      <c r="LHW481" s="49"/>
      <c r="LHX481" s="49"/>
      <c r="LHY481" s="49"/>
      <c r="LHZ481" s="49"/>
      <c r="LIA481" s="49"/>
      <c r="LIB481" s="49"/>
      <c r="LIC481" s="49"/>
      <c r="LID481" s="49"/>
      <c r="LIE481" s="49"/>
      <c r="LIF481" s="49"/>
      <c r="LIG481" s="49"/>
      <c r="LIH481" s="49"/>
      <c r="LII481" s="49"/>
      <c r="LIJ481" s="49"/>
      <c r="LIK481" s="49"/>
      <c r="LIL481" s="49"/>
      <c r="LIM481" s="49"/>
      <c r="LIN481" s="49"/>
      <c r="LIO481" s="49"/>
      <c r="LIP481" s="49"/>
      <c r="LIQ481" s="49"/>
      <c r="LIR481" s="49"/>
      <c r="LIS481" s="49"/>
      <c r="LIT481" s="49"/>
      <c r="LIU481" s="49"/>
      <c r="LIV481" s="49"/>
      <c r="LIW481" s="49"/>
      <c r="LIX481" s="49"/>
      <c r="LIY481" s="49"/>
      <c r="LIZ481" s="49"/>
      <c r="LJA481" s="49"/>
      <c r="LJB481" s="49"/>
      <c r="LJC481" s="49"/>
      <c r="LJD481" s="49"/>
      <c r="LJE481" s="49"/>
      <c r="LJF481" s="49"/>
      <c r="LJG481" s="49"/>
      <c r="LJH481" s="49"/>
      <c r="LJI481" s="49"/>
      <c r="LJJ481" s="49"/>
      <c r="LJK481" s="49"/>
      <c r="LJL481" s="49"/>
      <c r="LJM481" s="49"/>
      <c r="LJN481" s="49"/>
      <c r="LJO481" s="49"/>
      <c r="LJP481" s="49"/>
      <c r="LJQ481" s="49"/>
      <c r="LJR481" s="49"/>
      <c r="LJS481" s="49"/>
      <c r="LJT481" s="49"/>
      <c r="LJU481" s="49"/>
      <c r="LJV481" s="49"/>
      <c r="LJW481" s="49"/>
      <c r="LJX481" s="49"/>
      <c r="LJY481" s="49"/>
      <c r="LJZ481" s="49"/>
      <c r="LKA481" s="49"/>
      <c r="LKB481" s="49"/>
      <c r="LKC481" s="49"/>
      <c r="LKD481" s="49"/>
      <c r="LKE481" s="49"/>
      <c r="LKF481" s="49"/>
      <c r="LKG481" s="49"/>
      <c r="LKH481" s="49"/>
      <c r="LKI481" s="49"/>
      <c r="LKJ481" s="49"/>
      <c r="LKK481" s="49"/>
      <c r="LKL481" s="49"/>
      <c r="LKM481" s="49"/>
      <c r="LKN481" s="49"/>
      <c r="LKO481" s="49"/>
      <c r="LKP481" s="49"/>
      <c r="LKQ481" s="49"/>
      <c r="LKR481" s="49"/>
      <c r="LKS481" s="49"/>
      <c r="LKT481" s="49"/>
      <c r="LKU481" s="49"/>
      <c r="LKV481" s="49"/>
      <c r="LKW481" s="49"/>
      <c r="LKX481" s="49"/>
      <c r="LKY481" s="49"/>
      <c r="LKZ481" s="49"/>
      <c r="LLA481" s="49"/>
      <c r="LLB481" s="49"/>
      <c r="LLC481" s="49"/>
      <c r="LLD481" s="49"/>
      <c r="LLE481" s="49"/>
      <c r="LLF481" s="49"/>
      <c r="LLG481" s="49"/>
      <c r="LLH481" s="49"/>
      <c r="LLI481" s="49"/>
      <c r="LLJ481" s="49"/>
      <c r="LLK481" s="49"/>
      <c r="LLL481" s="49"/>
      <c r="LLM481" s="49"/>
      <c r="LLN481" s="49"/>
      <c r="LLO481" s="49"/>
      <c r="LLP481" s="49"/>
      <c r="LLQ481" s="49"/>
      <c r="LLR481" s="49"/>
      <c r="LLS481" s="49"/>
      <c r="LLT481" s="49"/>
      <c r="LLU481" s="49"/>
      <c r="LLV481" s="49"/>
      <c r="LLW481" s="49"/>
      <c r="LLX481" s="49"/>
      <c r="LLY481" s="49"/>
      <c r="LLZ481" s="49"/>
      <c r="LMA481" s="49"/>
      <c r="LMB481" s="49"/>
      <c r="LMC481" s="49"/>
      <c r="LMD481" s="49"/>
      <c r="LME481" s="49"/>
      <c r="LMF481" s="49"/>
      <c r="LMG481" s="49"/>
      <c r="LMH481" s="49"/>
      <c r="LMI481" s="49"/>
      <c r="LMJ481" s="49"/>
      <c r="LMK481" s="49"/>
      <c r="LML481" s="49"/>
      <c r="LMM481" s="49"/>
      <c r="LMN481" s="49"/>
      <c r="LMO481" s="49"/>
      <c r="LMP481" s="49"/>
      <c r="LMQ481" s="49"/>
      <c r="LMR481" s="49"/>
      <c r="LMS481" s="49"/>
      <c r="LMT481" s="49"/>
      <c r="LMU481" s="49"/>
      <c r="LMV481" s="49"/>
      <c r="LMW481" s="49"/>
      <c r="LMX481" s="49"/>
      <c r="LMY481" s="49"/>
      <c r="LMZ481" s="49"/>
      <c r="LNA481" s="49"/>
      <c r="LNB481" s="49"/>
      <c r="LNC481" s="49"/>
      <c r="LND481" s="49"/>
      <c r="LNE481" s="49"/>
      <c r="LNF481" s="49"/>
      <c r="LNG481" s="49"/>
      <c r="LNH481" s="49"/>
      <c r="LNI481" s="49"/>
      <c r="LNJ481" s="49"/>
      <c r="LNK481" s="49"/>
      <c r="LNL481" s="49"/>
      <c r="LNM481" s="49"/>
      <c r="LNN481" s="49"/>
      <c r="LNO481" s="49"/>
      <c r="LNP481" s="49"/>
      <c r="LNQ481" s="49"/>
      <c r="LNR481" s="49"/>
      <c r="LNS481" s="49"/>
      <c r="LNT481" s="49"/>
      <c r="LNU481" s="49"/>
      <c r="LNV481" s="49"/>
      <c r="LNW481" s="49"/>
      <c r="LNX481" s="49"/>
      <c r="LNY481" s="49"/>
      <c r="LNZ481" s="49"/>
      <c r="LOA481" s="49"/>
      <c r="LOB481" s="49"/>
      <c r="LOC481" s="49"/>
      <c r="LOD481" s="49"/>
      <c r="LOE481" s="49"/>
      <c r="LOF481" s="49"/>
      <c r="LOG481" s="49"/>
      <c r="LOH481" s="49"/>
      <c r="LOI481" s="49"/>
      <c r="LOJ481" s="49"/>
      <c r="LOK481" s="49"/>
      <c r="LOL481" s="49"/>
      <c r="LOM481" s="49"/>
      <c r="LON481" s="49"/>
      <c r="LOO481" s="49"/>
      <c r="LOP481" s="49"/>
      <c r="LOQ481" s="49"/>
      <c r="LOR481" s="49"/>
      <c r="LOS481" s="49"/>
      <c r="LOT481" s="49"/>
      <c r="LOU481" s="49"/>
      <c r="LOV481" s="49"/>
      <c r="LOW481" s="49"/>
      <c r="LOX481" s="49"/>
      <c r="LOY481" s="49"/>
      <c r="LOZ481" s="49"/>
      <c r="LPA481" s="49"/>
      <c r="LPB481" s="49"/>
      <c r="LPC481" s="49"/>
      <c r="LPD481" s="49"/>
      <c r="LPE481" s="49"/>
      <c r="LPF481" s="49"/>
      <c r="LPG481" s="49"/>
      <c r="LPH481" s="49"/>
      <c r="LPI481" s="49"/>
      <c r="LPJ481" s="49"/>
      <c r="LPK481" s="49"/>
      <c r="LPL481" s="49"/>
      <c r="LPM481" s="49"/>
      <c r="LPN481" s="49"/>
      <c r="LPO481" s="49"/>
      <c r="LPP481" s="49"/>
      <c r="LPQ481" s="49"/>
      <c r="LPR481" s="49"/>
      <c r="LPS481" s="49"/>
      <c r="LPT481" s="49"/>
      <c r="LPU481" s="49"/>
      <c r="LPV481" s="49"/>
      <c r="LPW481" s="49"/>
      <c r="LPX481" s="49"/>
      <c r="LPY481" s="49"/>
      <c r="LPZ481" s="49"/>
      <c r="LQA481" s="49"/>
      <c r="LQB481" s="49"/>
      <c r="LQC481" s="49"/>
      <c r="LQD481" s="49"/>
      <c r="LQE481" s="49"/>
      <c r="LQF481" s="49"/>
      <c r="LQG481" s="49"/>
      <c r="LQH481" s="49"/>
      <c r="LQI481" s="49"/>
      <c r="LQJ481" s="49"/>
      <c r="LQK481" s="49"/>
      <c r="LQL481" s="49"/>
      <c r="LQM481" s="49"/>
      <c r="LQN481" s="49"/>
      <c r="LQO481" s="49"/>
      <c r="LQP481" s="49"/>
      <c r="LQQ481" s="49"/>
      <c r="LQR481" s="49"/>
      <c r="LQS481" s="49"/>
      <c r="LQT481" s="49"/>
      <c r="LQU481" s="49"/>
      <c r="LQV481" s="49"/>
      <c r="LQW481" s="49"/>
      <c r="LQX481" s="49"/>
      <c r="LQY481" s="49"/>
      <c r="LQZ481" s="49"/>
      <c r="LRA481" s="49"/>
      <c r="LRB481" s="49"/>
      <c r="LRC481" s="49"/>
      <c r="LRD481" s="49"/>
      <c r="LRE481" s="49"/>
      <c r="LRF481" s="49"/>
      <c r="LRG481" s="49"/>
      <c r="LRH481" s="49"/>
      <c r="LRI481" s="49"/>
      <c r="LRJ481" s="49"/>
      <c r="LRK481" s="49"/>
      <c r="LRL481" s="49"/>
      <c r="LRM481" s="49"/>
      <c r="LRN481" s="49"/>
      <c r="LRO481" s="49"/>
      <c r="LRP481" s="49"/>
      <c r="LRQ481" s="49"/>
      <c r="LRR481" s="49"/>
      <c r="LRS481" s="49"/>
      <c r="LRT481" s="49"/>
      <c r="LRU481" s="49"/>
      <c r="LRV481" s="49"/>
      <c r="LRW481" s="49"/>
      <c r="LRX481" s="49"/>
      <c r="LRY481" s="49"/>
      <c r="LRZ481" s="49"/>
      <c r="LSA481" s="49"/>
      <c r="LSB481" s="49"/>
      <c r="LSC481" s="49"/>
      <c r="LSD481" s="49"/>
      <c r="LSE481" s="49"/>
      <c r="LSF481" s="49"/>
      <c r="LSG481" s="49"/>
      <c r="LSH481" s="49"/>
      <c r="LSI481" s="49"/>
      <c r="LSJ481" s="49"/>
      <c r="LSK481" s="49"/>
      <c r="LSL481" s="49"/>
      <c r="LSM481" s="49"/>
      <c r="LSN481" s="49"/>
      <c r="LSO481" s="49"/>
      <c r="LSP481" s="49"/>
      <c r="LSQ481" s="49"/>
      <c r="LSR481" s="49"/>
      <c r="LSS481" s="49"/>
      <c r="LST481" s="49"/>
      <c r="LSU481" s="49"/>
      <c r="LSV481" s="49"/>
      <c r="LSW481" s="49"/>
      <c r="LSX481" s="49"/>
      <c r="LSY481" s="49"/>
      <c r="LSZ481" s="49"/>
      <c r="LTA481" s="49"/>
      <c r="LTB481" s="49"/>
      <c r="LTC481" s="49"/>
      <c r="LTD481" s="49"/>
      <c r="LTE481" s="49"/>
      <c r="LTF481" s="49"/>
      <c r="LTG481" s="49"/>
      <c r="LTH481" s="49"/>
      <c r="LTI481" s="49"/>
      <c r="LTJ481" s="49"/>
      <c r="LTK481" s="49"/>
      <c r="LTL481" s="49"/>
      <c r="LTM481" s="49"/>
      <c r="LTN481" s="49"/>
      <c r="LTO481" s="49"/>
      <c r="LTP481" s="49"/>
      <c r="LTQ481" s="49"/>
      <c r="LTR481" s="49"/>
      <c r="LTS481" s="49"/>
      <c r="LTT481" s="49"/>
      <c r="LTU481" s="49"/>
      <c r="LTV481" s="49"/>
      <c r="LTW481" s="49"/>
      <c r="LTX481" s="49"/>
      <c r="LTY481" s="49"/>
      <c r="LTZ481" s="49"/>
      <c r="LUA481" s="49"/>
      <c r="LUB481" s="49"/>
      <c r="LUC481" s="49"/>
      <c r="LUD481" s="49"/>
      <c r="LUE481" s="49"/>
      <c r="LUF481" s="49"/>
      <c r="LUG481" s="49"/>
      <c r="LUH481" s="49"/>
      <c r="LUI481" s="49"/>
      <c r="LUJ481" s="49"/>
      <c r="LUK481" s="49"/>
      <c r="LUL481" s="49"/>
      <c r="LUM481" s="49"/>
      <c r="LUN481" s="49"/>
      <c r="LUO481" s="49"/>
      <c r="LUP481" s="49"/>
      <c r="LUQ481" s="49"/>
      <c r="LUR481" s="49"/>
      <c r="LUS481" s="49"/>
      <c r="LUT481" s="49"/>
      <c r="LUU481" s="49"/>
      <c r="LUV481" s="49"/>
      <c r="LUW481" s="49"/>
      <c r="LUX481" s="49"/>
      <c r="LUY481" s="49"/>
      <c r="LUZ481" s="49"/>
      <c r="LVA481" s="49"/>
      <c r="LVB481" s="49"/>
      <c r="LVC481" s="49"/>
      <c r="LVD481" s="49"/>
      <c r="LVE481" s="49"/>
      <c r="LVF481" s="49"/>
      <c r="LVG481" s="49"/>
      <c r="LVH481" s="49"/>
      <c r="LVI481" s="49"/>
      <c r="LVJ481" s="49"/>
      <c r="LVK481" s="49"/>
      <c r="LVL481" s="49"/>
      <c r="LVM481" s="49"/>
      <c r="LVN481" s="49"/>
      <c r="LVO481" s="49"/>
      <c r="LVP481" s="49"/>
      <c r="LVQ481" s="49"/>
      <c r="LVR481" s="49"/>
      <c r="LVS481" s="49"/>
      <c r="LVT481" s="49"/>
      <c r="LVU481" s="49"/>
      <c r="LVV481" s="49"/>
      <c r="LVW481" s="49"/>
      <c r="LVX481" s="49"/>
      <c r="LVY481" s="49"/>
      <c r="LVZ481" s="49"/>
      <c r="LWA481" s="49"/>
      <c r="LWB481" s="49"/>
      <c r="LWC481" s="49"/>
      <c r="LWD481" s="49"/>
      <c r="LWE481" s="49"/>
      <c r="LWF481" s="49"/>
      <c r="LWG481" s="49"/>
      <c r="LWH481" s="49"/>
      <c r="LWI481" s="49"/>
      <c r="LWJ481" s="49"/>
      <c r="LWK481" s="49"/>
      <c r="LWL481" s="49"/>
      <c r="LWM481" s="49"/>
      <c r="LWN481" s="49"/>
      <c r="LWO481" s="49"/>
      <c r="LWP481" s="49"/>
      <c r="LWQ481" s="49"/>
      <c r="LWR481" s="49"/>
      <c r="LWS481" s="49"/>
      <c r="LWT481" s="49"/>
      <c r="LWU481" s="49"/>
      <c r="LWV481" s="49"/>
      <c r="LWW481" s="49"/>
      <c r="LWX481" s="49"/>
      <c r="LWY481" s="49"/>
      <c r="LWZ481" s="49"/>
      <c r="LXA481" s="49"/>
      <c r="LXB481" s="49"/>
      <c r="LXC481" s="49"/>
      <c r="LXD481" s="49"/>
      <c r="LXE481" s="49"/>
      <c r="LXF481" s="49"/>
      <c r="LXG481" s="49"/>
      <c r="LXH481" s="49"/>
      <c r="LXI481" s="49"/>
      <c r="LXJ481" s="49"/>
      <c r="LXK481" s="49"/>
      <c r="LXL481" s="49"/>
      <c r="LXM481" s="49"/>
      <c r="LXN481" s="49"/>
      <c r="LXO481" s="49"/>
      <c r="LXP481" s="49"/>
      <c r="LXQ481" s="49"/>
      <c r="LXR481" s="49"/>
      <c r="LXS481" s="49"/>
      <c r="LXT481" s="49"/>
      <c r="LXU481" s="49"/>
      <c r="LXV481" s="49"/>
      <c r="LXW481" s="49"/>
      <c r="LXX481" s="49"/>
      <c r="LXY481" s="49"/>
      <c r="LXZ481" s="49"/>
      <c r="LYA481" s="49"/>
      <c r="LYB481" s="49"/>
      <c r="LYC481" s="49"/>
      <c r="LYD481" s="49"/>
      <c r="LYE481" s="49"/>
      <c r="LYF481" s="49"/>
      <c r="LYG481" s="49"/>
      <c r="LYH481" s="49"/>
      <c r="LYI481" s="49"/>
      <c r="LYJ481" s="49"/>
      <c r="LYK481" s="49"/>
      <c r="LYL481" s="49"/>
      <c r="LYM481" s="49"/>
      <c r="LYN481" s="49"/>
      <c r="LYO481" s="49"/>
      <c r="LYP481" s="49"/>
      <c r="LYQ481" s="49"/>
      <c r="LYR481" s="49"/>
      <c r="LYS481" s="49"/>
      <c r="LYT481" s="49"/>
      <c r="LYU481" s="49"/>
      <c r="LYV481" s="49"/>
      <c r="LYW481" s="49"/>
      <c r="LYX481" s="49"/>
      <c r="LYY481" s="49"/>
      <c r="LYZ481" s="49"/>
      <c r="LZA481" s="49"/>
      <c r="LZB481" s="49"/>
      <c r="LZC481" s="49"/>
      <c r="LZD481" s="49"/>
      <c r="LZE481" s="49"/>
      <c r="LZF481" s="49"/>
      <c r="LZG481" s="49"/>
      <c r="LZH481" s="49"/>
      <c r="LZI481" s="49"/>
      <c r="LZJ481" s="49"/>
      <c r="LZK481" s="49"/>
      <c r="LZL481" s="49"/>
      <c r="LZM481" s="49"/>
      <c r="LZN481" s="49"/>
      <c r="LZO481" s="49"/>
      <c r="LZP481" s="49"/>
      <c r="LZQ481" s="49"/>
      <c r="LZR481" s="49"/>
      <c r="LZS481" s="49"/>
      <c r="LZT481" s="49"/>
      <c r="LZU481" s="49"/>
      <c r="LZV481" s="49"/>
      <c r="LZW481" s="49"/>
      <c r="LZX481" s="49"/>
      <c r="LZY481" s="49"/>
      <c r="LZZ481" s="49"/>
      <c r="MAA481" s="49"/>
      <c r="MAB481" s="49"/>
      <c r="MAC481" s="49"/>
      <c r="MAD481" s="49"/>
      <c r="MAE481" s="49"/>
      <c r="MAF481" s="49"/>
      <c r="MAG481" s="49"/>
      <c r="MAH481" s="49"/>
      <c r="MAI481" s="49"/>
      <c r="MAJ481" s="49"/>
      <c r="MAK481" s="49"/>
      <c r="MAL481" s="49"/>
      <c r="MAM481" s="49"/>
      <c r="MAN481" s="49"/>
      <c r="MAO481" s="49"/>
      <c r="MAP481" s="49"/>
      <c r="MAQ481" s="49"/>
      <c r="MAR481" s="49"/>
      <c r="MAS481" s="49"/>
      <c r="MAT481" s="49"/>
      <c r="MAU481" s="49"/>
      <c r="MAV481" s="49"/>
      <c r="MAW481" s="49"/>
      <c r="MAX481" s="49"/>
      <c r="MAY481" s="49"/>
      <c r="MAZ481" s="49"/>
      <c r="MBA481" s="49"/>
      <c r="MBB481" s="49"/>
      <c r="MBC481" s="49"/>
      <c r="MBD481" s="49"/>
      <c r="MBE481" s="49"/>
      <c r="MBF481" s="49"/>
      <c r="MBG481" s="49"/>
      <c r="MBH481" s="49"/>
      <c r="MBI481" s="49"/>
      <c r="MBJ481" s="49"/>
      <c r="MBK481" s="49"/>
      <c r="MBL481" s="49"/>
      <c r="MBM481" s="49"/>
      <c r="MBN481" s="49"/>
      <c r="MBO481" s="49"/>
      <c r="MBP481" s="49"/>
      <c r="MBQ481" s="49"/>
      <c r="MBR481" s="49"/>
      <c r="MBS481" s="49"/>
      <c r="MBT481" s="49"/>
      <c r="MBU481" s="49"/>
      <c r="MBV481" s="49"/>
      <c r="MBW481" s="49"/>
      <c r="MBX481" s="49"/>
      <c r="MBY481" s="49"/>
      <c r="MBZ481" s="49"/>
      <c r="MCA481" s="49"/>
      <c r="MCB481" s="49"/>
      <c r="MCC481" s="49"/>
      <c r="MCD481" s="49"/>
      <c r="MCE481" s="49"/>
      <c r="MCF481" s="49"/>
      <c r="MCG481" s="49"/>
      <c r="MCH481" s="49"/>
      <c r="MCI481" s="49"/>
      <c r="MCJ481" s="49"/>
      <c r="MCK481" s="49"/>
      <c r="MCL481" s="49"/>
      <c r="MCM481" s="49"/>
      <c r="MCN481" s="49"/>
      <c r="MCO481" s="49"/>
      <c r="MCP481" s="49"/>
      <c r="MCQ481" s="49"/>
      <c r="MCR481" s="49"/>
      <c r="MCS481" s="49"/>
      <c r="MCT481" s="49"/>
      <c r="MCU481" s="49"/>
      <c r="MCV481" s="49"/>
      <c r="MCW481" s="49"/>
      <c r="MCX481" s="49"/>
      <c r="MCY481" s="49"/>
      <c r="MCZ481" s="49"/>
      <c r="MDA481" s="49"/>
      <c r="MDB481" s="49"/>
      <c r="MDC481" s="49"/>
      <c r="MDD481" s="49"/>
      <c r="MDE481" s="49"/>
      <c r="MDF481" s="49"/>
      <c r="MDG481" s="49"/>
      <c r="MDH481" s="49"/>
      <c r="MDI481" s="49"/>
      <c r="MDJ481" s="49"/>
      <c r="MDK481" s="49"/>
      <c r="MDL481" s="49"/>
      <c r="MDM481" s="49"/>
      <c r="MDN481" s="49"/>
      <c r="MDO481" s="49"/>
      <c r="MDP481" s="49"/>
      <c r="MDQ481" s="49"/>
      <c r="MDR481" s="49"/>
      <c r="MDS481" s="49"/>
      <c r="MDT481" s="49"/>
      <c r="MDU481" s="49"/>
      <c r="MDV481" s="49"/>
      <c r="MDW481" s="49"/>
      <c r="MDX481" s="49"/>
      <c r="MDY481" s="49"/>
      <c r="MDZ481" s="49"/>
      <c r="MEA481" s="49"/>
      <c r="MEB481" s="49"/>
      <c r="MEC481" s="49"/>
      <c r="MED481" s="49"/>
      <c r="MEE481" s="49"/>
      <c r="MEF481" s="49"/>
      <c r="MEG481" s="49"/>
      <c r="MEH481" s="49"/>
      <c r="MEI481" s="49"/>
      <c r="MEJ481" s="49"/>
      <c r="MEK481" s="49"/>
      <c r="MEL481" s="49"/>
      <c r="MEM481" s="49"/>
      <c r="MEN481" s="49"/>
      <c r="MEO481" s="49"/>
      <c r="MEP481" s="49"/>
      <c r="MEQ481" s="49"/>
      <c r="MER481" s="49"/>
      <c r="MES481" s="49"/>
      <c r="MET481" s="49"/>
      <c r="MEU481" s="49"/>
      <c r="MEV481" s="49"/>
      <c r="MEW481" s="49"/>
      <c r="MEX481" s="49"/>
      <c r="MEY481" s="49"/>
      <c r="MEZ481" s="49"/>
      <c r="MFA481" s="49"/>
      <c r="MFB481" s="49"/>
      <c r="MFC481" s="49"/>
      <c r="MFD481" s="49"/>
      <c r="MFE481" s="49"/>
      <c r="MFF481" s="49"/>
      <c r="MFG481" s="49"/>
      <c r="MFH481" s="49"/>
      <c r="MFI481" s="49"/>
      <c r="MFJ481" s="49"/>
      <c r="MFK481" s="49"/>
      <c r="MFL481" s="49"/>
      <c r="MFM481" s="49"/>
      <c r="MFN481" s="49"/>
      <c r="MFO481" s="49"/>
      <c r="MFP481" s="49"/>
      <c r="MFQ481" s="49"/>
      <c r="MFR481" s="49"/>
      <c r="MFS481" s="49"/>
      <c r="MFT481" s="49"/>
      <c r="MFU481" s="49"/>
      <c r="MFV481" s="49"/>
      <c r="MFW481" s="49"/>
      <c r="MFX481" s="49"/>
      <c r="MFY481" s="49"/>
      <c r="MFZ481" s="49"/>
      <c r="MGA481" s="49"/>
      <c r="MGB481" s="49"/>
      <c r="MGC481" s="49"/>
      <c r="MGD481" s="49"/>
      <c r="MGE481" s="49"/>
      <c r="MGF481" s="49"/>
      <c r="MGG481" s="49"/>
      <c r="MGH481" s="49"/>
      <c r="MGI481" s="49"/>
      <c r="MGJ481" s="49"/>
      <c r="MGK481" s="49"/>
      <c r="MGL481" s="49"/>
      <c r="MGM481" s="49"/>
      <c r="MGN481" s="49"/>
      <c r="MGO481" s="49"/>
      <c r="MGP481" s="49"/>
      <c r="MGQ481" s="49"/>
      <c r="MGR481" s="49"/>
      <c r="MGS481" s="49"/>
      <c r="MGT481" s="49"/>
      <c r="MGU481" s="49"/>
      <c r="MGV481" s="49"/>
      <c r="MGW481" s="49"/>
      <c r="MGX481" s="49"/>
      <c r="MGY481" s="49"/>
      <c r="MGZ481" s="49"/>
      <c r="MHA481" s="49"/>
      <c r="MHB481" s="49"/>
      <c r="MHC481" s="49"/>
      <c r="MHD481" s="49"/>
      <c r="MHE481" s="49"/>
      <c r="MHF481" s="49"/>
      <c r="MHG481" s="49"/>
      <c r="MHH481" s="49"/>
      <c r="MHI481" s="49"/>
      <c r="MHJ481" s="49"/>
      <c r="MHK481" s="49"/>
      <c r="MHL481" s="49"/>
      <c r="MHM481" s="49"/>
      <c r="MHN481" s="49"/>
      <c r="MHO481" s="49"/>
      <c r="MHP481" s="49"/>
      <c r="MHQ481" s="49"/>
      <c r="MHR481" s="49"/>
      <c r="MHS481" s="49"/>
      <c r="MHT481" s="49"/>
      <c r="MHU481" s="49"/>
      <c r="MHV481" s="49"/>
      <c r="MHW481" s="49"/>
      <c r="MHX481" s="49"/>
      <c r="MHY481" s="49"/>
      <c r="MHZ481" s="49"/>
      <c r="MIA481" s="49"/>
      <c r="MIB481" s="49"/>
      <c r="MIC481" s="49"/>
      <c r="MID481" s="49"/>
      <c r="MIE481" s="49"/>
      <c r="MIF481" s="49"/>
      <c r="MIG481" s="49"/>
      <c r="MIH481" s="49"/>
      <c r="MII481" s="49"/>
      <c r="MIJ481" s="49"/>
      <c r="MIK481" s="49"/>
      <c r="MIL481" s="49"/>
      <c r="MIM481" s="49"/>
      <c r="MIN481" s="49"/>
      <c r="MIO481" s="49"/>
      <c r="MIP481" s="49"/>
      <c r="MIQ481" s="49"/>
      <c r="MIR481" s="49"/>
      <c r="MIS481" s="49"/>
      <c r="MIT481" s="49"/>
      <c r="MIU481" s="49"/>
      <c r="MIV481" s="49"/>
      <c r="MIW481" s="49"/>
      <c r="MIX481" s="49"/>
      <c r="MIY481" s="49"/>
      <c r="MIZ481" s="49"/>
      <c r="MJA481" s="49"/>
      <c r="MJB481" s="49"/>
      <c r="MJC481" s="49"/>
      <c r="MJD481" s="49"/>
      <c r="MJE481" s="49"/>
      <c r="MJF481" s="49"/>
      <c r="MJG481" s="49"/>
      <c r="MJH481" s="49"/>
      <c r="MJI481" s="49"/>
      <c r="MJJ481" s="49"/>
      <c r="MJK481" s="49"/>
      <c r="MJL481" s="49"/>
      <c r="MJM481" s="49"/>
      <c r="MJN481" s="49"/>
      <c r="MJO481" s="49"/>
      <c r="MJP481" s="49"/>
      <c r="MJQ481" s="49"/>
      <c r="MJR481" s="49"/>
      <c r="MJS481" s="49"/>
      <c r="MJT481" s="49"/>
      <c r="MJU481" s="49"/>
      <c r="MJV481" s="49"/>
      <c r="MJW481" s="49"/>
      <c r="MJX481" s="49"/>
      <c r="MJY481" s="49"/>
      <c r="MJZ481" s="49"/>
      <c r="MKA481" s="49"/>
      <c r="MKB481" s="49"/>
      <c r="MKC481" s="49"/>
      <c r="MKD481" s="49"/>
      <c r="MKE481" s="49"/>
      <c r="MKF481" s="49"/>
      <c r="MKG481" s="49"/>
      <c r="MKH481" s="49"/>
      <c r="MKI481" s="49"/>
      <c r="MKJ481" s="49"/>
      <c r="MKK481" s="49"/>
      <c r="MKL481" s="49"/>
      <c r="MKM481" s="49"/>
      <c r="MKN481" s="49"/>
      <c r="MKO481" s="49"/>
      <c r="MKP481" s="49"/>
      <c r="MKQ481" s="49"/>
      <c r="MKR481" s="49"/>
      <c r="MKS481" s="49"/>
      <c r="MKT481" s="49"/>
      <c r="MKU481" s="49"/>
      <c r="MKV481" s="49"/>
      <c r="MKW481" s="49"/>
      <c r="MKX481" s="49"/>
      <c r="MKY481" s="49"/>
      <c r="MKZ481" s="49"/>
      <c r="MLA481" s="49"/>
      <c r="MLB481" s="49"/>
      <c r="MLC481" s="49"/>
      <c r="MLD481" s="49"/>
      <c r="MLE481" s="49"/>
      <c r="MLF481" s="49"/>
      <c r="MLG481" s="49"/>
      <c r="MLH481" s="49"/>
      <c r="MLI481" s="49"/>
      <c r="MLJ481" s="49"/>
      <c r="MLK481" s="49"/>
      <c r="MLL481" s="49"/>
      <c r="MLM481" s="49"/>
      <c r="MLN481" s="49"/>
      <c r="MLO481" s="49"/>
      <c r="MLP481" s="49"/>
      <c r="MLQ481" s="49"/>
      <c r="MLR481" s="49"/>
      <c r="MLS481" s="49"/>
      <c r="MLT481" s="49"/>
      <c r="MLU481" s="49"/>
      <c r="MLV481" s="49"/>
      <c r="MLW481" s="49"/>
      <c r="MLX481" s="49"/>
      <c r="MLY481" s="49"/>
      <c r="MLZ481" s="49"/>
      <c r="MMA481" s="49"/>
      <c r="MMB481" s="49"/>
      <c r="MMC481" s="49"/>
      <c r="MMD481" s="49"/>
      <c r="MME481" s="49"/>
      <c r="MMF481" s="49"/>
      <c r="MMG481" s="49"/>
      <c r="MMH481" s="49"/>
      <c r="MMI481" s="49"/>
      <c r="MMJ481" s="49"/>
      <c r="MMK481" s="49"/>
      <c r="MML481" s="49"/>
      <c r="MMM481" s="49"/>
      <c r="MMN481" s="49"/>
      <c r="MMO481" s="49"/>
      <c r="MMP481" s="49"/>
      <c r="MMQ481" s="49"/>
      <c r="MMR481" s="49"/>
      <c r="MMS481" s="49"/>
      <c r="MMT481" s="49"/>
      <c r="MMU481" s="49"/>
      <c r="MMV481" s="49"/>
      <c r="MMW481" s="49"/>
      <c r="MMX481" s="49"/>
      <c r="MMY481" s="49"/>
      <c r="MMZ481" s="49"/>
      <c r="MNA481" s="49"/>
      <c r="MNB481" s="49"/>
      <c r="MNC481" s="49"/>
      <c r="MND481" s="49"/>
      <c r="MNE481" s="49"/>
      <c r="MNF481" s="49"/>
      <c r="MNG481" s="49"/>
      <c r="MNH481" s="49"/>
      <c r="MNI481" s="49"/>
      <c r="MNJ481" s="49"/>
      <c r="MNK481" s="49"/>
      <c r="MNL481" s="49"/>
      <c r="MNM481" s="49"/>
      <c r="MNN481" s="49"/>
      <c r="MNO481" s="49"/>
      <c r="MNP481" s="49"/>
      <c r="MNQ481" s="49"/>
      <c r="MNR481" s="49"/>
      <c r="MNS481" s="49"/>
      <c r="MNT481" s="49"/>
      <c r="MNU481" s="49"/>
      <c r="MNV481" s="49"/>
      <c r="MNW481" s="49"/>
      <c r="MNX481" s="49"/>
      <c r="MNY481" s="49"/>
      <c r="MNZ481" s="49"/>
      <c r="MOA481" s="49"/>
      <c r="MOB481" s="49"/>
      <c r="MOC481" s="49"/>
      <c r="MOD481" s="49"/>
      <c r="MOE481" s="49"/>
      <c r="MOF481" s="49"/>
      <c r="MOG481" s="49"/>
      <c r="MOH481" s="49"/>
      <c r="MOI481" s="49"/>
      <c r="MOJ481" s="49"/>
      <c r="MOK481" s="49"/>
      <c r="MOL481" s="49"/>
      <c r="MOM481" s="49"/>
      <c r="MON481" s="49"/>
      <c r="MOO481" s="49"/>
      <c r="MOP481" s="49"/>
      <c r="MOQ481" s="49"/>
      <c r="MOR481" s="49"/>
      <c r="MOS481" s="49"/>
      <c r="MOT481" s="49"/>
      <c r="MOU481" s="49"/>
      <c r="MOV481" s="49"/>
      <c r="MOW481" s="49"/>
      <c r="MOX481" s="49"/>
      <c r="MOY481" s="49"/>
      <c r="MOZ481" s="49"/>
      <c r="MPA481" s="49"/>
      <c r="MPB481" s="49"/>
      <c r="MPC481" s="49"/>
      <c r="MPD481" s="49"/>
      <c r="MPE481" s="49"/>
      <c r="MPF481" s="49"/>
      <c r="MPG481" s="49"/>
      <c r="MPH481" s="49"/>
      <c r="MPI481" s="49"/>
      <c r="MPJ481" s="49"/>
      <c r="MPK481" s="49"/>
      <c r="MPL481" s="49"/>
      <c r="MPM481" s="49"/>
      <c r="MPN481" s="49"/>
      <c r="MPO481" s="49"/>
      <c r="MPP481" s="49"/>
      <c r="MPQ481" s="49"/>
      <c r="MPR481" s="49"/>
      <c r="MPS481" s="49"/>
      <c r="MPT481" s="49"/>
      <c r="MPU481" s="49"/>
      <c r="MPV481" s="49"/>
      <c r="MPW481" s="49"/>
      <c r="MPX481" s="49"/>
      <c r="MPY481" s="49"/>
      <c r="MPZ481" s="49"/>
      <c r="MQA481" s="49"/>
      <c r="MQB481" s="49"/>
      <c r="MQC481" s="49"/>
      <c r="MQD481" s="49"/>
      <c r="MQE481" s="49"/>
      <c r="MQF481" s="49"/>
      <c r="MQG481" s="49"/>
      <c r="MQH481" s="49"/>
      <c r="MQI481" s="49"/>
      <c r="MQJ481" s="49"/>
      <c r="MQK481" s="49"/>
      <c r="MQL481" s="49"/>
      <c r="MQM481" s="49"/>
      <c r="MQN481" s="49"/>
      <c r="MQO481" s="49"/>
      <c r="MQP481" s="49"/>
      <c r="MQQ481" s="49"/>
      <c r="MQR481" s="49"/>
      <c r="MQS481" s="49"/>
      <c r="MQT481" s="49"/>
      <c r="MQU481" s="49"/>
      <c r="MQV481" s="49"/>
      <c r="MQW481" s="49"/>
      <c r="MQX481" s="49"/>
      <c r="MQY481" s="49"/>
      <c r="MQZ481" s="49"/>
      <c r="MRA481" s="49"/>
      <c r="MRB481" s="49"/>
      <c r="MRC481" s="49"/>
      <c r="MRD481" s="49"/>
      <c r="MRE481" s="49"/>
      <c r="MRF481" s="49"/>
      <c r="MRG481" s="49"/>
      <c r="MRH481" s="49"/>
      <c r="MRI481" s="49"/>
      <c r="MRJ481" s="49"/>
      <c r="MRK481" s="49"/>
      <c r="MRL481" s="49"/>
      <c r="MRM481" s="49"/>
      <c r="MRN481" s="49"/>
      <c r="MRO481" s="49"/>
      <c r="MRP481" s="49"/>
      <c r="MRQ481" s="49"/>
      <c r="MRR481" s="49"/>
      <c r="MRS481" s="49"/>
      <c r="MRT481" s="49"/>
      <c r="MRU481" s="49"/>
      <c r="MRV481" s="49"/>
      <c r="MRW481" s="49"/>
      <c r="MRX481" s="49"/>
      <c r="MRY481" s="49"/>
      <c r="MRZ481" s="49"/>
      <c r="MSA481" s="49"/>
      <c r="MSB481" s="49"/>
      <c r="MSC481" s="49"/>
      <c r="MSD481" s="49"/>
      <c r="MSE481" s="49"/>
      <c r="MSF481" s="49"/>
      <c r="MSG481" s="49"/>
      <c r="MSH481" s="49"/>
      <c r="MSI481" s="49"/>
      <c r="MSJ481" s="49"/>
      <c r="MSK481" s="49"/>
      <c r="MSL481" s="49"/>
      <c r="MSM481" s="49"/>
      <c r="MSN481" s="49"/>
      <c r="MSO481" s="49"/>
      <c r="MSP481" s="49"/>
      <c r="MSQ481" s="49"/>
      <c r="MSR481" s="49"/>
      <c r="MSS481" s="49"/>
      <c r="MST481" s="49"/>
      <c r="MSU481" s="49"/>
      <c r="MSV481" s="49"/>
      <c r="MSW481" s="49"/>
      <c r="MSX481" s="49"/>
      <c r="MSY481" s="49"/>
      <c r="MSZ481" s="49"/>
      <c r="MTA481" s="49"/>
      <c r="MTB481" s="49"/>
      <c r="MTC481" s="49"/>
      <c r="MTD481" s="49"/>
      <c r="MTE481" s="49"/>
      <c r="MTF481" s="49"/>
      <c r="MTG481" s="49"/>
      <c r="MTH481" s="49"/>
      <c r="MTI481" s="49"/>
      <c r="MTJ481" s="49"/>
      <c r="MTK481" s="49"/>
      <c r="MTL481" s="49"/>
      <c r="MTM481" s="49"/>
      <c r="MTN481" s="49"/>
      <c r="MTO481" s="49"/>
      <c r="MTP481" s="49"/>
      <c r="MTQ481" s="49"/>
      <c r="MTR481" s="49"/>
      <c r="MTS481" s="49"/>
      <c r="MTT481" s="49"/>
      <c r="MTU481" s="49"/>
      <c r="MTV481" s="49"/>
      <c r="MTW481" s="49"/>
      <c r="MTX481" s="49"/>
      <c r="MTY481" s="49"/>
      <c r="MTZ481" s="49"/>
      <c r="MUA481" s="49"/>
      <c r="MUB481" s="49"/>
      <c r="MUC481" s="49"/>
      <c r="MUD481" s="49"/>
      <c r="MUE481" s="49"/>
      <c r="MUF481" s="49"/>
      <c r="MUG481" s="49"/>
      <c r="MUH481" s="49"/>
      <c r="MUI481" s="49"/>
      <c r="MUJ481" s="49"/>
      <c r="MUK481" s="49"/>
      <c r="MUL481" s="49"/>
      <c r="MUM481" s="49"/>
      <c r="MUN481" s="49"/>
      <c r="MUO481" s="49"/>
      <c r="MUP481" s="49"/>
      <c r="MUQ481" s="49"/>
      <c r="MUR481" s="49"/>
      <c r="MUS481" s="49"/>
      <c r="MUT481" s="49"/>
      <c r="MUU481" s="49"/>
      <c r="MUV481" s="49"/>
      <c r="MUW481" s="49"/>
      <c r="MUX481" s="49"/>
      <c r="MUY481" s="49"/>
      <c r="MUZ481" s="49"/>
      <c r="MVA481" s="49"/>
      <c r="MVB481" s="49"/>
      <c r="MVC481" s="49"/>
      <c r="MVD481" s="49"/>
      <c r="MVE481" s="49"/>
      <c r="MVF481" s="49"/>
      <c r="MVG481" s="49"/>
      <c r="MVH481" s="49"/>
      <c r="MVI481" s="49"/>
      <c r="MVJ481" s="49"/>
      <c r="MVK481" s="49"/>
      <c r="MVL481" s="49"/>
      <c r="MVM481" s="49"/>
      <c r="MVN481" s="49"/>
      <c r="MVO481" s="49"/>
      <c r="MVP481" s="49"/>
      <c r="MVQ481" s="49"/>
      <c r="MVR481" s="49"/>
      <c r="MVS481" s="49"/>
      <c r="MVT481" s="49"/>
      <c r="MVU481" s="49"/>
      <c r="MVV481" s="49"/>
      <c r="MVW481" s="49"/>
      <c r="MVX481" s="49"/>
      <c r="MVY481" s="49"/>
      <c r="MVZ481" s="49"/>
      <c r="MWA481" s="49"/>
      <c r="MWB481" s="49"/>
      <c r="MWC481" s="49"/>
      <c r="MWD481" s="49"/>
      <c r="MWE481" s="49"/>
      <c r="MWF481" s="49"/>
      <c r="MWG481" s="49"/>
      <c r="MWH481" s="49"/>
      <c r="MWI481" s="49"/>
      <c r="MWJ481" s="49"/>
      <c r="MWK481" s="49"/>
      <c r="MWL481" s="49"/>
      <c r="MWM481" s="49"/>
      <c r="MWN481" s="49"/>
      <c r="MWO481" s="49"/>
      <c r="MWP481" s="49"/>
      <c r="MWQ481" s="49"/>
      <c r="MWR481" s="49"/>
      <c r="MWS481" s="49"/>
      <c r="MWT481" s="49"/>
      <c r="MWU481" s="49"/>
      <c r="MWV481" s="49"/>
      <c r="MWW481" s="49"/>
      <c r="MWX481" s="49"/>
      <c r="MWY481" s="49"/>
      <c r="MWZ481" s="49"/>
      <c r="MXA481" s="49"/>
      <c r="MXB481" s="49"/>
      <c r="MXC481" s="49"/>
      <c r="MXD481" s="49"/>
      <c r="MXE481" s="49"/>
      <c r="MXF481" s="49"/>
      <c r="MXG481" s="49"/>
      <c r="MXH481" s="49"/>
      <c r="MXI481" s="49"/>
      <c r="MXJ481" s="49"/>
      <c r="MXK481" s="49"/>
      <c r="MXL481" s="49"/>
      <c r="MXM481" s="49"/>
      <c r="MXN481" s="49"/>
      <c r="MXO481" s="49"/>
      <c r="MXP481" s="49"/>
      <c r="MXQ481" s="49"/>
      <c r="MXR481" s="49"/>
      <c r="MXS481" s="49"/>
      <c r="MXT481" s="49"/>
      <c r="MXU481" s="49"/>
      <c r="MXV481" s="49"/>
      <c r="MXW481" s="49"/>
      <c r="MXX481" s="49"/>
      <c r="MXY481" s="49"/>
      <c r="MXZ481" s="49"/>
      <c r="MYA481" s="49"/>
      <c r="MYB481" s="49"/>
      <c r="MYC481" s="49"/>
      <c r="MYD481" s="49"/>
      <c r="MYE481" s="49"/>
      <c r="MYF481" s="49"/>
      <c r="MYG481" s="49"/>
      <c r="MYH481" s="49"/>
      <c r="MYI481" s="49"/>
      <c r="MYJ481" s="49"/>
      <c r="MYK481" s="49"/>
      <c r="MYL481" s="49"/>
      <c r="MYM481" s="49"/>
      <c r="MYN481" s="49"/>
      <c r="MYO481" s="49"/>
      <c r="MYP481" s="49"/>
      <c r="MYQ481" s="49"/>
      <c r="MYR481" s="49"/>
      <c r="MYS481" s="49"/>
      <c r="MYT481" s="49"/>
      <c r="MYU481" s="49"/>
      <c r="MYV481" s="49"/>
      <c r="MYW481" s="49"/>
      <c r="MYX481" s="49"/>
      <c r="MYY481" s="49"/>
      <c r="MYZ481" s="49"/>
      <c r="MZA481" s="49"/>
      <c r="MZB481" s="49"/>
      <c r="MZC481" s="49"/>
      <c r="MZD481" s="49"/>
      <c r="MZE481" s="49"/>
      <c r="MZF481" s="49"/>
      <c r="MZG481" s="49"/>
      <c r="MZH481" s="49"/>
      <c r="MZI481" s="49"/>
      <c r="MZJ481" s="49"/>
      <c r="MZK481" s="49"/>
      <c r="MZL481" s="49"/>
      <c r="MZM481" s="49"/>
      <c r="MZN481" s="49"/>
      <c r="MZO481" s="49"/>
      <c r="MZP481" s="49"/>
      <c r="MZQ481" s="49"/>
      <c r="MZR481" s="49"/>
      <c r="MZS481" s="49"/>
      <c r="MZT481" s="49"/>
      <c r="MZU481" s="49"/>
      <c r="MZV481" s="49"/>
      <c r="MZW481" s="49"/>
      <c r="MZX481" s="49"/>
      <c r="MZY481" s="49"/>
      <c r="MZZ481" s="49"/>
      <c r="NAA481" s="49"/>
      <c r="NAB481" s="49"/>
      <c r="NAC481" s="49"/>
      <c r="NAD481" s="49"/>
      <c r="NAE481" s="49"/>
      <c r="NAF481" s="49"/>
      <c r="NAG481" s="49"/>
      <c r="NAH481" s="49"/>
      <c r="NAI481" s="49"/>
      <c r="NAJ481" s="49"/>
      <c r="NAK481" s="49"/>
      <c r="NAL481" s="49"/>
      <c r="NAM481" s="49"/>
      <c r="NAN481" s="49"/>
      <c r="NAO481" s="49"/>
      <c r="NAP481" s="49"/>
      <c r="NAQ481" s="49"/>
      <c r="NAR481" s="49"/>
      <c r="NAS481" s="49"/>
      <c r="NAT481" s="49"/>
      <c r="NAU481" s="49"/>
      <c r="NAV481" s="49"/>
      <c r="NAW481" s="49"/>
      <c r="NAX481" s="49"/>
      <c r="NAY481" s="49"/>
      <c r="NAZ481" s="49"/>
      <c r="NBA481" s="49"/>
      <c r="NBB481" s="49"/>
      <c r="NBC481" s="49"/>
      <c r="NBD481" s="49"/>
      <c r="NBE481" s="49"/>
      <c r="NBF481" s="49"/>
      <c r="NBG481" s="49"/>
      <c r="NBH481" s="49"/>
      <c r="NBI481" s="49"/>
      <c r="NBJ481" s="49"/>
      <c r="NBK481" s="49"/>
      <c r="NBL481" s="49"/>
      <c r="NBM481" s="49"/>
      <c r="NBN481" s="49"/>
      <c r="NBO481" s="49"/>
      <c r="NBP481" s="49"/>
      <c r="NBQ481" s="49"/>
      <c r="NBR481" s="49"/>
      <c r="NBS481" s="49"/>
      <c r="NBT481" s="49"/>
      <c r="NBU481" s="49"/>
      <c r="NBV481" s="49"/>
      <c r="NBW481" s="49"/>
      <c r="NBX481" s="49"/>
      <c r="NBY481" s="49"/>
      <c r="NBZ481" s="49"/>
      <c r="NCA481" s="49"/>
      <c r="NCB481" s="49"/>
      <c r="NCC481" s="49"/>
      <c r="NCD481" s="49"/>
      <c r="NCE481" s="49"/>
      <c r="NCF481" s="49"/>
      <c r="NCG481" s="49"/>
      <c r="NCH481" s="49"/>
      <c r="NCI481" s="49"/>
      <c r="NCJ481" s="49"/>
      <c r="NCK481" s="49"/>
      <c r="NCL481" s="49"/>
      <c r="NCM481" s="49"/>
      <c r="NCN481" s="49"/>
      <c r="NCO481" s="49"/>
      <c r="NCP481" s="49"/>
      <c r="NCQ481" s="49"/>
      <c r="NCR481" s="49"/>
      <c r="NCS481" s="49"/>
      <c r="NCT481" s="49"/>
      <c r="NCU481" s="49"/>
      <c r="NCV481" s="49"/>
      <c r="NCW481" s="49"/>
      <c r="NCX481" s="49"/>
      <c r="NCY481" s="49"/>
      <c r="NCZ481" s="49"/>
      <c r="NDA481" s="49"/>
      <c r="NDB481" s="49"/>
      <c r="NDC481" s="49"/>
      <c r="NDD481" s="49"/>
      <c r="NDE481" s="49"/>
      <c r="NDF481" s="49"/>
      <c r="NDG481" s="49"/>
      <c r="NDH481" s="49"/>
      <c r="NDI481" s="49"/>
      <c r="NDJ481" s="49"/>
      <c r="NDK481" s="49"/>
      <c r="NDL481" s="49"/>
      <c r="NDM481" s="49"/>
      <c r="NDN481" s="49"/>
      <c r="NDO481" s="49"/>
      <c r="NDP481" s="49"/>
      <c r="NDQ481" s="49"/>
      <c r="NDR481" s="49"/>
      <c r="NDS481" s="49"/>
      <c r="NDT481" s="49"/>
      <c r="NDU481" s="49"/>
      <c r="NDV481" s="49"/>
      <c r="NDW481" s="49"/>
      <c r="NDX481" s="49"/>
      <c r="NDY481" s="49"/>
      <c r="NDZ481" s="49"/>
      <c r="NEA481" s="49"/>
      <c r="NEB481" s="49"/>
      <c r="NEC481" s="49"/>
      <c r="NED481" s="49"/>
      <c r="NEE481" s="49"/>
      <c r="NEF481" s="49"/>
      <c r="NEG481" s="49"/>
      <c r="NEH481" s="49"/>
      <c r="NEI481" s="49"/>
      <c r="NEJ481" s="49"/>
      <c r="NEK481" s="49"/>
      <c r="NEL481" s="49"/>
      <c r="NEM481" s="49"/>
      <c r="NEN481" s="49"/>
      <c r="NEO481" s="49"/>
      <c r="NEP481" s="49"/>
      <c r="NEQ481" s="49"/>
      <c r="NER481" s="49"/>
      <c r="NES481" s="49"/>
      <c r="NET481" s="49"/>
      <c r="NEU481" s="49"/>
      <c r="NEV481" s="49"/>
      <c r="NEW481" s="49"/>
      <c r="NEX481" s="49"/>
      <c r="NEY481" s="49"/>
      <c r="NEZ481" s="49"/>
      <c r="NFA481" s="49"/>
      <c r="NFB481" s="49"/>
      <c r="NFC481" s="49"/>
      <c r="NFD481" s="49"/>
      <c r="NFE481" s="49"/>
      <c r="NFF481" s="49"/>
      <c r="NFG481" s="49"/>
      <c r="NFH481" s="49"/>
      <c r="NFI481" s="49"/>
      <c r="NFJ481" s="49"/>
      <c r="NFK481" s="49"/>
      <c r="NFL481" s="49"/>
      <c r="NFM481" s="49"/>
      <c r="NFN481" s="49"/>
      <c r="NFO481" s="49"/>
      <c r="NFP481" s="49"/>
      <c r="NFQ481" s="49"/>
      <c r="NFR481" s="49"/>
      <c r="NFS481" s="49"/>
      <c r="NFT481" s="49"/>
      <c r="NFU481" s="49"/>
      <c r="NFV481" s="49"/>
      <c r="NFW481" s="49"/>
      <c r="NFX481" s="49"/>
      <c r="NFY481" s="49"/>
      <c r="NFZ481" s="49"/>
      <c r="NGA481" s="49"/>
      <c r="NGB481" s="49"/>
      <c r="NGC481" s="49"/>
      <c r="NGD481" s="49"/>
      <c r="NGE481" s="49"/>
      <c r="NGF481" s="49"/>
      <c r="NGG481" s="49"/>
      <c r="NGH481" s="49"/>
      <c r="NGI481" s="49"/>
      <c r="NGJ481" s="49"/>
      <c r="NGK481" s="49"/>
      <c r="NGL481" s="49"/>
      <c r="NGM481" s="49"/>
      <c r="NGN481" s="49"/>
      <c r="NGO481" s="49"/>
      <c r="NGP481" s="49"/>
      <c r="NGQ481" s="49"/>
      <c r="NGR481" s="49"/>
      <c r="NGS481" s="49"/>
      <c r="NGT481" s="49"/>
      <c r="NGU481" s="49"/>
      <c r="NGV481" s="49"/>
      <c r="NGW481" s="49"/>
      <c r="NGX481" s="49"/>
      <c r="NGY481" s="49"/>
      <c r="NGZ481" s="49"/>
      <c r="NHA481" s="49"/>
      <c r="NHB481" s="49"/>
      <c r="NHC481" s="49"/>
      <c r="NHD481" s="49"/>
      <c r="NHE481" s="49"/>
      <c r="NHF481" s="49"/>
      <c r="NHG481" s="49"/>
      <c r="NHH481" s="49"/>
      <c r="NHI481" s="49"/>
      <c r="NHJ481" s="49"/>
      <c r="NHK481" s="49"/>
      <c r="NHL481" s="49"/>
      <c r="NHM481" s="49"/>
      <c r="NHN481" s="49"/>
      <c r="NHO481" s="49"/>
      <c r="NHP481" s="49"/>
      <c r="NHQ481" s="49"/>
      <c r="NHR481" s="49"/>
      <c r="NHS481" s="49"/>
      <c r="NHT481" s="49"/>
      <c r="NHU481" s="49"/>
      <c r="NHV481" s="49"/>
      <c r="NHW481" s="49"/>
      <c r="NHX481" s="49"/>
      <c r="NHY481" s="49"/>
      <c r="NHZ481" s="49"/>
      <c r="NIA481" s="49"/>
      <c r="NIB481" s="49"/>
      <c r="NIC481" s="49"/>
      <c r="NID481" s="49"/>
      <c r="NIE481" s="49"/>
      <c r="NIF481" s="49"/>
      <c r="NIG481" s="49"/>
      <c r="NIH481" s="49"/>
      <c r="NII481" s="49"/>
      <c r="NIJ481" s="49"/>
      <c r="NIK481" s="49"/>
      <c r="NIL481" s="49"/>
      <c r="NIM481" s="49"/>
      <c r="NIN481" s="49"/>
      <c r="NIO481" s="49"/>
      <c r="NIP481" s="49"/>
      <c r="NIQ481" s="49"/>
      <c r="NIR481" s="49"/>
      <c r="NIS481" s="49"/>
      <c r="NIT481" s="49"/>
      <c r="NIU481" s="49"/>
      <c r="NIV481" s="49"/>
      <c r="NIW481" s="49"/>
      <c r="NIX481" s="49"/>
      <c r="NIY481" s="49"/>
      <c r="NIZ481" s="49"/>
      <c r="NJA481" s="49"/>
      <c r="NJB481" s="49"/>
      <c r="NJC481" s="49"/>
      <c r="NJD481" s="49"/>
      <c r="NJE481" s="49"/>
      <c r="NJF481" s="49"/>
      <c r="NJG481" s="49"/>
      <c r="NJH481" s="49"/>
      <c r="NJI481" s="49"/>
      <c r="NJJ481" s="49"/>
      <c r="NJK481" s="49"/>
      <c r="NJL481" s="49"/>
      <c r="NJM481" s="49"/>
      <c r="NJN481" s="49"/>
      <c r="NJO481" s="49"/>
      <c r="NJP481" s="49"/>
      <c r="NJQ481" s="49"/>
      <c r="NJR481" s="49"/>
      <c r="NJS481" s="49"/>
      <c r="NJT481" s="49"/>
      <c r="NJU481" s="49"/>
      <c r="NJV481" s="49"/>
      <c r="NJW481" s="49"/>
      <c r="NJX481" s="49"/>
      <c r="NJY481" s="49"/>
      <c r="NJZ481" s="49"/>
      <c r="NKA481" s="49"/>
      <c r="NKB481" s="49"/>
      <c r="NKC481" s="49"/>
      <c r="NKD481" s="49"/>
      <c r="NKE481" s="49"/>
      <c r="NKF481" s="49"/>
      <c r="NKG481" s="49"/>
      <c r="NKH481" s="49"/>
      <c r="NKI481" s="49"/>
      <c r="NKJ481" s="49"/>
      <c r="NKK481" s="49"/>
      <c r="NKL481" s="49"/>
      <c r="NKM481" s="49"/>
      <c r="NKN481" s="49"/>
      <c r="NKO481" s="49"/>
      <c r="NKP481" s="49"/>
      <c r="NKQ481" s="49"/>
      <c r="NKR481" s="49"/>
      <c r="NKS481" s="49"/>
      <c r="NKT481" s="49"/>
      <c r="NKU481" s="49"/>
      <c r="NKV481" s="49"/>
      <c r="NKW481" s="49"/>
      <c r="NKX481" s="49"/>
      <c r="NKY481" s="49"/>
      <c r="NKZ481" s="49"/>
      <c r="NLA481" s="49"/>
      <c r="NLB481" s="49"/>
      <c r="NLC481" s="49"/>
      <c r="NLD481" s="49"/>
      <c r="NLE481" s="49"/>
      <c r="NLF481" s="49"/>
      <c r="NLG481" s="49"/>
      <c r="NLH481" s="49"/>
      <c r="NLI481" s="49"/>
      <c r="NLJ481" s="49"/>
      <c r="NLK481" s="49"/>
      <c r="NLL481" s="49"/>
      <c r="NLM481" s="49"/>
      <c r="NLN481" s="49"/>
      <c r="NLO481" s="49"/>
      <c r="NLP481" s="49"/>
      <c r="NLQ481" s="49"/>
      <c r="NLR481" s="49"/>
      <c r="NLS481" s="49"/>
      <c r="NLT481" s="49"/>
      <c r="NLU481" s="49"/>
      <c r="NLV481" s="49"/>
      <c r="NLW481" s="49"/>
      <c r="NLX481" s="49"/>
      <c r="NLY481" s="49"/>
      <c r="NLZ481" s="49"/>
      <c r="NMA481" s="49"/>
      <c r="NMB481" s="49"/>
      <c r="NMC481" s="49"/>
      <c r="NMD481" s="49"/>
      <c r="NME481" s="49"/>
      <c r="NMF481" s="49"/>
      <c r="NMG481" s="49"/>
      <c r="NMH481" s="49"/>
      <c r="NMI481" s="49"/>
      <c r="NMJ481" s="49"/>
      <c r="NMK481" s="49"/>
      <c r="NML481" s="49"/>
      <c r="NMM481" s="49"/>
      <c r="NMN481" s="49"/>
      <c r="NMO481" s="49"/>
      <c r="NMP481" s="49"/>
      <c r="NMQ481" s="49"/>
      <c r="NMR481" s="49"/>
      <c r="NMS481" s="49"/>
      <c r="NMT481" s="49"/>
      <c r="NMU481" s="49"/>
      <c r="NMV481" s="49"/>
      <c r="NMW481" s="49"/>
      <c r="NMX481" s="49"/>
      <c r="NMY481" s="49"/>
      <c r="NMZ481" s="49"/>
      <c r="NNA481" s="49"/>
      <c r="NNB481" s="49"/>
      <c r="NNC481" s="49"/>
      <c r="NND481" s="49"/>
      <c r="NNE481" s="49"/>
      <c r="NNF481" s="49"/>
      <c r="NNG481" s="49"/>
      <c r="NNH481" s="49"/>
      <c r="NNI481" s="49"/>
      <c r="NNJ481" s="49"/>
      <c r="NNK481" s="49"/>
      <c r="NNL481" s="49"/>
      <c r="NNM481" s="49"/>
      <c r="NNN481" s="49"/>
      <c r="NNO481" s="49"/>
      <c r="NNP481" s="49"/>
      <c r="NNQ481" s="49"/>
      <c r="NNR481" s="49"/>
      <c r="NNS481" s="49"/>
      <c r="NNT481" s="49"/>
      <c r="NNU481" s="49"/>
      <c r="NNV481" s="49"/>
      <c r="NNW481" s="49"/>
      <c r="NNX481" s="49"/>
      <c r="NNY481" s="49"/>
      <c r="NNZ481" s="49"/>
      <c r="NOA481" s="49"/>
      <c r="NOB481" s="49"/>
      <c r="NOC481" s="49"/>
      <c r="NOD481" s="49"/>
      <c r="NOE481" s="49"/>
      <c r="NOF481" s="49"/>
      <c r="NOG481" s="49"/>
      <c r="NOH481" s="49"/>
      <c r="NOI481" s="49"/>
      <c r="NOJ481" s="49"/>
      <c r="NOK481" s="49"/>
      <c r="NOL481" s="49"/>
      <c r="NOM481" s="49"/>
      <c r="NON481" s="49"/>
      <c r="NOO481" s="49"/>
      <c r="NOP481" s="49"/>
      <c r="NOQ481" s="49"/>
      <c r="NOR481" s="49"/>
      <c r="NOS481" s="49"/>
      <c r="NOT481" s="49"/>
      <c r="NOU481" s="49"/>
      <c r="NOV481" s="49"/>
      <c r="NOW481" s="49"/>
      <c r="NOX481" s="49"/>
      <c r="NOY481" s="49"/>
      <c r="NOZ481" s="49"/>
      <c r="NPA481" s="49"/>
      <c r="NPB481" s="49"/>
      <c r="NPC481" s="49"/>
      <c r="NPD481" s="49"/>
      <c r="NPE481" s="49"/>
      <c r="NPF481" s="49"/>
      <c r="NPG481" s="49"/>
      <c r="NPH481" s="49"/>
      <c r="NPI481" s="49"/>
      <c r="NPJ481" s="49"/>
      <c r="NPK481" s="49"/>
      <c r="NPL481" s="49"/>
      <c r="NPM481" s="49"/>
      <c r="NPN481" s="49"/>
      <c r="NPO481" s="49"/>
      <c r="NPP481" s="49"/>
      <c r="NPQ481" s="49"/>
      <c r="NPR481" s="49"/>
      <c r="NPS481" s="49"/>
      <c r="NPT481" s="49"/>
      <c r="NPU481" s="49"/>
      <c r="NPV481" s="49"/>
      <c r="NPW481" s="49"/>
      <c r="NPX481" s="49"/>
      <c r="NPY481" s="49"/>
      <c r="NPZ481" s="49"/>
      <c r="NQA481" s="49"/>
      <c r="NQB481" s="49"/>
      <c r="NQC481" s="49"/>
      <c r="NQD481" s="49"/>
      <c r="NQE481" s="49"/>
      <c r="NQF481" s="49"/>
      <c r="NQG481" s="49"/>
      <c r="NQH481" s="49"/>
      <c r="NQI481" s="49"/>
      <c r="NQJ481" s="49"/>
      <c r="NQK481" s="49"/>
      <c r="NQL481" s="49"/>
      <c r="NQM481" s="49"/>
      <c r="NQN481" s="49"/>
      <c r="NQO481" s="49"/>
      <c r="NQP481" s="49"/>
      <c r="NQQ481" s="49"/>
      <c r="NQR481" s="49"/>
      <c r="NQS481" s="49"/>
      <c r="NQT481" s="49"/>
      <c r="NQU481" s="49"/>
      <c r="NQV481" s="49"/>
      <c r="NQW481" s="49"/>
      <c r="NQX481" s="49"/>
      <c r="NQY481" s="49"/>
      <c r="NQZ481" s="49"/>
      <c r="NRA481" s="49"/>
      <c r="NRB481" s="49"/>
      <c r="NRC481" s="49"/>
      <c r="NRD481" s="49"/>
      <c r="NRE481" s="49"/>
      <c r="NRF481" s="49"/>
      <c r="NRG481" s="49"/>
      <c r="NRH481" s="49"/>
      <c r="NRI481" s="49"/>
      <c r="NRJ481" s="49"/>
      <c r="NRK481" s="49"/>
      <c r="NRL481" s="49"/>
      <c r="NRM481" s="49"/>
      <c r="NRN481" s="49"/>
      <c r="NRO481" s="49"/>
      <c r="NRP481" s="49"/>
      <c r="NRQ481" s="49"/>
      <c r="NRR481" s="49"/>
      <c r="NRS481" s="49"/>
      <c r="NRT481" s="49"/>
      <c r="NRU481" s="49"/>
      <c r="NRV481" s="49"/>
      <c r="NRW481" s="49"/>
      <c r="NRX481" s="49"/>
      <c r="NRY481" s="49"/>
      <c r="NRZ481" s="49"/>
      <c r="NSA481" s="49"/>
      <c r="NSB481" s="49"/>
      <c r="NSC481" s="49"/>
      <c r="NSD481" s="49"/>
      <c r="NSE481" s="49"/>
      <c r="NSF481" s="49"/>
      <c r="NSG481" s="49"/>
      <c r="NSH481" s="49"/>
      <c r="NSI481" s="49"/>
      <c r="NSJ481" s="49"/>
      <c r="NSK481" s="49"/>
      <c r="NSL481" s="49"/>
      <c r="NSM481" s="49"/>
      <c r="NSN481" s="49"/>
      <c r="NSO481" s="49"/>
      <c r="NSP481" s="49"/>
      <c r="NSQ481" s="49"/>
      <c r="NSR481" s="49"/>
      <c r="NSS481" s="49"/>
      <c r="NST481" s="49"/>
      <c r="NSU481" s="49"/>
      <c r="NSV481" s="49"/>
      <c r="NSW481" s="49"/>
      <c r="NSX481" s="49"/>
      <c r="NSY481" s="49"/>
      <c r="NSZ481" s="49"/>
      <c r="NTA481" s="49"/>
      <c r="NTB481" s="49"/>
      <c r="NTC481" s="49"/>
      <c r="NTD481" s="49"/>
      <c r="NTE481" s="49"/>
      <c r="NTF481" s="49"/>
      <c r="NTG481" s="49"/>
      <c r="NTH481" s="49"/>
      <c r="NTI481" s="49"/>
      <c r="NTJ481" s="49"/>
      <c r="NTK481" s="49"/>
      <c r="NTL481" s="49"/>
      <c r="NTM481" s="49"/>
      <c r="NTN481" s="49"/>
      <c r="NTO481" s="49"/>
      <c r="NTP481" s="49"/>
      <c r="NTQ481" s="49"/>
      <c r="NTR481" s="49"/>
      <c r="NTS481" s="49"/>
      <c r="NTT481" s="49"/>
      <c r="NTU481" s="49"/>
      <c r="NTV481" s="49"/>
      <c r="NTW481" s="49"/>
      <c r="NTX481" s="49"/>
      <c r="NTY481" s="49"/>
      <c r="NTZ481" s="49"/>
      <c r="NUA481" s="49"/>
      <c r="NUB481" s="49"/>
      <c r="NUC481" s="49"/>
      <c r="NUD481" s="49"/>
      <c r="NUE481" s="49"/>
      <c r="NUF481" s="49"/>
      <c r="NUG481" s="49"/>
      <c r="NUH481" s="49"/>
      <c r="NUI481" s="49"/>
      <c r="NUJ481" s="49"/>
      <c r="NUK481" s="49"/>
      <c r="NUL481" s="49"/>
      <c r="NUM481" s="49"/>
      <c r="NUN481" s="49"/>
      <c r="NUO481" s="49"/>
      <c r="NUP481" s="49"/>
      <c r="NUQ481" s="49"/>
      <c r="NUR481" s="49"/>
      <c r="NUS481" s="49"/>
      <c r="NUT481" s="49"/>
      <c r="NUU481" s="49"/>
      <c r="NUV481" s="49"/>
      <c r="NUW481" s="49"/>
      <c r="NUX481" s="49"/>
      <c r="NUY481" s="49"/>
      <c r="NUZ481" s="49"/>
      <c r="NVA481" s="49"/>
      <c r="NVB481" s="49"/>
      <c r="NVC481" s="49"/>
      <c r="NVD481" s="49"/>
      <c r="NVE481" s="49"/>
      <c r="NVF481" s="49"/>
      <c r="NVG481" s="49"/>
      <c r="NVH481" s="49"/>
      <c r="NVI481" s="49"/>
      <c r="NVJ481" s="49"/>
      <c r="NVK481" s="49"/>
      <c r="NVL481" s="49"/>
      <c r="NVM481" s="49"/>
      <c r="NVN481" s="49"/>
      <c r="NVO481" s="49"/>
      <c r="NVP481" s="49"/>
      <c r="NVQ481" s="49"/>
      <c r="NVR481" s="49"/>
      <c r="NVS481" s="49"/>
      <c r="NVT481" s="49"/>
      <c r="NVU481" s="49"/>
      <c r="NVV481" s="49"/>
      <c r="NVW481" s="49"/>
      <c r="NVX481" s="49"/>
      <c r="NVY481" s="49"/>
      <c r="NVZ481" s="49"/>
      <c r="NWA481" s="49"/>
      <c r="NWB481" s="49"/>
      <c r="NWC481" s="49"/>
      <c r="NWD481" s="49"/>
      <c r="NWE481" s="49"/>
      <c r="NWF481" s="49"/>
      <c r="NWG481" s="49"/>
      <c r="NWH481" s="49"/>
      <c r="NWI481" s="49"/>
      <c r="NWJ481" s="49"/>
      <c r="NWK481" s="49"/>
      <c r="NWL481" s="49"/>
      <c r="NWM481" s="49"/>
      <c r="NWN481" s="49"/>
      <c r="NWO481" s="49"/>
      <c r="NWP481" s="49"/>
      <c r="NWQ481" s="49"/>
      <c r="NWR481" s="49"/>
      <c r="NWS481" s="49"/>
      <c r="NWT481" s="49"/>
      <c r="NWU481" s="49"/>
      <c r="NWV481" s="49"/>
      <c r="NWW481" s="49"/>
      <c r="NWX481" s="49"/>
      <c r="NWY481" s="49"/>
      <c r="NWZ481" s="49"/>
      <c r="NXA481" s="49"/>
      <c r="NXB481" s="49"/>
      <c r="NXC481" s="49"/>
      <c r="NXD481" s="49"/>
      <c r="NXE481" s="49"/>
      <c r="NXF481" s="49"/>
      <c r="NXG481" s="49"/>
      <c r="NXH481" s="49"/>
      <c r="NXI481" s="49"/>
      <c r="NXJ481" s="49"/>
      <c r="NXK481" s="49"/>
      <c r="NXL481" s="49"/>
      <c r="NXM481" s="49"/>
      <c r="NXN481" s="49"/>
      <c r="NXO481" s="49"/>
      <c r="NXP481" s="49"/>
      <c r="NXQ481" s="49"/>
      <c r="NXR481" s="49"/>
      <c r="NXS481" s="49"/>
      <c r="NXT481" s="49"/>
      <c r="NXU481" s="49"/>
      <c r="NXV481" s="49"/>
      <c r="NXW481" s="49"/>
      <c r="NXX481" s="49"/>
      <c r="NXY481" s="49"/>
      <c r="NXZ481" s="49"/>
      <c r="NYA481" s="49"/>
      <c r="NYB481" s="49"/>
      <c r="NYC481" s="49"/>
      <c r="NYD481" s="49"/>
      <c r="NYE481" s="49"/>
      <c r="NYF481" s="49"/>
      <c r="NYG481" s="49"/>
      <c r="NYH481" s="49"/>
      <c r="NYI481" s="49"/>
      <c r="NYJ481" s="49"/>
      <c r="NYK481" s="49"/>
      <c r="NYL481" s="49"/>
      <c r="NYM481" s="49"/>
      <c r="NYN481" s="49"/>
      <c r="NYO481" s="49"/>
      <c r="NYP481" s="49"/>
      <c r="NYQ481" s="49"/>
      <c r="NYR481" s="49"/>
      <c r="NYS481" s="49"/>
      <c r="NYT481" s="49"/>
      <c r="NYU481" s="49"/>
      <c r="NYV481" s="49"/>
      <c r="NYW481" s="49"/>
      <c r="NYX481" s="49"/>
      <c r="NYY481" s="49"/>
      <c r="NYZ481" s="49"/>
      <c r="NZA481" s="49"/>
      <c r="NZB481" s="49"/>
      <c r="NZC481" s="49"/>
      <c r="NZD481" s="49"/>
      <c r="NZE481" s="49"/>
      <c r="NZF481" s="49"/>
      <c r="NZG481" s="49"/>
      <c r="NZH481" s="49"/>
      <c r="NZI481" s="49"/>
      <c r="NZJ481" s="49"/>
      <c r="NZK481" s="49"/>
      <c r="NZL481" s="49"/>
      <c r="NZM481" s="49"/>
      <c r="NZN481" s="49"/>
      <c r="NZO481" s="49"/>
      <c r="NZP481" s="49"/>
      <c r="NZQ481" s="49"/>
      <c r="NZR481" s="49"/>
      <c r="NZS481" s="49"/>
      <c r="NZT481" s="49"/>
      <c r="NZU481" s="49"/>
      <c r="NZV481" s="49"/>
      <c r="NZW481" s="49"/>
      <c r="NZX481" s="49"/>
      <c r="NZY481" s="49"/>
      <c r="NZZ481" s="49"/>
      <c r="OAA481" s="49"/>
      <c r="OAB481" s="49"/>
      <c r="OAC481" s="49"/>
      <c r="OAD481" s="49"/>
      <c r="OAE481" s="49"/>
      <c r="OAF481" s="49"/>
      <c r="OAG481" s="49"/>
      <c r="OAH481" s="49"/>
      <c r="OAI481" s="49"/>
      <c r="OAJ481" s="49"/>
      <c r="OAK481" s="49"/>
      <c r="OAL481" s="49"/>
      <c r="OAM481" s="49"/>
      <c r="OAN481" s="49"/>
      <c r="OAO481" s="49"/>
      <c r="OAP481" s="49"/>
      <c r="OAQ481" s="49"/>
      <c r="OAR481" s="49"/>
      <c r="OAS481" s="49"/>
      <c r="OAT481" s="49"/>
      <c r="OAU481" s="49"/>
      <c r="OAV481" s="49"/>
      <c r="OAW481" s="49"/>
      <c r="OAX481" s="49"/>
      <c r="OAY481" s="49"/>
      <c r="OAZ481" s="49"/>
      <c r="OBA481" s="49"/>
      <c r="OBB481" s="49"/>
      <c r="OBC481" s="49"/>
      <c r="OBD481" s="49"/>
      <c r="OBE481" s="49"/>
      <c r="OBF481" s="49"/>
      <c r="OBG481" s="49"/>
      <c r="OBH481" s="49"/>
      <c r="OBI481" s="49"/>
      <c r="OBJ481" s="49"/>
      <c r="OBK481" s="49"/>
      <c r="OBL481" s="49"/>
      <c r="OBM481" s="49"/>
      <c r="OBN481" s="49"/>
      <c r="OBO481" s="49"/>
      <c r="OBP481" s="49"/>
      <c r="OBQ481" s="49"/>
      <c r="OBR481" s="49"/>
      <c r="OBS481" s="49"/>
      <c r="OBT481" s="49"/>
      <c r="OBU481" s="49"/>
      <c r="OBV481" s="49"/>
      <c r="OBW481" s="49"/>
      <c r="OBX481" s="49"/>
      <c r="OBY481" s="49"/>
      <c r="OBZ481" s="49"/>
      <c r="OCA481" s="49"/>
      <c r="OCB481" s="49"/>
      <c r="OCC481" s="49"/>
      <c r="OCD481" s="49"/>
      <c r="OCE481" s="49"/>
      <c r="OCF481" s="49"/>
      <c r="OCG481" s="49"/>
      <c r="OCH481" s="49"/>
      <c r="OCI481" s="49"/>
      <c r="OCJ481" s="49"/>
      <c r="OCK481" s="49"/>
      <c r="OCL481" s="49"/>
      <c r="OCM481" s="49"/>
      <c r="OCN481" s="49"/>
      <c r="OCO481" s="49"/>
      <c r="OCP481" s="49"/>
      <c r="OCQ481" s="49"/>
      <c r="OCR481" s="49"/>
      <c r="OCS481" s="49"/>
      <c r="OCT481" s="49"/>
      <c r="OCU481" s="49"/>
      <c r="OCV481" s="49"/>
      <c r="OCW481" s="49"/>
      <c r="OCX481" s="49"/>
      <c r="OCY481" s="49"/>
      <c r="OCZ481" s="49"/>
      <c r="ODA481" s="49"/>
      <c r="ODB481" s="49"/>
      <c r="ODC481" s="49"/>
      <c r="ODD481" s="49"/>
      <c r="ODE481" s="49"/>
      <c r="ODF481" s="49"/>
      <c r="ODG481" s="49"/>
      <c r="ODH481" s="49"/>
      <c r="ODI481" s="49"/>
      <c r="ODJ481" s="49"/>
      <c r="ODK481" s="49"/>
      <c r="ODL481" s="49"/>
      <c r="ODM481" s="49"/>
      <c r="ODN481" s="49"/>
      <c r="ODO481" s="49"/>
      <c r="ODP481" s="49"/>
      <c r="ODQ481" s="49"/>
      <c r="ODR481" s="49"/>
      <c r="ODS481" s="49"/>
      <c r="ODT481" s="49"/>
      <c r="ODU481" s="49"/>
      <c r="ODV481" s="49"/>
      <c r="ODW481" s="49"/>
      <c r="ODX481" s="49"/>
      <c r="ODY481" s="49"/>
      <c r="ODZ481" s="49"/>
      <c r="OEA481" s="49"/>
      <c r="OEB481" s="49"/>
      <c r="OEC481" s="49"/>
      <c r="OED481" s="49"/>
      <c r="OEE481" s="49"/>
      <c r="OEF481" s="49"/>
      <c r="OEG481" s="49"/>
      <c r="OEH481" s="49"/>
      <c r="OEI481" s="49"/>
      <c r="OEJ481" s="49"/>
      <c r="OEK481" s="49"/>
      <c r="OEL481" s="49"/>
      <c r="OEM481" s="49"/>
      <c r="OEN481" s="49"/>
      <c r="OEO481" s="49"/>
      <c r="OEP481" s="49"/>
      <c r="OEQ481" s="49"/>
      <c r="OER481" s="49"/>
      <c r="OES481" s="49"/>
      <c r="OET481" s="49"/>
      <c r="OEU481" s="49"/>
      <c r="OEV481" s="49"/>
      <c r="OEW481" s="49"/>
      <c r="OEX481" s="49"/>
      <c r="OEY481" s="49"/>
      <c r="OEZ481" s="49"/>
      <c r="OFA481" s="49"/>
      <c r="OFB481" s="49"/>
      <c r="OFC481" s="49"/>
      <c r="OFD481" s="49"/>
      <c r="OFE481" s="49"/>
      <c r="OFF481" s="49"/>
      <c r="OFG481" s="49"/>
      <c r="OFH481" s="49"/>
      <c r="OFI481" s="49"/>
      <c r="OFJ481" s="49"/>
      <c r="OFK481" s="49"/>
      <c r="OFL481" s="49"/>
      <c r="OFM481" s="49"/>
      <c r="OFN481" s="49"/>
      <c r="OFO481" s="49"/>
      <c r="OFP481" s="49"/>
      <c r="OFQ481" s="49"/>
      <c r="OFR481" s="49"/>
      <c r="OFS481" s="49"/>
      <c r="OFT481" s="49"/>
      <c r="OFU481" s="49"/>
      <c r="OFV481" s="49"/>
      <c r="OFW481" s="49"/>
      <c r="OFX481" s="49"/>
      <c r="OFY481" s="49"/>
      <c r="OFZ481" s="49"/>
      <c r="OGA481" s="49"/>
      <c r="OGB481" s="49"/>
      <c r="OGC481" s="49"/>
      <c r="OGD481" s="49"/>
      <c r="OGE481" s="49"/>
      <c r="OGF481" s="49"/>
      <c r="OGG481" s="49"/>
      <c r="OGH481" s="49"/>
      <c r="OGI481" s="49"/>
      <c r="OGJ481" s="49"/>
      <c r="OGK481" s="49"/>
      <c r="OGL481" s="49"/>
      <c r="OGM481" s="49"/>
      <c r="OGN481" s="49"/>
      <c r="OGO481" s="49"/>
      <c r="OGP481" s="49"/>
      <c r="OGQ481" s="49"/>
      <c r="OGR481" s="49"/>
      <c r="OGS481" s="49"/>
      <c r="OGT481" s="49"/>
      <c r="OGU481" s="49"/>
      <c r="OGV481" s="49"/>
      <c r="OGW481" s="49"/>
      <c r="OGX481" s="49"/>
      <c r="OGY481" s="49"/>
      <c r="OGZ481" s="49"/>
      <c r="OHA481" s="49"/>
      <c r="OHB481" s="49"/>
      <c r="OHC481" s="49"/>
      <c r="OHD481" s="49"/>
      <c r="OHE481" s="49"/>
      <c r="OHF481" s="49"/>
      <c r="OHG481" s="49"/>
      <c r="OHH481" s="49"/>
      <c r="OHI481" s="49"/>
      <c r="OHJ481" s="49"/>
      <c r="OHK481" s="49"/>
      <c r="OHL481" s="49"/>
      <c r="OHM481" s="49"/>
      <c r="OHN481" s="49"/>
      <c r="OHO481" s="49"/>
      <c r="OHP481" s="49"/>
      <c r="OHQ481" s="49"/>
      <c r="OHR481" s="49"/>
      <c r="OHS481" s="49"/>
      <c r="OHT481" s="49"/>
      <c r="OHU481" s="49"/>
      <c r="OHV481" s="49"/>
      <c r="OHW481" s="49"/>
      <c r="OHX481" s="49"/>
      <c r="OHY481" s="49"/>
      <c r="OHZ481" s="49"/>
      <c r="OIA481" s="49"/>
      <c r="OIB481" s="49"/>
      <c r="OIC481" s="49"/>
      <c r="OID481" s="49"/>
      <c r="OIE481" s="49"/>
      <c r="OIF481" s="49"/>
      <c r="OIG481" s="49"/>
      <c r="OIH481" s="49"/>
      <c r="OII481" s="49"/>
      <c r="OIJ481" s="49"/>
      <c r="OIK481" s="49"/>
      <c r="OIL481" s="49"/>
      <c r="OIM481" s="49"/>
      <c r="OIN481" s="49"/>
      <c r="OIO481" s="49"/>
      <c r="OIP481" s="49"/>
      <c r="OIQ481" s="49"/>
      <c r="OIR481" s="49"/>
      <c r="OIS481" s="49"/>
      <c r="OIT481" s="49"/>
      <c r="OIU481" s="49"/>
      <c r="OIV481" s="49"/>
      <c r="OIW481" s="49"/>
      <c r="OIX481" s="49"/>
      <c r="OIY481" s="49"/>
      <c r="OIZ481" s="49"/>
      <c r="OJA481" s="49"/>
      <c r="OJB481" s="49"/>
      <c r="OJC481" s="49"/>
      <c r="OJD481" s="49"/>
      <c r="OJE481" s="49"/>
      <c r="OJF481" s="49"/>
      <c r="OJG481" s="49"/>
      <c r="OJH481" s="49"/>
      <c r="OJI481" s="49"/>
      <c r="OJJ481" s="49"/>
      <c r="OJK481" s="49"/>
      <c r="OJL481" s="49"/>
      <c r="OJM481" s="49"/>
      <c r="OJN481" s="49"/>
      <c r="OJO481" s="49"/>
      <c r="OJP481" s="49"/>
      <c r="OJQ481" s="49"/>
      <c r="OJR481" s="49"/>
      <c r="OJS481" s="49"/>
      <c r="OJT481" s="49"/>
      <c r="OJU481" s="49"/>
      <c r="OJV481" s="49"/>
      <c r="OJW481" s="49"/>
      <c r="OJX481" s="49"/>
      <c r="OJY481" s="49"/>
      <c r="OJZ481" s="49"/>
      <c r="OKA481" s="49"/>
      <c r="OKB481" s="49"/>
      <c r="OKC481" s="49"/>
      <c r="OKD481" s="49"/>
      <c r="OKE481" s="49"/>
      <c r="OKF481" s="49"/>
      <c r="OKG481" s="49"/>
      <c r="OKH481" s="49"/>
      <c r="OKI481" s="49"/>
      <c r="OKJ481" s="49"/>
      <c r="OKK481" s="49"/>
      <c r="OKL481" s="49"/>
      <c r="OKM481" s="49"/>
      <c r="OKN481" s="49"/>
      <c r="OKO481" s="49"/>
      <c r="OKP481" s="49"/>
      <c r="OKQ481" s="49"/>
      <c r="OKR481" s="49"/>
      <c r="OKS481" s="49"/>
      <c r="OKT481" s="49"/>
      <c r="OKU481" s="49"/>
      <c r="OKV481" s="49"/>
      <c r="OKW481" s="49"/>
      <c r="OKX481" s="49"/>
      <c r="OKY481" s="49"/>
      <c r="OKZ481" s="49"/>
      <c r="OLA481" s="49"/>
      <c r="OLB481" s="49"/>
      <c r="OLC481" s="49"/>
      <c r="OLD481" s="49"/>
      <c r="OLE481" s="49"/>
      <c r="OLF481" s="49"/>
      <c r="OLG481" s="49"/>
      <c r="OLH481" s="49"/>
      <c r="OLI481" s="49"/>
      <c r="OLJ481" s="49"/>
      <c r="OLK481" s="49"/>
      <c r="OLL481" s="49"/>
      <c r="OLM481" s="49"/>
      <c r="OLN481" s="49"/>
      <c r="OLO481" s="49"/>
      <c r="OLP481" s="49"/>
      <c r="OLQ481" s="49"/>
      <c r="OLR481" s="49"/>
      <c r="OLS481" s="49"/>
      <c r="OLT481" s="49"/>
      <c r="OLU481" s="49"/>
      <c r="OLV481" s="49"/>
      <c r="OLW481" s="49"/>
      <c r="OLX481" s="49"/>
      <c r="OLY481" s="49"/>
      <c r="OLZ481" s="49"/>
      <c r="OMA481" s="49"/>
      <c r="OMB481" s="49"/>
      <c r="OMC481" s="49"/>
      <c r="OMD481" s="49"/>
      <c r="OME481" s="49"/>
      <c r="OMF481" s="49"/>
      <c r="OMG481" s="49"/>
      <c r="OMH481" s="49"/>
      <c r="OMI481" s="49"/>
      <c r="OMJ481" s="49"/>
      <c r="OMK481" s="49"/>
      <c r="OML481" s="49"/>
      <c r="OMM481" s="49"/>
      <c r="OMN481" s="49"/>
      <c r="OMO481" s="49"/>
      <c r="OMP481" s="49"/>
      <c r="OMQ481" s="49"/>
      <c r="OMR481" s="49"/>
      <c r="OMS481" s="49"/>
      <c r="OMT481" s="49"/>
      <c r="OMU481" s="49"/>
      <c r="OMV481" s="49"/>
      <c r="OMW481" s="49"/>
      <c r="OMX481" s="49"/>
      <c r="OMY481" s="49"/>
      <c r="OMZ481" s="49"/>
      <c r="ONA481" s="49"/>
      <c r="ONB481" s="49"/>
      <c r="ONC481" s="49"/>
      <c r="OND481" s="49"/>
      <c r="ONE481" s="49"/>
      <c r="ONF481" s="49"/>
      <c r="ONG481" s="49"/>
      <c r="ONH481" s="49"/>
      <c r="ONI481" s="49"/>
      <c r="ONJ481" s="49"/>
      <c r="ONK481" s="49"/>
      <c r="ONL481" s="49"/>
      <c r="ONM481" s="49"/>
      <c r="ONN481" s="49"/>
      <c r="ONO481" s="49"/>
      <c r="ONP481" s="49"/>
      <c r="ONQ481" s="49"/>
      <c r="ONR481" s="49"/>
      <c r="ONS481" s="49"/>
      <c r="ONT481" s="49"/>
      <c r="ONU481" s="49"/>
      <c r="ONV481" s="49"/>
      <c r="ONW481" s="49"/>
      <c r="ONX481" s="49"/>
      <c r="ONY481" s="49"/>
      <c r="ONZ481" s="49"/>
      <c r="OOA481" s="49"/>
      <c r="OOB481" s="49"/>
      <c r="OOC481" s="49"/>
      <c r="OOD481" s="49"/>
      <c r="OOE481" s="49"/>
      <c r="OOF481" s="49"/>
      <c r="OOG481" s="49"/>
      <c r="OOH481" s="49"/>
      <c r="OOI481" s="49"/>
      <c r="OOJ481" s="49"/>
      <c r="OOK481" s="49"/>
      <c r="OOL481" s="49"/>
      <c r="OOM481" s="49"/>
      <c r="OON481" s="49"/>
      <c r="OOO481" s="49"/>
      <c r="OOP481" s="49"/>
      <c r="OOQ481" s="49"/>
      <c r="OOR481" s="49"/>
      <c r="OOS481" s="49"/>
      <c r="OOT481" s="49"/>
      <c r="OOU481" s="49"/>
      <c r="OOV481" s="49"/>
      <c r="OOW481" s="49"/>
      <c r="OOX481" s="49"/>
      <c r="OOY481" s="49"/>
      <c r="OOZ481" s="49"/>
      <c r="OPA481" s="49"/>
      <c r="OPB481" s="49"/>
      <c r="OPC481" s="49"/>
      <c r="OPD481" s="49"/>
      <c r="OPE481" s="49"/>
      <c r="OPF481" s="49"/>
      <c r="OPG481" s="49"/>
      <c r="OPH481" s="49"/>
      <c r="OPI481" s="49"/>
      <c r="OPJ481" s="49"/>
      <c r="OPK481" s="49"/>
      <c r="OPL481" s="49"/>
      <c r="OPM481" s="49"/>
      <c r="OPN481" s="49"/>
      <c r="OPO481" s="49"/>
      <c r="OPP481" s="49"/>
      <c r="OPQ481" s="49"/>
      <c r="OPR481" s="49"/>
      <c r="OPS481" s="49"/>
      <c r="OPT481" s="49"/>
      <c r="OPU481" s="49"/>
      <c r="OPV481" s="49"/>
      <c r="OPW481" s="49"/>
      <c r="OPX481" s="49"/>
      <c r="OPY481" s="49"/>
      <c r="OPZ481" s="49"/>
      <c r="OQA481" s="49"/>
      <c r="OQB481" s="49"/>
      <c r="OQC481" s="49"/>
      <c r="OQD481" s="49"/>
      <c r="OQE481" s="49"/>
      <c r="OQF481" s="49"/>
      <c r="OQG481" s="49"/>
      <c r="OQH481" s="49"/>
      <c r="OQI481" s="49"/>
      <c r="OQJ481" s="49"/>
      <c r="OQK481" s="49"/>
      <c r="OQL481" s="49"/>
      <c r="OQM481" s="49"/>
      <c r="OQN481" s="49"/>
      <c r="OQO481" s="49"/>
      <c r="OQP481" s="49"/>
      <c r="OQQ481" s="49"/>
      <c r="OQR481" s="49"/>
      <c r="OQS481" s="49"/>
      <c r="OQT481" s="49"/>
      <c r="OQU481" s="49"/>
      <c r="OQV481" s="49"/>
      <c r="OQW481" s="49"/>
      <c r="OQX481" s="49"/>
      <c r="OQY481" s="49"/>
      <c r="OQZ481" s="49"/>
      <c r="ORA481" s="49"/>
      <c r="ORB481" s="49"/>
      <c r="ORC481" s="49"/>
      <c r="ORD481" s="49"/>
      <c r="ORE481" s="49"/>
      <c r="ORF481" s="49"/>
      <c r="ORG481" s="49"/>
      <c r="ORH481" s="49"/>
      <c r="ORI481" s="49"/>
      <c r="ORJ481" s="49"/>
      <c r="ORK481" s="49"/>
      <c r="ORL481" s="49"/>
      <c r="ORM481" s="49"/>
      <c r="ORN481" s="49"/>
      <c r="ORO481" s="49"/>
      <c r="ORP481" s="49"/>
      <c r="ORQ481" s="49"/>
      <c r="ORR481" s="49"/>
      <c r="ORS481" s="49"/>
      <c r="ORT481" s="49"/>
      <c r="ORU481" s="49"/>
      <c r="ORV481" s="49"/>
      <c r="ORW481" s="49"/>
      <c r="ORX481" s="49"/>
      <c r="ORY481" s="49"/>
      <c r="ORZ481" s="49"/>
      <c r="OSA481" s="49"/>
      <c r="OSB481" s="49"/>
      <c r="OSC481" s="49"/>
      <c r="OSD481" s="49"/>
      <c r="OSE481" s="49"/>
      <c r="OSF481" s="49"/>
      <c r="OSG481" s="49"/>
      <c r="OSH481" s="49"/>
      <c r="OSI481" s="49"/>
      <c r="OSJ481" s="49"/>
      <c r="OSK481" s="49"/>
      <c r="OSL481" s="49"/>
      <c r="OSM481" s="49"/>
      <c r="OSN481" s="49"/>
      <c r="OSO481" s="49"/>
      <c r="OSP481" s="49"/>
      <c r="OSQ481" s="49"/>
      <c r="OSR481" s="49"/>
      <c r="OSS481" s="49"/>
      <c r="OST481" s="49"/>
      <c r="OSU481" s="49"/>
      <c r="OSV481" s="49"/>
      <c r="OSW481" s="49"/>
      <c r="OSX481" s="49"/>
      <c r="OSY481" s="49"/>
      <c r="OSZ481" s="49"/>
      <c r="OTA481" s="49"/>
      <c r="OTB481" s="49"/>
      <c r="OTC481" s="49"/>
      <c r="OTD481" s="49"/>
      <c r="OTE481" s="49"/>
      <c r="OTF481" s="49"/>
      <c r="OTG481" s="49"/>
      <c r="OTH481" s="49"/>
      <c r="OTI481" s="49"/>
      <c r="OTJ481" s="49"/>
      <c r="OTK481" s="49"/>
      <c r="OTL481" s="49"/>
      <c r="OTM481" s="49"/>
      <c r="OTN481" s="49"/>
      <c r="OTO481" s="49"/>
      <c r="OTP481" s="49"/>
      <c r="OTQ481" s="49"/>
      <c r="OTR481" s="49"/>
      <c r="OTS481" s="49"/>
      <c r="OTT481" s="49"/>
      <c r="OTU481" s="49"/>
      <c r="OTV481" s="49"/>
      <c r="OTW481" s="49"/>
      <c r="OTX481" s="49"/>
      <c r="OTY481" s="49"/>
      <c r="OTZ481" s="49"/>
      <c r="OUA481" s="49"/>
      <c r="OUB481" s="49"/>
      <c r="OUC481" s="49"/>
      <c r="OUD481" s="49"/>
      <c r="OUE481" s="49"/>
      <c r="OUF481" s="49"/>
      <c r="OUG481" s="49"/>
      <c r="OUH481" s="49"/>
      <c r="OUI481" s="49"/>
      <c r="OUJ481" s="49"/>
      <c r="OUK481" s="49"/>
      <c r="OUL481" s="49"/>
      <c r="OUM481" s="49"/>
      <c r="OUN481" s="49"/>
      <c r="OUO481" s="49"/>
      <c r="OUP481" s="49"/>
      <c r="OUQ481" s="49"/>
      <c r="OUR481" s="49"/>
      <c r="OUS481" s="49"/>
      <c r="OUT481" s="49"/>
      <c r="OUU481" s="49"/>
      <c r="OUV481" s="49"/>
      <c r="OUW481" s="49"/>
      <c r="OUX481" s="49"/>
      <c r="OUY481" s="49"/>
      <c r="OUZ481" s="49"/>
      <c r="OVA481" s="49"/>
      <c r="OVB481" s="49"/>
      <c r="OVC481" s="49"/>
      <c r="OVD481" s="49"/>
      <c r="OVE481" s="49"/>
      <c r="OVF481" s="49"/>
      <c r="OVG481" s="49"/>
      <c r="OVH481" s="49"/>
      <c r="OVI481" s="49"/>
      <c r="OVJ481" s="49"/>
      <c r="OVK481" s="49"/>
      <c r="OVL481" s="49"/>
      <c r="OVM481" s="49"/>
      <c r="OVN481" s="49"/>
      <c r="OVO481" s="49"/>
      <c r="OVP481" s="49"/>
      <c r="OVQ481" s="49"/>
      <c r="OVR481" s="49"/>
      <c r="OVS481" s="49"/>
      <c r="OVT481" s="49"/>
      <c r="OVU481" s="49"/>
      <c r="OVV481" s="49"/>
      <c r="OVW481" s="49"/>
      <c r="OVX481" s="49"/>
      <c r="OVY481" s="49"/>
      <c r="OVZ481" s="49"/>
      <c r="OWA481" s="49"/>
      <c r="OWB481" s="49"/>
      <c r="OWC481" s="49"/>
      <c r="OWD481" s="49"/>
      <c r="OWE481" s="49"/>
      <c r="OWF481" s="49"/>
      <c r="OWG481" s="49"/>
      <c r="OWH481" s="49"/>
      <c r="OWI481" s="49"/>
      <c r="OWJ481" s="49"/>
      <c r="OWK481" s="49"/>
      <c r="OWL481" s="49"/>
      <c r="OWM481" s="49"/>
      <c r="OWN481" s="49"/>
      <c r="OWO481" s="49"/>
      <c r="OWP481" s="49"/>
      <c r="OWQ481" s="49"/>
      <c r="OWR481" s="49"/>
      <c r="OWS481" s="49"/>
      <c r="OWT481" s="49"/>
      <c r="OWU481" s="49"/>
      <c r="OWV481" s="49"/>
      <c r="OWW481" s="49"/>
      <c r="OWX481" s="49"/>
      <c r="OWY481" s="49"/>
      <c r="OWZ481" s="49"/>
      <c r="OXA481" s="49"/>
      <c r="OXB481" s="49"/>
      <c r="OXC481" s="49"/>
      <c r="OXD481" s="49"/>
      <c r="OXE481" s="49"/>
      <c r="OXF481" s="49"/>
      <c r="OXG481" s="49"/>
      <c r="OXH481" s="49"/>
      <c r="OXI481" s="49"/>
      <c r="OXJ481" s="49"/>
      <c r="OXK481" s="49"/>
      <c r="OXL481" s="49"/>
      <c r="OXM481" s="49"/>
      <c r="OXN481" s="49"/>
      <c r="OXO481" s="49"/>
      <c r="OXP481" s="49"/>
      <c r="OXQ481" s="49"/>
      <c r="OXR481" s="49"/>
      <c r="OXS481" s="49"/>
      <c r="OXT481" s="49"/>
      <c r="OXU481" s="49"/>
      <c r="OXV481" s="49"/>
      <c r="OXW481" s="49"/>
      <c r="OXX481" s="49"/>
      <c r="OXY481" s="49"/>
      <c r="OXZ481" s="49"/>
      <c r="OYA481" s="49"/>
      <c r="OYB481" s="49"/>
      <c r="OYC481" s="49"/>
      <c r="OYD481" s="49"/>
      <c r="OYE481" s="49"/>
      <c r="OYF481" s="49"/>
      <c r="OYG481" s="49"/>
      <c r="OYH481" s="49"/>
      <c r="OYI481" s="49"/>
      <c r="OYJ481" s="49"/>
      <c r="OYK481" s="49"/>
      <c r="OYL481" s="49"/>
      <c r="OYM481" s="49"/>
      <c r="OYN481" s="49"/>
      <c r="OYO481" s="49"/>
      <c r="OYP481" s="49"/>
      <c r="OYQ481" s="49"/>
      <c r="OYR481" s="49"/>
      <c r="OYS481" s="49"/>
      <c r="OYT481" s="49"/>
      <c r="OYU481" s="49"/>
      <c r="OYV481" s="49"/>
      <c r="OYW481" s="49"/>
      <c r="OYX481" s="49"/>
      <c r="OYY481" s="49"/>
      <c r="OYZ481" s="49"/>
      <c r="OZA481" s="49"/>
      <c r="OZB481" s="49"/>
      <c r="OZC481" s="49"/>
      <c r="OZD481" s="49"/>
      <c r="OZE481" s="49"/>
      <c r="OZF481" s="49"/>
      <c r="OZG481" s="49"/>
      <c r="OZH481" s="49"/>
      <c r="OZI481" s="49"/>
      <c r="OZJ481" s="49"/>
      <c r="OZK481" s="49"/>
      <c r="OZL481" s="49"/>
      <c r="OZM481" s="49"/>
      <c r="OZN481" s="49"/>
      <c r="OZO481" s="49"/>
      <c r="OZP481" s="49"/>
      <c r="OZQ481" s="49"/>
      <c r="OZR481" s="49"/>
      <c r="OZS481" s="49"/>
      <c r="OZT481" s="49"/>
      <c r="OZU481" s="49"/>
      <c r="OZV481" s="49"/>
      <c r="OZW481" s="49"/>
      <c r="OZX481" s="49"/>
      <c r="OZY481" s="49"/>
      <c r="OZZ481" s="49"/>
      <c r="PAA481" s="49"/>
      <c r="PAB481" s="49"/>
      <c r="PAC481" s="49"/>
      <c r="PAD481" s="49"/>
      <c r="PAE481" s="49"/>
      <c r="PAF481" s="49"/>
      <c r="PAG481" s="49"/>
      <c r="PAH481" s="49"/>
      <c r="PAI481" s="49"/>
      <c r="PAJ481" s="49"/>
      <c r="PAK481" s="49"/>
      <c r="PAL481" s="49"/>
      <c r="PAM481" s="49"/>
      <c r="PAN481" s="49"/>
      <c r="PAO481" s="49"/>
      <c r="PAP481" s="49"/>
      <c r="PAQ481" s="49"/>
      <c r="PAR481" s="49"/>
      <c r="PAS481" s="49"/>
      <c r="PAT481" s="49"/>
      <c r="PAU481" s="49"/>
      <c r="PAV481" s="49"/>
      <c r="PAW481" s="49"/>
      <c r="PAX481" s="49"/>
      <c r="PAY481" s="49"/>
      <c r="PAZ481" s="49"/>
      <c r="PBA481" s="49"/>
      <c r="PBB481" s="49"/>
      <c r="PBC481" s="49"/>
      <c r="PBD481" s="49"/>
      <c r="PBE481" s="49"/>
      <c r="PBF481" s="49"/>
      <c r="PBG481" s="49"/>
      <c r="PBH481" s="49"/>
      <c r="PBI481" s="49"/>
      <c r="PBJ481" s="49"/>
      <c r="PBK481" s="49"/>
      <c r="PBL481" s="49"/>
      <c r="PBM481" s="49"/>
      <c r="PBN481" s="49"/>
      <c r="PBO481" s="49"/>
      <c r="PBP481" s="49"/>
      <c r="PBQ481" s="49"/>
      <c r="PBR481" s="49"/>
      <c r="PBS481" s="49"/>
      <c r="PBT481" s="49"/>
      <c r="PBU481" s="49"/>
      <c r="PBV481" s="49"/>
      <c r="PBW481" s="49"/>
      <c r="PBX481" s="49"/>
      <c r="PBY481" s="49"/>
      <c r="PBZ481" s="49"/>
      <c r="PCA481" s="49"/>
      <c r="PCB481" s="49"/>
      <c r="PCC481" s="49"/>
      <c r="PCD481" s="49"/>
      <c r="PCE481" s="49"/>
      <c r="PCF481" s="49"/>
      <c r="PCG481" s="49"/>
      <c r="PCH481" s="49"/>
      <c r="PCI481" s="49"/>
      <c r="PCJ481" s="49"/>
      <c r="PCK481" s="49"/>
      <c r="PCL481" s="49"/>
      <c r="PCM481" s="49"/>
      <c r="PCN481" s="49"/>
      <c r="PCO481" s="49"/>
      <c r="PCP481" s="49"/>
      <c r="PCQ481" s="49"/>
      <c r="PCR481" s="49"/>
      <c r="PCS481" s="49"/>
      <c r="PCT481" s="49"/>
      <c r="PCU481" s="49"/>
      <c r="PCV481" s="49"/>
      <c r="PCW481" s="49"/>
      <c r="PCX481" s="49"/>
      <c r="PCY481" s="49"/>
      <c r="PCZ481" s="49"/>
      <c r="PDA481" s="49"/>
      <c r="PDB481" s="49"/>
      <c r="PDC481" s="49"/>
      <c r="PDD481" s="49"/>
      <c r="PDE481" s="49"/>
      <c r="PDF481" s="49"/>
      <c r="PDG481" s="49"/>
      <c r="PDH481" s="49"/>
      <c r="PDI481" s="49"/>
      <c r="PDJ481" s="49"/>
      <c r="PDK481" s="49"/>
      <c r="PDL481" s="49"/>
      <c r="PDM481" s="49"/>
      <c r="PDN481" s="49"/>
      <c r="PDO481" s="49"/>
      <c r="PDP481" s="49"/>
      <c r="PDQ481" s="49"/>
      <c r="PDR481" s="49"/>
      <c r="PDS481" s="49"/>
      <c r="PDT481" s="49"/>
      <c r="PDU481" s="49"/>
      <c r="PDV481" s="49"/>
      <c r="PDW481" s="49"/>
      <c r="PDX481" s="49"/>
      <c r="PDY481" s="49"/>
      <c r="PDZ481" s="49"/>
      <c r="PEA481" s="49"/>
      <c r="PEB481" s="49"/>
      <c r="PEC481" s="49"/>
      <c r="PED481" s="49"/>
      <c r="PEE481" s="49"/>
      <c r="PEF481" s="49"/>
      <c r="PEG481" s="49"/>
      <c r="PEH481" s="49"/>
      <c r="PEI481" s="49"/>
      <c r="PEJ481" s="49"/>
      <c r="PEK481" s="49"/>
      <c r="PEL481" s="49"/>
      <c r="PEM481" s="49"/>
      <c r="PEN481" s="49"/>
      <c r="PEO481" s="49"/>
      <c r="PEP481" s="49"/>
      <c r="PEQ481" s="49"/>
      <c r="PER481" s="49"/>
      <c r="PES481" s="49"/>
      <c r="PET481" s="49"/>
      <c r="PEU481" s="49"/>
      <c r="PEV481" s="49"/>
      <c r="PEW481" s="49"/>
      <c r="PEX481" s="49"/>
      <c r="PEY481" s="49"/>
      <c r="PEZ481" s="49"/>
      <c r="PFA481" s="49"/>
      <c r="PFB481" s="49"/>
      <c r="PFC481" s="49"/>
      <c r="PFD481" s="49"/>
      <c r="PFE481" s="49"/>
      <c r="PFF481" s="49"/>
      <c r="PFG481" s="49"/>
      <c r="PFH481" s="49"/>
      <c r="PFI481" s="49"/>
      <c r="PFJ481" s="49"/>
      <c r="PFK481" s="49"/>
      <c r="PFL481" s="49"/>
      <c r="PFM481" s="49"/>
      <c r="PFN481" s="49"/>
      <c r="PFO481" s="49"/>
      <c r="PFP481" s="49"/>
      <c r="PFQ481" s="49"/>
      <c r="PFR481" s="49"/>
      <c r="PFS481" s="49"/>
      <c r="PFT481" s="49"/>
      <c r="PFU481" s="49"/>
      <c r="PFV481" s="49"/>
      <c r="PFW481" s="49"/>
      <c r="PFX481" s="49"/>
      <c r="PFY481" s="49"/>
      <c r="PFZ481" s="49"/>
      <c r="PGA481" s="49"/>
      <c r="PGB481" s="49"/>
      <c r="PGC481" s="49"/>
      <c r="PGD481" s="49"/>
      <c r="PGE481" s="49"/>
      <c r="PGF481" s="49"/>
      <c r="PGG481" s="49"/>
      <c r="PGH481" s="49"/>
      <c r="PGI481" s="49"/>
      <c r="PGJ481" s="49"/>
      <c r="PGK481" s="49"/>
      <c r="PGL481" s="49"/>
      <c r="PGM481" s="49"/>
      <c r="PGN481" s="49"/>
      <c r="PGO481" s="49"/>
      <c r="PGP481" s="49"/>
      <c r="PGQ481" s="49"/>
      <c r="PGR481" s="49"/>
      <c r="PGS481" s="49"/>
      <c r="PGT481" s="49"/>
      <c r="PGU481" s="49"/>
      <c r="PGV481" s="49"/>
      <c r="PGW481" s="49"/>
      <c r="PGX481" s="49"/>
      <c r="PGY481" s="49"/>
      <c r="PGZ481" s="49"/>
      <c r="PHA481" s="49"/>
      <c r="PHB481" s="49"/>
      <c r="PHC481" s="49"/>
      <c r="PHD481" s="49"/>
      <c r="PHE481" s="49"/>
      <c r="PHF481" s="49"/>
      <c r="PHG481" s="49"/>
      <c r="PHH481" s="49"/>
      <c r="PHI481" s="49"/>
      <c r="PHJ481" s="49"/>
      <c r="PHK481" s="49"/>
      <c r="PHL481" s="49"/>
      <c r="PHM481" s="49"/>
      <c r="PHN481" s="49"/>
      <c r="PHO481" s="49"/>
      <c r="PHP481" s="49"/>
      <c r="PHQ481" s="49"/>
      <c r="PHR481" s="49"/>
      <c r="PHS481" s="49"/>
      <c r="PHT481" s="49"/>
      <c r="PHU481" s="49"/>
      <c r="PHV481" s="49"/>
      <c r="PHW481" s="49"/>
      <c r="PHX481" s="49"/>
      <c r="PHY481" s="49"/>
      <c r="PHZ481" s="49"/>
      <c r="PIA481" s="49"/>
      <c r="PIB481" s="49"/>
      <c r="PIC481" s="49"/>
      <c r="PID481" s="49"/>
      <c r="PIE481" s="49"/>
      <c r="PIF481" s="49"/>
      <c r="PIG481" s="49"/>
      <c r="PIH481" s="49"/>
      <c r="PII481" s="49"/>
      <c r="PIJ481" s="49"/>
      <c r="PIK481" s="49"/>
      <c r="PIL481" s="49"/>
      <c r="PIM481" s="49"/>
      <c r="PIN481" s="49"/>
      <c r="PIO481" s="49"/>
      <c r="PIP481" s="49"/>
      <c r="PIQ481" s="49"/>
      <c r="PIR481" s="49"/>
      <c r="PIS481" s="49"/>
      <c r="PIT481" s="49"/>
      <c r="PIU481" s="49"/>
      <c r="PIV481" s="49"/>
      <c r="PIW481" s="49"/>
      <c r="PIX481" s="49"/>
      <c r="PIY481" s="49"/>
      <c r="PIZ481" s="49"/>
      <c r="PJA481" s="49"/>
      <c r="PJB481" s="49"/>
      <c r="PJC481" s="49"/>
      <c r="PJD481" s="49"/>
      <c r="PJE481" s="49"/>
      <c r="PJF481" s="49"/>
      <c r="PJG481" s="49"/>
      <c r="PJH481" s="49"/>
      <c r="PJI481" s="49"/>
      <c r="PJJ481" s="49"/>
      <c r="PJK481" s="49"/>
      <c r="PJL481" s="49"/>
      <c r="PJM481" s="49"/>
      <c r="PJN481" s="49"/>
      <c r="PJO481" s="49"/>
      <c r="PJP481" s="49"/>
      <c r="PJQ481" s="49"/>
      <c r="PJR481" s="49"/>
      <c r="PJS481" s="49"/>
      <c r="PJT481" s="49"/>
      <c r="PJU481" s="49"/>
      <c r="PJV481" s="49"/>
      <c r="PJW481" s="49"/>
      <c r="PJX481" s="49"/>
      <c r="PJY481" s="49"/>
      <c r="PJZ481" s="49"/>
      <c r="PKA481" s="49"/>
      <c r="PKB481" s="49"/>
      <c r="PKC481" s="49"/>
      <c r="PKD481" s="49"/>
      <c r="PKE481" s="49"/>
      <c r="PKF481" s="49"/>
      <c r="PKG481" s="49"/>
      <c r="PKH481" s="49"/>
      <c r="PKI481" s="49"/>
      <c r="PKJ481" s="49"/>
      <c r="PKK481" s="49"/>
      <c r="PKL481" s="49"/>
      <c r="PKM481" s="49"/>
      <c r="PKN481" s="49"/>
      <c r="PKO481" s="49"/>
      <c r="PKP481" s="49"/>
      <c r="PKQ481" s="49"/>
      <c r="PKR481" s="49"/>
      <c r="PKS481" s="49"/>
      <c r="PKT481" s="49"/>
      <c r="PKU481" s="49"/>
      <c r="PKV481" s="49"/>
      <c r="PKW481" s="49"/>
      <c r="PKX481" s="49"/>
      <c r="PKY481" s="49"/>
      <c r="PKZ481" s="49"/>
      <c r="PLA481" s="49"/>
      <c r="PLB481" s="49"/>
      <c r="PLC481" s="49"/>
      <c r="PLD481" s="49"/>
      <c r="PLE481" s="49"/>
      <c r="PLF481" s="49"/>
      <c r="PLG481" s="49"/>
      <c r="PLH481" s="49"/>
      <c r="PLI481" s="49"/>
      <c r="PLJ481" s="49"/>
      <c r="PLK481" s="49"/>
      <c r="PLL481" s="49"/>
      <c r="PLM481" s="49"/>
      <c r="PLN481" s="49"/>
      <c r="PLO481" s="49"/>
      <c r="PLP481" s="49"/>
      <c r="PLQ481" s="49"/>
      <c r="PLR481" s="49"/>
      <c r="PLS481" s="49"/>
      <c r="PLT481" s="49"/>
      <c r="PLU481" s="49"/>
      <c r="PLV481" s="49"/>
      <c r="PLW481" s="49"/>
      <c r="PLX481" s="49"/>
      <c r="PLY481" s="49"/>
      <c r="PLZ481" s="49"/>
      <c r="PMA481" s="49"/>
      <c r="PMB481" s="49"/>
      <c r="PMC481" s="49"/>
      <c r="PMD481" s="49"/>
      <c r="PME481" s="49"/>
      <c r="PMF481" s="49"/>
      <c r="PMG481" s="49"/>
      <c r="PMH481" s="49"/>
      <c r="PMI481" s="49"/>
      <c r="PMJ481" s="49"/>
      <c r="PMK481" s="49"/>
      <c r="PML481" s="49"/>
      <c r="PMM481" s="49"/>
      <c r="PMN481" s="49"/>
      <c r="PMO481" s="49"/>
      <c r="PMP481" s="49"/>
      <c r="PMQ481" s="49"/>
      <c r="PMR481" s="49"/>
      <c r="PMS481" s="49"/>
      <c r="PMT481" s="49"/>
      <c r="PMU481" s="49"/>
      <c r="PMV481" s="49"/>
      <c r="PMW481" s="49"/>
      <c r="PMX481" s="49"/>
      <c r="PMY481" s="49"/>
      <c r="PMZ481" s="49"/>
      <c r="PNA481" s="49"/>
      <c r="PNB481" s="49"/>
      <c r="PNC481" s="49"/>
      <c r="PND481" s="49"/>
      <c r="PNE481" s="49"/>
      <c r="PNF481" s="49"/>
      <c r="PNG481" s="49"/>
      <c r="PNH481" s="49"/>
      <c r="PNI481" s="49"/>
      <c r="PNJ481" s="49"/>
      <c r="PNK481" s="49"/>
      <c r="PNL481" s="49"/>
      <c r="PNM481" s="49"/>
      <c r="PNN481" s="49"/>
      <c r="PNO481" s="49"/>
      <c r="PNP481" s="49"/>
      <c r="PNQ481" s="49"/>
      <c r="PNR481" s="49"/>
      <c r="PNS481" s="49"/>
      <c r="PNT481" s="49"/>
      <c r="PNU481" s="49"/>
      <c r="PNV481" s="49"/>
      <c r="PNW481" s="49"/>
      <c r="PNX481" s="49"/>
      <c r="PNY481" s="49"/>
      <c r="PNZ481" s="49"/>
      <c r="POA481" s="49"/>
      <c r="POB481" s="49"/>
      <c r="POC481" s="49"/>
      <c r="POD481" s="49"/>
      <c r="POE481" s="49"/>
      <c r="POF481" s="49"/>
      <c r="POG481" s="49"/>
      <c r="POH481" s="49"/>
      <c r="POI481" s="49"/>
      <c r="POJ481" s="49"/>
      <c r="POK481" s="49"/>
      <c r="POL481" s="49"/>
      <c r="POM481" s="49"/>
      <c r="PON481" s="49"/>
      <c r="POO481" s="49"/>
      <c r="POP481" s="49"/>
      <c r="POQ481" s="49"/>
      <c r="POR481" s="49"/>
      <c r="POS481" s="49"/>
      <c r="POT481" s="49"/>
      <c r="POU481" s="49"/>
      <c r="POV481" s="49"/>
      <c r="POW481" s="49"/>
      <c r="POX481" s="49"/>
      <c r="POY481" s="49"/>
      <c r="POZ481" s="49"/>
      <c r="PPA481" s="49"/>
      <c r="PPB481" s="49"/>
      <c r="PPC481" s="49"/>
      <c r="PPD481" s="49"/>
      <c r="PPE481" s="49"/>
      <c r="PPF481" s="49"/>
      <c r="PPG481" s="49"/>
      <c r="PPH481" s="49"/>
      <c r="PPI481" s="49"/>
      <c r="PPJ481" s="49"/>
      <c r="PPK481" s="49"/>
      <c r="PPL481" s="49"/>
      <c r="PPM481" s="49"/>
      <c r="PPN481" s="49"/>
      <c r="PPO481" s="49"/>
      <c r="PPP481" s="49"/>
      <c r="PPQ481" s="49"/>
      <c r="PPR481" s="49"/>
      <c r="PPS481" s="49"/>
      <c r="PPT481" s="49"/>
      <c r="PPU481" s="49"/>
      <c r="PPV481" s="49"/>
      <c r="PPW481" s="49"/>
      <c r="PPX481" s="49"/>
      <c r="PPY481" s="49"/>
      <c r="PPZ481" s="49"/>
      <c r="PQA481" s="49"/>
      <c r="PQB481" s="49"/>
      <c r="PQC481" s="49"/>
      <c r="PQD481" s="49"/>
      <c r="PQE481" s="49"/>
      <c r="PQF481" s="49"/>
      <c r="PQG481" s="49"/>
      <c r="PQH481" s="49"/>
      <c r="PQI481" s="49"/>
      <c r="PQJ481" s="49"/>
      <c r="PQK481" s="49"/>
      <c r="PQL481" s="49"/>
      <c r="PQM481" s="49"/>
      <c r="PQN481" s="49"/>
      <c r="PQO481" s="49"/>
      <c r="PQP481" s="49"/>
      <c r="PQQ481" s="49"/>
      <c r="PQR481" s="49"/>
      <c r="PQS481" s="49"/>
      <c r="PQT481" s="49"/>
      <c r="PQU481" s="49"/>
      <c r="PQV481" s="49"/>
      <c r="PQW481" s="49"/>
      <c r="PQX481" s="49"/>
      <c r="PQY481" s="49"/>
      <c r="PQZ481" s="49"/>
      <c r="PRA481" s="49"/>
      <c r="PRB481" s="49"/>
      <c r="PRC481" s="49"/>
      <c r="PRD481" s="49"/>
      <c r="PRE481" s="49"/>
      <c r="PRF481" s="49"/>
      <c r="PRG481" s="49"/>
      <c r="PRH481" s="49"/>
      <c r="PRI481" s="49"/>
      <c r="PRJ481" s="49"/>
      <c r="PRK481" s="49"/>
      <c r="PRL481" s="49"/>
      <c r="PRM481" s="49"/>
      <c r="PRN481" s="49"/>
      <c r="PRO481" s="49"/>
      <c r="PRP481" s="49"/>
      <c r="PRQ481" s="49"/>
      <c r="PRR481" s="49"/>
      <c r="PRS481" s="49"/>
      <c r="PRT481" s="49"/>
      <c r="PRU481" s="49"/>
      <c r="PRV481" s="49"/>
      <c r="PRW481" s="49"/>
      <c r="PRX481" s="49"/>
      <c r="PRY481" s="49"/>
      <c r="PRZ481" s="49"/>
      <c r="PSA481" s="49"/>
      <c r="PSB481" s="49"/>
      <c r="PSC481" s="49"/>
      <c r="PSD481" s="49"/>
      <c r="PSE481" s="49"/>
      <c r="PSF481" s="49"/>
      <c r="PSG481" s="49"/>
      <c r="PSH481" s="49"/>
      <c r="PSI481" s="49"/>
      <c r="PSJ481" s="49"/>
      <c r="PSK481" s="49"/>
      <c r="PSL481" s="49"/>
      <c r="PSM481" s="49"/>
      <c r="PSN481" s="49"/>
      <c r="PSO481" s="49"/>
      <c r="PSP481" s="49"/>
      <c r="PSQ481" s="49"/>
      <c r="PSR481" s="49"/>
      <c r="PSS481" s="49"/>
      <c r="PST481" s="49"/>
      <c r="PSU481" s="49"/>
      <c r="PSV481" s="49"/>
      <c r="PSW481" s="49"/>
      <c r="PSX481" s="49"/>
      <c r="PSY481" s="49"/>
      <c r="PSZ481" s="49"/>
      <c r="PTA481" s="49"/>
      <c r="PTB481" s="49"/>
      <c r="PTC481" s="49"/>
      <c r="PTD481" s="49"/>
      <c r="PTE481" s="49"/>
      <c r="PTF481" s="49"/>
      <c r="PTG481" s="49"/>
      <c r="PTH481" s="49"/>
      <c r="PTI481" s="49"/>
      <c r="PTJ481" s="49"/>
      <c r="PTK481" s="49"/>
      <c r="PTL481" s="49"/>
      <c r="PTM481" s="49"/>
      <c r="PTN481" s="49"/>
      <c r="PTO481" s="49"/>
      <c r="PTP481" s="49"/>
      <c r="PTQ481" s="49"/>
      <c r="PTR481" s="49"/>
      <c r="PTS481" s="49"/>
      <c r="PTT481" s="49"/>
      <c r="PTU481" s="49"/>
      <c r="PTV481" s="49"/>
      <c r="PTW481" s="49"/>
      <c r="PTX481" s="49"/>
      <c r="PTY481" s="49"/>
      <c r="PTZ481" s="49"/>
      <c r="PUA481" s="49"/>
      <c r="PUB481" s="49"/>
      <c r="PUC481" s="49"/>
      <c r="PUD481" s="49"/>
      <c r="PUE481" s="49"/>
      <c r="PUF481" s="49"/>
      <c r="PUG481" s="49"/>
      <c r="PUH481" s="49"/>
      <c r="PUI481" s="49"/>
      <c r="PUJ481" s="49"/>
      <c r="PUK481" s="49"/>
      <c r="PUL481" s="49"/>
      <c r="PUM481" s="49"/>
      <c r="PUN481" s="49"/>
      <c r="PUO481" s="49"/>
      <c r="PUP481" s="49"/>
      <c r="PUQ481" s="49"/>
      <c r="PUR481" s="49"/>
      <c r="PUS481" s="49"/>
      <c r="PUT481" s="49"/>
      <c r="PUU481" s="49"/>
      <c r="PUV481" s="49"/>
      <c r="PUW481" s="49"/>
      <c r="PUX481" s="49"/>
      <c r="PUY481" s="49"/>
      <c r="PUZ481" s="49"/>
      <c r="PVA481" s="49"/>
      <c r="PVB481" s="49"/>
      <c r="PVC481" s="49"/>
      <c r="PVD481" s="49"/>
      <c r="PVE481" s="49"/>
      <c r="PVF481" s="49"/>
      <c r="PVG481" s="49"/>
      <c r="PVH481" s="49"/>
      <c r="PVI481" s="49"/>
      <c r="PVJ481" s="49"/>
      <c r="PVK481" s="49"/>
      <c r="PVL481" s="49"/>
      <c r="PVM481" s="49"/>
      <c r="PVN481" s="49"/>
      <c r="PVO481" s="49"/>
      <c r="PVP481" s="49"/>
      <c r="PVQ481" s="49"/>
      <c r="PVR481" s="49"/>
      <c r="PVS481" s="49"/>
      <c r="PVT481" s="49"/>
      <c r="PVU481" s="49"/>
      <c r="PVV481" s="49"/>
      <c r="PVW481" s="49"/>
      <c r="PVX481" s="49"/>
      <c r="PVY481" s="49"/>
      <c r="PVZ481" s="49"/>
      <c r="PWA481" s="49"/>
      <c r="PWB481" s="49"/>
      <c r="PWC481" s="49"/>
      <c r="PWD481" s="49"/>
      <c r="PWE481" s="49"/>
      <c r="PWF481" s="49"/>
      <c r="PWG481" s="49"/>
      <c r="PWH481" s="49"/>
      <c r="PWI481" s="49"/>
      <c r="PWJ481" s="49"/>
      <c r="PWK481" s="49"/>
      <c r="PWL481" s="49"/>
      <c r="PWM481" s="49"/>
      <c r="PWN481" s="49"/>
      <c r="PWO481" s="49"/>
      <c r="PWP481" s="49"/>
      <c r="PWQ481" s="49"/>
      <c r="PWR481" s="49"/>
      <c r="PWS481" s="49"/>
      <c r="PWT481" s="49"/>
      <c r="PWU481" s="49"/>
      <c r="PWV481" s="49"/>
      <c r="PWW481" s="49"/>
      <c r="PWX481" s="49"/>
      <c r="PWY481" s="49"/>
      <c r="PWZ481" s="49"/>
      <c r="PXA481" s="49"/>
      <c r="PXB481" s="49"/>
      <c r="PXC481" s="49"/>
      <c r="PXD481" s="49"/>
      <c r="PXE481" s="49"/>
      <c r="PXF481" s="49"/>
      <c r="PXG481" s="49"/>
      <c r="PXH481" s="49"/>
      <c r="PXI481" s="49"/>
      <c r="PXJ481" s="49"/>
      <c r="PXK481" s="49"/>
      <c r="PXL481" s="49"/>
      <c r="PXM481" s="49"/>
      <c r="PXN481" s="49"/>
      <c r="PXO481" s="49"/>
      <c r="PXP481" s="49"/>
      <c r="PXQ481" s="49"/>
      <c r="PXR481" s="49"/>
      <c r="PXS481" s="49"/>
      <c r="PXT481" s="49"/>
      <c r="PXU481" s="49"/>
      <c r="PXV481" s="49"/>
      <c r="PXW481" s="49"/>
      <c r="PXX481" s="49"/>
      <c r="PXY481" s="49"/>
      <c r="PXZ481" s="49"/>
      <c r="PYA481" s="49"/>
      <c r="PYB481" s="49"/>
      <c r="PYC481" s="49"/>
      <c r="PYD481" s="49"/>
      <c r="PYE481" s="49"/>
      <c r="PYF481" s="49"/>
      <c r="PYG481" s="49"/>
      <c r="PYH481" s="49"/>
      <c r="PYI481" s="49"/>
      <c r="PYJ481" s="49"/>
      <c r="PYK481" s="49"/>
      <c r="PYL481" s="49"/>
      <c r="PYM481" s="49"/>
      <c r="PYN481" s="49"/>
      <c r="PYO481" s="49"/>
      <c r="PYP481" s="49"/>
      <c r="PYQ481" s="49"/>
      <c r="PYR481" s="49"/>
      <c r="PYS481" s="49"/>
      <c r="PYT481" s="49"/>
      <c r="PYU481" s="49"/>
      <c r="PYV481" s="49"/>
      <c r="PYW481" s="49"/>
      <c r="PYX481" s="49"/>
      <c r="PYY481" s="49"/>
      <c r="PYZ481" s="49"/>
      <c r="PZA481" s="49"/>
      <c r="PZB481" s="49"/>
      <c r="PZC481" s="49"/>
      <c r="PZD481" s="49"/>
      <c r="PZE481" s="49"/>
      <c r="PZF481" s="49"/>
      <c r="PZG481" s="49"/>
      <c r="PZH481" s="49"/>
      <c r="PZI481" s="49"/>
      <c r="PZJ481" s="49"/>
      <c r="PZK481" s="49"/>
      <c r="PZL481" s="49"/>
      <c r="PZM481" s="49"/>
      <c r="PZN481" s="49"/>
      <c r="PZO481" s="49"/>
      <c r="PZP481" s="49"/>
      <c r="PZQ481" s="49"/>
      <c r="PZR481" s="49"/>
      <c r="PZS481" s="49"/>
      <c r="PZT481" s="49"/>
      <c r="PZU481" s="49"/>
      <c r="PZV481" s="49"/>
      <c r="PZW481" s="49"/>
      <c r="PZX481" s="49"/>
      <c r="PZY481" s="49"/>
      <c r="PZZ481" s="49"/>
      <c r="QAA481" s="49"/>
      <c r="QAB481" s="49"/>
      <c r="QAC481" s="49"/>
      <c r="QAD481" s="49"/>
      <c r="QAE481" s="49"/>
      <c r="QAF481" s="49"/>
      <c r="QAG481" s="49"/>
      <c r="QAH481" s="49"/>
      <c r="QAI481" s="49"/>
      <c r="QAJ481" s="49"/>
      <c r="QAK481" s="49"/>
      <c r="QAL481" s="49"/>
      <c r="QAM481" s="49"/>
      <c r="QAN481" s="49"/>
      <c r="QAO481" s="49"/>
      <c r="QAP481" s="49"/>
      <c r="QAQ481" s="49"/>
      <c r="QAR481" s="49"/>
      <c r="QAS481" s="49"/>
      <c r="QAT481" s="49"/>
      <c r="QAU481" s="49"/>
      <c r="QAV481" s="49"/>
      <c r="QAW481" s="49"/>
      <c r="QAX481" s="49"/>
      <c r="QAY481" s="49"/>
      <c r="QAZ481" s="49"/>
      <c r="QBA481" s="49"/>
      <c r="QBB481" s="49"/>
      <c r="QBC481" s="49"/>
      <c r="QBD481" s="49"/>
      <c r="QBE481" s="49"/>
      <c r="QBF481" s="49"/>
      <c r="QBG481" s="49"/>
      <c r="QBH481" s="49"/>
      <c r="QBI481" s="49"/>
      <c r="QBJ481" s="49"/>
      <c r="QBK481" s="49"/>
      <c r="QBL481" s="49"/>
      <c r="QBM481" s="49"/>
      <c r="QBN481" s="49"/>
      <c r="QBO481" s="49"/>
      <c r="QBP481" s="49"/>
      <c r="QBQ481" s="49"/>
      <c r="QBR481" s="49"/>
      <c r="QBS481" s="49"/>
      <c r="QBT481" s="49"/>
      <c r="QBU481" s="49"/>
      <c r="QBV481" s="49"/>
      <c r="QBW481" s="49"/>
      <c r="QBX481" s="49"/>
      <c r="QBY481" s="49"/>
      <c r="QBZ481" s="49"/>
      <c r="QCA481" s="49"/>
      <c r="QCB481" s="49"/>
      <c r="QCC481" s="49"/>
      <c r="QCD481" s="49"/>
      <c r="QCE481" s="49"/>
      <c r="QCF481" s="49"/>
      <c r="QCG481" s="49"/>
      <c r="QCH481" s="49"/>
      <c r="QCI481" s="49"/>
      <c r="QCJ481" s="49"/>
      <c r="QCK481" s="49"/>
      <c r="QCL481" s="49"/>
      <c r="QCM481" s="49"/>
      <c r="QCN481" s="49"/>
      <c r="QCO481" s="49"/>
      <c r="QCP481" s="49"/>
      <c r="QCQ481" s="49"/>
      <c r="QCR481" s="49"/>
      <c r="QCS481" s="49"/>
      <c r="QCT481" s="49"/>
      <c r="QCU481" s="49"/>
      <c r="QCV481" s="49"/>
      <c r="QCW481" s="49"/>
      <c r="QCX481" s="49"/>
      <c r="QCY481" s="49"/>
      <c r="QCZ481" s="49"/>
      <c r="QDA481" s="49"/>
      <c r="QDB481" s="49"/>
      <c r="QDC481" s="49"/>
      <c r="QDD481" s="49"/>
      <c r="QDE481" s="49"/>
      <c r="QDF481" s="49"/>
      <c r="QDG481" s="49"/>
      <c r="QDH481" s="49"/>
      <c r="QDI481" s="49"/>
      <c r="QDJ481" s="49"/>
      <c r="QDK481" s="49"/>
      <c r="QDL481" s="49"/>
      <c r="QDM481" s="49"/>
      <c r="QDN481" s="49"/>
      <c r="QDO481" s="49"/>
      <c r="QDP481" s="49"/>
      <c r="QDQ481" s="49"/>
      <c r="QDR481" s="49"/>
      <c r="QDS481" s="49"/>
      <c r="QDT481" s="49"/>
      <c r="QDU481" s="49"/>
      <c r="QDV481" s="49"/>
      <c r="QDW481" s="49"/>
      <c r="QDX481" s="49"/>
      <c r="QDY481" s="49"/>
      <c r="QDZ481" s="49"/>
      <c r="QEA481" s="49"/>
      <c r="QEB481" s="49"/>
      <c r="QEC481" s="49"/>
      <c r="QED481" s="49"/>
      <c r="QEE481" s="49"/>
      <c r="QEF481" s="49"/>
      <c r="QEG481" s="49"/>
      <c r="QEH481" s="49"/>
      <c r="QEI481" s="49"/>
      <c r="QEJ481" s="49"/>
      <c r="QEK481" s="49"/>
      <c r="QEL481" s="49"/>
      <c r="QEM481" s="49"/>
      <c r="QEN481" s="49"/>
      <c r="QEO481" s="49"/>
      <c r="QEP481" s="49"/>
      <c r="QEQ481" s="49"/>
      <c r="QER481" s="49"/>
      <c r="QES481" s="49"/>
      <c r="QET481" s="49"/>
      <c r="QEU481" s="49"/>
      <c r="QEV481" s="49"/>
      <c r="QEW481" s="49"/>
      <c r="QEX481" s="49"/>
      <c r="QEY481" s="49"/>
      <c r="QEZ481" s="49"/>
      <c r="QFA481" s="49"/>
      <c r="QFB481" s="49"/>
      <c r="QFC481" s="49"/>
      <c r="QFD481" s="49"/>
      <c r="QFE481" s="49"/>
      <c r="QFF481" s="49"/>
      <c r="QFG481" s="49"/>
      <c r="QFH481" s="49"/>
      <c r="QFI481" s="49"/>
      <c r="QFJ481" s="49"/>
      <c r="QFK481" s="49"/>
      <c r="QFL481" s="49"/>
      <c r="QFM481" s="49"/>
      <c r="QFN481" s="49"/>
      <c r="QFO481" s="49"/>
      <c r="QFP481" s="49"/>
      <c r="QFQ481" s="49"/>
      <c r="QFR481" s="49"/>
      <c r="QFS481" s="49"/>
      <c r="QFT481" s="49"/>
      <c r="QFU481" s="49"/>
      <c r="QFV481" s="49"/>
      <c r="QFW481" s="49"/>
      <c r="QFX481" s="49"/>
      <c r="QFY481" s="49"/>
      <c r="QFZ481" s="49"/>
      <c r="QGA481" s="49"/>
      <c r="QGB481" s="49"/>
      <c r="QGC481" s="49"/>
      <c r="QGD481" s="49"/>
      <c r="QGE481" s="49"/>
      <c r="QGF481" s="49"/>
      <c r="QGG481" s="49"/>
      <c r="QGH481" s="49"/>
      <c r="QGI481" s="49"/>
      <c r="QGJ481" s="49"/>
      <c r="QGK481" s="49"/>
      <c r="QGL481" s="49"/>
      <c r="QGM481" s="49"/>
      <c r="QGN481" s="49"/>
      <c r="QGO481" s="49"/>
      <c r="QGP481" s="49"/>
      <c r="QGQ481" s="49"/>
      <c r="QGR481" s="49"/>
      <c r="QGS481" s="49"/>
      <c r="QGT481" s="49"/>
      <c r="QGU481" s="49"/>
      <c r="QGV481" s="49"/>
      <c r="QGW481" s="49"/>
      <c r="QGX481" s="49"/>
      <c r="QGY481" s="49"/>
      <c r="QGZ481" s="49"/>
      <c r="QHA481" s="49"/>
      <c r="QHB481" s="49"/>
      <c r="QHC481" s="49"/>
      <c r="QHD481" s="49"/>
      <c r="QHE481" s="49"/>
      <c r="QHF481" s="49"/>
      <c r="QHG481" s="49"/>
      <c r="QHH481" s="49"/>
      <c r="QHI481" s="49"/>
      <c r="QHJ481" s="49"/>
      <c r="QHK481" s="49"/>
      <c r="QHL481" s="49"/>
      <c r="QHM481" s="49"/>
      <c r="QHN481" s="49"/>
      <c r="QHO481" s="49"/>
      <c r="QHP481" s="49"/>
      <c r="QHQ481" s="49"/>
      <c r="QHR481" s="49"/>
      <c r="QHS481" s="49"/>
      <c r="QHT481" s="49"/>
      <c r="QHU481" s="49"/>
      <c r="QHV481" s="49"/>
      <c r="QHW481" s="49"/>
      <c r="QHX481" s="49"/>
      <c r="QHY481" s="49"/>
      <c r="QHZ481" s="49"/>
      <c r="QIA481" s="49"/>
      <c r="QIB481" s="49"/>
      <c r="QIC481" s="49"/>
      <c r="QID481" s="49"/>
      <c r="QIE481" s="49"/>
      <c r="QIF481" s="49"/>
      <c r="QIG481" s="49"/>
      <c r="QIH481" s="49"/>
      <c r="QII481" s="49"/>
      <c r="QIJ481" s="49"/>
      <c r="QIK481" s="49"/>
      <c r="QIL481" s="49"/>
      <c r="QIM481" s="49"/>
      <c r="QIN481" s="49"/>
      <c r="QIO481" s="49"/>
      <c r="QIP481" s="49"/>
      <c r="QIQ481" s="49"/>
      <c r="QIR481" s="49"/>
      <c r="QIS481" s="49"/>
      <c r="QIT481" s="49"/>
      <c r="QIU481" s="49"/>
      <c r="QIV481" s="49"/>
      <c r="QIW481" s="49"/>
      <c r="QIX481" s="49"/>
      <c r="QIY481" s="49"/>
      <c r="QIZ481" s="49"/>
      <c r="QJA481" s="49"/>
      <c r="QJB481" s="49"/>
      <c r="QJC481" s="49"/>
      <c r="QJD481" s="49"/>
      <c r="QJE481" s="49"/>
      <c r="QJF481" s="49"/>
      <c r="QJG481" s="49"/>
      <c r="QJH481" s="49"/>
      <c r="QJI481" s="49"/>
      <c r="QJJ481" s="49"/>
      <c r="QJK481" s="49"/>
      <c r="QJL481" s="49"/>
      <c r="QJM481" s="49"/>
      <c r="QJN481" s="49"/>
      <c r="QJO481" s="49"/>
      <c r="QJP481" s="49"/>
      <c r="QJQ481" s="49"/>
      <c r="QJR481" s="49"/>
      <c r="QJS481" s="49"/>
      <c r="QJT481" s="49"/>
      <c r="QJU481" s="49"/>
      <c r="QJV481" s="49"/>
      <c r="QJW481" s="49"/>
      <c r="QJX481" s="49"/>
      <c r="QJY481" s="49"/>
      <c r="QJZ481" s="49"/>
      <c r="QKA481" s="49"/>
      <c r="QKB481" s="49"/>
      <c r="QKC481" s="49"/>
      <c r="QKD481" s="49"/>
      <c r="QKE481" s="49"/>
      <c r="QKF481" s="49"/>
      <c r="QKG481" s="49"/>
      <c r="QKH481" s="49"/>
      <c r="QKI481" s="49"/>
      <c r="QKJ481" s="49"/>
      <c r="QKK481" s="49"/>
      <c r="QKL481" s="49"/>
      <c r="QKM481" s="49"/>
      <c r="QKN481" s="49"/>
      <c r="QKO481" s="49"/>
      <c r="QKP481" s="49"/>
      <c r="QKQ481" s="49"/>
      <c r="QKR481" s="49"/>
      <c r="QKS481" s="49"/>
      <c r="QKT481" s="49"/>
      <c r="QKU481" s="49"/>
      <c r="QKV481" s="49"/>
      <c r="QKW481" s="49"/>
      <c r="QKX481" s="49"/>
      <c r="QKY481" s="49"/>
      <c r="QKZ481" s="49"/>
      <c r="QLA481" s="49"/>
      <c r="QLB481" s="49"/>
      <c r="QLC481" s="49"/>
      <c r="QLD481" s="49"/>
      <c r="QLE481" s="49"/>
      <c r="QLF481" s="49"/>
      <c r="QLG481" s="49"/>
      <c r="QLH481" s="49"/>
      <c r="QLI481" s="49"/>
      <c r="QLJ481" s="49"/>
      <c r="QLK481" s="49"/>
      <c r="QLL481" s="49"/>
      <c r="QLM481" s="49"/>
      <c r="QLN481" s="49"/>
      <c r="QLO481" s="49"/>
      <c r="QLP481" s="49"/>
      <c r="QLQ481" s="49"/>
      <c r="QLR481" s="49"/>
      <c r="QLS481" s="49"/>
      <c r="QLT481" s="49"/>
      <c r="QLU481" s="49"/>
      <c r="QLV481" s="49"/>
      <c r="QLW481" s="49"/>
      <c r="QLX481" s="49"/>
      <c r="QLY481" s="49"/>
      <c r="QLZ481" s="49"/>
      <c r="QMA481" s="49"/>
      <c r="QMB481" s="49"/>
      <c r="QMC481" s="49"/>
      <c r="QMD481" s="49"/>
      <c r="QME481" s="49"/>
      <c r="QMF481" s="49"/>
      <c r="QMG481" s="49"/>
      <c r="QMH481" s="49"/>
      <c r="QMI481" s="49"/>
      <c r="QMJ481" s="49"/>
      <c r="QMK481" s="49"/>
      <c r="QML481" s="49"/>
      <c r="QMM481" s="49"/>
      <c r="QMN481" s="49"/>
      <c r="QMO481" s="49"/>
      <c r="QMP481" s="49"/>
      <c r="QMQ481" s="49"/>
      <c r="QMR481" s="49"/>
      <c r="QMS481" s="49"/>
      <c r="QMT481" s="49"/>
      <c r="QMU481" s="49"/>
      <c r="QMV481" s="49"/>
      <c r="QMW481" s="49"/>
      <c r="QMX481" s="49"/>
      <c r="QMY481" s="49"/>
      <c r="QMZ481" s="49"/>
      <c r="QNA481" s="49"/>
      <c r="QNB481" s="49"/>
      <c r="QNC481" s="49"/>
      <c r="QND481" s="49"/>
      <c r="QNE481" s="49"/>
      <c r="QNF481" s="49"/>
      <c r="QNG481" s="49"/>
      <c r="QNH481" s="49"/>
      <c r="QNI481" s="49"/>
      <c r="QNJ481" s="49"/>
      <c r="QNK481" s="49"/>
      <c r="QNL481" s="49"/>
      <c r="QNM481" s="49"/>
      <c r="QNN481" s="49"/>
      <c r="QNO481" s="49"/>
      <c r="QNP481" s="49"/>
      <c r="QNQ481" s="49"/>
      <c r="QNR481" s="49"/>
      <c r="QNS481" s="49"/>
      <c r="QNT481" s="49"/>
      <c r="QNU481" s="49"/>
      <c r="QNV481" s="49"/>
      <c r="QNW481" s="49"/>
      <c r="QNX481" s="49"/>
      <c r="QNY481" s="49"/>
      <c r="QNZ481" s="49"/>
      <c r="QOA481" s="49"/>
      <c r="QOB481" s="49"/>
      <c r="QOC481" s="49"/>
      <c r="QOD481" s="49"/>
      <c r="QOE481" s="49"/>
      <c r="QOF481" s="49"/>
      <c r="QOG481" s="49"/>
      <c r="QOH481" s="49"/>
      <c r="QOI481" s="49"/>
      <c r="QOJ481" s="49"/>
      <c r="QOK481" s="49"/>
      <c r="QOL481" s="49"/>
      <c r="QOM481" s="49"/>
      <c r="QON481" s="49"/>
      <c r="QOO481" s="49"/>
      <c r="QOP481" s="49"/>
      <c r="QOQ481" s="49"/>
      <c r="QOR481" s="49"/>
      <c r="QOS481" s="49"/>
      <c r="QOT481" s="49"/>
      <c r="QOU481" s="49"/>
      <c r="QOV481" s="49"/>
      <c r="QOW481" s="49"/>
      <c r="QOX481" s="49"/>
      <c r="QOY481" s="49"/>
      <c r="QOZ481" s="49"/>
      <c r="QPA481" s="49"/>
      <c r="QPB481" s="49"/>
      <c r="QPC481" s="49"/>
      <c r="QPD481" s="49"/>
      <c r="QPE481" s="49"/>
      <c r="QPF481" s="49"/>
      <c r="QPG481" s="49"/>
      <c r="QPH481" s="49"/>
      <c r="QPI481" s="49"/>
      <c r="QPJ481" s="49"/>
      <c r="QPK481" s="49"/>
      <c r="QPL481" s="49"/>
      <c r="QPM481" s="49"/>
      <c r="QPN481" s="49"/>
      <c r="QPO481" s="49"/>
      <c r="QPP481" s="49"/>
      <c r="QPQ481" s="49"/>
      <c r="QPR481" s="49"/>
      <c r="QPS481" s="49"/>
      <c r="QPT481" s="49"/>
      <c r="QPU481" s="49"/>
      <c r="QPV481" s="49"/>
      <c r="QPW481" s="49"/>
      <c r="QPX481" s="49"/>
      <c r="QPY481" s="49"/>
      <c r="QPZ481" s="49"/>
      <c r="QQA481" s="49"/>
      <c r="QQB481" s="49"/>
      <c r="QQC481" s="49"/>
      <c r="QQD481" s="49"/>
      <c r="QQE481" s="49"/>
      <c r="QQF481" s="49"/>
      <c r="QQG481" s="49"/>
      <c r="QQH481" s="49"/>
      <c r="QQI481" s="49"/>
      <c r="QQJ481" s="49"/>
      <c r="QQK481" s="49"/>
      <c r="QQL481" s="49"/>
      <c r="QQM481" s="49"/>
      <c r="QQN481" s="49"/>
      <c r="QQO481" s="49"/>
      <c r="QQP481" s="49"/>
      <c r="QQQ481" s="49"/>
      <c r="QQR481" s="49"/>
      <c r="QQS481" s="49"/>
      <c r="QQT481" s="49"/>
      <c r="QQU481" s="49"/>
      <c r="QQV481" s="49"/>
      <c r="QQW481" s="49"/>
      <c r="QQX481" s="49"/>
      <c r="QQY481" s="49"/>
      <c r="QQZ481" s="49"/>
      <c r="QRA481" s="49"/>
      <c r="QRB481" s="49"/>
      <c r="QRC481" s="49"/>
      <c r="QRD481" s="49"/>
      <c r="QRE481" s="49"/>
      <c r="QRF481" s="49"/>
      <c r="QRG481" s="49"/>
      <c r="QRH481" s="49"/>
      <c r="QRI481" s="49"/>
      <c r="QRJ481" s="49"/>
      <c r="QRK481" s="49"/>
      <c r="QRL481" s="49"/>
      <c r="QRM481" s="49"/>
      <c r="QRN481" s="49"/>
      <c r="QRO481" s="49"/>
      <c r="QRP481" s="49"/>
      <c r="QRQ481" s="49"/>
      <c r="QRR481" s="49"/>
      <c r="QRS481" s="49"/>
      <c r="QRT481" s="49"/>
      <c r="QRU481" s="49"/>
      <c r="QRV481" s="49"/>
      <c r="QRW481" s="49"/>
      <c r="QRX481" s="49"/>
      <c r="QRY481" s="49"/>
      <c r="QRZ481" s="49"/>
      <c r="QSA481" s="49"/>
      <c r="QSB481" s="49"/>
      <c r="QSC481" s="49"/>
      <c r="QSD481" s="49"/>
      <c r="QSE481" s="49"/>
      <c r="QSF481" s="49"/>
      <c r="QSG481" s="49"/>
      <c r="QSH481" s="49"/>
      <c r="QSI481" s="49"/>
      <c r="QSJ481" s="49"/>
      <c r="QSK481" s="49"/>
      <c r="QSL481" s="49"/>
      <c r="QSM481" s="49"/>
      <c r="QSN481" s="49"/>
      <c r="QSO481" s="49"/>
      <c r="QSP481" s="49"/>
      <c r="QSQ481" s="49"/>
      <c r="QSR481" s="49"/>
      <c r="QSS481" s="49"/>
      <c r="QST481" s="49"/>
      <c r="QSU481" s="49"/>
      <c r="QSV481" s="49"/>
      <c r="QSW481" s="49"/>
      <c r="QSX481" s="49"/>
      <c r="QSY481" s="49"/>
      <c r="QSZ481" s="49"/>
      <c r="QTA481" s="49"/>
      <c r="QTB481" s="49"/>
      <c r="QTC481" s="49"/>
      <c r="QTD481" s="49"/>
      <c r="QTE481" s="49"/>
      <c r="QTF481" s="49"/>
      <c r="QTG481" s="49"/>
      <c r="QTH481" s="49"/>
      <c r="QTI481" s="49"/>
      <c r="QTJ481" s="49"/>
      <c r="QTK481" s="49"/>
      <c r="QTL481" s="49"/>
      <c r="QTM481" s="49"/>
      <c r="QTN481" s="49"/>
      <c r="QTO481" s="49"/>
      <c r="QTP481" s="49"/>
      <c r="QTQ481" s="49"/>
      <c r="QTR481" s="49"/>
      <c r="QTS481" s="49"/>
      <c r="QTT481" s="49"/>
      <c r="QTU481" s="49"/>
      <c r="QTV481" s="49"/>
      <c r="QTW481" s="49"/>
      <c r="QTX481" s="49"/>
      <c r="QTY481" s="49"/>
      <c r="QTZ481" s="49"/>
      <c r="QUA481" s="49"/>
      <c r="QUB481" s="49"/>
      <c r="QUC481" s="49"/>
      <c r="QUD481" s="49"/>
      <c r="QUE481" s="49"/>
      <c r="QUF481" s="49"/>
      <c r="QUG481" s="49"/>
      <c r="QUH481" s="49"/>
      <c r="QUI481" s="49"/>
      <c r="QUJ481" s="49"/>
      <c r="QUK481" s="49"/>
      <c r="QUL481" s="49"/>
      <c r="QUM481" s="49"/>
      <c r="QUN481" s="49"/>
      <c r="QUO481" s="49"/>
      <c r="QUP481" s="49"/>
      <c r="QUQ481" s="49"/>
      <c r="QUR481" s="49"/>
      <c r="QUS481" s="49"/>
      <c r="QUT481" s="49"/>
      <c r="QUU481" s="49"/>
      <c r="QUV481" s="49"/>
      <c r="QUW481" s="49"/>
      <c r="QUX481" s="49"/>
      <c r="QUY481" s="49"/>
      <c r="QUZ481" s="49"/>
      <c r="QVA481" s="49"/>
      <c r="QVB481" s="49"/>
      <c r="QVC481" s="49"/>
      <c r="QVD481" s="49"/>
      <c r="QVE481" s="49"/>
      <c r="QVF481" s="49"/>
      <c r="QVG481" s="49"/>
      <c r="QVH481" s="49"/>
      <c r="QVI481" s="49"/>
      <c r="QVJ481" s="49"/>
      <c r="QVK481" s="49"/>
      <c r="QVL481" s="49"/>
      <c r="QVM481" s="49"/>
      <c r="QVN481" s="49"/>
      <c r="QVO481" s="49"/>
      <c r="QVP481" s="49"/>
      <c r="QVQ481" s="49"/>
      <c r="QVR481" s="49"/>
      <c r="QVS481" s="49"/>
      <c r="QVT481" s="49"/>
      <c r="QVU481" s="49"/>
      <c r="QVV481" s="49"/>
      <c r="QVW481" s="49"/>
      <c r="QVX481" s="49"/>
      <c r="QVY481" s="49"/>
      <c r="QVZ481" s="49"/>
      <c r="QWA481" s="49"/>
      <c r="QWB481" s="49"/>
      <c r="QWC481" s="49"/>
      <c r="QWD481" s="49"/>
      <c r="QWE481" s="49"/>
      <c r="QWF481" s="49"/>
      <c r="QWG481" s="49"/>
      <c r="QWH481" s="49"/>
      <c r="QWI481" s="49"/>
      <c r="QWJ481" s="49"/>
      <c r="QWK481" s="49"/>
      <c r="QWL481" s="49"/>
      <c r="QWM481" s="49"/>
      <c r="QWN481" s="49"/>
      <c r="QWO481" s="49"/>
      <c r="QWP481" s="49"/>
      <c r="QWQ481" s="49"/>
      <c r="QWR481" s="49"/>
      <c r="QWS481" s="49"/>
      <c r="QWT481" s="49"/>
      <c r="QWU481" s="49"/>
      <c r="QWV481" s="49"/>
      <c r="QWW481" s="49"/>
      <c r="QWX481" s="49"/>
      <c r="QWY481" s="49"/>
      <c r="QWZ481" s="49"/>
      <c r="QXA481" s="49"/>
      <c r="QXB481" s="49"/>
      <c r="QXC481" s="49"/>
      <c r="QXD481" s="49"/>
      <c r="QXE481" s="49"/>
      <c r="QXF481" s="49"/>
      <c r="QXG481" s="49"/>
      <c r="QXH481" s="49"/>
      <c r="QXI481" s="49"/>
      <c r="QXJ481" s="49"/>
      <c r="QXK481" s="49"/>
      <c r="QXL481" s="49"/>
      <c r="QXM481" s="49"/>
      <c r="QXN481" s="49"/>
      <c r="QXO481" s="49"/>
      <c r="QXP481" s="49"/>
      <c r="QXQ481" s="49"/>
      <c r="QXR481" s="49"/>
      <c r="QXS481" s="49"/>
      <c r="QXT481" s="49"/>
      <c r="QXU481" s="49"/>
      <c r="QXV481" s="49"/>
      <c r="QXW481" s="49"/>
      <c r="QXX481" s="49"/>
      <c r="QXY481" s="49"/>
      <c r="QXZ481" s="49"/>
      <c r="QYA481" s="49"/>
      <c r="QYB481" s="49"/>
      <c r="QYC481" s="49"/>
      <c r="QYD481" s="49"/>
      <c r="QYE481" s="49"/>
      <c r="QYF481" s="49"/>
      <c r="QYG481" s="49"/>
      <c r="QYH481" s="49"/>
      <c r="QYI481" s="49"/>
      <c r="QYJ481" s="49"/>
      <c r="QYK481" s="49"/>
      <c r="QYL481" s="49"/>
      <c r="QYM481" s="49"/>
      <c r="QYN481" s="49"/>
      <c r="QYO481" s="49"/>
      <c r="QYP481" s="49"/>
      <c r="QYQ481" s="49"/>
      <c r="QYR481" s="49"/>
      <c r="QYS481" s="49"/>
      <c r="QYT481" s="49"/>
      <c r="QYU481" s="49"/>
      <c r="QYV481" s="49"/>
      <c r="QYW481" s="49"/>
      <c r="QYX481" s="49"/>
      <c r="QYY481" s="49"/>
      <c r="QYZ481" s="49"/>
      <c r="QZA481" s="49"/>
      <c r="QZB481" s="49"/>
      <c r="QZC481" s="49"/>
      <c r="QZD481" s="49"/>
      <c r="QZE481" s="49"/>
      <c r="QZF481" s="49"/>
      <c r="QZG481" s="49"/>
      <c r="QZH481" s="49"/>
      <c r="QZI481" s="49"/>
      <c r="QZJ481" s="49"/>
      <c r="QZK481" s="49"/>
      <c r="QZL481" s="49"/>
      <c r="QZM481" s="49"/>
      <c r="QZN481" s="49"/>
      <c r="QZO481" s="49"/>
      <c r="QZP481" s="49"/>
      <c r="QZQ481" s="49"/>
      <c r="QZR481" s="49"/>
      <c r="QZS481" s="49"/>
      <c r="QZT481" s="49"/>
      <c r="QZU481" s="49"/>
      <c r="QZV481" s="49"/>
      <c r="QZW481" s="49"/>
      <c r="QZX481" s="49"/>
      <c r="QZY481" s="49"/>
      <c r="QZZ481" s="49"/>
      <c r="RAA481" s="49"/>
      <c r="RAB481" s="49"/>
      <c r="RAC481" s="49"/>
      <c r="RAD481" s="49"/>
      <c r="RAE481" s="49"/>
      <c r="RAF481" s="49"/>
      <c r="RAG481" s="49"/>
      <c r="RAH481" s="49"/>
      <c r="RAI481" s="49"/>
      <c r="RAJ481" s="49"/>
      <c r="RAK481" s="49"/>
      <c r="RAL481" s="49"/>
      <c r="RAM481" s="49"/>
      <c r="RAN481" s="49"/>
      <c r="RAO481" s="49"/>
      <c r="RAP481" s="49"/>
      <c r="RAQ481" s="49"/>
      <c r="RAR481" s="49"/>
      <c r="RAS481" s="49"/>
      <c r="RAT481" s="49"/>
      <c r="RAU481" s="49"/>
      <c r="RAV481" s="49"/>
      <c r="RAW481" s="49"/>
      <c r="RAX481" s="49"/>
      <c r="RAY481" s="49"/>
      <c r="RAZ481" s="49"/>
      <c r="RBA481" s="49"/>
      <c r="RBB481" s="49"/>
      <c r="RBC481" s="49"/>
      <c r="RBD481" s="49"/>
      <c r="RBE481" s="49"/>
      <c r="RBF481" s="49"/>
      <c r="RBG481" s="49"/>
      <c r="RBH481" s="49"/>
      <c r="RBI481" s="49"/>
      <c r="RBJ481" s="49"/>
      <c r="RBK481" s="49"/>
      <c r="RBL481" s="49"/>
      <c r="RBM481" s="49"/>
      <c r="RBN481" s="49"/>
      <c r="RBO481" s="49"/>
      <c r="RBP481" s="49"/>
      <c r="RBQ481" s="49"/>
      <c r="RBR481" s="49"/>
      <c r="RBS481" s="49"/>
      <c r="RBT481" s="49"/>
      <c r="RBU481" s="49"/>
      <c r="RBV481" s="49"/>
      <c r="RBW481" s="49"/>
      <c r="RBX481" s="49"/>
      <c r="RBY481" s="49"/>
      <c r="RBZ481" s="49"/>
      <c r="RCA481" s="49"/>
      <c r="RCB481" s="49"/>
      <c r="RCC481" s="49"/>
      <c r="RCD481" s="49"/>
      <c r="RCE481" s="49"/>
      <c r="RCF481" s="49"/>
      <c r="RCG481" s="49"/>
      <c r="RCH481" s="49"/>
      <c r="RCI481" s="49"/>
      <c r="RCJ481" s="49"/>
      <c r="RCK481" s="49"/>
      <c r="RCL481" s="49"/>
      <c r="RCM481" s="49"/>
      <c r="RCN481" s="49"/>
      <c r="RCO481" s="49"/>
      <c r="RCP481" s="49"/>
      <c r="RCQ481" s="49"/>
      <c r="RCR481" s="49"/>
      <c r="RCS481" s="49"/>
      <c r="RCT481" s="49"/>
      <c r="RCU481" s="49"/>
      <c r="RCV481" s="49"/>
      <c r="RCW481" s="49"/>
      <c r="RCX481" s="49"/>
      <c r="RCY481" s="49"/>
      <c r="RCZ481" s="49"/>
      <c r="RDA481" s="49"/>
      <c r="RDB481" s="49"/>
      <c r="RDC481" s="49"/>
      <c r="RDD481" s="49"/>
      <c r="RDE481" s="49"/>
      <c r="RDF481" s="49"/>
      <c r="RDG481" s="49"/>
      <c r="RDH481" s="49"/>
      <c r="RDI481" s="49"/>
      <c r="RDJ481" s="49"/>
      <c r="RDK481" s="49"/>
      <c r="RDL481" s="49"/>
      <c r="RDM481" s="49"/>
      <c r="RDN481" s="49"/>
      <c r="RDO481" s="49"/>
      <c r="RDP481" s="49"/>
      <c r="RDQ481" s="49"/>
      <c r="RDR481" s="49"/>
      <c r="RDS481" s="49"/>
      <c r="RDT481" s="49"/>
      <c r="RDU481" s="49"/>
      <c r="RDV481" s="49"/>
      <c r="RDW481" s="49"/>
      <c r="RDX481" s="49"/>
      <c r="RDY481" s="49"/>
      <c r="RDZ481" s="49"/>
      <c r="REA481" s="49"/>
      <c r="REB481" s="49"/>
      <c r="REC481" s="49"/>
      <c r="RED481" s="49"/>
      <c r="REE481" s="49"/>
      <c r="REF481" s="49"/>
      <c r="REG481" s="49"/>
      <c r="REH481" s="49"/>
      <c r="REI481" s="49"/>
      <c r="REJ481" s="49"/>
      <c r="REK481" s="49"/>
      <c r="REL481" s="49"/>
      <c r="REM481" s="49"/>
      <c r="REN481" s="49"/>
      <c r="REO481" s="49"/>
      <c r="REP481" s="49"/>
      <c r="REQ481" s="49"/>
      <c r="RER481" s="49"/>
      <c r="RES481" s="49"/>
      <c r="RET481" s="49"/>
      <c r="REU481" s="49"/>
      <c r="REV481" s="49"/>
      <c r="REW481" s="49"/>
      <c r="REX481" s="49"/>
      <c r="REY481" s="49"/>
      <c r="REZ481" s="49"/>
      <c r="RFA481" s="49"/>
      <c r="RFB481" s="49"/>
      <c r="RFC481" s="49"/>
      <c r="RFD481" s="49"/>
      <c r="RFE481" s="49"/>
      <c r="RFF481" s="49"/>
      <c r="RFG481" s="49"/>
      <c r="RFH481" s="49"/>
      <c r="RFI481" s="49"/>
      <c r="RFJ481" s="49"/>
      <c r="RFK481" s="49"/>
      <c r="RFL481" s="49"/>
      <c r="RFM481" s="49"/>
      <c r="RFN481" s="49"/>
      <c r="RFO481" s="49"/>
      <c r="RFP481" s="49"/>
      <c r="RFQ481" s="49"/>
      <c r="RFR481" s="49"/>
      <c r="RFS481" s="49"/>
      <c r="RFT481" s="49"/>
      <c r="RFU481" s="49"/>
      <c r="RFV481" s="49"/>
      <c r="RFW481" s="49"/>
      <c r="RFX481" s="49"/>
      <c r="RFY481" s="49"/>
      <c r="RFZ481" s="49"/>
      <c r="RGA481" s="49"/>
      <c r="RGB481" s="49"/>
      <c r="RGC481" s="49"/>
      <c r="RGD481" s="49"/>
      <c r="RGE481" s="49"/>
      <c r="RGF481" s="49"/>
      <c r="RGG481" s="49"/>
      <c r="RGH481" s="49"/>
      <c r="RGI481" s="49"/>
      <c r="RGJ481" s="49"/>
      <c r="RGK481" s="49"/>
      <c r="RGL481" s="49"/>
      <c r="RGM481" s="49"/>
      <c r="RGN481" s="49"/>
      <c r="RGO481" s="49"/>
      <c r="RGP481" s="49"/>
      <c r="RGQ481" s="49"/>
      <c r="RGR481" s="49"/>
      <c r="RGS481" s="49"/>
      <c r="RGT481" s="49"/>
      <c r="RGU481" s="49"/>
      <c r="RGV481" s="49"/>
      <c r="RGW481" s="49"/>
      <c r="RGX481" s="49"/>
      <c r="RGY481" s="49"/>
      <c r="RGZ481" s="49"/>
      <c r="RHA481" s="49"/>
      <c r="RHB481" s="49"/>
      <c r="RHC481" s="49"/>
      <c r="RHD481" s="49"/>
      <c r="RHE481" s="49"/>
      <c r="RHF481" s="49"/>
      <c r="RHG481" s="49"/>
      <c r="RHH481" s="49"/>
      <c r="RHI481" s="49"/>
      <c r="RHJ481" s="49"/>
      <c r="RHK481" s="49"/>
      <c r="RHL481" s="49"/>
      <c r="RHM481" s="49"/>
      <c r="RHN481" s="49"/>
      <c r="RHO481" s="49"/>
      <c r="RHP481" s="49"/>
      <c r="RHQ481" s="49"/>
      <c r="RHR481" s="49"/>
      <c r="RHS481" s="49"/>
      <c r="RHT481" s="49"/>
      <c r="RHU481" s="49"/>
      <c r="RHV481" s="49"/>
      <c r="RHW481" s="49"/>
      <c r="RHX481" s="49"/>
      <c r="RHY481" s="49"/>
      <c r="RHZ481" s="49"/>
      <c r="RIA481" s="49"/>
      <c r="RIB481" s="49"/>
      <c r="RIC481" s="49"/>
      <c r="RID481" s="49"/>
      <c r="RIE481" s="49"/>
      <c r="RIF481" s="49"/>
      <c r="RIG481" s="49"/>
      <c r="RIH481" s="49"/>
      <c r="RII481" s="49"/>
      <c r="RIJ481" s="49"/>
      <c r="RIK481" s="49"/>
      <c r="RIL481" s="49"/>
      <c r="RIM481" s="49"/>
      <c r="RIN481" s="49"/>
      <c r="RIO481" s="49"/>
      <c r="RIP481" s="49"/>
      <c r="RIQ481" s="49"/>
      <c r="RIR481" s="49"/>
      <c r="RIS481" s="49"/>
      <c r="RIT481" s="49"/>
      <c r="RIU481" s="49"/>
      <c r="RIV481" s="49"/>
      <c r="RIW481" s="49"/>
      <c r="RIX481" s="49"/>
      <c r="RIY481" s="49"/>
      <c r="RIZ481" s="49"/>
      <c r="RJA481" s="49"/>
      <c r="RJB481" s="49"/>
      <c r="RJC481" s="49"/>
      <c r="RJD481" s="49"/>
      <c r="RJE481" s="49"/>
      <c r="RJF481" s="49"/>
      <c r="RJG481" s="49"/>
      <c r="RJH481" s="49"/>
      <c r="RJI481" s="49"/>
      <c r="RJJ481" s="49"/>
      <c r="RJK481" s="49"/>
      <c r="RJL481" s="49"/>
      <c r="RJM481" s="49"/>
      <c r="RJN481" s="49"/>
      <c r="RJO481" s="49"/>
      <c r="RJP481" s="49"/>
      <c r="RJQ481" s="49"/>
      <c r="RJR481" s="49"/>
      <c r="RJS481" s="49"/>
      <c r="RJT481" s="49"/>
      <c r="RJU481" s="49"/>
      <c r="RJV481" s="49"/>
      <c r="RJW481" s="49"/>
      <c r="RJX481" s="49"/>
      <c r="RJY481" s="49"/>
      <c r="RJZ481" s="49"/>
      <c r="RKA481" s="49"/>
      <c r="RKB481" s="49"/>
      <c r="RKC481" s="49"/>
      <c r="RKD481" s="49"/>
      <c r="RKE481" s="49"/>
      <c r="RKF481" s="49"/>
      <c r="RKG481" s="49"/>
      <c r="RKH481" s="49"/>
      <c r="RKI481" s="49"/>
      <c r="RKJ481" s="49"/>
      <c r="RKK481" s="49"/>
      <c r="RKL481" s="49"/>
      <c r="RKM481" s="49"/>
      <c r="RKN481" s="49"/>
      <c r="RKO481" s="49"/>
      <c r="RKP481" s="49"/>
      <c r="RKQ481" s="49"/>
      <c r="RKR481" s="49"/>
      <c r="RKS481" s="49"/>
      <c r="RKT481" s="49"/>
      <c r="RKU481" s="49"/>
      <c r="RKV481" s="49"/>
      <c r="RKW481" s="49"/>
      <c r="RKX481" s="49"/>
      <c r="RKY481" s="49"/>
      <c r="RKZ481" s="49"/>
      <c r="RLA481" s="49"/>
      <c r="RLB481" s="49"/>
      <c r="RLC481" s="49"/>
      <c r="RLD481" s="49"/>
      <c r="RLE481" s="49"/>
      <c r="RLF481" s="49"/>
      <c r="RLG481" s="49"/>
      <c r="RLH481" s="49"/>
      <c r="RLI481" s="49"/>
      <c r="RLJ481" s="49"/>
      <c r="RLK481" s="49"/>
      <c r="RLL481" s="49"/>
      <c r="RLM481" s="49"/>
      <c r="RLN481" s="49"/>
      <c r="RLO481" s="49"/>
      <c r="RLP481" s="49"/>
      <c r="RLQ481" s="49"/>
      <c r="RLR481" s="49"/>
      <c r="RLS481" s="49"/>
      <c r="RLT481" s="49"/>
      <c r="RLU481" s="49"/>
      <c r="RLV481" s="49"/>
      <c r="RLW481" s="49"/>
      <c r="RLX481" s="49"/>
      <c r="RLY481" s="49"/>
      <c r="RLZ481" s="49"/>
      <c r="RMA481" s="49"/>
      <c r="RMB481" s="49"/>
      <c r="RMC481" s="49"/>
      <c r="RMD481" s="49"/>
      <c r="RME481" s="49"/>
      <c r="RMF481" s="49"/>
      <c r="RMG481" s="49"/>
      <c r="RMH481" s="49"/>
      <c r="RMI481" s="49"/>
      <c r="RMJ481" s="49"/>
      <c r="RMK481" s="49"/>
      <c r="RML481" s="49"/>
      <c r="RMM481" s="49"/>
      <c r="RMN481" s="49"/>
      <c r="RMO481" s="49"/>
      <c r="RMP481" s="49"/>
      <c r="RMQ481" s="49"/>
      <c r="RMR481" s="49"/>
      <c r="RMS481" s="49"/>
      <c r="RMT481" s="49"/>
      <c r="RMU481" s="49"/>
      <c r="RMV481" s="49"/>
      <c r="RMW481" s="49"/>
      <c r="RMX481" s="49"/>
      <c r="RMY481" s="49"/>
      <c r="RMZ481" s="49"/>
      <c r="RNA481" s="49"/>
      <c r="RNB481" s="49"/>
      <c r="RNC481" s="49"/>
      <c r="RND481" s="49"/>
      <c r="RNE481" s="49"/>
      <c r="RNF481" s="49"/>
      <c r="RNG481" s="49"/>
      <c r="RNH481" s="49"/>
      <c r="RNI481" s="49"/>
      <c r="RNJ481" s="49"/>
      <c r="RNK481" s="49"/>
      <c r="RNL481" s="49"/>
      <c r="RNM481" s="49"/>
      <c r="RNN481" s="49"/>
      <c r="RNO481" s="49"/>
      <c r="RNP481" s="49"/>
      <c r="RNQ481" s="49"/>
      <c r="RNR481" s="49"/>
      <c r="RNS481" s="49"/>
      <c r="RNT481" s="49"/>
      <c r="RNU481" s="49"/>
      <c r="RNV481" s="49"/>
      <c r="RNW481" s="49"/>
      <c r="RNX481" s="49"/>
      <c r="RNY481" s="49"/>
      <c r="RNZ481" s="49"/>
      <c r="ROA481" s="49"/>
      <c r="ROB481" s="49"/>
      <c r="ROC481" s="49"/>
      <c r="ROD481" s="49"/>
      <c r="ROE481" s="49"/>
      <c r="ROF481" s="49"/>
      <c r="ROG481" s="49"/>
      <c r="ROH481" s="49"/>
      <c r="ROI481" s="49"/>
      <c r="ROJ481" s="49"/>
      <c r="ROK481" s="49"/>
      <c r="ROL481" s="49"/>
      <c r="ROM481" s="49"/>
      <c r="RON481" s="49"/>
      <c r="ROO481" s="49"/>
      <c r="ROP481" s="49"/>
      <c r="ROQ481" s="49"/>
      <c r="ROR481" s="49"/>
      <c r="ROS481" s="49"/>
      <c r="ROT481" s="49"/>
      <c r="ROU481" s="49"/>
      <c r="ROV481" s="49"/>
      <c r="ROW481" s="49"/>
      <c r="ROX481" s="49"/>
      <c r="ROY481" s="49"/>
      <c r="ROZ481" s="49"/>
      <c r="RPA481" s="49"/>
      <c r="RPB481" s="49"/>
      <c r="RPC481" s="49"/>
      <c r="RPD481" s="49"/>
      <c r="RPE481" s="49"/>
      <c r="RPF481" s="49"/>
      <c r="RPG481" s="49"/>
      <c r="RPH481" s="49"/>
      <c r="RPI481" s="49"/>
      <c r="RPJ481" s="49"/>
      <c r="RPK481" s="49"/>
      <c r="RPL481" s="49"/>
      <c r="RPM481" s="49"/>
      <c r="RPN481" s="49"/>
      <c r="RPO481" s="49"/>
      <c r="RPP481" s="49"/>
      <c r="RPQ481" s="49"/>
      <c r="RPR481" s="49"/>
      <c r="RPS481" s="49"/>
      <c r="RPT481" s="49"/>
      <c r="RPU481" s="49"/>
      <c r="RPV481" s="49"/>
      <c r="RPW481" s="49"/>
      <c r="RPX481" s="49"/>
      <c r="RPY481" s="49"/>
      <c r="RPZ481" s="49"/>
      <c r="RQA481" s="49"/>
      <c r="RQB481" s="49"/>
      <c r="RQC481" s="49"/>
      <c r="RQD481" s="49"/>
      <c r="RQE481" s="49"/>
      <c r="RQF481" s="49"/>
      <c r="RQG481" s="49"/>
      <c r="RQH481" s="49"/>
      <c r="RQI481" s="49"/>
      <c r="RQJ481" s="49"/>
      <c r="RQK481" s="49"/>
      <c r="RQL481" s="49"/>
      <c r="RQM481" s="49"/>
      <c r="RQN481" s="49"/>
      <c r="RQO481" s="49"/>
      <c r="RQP481" s="49"/>
      <c r="RQQ481" s="49"/>
      <c r="RQR481" s="49"/>
      <c r="RQS481" s="49"/>
      <c r="RQT481" s="49"/>
      <c r="RQU481" s="49"/>
      <c r="RQV481" s="49"/>
      <c r="RQW481" s="49"/>
      <c r="RQX481" s="49"/>
      <c r="RQY481" s="49"/>
      <c r="RQZ481" s="49"/>
      <c r="RRA481" s="49"/>
      <c r="RRB481" s="49"/>
      <c r="RRC481" s="49"/>
      <c r="RRD481" s="49"/>
      <c r="RRE481" s="49"/>
      <c r="RRF481" s="49"/>
      <c r="RRG481" s="49"/>
      <c r="RRH481" s="49"/>
      <c r="RRI481" s="49"/>
      <c r="RRJ481" s="49"/>
      <c r="RRK481" s="49"/>
      <c r="RRL481" s="49"/>
      <c r="RRM481" s="49"/>
      <c r="RRN481" s="49"/>
      <c r="RRO481" s="49"/>
      <c r="RRP481" s="49"/>
      <c r="RRQ481" s="49"/>
      <c r="RRR481" s="49"/>
      <c r="RRS481" s="49"/>
      <c r="RRT481" s="49"/>
      <c r="RRU481" s="49"/>
      <c r="RRV481" s="49"/>
      <c r="RRW481" s="49"/>
      <c r="RRX481" s="49"/>
      <c r="RRY481" s="49"/>
      <c r="RRZ481" s="49"/>
      <c r="RSA481" s="49"/>
      <c r="RSB481" s="49"/>
      <c r="RSC481" s="49"/>
      <c r="RSD481" s="49"/>
      <c r="RSE481" s="49"/>
      <c r="RSF481" s="49"/>
      <c r="RSG481" s="49"/>
      <c r="RSH481" s="49"/>
      <c r="RSI481" s="49"/>
      <c r="RSJ481" s="49"/>
      <c r="RSK481" s="49"/>
      <c r="RSL481" s="49"/>
      <c r="RSM481" s="49"/>
      <c r="RSN481" s="49"/>
      <c r="RSO481" s="49"/>
      <c r="RSP481" s="49"/>
      <c r="RSQ481" s="49"/>
      <c r="RSR481" s="49"/>
      <c r="RSS481" s="49"/>
      <c r="RST481" s="49"/>
      <c r="RSU481" s="49"/>
      <c r="RSV481" s="49"/>
      <c r="RSW481" s="49"/>
      <c r="RSX481" s="49"/>
      <c r="RSY481" s="49"/>
      <c r="RSZ481" s="49"/>
      <c r="RTA481" s="49"/>
      <c r="RTB481" s="49"/>
      <c r="RTC481" s="49"/>
      <c r="RTD481" s="49"/>
      <c r="RTE481" s="49"/>
      <c r="RTF481" s="49"/>
      <c r="RTG481" s="49"/>
      <c r="RTH481" s="49"/>
      <c r="RTI481" s="49"/>
      <c r="RTJ481" s="49"/>
      <c r="RTK481" s="49"/>
      <c r="RTL481" s="49"/>
      <c r="RTM481" s="49"/>
      <c r="RTN481" s="49"/>
      <c r="RTO481" s="49"/>
      <c r="RTP481" s="49"/>
      <c r="RTQ481" s="49"/>
      <c r="RTR481" s="49"/>
      <c r="RTS481" s="49"/>
      <c r="RTT481" s="49"/>
      <c r="RTU481" s="49"/>
      <c r="RTV481" s="49"/>
      <c r="RTW481" s="49"/>
      <c r="RTX481" s="49"/>
      <c r="RTY481" s="49"/>
      <c r="RTZ481" s="49"/>
      <c r="RUA481" s="49"/>
      <c r="RUB481" s="49"/>
      <c r="RUC481" s="49"/>
      <c r="RUD481" s="49"/>
      <c r="RUE481" s="49"/>
      <c r="RUF481" s="49"/>
      <c r="RUG481" s="49"/>
      <c r="RUH481" s="49"/>
      <c r="RUI481" s="49"/>
      <c r="RUJ481" s="49"/>
      <c r="RUK481" s="49"/>
      <c r="RUL481" s="49"/>
      <c r="RUM481" s="49"/>
      <c r="RUN481" s="49"/>
      <c r="RUO481" s="49"/>
      <c r="RUP481" s="49"/>
      <c r="RUQ481" s="49"/>
      <c r="RUR481" s="49"/>
      <c r="RUS481" s="49"/>
      <c r="RUT481" s="49"/>
      <c r="RUU481" s="49"/>
      <c r="RUV481" s="49"/>
      <c r="RUW481" s="49"/>
      <c r="RUX481" s="49"/>
      <c r="RUY481" s="49"/>
      <c r="RUZ481" s="49"/>
      <c r="RVA481" s="49"/>
      <c r="RVB481" s="49"/>
      <c r="RVC481" s="49"/>
      <c r="RVD481" s="49"/>
      <c r="RVE481" s="49"/>
      <c r="RVF481" s="49"/>
      <c r="RVG481" s="49"/>
      <c r="RVH481" s="49"/>
      <c r="RVI481" s="49"/>
      <c r="RVJ481" s="49"/>
      <c r="RVK481" s="49"/>
      <c r="RVL481" s="49"/>
      <c r="RVM481" s="49"/>
      <c r="RVN481" s="49"/>
      <c r="RVO481" s="49"/>
      <c r="RVP481" s="49"/>
      <c r="RVQ481" s="49"/>
      <c r="RVR481" s="49"/>
      <c r="RVS481" s="49"/>
      <c r="RVT481" s="49"/>
      <c r="RVU481" s="49"/>
      <c r="RVV481" s="49"/>
      <c r="RVW481" s="49"/>
      <c r="RVX481" s="49"/>
      <c r="RVY481" s="49"/>
      <c r="RVZ481" s="49"/>
      <c r="RWA481" s="49"/>
      <c r="RWB481" s="49"/>
      <c r="RWC481" s="49"/>
      <c r="RWD481" s="49"/>
      <c r="RWE481" s="49"/>
      <c r="RWF481" s="49"/>
      <c r="RWG481" s="49"/>
      <c r="RWH481" s="49"/>
      <c r="RWI481" s="49"/>
      <c r="RWJ481" s="49"/>
      <c r="RWK481" s="49"/>
      <c r="RWL481" s="49"/>
      <c r="RWM481" s="49"/>
      <c r="RWN481" s="49"/>
      <c r="RWO481" s="49"/>
      <c r="RWP481" s="49"/>
      <c r="RWQ481" s="49"/>
      <c r="RWR481" s="49"/>
      <c r="RWS481" s="49"/>
      <c r="RWT481" s="49"/>
      <c r="RWU481" s="49"/>
      <c r="RWV481" s="49"/>
      <c r="RWW481" s="49"/>
      <c r="RWX481" s="49"/>
      <c r="RWY481" s="49"/>
      <c r="RWZ481" s="49"/>
      <c r="RXA481" s="49"/>
      <c r="RXB481" s="49"/>
      <c r="RXC481" s="49"/>
      <c r="RXD481" s="49"/>
      <c r="RXE481" s="49"/>
      <c r="RXF481" s="49"/>
      <c r="RXG481" s="49"/>
      <c r="RXH481" s="49"/>
      <c r="RXI481" s="49"/>
      <c r="RXJ481" s="49"/>
      <c r="RXK481" s="49"/>
      <c r="RXL481" s="49"/>
      <c r="RXM481" s="49"/>
      <c r="RXN481" s="49"/>
      <c r="RXO481" s="49"/>
      <c r="RXP481" s="49"/>
      <c r="RXQ481" s="49"/>
      <c r="RXR481" s="49"/>
      <c r="RXS481" s="49"/>
      <c r="RXT481" s="49"/>
      <c r="RXU481" s="49"/>
      <c r="RXV481" s="49"/>
      <c r="RXW481" s="49"/>
      <c r="RXX481" s="49"/>
      <c r="RXY481" s="49"/>
      <c r="RXZ481" s="49"/>
      <c r="RYA481" s="49"/>
      <c r="RYB481" s="49"/>
      <c r="RYC481" s="49"/>
      <c r="RYD481" s="49"/>
      <c r="RYE481" s="49"/>
      <c r="RYF481" s="49"/>
      <c r="RYG481" s="49"/>
      <c r="RYH481" s="49"/>
      <c r="RYI481" s="49"/>
      <c r="RYJ481" s="49"/>
      <c r="RYK481" s="49"/>
      <c r="RYL481" s="49"/>
      <c r="RYM481" s="49"/>
      <c r="RYN481" s="49"/>
      <c r="RYO481" s="49"/>
      <c r="RYP481" s="49"/>
      <c r="RYQ481" s="49"/>
      <c r="RYR481" s="49"/>
      <c r="RYS481" s="49"/>
      <c r="RYT481" s="49"/>
      <c r="RYU481" s="49"/>
      <c r="RYV481" s="49"/>
      <c r="RYW481" s="49"/>
      <c r="RYX481" s="49"/>
      <c r="RYY481" s="49"/>
      <c r="RYZ481" s="49"/>
      <c r="RZA481" s="49"/>
    </row>
    <row r="482" spans="1:12845" s="73" customFormat="1" x14ac:dyDescent="0.25">
      <c r="A482" s="16" t="s">
        <v>2060</v>
      </c>
      <c r="B482" s="48">
        <v>43997</v>
      </c>
      <c r="C482" s="49" t="s">
        <v>2158</v>
      </c>
      <c r="D482" s="49" t="s">
        <v>23</v>
      </c>
      <c r="E482" s="49" t="s">
        <v>24</v>
      </c>
      <c r="F482" s="11" t="s">
        <v>25</v>
      </c>
      <c r="G482" s="51" t="s">
        <v>2161</v>
      </c>
      <c r="H482" s="49" t="s">
        <v>1880</v>
      </c>
      <c r="I482" s="144"/>
      <c r="J482" s="52"/>
      <c r="K482" s="10"/>
      <c r="L482" s="52">
        <v>32500</v>
      </c>
      <c r="M482" s="46" t="s">
        <v>3284</v>
      </c>
      <c r="N482" s="49" t="s">
        <v>28</v>
      </c>
      <c r="O482" s="53" t="s">
        <v>2159</v>
      </c>
      <c r="P482" s="49" t="s">
        <v>1272</v>
      </c>
      <c r="Q482" s="49" t="s">
        <v>2160</v>
      </c>
      <c r="R482" s="49">
        <v>55402</v>
      </c>
      <c r="S482" s="49">
        <v>44.978349999999999</v>
      </c>
      <c r="T482" s="49">
        <v>-93.268628000000007</v>
      </c>
      <c r="U482" s="49"/>
      <c r="V482" s="49"/>
      <c r="W482" s="49"/>
      <c r="X482" s="42" t="s">
        <v>29</v>
      </c>
      <c r="Y482" s="10">
        <f t="shared" si="7"/>
        <v>2020</v>
      </c>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s="49"/>
      <c r="DR482" s="49"/>
      <c r="DS482" s="49"/>
      <c r="DT482" s="49"/>
      <c r="DU482" s="49"/>
      <c r="DV482" s="49"/>
      <c r="DW482" s="49"/>
      <c r="DX482" s="49"/>
      <c r="DY482" s="49"/>
      <c r="DZ482" s="49"/>
      <c r="EA482" s="49"/>
      <c r="EB482" s="49"/>
      <c r="EC482" s="49"/>
      <c r="ED482" s="49"/>
      <c r="EE482" s="49"/>
      <c r="EF482" s="49"/>
      <c r="EG482" s="49"/>
      <c r="EH482" s="49"/>
      <c r="EI482" s="49"/>
      <c r="EJ482" s="49"/>
      <c r="EK482" s="49"/>
      <c r="EL482" s="49"/>
      <c r="EM482" s="49"/>
      <c r="EN482" s="49"/>
      <c r="EO482" s="49"/>
      <c r="EP482" s="49"/>
      <c r="EQ482" s="49"/>
      <c r="ER482" s="49"/>
      <c r="ES482" s="49"/>
      <c r="ET482" s="49"/>
      <c r="EU482" s="49"/>
      <c r="EV482" s="49"/>
      <c r="EW482" s="49"/>
      <c r="EX482" s="49"/>
      <c r="EY482" s="49"/>
      <c r="EZ482" s="49"/>
      <c r="FA482" s="49"/>
      <c r="FB482" s="49"/>
      <c r="FC482" s="49"/>
      <c r="FD482" s="49"/>
      <c r="FE482" s="49"/>
      <c r="FF482" s="49"/>
      <c r="FG482" s="49"/>
      <c r="FH482" s="49"/>
      <c r="FI482" s="49"/>
      <c r="FJ482" s="49"/>
      <c r="FK482" s="49"/>
      <c r="FL482" s="49"/>
      <c r="FM482" s="49"/>
      <c r="FN482" s="49"/>
      <c r="FO482" s="49"/>
      <c r="FP482" s="49"/>
      <c r="FQ482" s="49"/>
      <c r="FR482" s="49"/>
      <c r="FS482" s="49"/>
      <c r="FT482" s="49"/>
      <c r="FU482" s="49"/>
      <c r="FV482" s="49"/>
      <c r="FW482" s="49"/>
      <c r="FX482" s="49"/>
      <c r="FY482" s="49"/>
      <c r="FZ482" s="49"/>
      <c r="GA482" s="49"/>
      <c r="GB482" s="49"/>
      <c r="GC482" s="49"/>
      <c r="GD482" s="49"/>
      <c r="GE482" s="49"/>
      <c r="GF482" s="49"/>
      <c r="GG482" s="49"/>
      <c r="GH482" s="49"/>
      <c r="GI482" s="49"/>
      <c r="GJ482" s="49"/>
      <c r="GK482" s="49"/>
      <c r="GL482" s="49"/>
      <c r="GM482" s="49"/>
      <c r="GN482" s="49"/>
      <c r="GO482" s="49"/>
      <c r="GP482" s="49"/>
      <c r="GQ482" s="49"/>
      <c r="GR482" s="49"/>
      <c r="GS482" s="49"/>
      <c r="GT482" s="49"/>
      <c r="GU482" s="49"/>
      <c r="GV482" s="49"/>
      <c r="GW482" s="49"/>
      <c r="GX482" s="49"/>
      <c r="GY482" s="49"/>
      <c r="GZ482" s="49"/>
      <c r="HA482" s="49"/>
      <c r="HB482" s="49"/>
      <c r="HC482" s="49"/>
      <c r="HD482" s="49"/>
      <c r="HE482" s="49"/>
      <c r="HF482" s="49"/>
      <c r="HG482" s="49"/>
      <c r="HH482" s="49"/>
      <c r="HI482" s="49"/>
      <c r="HJ482" s="49"/>
      <c r="HK482" s="49"/>
      <c r="HL482" s="49"/>
      <c r="HM482" s="49"/>
      <c r="HN482" s="49"/>
      <c r="HO482" s="49"/>
      <c r="HP482" s="49"/>
      <c r="HQ482" s="49"/>
      <c r="HR482" s="49"/>
      <c r="HS482" s="49"/>
      <c r="HT482" s="49"/>
      <c r="HU482" s="49"/>
      <c r="HV482" s="49"/>
      <c r="HW482" s="49"/>
      <c r="HX482" s="49"/>
      <c r="HY482" s="49"/>
      <c r="HZ482" s="49"/>
      <c r="IA482" s="49"/>
      <c r="IB482" s="49"/>
      <c r="IC482" s="49"/>
      <c r="ID482" s="49"/>
      <c r="IE482" s="49"/>
      <c r="IF482" s="49"/>
      <c r="IG482" s="49"/>
      <c r="IH482" s="49"/>
      <c r="II482" s="49"/>
      <c r="IJ482" s="49"/>
      <c r="IK482" s="49"/>
      <c r="IL482" s="49"/>
      <c r="IM482" s="49"/>
      <c r="IN482" s="49"/>
      <c r="IO482" s="49"/>
      <c r="IP482" s="49"/>
      <c r="IQ482" s="49"/>
      <c r="IR482" s="49"/>
      <c r="IS482" s="49"/>
      <c r="IT482" s="49"/>
      <c r="IU482" s="49"/>
      <c r="IV482" s="49"/>
      <c r="IW482" s="49"/>
      <c r="IX482" s="49"/>
      <c r="IY482" s="49"/>
      <c r="IZ482" s="49"/>
      <c r="JA482" s="49"/>
      <c r="JB482" s="49"/>
      <c r="JC482" s="49"/>
      <c r="JD482" s="49"/>
      <c r="JE482" s="49"/>
      <c r="JF482" s="49"/>
      <c r="JG482" s="49"/>
      <c r="JH482" s="49"/>
      <c r="JI482" s="49"/>
      <c r="JJ482" s="49"/>
      <c r="JK482" s="49"/>
      <c r="JL482" s="49"/>
      <c r="JM482" s="49"/>
      <c r="JN482" s="49"/>
      <c r="JO482" s="49"/>
      <c r="JP482" s="49"/>
      <c r="JQ482" s="49"/>
      <c r="JR482" s="49"/>
      <c r="JS482" s="49"/>
      <c r="JT482" s="49"/>
      <c r="JU482" s="49"/>
      <c r="JV482" s="49"/>
      <c r="JW482" s="49"/>
      <c r="JX482" s="49"/>
      <c r="JY482" s="49"/>
      <c r="JZ482" s="49"/>
      <c r="KA482" s="49"/>
      <c r="KB482" s="49"/>
      <c r="KC482" s="49"/>
      <c r="KD482" s="49"/>
      <c r="KE482" s="49"/>
      <c r="KF482" s="49"/>
      <c r="KG482" s="49"/>
      <c r="KH482" s="49"/>
      <c r="KI482" s="49"/>
      <c r="KJ482" s="49"/>
      <c r="KK482" s="49"/>
      <c r="KL482" s="49"/>
      <c r="KM482" s="49"/>
      <c r="KN482" s="49"/>
      <c r="KO482" s="49"/>
      <c r="KP482" s="49"/>
      <c r="KQ482" s="49"/>
      <c r="KR482" s="49"/>
      <c r="KS482" s="49"/>
      <c r="KT482" s="49"/>
      <c r="KU482" s="49"/>
      <c r="KV482" s="49"/>
      <c r="KW482" s="49"/>
      <c r="KX482" s="49"/>
      <c r="KY482" s="49"/>
      <c r="KZ482" s="49"/>
      <c r="LA482" s="49"/>
      <c r="LB482" s="49"/>
      <c r="LC482" s="49"/>
      <c r="LD482" s="49"/>
      <c r="LE482" s="49"/>
      <c r="LF482" s="49"/>
      <c r="LG482" s="49"/>
      <c r="LH482" s="49"/>
      <c r="LI482" s="49"/>
      <c r="LJ482" s="49"/>
      <c r="LK482" s="49"/>
      <c r="LL482" s="49"/>
      <c r="LM482" s="49"/>
      <c r="LN482" s="49"/>
      <c r="LO482" s="49"/>
      <c r="LP482" s="49"/>
      <c r="LQ482" s="49"/>
      <c r="LR482" s="49"/>
      <c r="LS482" s="49"/>
      <c r="LT482" s="49"/>
      <c r="LU482" s="49"/>
      <c r="LV482" s="49"/>
      <c r="LW482" s="49"/>
      <c r="LX482" s="49"/>
      <c r="LY482" s="49"/>
      <c r="LZ482" s="49"/>
      <c r="MA482" s="49"/>
      <c r="MB482" s="49"/>
      <c r="MC482" s="49"/>
      <c r="MD482" s="49"/>
      <c r="ME482" s="49"/>
      <c r="MF482" s="49"/>
      <c r="MG482" s="49"/>
      <c r="MH482" s="49"/>
      <c r="MI482" s="49"/>
      <c r="MJ482" s="49"/>
      <c r="MK482" s="49"/>
      <c r="ML482" s="49"/>
      <c r="MM482" s="49"/>
      <c r="MN482" s="49"/>
      <c r="MO482" s="49"/>
      <c r="MP482" s="49"/>
      <c r="MQ482" s="49"/>
      <c r="MR482" s="49"/>
      <c r="MS482" s="49"/>
      <c r="MT482" s="49"/>
      <c r="MU482" s="49"/>
      <c r="MV482" s="49"/>
      <c r="MW482" s="49"/>
      <c r="MX482" s="49"/>
      <c r="MY482" s="49"/>
      <c r="MZ482" s="49"/>
      <c r="NA482" s="49"/>
      <c r="NB482" s="49"/>
      <c r="NC482" s="49"/>
      <c r="ND482" s="49"/>
      <c r="NE482" s="49"/>
      <c r="NF482" s="49"/>
      <c r="NG482" s="49"/>
      <c r="NH482" s="49"/>
      <c r="NI482" s="49"/>
      <c r="NJ482" s="49"/>
      <c r="NK482" s="49"/>
      <c r="NL482" s="49"/>
      <c r="NM482" s="49"/>
      <c r="NN482" s="49"/>
      <c r="NO482" s="49"/>
      <c r="NP482" s="49"/>
      <c r="NQ482" s="49"/>
      <c r="NR482" s="49"/>
      <c r="NS482" s="49"/>
      <c r="NT482" s="49"/>
      <c r="NU482" s="49"/>
      <c r="NV482" s="49"/>
      <c r="NW482" s="49"/>
      <c r="NX482" s="49"/>
      <c r="NY482" s="49"/>
      <c r="NZ482" s="49"/>
      <c r="OA482" s="49"/>
      <c r="OB482" s="49"/>
      <c r="OC482" s="49"/>
      <c r="OD482" s="49"/>
      <c r="OE482" s="49"/>
      <c r="OF482" s="49"/>
      <c r="OG482" s="49"/>
      <c r="OH482" s="49"/>
      <c r="OI482" s="49"/>
      <c r="OJ482" s="49"/>
      <c r="OK482" s="49"/>
      <c r="OL482" s="49"/>
      <c r="OM482" s="49"/>
      <c r="ON482" s="49"/>
      <c r="OO482" s="49"/>
      <c r="OP482" s="49"/>
      <c r="OQ482" s="49"/>
      <c r="OR482" s="49"/>
      <c r="OS482" s="49"/>
      <c r="OT482" s="49"/>
      <c r="OU482" s="49"/>
      <c r="OV482" s="49"/>
      <c r="OW482" s="49"/>
      <c r="OX482" s="49"/>
      <c r="OY482" s="49"/>
      <c r="OZ482" s="49"/>
      <c r="PA482" s="49"/>
      <c r="PB482" s="49"/>
      <c r="PC482" s="49"/>
      <c r="PD482" s="49"/>
      <c r="PE482" s="49"/>
      <c r="PF482" s="49"/>
      <c r="PG482" s="49"/>
      <c r="PH482" s="49"/>
      <c r="PI482" s="49"/>
      <c r="PJ482" s="49"/>
      <c r="PK482" s="49"/>
      <c r="PL482" s="49"/>
      <c r="PM482" s="49"/>
      <c r="PN482" s="49"/>
      <c r="PO482" s="49"/>
      <c r="PP482" s="49"/>
      <c r="PQ482" s="49"/>
      <c r="PR482" s="49"/>
      <c r="PS482" s="49"/>
      <c r="PT482" s="49"/>
      <c r="PU482" s="49"/>
      <c r="PV482" s="49"/>
      <c r="PW482" s="49"/>
      <c r="PX482" s="49"/>
      <c r="PY482" s="49"/>
      <c r="PZ482" s="49"/>
      <c r="QA482" s="49"/>
      <c r="QB482" s="49"/>
      <c r="QC482" s="49"/>
      <c r="QD482" s="49"/>
      <c r="QE482" s="49"/>
      <c r="QF482" s="49"/>
      <c r="QG482" s="49"/>
      <c r="QH482" s="49"/>
      <c r="QI482" s="49"/>
      <c r="QJ482" s="49"/>
      <c r="QK482" s="49"/>
      <c r="QL482" s="49"/>
      <c r="QM482" s="49"/>
      <c r="QN482" s="49"/>
      <c r="QO482" s="49"/>
      <c r="QP482" s="49"/>
      <c r="QQ482" s="49"/>
      <c r="QR482" s="49"/>
      <c r="QS482" s="49"/>
      <c r="QT482" s="49"/>
      <c r="QU482" s="49"/>
      <c r="QV482" s="49"/>
      <c r="QW482" s="49"/>
      <c r="QX482" s="49"/>
      <c r="QY482" s="49"/>
      <c r="QZ482" s="49"/>
      <c r="RA482" s="49"/>
      <c r="RB482" s="49"/>
      <c r="RC482" s="49"/>
      <c r="RD482" s="49"/>
      <c r="RE482" s="49"/>
      <c r="RF482" s="49"/>
      <c r="RG482" s="49"/>
      <c r="RH482" s="49"/>
      <c r="RI482" s="49"/>
      <c r="RJ482" s="49"/>
      <c r="RK482" s="49"/>
      <c r="RL482" s="49"/>
      <c r="RM482" s="49"/>
      <c r="RN482" s="49"/>
      <c r="RO482" s="49"/>
      <c r="RP482" s="49"/>
      <c r="RQ482" s="49"/>
      <c r="RR482" s="49"/>
      <c r="RS482" s="49"/>
      <c r="RT482" s="49"/>
      <c r="RU482" s="49"/>
      <c r="RV482" s="49"/>
      <c r="RW482" s="49"/>
      <c r="RX482" s="49"/>
      <c r="RY482" s="49"/>
      <c r="RZ482" s="49"/>
      <c r="SA482" s="49"/>
      <c r="SB482" s="49"/>
      <c r="SC482" s="49"/>
      <c r="SD482" s="49"/>
      <c r="SE482" s="49"/>
      <c r="SF482" s="49"/>
      <c r="SG482" s="49"/>
      <c r="SH482" s="49"/>
      <c r="SI482" s="49"/>
      <c r="SJ482" s="49"/>
      <c r="SK482" s="49"/>
      <c r="SL482" s="49"/>
      <c r="SM482" s="49"/>
      <c r="SN482" s="49"/>
      <c r="SO482" s="49"/>
      <c r="SP482" s="49"/>
      <c r="SQ482" s="49"/>
      <c r="SR482" s="49"/>
      <c r="SS482" s="49"/>
      <c r="ST482" s="49"/>
      <c r="SU482" s="49"/>
      <c r="SV482" s="49"/>
      <c r="SW482" s="49"/>
      <c r="SX482" s="49"/>
      <c r="SY482" s="49"/>
      <c r="SZ482" s="49"/>
      <c r="TA482" s="49"/>
      <c r="TB482" s="49"/>
      <c r="TC482" s="49"/>
      <c r="TD482" s="49"/>
      <c r="TE482" s="49"/>
      <c r="TF482" s="49"/>
      <c r="TG482" s="49"/>
      <c r="TH482" s="49"/>
      <c r="TI482" s="49"/>
      <c r="TJ482" s="49"/>
      <c r="TK482" s="49"/>
      <c r="TL482" s="49"/>
      <c r="TM482" s="49"/>
      <c r="TN482" s="49"/>
      <c r="TO482" s="49"/>
      <c r="TP482" s="49"/>
      <c r="TQ482" s="49"/>
      <c r="TR482" s="49"/>
      <c r="TS482" s="49"/>
      <c r="TT482" s="49"/>
      <c r="TU482" s="49"/>
      <c r="TV482" s="49"/>
      <c r="TW482" s="49"/>
      <c r="TX482" s="49"/>
      <c r="TY482" s="49"/>
      <c r="TZ482" s="49"/>
      <c r="UA482" s="49"/>
      <c r="UB482" s="49"/>
      <c r="UC482" s="49"/>
      <c r="UD482" s="49"/>
      <c r="UE482" s="49"/>
      <c r="UF482" s="49"/>
      <c r="UG482" s="49"/>
      <c r="UH482" s="49"/>
      <c r="UI482" s="49"/>
      <c r="UJ482" s="49"/>
      <c r="UK482" s="49"/>
      <c r="UL482" s="49"/>
      <c r="UM482" s="49"/>
      <c r="UN482" s="49"/>
      <c r="UO482" s="49"/>
      <c r="UP482" s="49"/>
      <c r="UQ482" s="49"/>
      <c r="UR482" s="49"/>
      <c r="US482" s="49"/>
      <c r="UT482" s="49"/>
      <c r="UU482" s="49"/>
      <c r="UV482" s="49"/>
      <c r="UW482" s="49"/>
      <c r="UX482" s="49"/>
      <c r="UY482" s="49"/>
      <c r="UZ482" s="49"/>
      <c r="VA482" s="49"/>
      <c r="VB482" s="49"/>
      <c r="VC482" s="49"/>
      <c r="VD482" s="49"/>
      <c r="VE482" s="49"/>
      <c r="VF482" s="49"/>
      <c r="VG482" s="49"/>
      <c r="VH482" s="49"/>
      <c r="VI482" s="49"/>
      <c r="VJ482" s="49"/>
      <c r="VK482" s="49"/>
      <c r="VL482" s="49"/>
      <c r="VM482" s="49"/>
      <c r="VN482" s="49"/>
      <c r="VO482" s="49"/>
      <c r="VP482" s="49"/>
      <c r="VQ482" s="49"/>
      <c r="VR482" s="49"/>
      <c r="VS482" s="49"/>
      <c r="VT482" s="49"/>
      <c r="VU482" s="49"/>
      <c r="VV482" s="49"/>
      <c r="VW482" s="49"/>
      <c r="VX482" s="49"/>
      <c r="VY482" s="49"/>
      <c r="VZ482" s="49"/>
      <c r="WA482" s="49"/>
      <c r="WB482" s="49"/>
      <c r="WC482" s="49"/>
      <c r="WD482" s="49"/>
      <c r="WE482" s="49"/>
      <c r="WF482" s="49"/>
      <c r="WG482" s="49"/>
      <c r="WH482" s="49"/>
      <c r="WI482" s="49"/>
      <c r="WJ482" s="49"/>
      <c r="WK482" s="49"/>
      <c r="WL482" s="49"/>
      <c r="WM482" s="49"/>
      <c r="WN482" s="49"/>
      <c r="WO482" s="49"/>
      <c r="WP482" s="49"/>
      <c r="WQ482" s="49"/>
      <c r="WR482" s="49"/>
      <c r="WS482" s="49"/>
      <c r="WT482" s="49"/>
      <c r="WU482" s="49"/>
      <c r="WV482" s="49"/>
      <c r="WW482" s="49"/>
      <c r="WX482" s="49"/>
      <c r="WY482" s="49"/>
      <c r="WZ482" s="49"/>
      <c r="XA482" s="49"/>
      <c r="XB482" s="49"/>
      <c r="XC482" s="49"/>
      <c r="XD482" s="49"/>
      <c r="XE482" s="49"/>
      <c r="XF482" s="49"/>
      <c r="XG482" s="49"/>
      <c r="XH482" s="49"/>
      <c r="XI482" s="49"/>
      <c r="XJ482" s="49"/>
      <c r="XK482" s="49"/>
      <c r="XL482" s="49"/>
      <c r="XM482" s="49"/>
      <c r="XN482" s="49"/>
      <c r="XO482" s="49"/>
      <c r="XP482" s="49"/>
      <c r="XQ482" s="49"/>
      <c r="XR482" s="49"/>
      <c r="XS482" s="49"/>
      <c r="XT482" s="49"/>
      <c r="XU482" s="49"/>
      <c r="XV482" s="49"/>
      <c r="XW482" s="49"/>
      <c r="XX482" s="49"/>
      <c r="XY482" s="49"/>
      <c r="XZ482" s="49"/>
      <c r="YA482" s="49"/>
      <c r="YB482" s="49"/>
      <c r="YC482" s="49"/>
      <c r="YD482" s="49"/>
      <c r="YE482" s="49"/>
      <c r="YF482" s="49"/>
      <c r="YG482" s="49"/>
      <c r="YH482" s="49"/>
      <c r="YI482" s="49"/>
      <c r="YJ482" s="49"/>
      <c r="YK482" s="49"/>
      <c r="YL482" s="49"/>
      <c r="YM482" s="49"/>
      <c r="YN482" s="49"/>
      <c r="YO482" s="49"/>
      <c r="YP482" s="49"/>
      <c r="YQ482" s="49"/>
      <c r="YR482" s="49"/>
      <c r="YS482" s="49"/>
      <c r="YT482" s="49"/>
      <c r="YU482" s="49"/>
      <c r="YV482" s="49"/>
      <c r="YW482" s="49"/>
      <c r="YX482" s="49"/>
      <c r="YY482" s="49"/>
      <c r="YZ482" s="49"/>
      <c r="ZA482" s="49"/>
      <c r="ZB482" s="49"/>
      <c r="ZC482" s="49"/>
      <c r="ZD482" s="49"/>
      <c r="ZE482" s="49"/>
      <c r="ZF482" s="49"/>
      <c r="ZG482" s="49"/>
      <c r="ZH482" s="49"/>
      <c r="ZI482" s="49"/>
      <c r="ZJ482" s="49"/>
      <c r="ZK482" s="49"/>
      <c r="ZL482" s="49"/>
      <c r="ZM482" s="49"/>
      <c r="ZN482" s="49"/>
      <c r="ZO482" s="49"/>
      <c r="ZP482" s="49"/>
      <c r="ZQ482" s="49"/>
      <c r="ZR482" s="49"/>
      <c r="ZS482" s="49"/>
      <c r="ZT482" s="49"/>
      <c r="ZU482" s="49"/>
      <c r="ZV482" s="49"/>
      <c r="ZW482" s="49"/>
      <c r="ZX482" s="49"/>
      <c r="ZY482" s="49"/>
      <c r="ZZ482" s="49"/>
      <c r="AAA482" s="49"/>
      <c r="AAB482" s="49"/>
      <c r="AAC482" s="49"/>
      <c r="AAD482" s="49"/>
      <c r="AAE482" s="49"/>
      <c r="AAF482" s="49"/>
      <c r="AAG482" s="49"/>
      <c r="AAH482" s="49"/>
      <c r="AAI482" s="49"/>
      <c r="AAJ482" s="49"/>
      <c r="AAK482" s="49"/>
      <c r="AAL482" s="49"/>
      <c r="AAM482" s="49"/>
      <c r="AAN482" s="49"/>
      <c r="AAO482" s="49"/>
      <c r="AAP482" s="49"/>
      <c r="AAQ482" s="49"/>
      <c r="AAR482" s="49"/>
      <c r="AAS482" s="49"/>
      <c r="AAT482" s="49"/>
      <c r="AAU482" s="49"/>
      <c r="AAV482" s="49"/>
      <c r="AAW482" s="49"/>
      <c r="AAX482" s="49"/>
      <c r="AAY482" s="49"/>
      <c r="AAZ482" s="49"/>
      <c r="ABA482" s="49"/>
      <c r="ABB482" s="49"/>
      <c r="ABC482" s="49"/>
      <c r="ABD482" s="49"/>
      <c r="ABE482" s="49"/>
      <c r="ABF482" s="49"/>
      <c r="ABG482" s="49"/>
      <c r="ABH482" s="49"/>
      <c r="ABI482" s="49"/>
      <c r="ABJ482" s="49"/>
      <c r="ABK482" s="49"/>
      <c r="ABL482" s="49"/>
      <c r="ABM482" s="49"/>
      <c r="ABN482" s="49"/>
      <c r="ABO482" s="49"/>
      <c r="ABP482" s="49"/>
      <c r="ABQ482" s="49"/>
      <c r="ABR482" s="49"/>
      <c r="ABS482" s="49"/>
      <c r="ABT482" s="49"/>
      <c r="ABU482" s="49"/>
      <c r="ABV482" s="49"/>
      <c r="ABW482" s="49"/>
      <c r="ABX482" s="49"/>
      <c r="ABY482" s="49"/>
      <c r="ABZ482" s="49"/>
      <c r="ACA482" s="49"/>
      <c r="ACB482" s="49"/>
      <c r="ACC482" s="49"/>
      <c r="ACD482" s="49"/>
      <c r="ACE482" s="49"/>
      <c r="ACF482" s="49"/>
      <c r="ACG482" s="49"/>
      <c r="ACH482" s="49"/>
      <c r="ACI482" s="49"/>
      <c r="ACJ482" s="49"/>
      <c r="ACK482" s="49"/>
      <c r="ACL482" s="49"/>
      <c r="ACM482" s="49"/>
      <c r="ACN482" s="49"/>
      <c r="ACO482" s="49"/>
      <c r="ACP482" s="49"/>
      <c r="ACQ482" s="49"/>
      <c r="ACR482" s="49"/>
      <c r="ACS482" s="49"/>
      <c r="ACT482" s="49"/>
      <c r="ACU482" s="49"/>
      <c r="ACV482" s="49"/>
      <c r="ACW482" s="49"/>
      <c r="ACX482" s="49"/>
      <c r="ACY482" s="49"/>
      <c r="ACZ482" s="49"/>
      <c r="ADA482" s="49"/>
      <c r="ADB482" s="49"/>
      <c r="ADC482" s="49"/>
      <c r="ADD482" s="49"/>
      <c r="ADE482" s="49"/>
      <c r="ADF482" s="49"/>
      <c r="ADG482" s="49"/>
      <c r="ADH482" s="49"/>
      <c r="ADI482" s="49"/>
      <c r="ADJ482" s="49"/>
      <c r="ADK482" s="49"/>
      <c r="ADL482" s="49"/>
      <c r="ADM482" s="49"/>
      <c r="ADN482" s="49"/>
      <c r="ADO482" s="49"/>
      <c r="ADP482" s="49"/>
      <c r="ADQ482" s="49"/>
      <c r="ADR482" s="49"/>
      <c r="ADS482" s="49"/>
      <c r="ADT482" s="49"/>
      <c r="ADU482" s="49"/>
      <c r="ADV482" s="49"/>
      <c r="ADW482" s="49"/>
      <c r="ADX482" s="49"/>
      <c r="ADY482" s="49"/>
      <c r="ADZ482" s="49"/>
      <c r="AEA482" s="49"/>
      <c r="AEB482" s="49"/>
      <c r="AEC482" s="49"/>
      <c r="AED482" s="49"/>
      <c r="AEE482" s="49"/>
      <c r="AEF482" s="49"/>
      <c r="AEG482" s="49"/>
      <c r="AEH482" s="49"/>
      <c r="AEI482" s="49"/>
      <c r="AEJ482" s="49"/>
      <c r="AEK482" s="49"/>
      <c r="AEL482" s="49"/>
      <c r="AEM482" s="49"/>
      <c r="AEN482" s="49"/>
      <c r="AEO482" s="49"/>
      <c r="AEP482" s="49"/>
      <c r="AEQ482" s="49"/>
      <c r="AER482" s="49"/>
      <c r="AES482" s="49"/>
      <c r="AET482" s="49"/>
      <c r="AEU482" s="49"/>
      <c r="AEV482" s="49"/>
      <c r="AEW482" s="49"/>
      <c r="AEX482" s="49"/>
      <c r="AEY482" s="49"/>
      <c r="AEZ482" s="49"/>
      <c r="AFA482" s="49"/>
      <c r="AFB482" s="49"/>
      <c r="AFC482" s="49"/>
      <c r="AFD482" s="49"/>
      <c r="AFE482" s="49"/>
      <c r="AFF482" s="49"/>
      <c r="AFG482" s="49"/>
      <c r="AFH482" s="49"/>
      <c r="AFI482" s="49"/>
      <c r="AFJ482" s="49"/>
      <c r="AFK482" s="49"/>
      <c r="AFL482" s="49"/>
      <c r="AFM482" s="49"/>
      <c r="AFN482" s="49"/>
      <c r="AFO482" s="49"/>
      <c r="AFP482" s="49"/>
      <c r="AFQ482" s="49"/>
      <c r="AFR482" s="49"/>
      <c r="AFS482" s="49"/>
      <c r="AFT482" s="49"/>
      <c r="AFU482" s="49"/>
      <c r="AFV482" s="49"/>
      <c r="AFW482" s="49"/>
      <c r="AFX482" s="49"/>
      <c r="AFY482" s="49"/>
      <c r="AFZ482" s="49"/>
      <c r="AGA482" s="49"/>
      <c r="AGB482" s="49"/>
      <c r="AGC482" s="49"/>
      <c r="AGD482" s="49"/>
      <c r="AGE482" s="49"/>
      <c r="AGF482" s="49"/>
      <c r="AGG482" s="49"/>
      <c r="AGH482" s="49"/>
      <c r="AGI482" s="49"/>
      <c r="AGJ482" s="49"/>
      <c r="AGK482" s="49"/>
      <c r="AGL482" s="49"/>
      <c r="AGM482" s="49"/>
      <c r="AGN482" s="49"/>
      <c r="AGO482" s="49"/>
      <c r="AGP482" s="49"/>
      <c r="AGQ482" s="49"/>
      <c r="AGR482" s="49"/>
      <c r="AGS482" s="49"/>
      <c r="AGT482" s="49"/>
      <c r="AGU482" s="49"/>
      <c r="AGV482" s="49"/>
      <c r="AGW482" s="49"/>
      <c r="AGX482" s="49"/>
      <c r="AGY482" s="49"/>
      <c r="AGZ482" s="49"/>
      <c r="AHA482" s="49"/>
      <c r="AHB482" s="49"/>
      <c r="AHC482" s="49"/>
      <c r="AHD482" s="49"/>
      <c r="AHE482" s="49"/>
      <c r="AHF482" s="49"/>
      <c r="AHG482" s="49"/>
      <c r="AHH482" s="49"/>
      <c r="AHI482" s="49"/>
      <c r="AHJ482" s="49"/>
      <c r="AHK482" s="49"/>
      <c r="AHL482" s="49"/>
      <c r="AHM482" s="49"/>
      <c r="AHN482" s="49"/>
      <c r="AHO482" s="49"/>
      <c r="AHP482" s="49"/>
      <c r="AHQ482" s="49"/>
      <c r="AHR482" s="49"/>
      <c r="AHS482" s="49"/>
      <c r="AHT482" s="49"/>
      <c r="AHU482" s="49"/>
      <c r="AHV482" s="49"/>
      <c r="AHW482" s="49"/>
      <c r="AHX482" s="49"/>
      <c r="AHY482" s="49"/>
      <c r="AHZ482" s="49"/>
      <c r="AIA482" s="49"/>
      <c r="AIB482" s="49"/>
      <c r="AIC482" s="49"/>
      <c r="AID482" s="49"/>
      <c r="AIE482" s="49"/>
      <c r="AIF482" s="49"/>
      <c r="AIG482" s="49"/>
      <c r="AIH482" s="49"/>
      <c r="AII482" s="49"/>
      <c r="AIJ482" s="49"/>
      <c r="AIK482" s="49"/>
      <c r="AIL482" s="49"/>
      <c r="AIM482" s="49"/>
      <c r="AIN482" s="49"/>
      <c r="AIO482" s="49"/>
      <c r="AIP482" s="49"/>
      <c r="AIQ482" s="49"/>
      <c r="AIR482" s="49"/>
      <c r="AIS482" s="49"/>
      <c r="AIT482" s="49"/>
      <c r="AIU482" s="49"/>
      <c r="AIV482" s="49"/>
      <c r="AIW482" s="49"/>
      <c r="AIX482" s="49"/>
      <c r="AIY482" s="49"/>
      <c r="AIZ482" s="49"/>
      <c r="AJA482" s="49"/>
      <c r="AJB482" s="49"/>
      <c r="AJC482" s="49"/>
      <c r="AJD482" s="49"/>
      <c r="AJE482" s="49"/>
      <c r="AJF482" s="49"/>
      <c r="AJG482" s="49"/>
      <c r="AJH482" s="49"/>
      <c r="AJI482" s="49"/>
      <c r="AJJ482" s="49"/>
      <c r="AJK482" s="49"/>
      <c r="AJL482" s="49"/>
      <c r="AJM482" s="49"/>
      <c r="AJN482" s="49"/>
      <c r="AJO482" s="49"/>
      <c r="AJP482" s="49"/>
      <c r="AJQ482" s="49"/>
      <c r="AJR482" s="49"/>
      <c r="AJS482" s="49"/>
      <c r="AJT482" s="49"/>
      <c r="AJU482" s="49"/>
      <c r="AJV482" s="49"/>
      <c r="AJW482" s="49"/>
      <c r="AJX482" s="49"/>
      <c r="AJY482" s="49"/>
      <c r="AJZ482" s="49"/>
      <c r="AKA482" s="49"/>
      <c r="AKB482" s="49"/>
      <c r="AKC482" s="49"/>
      <c r="AKD482" s="49"/>
      <c r="AKE482" s="49"/>
      <c r="AKF482" s="49"/>
      <c r="AKG482" s="49"/>
      <c r="AKH482" s="49"/>
      <c r="AKI482" s="49"/>
      <c r="AKJ482" s="49"/>
      <c r="AKK482" s="49"/>
      <c r="AKL482" s="49"/>
      <c r="AKM482" s="49"/>
      <c r="AKN482" s="49"/>
      <c r="AKO482" s="49"/>
      <c r="AKP482" s="49"/>
      <c r="AKQ482" s="49"/>
      <c r="AKR482" s="49"/>
      <c r="AKS482" s="49"/>
      <c r="AKT482" s="49"/>
      <c r="AKU482" s="49"/>
      <c r="AKV482" s="49"/>
      <c r="AKW482" s="49"/>
      <c r="AKX482" s="49"/>
      <c r="AKY482" s="49"/>
      <c r="AKZ482" s="49"/>
      <c r="ALA482" s="49"/>
      <c r="ALB482" s="49"/>
      <c r="ALC482" s="49"/>
      <c r="ALD482" s="49"/>
      <c r="ALE482" s="49"/>
      <c r="ALF482" s="49"/>
      <c r="ALG482" s="49"/>
      <c r="ALH482" s="49"/>
      <c r="ALI482" s="49"/>
      <c r="ALJ482" s="49"/>
      <c r="ALK482" s="49"/>
      <c r="ALL482" s="49"/>
      <c r="ALM482" s="49"/>
      <c r="ALN482" s="49"/>
      <c r="ALO482" s="49"/>
      <c r="ALP482" s="49"/>
      <c r="ALQ482" s="49"/>
      <c r="ALR482" s="49"/>
      <c r="ALS482" s="49"/>
      <c r="ALT482" s="49"/>
      <c r="ALU482" s="49"/>
      <c r="ALV482" s="49"/>
      <c r="ALW482" s="49"/>
      <c r="ALX482" s="49"/>
      <c r="ALY482" s="49"/>
      <c r="ALZ482" s="49"/>
      <c r="AMA482" s="49"/>
      <c r="AMB482" s="49"/>
      <c r="AMC482" s="49"/>
      <c r="AMD482" s="49"/>
      <c r="AME482" s="49"/>
      <c r="AMF482" s="49"/>
      <c r="AMG482" s="49"/>
      <c r="AMH482" s="49"/>
      <c r="AMI482" s="49"/>
      <c r="AMJ482" s="49"/>
      <c r="AMK482" s="49"/>
      <c r="AML482" s="49"/>
      <c r="AMM482" s="49"/>
      <c r="AMN482" s="49"/>
      <c r="AMO482" s="49"/>
      <c r="AMP482" s="49"/>
      <c r="AMQ482" s="49"/>
      <c r="AMR482" s="49"/>
      <c r="AMS482" s="49"/>
      <c r="AMT482" s="49"/>
      <c r="AMU482" s="49"/>
      <c r="AMV482" s="49"/>
      <c r="AMW482" s="49"/>
      <c r="AMX482" s="49"/>
      <c r="AMY482" s="49"/>
      <c r="AMZ482" s="49"/>
      <c r="ANA482" s="49"/>
      <c r="ANB482" s="49"/>
      <c r="ANC482" s="49"/>
      <c r="AND482" s="49"/>
      <c r="ANE482" s="49"/>
      <c r="ANF482" s="49"/>
      <c r="ANG482" s="49"/>
      <c r="ANH482" s="49"/>
      <c r="ANI482" s="49"/>
      <c r="ANJ482" s="49"/>
      <c r="ANK482" s="49"/>
      <c r="ANL482" s="49"/>
      <c r="ANM482" s="49"/>
      <c r="ANN482" s="49"/>
      <c r="ANO482" s="49"/>
      <c r="ANP482" s="49"/>
      <c r="ANQ482" s="49"/>
      <c r="ANR482" s="49"/>
      <c r="ANS482" s="49"/>
      <c r="ANT482" s="49"/>
      <c r="ANU482" s="49"/>
      <c r="ANV482" s="49"/>
      <c r="ANW482" s="49"/>
      <c r="ANX482" s="49"/>
      <c r="ANY482" s="49"/>
      <c r="ANZ482" s="49"/>
      <c r="AOA482" s="49"/>
      <c r="AOB482" s="49"/>
      <c r="AOC482" s="49"/>
      <c r="AOD482" s="49"/>
      <c r="AOE482" s="49"/>
      <c r="AOF482" s="49"/>
      <c r="AOG482" s="49"/>
      <c r="AOH482" s="49"/>
      <c r="AOI482" s="49"/>
      <c r="AOJ482" s="49"/>
      <c r="AOK482" s="49"/>
      <c r="AOL482" s="49"/>
      <c r="AOM482" s="49"/>
      <c r="AON482" s="49"/>
      <c r="AOO482" s="49"/>
      <c r="AOP482" s="49"/>
      <c r="AOQ482" s="49"/>
      <c r="AOR482" s="49"/>
      <c r="AOS482" s="49"/>
      <c r="AOT482" s="49"/>
      <c r="AOU482" s="49"/>
      <c r="AOV482" s="49"/>
      <c r="AOW482" s="49"/>
      <c r="AOX482" s="49"/>
      <c r="AOY482" s="49"/>
      <c r="AOZ482" s="49"/>
      <c r="APA482" s="49"/>
      <c r="APB482" s="49"/>
      <c r="APC482" s="49"/>
      <c r="APD482" s="49"/>
      <c r="APE482" s="49"/>
      <c r="APF482" s="49"/>
      <c r="APG482" s="49"/>
      <c r="APH482" s="49"/>
      <c r="API482" s="49"/>
      <c r="APJ482" s="49"/>
      <c r="APK482" s="49"/>
      <c r="APL482" s="49"/>
      <c r="APM482" s="49"/>
      <c r="APN482" s="49"/>
      <c r="APO482" s="49"/>
      <c r="APP482" s="49"/>
      <c r="APQ482" s="49"/>
      <c r="APR482" s="49"/>
      <c r="APS482" s="49"/>
      <c r="APT482" s="49"/>
      <c r="APU482" s="49"/>
      <c r="APV482" s="49"/>
      <c r="APW482" s="49"/>
      <c r="APX482" s="49"/>
      <c r="APY482" s="49"/>
      <c r="APZ482" s="49"/>
      <c r="AQA482" s="49"/>
      <c r="AQB482" s="49"/>
      <c r="AQC482" s="49"/>
      <c r="AQD482" s="49"/>
      <c r="AQE482" s="49"/>
      <c r="AQF482" s="49"/>
      <c r="AQG482" s="49"/>
      <c r="AQH482" s="49"/>
      <c r="AQI482" s="49"/>
      <c r="AQJ482" s="49"/>
      <c r="AQK482" s="49"/>
      <c r="AQL482" s="49"/>
      <c r="AQM482" s="49"/>
      <c r="AQN482" s="49"/>
      <c r="AQO482" s="49"/>
      <c r="AQP482" s="49"/>
      <c r="AQQ482" s="49"/>
      <c r="AQR482" s="49"/>
      <c r="AQS482" s="49"/>
      <c r="AQT482" s="49"/>
      <c r="AQU482" s="49"/>
      <c r="AQV482" s="49"/>
      <c r="AQW482" s="49"/>
      <c r="AQX482" s="49"/>
      <c r="AQY482" s="49"/>
      <c r="AQZ482" s="49"/>
      <c r="ARA482" s="49"/>
      <c r="ARB482" s="49"/>
      <c r="ARC482" s="49"/>
      <c r="ARD482" s="49"/>
      <c r="ARE482" s="49"/>
      <c r="ARF482" s="49"/>
      <c r="ARG482" s="49"/>
      <c r="ARH482" s="49"/>
      <c r="ARI482" s="49"/>
      <c r="ARJ482" s="49"/>
      <c r="ARK482" s="49"/>
      <c r="ARL482" s="49"/>
      <c r="ARM482" s="49"/>
      <c r="ARN482" s="49"/>
      <c r="ARO482" s="49"/>
      <c r="ARP482" s="49"/>
      <c r="ARQ482" s="49"/>
      <c r="ARR482" s="49"/>
      <c r="ARS482" s="49"/>
      <c r="ART482" s="49"/>
      <c r="ARU482" s="49"/>
      <c r="ARV482" s="49"/>
      <c r="ARW482" s="49"/>
      <c r="ARX482" s="49"/>
      <c r="ARY482" s="49"/>
      <c r="ARZ482" s="49"/>
      <c r="ASA482" s="49"/>
      <c r="ASB482" s="49"/>
      <c r="ASC482" s="49"/>
      <c r="ASD482" s="49"/>
      <c r="ASE482" s="49"/>
      <c r="ASF482" s="49"/>
      <c r="ASG482" s="49"/>
      <c r="ASH482" s="49"/>
      <c r="ASI482" s="49"/>
      <c r="ASJ482" s="49"/>
      <c r="ASK482" s="49"/>
      <c r="ASL482" s="49"/>
      <c r="ASM482" s="49"/>
      <c r="ASN482" s="49"/>
      <c r="ASO482" s="49"/>
      <c r="ASP482" s="49"/>
      <c r="ASQ482" s="49"/>
      <c r="ASR482" s="49"/>
      <c r="ASS482" s="49"/>
      <c r="AST482" s="49"/>
      <c r="ASU482" s="49"/>
      <c r="ASV482" s="49"/>
      <c r="ASW482" s="49"/>
      <c r="ASX482" s="49"/>
      <c r="ASY482" s="49"/>
      <c r="ASZ482" s="49"/>
      <c r="ATA482" s="49"/>
      <c r="ATB482" s="49"/>
      <c r="ATC482" s="49"/>
      <c r="ATD482" s="49"/>
      <c r="ATE482" s="49"/>
      <c r="ATF482" s="49"/>
      <c r="ATG482" s="49"/>
      <c r="ATH482" s="49"/>
      <c r="ATI482" s="49"/>
      <c r="ATJ482" s="49"/>
      <c r="ATK482" s="49"/>
      <c r="ATL482" s="49"/>
      <c r="ATM482" s="49"/>
      <c r="ATN482" s="49"/>
      <c r="ATO482" s="49"/>
      <c r="ATP482" s="49"/>
      <c r="ATQ482" s="49"/>
      <c r="ATR482" s="49"/>
      <c r="ATS482" s="49"/>
      <c r="ATT482" s="49"/>
      <c r="ATU482" s="49"/>
      <c r="ATV482" s="49"/>
      <c r="ATW482" s="49"/>
      <c r="ATX482" s="49"/>
      <c r="ATY482" s="49"/>
      <c r="ATZ482" s="49"/>
      <c r="AUA482" s="49"/>
      <c r="AUB482" s="49"/>
      <c r="AUC482" s="49"/>
      <c r="AUD482" s="49"/>
      <c r="AUE482" s="49"/>
      <c r="AUF482" s="49"/>
      <c r="AUG482" s="49"/>
      <c r="AUH482" s="49"/>
      <c r="AUI482" s="49"/>
      <c r="AUJ482" s="49"/>
      <c r="AUK482" s="49"/>
      <c r="AUL482" s="49"/>
      <c r="AUM482" s="49"/>
      <c r="AUN482" s="49"/>
      <c r="AUO482" s="49"/>
      <c r="AUP482" s="49"/>
      <c r="AUQ482" s="49"/>
      <c r="AUR482" s="49"/>
      <c r="AUS482" s="49"/>
      <c r="AUT482" s="49"/>
      <c r="AUU482" s="49"/>
      <c r="AUV482" s="49"/>
      <c r="AUW482" s="49"/>
      <c r="AUX482" s="49"/>
      <c r="AUY482" s="49"/>
      <c r="AUZ482" s="49"/>
      <c r="AVA482" s="49"/>
      <c r="AVB482" s="49"/>
      <c r="AVC482" s="49"/>
      <c r="AVD482" s="49"/>
      <c r="AVE482" s="49"/>
      <c r="AVF482" s="49"/>
      <c r="AVG482" s="49"/>
      <c r="AVH482" s="49"/>
      <c r="AVI482" s="49"/>
      <c r="AVJ482" s="49"/>
      <c r="AVK482" s="49"/>
      <c r="AVL482" s="49"/>
      <c r="AVM482" s="49"/>
      <c r="AVN482" s="49"/>
      <c r="AVO482" s="49"/>
      <c r="AVP482" s="49"/>
      <c r="AVQ482" s="49"/>
      <c r="AVR482" s="49"/>
      <c r="AVS482" s="49"/>
      <c r="AVT482" s="49"/>
      <c r="AVU482" s="49"/>
      <c r="AVV482" s="49"/>
      <c r="AVW482" s="49"/>
      <c r="AVX482" s="49"/>
      <c r="AVY482" s="49"/>
      <c r="AVZ482" s="49"/>
      <c r="AWA482" s="49"/>
      <c r="AWB482" s="49"/>
      <c r="AWC482" s="49"/>
      <c r="AWD482" s="49"/>
      <c r="AWE482" s="49"/>
      <c r="AWF482" s="49"/>
      <c r="AWG482" s="49"/>
      <c r="AWH482" s="49"/>
      <c r="AWI482" s="49"/>
      <c r="AWJ482" s="49"/>
      <c r="AWK482" s="49"/>
      <c r="AWL482" s="49"/>
      <c r="AWM482" s="49"/>
      <c r="AWN482" s="49"/>
      <c r="AWO482" s="49"/>
      <c r="AWP482" s="49"/>
      <c r="AWQ482" s="49"/>
      <c r="AWR482" s="49"/>
      <c r="AWS482" s="49"/>
      <c r="AWT482" s="49"/>
      <c r="AWU482" s="49"/>
      <c r="AWV482" s="49"/>
      <c r="AWW482" s="49"/>
      <c r="AWX482" s="49"/>
      <c r="AWY482" s="49"/>
      <c r="AWZ482" s="49"/>
      <c r="AXA482" s="49"/>
      <c r="AXB482" s="49"/>
      <c r="AXC482" s="49"/>
      <c r="AXD482" s="49"/>
      <c r="AXE482" s="49"/>
      <c r="AXF482" s="49"/>
      <c r="AXG482" s="49"/>
      <c r="AXH482" s="49"/>
      <c r="AXI482" s="49"/>
      <c r="AXJ482" s="49"/>
      <c r="AXK482" s="49"/>
      <c r="AXL482" s="49"/>
      <c r="AXM482" s="49"/>
      <c r="AXN482" s="49"/>
      <c r="AXO482" s="49"/>
      <c r="AXP482" s="49"/>
      <c r="AXQ482" s="49"/>
      <c r="AXR482" s="49"/>
      <c r="AXS482" s="49"/>
      <c r="AXT482" s="49"/>
      <c r="AXU482" s="49"/>
      <c r="AXV482" s="49"/>
      <c r="AXW482" s="49"/>
      <c r="AXX482" s="49"/>
      <c r="AXY482" s="49"/>
      <c r="AXZ482" s="49"/>
      <c r="AYA482" s="49"/>
      <c r="AYB482" s="49"/>
      <c r="AYC482" s="49"/>
      <c r="AYD482" s="49"/>
      <c r="AYE482" s="49"/>
      <c r="AYF482" s="49"/>
      <c r="AYG482" s="49"/>
      <c r="AYH482" s="49"/>
      <c r="AYI482" s="49"/>
      <c r="AYJ482" s="49"/>
      <c r="AYK482" s="49"/>
      <c r="AYL482" s="49"/>
      <c r="AYM482" s="49"/>
      <c r="AYN482" s="49"/>
      <c r="AYO482" s="49"/>
      <c r="AYP482" s="49"/>
      <c r="AYQ482" s="49"/>
      <c r="AYR482" s="49"/>
      <c r="AYS482" s="49"/>
      <c r="AYT482" s="49"/>
      <c r="AYU482" s="49"/>
      <c r="AYV482" s="49"/>
      <c r="AYW482" s="49"/>
      <c r="AYX482" s="49"/>
      <c r="AYY482" s="49"/>
      <c r="AYZ482" s="49"/>
      <c r="AZA482" s="49"/>
      <c r="AZB482" s="49"/>
      <c r="AZC482" s="49"/>
      <c r="AZD482" s="49"/>
      <c r="AZE482" s="49"/>
      <c r="AZF482" s="49"/>
      <c r="AZG482" s="49"/>
      <c r="AZH482" s="49"/>
      <c r="AZI482" s="49"/>
      <c r="AZJ482" s="49"/>
      <c r="AZK482" s="49"/>
      <c r="AZL482" s="49"/>
      <c r="AZM482" s="49"/>
      <c r="AZN482" s="49"/>
      <c r="AZO482" s="49"/>
      <c r="AZP482" s="49"/>
      <c r="AZQ482" s="49"/>
      <c r="AZR482" s="49"/>
      <c r="AZS482" s="49"/>
      <c r="AZT482" s="49"/>
      <c r="AZU482" s="49"/>
      <c r="AZV482" s="49"/>
      <c r="AZW482" s="49"/>
      <c r="AZX482" s="49"/>
      <c r="AZY482" s="49"/>
      <c r="AZZ482" s="49"/>
      <c r="BAA482" s="49"/>
      <c r="BAB482" s="49"/>
      <c r="BAC482" s="49"/>
      <c r="BAD482" s="49"/>
      <c r="BAE482" s="49"/>
      <c r="BAF482" s="49"/>
      <c r="BAG482" s="49"/>
      <c r="BAH482" s="49"/>
      <c r="BAI482" s="49"/>
      <c r="BAJ482" s="49"/>
      <c r="BAK482" s="49"/>
      <c r="BAL482" s="49"/>
      <c r="BAM482" s="49"/>
      <c r="BAN482" s="49"/>
      <c r="BAO482" s="49"/>
      <c r="BAP482" s="49"/>
      <c r="BAQ482" s="49"/>
      <c r="BAR482" s="49"/>
      <c r="BAS482" s="49"/>
      <c r="BAT482" s="49"/>
      <c r="BAU482" s="49"/>
      <c r="BAV482" s="49"/>
      <c r="BAW482" s="49"/>
      <c r="BAX482" s="49"/>
      <c r="BAY482" s="49"/>
      <c r="BAZ482" s="49"/>
      <c r="BBA482" s="49"/>
      <c r="BBB482" s="49"/>
      <c r="BBC482" s="49"/>
      <c r="BBD482" s="49"/>
      <c r="BBE482" s="49"/>
      <c r="BBF482" s="49"/>
      <c r="BBG482" s="49"/>
      <c r="BBH482" s="49"/>
      <c r="BBI482" s="49"/>
      <c r="BBJ482" s="49"/>
      <c r="BBK482" s="49"/>
      <c r="BBL482" s="49"/>
      <c r="BBM482" s="49"/>
      <c r="BBN482" s="49"/>
      <c r="BBO482" s="49"/>
      <c r="BBP482" s="49"/>
      <c r="BBQ482" s="49"/>
      <c r="BBR482" s="49"/>
      <c r="BBS482" s="49"/>
      <c r="BBT482" s="49"/>
      <c r="BBU482" s="49"/>
      <c r="BBV482" s="49"/>
      <c r="BBW482" s="49"/>
      <c r="BBX482" s="49"/>
      <c r="BBY482" s="49"/>
      <c r="BBZ482" s="49"/>
      <c r="BCA482" s="49"/>
      <c r="BCB482" s="49"/>
      <c r="BCC482" s="49"/>
      <c r="BCD482" s="49"/>
      <c r="BCE482" s="49"/>
      <c r="BCF482" s="49"/>
      <c r="BCG482" s="49"/>
      <c r="BCH482" s="49"/>
      <c r="BCI482" s="49"/>
      <c r="BCJ482" s="49"/>
      <c r="BCK482" s="49"/>
      <c r="BCL482" s="49"/>
      <c r="BCM482" s="49"/>
      <c r="BCN482" s="49"/>
      <c r="BCO482" s="49"/>
      <c r="BCP482" s="49"/>
      <c r="BCQ482" s="49"/>
      <c r="BCR482" s="49"/>
      <c r="BCS482" s="49"/>
      <c r="BCT482" s="49"/>
      <c r="BCU482" s="49"/>
      <c r="BCV482" s="49"/>
      <c r="BCW482" s="49"/>
      <c r="BCX482" s="49"/>
      <c r="BCY482" s="49"/>
      <c r="BCZ482" s="49"/>
      <c r="BDA482" s="49"/>
      <c r="BDB482" s="49"/>
      <c r="BDC482" s="49"/>
      <c r="BDD482" s="49"/>
      <c r="BDE482" s="49"/>
      <c r="BDF482" s="49"/>
      <c r="BDG482" s="49"/>
      <c r="BDH482" s="49"/>
      <c r="BDI482" s="49"/>
      <c r="BDJ482" s="49"/>
      <c r="BDK482" s="49"/>
      <c r="BDL482" s="49"/>
      <c r="BDM482" s="49"/>
      <c r="BDN482" s="49"/>
      <c r="BDO482" s="49"/>
      <c r="BDP482" s="49"/>
      <c r="BDQ482" s="49"/>
      <c r="BDR482" s="49"/>
      <c r="BDS482" s="49"/>
      <c r="BDT482" s="49"/>
      <c r="BDU482" s="49"/>
      <c r="BDV482" s="49"/>
      <c r="BDW482" s="49"/>
      <c r="BDX482" s="49"/>
      <c r="BDY482" s="49"/>
      <c r="BDZ482" s="49"/>
      <c r="BEA482" s="49"/>
      <c r="BEB482" s="49"/>
      <c r="BEC482" s="49"/>
      <c r="BED482" s="49"/>
      <c r="BEE482" s="49"/>
      <c r="BEF482" s="49"/>
      <c r="BEG482" s="49"/>
      <c r="BEH482" s="49"/>
      <c r="BEI482" s="49"/>
      <c r="BEJ482" s="49"/>
      <c r="BEK482" s="49"/>
      <c r="BEL482" s="49"/>
      <c r="BEM482" s="49"/>
      <c r="BEN482" s="49"/>
      <c r="BEO482" s="49"/>
      <c r="BEP482" s="49"/>
      <c r="BEQ482" s="49"/>
      <c r="BER482" s="49"/>
      <c r="BES482" s="49"/>
      <c r="BET482" s="49"/>
      <c r="BEU482" s="49"/>
      <c r="BEV482" s="49"/>
      <c r="BEW482" s="49"/>
      <c r="BEX482" s="49"/>
      <c r="BEY482" s="49"/>
      <c r="BEZ482" s="49"/>
      <c r="BFA482" s="49"/>
      <c r="BFB482" s="49"/>
      <c r="BFC482" s="49"/>
      <c r="BFD482" s="49"/>
      <c r="BFE482" s="49"/>
      <c r="BFF482" s="49"/>
      <c r="BFG482" s="49"/>
      <c r="BFH482" s="49"/>
      <c r="BFI482" s="49"/>
      <c r="BFJ482" s="49"/>
      <c r="BFK482" s="49"/>
      <c r="BFL482" s="49"/>
      <c r="BFM482" s="49"/>
      <c r="BFN482" s="49"/>
      <c r="BFO482" s="49"/>
      <c r="BFP482" s="49"/>
      <c r="BFQ482" s="49"/>
      <c r="BFR482" s="49"/>
      <c r="BFS482" s="49"/>
      <c r="BFT482" s="49"/>
      <c r="BFU482" s="49"/>
      <c r="BFV482" s="49"/>
      <c r="BFW482" s="49"/>
      <c r="BFX482" s="49"/>
      <c r="BFY482" s="49"/>
      <c r="BFZ482" s="49"/>
      <c r="BGA482" s="49"/>
      <c r="BGB482" s="49"/>
      <c r="BGC482" s="49"/>
      <c r="BGD482" s="49"/>
      <c r="BGE482" s="49"/>
      <c r="BGF482" s="49"/>
      <c r="BGG482" s="49"/>
      <c r="BGH482" s="49"/>
      <c r="BGI482" s="49"/>
      <c r="BGJ482" s="49"/>
      <c r="BGK482" s="49"/>
      <c r="BGL482" s="49"/>
      <c r="BGM482" s="49"/>
      <c r="BGN482" s="49"/>
      <c r="BGO482" s="49"/>
      <c r="BGP482" s="49"/>
      <c r="BGQ482" s="49"/>
      <c r="BGR482" s="49"/>
      <c r="BGS482" s="49"/>
      <c r="BGT482" s="49"/>
      <c r="BGU482" s="49"/>
      <c r="BGV482" s="49"/>
      <c r="BGW482" s="49"/>
      <c r="BGX482" s="49"/>
      <c r="BGY482" s="49"/>
      <c r="BGZ482" s="49"/>
      <c r="BHA482" s="49"/>
      <c r="BHB482" s="49"/>
      <c r="BHC482" s="49"/>
      <c r="BHD482" s="49"/>
      <c r="BHE482" s="49"/>
      <c r="BHF482" s="49"/>
      <c r="BHG482" s="49"/>
      <c r="BHH482" s="49"/>
      <c r="BHI482" s="49"/>
      <c r="BHJ482" s="49"/>
      <c r="BHK482" s="49"/>
      <c r="BHL482" s="49"/>
      <c r="BHM482" s="49"/>
      <c r="BHN482" s="49"/>
      <c r="BHO482" s="49"/>
      <c r="BHP482" s="49"/>
      <c r="BHQ482" s="49"/>
      <c r="BHR482" s="49"/>
      <c r="BHS482" s="49"/>
      <c r="BHT482" s="49"/>
      <c r="BHU482" s="49"/>
      <c r="BHV482" s="49"/>
      <c r="BHW482" s="49"/>
      <c r="BHX482" s="49"/>
      <c r="BHY482" s="49"/>
      <c r="BHZ482" s="49"/>
      <c r="BIA482" s="49"/>
      <c r="BIB482" s="49"/>
      <c r="BIC482" s="49"/>
      <c r="BID482" s="49"/>
      <c r="BIE482" s="49"/>
      <c r="BIF482" s="49"/>
      <c r="BIG482" s="49"/>
      <c r="BIH482" s="49"/>
      <c r="BII482" s="49"/>
      <c r="BIJ482" s="49"/>
      <c r="BIK482" s="49"/>
      <c r="BIL482" s="49"/>
      <c r="BIM482" s="49"/>
      <c r="BIN482" s="49"/>
      <c r="BIO482" s="49"/>
      <c r="BIP482" s="49"/>
      <c r="BIQ482" s="49"/>
      <c r="BIR482" s="49"/>
      <c r="BIS482" s="49"/>
      <c r="BIT482" s="49"/>
      <c r="BIU482" s="49"/>
      <c r="BIV482" s="49"/>
      <c r="BIW482" s="49"/>
      <c r="BIX482" s="49"/>
      <c r="BIY482" s="49"/>
      <c r="BIZ482" s="49"/>
      <c r="BJA482" s="49"/>
      <c r="BJB482" s="49"/>
      <c r="BJC482" s="49"/>
      <c r="BJD482" s="49"/>
      <c r="BJE482" s="49"/>
      <c r="BJF482" s="49"/>
      <c r="BJG482" s="49"/>
      <c r="BJH482" s="49"/>
      <c r="BJI482" s="49"/>
      <c r="BJJ482" s="49"/>
      <c r="BJK482" s="49"/>
      <c r="BJL482" s="49"/>
      <c r="BJM482" s="49"/>
      <c r="BJN482" s="49"/>
      <c r="BJO482" s="49"/>
      <c r="BJP482" s="49"/>
      <c r="BJQ482" s="49"/>
      <c r="BJR482" s="49"/>
      <c r="BJS482" s="49"/>
      <c r="BJT482" s="49"/>
      <c r="BJU482" s="49"/>
      <c r="BJV482" s="49"/>
      <c r="BJW482" s="49"/>
      <c r="BJX482" s="49"/>
      <c r="BJY482" s="49"/>
      <c r="BJZ482" s="49"/>
      <c r="BKA482" s="49"/>
      <c r="BKB482" s="49"/>
      <c r="BKC482" s="49"/>
      <c r="BKD482" s="49"/>
      <c r="BKE482" s="49"/>
      <c r="BKF482" s="49"/>
      <c r="BKG482" s="49"/>
      <c r="BKH482" s="49"/>
      <c r="BKI482" s="49"/>
      <c r="BKJ482" s="49"/>
      <c r="BKK482" s="49"/>
      <c r="BKL482" s="49"/>
      <c r="BKM482" s="49"/>
      <c r="BKN482" s="49"/>
      <c r="BKO482" s="49"/>
      <c r="BKP482" s="49"/>
      <c r="BKQ482" s="49"/>
      <c r="BKR482" s="49"/>
      <c r="BKS482" s="49"/>
      <c r="BKT482" s="49"/>
      <c r="BKU482" s="49"/>
      <c r="BKV482" s="49"/>
      <c r="BKW482" s="49"/>
      <c r="BKX482" s="49"/>
      <c r="BKY482" s="49"/>
      <c r="BKZ482" s="49"/>
      <c r="BLA482" s="49"/>
      <c r="BLB482" s="49"/>
      <c r="BLC482" s="49"/>
      <c r="BLD482" s="49"/>
      <c r="BLE482" s="49"/>
      <c r="BLF482" s="49"/>
      <c r="BLG482" s="49"/>
      <c r="BLH482" s="49"/>
      <c r="BLI482" s="49"/>
      <c r="BLJ482" s="49"/>
      <c r="BLK482" s="49"/>
      <c r="BLL482" s="49"/>
      <c r="BLM482" s="49"/>
      <c r="BLN482" s="49"/>
      <c r="BLO482" s="49"/>
      <c r="BLP482" s="49"/>
      <c r="BLQ482" s="49"/>
      <c r="BLR482" s="49"/>
      <c r="BLS482" s="49"/>
      <c r="BLT482" s="49"/>
      <c r="BLU482" s="49"/>
      <c r="BLV482" s="49"/>
      <c r="BLW482" s="49"/>
      <c r="BLX482" s="49"/>
      <c r="BLY482" s="49"/>
      <c r="BLZ482" s="49"/>
      <c r="BMA482" s="49"/>
      <c r="BMB482" s="49"/>
      <c r="BMC482" s="49"/>
      <c r="BMD482" s="49"/>
      <c r="BME482" s="49"/>
      <c r="BMF482" s="49"/>
      <c r="BMG482" s="49"/>
      <c r="BMH482" s="49"/>
      <c r="BMI482" s="49"/>
      <c r="BMJ482" s="49"/>
      <c r="BMK482" s="49"/>
      <c r="BML482" s="49"/>
      <c r="BMM482" s="49"/>
      <c r="BMN482" s="49"/>
      <c r="BMO482" s="49"/>
      <c r="BMP482" s="49"/>
      <c r="BMQ482" s="49"/>
      <c r="BMR482" s="49"/>
      <c r="BMS482" s="49"/>
      <c r="BMT482" s="49"/>
      <c r="BMU482" s="49"/>
      <c r="BMV482" s="49"/>
      <c r="BMW482" s="49"/>
      <c r="BMX482" s="49"/>
      <c r="BMY482" s="49"/>
      <c r="BMZ482" s="49"/>
      <c r="BNA482" s="49"/>
      <c r="BNB482" s="49"/>
      <c r="BNC482" s="49"/>
      <c r="BND482" s="49"/>
      <c r="BNE482" s="49"/>
      <c r="BNF482" s="49"/>
      <c r="BNG482" s="49"/>
      <c r="BNH482" s="49"/>
      <c r="BNI482" s="49"/>
      <c r="BNJ482" s="49"/>
      <c r="BNK482" s="49"/>
      <c r="BNL482" s="49"/>
      <c r="BNM482" s="49"/>
      <c r="BNN482" s="49"/>
      <c r="BNO482" s="49"/>
      <c r="BNP482" s="49"/>
      <c r="BNQ482" s="49"/>
      <c r="BNR482" s="49"/>
      <c r="BNS482" s="49"/>
      <c r="BNT482" s="49"/>
      <c r="BNU482" s="49"/>
      <c r="BNV482" s="49"/>
      <c r="BNW482" s="49"/>
      <c r="BNX482" s="49"/>
      <c r="BNY482" s="49"/>
      <c r="BNZ482" s="49"/>
      <c r="BOA482" s="49"/>
      <c r="BOB482" s="49"/>
      <c r="BOC482" s="49"/>
      <c r="BOD482" s="49"/>
      <c r="BOE482" s="49"/>
      <c r="BOF482" s="49"/>
      <c r="BOG482" s="49"/>
      <c r="BOH482" s="49"/>
      <c r="BOI482" s="49"/>
      <c r="BOJ482" s="49"/>
      <c r="BOK482" s="49"/>
      <c r="BOL482" s="49"/>
      <c r="BOM482" s="49"/>
      <c r="BON482" s="49"/>
      <c r="BOO482" s="49"/>
      <c r="BOP482" s="49"/>
      <c r="BOQ482" s="49"/>
      <c r="BOR482" s="49"/>
      <c r="BOS482" s="49"/>
      <c r="BOT482" s="49"/>
      <c r="BOU482" s="49"/>
      <c r="BOV482" s="49"/>
      <c r="BOW482" s="49"/>
      <c r="BOX482" s="49"/>
      <c r="BOY482" s="49"/>
      <c r="BOZ482" s="49"/>
      <c r="BPA482" s="49"/>
      <c r="BPB482" s="49"/>
      <c r="BPC482" s="49"/>
      <c r="BPD482" s="49"/>
      <c r="BPE482" s="49"/>
      <c r="BPF482" s="49"/>
      <c r="BPG482" s="49"/>
      <c r="BPH482" s="49"/>
      <c r="BPI482" s="49"/>
      <c r="BPJ482" s="49"/>
      <c r="BPK482" s="49"/>
      <c r="BPL482" s="49"/>
      <c r="BPM482" s="49"/>
      <c r="BPN482" s="49"/>
      <c r="BPO482" s="49"/>
      <c r="BPP482" s="49"/>
      <c r="BPQ482" s="49"/>
      <c r="BPR482" s="49"/>
      <c r="BPS482" s="49"/>
      <c r="BPT482" s="49"/>
      <c r="BPU482" s="49"/>
      <c r="BPV482" s="49"/>
      <c r="BPW482" s="49"/>
      <c r="BPX482" s="49"/>
      <c r="BPY482" s="49"/>
      <c r="BPZ482" s="49"/>
      <c r="BQA482" s="49"/>
      <c r="BQB482" s="49"/>
      <c r="BQC482" s="49"/>
      <c r="BQD482" s="49"/>
      <c r="BQE482" s="49"/>
      <c r="BQF482" s="49"/>
      <c r="BQG482" s="49"/>
      <c r="BQH482" s="49"/>
      <c r="BQI482" s="49"/>
      <c r="BQJ482" s="49"/>
      <c r="BQK482" s="49"/>
      <c r="BQL482" s="49"/>
      <c r="BQM482" s="49"/>
      <c r="BQN482" s="49"/>
      <c r="BQO482" s="49"/>
      <c r="BQP482" s="49"/>
      <c r="BQQ482" s="49"/>
      <c r="BQR482" s="49"/>
      <c r="BQS482" s="49"/>
      <c r="BQT482" s="49"/>
      <c r="BQU482" s="49"/>
      <c r="BQV482" s="49"/>
      <c r="BQW482" s="49"/>
      <c r="BQX482" s="49"/>
      <c r="BQY482" s="49"/>
      <c r="BQZ482" s="49"/>
      <c r="BRA482" s="49"/>
      <c r="BRB482" s="49"/>
      <c r="BRC482" s="49"/>
      <c r="BRD482" s="49"/>
      <c r="BRE482" s="49"/>
      <c r="BRF482" s="49"/>
      <c r="BRG482" s="49"/>
      <c r="BRH482" s="49"/>
      <c r="BRI482" s="49"/>
      <c r="BRJ482" s="49"/>
      <c r="BRK482" s="49"/>
      <c r="BRL482" s="49"/>
      <c r="BRM482" s="49"/>
      <c r="BRN482" s="49"/>
      <c r="BRO482" s="49"/>
      <c r="BRP482" s="49"/>
      <c r="BRQ482" s="49"/>
      <c r="BRR482" s="49"/>
      <c r="BRS482" s="49"/>
      <c r="BRT482" s="49"/>
      <c r="BRU482" s="49"/>
      <c r="BRV482" s="49"/>
      <c r="BRW482" s="49"/>
      <c r="BRX482" s="49"/>
      <c r="BRY482" s="49"/>
      <c r="BRZ482" s="49"/>
      <c r="BSA482" s="49"/>
      <c r="BSB482" s="49"/>
      <c r="BSC482" s="49"/>
      <c r="BSD482" s="49"/>
      <c r="BSE482" s="49"/>
      <c r="BSF482" s="49"/>
      <c r="BSG482" s="49"/>
      <c r="BSH482" s="49"/>
      <c r="BSI482" s="49"/>
      <c r="BSJ482" s="49"/>
      <c r="BSK482" s="49"/>
      <c r="BSL482" s="49"/>
      <c r="BSM482" s="49"/>
      <c r="BSN482" s="49"/>
      <c r="BSO482" s="49"/>
      <c r="BSP482" s="49"/>
      <c r="BSQ482" s="49"/>
      <c r="BSR482" s="49"/>
      <c r="BSS482" s="49"/>
      <c r="BST482" s="49"/>
      <c r="BSU482" s="49"/>
      <c r="BSV482" s="49"/>
      <c r="BSW482" s="49"/>
      <c r="BSX482" s="49"/>
      <c r="BSY482" s="49"/>
      <c r="BSZ482" s="49"/>
      <c r="BTA482" s="49"/>
      <c r="BTB482" s="49"/>
      <c r="BTC482" s="49"/>
      <c r="BTD482" s="49"/>
      <c r="BTE482" s="49"/>
      <c r="BTF482" s="49"/>
      <c r="BTG482" s="49"/>
      <c r="BTH482" s="49"/>
      <c r="BTI482" s="49"/>
      <c r="BTJ482" s="49"/>
      <c r="BTK482" s="49"/>
      <c r="BTL482" s="49"/>
      <c r="BTM482" s="49"/>
      <c r="BTN482" s="49"/>
      <c r="BTO482" s="49"/>
      <c r="BTP482" s="49"/>
      <c r="BTQ482" s="49"/>
      <c r="BTR482" s="49"/>
      <c r="BTS482" s="49"/>
      <c r="BTT482" s="49"/>
      <c r="BTU482" s="49"/>
      <c r="BTV482" s="49"/>
      <c r="BTW482" s="49"/>
      <c r="BTX482" s="49"/>
      <c r="BTY482" s="49"/>
      <c r="BTZ482" s="49"/>
      <c r="BUA482" s="49"/>
      <c r="BUB482" s="49"/>
      <c r="BUC482" s="49"/>
      <c r="BUD482" s="49"/>
      <c r="BUE482" s="49"/>
      <c r="BUF482" s="49"/>
      <c r="BUG482" s="49"/>
      <c r="BUH482" s="49"/>
      <c r="BUI482" s="49"/>
      <c r="BUJ482" s="49"/>
      <c r="BUK482" s="49"/>
      <c r="BUL482" s="49"/>
      <c r="BUM482" s="49"/>
      <c r="BUN482" s="49"/>
      <c r="BUO482" s="49"/>
      <c r="BUP482" s="49"/>
      <c r="BUQ482" s="49"/>
      <c r="BUR482" s="49"/>
      <c r="BUS482" s="49"/>
      <c r="BUT482" s="49"/>
      <c r="BUU482" s="49"/>
      <c r="BUV482" s="49"/>
      <c r="BUW482" s="49"/>
      <c r="BUX482" s="49"/>
      <c r="BUY482" s="49"/>
      <c r="BUZ482" s="49"/>
      <c r="BVA482" s="49"/>
      <c r="BVB482" s="49"/>
      <c r="BVC482" s="49"/>
      <c r="BVD482" s="49"/>
      <c r="BVE482" s="49"/>
      <c r="BVF482" s="49"/>
      <c r="BVG482" s="49"/>
      <c r="BVH482" s="49"/>
      <c r="BVI482" s="49"/>
      <c r="BVJ482" s="49"/>
      <c r="BVK482" s="49"/>
      <c r="BVL482" s="49"/>
      <c r="BVM482" s="49"/>
      <c r="BVN482" s="49"/>
      <c r="BVO482" s="49"/>
      <c r="BVP482" s="49"/>
      <c r="BVQ482" s="49"/>
      <c r="BVR482" s="49"/>
      <c r="BVS482" s="49"/>
      <c r="BVT482" s="49"/>
      <c r="BVU482" s="49"/>
      <c r="BVV482" s="49"/>
      <c r="BVW482" s="49"/>
      <c r="BVX482" s="49"/>
      <c r="BVY482" s="49"/>
      <c r="BVZ482" s="49"/>
      <c r="BWA482" s="49"/>
      <c r="BWB482" s="49"/>
      <c r="BWC482" s="49"/>
      <c r="BWD482" s="49"/>
      <c r="BWE482" s="49"/>
      <c r="BWF482" s="49"/>
      <c r="BWG482" s="49"/>
      <c r="BWH482" s="49"/>
      <c r="BWI482" s="49"/>
      <c r="BWJ482" s="49"/>
      <c r="BWK482" s="49"/>
      <c r="BWL482" s="49"/>
      <c r="BWM482" s="49"/>
      <c r="BWN482" s="49"/>
      <c r="BWO482" s="49"/>
      <c r="BWP482" s="49"/>
      <c r="BWQ482" s="49"/>
      <c r="BWR482" s="49"/>
      <c r="BWS482" s="49"/>
      <c r="BWT482" s="49"/>
      <c r="BWU482" s="49"/>
      <c r="BWV482" s="49"/>
      <c r="BWW482" s="49"/>
      <c r="BWX482" s="49"/>
      <c r="BWY482" s="49"/>
      <c r="BWZ482" s="49"/>
      <c r="BXA482" s="49"/>
      <c r="BXB482" s="49"/>
      <c r="BXC482" s="49"/>
      <c r="BXD482" s="49"/>
      <c r="BXE482" s="49"/>
      <c r="BXF482" s="49"/>
      <c r="BXG482" s="49"/>
      <c r="BXH482" s="49"/>
      <c r="BXI482" s="49"/>
      <c r="BXJ482" s="49"/>
      <c r="BXK482" s="49"/>
      <c r="BXL482" s="49"/>
      <c r="BXM482" s="49"/>
      <c r="BXN482" s="49"/>
      <c r="BXO482" s="49"/>
      <c r="BXP482" s="49"/>
      <c r="BXQ482" s="49"/>
      <c r="BXR482" s="49"/>
      <c r="BXS482" s="49"/>
      <c r="BXT482" s="49"/>
      <c r="BXU482" s="49"/>
      <c r="BXV482" s="49"/>
      <c r="BXW482" s="49"/>
      <c r="BXX482" s="49"/>
      <c r="BXY482" s="49"/>
      <c r="BXZ482" s="49"/>
      <c r="BYA482" s="49"/>
      <c r="BYB482" s="49"/>
      <c r="BYC482" s="49"/>
      <c r="BYD482" s="49"/>
      <c r="BYE482" s="49"/>
      <c r="BYF482" s="49"/>
      <c r="BYG482" s="49"/>
      <c r="BYH482" s="49"/>
      <c r="BYI482" s="49"/>
      <c r="BYJ482" s="49"/>
      <c r="BYK482" s="49"/>
      <c r="BYL482" s="49"/>
      <c r="BYM482" s="49"/>
      <c r="BYN482" s="49"/>
      <c r="BYO482" s="49"/>
      <c r="BYP482" s="49"/>
      <c r="BYQ482" s="49"/>
      <c r="BYR482" s="49"/>
      <c r="BYS482" s="49"/>
      <c r="BYT482" s="49"/>
      <c r="BYU482" s="49"/>
      <c r="BYV482" s="49"/>
      <c r="BYW482" s="49"/>
      <c r="BYX482" s="49"/>
      <c r="BYY482" s="49"/>
      <c r="BYZ482" s="49"/>
      <c r="BZA482" s="49"/>
      <c r="BZB482" s="49"/>
      <c r="BZC482" s="49"/>
      <c r="BZD482" s="49"/>
      <c r="BZE482" s="49"/>
      <c r="BZF482" s="49"/>
      <c r="BZG482" s="49"/>
      <c r="BZH482" s="49"/>
      <c r="BZI482" s="49"/>
      <c r="BZJ482" s="49"/>
      <c r="BZK482" s="49"/>
      <c r="BZL482" s="49"/>
      <c r="BZM482" s="49"/>
      <c r="BZN482" s="49"/>
      <c r="BZO482" s="49"/>
      <c r="BZP482" s="49"/>
      <c r="BZQ482" s="49"/>
      <c r="BZR482" s="49"/>
      <c r="BZS482" s="49"/>
      <c r="BZT482" s="49"/>
      <c r="BZU482" s="49"/>
      <c r="BZV482" s="49"/>
      <c r="BZW482" s="49"/>
      <c r="BZX482" s="49"/>
      <c r="BZY482" s="49"/>
      <c r="BZZ482" s="49"/>
      <c r="CAA482" s="49"/>
      <c r="CAB482" s="49"/>
      <c r="CAC482" s="49"/>
      <c r="CAD482" s="49"/>
      <c r="CAE482" s="49"/>
      <c r="CAF482" s="49"/>
      <c r="CAG482" s="49"/>
      <c r="CAH482" s="49"/>
      <c r="CAI482" s="49"/>
      <c r="CAJ482" s="49"/>
      <c r="CAK482" s="49"/>
      <c r="CAL482" s="49"/>
      <c r="CAM482" s="49"/>
      <c r="CAN482" s="49"/>
      <c r="CAO482" s="49"/>
      <c r="CAP482" s="49"/>
      <c r="CAQ482" s="49"/>
      <c r="CAR482" s="49"/>
      <c r="CAS482" s="49"/>
      <c r="CAT482" s="49"/>
      <c r="CAU482" s="49"/>
      <c r="CAV482" s="49"/>
      <c r="CAW482" s="49"/>
      <c r="CAX482" s="49"/>
      <c r="CAY482" s="49"/>
      <c r="CAZ482" s="49"/>
      <c r="CBA482" s="49"/>
      <c r="CBB482" s="49"/>
      <c r="CBC482" s="49"/>
      <c r="CBD482" s="49"/>
      <c r="CBE482" s="49"/>
      <c r="CBF482" s="49"/>
      <c r="CBG482" s="49"/>
      <c r="CBH482" s="49"/>
      <c r="CBI482" s="49"/>
      <c r="CBJ482" s="49"/>
      <c r="CBK482" s="49"/>
      <c r="CBL482" s="49"/>
      <c r="CBM482" s="49"/>
      <c r="CBN482" s="49"/>
      <c r="CBO482" s="49"/>
      <c r="CBP482" s="49"/>
      <c r="CBQ482" s="49"/>
      <c r="CBR482" s="49"/>
      <c r="CBS482" s="49"/>
      <c r="CBT482" s="49"/>
      <c r="CBU482" s="49"/>
      <c r="CBV482" s="49"/>
      <c r="CBW482" s="49"/>
      <c r="CBX482" s="49"/>
      <c r="CBY482" s="49"/>
      <c r="CBZ482" s="49"/>
      <c r="CCA482" s="49"/>
      <c r="CCB482" s="49"/>
      <c r="CCC482" s="49"/>
      <c r="CCD482" s="49"/>
      <c r="CCE482" s="49"/>
      <c r="CCF482" s="49"/>
      <c r="CCG482" s="49"/>
      <c r="CCH482" s="49"/>
      <c r="CCI482" s="49"/>
      <c r="CCJ482" s="49"/>
      <c r="CCK482" s="49"/>
      <c r="CCL482" s="49"/>
      <c r="CCM482" s="49"/>
      <c r="CCN482" s="49"/>
      <c r="CCO482" s="49"/>
      <c r="CCP482" s="49"/>
      <c r="CCQ482" s="49"/>
      <c r="CCR482" s="49"/>
      <c r="CCS482" s="49"/>
      <c r="CCT482" s="49"/>
      <c r="CCU482" s="49"/>
      <c r="CCV482" s="49"/>
      <c r="CCW482" s="49"/>
      <c r="CCX482" s="49"/>
      <c r="CCY482" s="49"/>
      <c r="CCZ482" s="49"/>
      <c r="CDA482" s="49"/>
      <c r="CDB482" s="49"/>
      <c r="CDC482" s="49"/>
      <c r="CDD482" s="49"/>
      <c r="CDE482" s="49"/>
      <c r="CDF482" s="49"/>
      <c r="CDG482" s="49"/>
      <c r="CDH482" s="49"/>
      <c r="CDI482" s="49"/>
      <c r="CDJ482" s="49"/>
      <c r="CDK482" s="49"/>
      <c r="CDL482" s="49"/>
      <c r="CDM482" s="49"/>
      <c r="CDN482" s="49"/>
      <c r="CDO482" s="49"/>
      <c r="CDP482" s="49"/>
      <c r="CDQ482" s="49"/>
      <c r="CDR482" s="49"/>
      <c r="CDS482" s="49"/>
      <c r="CDT482" s="49"/>
      <c r="CDU482" s="49"/>
      <c r="CDV482" s="49"/>
      <c r="CDW482" s="49"/>
      <c r="CDX482" s="49"/>
      <c r="CDY482" s="49"/>
      <c r="CDZ482" s="49"/>
      <c r="CEA482" s="49"/>
      <c r="CEB482" s="49"/>
      <c r="CEC482" s="49"/>
      <c r="CED482" s="49"/>
      <c r="CEE482" s="49"/>
      <c r="CEF482" s="49"/>
      <c r="CEG482" s="49"/>
      <c r="CEH482" s="49"/>
      <c r="CEI482" s="49"/>
      <c r="CEJ482" s="49"/>
      <c r="CEK482" s="49"/>
      <c r="CEL482" s="49"/>
      <c r="CEM482" s="49"/>
      <c r="CEN482" s="49"/>
      <c r="CEO482" s="49"/>
      <c r="CEP482" s="49"/>
      <c r="CEQ482" s="49"/>
      <c r="CER482" s="49"/>
      <c r="CES482" s="49"/>
      <c r="CET482" s="49"/>
      <c r="CEU482" s="49"/>
      <c r="CEV482" s="49"/>
      <c r="CEW482" s="49"/>
      <c r="CEX482" s="49"/>
      <c r="CEY482" s="49"/>
      <c r="CEZ482" s="49"/>
      <c r="CFA482" s="49"/>
      <c r="CFB482" s="49"/>
      <c r="CFC482" s="49"/>
      <c r="CFD482" s="49"/>
      <c r="CFE482" s="49"/>
      <c r="CFF482" s="49"/>
      <c r="CFG482" s="49"/>
      <c r="CFH482" s="49"/>
      <c r="CFI482" s="49"/>
      <c r="CFJ482" s="49"/>
      <c r="CFK482" s="49"/>
      <c r="CFL482" s="49"/>
      <c r="CFM482" s="49"/>
      <c r="CFN482" s="49"/>
      <c r="CFO482" s="49"/>
      <c r="CFP482" s="49"/>
      <c r="CFQ482" s="49"/>
      <c r="CFR482" s="49"/>
      <c r="CFS482" s="49"/>
      <c r="CFT482" s="49"/>
      <c r="CFU482" s="49"/>
      <c r="CFV482" s="49"/>
      <c r="CFW482" s="49"/>
      <c r="CFX482" s="49"/>
      <c r="CFY482" s="49"/>
      <c r="CFZ482" s="49"/>
      <c r="CGA482" s="49"/>
      <c r="CGB482" s="49"/>
      <c r="CGC482" s="49"/>
      <c r="CGD482" s="49"/>
      <c r="CGE482" s="49"/>
      <c r="CGF482" s="49"/>
      <c r="CGG482" s="49"/>
      <c r="CGH482" s="49"/>
      <c r="CGI482" s="49"/>
      <c r="CGJ482" s="49"/>
      <c r="CGK482" s="49"/>
      <c r="CGL482" s="49"/>
      <c r="CGM482" s="49"/>
      <c r="CGN482" s="49"/>
      <c r="CGO482" s="49"/>
      <c r="CGP482" s="49"/>
      <c r="CGQ482" s="49"/>
      <c r="CGR482" s="49"/>
      <c r="CGS482" s="49"/>
      <c r="CGT482" s="49"/>
      <c r="CGU482" s="49"/>
      <c r="CGV482" s="49"/>
      <c r="CGW482" s="49"/>
      <c r="CGX482" s="49"/>
      <c r="CGY482" s="49"/>
      <c r="CGZ482" s="49"/>
      <c r="CHA482" s="49"/>
      <c r="CHB482" s="49"/>
      <c r="CHC482" s="49"/>
      <c r="CHD482" s="49"/>
      <c r="CHE482" s="49"/>
      <c r="CHF482" s="49"/>
      <c r="CHG482" s="49"/>
      <c r="CHH482" s="49"/>
      <c r="CHI482" s="49"/>
      <c r="CHJ482" s="49"/>
      <c r="CHK482" s="49"/>
      <c r="CHL482" s="49"/>
      <c r="CHM482" s="49"/>
      <c r="CHN482" s="49"/>
      <c r="CHO482" s="49"/>
      <c r="CHP482" s="49"/>
      <c r="CHQ482" s="49"/>
      <c r="CHR482" s="49"/>
      <c r="CHS482" s="49"/>
      <c r="CHT482" s="49"/>
      <c r="CHU482" s="49"/>
      <c r="CHV482" s="49"/>
      <c r="CHW482" s="49"/>
      <c r="CHX482" s="49"/>
      <c r="CHY482" s="49"/>
      <c r="CHZ482" s="49"/>
      <c r="CIA482" s="49"/>
      <c r="CIB482" s="49"/>
      <c r="CIC482" s="49"/>
      <c r="CID482" s="49"/>
      <c r="CIE482" s="49"/>
      <c r="CIF482" s="49"/>
      <c r="CIG482" s="49"/>
      <c r="CIH482" s="49"/>
      <c r="CII482" s="49"/>
      <c r="CIJ482" s="49"/>
      <c r="CIK482" s="49"/>
      <c r="CIL482" s="49"/>
      <c r="CIM482" s="49"/>
      <c r="CIN482" s="49"/>
      <c r="CIO482" s="49"/>
      <c r="CIP482" s="49"/>
      <c r="CIQ482" s="49"/>
      <c r="CIR482" s="49"/>
      <c r="CIS482" s="49"/>
      <c r="CIT482" s="49"/>
      <c r="CIU482" s="49"/>
      <c r="CIV482" s="49"/>
      <c r="CIW482" s="49"/>
      <c r="CIX482" s="49"/>
      <c r="CIY482" s="49"/>
      <c r="CIZ482" s="49"/>
      <c r="CJA482" s="49"/>
      <c r="CJB482" s="49"/>
      <c r="CJC482" s="49"/>
      <c r="CJD482" s="49"/>
      <c r="CJE482" s="49"/>
      <c r="CJF482" s="49"/>
      <c r="CJG482" s="49"/>
      <c r="CJH482" s="49"/>
      <c r="CJI482" s="49"/>
      <c r="CJJ482" s="49"/>
      <c r="CJK482" s="49"/>
      <c r="CJL482" s="49"/>
      <c r="CJM482" s="49"/>
      <c r="CJN482" s="49"/>
      <c r="CJO482" s="49"/>
      <c r="CJP482" s="49"/>
      <c r="CJQ482" s="49"/>
      <c r="CJR482" s="49"/>
      <c r="CJS482" s="49"/>
      <c r="CJT482" s="49"/>
      <c r="CJU482" s="49"/>
      <c r="CJV482" s="49"/>
      <c r="CJW482" s="49"/>
      <c r="CJX482" s="49"/>
      <c r="CJY482" s="49"/>
      <c r="CJZ482" s="49"/>
      <c r="CKA482" s="49"/>
      <c r="CKB482" s="49"/>
      <c r="CKC482" s="49"/>
      <c r="CKD482" s="49"/>
      <c r="CKE482" s="49"/>
      <c r="CKF482" s="49"/>
      <c r="CKG482" s="49"/>
      <c r="CKH482" s="49"/>
      <c r="CKI482" s="49"/>
      <c r="CKJ482" s="49"/>
      <c r="CKK482" s="49"/>
      <c r="CKL482" s="49"/>
      <c r="CKM482" s="49"/>
      <c r="CKN482" s="49"/>
      <c r="CKO482" s="49"/>
      <c r="CKP482" s="49"/>
      <c r="CKQ482" s="49"/>
      <c r="CKR482" s="49"/>
      <c r="CKS482" s="49"/>
      <c r="CKT482" s="49"/>
      <c r="CKU482" s="49"/>
      <c r="CKV482" s="49"/>
      <c r="CKW482" s="49"/>
      <c r="CKX482" s="49"/>
      <c r="CKY482" s="49"/>
      <c r="CKZ482" s="49"/>
      <c r="CLA482" s="49"/>
      <c r="CLB482" s="49"/>
      <c r="CLC482" s="49"/>
      <c r="CLD482" s="49"/>
      <c r="CLE482" s="49"/>
      <c r="CLF482" s="49"/>
      <c r="CLG482" s="49"/>
      <c r="CLH482" s="49"/>
      <c r="CLI482" s="49"/>
      <c r="CLJ482" s="49"/>
      <c r="CLK482" s="49"/>
      <c r="CLL482" s="49"/>
      <c r="CLM482" s="49"/>
      <c r="CLN482" s="49"/>
      <c r="CLO482" s="49"/>
      <c r="CLP482" s="49"/>
      <c r="CLQ482" s="49"/>
      <c r="CLR482" s="49"/>
      <c r="CLS482" s="49"/>
      <c r="CLT482" s="49"/>
      <c r="CLU482" s="49"/>
      <c r="CLV482" s="49"/>
      <c r="CLW482" s="49"/>
      <c r="CLX482" s="49"/>
      <c r="CLY482" s="49"/>
      <c r="CLZ482" s="49"/>
      <c r="CMA482" s="49"/>
      <c r="CMB482" s="49"/>
      <c r="CMC482" s="49"/>
      <c r="CMD482" s="49"/>
      <c r="CME482" s="49"/>
      <c r="CMF482" s="49"/>
      <c r="CMG482" s="49"/>
      <c r="CMH482" s="49"/>
      <c r="CMI482" s="49"/>
      <c r="CMJ482" s="49"/>
      <c r="CMK482" s="49"/>
      <c r="CML482" s="49"/>
      <c r="CMM482" s="49"/>
      <c r="CMN482" s="49"/>
      <c r="CMO482" s="49"/>
      <c r="CMP482" s="49"/>
      <c r="CMQ482" s="49"/>
      <c r="CMR482" s="49"/>
      <c r="CMS482" s="49"/>
      <c r="CMT482" s="49"/>
      <c r="CMU482" s="49"/>
      <c r="CMV482" s="49"/>
      <c r="CMW482" s="49"/>
      <c r="CMX482" s="49"/>
      <c r="CMY482" s="49"/>
      <c r="CMZ482" s="49"/>
      <c r="CNA482" s="49"/>
      <c r="CNB482" s="49"/>
      <c r="CNC482" s="49"/>
      <c r="CND482" s="49"/>
      <c r="CNE482" s="49"/>
      <c r="CNF482" s="49"/>
      <c r="CNG482" s="49"/>
      <c r="CNH482" s="49"/>
      <c r="CNI482" s="49"/>
      <c r="CNJ482" s="49"/>
      <c r="CNK482" s="49"/>
      <c r="CNL482" s="49"/>
      <c r="CNM482" s="49"/>
      <c r="CNN482" s="49"/>
      <c r="CNO482" s="49"/>
      <c r="CNP482" s="49"/>
      <c r="CNQ482" s="49"/>
      <c r="CNR482" s="49"/>
      <c r="CNS482" s="49"/>
      <c r="CNT482" s="49"/>
      <c r="CNU482" s="49"/>
      <c r="CNV482" s="49"/>
      <c r="CNW482" s="49"/>
      <c r="CNX482" s="49"/>
      <c r="CNY482" s="49"/>
      <c r="CNZ482" s="49"/>
      <c r="COA482" s="49"/>
      <c r="COB482" s="49"/>
      <c r="COC482" s="49"/>
      <c r="COD482" s="49"/>
      <c r="COE482" s="49"/>
      <c r="COF482" s="49"/>
      <c r="COG482" s="49"/>
      <c r="COH482" s="49"/>
      <c r="COI482" s="49"/>
      <c r="COJ482" s="49"/>
      <c r="COK482" s="49"/>
      <c r="COL482" s="49"/>
      <c r="COM482" s="49"/>
      <c r="CON482" s="49"/>
      <c r="COO482" s="49"/>
      <c r="COP482" s="49"/>
      <c r="COQ482" s="49"/>
      <c r="COR482" s="49"/>
      <c r="COS482" s="49"/>
      <c r="COT482" s="49"/>
      <c r="COU482" s="49"/>
      <c r="COV482" s="49"/>
      <c r="COW482" s="49"/>
      <c r="COX482" s="49"/>
      <c r="COY482" s="49"/>
      <c r="COZ482" s="49"/>
      <c r="CPA482" s="49"/>
      <c r="CPB482" s="49"/>
      <c r="CPC482" s="49"/>
      <c r="CPD482" s="49"/>
      <c r="CPE482" s="49"/>
      <c r="CPF482" s="49"/>
      <c r="CPG482" s="49"/>
      <c r="CPH482" s="49"/>
      <c r="CPI482" s="49"/>
      <c r="CPJ482" s="49"/>
      <c r="CPK482" s="49"/>
      <c r="CPL482" s="49"/>
      <c r="CPM482" s="49"/>
      <c r="CPN482" s="49"/>
      <c r="CPO482" s="49"/>
      <c r="CPP482" s="49"/>
      <c r="CPQ482" s="49"/>
      <c r="CPR482" s="49"/>
      <c r="CPS482" s="49"/>
      <c r="CPT482" s="49"/>
      <c r="CPU482" s="49"/>
      <c r="CPV482" s="49"/>
      <c r="CPW482" s="49"/>
      <c r="CPX482" s="49"/>
      <c r="CPY482" s="49"/>
      <c r="CPZ482" s="49"/>
      <c r="CQA482" s="49"/>
      <c r="CQB482" s="49"/>
      <c r="CQC482" s="49"/>
      <c r="CQD482" s="49"/>
      <c r="CQE482" s="49"/>
      <c r="CQF482" s="49"/>
      <c r="CQG482" s="49"/>
      <c r="CQH482" s="49"/>
      <c r="CQI482" s="49"/>
      <c r="CQJ482" s="49"/>
      <c r="CQK482" s="49"/>
      <c r="CQL482" s="49"/>
      <c r="CQM482" s="49"/>
      <c r="CQN482" s="49"/>
      <c r="CQO482" s="49"/>
      <c r="CQP482" s="49"/>
      <c r="CQQ482" s="49"/>
      <c r="CQR482" s="49"/>
      <c r="CQS482" s="49"/>
      <c r="CQT482" s="49"/>
      <c r="CQU482" s="49"/>
      <c r="CQV482" s="49"/>
      <c r="CQW482" s="49"/>
      <c r="CQX482" s="49"/>
      <c r="CQY482" s="49"/>
      <c r="CQZ482" s="49"/>
      <c r="CRA482" s="49"/>
      <c r="CRB482" s="49"/>
      <c r="CRC482" s="49"/>
      <c r="CRD482" s="49"/>
      <c r="CRE482" s="49"/>
      <c r="CRF482" s="49"/>
      <c r="CRG482" s="49"/>
      <c r="CRH482" s="49"/>
      <c r="CRI482" s="49"/>
      <c r="CRJ482" s="49"/>
      <c r="CRK482" s="49"/>
      <c r="CRL482" s="49"/>
      <c r="CRM482" s="49"/>
      <c r="CRN482" s="49"/>
      <c r="CRO482" s="49"/>
      <c r="CRP482" s="49"/>
      <c r="CRQ482" s="49"/>
      <c r="CRR482" s="49"/>
      <c r="CRS482" s="49"/>
      <c r="CRT482" s="49"/>
      <c r="CRU482" s="49"/>
      <c r="CRV482" s="49"/>
      <c r="CRW482" s="49"/>
      <c r="CRX482" s="49"/>
      <c r="CRY482" s="49"/>
      <c r="CRZ482" s="49"/>
      <c r="CSA482" s="49"/>
      <c r="CSB482" s="49"/>
      <c r="CSC482" s="49"/>
      <c r="CSD482" s="49"/>
      <c r="CSE482" s="49"/>
      <c r="CSF482" s="49"/>
      <c r="CSG482" s="49"/>
      <c r="CSH482" s="49"/>
      <c r="CSI482" s="49"/>
      <c r="CSJ482" s="49"/>
      <c r="CSK482" s="49"/>
      <c r="CSL482" s="49"/>
      <c r="CSM482" s="49"/>
      <c r="CSN482" s="49"/>
      <c r="CSO482" s="49"/>
      <c r="CSP482" s="49"/>
      <c r="CSQ482" s="49"/>
      <c r="CSR482" s="49"/>
      <c r="CSS482" s="49"/>
      <c r="CST482" s="49"/>
      <c r="CSU482" s="49"/>
      <c r="CSV482" s="49"/>
      <c r="CSW482" s="49"/>
      <c r="CSX482" s="49"/>
      <c r="CSY482" s="49"/>
      <c r="CSZ482" s="49"/>
      <c r="CTA482" s="49"/>
      <c r="CTB482" s="49"/>
      <c r="CTC482" s="49"/>
      <c r="CTD482" s="49"/>
      <c r="CTE482" s="49"/>
      <c r="CTF482" s="49"/>
      <c r="CTG482" s="49"/>
      <c r="CTH482" s="49"/>
      <c r="CTI482" s="49"/>
      <c r="CTJ482" s="49"/>
      <c r="CTK482" s="49"/>
      <c r="CTL482" s="49"/>
      <c r="CTM482" s="49"/>
      <c r="CTN482" s="49"/>
      <c r="CTO482" s="49"/>
      <c r="CTP482" s="49"/>
      <c r="CTQ482" s="49"/>
      <c r="CTR482" s="49"/>
      <c r="CTS482" s="49"/>
      <c r="CTT482" s="49"/>
      <c r="CTU482" s="49"/>
      <c r="CTV482" s="49"/>
      <c r="CTW482" s="49"/>
      <c r="CTX482" s="49"/>
      <c r="CTY482" s="49"/>
      <c r="CTZ482" s="49"/>
      <c r="CUA482" s="49"/>
      <c r="CUB482" s="49"/>
      <c r="CUC482" s="49"/>
      <c r="CUD482" s="49"/>
      <c r="CUE482" s="49"/>
      <c r="CUF482" s="49"/>
      <c r="CUG482" s="49"/>
      <c r="CUH482" s="49"/>
      <c r="CUI482" s="49"/>
      <c r="CUJ482" s="49"/>
      <c r="CUK482" s="49"/>
      <c r="CUL482" s="49"/>
      <c r="CUM482" s="49"/>
      <c r="CUN482" s="49"/>
      <c r="CUO482" s="49"/>
      <c r="CUP482" s="49"/>
      <c r="CUQ482" s="49"/>
      <c r="CUR482" s="49"/>
      <c r="CUS482" s="49"/>
      <c r="CUT482" s="49"/>
      <c r="CUU482" s="49"/>
      <c r="CUV482" s="49"/>
      <c r="CUW482" s="49"/>
      <c r="CUX482" s="49"/>
      <c r="CUY482" s="49"/>
      <c r="CUZ482" s="49"/>
      <c r="CVA482" s="49"/>
      <c r="CVB482" s="49"/>
      <c r="CVC482" s="49"/>
      <c r="CVD482" s="49"/>
      <c r="CVE482" s="49"/>
      <c r="CVF482" s="49"/>
      <c r="CVG482" s="49"/>
      <c r="CVH482" s="49"/>
      <c r="CVI482" s="49"/>
      <c r="CVJ482" s="49"/>
      <c r="CVK482" s="49"/>
      <c r="CVL482" s="49"/>
      <c r="CVM482" s="49"/>
      <c r="CVN482" s="49"/>
      <c r="CVO482" s="49"/>
      <c r="CVP482" s="49"/>
      <c r="CVQ482" s="49"/>
      <c r="CVR482" s="49"/>
      <c r="CVS482" s="49"/>
      <c r="CVT482" s="49"/>
      <c r="CVU482" s="49"/>
      <c r="CVV482" s="49"/>
      <c r="CVW482" s="49"/>
      <c r="CVX482" s="49"/>
      <c r="CVY482" s="49"/>
      <c r="CVZ482" s="49"/>
      <c r="CWA482" s="49"/>
      <c r="CWB482" s="49"/>
      <c r="CWC482" s="49"/>
      <c r="CWD482" s="49"/>
      <c r="CWE482" s="49"/>
      <c r="CWF482" s="49"/>
      <c r="CWG482" s="49"/>
      <c r="CWH482" s="49"/>
      <c r="CWI482" s="49"/>
      <c r="CWJ482" s="49"/>
      <c r="CWK482" s="49"/>
      <c r="CWL482" s="49"/>
      <c r="CWM482" s="49"/>
      <c r="CWN482" s="49"/>
      <c r="CWO482" s="49"/>
      <c r="CWP482" s="49"/>
      <c r="CWQ482" s="49"/>
      <c r="CWR482" s="49"/>
      <c r="CWS482" s="49"/>
      <c r="CWT482" s="49"/>
      <c r="CWU482" s="49"/>
      <c r="CWV482" s="49"/>
      <c r="CWW482" s="49"/>
      <c r="CWX482" s="49"/>
      <c r="CWY482" s="49"/>
      <c r="CWZ482" s="49"/>
      <c r="CXA482" s="49"/>
      <c r="CXB482" s="49"/>
      <c r="CXC482" s="49"/>
      <c r="CXD482" s="49"/>
      <c r="CXE482" s="49"/>
      <c r="CXF482" s="49"/>
      <c r="CXG482" s="49"/>
      <c r="CXH482" s="49"/>
      <c r="CXI482" s="49"/>
      <c r="CXJ482" s="49"/>
      <c r="CXK482" s="49"/>
      <c r="CXL482" s="49"/>
      <c r="CXM482" s="49"/>
      <c r="CXN482" s="49"/>
      <c r="CXO482" s="49"/>
      <c r="CXP482" s="49"/>
      <c r="CXQ482" s="49"/>
      <c r="CXR482" s="49"/>
      <c r="CXS482" s="49"/>
      <c r="CXT482" s="49"/>
      <c r="CXU482" s="49"/>
      <c r="CXV482" s="49"/>
      <c r="CXW482" s="49"/>
      <c r="CXX482" s="49"/>
      <c r="CXY482" s="49"/>
      <c r="CXZ482" s="49"/>
      <c r="CYA482" s="49"/>
      <c r="CYB482" s="49"/>
      <c r="CYC482" s="49"/>
      <c r="CYD482" s="49"/>
      <c r="CYE482" s="49"/>
      <c r="CYF482" s="49"/>
      <c r="CYG482" s="49"/>
      <c r="CYH482" s="49"/>
      <c r="CYI482" s="49"/>
      <c r="CYJ482" s="49"/>
      <c r="CYK482" s="49"/>
      <c r="CYL482" s="49"/>
      <c r="CYM482" s="49"/>
      <c r="CYN482" s="49"/>
      <c r="CYO482" s="49"/>
      <c r="CYP482" s="49"/>
      <c r="CYQ482" s="49"/>
      <c r="CYR482" s="49"/>
      <c r="CYS482" s="49"/>
      <c r="CYT482" s="49"/>
      <c r="CYU482" s="49"/>
      <c r="CYV482" s="49"/>
      <c r="CYW482" s="49"/>
      <c r="CYX482" s="49"/>
      <c r="CYY482" s="49"/>
      <c r="CYZ482" s="49"/>
      <c r="CZA482" s="49"/>
      <c r="CZB482" s="49"/>
      <c r="CZC482" s="49"/>
      <c r="CZD482" s="49"/>
      <c r="CZE482" s="49"/>
      <c r="CZF482" s="49"/>
      <c r="CZG482" s="49"/>
      <c r="CZH482" s="49"/>
      <c r="CZI482" s="49"/>
      <c r="CZJ482" s="49"/>
      <c r="CZK482" s="49"/>
      <c r="CZL482" s="49"/>
      <c r="CZM482" s="49"/>
      <c r="CZN482" s="49"/>
      <c r="CZO482" s="49"/>
      <c r="CZP482" s="49"/>
      <c r="CZQ482" s="49"/>
      <c r="CZR482" s="49"/>
      <c r="CZS482" s="49"/>
      <c r="CZT482" s="49"/>
      <c r="CZU482" s="49"/>
      <c r="CZV482" s="49"/>
      <c r="CZW482" s="49"/>
      <c r="CZX482" s="49"/>
      <c r="CZY482" s="49"/>
      <c r="CZZ482" s="49"/>
      <c r="DAA482" s="49"/>
      <c r="DAB482" s="49"/>
      <c r="DAC482" s="49"/>
      <c r="DAD482" s="49"/>
      <c r="DAE482" s="49"/>
      <c r="DAF482" s="49"/>
      <c r="DAG482" s="49"/>
      <c r="DAH482" s="49"/>
      <c r="DAI482" s="49"/>
      <c r="DAJ482" s="49"/>
      <c r="DAK482" s="49"/>
      <c r="DAL482" s="49"/>
      <c r="DAM482" s="49"/>
      <c r="DAN482" s="49"/>
      <c r="DAO482" s="49"/>
      <c r="DAP482" s="49"/>
      <c r="DAQ482" s="49"/>
      <c r="DAR482" s="49"/>
      <c r="DAS482" s="49"/>
      <c r="DAT482" s="49"/>
      <c r="DAU482" s="49"/>
      <c r="DAV482" s="49"/>
      <c r="DAW482" s="49"/>
      <c r="DAX482" s="49"/>
      <c r="DAY482" s="49"/>
      <c r="DAZ482" s="49"/>
      <c r="DBA482" s="49"/>
      <c r="DBB482" s="49"/>
      <c r="DBC482" s="49"/>
      <c r="DBD482" s="49"/>
      <c r="DBE482" s="49"/>
      <c r="DBF482" s="49"/>
      <c r="DBG482" s="49"/>
      <c r="DBH482" s="49"/>
      <c r="DBI482" s="49"/>
      <c r="DBJ482" s="49"/>
      <c r="DBK482" s="49"/>
      <c r="DBL482" s="49"/>
      <c r="DBM482" s="49"/>
      <c r="DBN482" s="49"/>
      <c r="DBO482" s="49"/>
      <c r="DBP482" s="49"/>
      <c r="DBQ482" s="49"/>
      <c r="DBR482" s="49"/>
      <c r="DBS482" s="49"/>
      <c r="DBT482" s="49"/>
      <c r="DBU482" s="49"/>
      <c r="DBV482" s="49"/>
      <c r="DBW482" s="49"/>
      <c r="DBX482" s="49"/>
      <c r="DBY482" s="49"/>
      <c r="DBZ482" s="49"/>
      <c r="DCA482" s="49"/>
      <c r="DCB482" s="49"/>
      <c r="DCC482" s="49"/>
      <c r="DCD482" s="49"/>
      <c r="DCE482" s="49"/>
      <c r="DCF482" s="49"/>
      <c r="DCG482" s="49"/>
      <c r="DCH482" s="49"/>
      <c r="DCI482" s="49"/>
      <c r="DCJ482" s="49"/>
      <c r="DCK482" s="49"/>
      <c r="DCL482" s="49"/>
      <c r="DCM482" s="49"/>
      <c r="DCN482" s="49"/>
      <c r="DCO482" s="49"/>
      <c r="DCP482" s="49"/>
      <c r="DCQ482" s="49"/>
      <c r="DCR482" s="49"/>
      <c r="DCS482" s="49"/>
      <c r="DCT482" s="49"/>
      <c r="DCU482" s="49"/>
      <c r="DCV482" s="49"/>
      <c r="DCW482" s="49"/>
      <c r="DCX482" s="49"/>
      <c r="DCY482" s="49"/>
      <c r="DCZ482" s="49"/>
      <c r="DDA482" s="49"/>
      <c r="DDB482" s="49"/>
      <c r="DDC482" s="49"/>
      <c r="DDD482" s="49"/>
      <c r="DDE482" s="49"/>
      <c r="DDF482" s="49"/>
      <c r="DDG482" s="49"/>
      <c r="DDH482" s="49"/>
      <c r="DDI482" s="49"/>
      <c r="DDJ482" s="49"/>
      <c r="DDK482" s="49"/>
      <c r="DDL482" s="49"/>
      <c r="DDM482" s="49"/>
      <c r="DDN482" s="49"/>
      <c r="DDO482" s="49"/>
      <c r="DDP482" s="49"/>
      <c r="DDQ482" s="49"/>
      <c r="DDR482" s="49"/>
      <c r="DDS482" s="49"/>
      <c r="DDT482" s="49"/>
      <c r="DDU482" s="49"/>
      <c r="DDV482" s="49"/>
      <c r="DDW482" s="49"/>
      <c r="DDX482" s="49"/>
      <c r="DDY482" s="49"/>
      <c r="DDZ482" s="49"/>
      <c r="DEA482" s="49"/>
      <c r="DEB482" s="49"/>
      <c r="DEC482" s="49"/>
      <c r="DED482" s="49"/>
      <c r="DEE482" s="49"/>
      <c r="DEF482" s="49"/>
      <c r="DEG482" s="49"/>
      <c r="DEH482" s="49"/>
      <c r="DEI482" s="49"/>
      <c r="DEJ482" s="49"/>
      <c r="DEK482" s="49"/>
      <c r="DEL482" s="49"/>
      <c r="DEM482" s="49"/>
      <c r="DEN482" s="49"/>
      <c r="DEO482" s="49"/>
      <c r="DEP482" s="49"/>
      <c r="DEQ482" s="49"/>
      <c r="DER482" s="49"/>
      <c r="DES482" s="49"/>
      <c r="DET482" s="49"/>
      <c r="DEU482" s="49"/>
      <c r="DEV482" s="49"/>
      <c r="DEW482" s="49"/>
      <c r="DEX482" s="49"/>
      <c r="DEY482" s="49"/>
      <c r="DEZ482" s="49"/>
      <c r="DFA482" s="49"/>
      <c r="DFB482" s="49"/>
      <c r="DFC482" s="49"/>
      <c r="DFD482" s="49"/>
      <c r="DFE482" s="49"/>
      <c r="DFF482" s="49"/>
      <c r="DFG482" s="49"/>
      <c r="DFH482" s="49"/>
      <c r="DFI482" s="49"/>
      <c r="DFJ482" s="49"/>
      <c r="DFK482" s="49"/>
      <c r="DFL482" s="49"/>
      <c r="DFM482" s="49"/>
      <c r="DFN482" s="49"/>
      <c r="DFO482" s="49"/>
      <c r="DFP482" s="49"/>
      <c r="DFQ482" s="49"/>
      <c r="DFR482" s="49"/>
      <c r="DFS482" s="49"/>
      <c r="DFT482" s="49"/>
      <c r="DFU482" s="49"/>
      <c r="DFV482" s="49"/>
      <c r="DFW482" s="49"/>
      <c r="DFX482" s="49"/>
      <c r="DFY482" s="49"/>
      <c r="DFZ482" s="49"/>
      <c r="DGA482" s="49"/>
      <c r="DGB482" s="49"/>
      <c r="DGC482" s="49"/>
      <c r="DGD482" s="49"/>
      <c r="DGE482" s="49"/>
      <c r="DGF482" s="49"/>
      <c r="DGG482" s="49"/>
      <c r="DGH482" s="49"/>
      <c r="DGI482" s="49"/>
      <c r="DGJ482" s="49"/>
      <c r="DGK482" s="49"/>
      <c r="DGL482" s="49"/>
      <c r="DGM482" s="49"/>
      <c r="DGN482" s="49"/>
      <c r="DGO482" s="49"/>
      <c r="DGP482" s="49"/>
      <c r="DGQ482" s="49"/>
      <c r="DGR482" s="49"/>
      <c r="DGS482" s="49"/>
      <c r="DGT482" s="49"/>
      <c r="DGU482" s="49"/>
      <c r="DGV482" s="49"/>
      <c r="DGW482" s="49"/>
      <c r="DGX482" s="49"/>
      <c r="DGY482" s="49"/>
      <c r="DGZ482" s="49"/>
      <c r="DHA482" s="49"/>
      <c r="DHB482" s="49"/>
      <c r="DHC482" s="49"/>
      <c r="DHD482" s="49"/>
      <c r="DHE482" s="49"/>
      <c r="DHF482" s="49"/>
      <c r="DHG482" s="49"/>
      <c r="DHH482" s="49"/>
      <c r="DHI482" s="49"/>
      <c r="DHJ482" s="49"/>
      <c r="DHK482" s="49"/>
      <c r="DHL482" s="49"/>
      <c r="DHM482" s="49"/>
      <c r="DHN482" s="49"/>
      <c r="DHO482" s="49"/>
      <c r="DHP482" s="49"/>
      <c r="DHQ482" s="49"/>
      <c r="DHR482" s="49"/>
      <c r="DHS482" s="49"/>
      <c r="DHT482" s="49"/>
      <c r="DHU482" s="49"/>
      <c r="DHV482" s="49"/>
      <c r="DHW482" s="49"/>
      <c r="DHX482" s="49"/>
      <c r="DHY482" s="49"/>
      <c r="DHZ482" s="49"/>
      <c r="DIA482" s="49"/>
      <c r="DIB482" s="49"/>
      <c r="DIC482" s="49"/>
      <c r="DID482" s="49"/>
      <c r="DIE482" s="49"/>
      <c r="DIF482" s="49"/>
      <c r="DIG482" s="49"/>
      <c r="DIH482" s="49"/>
      <c r="DII482" s="49"/>
      <c r="DIJ482" s="49"/>
      <c r="DIK482" s="49"/>
      <c r="DIL482" s="49"/>
      <c r="DIM482" s="49"/>
      <c r="DIN482" s="49"/>
      <c r="DIO482" s="49"/>
      <c r="DIP482" s="49"/>
      <c r="DIQ482" s="49"/>
      <c r="DIR482" s="49"/>
      <c r="DIS482" s="49"/>
      <c r="DIT482" s="49"/>
      <c r="DIU482" s="49"/>
      <c r="DIV482" s="49"/>
      <c r="DIW482" s="49"/>
      <c r="DIX482" s="49"/>
      <c r="DIY482" s="49"/>
      <c r="DIZ482" s="49"/>
      <c r="DJA482" s="49"/>
      <c r="DJB482" s="49"/>
      <c r="DJC482" s="49"/>
      <c r="DJD482" s="49"/>
      <c r="DJE482" s="49"/>
      <c r="DJF482" s="49"/>
      <c r="DJG482" s="49"/>
      <c r="DJH482" s="49"/>
      <c r="DJI482" s="49"/>
      <c r="DJJ482" s="49"/>
      <c r="DJK482" s="49"/>
      <c r="DJL482" s="49"/>
      <c r="DJM482" s="49"/>
      <c r="DJN482" s="49"/>
      <c r="DJO482" s="49"/>
      <c r="DJP482" s="49"/>
      <c r="DJQ482" s="49"/>
      <c r="DJR482" s="49"/>
      <c r="DJS482" s="49"/>
      <c r="DJT482" s="49"/>
      <c r="DJU482" s="49"/>
      <c r="DJV482" s="49"/>
      <c r="DJW482" s="49"/>
      <c r="DJX482" s="49"/>
      <c r="DJY482" s="49"/>
      <c r="DJZ482" s="49"/>
      <c r="DKA482" s="49"/>
      <c r="DKB482" s="49"/>
      <c r="DKC482" s="49"/>
      <c r="DKD482" s="49"/>
      <c r="DKE482" s="49"/>
      <c r="DKF482" s="49"/>
      <c r="DKG482" s="49"/>
      <c r="DKH482" s="49"/>
      <c r="DKI482" s="49"/>
      <c r="DKJ482" s="49"/>
      <c r="DKK482" s="49"/>
      <c r="DKL482" s="49"/>
      <c r="DKM482" s="49"/>
      <c r="DKN482" s="49"/>
      <c r="DKO482" s="49"/>
      <c r="DKP482" s="49"/>
      <c r="DKQ482" s="49"/>
      <c r="DKR482" s="49"/>
      <c r="DKS482" s="49"/>
      <c r="DKT482" s="49"/>
      <c r="DKU482" s="49"/>
      <c r="DKV482" s="49"/>
      <c r="DKW482" s="49"/>
      <c r="DKX482" s="49"/>
      <c r="DKY482" s="49"/>
      <c r="DKZ482" s="49"/>
      <c r="DLA482" s="49"/>
      <c r="DLB482" s="49"/>
      <c r="DLC482" s="49"/>
      <c r="DLD482" s="49"/>
      <c r="DLE482" s="49"/>
      <c r="DLF482" s="49"/>
      <c r="DLG482" s="49"/>
      <c r="DLH482" s="49"/>
      <c r="DLI482" s="49"/>
      <c r="DLJ482" s="49"/>
      <c r="DLK482" s="49"/>
      <c r="DLL482" s="49"/>
      <c r="DLM482" s="49"/>
      <c r="DLN482" s="49"/>
      <c r="DLO482" s="49"/>
      <c r="DLP482" s="49"/>
      <c r="DLQ482" s="49"/>
      <c r="DLR482" s="49"/>
      <c r="DLS482" s="49"/>
      <c r="DLT482" s="49"/>
      <c r="DLU482" s="49"/>
      <c r="DLV482" s="49"/>
      <c r="DLW482" s="49"/>
      <c r="DLX482" s="49"/>
      <c r="DLY482" s="49"/>
      <c r="DLZ482" s="49"/>
      <c r="DMA482" s="49"/>
      <c r="DMB482" s="49"/>
      <c r="DMC482" s="49"/>
      <c r="DMD482" s="49"/>
      <c r="DME482" s="49"/>
      <c r="DMF482" s="49"/>
      <c r="DMG482" s="49"/>
      <c r="DMH482" s="49"/>
      <c r="DMI482" s="49"/>
      <c r="DMJ482" s="49"/>
      <c r="DMK482" s="49"/>
      <c r="DML482" s="49"/>
      <c r="DMM482" s="49"/>
      <c r="DMN482" s="49"/>
      <c r="DMO482" s="49"/>
      <c r="DMP482" s="49"/>
      <c r="DMQ482" s="49"/>
      <c r="DMR482" s="49"/>
      <c r="DMS482" s="49"/>
      <c r="DMT482" s="49"/>
      <c r="DMU482" s="49"/>
      <c r="DMV482" s="49"/>
      <c r="DMW482" s="49"/>
      <c r="DMX482" s="49"/>
      <c r="DMY482" s="49"/>
      <c r="DMZ482" s="49"/>
      <c r="DNA482" s="49"/>
      <c r="DNB482" s="49"/>
      <c r="DNC482" s="49"/>
      <c r="DND482" s="49"/>
      <c r="DNE482" s="49"/>
      <c r="DNF482" s="49"/>
      <c r="DNG482" s="49"/>
      <c r="DNH482" s="49"/>
      <c r="DNI482" s="49"/>
      <c r="DNJ482" s="49"/>
      <c r="DNK482" s="49"/>
      <c r="DNL482" s="49"/>
      <c r="DNM482" s="49"/>
      <c r="DNN482" s="49"/>
      <c r="DNO482" s="49"/>
      <c r="DNP482" s="49"/>
      <c r="DNQ482" s="49"/>
      <c r="DNR482" s="49"/>
      <c r="DNS482" s="49"/>
      <c r="DNT482" s="49"/>
      <c r="DNU482" s="49"/>
      <c r="DNV482" s="49"/>
      <c r="DNW482" s="49"/>
      <c r="DNX482" s="49"/>
      <c r="DNY482" s="49"/>
      <c r="DNZ482" s="49"/>
      <c r="DOA482" s="49"/>
      <c r="DOB482" s="49"/>
      <c r="DOC482" s="49"/>
      <c r="DOD482" s="49"/>
      <c r="DOE482" s="49"/>
      <c r="DOF482" s="49"/>
      <c r="DOG482" s="49"/>
      <c r="DOH482" s="49"/>
      <c r="DOI482" s="49"/>
      <c r="DOJ482" s="49"/>
      <c r="DOK482" s="49"/>
      <c r="DOL482" s="49"/>
      <c r="DOM482" s="49"/>
      <c r="DON482" s="49"/>
      <c r="DOO482" s="49"/>
      <c r="DOP482" s="49"/>
      <c r="DOQ482" s="49"/>
      <c r="DOR482" s="49"/>
      <c r="DOS482" s="49"/>
      <c r="DOT482" s="49"/>
      <c r="DOU482" s="49"/>
      <c r="DOV482" s="49"/>
      <c r="DOW482" s="49"/>
      <c r="DOX482" s="49"/>
      <c r="DOY482" s="49"/>
      <c r="DOZ482" s="49"/>
      <c r="DPA482" s="49"/>
      <c r="DPB482" s="49"/>
      <c r="DPC482" s="49"/>
      <c r="DPD482" s="49"/>
      <c r="DPE482" s="49"/>
      <c r="DPF482" s="49"/>
      <c r="DPG482" s="49"/>
      <c r="DPH482" s="49"/>
      <c r="DPI482" s="49"/>
      <c r="DPJ482" s="49"/>
      <c r="DPK482" s="49"/>
      <c r="DPL482" s="49"/>
      <c r="DPM482" s="49"/>
      <c r="DPN482" s="49"/>
      <c r="DPO482" s="49"/>
      <c r="DPP482" s="49"/>
      <c r="DPQ482" s="49"/>
      <c r="DPR482" s="49"/>
      <c r="DPS482" s="49"/>
      <c r="DPT482" s="49"/>
      <c r="DPU482" s="49"/>
      <c r="DPV482" s="49"/>
      <c r="DPW482" s="49"/>
      <c r="DPX482" s="49"/>
      <c r="DPY482" s="49"/>
      <c r="DPZ482" s="49"/>
      <c r="DQA482" s="49"/>
      <c r="DQB482" s="49"/>
      <c r="DQC482" s="49"/>
      <c r="DQD482" s="49"/>
      <c r="DQE482" s="49"/>
      <c r="DQF482" s="49"/>
      <c r="DQG482" s="49"/>
      <c r="DQH482" s="49"/>
      <c r="DQI482" s="49"/>
      <c r="DQJ482" s="49"/>
      <c r="DQK482" s="49"/>
      <c r="DQL482" s="49"/>
      <c r="DQM482" s="49"/>
      <c r="DQN482" s="49"/>
      <c r="DQO482" s="49"/>
      <c r="DQP482" s="49"/>
      <c r="DQQ482" s="49"/>
      <c r="DQR482" s="49"/>
      <c r="DQS482" s="49"/>
      <c r="DQT482" s="49"/>
      <c r="DQU482" s="49"/>
      <c r="DQV482" s="49"/>
      <c r="DQW482" s="49"/>
      <c r="DQX482" s="49"/>
      <c r="DQY482" s="49"/>
      <c r="DQZ482" s="49"/>
      <c r="DRA482" s="49"/>
      <c r="DRB482" s="49"/>
      <c r="DRC482" s="49"/>
      <c r="DRD482" s="49"/>
      <c r="DRE482" s="49"/>
      <c r="DRF482" s="49"/>
      <c r="DRG482" s="49"/>
      <c r="DRH482" s="49"/>
      <c r="DRI482" s="49"/>
      <c r="DRJ482" s="49"/>
      <c r="DRK482" s="49"/>
      <c r="DRL482" s="49"/>
      <c r="DRM482" s="49"/>
      <c r="DRN482" s="49"/>
      <c r="DRO482" s="49"/>
      <c r="DRP482" s="49"/>
      <c r="DRQ482" s="49"/>
      <c r="DRR482" s="49"/>
      <c r="DRS482" s="49"/>
      <c r="DRT482" s="49"/>
      <c r="DRU482" s="49"/>
      <c r="DRV482" s="49"/>
      <c r="DRW482" s="49"/>
      <c r="DRX482" s="49"/>
      <c r="DRY482" s="49"/>
      <c r="DRZ482" s="49"/>
      <c r="DSA482" s="49"/>
      <c r="DSB482" s="49"/>
      <c r="DSC482" s="49"/>
      <c r="DSD482" s="49"/>
      <c r="DSE482" s="49"/>
      <c r="DSF482" s="49"/>
      <c r="DSG482" s="49"/>
      <c r="DSH482" s="49"/>
      <c r="DSI482" s="49"/>
      <c r="DSJ482" s="49"/>
      <c r="DSK482" s="49"/>
      <c r="DSL482" s="49"/>
      <c r="DSM482" s="49"/>
      <c r="DSN482" s="49"/>
      <c r="DSO482" s="49"/>
      <c r="DSP482" s="49"/>
      <c r="DSQ482" s="49"/>
      <c r="DSR482" s="49"/>
      <c r="DSS482" s="49"/>
      <c r="DST482" s="49"/>
      <c r="DSU482" s="49"/>
      <c r="DSV482" s="49"/>
      <c r="DSW482" s="49"/>
      <c r="DSX482" s="49"/>
      <c r="DSY482" s="49"/>
      <c r="DSZ482" s="49"/>
      <c r="DTA482" s="49"/>
      <c r="DTB482" s="49"/>
      <c r="DTC482" s="49"/>
      <c r="DTD482" s="49"/>
      <c r="DTE482" s="49"/>
      <c r="DTF482" s="49"/>
      <c r="DTG482" s="49"/>
      <c r="DTH482" s="49"/>
      <c r="DTI482" s="49"/>
      <c r="DTJ482" s="49"/>
      <c r="DTK482" s="49"/>
      <c r="DTL482" s="49"/>
      <c r="DTM482" s="49"/>
      <c r="DTN482" s="49"/>
      <c r="DTO482" s="49"/>
      <c r="DTP482" s="49"/>
      <c r="DTQ482" s="49"/>
      <c r="DTR482" s="49"/>
      <c r="DTS482" s="49"/>
      <c r="DTT482" s="49"/>
      <c r="DTU482" s="49"/>
      <c r="DTV482" s="49"/>
      <c r="DTW482" s="49"/>
      <c r="DTX482" s="49"/>
      <c r="DTY482" s="49"/>
      <c r="DTZ482" s="49"/>
      <c r="DUA482" s="49"/>
      <c r="DUB482" s="49"/>
      <c r="DUC482" s="49"/>
      <c r="DUD482" s="49"/>
      <c r="DUE482" s="49"/>
      <c r="DUF482" s="49"/>
      <c r="DUG482" s="49"/>
      <c r="DUH482" s="49"/>
      <c r="DUI482" s="49"/>
      <c r="DUJ482" s="49"/>
      <c r="DUK482" s="49"/>
      <c r="DUL482" s="49"/>
      <c r="DUM482" s="49"/>
      <c r="DUN482" s="49"/>
      <c r="DUO482" s="49"/>
      <c r="DUP482" s="49"/>
      <c r="DUQ482" s="49"/>
      <c r="DUR482" s="49"/>
      <c r="DUS482" s="49"/>
      <c r="DUT482" s="49"/>
      <c r="DUU482" s="49"/>
      <c r="DUV482" s="49"/>
      <c r="DUW482" s="49"/>
      <c r="DUX482" s="49"/>
      <c r="DUY482" s="49"/>
      <c r="DUZ482" s="49"/>
      <c r="DVA482" s="49"/>
      <c r="DVB482" s="49"/>
      <c r="DVC482" s="49"/>
      <c r="DVD482" s="49"/>
      <c r="DVE482" s="49"/>
      <c r="DVF482" s="49"/>
      <c r="DVG482" s="49"/>
      <c r="DVH482" s="49"/>
      <c r="DVI482" s="49"/>
      <c r="DVJ482" s="49"/>
      <c r="DVK482" s="49"/>
      <c r="DVL482" s="49"/>
      <c r="DVM482" s="49"/>
      <c r="DVN482" s="49"/>
      <c r="DVO482" s="49"/>
      <c r="DVP482" s="49"/>
      <c r="DVQ482" s="49"/>
      <c r="DVR482" s="49"/>
      <c r="DVS482" s="49"/>
      <c r="DVT482" s="49"/>
      <c r="DVU482" s="49"/>
      <c r="DVV482" s="49"/>
      <c r="DVW482" s="49"/>
      <c r="DVX482" s="49"/>
      <c r="DVY482" s="49"/>
      <c r="DVZ482" s="49"/>
      <c r="DWA482" s="49"/>
      <c r="DWB482" s="49"/>
      <c r="DWC482" s="49"/>
      <c r="DWD482" s="49"/>
      <c r="DWE482" s="49"/>
      <c r="DWF482" s="49"/>
      <c r="DWG482" s="49"/>
      <c r="DWH482" s="49"/>
      <c r="DWI482" s="49"/>
      <c r="DWJ482" s="49"/>
      <c r="DWK482" s="49"/>
      <c r="DWL482" s="49"/>
      <c r="DWM482" s="49"/>
      <c r="DWN482" s="49"/>
      <c r="DWO482" s="49"/>
      <c r="DWP482" s="49"/>
      <c r="DWQ482" s="49"/>
      <c r="DWR482" s="49"/>
      <c r="DWS482" s="49"/>
      <c r="DWT482" s="49"/>
      <c r="DWU482" s="49"/>
      <c r="DWV482" s="49"/>
      <c r="DWW482" s="49"/>
      <c r="DWX482" s="49"/>
      <c r="DWY482" s="49"/>
      <c r="DWZ482" s="49"/>
      <c r="DXA482" s="49"/>
      <c r="DXB482" s="49"/>
      <c r="DXC482" s="49"/>
      <c r="DXD482" s="49"/>
      <c r="DXE482" s="49"/>
      <c r="DXF482" s="49"/>
      <c r="DXG482" s="49"/>
      <c r="DXH482" s="49"/>
      <c r="DXI482" s="49"/>
      <c r="DXJ482" s="49"/>
      <c r="DXK482" s="49"/>
      <c r="DXL482" s="49"/>
      <c r="DXM482" s="49"/>
      <c r="DXN482" s="49"/>
      <c r="DXO482" s="49"/>
      <c r="DXP482" s="49"/>
      <c r="DXQ482" s="49"/>
      <c r="DXR482" s="49"/>
      <c r="DXS482" s="49"/>
      <c r="DXT482" s="49"/>
      <c r="DXU482" s="49"/>
      <c r="DXV482" s="49"/>
      <c r="DXW482" s="49"/>
      <c r="DXX482" s="49"/>
      <c r="DXY482" s="49"/>
      <c r="DXZ482" s="49"/>
      <c r="DYA482" s="49"/>
      <c r="DYB482" s="49"/>
      <c r="DYC482" s="49"/>
      <c r="DYD482" s="49"/>
      <c r="DYE482" s="49"/>
      <c r="DYF482" s="49"/>
      <c r="DYG482" s="49"/>
      <c r="DYH482" s="49"/>
      <c r="DYI482" s="49"/>
      <c r="DYJ482" s="49"/>
      <c r="DYK482" s="49"/>
      <c r="DYL482" s="49"/>
      <c r="DYM482" s="49"/>
      <c r="DYN482" s="49"/>
      <c r="DYO482" s="49"/>
      <c r="DYP482" s="49"/>
      <c r="DYQ482" s="49"/>
      <c r="DYR482" s="49"/>
      <c r="DYS482" s="49"/>
      <c r="DYT482" s="49"/>
      <c r="DYU482" s="49"/>
      <c r="DYV482" s="49"/>
      <c r="DYW482" s="49"/>
      <c r="DYX482" s="49"/>
      <c r="DYY482" s="49"/>
      <c r="DYZ482" s="49"/>
      <c r="DZA482" s="49"/>
      <c r="DZB482" s="49"/>
      <c r="DZC482" s="49"/>
      <c r="DZD482" s="49"/>
      <c r="DZE482" s="49"/>
      <c r="DZF482" s="49"/>
      <c r="DZG482" s="49"/>
      <c r="DZH482" s="49"/>
      <c r="DZI482" s="49"/>
      <c r="DZJ482" s="49"/>
      <c r="DZK482" s="49"/>
      <c r="DZL482" s="49"/>
      <c r="DZM482" s="49"/>
      <c r="DZN482" s="49"/>
      <c r="DZO482" s="49"/>
      <c r="DZP482" s="49"/>
      <c r="DZQ482" s="49"/>
      <c r="DZR482" s="49"/>
      <c r="DZS482" s="49"/>
      <c r="DZT482" s="49"/>
      <c r="DZU482" s="49"/>
      <c r="DZV482" s="49"/>
      <c r="DZW482" s="49"/>
      <c r="DZX482" s="49"/>
      <c r="DZY482" s="49"/>
      <c r="DZZ482" s="49"/>
      <c r="EAA482" s="49"/>
      <c r="EAB482" s="49"/>
      <c r="EAC482" s="49"/>
      <c r="EAD482" s="49"/>
      <c r="EAE482" s="49"/>
      <c r="EAF482" s="49"/>
      <c r="EAG482" s="49"/>
      <c r="EAH482" s="49"/>
      <c r="EAI482" s="49"/>
      <c r="EAJ482" s="49"/>
      <c r="EAK482" s="49"/>
      <c r="EAL482" s="49"/>
      <c r="EAM482" s="49"/>
      <c r="EAN482" s="49"/>
      <c r="EAO482" s="49"/>
      <c r="EAP482" s="49"/>
      <c r="EAQ482" s="49"/>
      <c r="EAR482" s="49"/>
      <c r="EAS482" s="49"/>
      <c r="EAT482" s="49"/>
      <c r="EAU482" s="49"/>
      <c r="EAV482" s="49"/>
      <c r="EAW482" s="49"/>
      <c r="EAX482" s="49"/>
      <c r="EAY482" s="49"/>
      <c r="EAZ482" s="49"/>
      <c r="EBA482" s="49"/>
      <c r="EBB482" s="49"/>
      <c r="EBC482" s="49"/>
      <c r="EBD482" s="49"/>
      <c r="EBE482" s="49"/>
      <c r="EBF482" s="49"/>
      <c r="EBG482" s="49"/>
      <c r="EBH482" s="49"/>
      <c r="EBI482" s="49"/>
      <c r="EBJ482" s="49"/>
      <c r="EBK482" s="49"/>
      <c r="EBL482" s="49"/>
      <c r="EBM482" s="49"/>
      <c r="EBN482" s="49"/>
      <c r="EBO482" s="49"/>
      <c r="EBP482" s="49"/>
      <c r="EBQ482" s="49"/>
      <c r="EBR482" s="49"/>
      <c r="EBS482" s="49"/>
      <c r="EBT482" s="49"/>
      <c r="EBU482" s="49"/>
      <c r="EBV482" s="49"/>
      <c r="EBW482" s="49"/>
      <c r="EBX482" s="49"/>
      <c r="EBY482" s="49"/>
      <c r="EBZ482" s="49"/>
      <c r="ECA482" s="49"/>
      <c r="ECB482" s="49"/>
      <c r="ECC482" s="49"/>
      <c r="ECD482" s="49"/>
      <c r="ECE482" s="49"/>
      <c r="ECF482" s="49"/>
      <c r="ECG482" s="49"/>
      <c r="ECH482" s="49"/>
      <c r="ECI482" s="49"/>
      <c r="ECJ482" s="49"/>
      <c r="ECK482" s="49"/>
      <c r="ECL482" s="49"/>
      <c r="ECM482" s="49"/>
      <c r="ECN482" s="49"/>
      <c r="ECO482" s="49"/>
      <c r="ECP482" s="49"/>
      <c r="ECQ482" s="49"/>
      <c r="ECR482" s="49"/>
      <c r="ECS482" s="49"/>
      <c r="ECT482" s="49"/>
      <c r="ECU482" s="49"/>
      <c r="ECV482" s="49"/>
      <c r="ECW482" s="49"/>
      <c r="ECX482" s="49"/>
      <c r="ECY482" s="49"/>
      <c r="ECZ482" s="49"/>
      <c r="EDA482" s="49"/>
      <c r="EDB482" s="49"/>
      <c r="EDC482" s="49"/>
      <c r="EDD482" s="49"/>
      <c r="EDE482" s="49"/>
      <c r="EDF482" s="49"/>
      <c r="EDG482" s="49"/>
      <c r="EDH482" s="49"/>
      <c r="EDI482" s="49"/>
      <c r="EDJ482" s="49"/>
      <c r="EDK482" s="49"/>
      <c r="EDL482" s="49"/>
      <c r="EDM482" s="49"/>
      <c r="EDN482" s="49"/>
      <c r="EDO482" s="49"/>
      <c r="EDP482" s="49"/>
      <c r="EDQ482" s="49"/>
      <c r="EDR482" s="49"/>
      <c r="EDS482" s="49"/>
      <c r="EDT482" s="49"/>
      <c r="EDU482" s="49"/>
      <c r="EDV482" s="49"/>
      <c r="EDW482" s="49"/>
      <c r="EDX482" s="49"/>
      <c r="EDY482" s="49"/>
      <c r="EDZ482" s="49"/>
      <c r="EEA482" s="49"/>
      <c r="EEB482" s="49"/>
      <c r="EEC482" s="49"/>
      <c r="EED482" s="49"/>
      <c r="EEE482" s="49"/>
      <c r="EEF482" s="49"/>
      <c r="EEG482" s="49"/>
      <c r="EEH482" s="49"/>
      <c r="EEI482" s="49"/>
      <c r="EEJ482" s="49"/>
      <c r="EEK482" s="49"/>
      <c r="EEL482" s="49"/>
      <c r="EEM482" s="49"/>
      <c r="EEN482" s="49"/>
      <c r="EEO482" s="49"/>
      <c r="EEP482" s="49"/>
      <c r="EEQ482" s="49"/>
      <c r="EER482" s="49"/>
      <c r="EES482" s="49"/>
      <c r="EET482" s="49"/>
      <c r="EEU482" s="49"/>
      <c r="EEV482" s="49"/>
      <c r="EEW482" s="49"/>
      <c r="EEX482" s="49"/>
      <c r="EEY482" s="49"/>
      <c r="EEZ482" s="49"/>
      <c r="EFA482" s="49"/>
      <c r="EFB482" s="49"/>
      <c r="EFC482" s="49"/>
      <c r="EFD482" s="49"/>
      <c r="EFE482" s="49"/>
      <c r="EFF482" s="49"/>
      <c r="EFG482" s="49"/>
      <c r="EFH482" s="49"/>
      <c r="EFI482" s="49"/>
      <c r="EFJ482" s="49"/>
      <c r="EFK482" s="49"/>
      <c r="EFL482" s="49"/>
      <c r="EFM482" s="49"/>
      <c r="EFN482" s="49"/>
      <c r="EFO482" s="49"/>
      <c r="EFP482" s="49"/>
      <c r="EFQ482" s="49"/>
      <c r="EFR482" s="49"/>
      <c r="EFS482" s="49"/>
      <c r="EFT482" s="49"/>
      <c r="EFU482" s="49"/>
      <c r="EFV482" s="49"/>
      <c r="EFW482" s="49"/>
      <c r="EFX482" s="49"/>
      <c r="EFY482" s="49"/>
      <c r="EFZ482" s="49"/>
      <c r="EGA482" s="49"/>
      <c r="EGB482" s="49"/>
      <c r="EGC482" s="49"/>
      <c r="EGD482" s="49"/>
      <c r="EGE482" s="49"/>
      <c r="EGF482" s="49"/>
      <c r="EGG482" s="49"/>
      <c r="EGH482" s="49"/>
      <c r="EGI482" s="49"/>
      <c r="EGJ482" s="49"/>
      <c r="EGK482" s="49"/>
      <c r="EGL482" s="49"/>
      <c r="EGM482" s="49"/>
      <c r="EGN482" s="49"/>
      <c r="EGO482" s="49"/>
      <c r="EGP482" s="49"/>
      <c r="EGQ482" s="49"/>
      <c r="EGR482" s="49"/>
      <c r="EGS482" s="49"/>
      <c r="EGT482" s="49"/>
      <c r="EGU482" s="49"/>
      <c r="EGV482" s="49"/>
      <c r="EGW482" s="49"/>
      <c r="EGX482" s="49"/>
      <c r="EGY482" s="49"/>
      <c r="EGZ482" s="49"/>
      <c r="EHA482" s="49"/>
      <c r="EHB482" s="49"/>
      <c r="EHC482" s="49"/>
      <c r="EHD482" s="49"/>
      <c r="EHE482" s="49"/>
      <c r="EHF482" s="49"/>
      <c r="EHG482" s="49"/>
      <c r="EHH482" s="49"/>
      <c r="EHI482" s="49"/>
      <c r="EHJ482" s="49"/>
      <c r="EHK482" s="49"/>
      <c r="EHL482" s="49"/>
      <c r="EHM482" s="49"/>
      <c r="EHN482" s="49"/>
      <c r="EHO482" s="49"/>
      <c r="EHP482" s="49"/>
      <c r="EHQ482" s="49"/>
      <c r="EHR482" s="49"/>
      <c r="EHS482" s="49"/>
      <c r="EHT482" s="49"/>
      <c r="EHU482" s="49"/>
      <c r="EHV482" s="49"/>
      <c r="EHW482" s="49"/>
      <c r="EHX482" s="49"/>
      <c r="EHY482" s="49"/>
      <c r="EHZ482" s="49"/>
      <c r="EIA482" s="49"/>
      <c r="EIB482" s="49"/>
      <c r="EIC482" s="49"/>
      <c r="EID482" s="49"/>
      <c r="EIE482" s="49"/>
      <c r="EIF482" s="49"/>
      <c r="EIG482" s="49"/>
      <c r="EIH482" s="49"/>
      <c r="EII482" s="49"/>
      <c r="EIJ482" s="49"/>
      <c r="EIK482" s="49"/>
      <c r="EIL482" s="49"/>
      <c r="EIM482" s="49"/>
      <c r="EIN482" s="49"/>
      <c r="EIO482" s="49"/>
      <c r="EIP482" s="49"/>
      <c r="EIQ482" s="49"/>
      <c r="EIR482" s="49"/>
      <c r="EIS482" s="49"/>
      <c r="EIT482" s="49"/>
      <c r="EIU482" s="49"/>
      <c r="EIV482" s="49"/>
      <c r="EIW482" s="49"/>
      <c r="EIX482" s="49"/>
      <c r="EIY482" s="49"/>
      <c r="EIZ482" s="49"/>
      <c r="EJA482" s="49"/>
      <c r="EJB482" s="49"/>
      <c r="EJC482" s="49"/>
      <c r="EJD482" s="49"/>
      <c r="EJE482" s="49"/>
      <c r="EJF482" s="49"/>
      <c r="EJG482" s="49"/>
      <c r="EJH482" s="49"/>
      <c r="EJI482" s="49"/>
      <c r="EJJ482" s="49"/>
      <c r="EJK482" s="49"/>
      <c r="EJL482" s="49"/>
      <c r="EJM482" s="49"/>
      <c r="EJN482" s="49"/>
      <c r="EJO482" s="49"/>
      <c r="EJP482" s="49"/>
      <c r="EJQ482" s="49"/>
      <c r="EJR482" s="49"/>
      <c r="EJS482" s="49"/>
      <c r="EJT482" s="49"/>
      <c r="EJU482" s="49"/>
      <c r="EJV482" s="49"/>
      <c r="EJW482" s="49"/>
      <c r="EJX482" s="49"/>
      <c r="EJY482" s="49"/>
      <c r="EJZ482" s="49"/>
      <c r="EKA482" s="49"/>
      <c r="EKB482" s="49"/>
      <c r="EKC482" s="49"/>
      <c r="EKD482" s="49"/>
      <c r="EKE482" s="49"/>
      <c r="EKF482" s="49"/>
      <c r="EKG482" s="49"/>
      <c r="EKH482" s="49"/>
      <c r="EKI482" s="49"/>
      <c r="EKJ482" s="49"/>
      <c r="EKK482" s="49"/>
      <c r="EKL482" s="49"/>
      <c r="EKM482" s="49"/>
      <c r="EKN482" s="49"/>
      <c r="EKO482" s="49"/>
      <c r="EKP482" s="49"/>
      <c r="EKQ482" s="49"/>
      <c r="EKR482" s="49"/>
      <c r="EKS482" s="49"/>
      <c r="EKT482" s="49"/>
      <c r="EKU482" s="49"/>
      <c r="EKV482" s="49"/>
      <c r="EKW482" s="49"/>
      <c r="EKX482" s="49"/>
      <c r="EKY482" s="49"/>
      <c r="EKZ482" s="49"/>
      <c r="ELA482" s="49"/>
      <c r="ELB482" s="49"/>
      <c r="ELC482" s="49"/>
      <c r="ELD482" s="49"/>
      <c r="ELE482" s="49"/>
      <c r="ELF482" s="49"/>
      <c r="ELG482" s="49"/>
      <c r="ELH482" s="49"/>
      <c r="ELI482" s="49"/>
      <c r="ELJ482" s="49"/>
      <c r="ELK482" s="49"/>
      <c r="ELL482" s="49"/>
      <c r="ELM482" s="49"/>
      <c r="ELN482" s="49"/>
      <c r="ELO482" s="49"/>
      <c r="ELP482" s="49"/>
      <c r="ELQ482" s="49"/>
      <c r="ELR482" s="49"/>
      <c r="ELS482" s="49"/>
      <c r="ELT482" s="49"/>
      <c r="ELU482" s="49"/>
      <c r="ELV482" s="49"/>
      <c r="ELW482" s="49"/>
      <c r="ELX482" s="49"/>
      <c r="ELY482" s="49"/>
      <c r="ELZ482" s="49"/>
      <c r="EMA482" s="49"/>
      <c r="EMB482" s="49"/>
      <c r="EMC482" s="49"/>
      <c r="EMD482" s="49"/>
      <c r="EME482" s="49"/>
      <c r="EMF482" s="49"/>
      <c r="EMG482" s="49"/>
      <c r="EMH482" s="49"/>
      <c r="EMI482" s="49"/>
      <c r="EMJ482" s="49"/>
      <c r="EMK482" s="49"/>
      <c r="EML482" s="49"/>
      <c r="EMM482" s="49"/>
      <c r="EMN482" s="49"/>
      <c r="EMO482" s="49"/>
      <c r="EMP482" s="49"/>
      <c r="EMQ482" s="49"/>
      <c r="EMR482" s="49"/>
      <c r="EMS482" s="49"/>
      <c r="EMT482" s="49"/>
      <c r="EMU482" s="49"/>
      <c r="EMV482" s="49"/>
      <c r="EMW482" s="49"/>
      <c r="EMX482" s="49"/>
      <c r="EMY482" s="49"/>
      <c r="EMZ482" s="49"/>
      <c r="ENA482" s="49"/>
      <c r="ENB482" s="49"/>
      <c r="ENC482" s="49"/>
      <c r="END482" s="49"/>
      <c r="ENE482" s="49"/>
      <c r="ENF482" s="49"/>
      <c r="ENG482" s="49"/>
      <c r="ENH482" s="49"/>
      <c r="ENI482" s="49"/>
      <c r="ENJ482" s="49"/>
      <c r="ENK482" s="49"/>
      <c r="ENL482" s="49"/>
      <c r="ENM482" s="49"/>
      <c r="ENN482" s="49"/>
      <c r="ENO482" s="49"/>
      <c r="ENP482" s="49"/>
      <c r="ENQ482" s="49"/>
      <c r="ENR482" s="49"/>
      <c r="ENS482" s="49"/>
      <c r="ENT482" s="49"/>
      <c r="ENU482" s="49"/>
      <c r="ENV482" s="49"/>
      <c r="ENW482" s="49"/>
      <c r="ENX482" s="49"/>
      <c r="ENY482" s="49"/>
      <c r="ENZ482" s="49"/>
      <c r="EOA482" s="49"/>
      <c r="EOB482" s="49"/>
      <c r="EOC482" s="49"/>
      <c r="EOD482" s="49"/>
      <c r="EOE482" s="49"/>
      <c r="EOF482" s="49"/>
      <c r="EOG482" s="49"/>
      <c r="EOH482" s="49"/>
      <c r="EOI482" s="49"/>
      <c r="EOJ482" s="49"/>
      <c r="EOK482" s="49"/>
      <c r="EOL482" s="49"/>
      <c r="EOM482" s="49"/>
      <c r="EON482" s="49"/>
      <c r="EOO482" s="49"/>
      <c r="EOP482" s="49"/>
      <c r="EOQ482" s="49"/>
      <c r="EOR482" s="49"/>
      <c r="EOS482" s="49"/>
      <c r="EOT482" s="49"/>
      <c r="EOU482" s="49"/>
      <c r="EOV482" s="49"/>
      <c r="EOW482" s="49"/>
      <c r="EOX482" s="49"/>
      <c r="EOY482" s="49"/>
      <c r="EOZ482" s="49"/>
      <c r="EPA482" s="49"/>
      <c r="EPB482" s="49"/>
      <c r="EPC482" s="49"/>
      <c r="EPD482" s="49"/>
      <c r="EPE482" s="49"/>
      <c r="EPF482" s="49"/>
      <c r="EPG482" s="49"/>
      <c r="EPH482" s="49"/>
      <c r="EPI482" s="49"/>
      <c r="EPJ482" s="49"/>
      <c r="EPK482" s="49"/>
      <c r="EPL482" s="49"/>
      <c r="EPM482" s="49"/>
      <c r="EPN482" s="49"/>
      <c r="EPO482" s="49"/>
      <c r="EPP482" s="49"/>
      <c r="EPQ482" s="49"/>
      <c r="EPR482" s="49"/>
      <c r="EPS482" s="49"/>
      <c r="EPT482" s="49"/>
      <c r="EPU482" s="49"/>
      <c r="EPV482" s="49"/>
      <c r="EPW482" s="49"/>
      <c r="EPX482" s="49"/>
      <c r="EPY482" s="49"/>
      <c r="EPZ482" s="49"/>
      <c r="EQA482" s="49"/>
      <c r="EQB482" s="49"/>
      <c r="EQC482" s="49"/>
      <c r="EQD482" s="49"/>
      <c r="EQE482" s="49"/>
      <c r="EQF482" s="49"/>
      <c r="EQG482" s="49"/>
      <c r="EQH482" s="49"/>
      <c r="EQI482" s="49"/>
      <c r="EQJ482" s="49"/>
      <c r="EQK482" s="49"/>
      <c r="EQL482" s="49"/>
      <c r="EQM482" s="49"/>
      <c r="EQN482" s="49"/>
      <c r="EQO482" s="49"/>
      <c r="EQP482" s="49"/>
      <c r="EQQ482" s="49"/>
      <c r="EQR482" s="49"/>
      <c r="EQS482" s="49"/>
      <c r="EQT482" s="49"/>
      <c r="EQU482" s="49"/>
      <c r="EQV482" s="49"/>
      <c r="EQW482" s="49"/>
      <c r="EQX482" s="49"/>
      <c r="EQY482" s="49"/>
      <c r="EQZ482" s="49"/>
      <c r="ERA482" s="49"/>
      <c r="ERB482" s="49"/>
      <c r="ERC482" s="49"/>
      <c r="ERD482" s="49"/>
      <c r="ERE482" s="49"/>
      <c r="ERF482" s="49"/>
      <c r="ERG482" s="49"/>
      <c r="ERH482" s="49"/>
      <c r="ERI482" s="49"/>
      <c r="ERJ482" s="49"/>
      <c r="ERK482" s="49"/>
      <c r="ERL482" s="49"/>
      <c r="ERM482" s="49"/>
      <c r="ERN482" s="49"/>
      <c r="ERO482" s="49"/>
      <c r="ERP482" s="49"/>
      <c r="ERQ482" s="49"/>
      <c r="ERR482" s="49"/>
      <c r="ERS482" s="49"/>
      <c r="ERT482" s="49"/>
      <c r="ERU482" s="49"/>
      <c r="ERV482" s="49"/>
      <c r="ERW482" s="49"/>
      <c r="ERX482" s="49"/>
      <c r="ERY482" s="49"/>
      <c r="ERZ482" s="49"/>
      <c r="ESA482" s="49"/>
      <c r="ESB482" s="49"/>
      <c r="ESC482" s="49"/>
      <c r="ESD482" s="49"/>
      <c r="ESE482" s="49"/>
      <c r="ESF482" s="49"/>
      <c r="ESG482" s="49"/>
      <c r="ESH482" s="49"/>
      <c r="ESI482" s="49"/>
      <c r="ESJ482" s="49"/>
      <c r="ESK482" s="49"/>
      <c r="ESL482" s="49"/>
      <c r="ESM482" s="49"/>
      <c r="ESN482" s="49"/>
      <c r="ESO482" s="49"/>
      <c r="ESP482" s="49"/>
      <c r="ESQ482" s="49"/>
      <c r="ESR482" s="49"/>
      <c r="ESS482" s="49"/>
      <c r="EST482" s="49"/>
      <c r="ESU482" s="49"/>
      <c r="ESV482" s="49"/>
      <c r="ESW482" s="49"/>
      <c r="ESX482" s="49"/>
      <c r="ESY482" s="49"/>
      <c r="ESZ482" s="49"/>
      <c r="ETA482" s="49"/>
      <c r="ETB482" s="49"/>
      <c r="ETC482" s="49"/>
      <c r="ETD482" s="49"/>
      <c r="ETE482" s="49"/>
      <c r="ETF482" s="49"/>
      <c r="ETG482" s="49"/>
      <c r="ETH482" s="49"/>
      <c r="ETI482" s="49"/>
      <c r="ETJ482" s="49"/>
      <c r="ETK482" s="49"/>
      <c r="ETL482" s="49"/>
      <c r="ETM482" s="49"/>
      <c r="ETN482" s="49"/>
      <c r="ETO482" s="49"/>
      <c r="ETP482" s="49"/>
      <c r="ETQ482" s="49"/>
      <c r="ETR482" s="49"/>
      <c r="ETS482" s="49"/>
      <c r="ETT482" s="49"/>
      <c r="ETU482" s="49"/>
      <c r="ETV482" s="49"/>
      <c r="ETW482" s="49"/>
      <c r="ETX482" s="49"/>
      <c r="ETY482" s="49"/>
      <c r="ETZ482" s="49"/>
      <c r="EUA482" s="49"/>
      <c r="EUB482" s="49"/>
      <c r="EUC482" s="49"/>
      <c r="EUD482" s="49"/>
      <c r="EUE482" s="49"/>
      <c r="EUF482" s="49"/>
      <c r="EUG482" s="49"/>
      <c r="EUH482" s="49"/>
      <c r="EUI482" s="49"/>
      <c r="EUJ482" s="49"/>
      <c r="EUK482" s="49"/>
      <c r="EUL482" s="49"/>
      <c r="EUM482" s="49"/>
      <c r="EUN482" s="49"/>
      <c r="EUO482" s="49"/>
      <c r="EUP482" s="49"/>
      <c r="EUQ482" s="49"/>
      <c r="EUR482" s="49"/>
      <c r="EUS482" s="49"/>
      <c r="EUT482" s="49"/>
      <c r="EUU482" s="49"/>
      <c r="EUV482" s="49"/>
      <c r="EUW482" s="49"/>
      <c r="EUX482" s="49"/>
      <c r="EUY482" s="49"/>
      <c r="EUZ482" s="49"/>
      <c r="EVA482" s="49"/>
      <c r="EVB482" s="49"/>
      <c r="EVC482" s="49"/>
      <c r="EVD482" s="49"/>
      <c r="EVE482" s="49"/>
      <c r="EVF482" s="49"/>
      <c r="EVG482" s="49"/>
      <c r="EVH482" s="49"/>
      <c r="EVI482" s="49"/>
      <c r="EVJ482" s="49"/>
      <c r="EVK482" s="49"/>
      <c r="EVL482" s="49"/>
      <c r="EVM482" s="49"/>
      <c r="EVN482" s="49"/>
      <c r="EVO482" s="49"/>
      <c r="EVP482" s="49"/>
      <c r="EVQ482" s="49"/>
      <c r="EVR482" s="49"/>
      <c r="EVS482" s="49"/>
      <c r="EVT482" s="49"/>
      <c r="EVU482" s="49"/>
      <c r="EVV482" s="49"/>
      <c r="EVW482" s="49"/>
      <c r="EVX482" s="49"/>
      <c r="EVY482" s="49"/>
      <c r="EVZ482" s="49"/>
      <c r="EWA482" s="49"/>
      <c r="EWB482" s="49"/>
      <c r="EWC482" s="49"/>
      <c r="EWD482" s="49"/>
      <c r="EWE482" s="49"/>
      <c r="EWF482" s="49"/>
      <c r="EWG482" s="49"/>
      <c r="EWH482" s="49"/>
      <c r="EWI482" s="49"/>
      <c r="EWJ482" s="49"/>
      <c r="EWK482" s="49"/>
      <c r="EWL482" s="49"/>
      <c r="EWM482" s="49"/>
      <c r="EWN482" s="49"/>
      <c r="EWO482" s="49"/>
      <c r="EWP482" s="49"/>
      <c r="EWQ482" s="49"/>
      <c r="EWR482" s="49"/>
      <c r="EWS482" s="49"/>
      <c r="EWT482" s="49"/>
      <c r="EWU482" s="49"/>
      <c r="EWV482" s="49"/>
      <c r="EWW482" s="49"/>
      <c r="EWX482" s="49"/>
      <c r="EWY482" s="49"/>
      <c r="EWZ482" s="49"/>
      <c r="EXA482" s="49"/>
      <c r="EXB482" s="49"/>
      <c r="EXC482" s="49"/>
      <c r="EXD482" s="49"/>
      <c r="EXE482" s="49"/>
      <c r="EXF482" s="49"/>
      <c r="EXG482" s="49"/>
      <c r="EXH482" s="49"/>
      <c r="EXI482" s="49"/>
      <c r="EXJ482" s="49"/>
      <c r="EXK482" s="49"/>
      <c r="EXL482" s="49"/>
      <c r="EXM482" s="49"/>
      <c r="EXN482" s="49"/>
      <c r="EXO482" s="49"/>
      <c r="EXP482" s="49"/>
      <c r="EXQ482" s="49"/>
      <c r="EXR482" s="49"/>
      <c r="EXS482" s="49"/>
      <c r="EXT482" s="49"/>
      <c r="EXU482" s="49"/>
      <c r="EXV482" s="49"/>
      <c r="EXW482" s="49"/>
      <c r="EXX482" s="49"/>
      <c r="EXY482" s="49"/>
      <c r="EXZ482" s="49"/>
      <c r="EYA482" s="49"/>
      <c r="EYB482" s="49"/>
      <c r="EYC482" s="49"/>
      <c r="EYD482" s="49"/>
      <c r="EYE482" s="49"/>
      <c r="EYF482" s="49"/>
      <c r="EYG482" s="49"/>
      <c r="EYH482" s="49"/>
      <c r="EYI482" s="49"/>
      <c r="EYJ482" s="49"/>
      <c r="EYK482" s="49"/>
      <c r="EYL482" s="49"/>
      <c r="EYM482" s="49"/>
      <c r="EYN482" s="49"/>
      <c r="EYO482" s="49"/>
      <c r="EYP482" s="49"/>
      <c r="EYQ482" s="49"/>
      <c r="EYR482" s="49"/>
      <c r="EYS482" s="49"/>
      <c r="EYT482" s="49"/>
      <c r="EYU482" s="49"/>
      <c r="EYV482" s="49"/>
      <c r="EYW482" s="49"/>
      <c r="EYX482" s="49"/>
      <c r="EYY482" s="49"/>
      <c r="EYZ482" s="49"/>
      <c r="EZA482" s="49"/>
      <c r="EZB482" s="49"/>
      <c r="EZC482" s="49"/>
      <c r="EZD482" s="49"/>
      <c r="EZE482" s="49"/>
      <c r="EZF482" s="49"/>
      <c r="EZG482" s="49"/>
      <c r="EZH482" s="49"/>
      <c r="EZI482" s="49"/>
      <c r="EZJ482" s="49"/>
      <c r="EZK482" s="49"/>
      <c r="EZL482" s="49"/>
      <c r="EZM482" s="49"/>
      <c r="EZN482" s="49"/>
      <c r="EZO482" s="49"/>
      <c r="EZP482" s="49"/>
      <c r="EZQ482" s="49"/>
      <c r="EZR482" s="49"/>
      <c r="EZS482" s="49"/>
      <c r="EZT482" s="49"/>
      <c r="EZU482" s="49"/>
      <c r="EZV482" s="49"/>
      <c r="EZW482" s="49"/>
      <c r="EZX482" s="49"/>
      <c r="EZY482" s="49"/>
      <c r="EZZ482" s="49"/>
      <c r="FAA482" s="49"/>
      <c r="FAB482" s="49"/>
      <c r="FAC482" s="49"/>
      <c r="FAD482" s="49"/>
      <c r="FAE482" s="49"/>
      <c r="FAF482" s="49"/>
      <c r="FAG482" s="49"/>
      <c r="FAH482" s="49"/>
      <c r="FAI482" s="49"/>
      <c r="FAJ482" s="49"/>
      <c r="FAK482" s="49"/>
      <c r="FAL482" s="49"/>
      <c r="FAM482" s="49"/>
      <c r="FAN482" s="49"/>
      <c r="FAO482" s="49"/>
      <c r="FAP482" s="49"/>
      <c r="FAQ482" s="49"/>
      <c r="FAR482" s="49"/>
      <c r="FAS482" s="49"/>
      <c r="FAT482" s="49"/>
      <c r="FAU482" s="49"/>
      <c r="FAV482" s="49"/>
      <c r="FAW482" s="49"/>
      <c r="FAX482" s="49"/>
      <c r="FAY482" s="49"/>
      <c r="FAZ482" s="49"/>
      <c r="FBA482" s="49"/>
      <c r="FBB482" s="49"/>
      <c r="FBC482" s="49"/>
      <c r="FBD482" s="49"/>
      <c r="FBE482" s="49"/>
      <c r="FBF482" s="49"/>
      <c r="FBG482" s="49"/>
      <c r="FBH482" s="49"/>
      <c r="FBI482" s="49"/>
      <c r="FBJ482" s="49"/>
      <c r="FBK482" s="49"/>
      <c r="FBL482" s="49"/>
      <c r="FBM482" s="49"/>
      <c r="FBN482" s="49"/>
      <c r="FBO482" s="49"/>
      <c r="FBP482" s="49"/>
      <c r="FBQ482" s="49"/>
      <c r="FBR482" s="49"/>
      <c r="FBS482" s="49"/>
      <c r="FBT482" s="49"/>
      <c r="FBU482" s="49"/>
      <c r="FBV482" s="49"/>
      <c r="FBW482" s="49"/>
      <c r="FBX482" s="49"/>
      <c r="FBY482" s="49"/>
      <c r="FBZ482" s="49"/>
      <c r="FCA482" s="49"/>
      <c r="FCB482" s="49"/>
      <c r="FCC482" s="49"/>
      <c r="FCD482" s="49"/>
      <c r="FCE482" s="49"/>
      <c r="FCF482" s="49"/>
      <c r="FCG482" s="49"/>
      <c r="FCH482" s="49"/>
      <c r="FCI482" s="49"/>
      <c r="FCJ482" s="49"/>
      <c r="FCK482" s="49"/>
      <c r="FCL482" s="49"/>
      <c r="FCM482" s="49"/>
      <c r="FCN482" s="49"/>
      <c r="FCO482" s="49"/>
      <c r="FCP482" s="49"/>
      <c r="FCQ482" s="49"/>
      <c r="FCR482" s="49"/>
      <c r="FCS482" s="49"/>
      <c r="FCT482" s="49"/>
      <c r="FCU482" s="49"/>
      <c r="FCV482" s="49"/>
      <c r="FCW482" s="49"/>
      <c r="FCX482" s="49"/>
      <c r="FCY482" s="49"/>
      <c r="FCZ482" s="49"/>
      <c r="FDA482" s="49"/>
      <c r="FDB482" s="49"/>
      <c r="FDC482" s="49"/>
      <c r="FDD482" s="49"/>
      <c r="FDE482" s="49"/>
      <c r="FDF482" s="49"/>
      <c r="FDG482" s="49"/>
      <c r="FDH482" s="49"/>
      <c r="FDI482" s="49"/>
      <c r="FDJ482" s="49"/>
      <c r="FDK482" s="49"/>
      <c r="FDL482" s="49"/>
      <c r="FDM482" s="49"/>
      <c r="FDN482" s="49"/>
      <c r="FDO482" s="49"/>
      <c r="FDP482" s="49"/>
      <c r="FDQ482" s="49"/>
      <c r="FDR482" s="49"/>
      <c r="FDS482" s="49"/>
      <c r="FDT482" s="49"/>
      <c r="FDU482" s="49"/>
      <c r="FDV482" s="49"/>
      <c r="FDW482" s="49"/>
      <c r="FDX482" s="49"/>
      <c r="FDY482" s="49"/>
      <c r="FDZ482" s="49"/>
      <c r="FEA482" s="49"/>
      <c r="FEB482" s="49"/>
      <c r="FEC482" s="49"/>
      <c r="FED482" s="49"/>
      <c r="FEE482" s="49"/>
      <c r="FEF482" s="49"/>
      <c r="FEG482" s="49"/>
      <c r="FEH482" s="49"/>
      <c r="FEI482" s="49"/>
      <c r="FEJ482" s="49"/>
      <c r="FEK482" s="49"/>
      <c r="FEL482" s="49"/>
      <c r="FEM482" s="49"/>
      <c r="FEN482" s="49"/>
      <c r="FEO482" s="49"/>
      <c r="FEP482" s="49"/>
      <c r="FEQ482" s="49"/>
      <c r="FER482" s="49"/>
      <c r="FES482" s="49"/>
      <c r="FET482" s="49"/>
      <c r="FEU482" s="49"/>
      <c r="FEV482" s="49"/>
      <c r="FEW482" s="49"/>
      <c r="FEX482" s="49"/>
      <c r="FEY482" s="49"/>
      <c r="FEZ482" s="49"/>
      <c r="FFA482" s="49"/>
      <c r="FFB482" s="49"/>
      <c r="FFC482" s="49"/>
      <c r="FFD482" s="49"/>
      <c r="FFE482" s="49"/>
      <c r="FFF482" s="49"/>
      <c r="FFG482" s="49"/>
      <c r="FFH482" s="49"/>
      <c r="FFI482" s="49"/>
      <c r="FFJ482" s="49"/>
      <c r="FFK482" s="49"/>
      <c r="FFL482" s="49"/>
      <c r="FFM482" s="49"/>
      <c r="FFN482" s="49"/>
      <c r="FFO482" s="49"/>
      <c r="FFP482" s="49"/>
      <c r="FFQ482" s="49"/>
      <c r="FFR482" s="49"/>
      <c r="FFS482" s="49"/>
      <c r="FFT482" s="49"/>
      <c r="FFU482" s="49"/>
      <c r="FFV482" s="49"/>
      <c r="FFW482" s="49"/>
      <c r="FFX482" s="49"/>
      <c r="FFY482" s="49"/>
      <c r="FFZ482" s="49"/>
      <c r="FGA482" s="49"/>
      <c r="FGB482" s="49"/>
      <c r="FGC482" s="49"/>
      <c r="FGD482" s="49"/>
      <c r="FGE482" s="49"/>
      <c r="FGF482" s="49"/>
      <c r="FGG482" s="49"/>
      <c r="FGH482" s="49"/>
      <c r="FGI482" s="49"/>
      <c r="FGJ482" s="49"/>
      <c r="FGK482" s="49"/>
      <c r="FGL482" s="49"/>
      <c r="FGM482" s="49"/>
      <c r="FGN482" s="49"/>
      <c r="FGO482" s="49"/>
      <c r="FGP482" s="49"/>
      <c r="FGQ482" s="49"/>
      <c r="FGR482" s="49"/>
      <c r="FGS482" s="49"/>
      <c r="FGT482" s="49"/>
      <c r="FGU482" s="49"/>
      <c r="FGV482" s="49"/>
      <c r="FGW482" s="49"/>
      <c r="FGX482" s="49"/>
      <c r="FGY482" s="49"/>
      <c r="FGZ482" s="49"/>
      <c r="FHA482" s="49"/>
      <c r="FHB482" s="49"/>
      <c r="FHC482" s="49"/>
      <c r="FHD482" s="49"/>
      <c r="FHE482" s="49"/>
      <c r="FHF482" s="49"/>
      <c r="FHG482" s="49"/>
      <c r="FHH482" s="49"/>
      <c r="FHI482" s="49"/>
      <c r="FHJ482" s="49"/>
      <c r="FHK482" s="49"/>
      <c r="FHL482" s="49"/>
      <c r="FHM482" s="49"/>
      <c r="FHN482" s="49"/>
      <c r="FHO482" s="49"/>
      <c r="FHP482" s="49"/>
      <c r="FHQ482" s="49"/>
      <c r="FHR482" s="49"/>
      <c r="FHS482" s="49"/>
      <c r="FHT482" s="49"/>
      <c r="FHU482" s="49"/>
      <c r="FHV482" s="49"/>
      <c r="FHW482" s="49"/>
      <c r="FHX482" s="49"/>
      <c r="FHY482" s="49"/>
      <c r="FHZ482" s="49"/>
      <c r="FIA482" s="49"/>
      <c r="FIB482" s="49"/>
      <c r="FIC482" s="49"/>
      <c r="FID482" s="49"/>
      <c r="FIE482" s="49"/>
      <c r="FIF482" s="49"/>
      <c r="FIG482" s="49"/>
      <c r="FIH482" s="49"/>
      <c r="FII482" s="49"/>
      <c r="FIJ482" s="49"/>
      <c r="FIK482" s="49"/>
      <c r="FIL482" s="49"/>
      <c r="FIM482" s="49"/>
      <c r="FIN482" s="49"/>
      <c r="FIO482" s="49"/>
      <c r="FIP482" s="49"/>
      <c r="FIQ482" s="49"/>
      <c r="FIR482" s="49"/>
      <c r="FIS482" s="49"/>
      <c r="FIT482" s="49"/>
      <c r="FIU482" s="49"/>
      <c r="FIV482" s="49"/>
      <c r="FIW482" s="49"/>
      <c r="FIX482" s="49"/>
      <c r="FIY482" s="49"/>
      <c r="FIZ482" s="49"/>
      <c r="FJA482" s="49"/>
      <c r="FJB482" s="49"/>
      <c r="FJC482" s="49"/>
      <c r="FJD482" s="49"/>
      <c r="FJE482" s="49"/>
      <c r="FJF482" s="49"/>
      <c r="FJG482" s="49"/>
      <c r="FJH482" s="49"/>
      <c r="FJI482" s="49"/>
      <c r="FJJ482" s="49"/>
      <c r="FJK482" s="49"/>
      <c r="FJL482" s="49"/>
      <c r="FJM482" s="49"/>
      <c r="FJN482" s="49"/>
      <c r="FJO482" s="49"/>
      <c r="FJP482" s="49"/>
      <c r="FJQ482" s="49"/>
      <c r="FJR482" s="49"/>
      <c r="FJS482" s="49"/>
      <c r="FJT482" s="49"/>
      <c r="FJU482" s="49"/>
      <c r="FJV482" s="49"/>
      <c r="FJW482" s="49"/>
      <c r="FJX482" s="49"/>
      <c r="FJY482" s="49"/>
      <c r="FJZ482" s="49"/>
      <c r="FKA482" s="49"/>
      <c r="FKB482" s="49"/>
      <c r="FKC482" s="49"/>
      <c r="FKD482" s="49"/>
      <c r="FKE482" s="49"/>
      <c r="FKF482" s="49"/>
      <c r="FKG482" s="49"/>
      <c r="FKH482" s="49"/>
      <c r="FKI482" s="49"/>
      <c r="FKJ482" s="49"/>
      <c r="FKK482" s="49"/>
      <c r="FKL482" s="49"/>
      <c r="FKM482" s="49"/>
      <c r="FKN482" s="49"/>
      <c r="FKO482" s="49"/>
      <c r="FKP482" s="49"/>
      <c r="FKQ482" s="49"/>
      <c r="FKR482" s="49"/>
      <c r="FKS482" s="49"/>
      <c r="FKT482" s="49"/>
      <c r="FKU482" s="49"/>
      <c r="FKV482" s="49"/>
      <c r="FKW482" s="49"/>
      <c r="FKX482" s="49"/>
      <c r="FKY482" s="49"/>
      <c r="FKZ482" s="49"/>
      <c r="FLA482" s="49"/>
      <c r="FLB482" s="49"/>
      <c r="FLC482" s="49"/>
      <c r="FLD482" s="49"/>
      <c r="FLE482" s="49"/>
      <c r="FLF482" s="49"/>
      <c r="FLG482" s="49"/>
      <c r="FLH482" s="49"/>
      <c r="FLI482" s="49"/>
      <c r="FLJ482" s="49"/>
      <c r="FLK482" s="49"/>
      <c r="FLL482" s="49"/>
      <c r="FLM482" s="49"/>
      <c r="FLN482" s="49"/>
      <c r="FLO482" s="49"/>
      <c r="FLP482" s="49"/>
      <c r="FLQ482" s="49"/>
      <c r="FLR482" s="49"/>
      <c r="FLS482" s="49"/>
      <c r="FLT482" s="49"/>
      <c r="FLU482" s="49"/>
      <c r="FLV482" s="49"/>
      <c r="FLW482" s="49"/>
      <c r="FLX482" s="49"/>
      <c r="FLY482" s="49"/>
      <c r="FLZ482" s="49"/>
      <c r="FMA482" s="49"/>
      <c r="FMB482" s="49"/>
      <c r="FMC482" s="49"/>
      <c r="FMD482" s="49"/>
      <c r="FME482" s="49"/>
      <c r="FMF482" s="49"/>
      <c r="FMG482" s="49"/>
      <c r="FMH482" s="49"/>
      <c r="FMI482" s="49"/>
      <c r="FMJ482" s="49"/>
      <c r="FMK482" s="49"/>
      <c r="FML482" s="49"/>
      <c r="FMM482" s="49"/>
      <c r="FMN482" s="49"/>
      <c r="FMO482" s="49"/>
      <c r="FMP482" s="49"/>
      <c r="FMQ482" s="49"/>
      <c r="FMR482" s="49"/>
      <c r="FMS482" s="49"/>
      <c r="FMT482" s="49"/>
      <c r="FMU482" s="49"/>
      <c r="FMV482" s="49"/>
      <c r="FMW482" s="49"/>
      <c r="FMX482" s="49"/>
      <c r="FMY482" s="49"/>
      <c r="FMZ482" s="49"/>
      <c r="FNA482" s="49"/>
      <c r="FNB482" s="49"/>
      <c r="FNC482" s="49"/>
      <c r="FND482" s="49"/>
      <c r="FNE482" s="49"/>
      <c r="FNF482" s="49"/>
      <c r="FNG482" s="49"/>
      <c r="FNH482" s="49"/>
      <c r="FNI482" s="49"/>
      <c r="FNJ482" s="49"/>
      <c r="FNK482" s="49"/>
      <c r="FNL482" s="49"/>
      <c r="FNM482" s="49"/>
      <c r="FNN482" s="49"/>
      <c r="FNO482" s="49"/>
      <c r="FNP482" s="49"/>
      <c r="FNQ482" s="49"/>
      <c r="FNR482" s="49"/>
      <c r="FNS482" s="49"/>
      <c r="FNT482" s="49"/>
      <c r="FNU482" s="49"/>
      <c r="FNV482" s="49"/>
      <c r="FNW482" s="49"/>
      <c r="FNX482" s="49"/>
      <c r="FNY482" s="49"/>
      <c r="FNZ482" s="49"/>
      <c r="FOA482" s="49"/>
      <c r="FOB482" s="49"/>
      <c r="FOC482" s="49"/>
      <c r="FOD482" s="49"/>
      <c r="FOE482" s="49"/>
      <c r="FOF482" s="49"/>
      <c r="FOG482" s="49"/>
      <c r="FOH482" s="49"/>
      <c r="FOI482" s="49"/>
      <c r="FOJ482" s="49"/>
      <c r="FOK482" s="49"/>
      <c r="FOL482" s="49"/>
      <c r="FOM482" s="49"/>
      <c r="FON482" s="49"/>
      <c r="FOO482" s="49"/>
      <c r="FOP482" s="49"/>
      <c r="FOQ482" s="49"/>
      <c r="FOR482" s="49"/>
      <c r="FOS482" s="49"/>
      <c r="FOT482" s="49"/>
      <c r="FOU482" s="49"/>
      <c r="FOV482" s="49"/>
      <c r="FOW482" s="49"/>
      <c r="FOX482" s="49"/>
      <c r="FOY482" s="49"/>
      <c r="FOZ482" s="49"/>
      <c r="FPA482" s="49"/>
      <c r="FPB482" s="49"/>
      <c r="FPC482" s="49"/>
      <c r="FPD482" s="49"/>
      <c r="FPE482" s="49"/>
      <c r="FPF482" s="49"/>
      <c r="FPG482" s="49"/>
      <c r="FPH482" s="49"/>
      <c r="FPI482" s="49"/>
      <c r="FPJ482" s="49"/>
      <c r="FPK482" s="49"/>
      <c r="FPL482" s="49"/>
      <c r="FPM482" s="49"/>
      <c r="FPN482" s="49"/>
      <c r="FPO482" s="49"/>
      <c r="FPP482" s="49"/>
      <c r="FPQ482" s="49"/>
      <c r="FPR482" s="49"/>
      <c r="FPS482" s="49"/>
      <c r="FPT482" s="49"/>
      <c r="FPU482" s="49"/>
      <c r="FPV482" s="49"/>
      <c r="FPW482" s="49"/>
      <c r="FPX482" s="49"/>
      <c r="FPY482" s="49"/>
      <c r="FPZ482" s="49"/>
      <c r="FQA482" s="49"/>
      <c r="FQB482" s="49"/>
      <c r="FQC482" s="49"/>
      <c r="FQD482" s="49"/>
      <c r="FQE482" s="49"/>
      <c r="FQF482" s="49"/>
      <c r="FQG482" s="49"/>
      <c r="FQH482" s="49"/>
      <c r="FQI482" s="49"/>
      <c r="FQJ482" s="49"/>
      <c r="FQK482" s="49"/>
      <c r="FQL482" s="49"/>
      <c r="FQM482" s="49"/>
      <c r="FQN482" s="49"/>
      <c r="FQO482" s="49"/>
      <c r="FQP482" s="49"/>
      <c r="FQQ482" s="49"/>
      <c r="FQR482" s="49"/>
      <c r="FQS482" s="49"/>
      <c r="FQT482" s="49"/>
      <c r="FQU482" s="49"/>
      <c r="FQV482" s="49"/>
      <c r="FQW482" s="49"/>
      <c r="FQX482" s="49"/>
      <c r="FQY482" s="49"/>
      <c r="FQZ482" s="49"/>
      <c r="FRA482" s="49"/>
      <c r="FRB482" s="49"/>
      <c r="FRC482" s="49"/>
      <c r="FRD482" s="49"/>
      <c r="FRE482" s="49"/>
      <c r="FRF482" s="49"/>
      <c r="FRG482" s="49"/>
      <c r="FRH482" s="49"/>
      <c r="FRI482" s="49"/>
      <c r="FRJ482" s="49"/>
      <c r="FRK482" s="49"/>
      <c r="FRL482" s="49"/>
      <c r="FRM482" s="49"/>
      <c r="FRN482" s="49"/>
      <c r="FRO482" s="49"/>
      <c r="FRP482" s="49"/>
      <c r="FRQ482" s="49"/>
      <c r="FRR482" s="49"/>
      <c r="FRS482" s="49"/>
      <c r="FRT482" s="49"/>
      <c r="FRU482" s="49"/>
      <c r="FRV482" s="49"/>
      <c r="FRW482" s="49"/>
      <c r="FRX482" s="49"/>
      <c r="FRY482" s="49"/>
      <c r="FRZ482" s="49"/>
      <c r="FSA482" s="49"/>
      <c r="FSB482" s="49"/>
      <c r="FSC482" s="49"/>
      <c r="FSD482" s="49"/>
      <c r="FSE482" s="49"/>
      <c r="FSF482" s="49"/>
      <c r="FSG482" s="49"/>
      <c r="FSH482" s="49"/>
      <c r="FSI482" s="49"/>
      <c r="FSJ482" s="49"/>
      <c r="FSK482" s="49"/>
      <c r="FSL482" s="49"/>
      <c r="FSM482" s="49"/>
      <c r="FSN482" s="49"/>
      <c r="FSO482" s="49"/>
      <c r="FSP482" s="49"/>
      <c r="FSQ482" s="49"/>
      <c r="FSR482" s="49"/>
      <c r="FSS482" s="49"/>
      <c r="FST482" s="49"/>
      <c r="FSU482" s="49"/>
      <c r="FSV482" s="49"/>
      <c r="FSW482" s="49"/>
      <c r="FSX482" s="49"/>
      <c r="FSY482" s="49"/>
      <c r="FSZ482" s="49"/>
      <c r="FTA482" s="49"/>
      <c r="FTB482" s="49"/>
      <c r="FTC482" s="49"/>
      <c r="FTD482" s="49"/>
      <c r="FTE482" s="49"/>
      <c r="FTF482" s="49"/>
      <c r="FTG482" s="49"/>
      <c r="FTH482" s="49"/>
      <c r="FTI482" s="49"/>
      <c r="FTJ482" s="49"/>
      <c r="FTK482" s="49"/>
      <c r="FTL482" s="49"/>
      <c r="FTM482" s="49"/>
      <c r="FTN482" s="49"/>
      <c r="FTO482" s="49"/>
      <c r="FTP482" s="49"/>
      <c r="FTQ482" s="49"/>
      <c r="FTR482" s="49"/>
      <c r="FTS482" s="49"/>
      <c r="FTT482" s="49"/>
      <c r="FTU482" s="49"/>
      <c r="FTV482" s="49"/>
      <c r="FTW482" s="49"/>
      <c r="FTX482" s="49"/>
      <c r="FTY482" s="49"/>
      <c r="FTZ482" s="49"/>
      <c r="FUA482" s="49"/>
      <c r="FUB482" s="49"/>
      <c r="FUC482" s="49"/>
      <c r="FUD482" s="49"/>
      <c r="FUE482" s="49"/>
      <c r="FUF482" s="49"/>
      <c r="FUG482" s="49"/>
      <c r="FUH482" s="49"/>
      <c r="FUI482" s="49"/>
      <c r="FUJ482" s="49"/>
      <c r="FUK482" s="49"/>
      <c r="FUL482" s="49"/>
      <c r="FUM482" s="49"/>
      <c r="FUN482" s="49"/>
      <c r="FUO482" s="49"/>
      <c r="FUP482" s="49"/>
      <c r="FUQ482" s="49"/>
      <c r="FUR482" s="49"/>
      <c r="FUS482" s="49"/>
      <c r="FUT482" s="49"/>
      <c r="FUU482" s="49"/>
      <c r="FUV482" s="49"/>
      <c r="FUW482" s="49"/>
      <c r="FUX482" s="49"/>
      <c r="FUY482" s="49"/>
      <c r="FUZ482" s="49"/>
      <c r="FVA482" s="49"/>
      <c r="FVB482" s="49"/>
      <c r="FVC482" s="49"/>
      <c r="FVD482" s="49"/>
      <c r="FVE482" s="49"/>
      <c r="FVF482" s="49"/>
      <c r="FVG482" s="49"/>
      <c r="FVH482" s="49"/>
      <c r="FVI482" s="49"/>
      <c r="FVJ482" s="49"/>
      <c r="FVK482" s="49"/>
      <c r="FVL482" s="49"/>
      <c r="FVM482" s="49"/>
      <c r="FVN482" s="49"/>
      <c r="FVO482" s="49"/>
      <c r="FVP482" s="49"/>
      <c r="FVQ482" s="49"/>
      <c r="FVR482" s="49"/>
      <c r="FVS482" s="49"/>
      <c r="FVT482" s="49"/>
      <c r="FVU482" s="49"/>
      <c r="FVV482" s="49"/>
      <c r="FVW482" s="49"/>
      <c r="FVX482" s="49"/>
      <c r="FVY482" s="49"/>
      <c r="FVZ482" s="49"/>
      <c r="FWA482" s="49"/>
      <c r="FWB482" s="49"/>
      <c r="FWC482" s="49"/>
      <c r="FWD482" s="49"/>
      <c r="FWE482" s="49"/>
      <c r="FWF482" s="49"/>
      <c r="FWG482" s="49"/>
      <c r="FWH482" s="49"/>
      <c r="FWI482" s="49"/>
      <c r="FWJ482" s="49"/>
      <c r="FWK482" s="49"/>
      <c r="FWL482" s="49"/>
      <c r="FWM482" s="49"/>
      <c r="FWN482" s="49"/>
      <c r="FWO482" s="49"/>
      <c r="FWP482" s="49"/>
      <c r="FWQ482" s="49"/>
      <c r="FWR482" s="49"/>
      <c r="FWS482" s="49"/>
      <c r="FWT482" s="49"/>
      <c r="FWU482" s="49"/>
      <c r="FWV482" s="49"/>
      <c r="FWW482" s="49"/>
      <c r="FWX482" s="49"/>
      <c r="FWY482" s="49"/>
      <c r="FWZ482" s="49"/>
      <c r="FXA482" s="49"/>
      <c r="FXB482" s="49"/>
      <c r="FXC482" s="49"/>
      <c r="FXD482" s="49"/>
      <c r="FXE482" s="49"/>
      <c r="FXF482" s="49"/>
      <c r="FXG482" s="49"/>
      <c r="FXH482" s="49"/>
      <c r="FXI482" s="49"/>
      <c r="FXJ482" s="49"/>
      <c r="FXK482" s="49"/>
      <c r="FXL482" s="49"/>
      <c r="FXM482" s="49"/>
      <c r="FXN482" s="49"/>
      <c r="FXO482" s="49"/>
      <c r="FXP482" s="49"/>
      <c r="FXQ482" s="49"/>
      <c r="FXR482" s="49"/>
      <c r="FXS482" s="49"/>
      <c r="FXT482" s="49"/>
      <c r="FXU482" s="49"/>
      <c r="FXV482" s="49"/>
      <c r="FXW482" s="49"/>
      <c r="FXX482" s="49"/>
      <c r="FXY482" s="49"/>
      <c r="FXZ482" s="49"/>
      <c r="FYA482" s="49"/>
      <c r="FYB482" s="49"/>
      <c r="FYC482" s="49"/>
      <c r="FYD482" s="49"/>
      <c r="FYE482" s="49"/>
      <c r="FYF482" s="49"/>
      <c r="FYG482" s="49"/>
      <c r="FYH482" s="49"/>
      <c r="FYI482" s="49"/>
      <c r="FYJ482" s="49"/>
      <c r="FYK482" s="49"/>
      <c r="FYL482" s="49"/>
      <c r="FYM482" s="49"/>
      <c r="FYN482" s="49"/>
      <c r="FYO482" s="49"/>
      <c r="FYP482" s="49"/>
      <c r="FYQ482" s="49"/>
      <c r="FYR482" s="49"/>
      <c r="FYS482" s="49"/>
      <c r="FYT482" s="49"/>
      <c r="FYU482" s="49"/>
      <c r="FYV482" s="49"/>
      <c r="FYW482" s="49"/>
      <c r="FYX482" s="49"/>
      <c r="FYY482" s="49"/>
      <c r="FYZ482" s="49"/>
      <c r="FZA482" s="49"/>
      <c r="FZB482" s="49"/>
      <c r="FZC482" s="49"/>
      <c r="FZD482" s="49"/>
      <c r="FZE482" s="49"/>
      <c r="FZF482" s="49"/>
      <c r="FZG482" s="49"/>
      <c r="FZH482" s="49"/>
      <c r="FZI482" s="49"/>
      <c r="FZJ482" s="49"/>
      <c r="FZK482" s="49"/>
      <c r="FZL482" s="49"/>
      <c r="FZM482" s="49"/>
      <c r="FZN482" s="49"/>
      <c r="FZO482" s="49"/>
      <c r="FZP482" s="49"/>
      <c r="FZQ482" s="49"/>
      <c r="FZR482" s="49"/>
      <c r="FZS482" s="49"/>
      <c r="FZT482" s="49"/>
      <c r="FZU482" s="49"/>
      <c r="FZV482" s="49"/>
      <c r="FZW482" s="49"/>
      <c r="FZX482" s="49"/>
      <c r="FZY482" s="49"/>
      <c r="FZZ482" s="49"/>
      <c r="GAA482" s="49"/>
      <c r="GAB482" s="49"/>
      <c r="GAC482" s="49"/>
      <c r="GAD482" s="49"/>
      <c r="GAE482" s="49"/>
      <c r="GAF482" s="49"/>
      <c r="GAG482" s="49"/>
      <c r="GAH482" s="49"/>
      <c r="GAI482" s="49"/>
      <c r="GAJ482" s="49"/>
      <c r="GAK482" s="49"/>
      <c r="GAL482" s="49"/>
      <c r="GAM482" s="49"/>
      <c r="GAN482" s="49"/>
      <c r="GAO482" s="49"/>
      <c r="GAP482" s="49"/>
      <c r="GAQ482" s="49"/>
      <c r="GAR482" s="49"/>
      <c r="GAS482" s="49"/>
      <c r="GAT482" s="49"/>
      <c r="GAU482" s="49"/>
      <c r="GAV482" s="49"/>
      <c r="GAW482" s="49"/>
      <c r="GAX482" s="49"/>
      <c r="GAY482" s="49"/>
      <c r="GAZ482" s="49"/>
      <c r="GBA482" s="49"/>
      <c r="GBB482" s="49"/>
      <c r="GBC482" s="49"/>
      <c r="GBD482" s="49"/>
      <c r="GBE482" s="49"/>
      <c r="GBF482" s="49"/>
      <c r="GBG482" s="49"/>
      <c r="GBH482" s="49"/>
      <c r="GBI482" s="49"/>
      <c r="GBJ482" s="49"/>
      <c r="GBK482" s="49"/>
      <c r="GBL482" s="49"/>
      <c r="GBM482" s="49"/>
      <c r="GBN482" s="49"/>
      <c r="GBO482" s="49"/>
      <c r="GBP482" s="49"/>
      <c r="GBQ482" s="49"/>
      <c r="GBR482" s="49"/>
      <c r="GBS482" s="49"/>
      <c r="GBT482" s="49"/>
      <c r="GBU482" s="49"/>
      <c r="GBV482" s="49"/>
      <c r="GBW482" s="49"/>
      <c r="GBX482" s="49"/>
      <c r="GBY482" s="49"/>
      <c r="GBZ482" s="49"/>
      <c r="GCA482" s="49"/>
      <c r="GCB482" s="49"/>
      <c r="GCC482" s="49"/>
      <c r="GCD482" s="49"/>
      <c r="GCE482" s="49"/>
      <c r="GCF482" s="49"/>
      <c r="GCG482" s="49"/>
      <c r="GCH482" s="49"/>
      <c r="GCI482" s="49"/>
      <c r="GCJ482" s="49"/>
      <c r="GCK482" s="49"/>
      <c r="GCL482" s="49"/>
      <c r="GCM482" s="49"/>
      <c r="GCN482" s="49"/>
      <c r="GCO482" s="49"/>
      <c r="GCP482" s="49"/>
      <c r="GCQ482" s="49"/>
      <c r="GCR482" s="49"/>
      <c r="GCS482" s="49"/>
      <c r="GCT482" s="49"/>
      <c r="GCU482" s="49"/>
      <c r="GCV482" s="49"/>
      <c r="GCW482" s="49"/>
      <c r="GCX482" s="49"/>
      <c r="GCY482" s="49"/>
      <c r="GCZ482" s="49"/>
      <c r="GDA482" s="49"/>
      <c r="GDB482" s="49"/>
      <c r="GDC482" s="49"/>
      <c r="GDD482" s="49"/>
      <c r="GDE482" s="49"/>
      <c r="GDF482" s="49"/>
      <c r="GDG482" s="49"/>
      <c r="GDH482" s="49"/>
      <c r="GDI482" s="49"/>
      <c r="GDJ482" s="49"/>
      <c r="GDK482" s="49"/>
      <c r="GDL482" s="49"/>
      <c r="GDM482" s="49"/>
      <c r="GDN482" s="49"/>
      <c r="GDO482" s="49"/>
      <c r="GDP482" s="49"/>
      <c r="GDQ482" s="49"/>
      <c r="GDR482" s="49"/>
      <c r="GDS482" s="49"/>
      <c r="GDT482" s="49"/>
      <c r="GDU482" s="49"/>
      <c r="GDV482" s="49"/>
      <c r="GDW482" s="49"/>
      <c r="GDX482" s="49"/>
      <c r="GDY482" s="49"/>
      <c r="GDZ482" s="49"/>
      <c r="GEA482" s="49"/>
      <c r="GEB482" s="49"/>
      <c r="GEC482" s="49"/>
      <c r="GED482" s="49"/>
      <c r="GEE482" s="49"/>
      <c r="GEF482" s="49"/>
      <c r="GEG482" s="49"/>
      <c r="GEH482" s="49"/>
      <c r="GEI482" s="49"/>
      <c r="GEJ482" s="49"/>
      <c r="GEK482" s="49"/>
      <c r="GEL482" s="49"/>
      <c r="GEM482" s="49"/>
      <c r="GEN482" s="49"/>
      <c r="GEO482" s="49"/>
      <c r="GEP482" s="49"/>
      <c r="GEQ482" s="49"/>
      <c r="GER482" s="49"/>
      <c r="GES482" s="49"/>
      <c r="GET482" s="49"/>
      <c r="GEU482" s="49"/>
      <c r="GEV482" s="49"/>
      <c r="GEW482" s="49"/>
      <c r="GEX482" s="49"/>
      <c r="GEY482" s="49"/>
      <c r="GEZ482" s="49"/>
      <c r="GFA482" s="49"/>
      <c r="GFB482" s="49"/>
      <c r="GFC482" s="49"/>
      <c r="GFD482" s="49"/>
      <c r="GFE482" s="49"/>
      <c r="GFF482" s="49"/>
      <c r="GFG482" s="49"/>
      <c r="GFH482" s="49"/>
      <c r="GFI482" s="49"/>
      <c r="GFJ482" s="49"/>
      <c r="GFK482" s="49"/>
      <c r="GFL482" s="49"/>
      <c r="GFM482" s="49"/>
      <c r="GFN482" s="49"/>
      <c r="GFO482" s="49"/>
      <c r="GFP482" s="49"/>
      <c r="GFQ482" s="49"/>
      <c r="GFR482" s="49"/>
      <c r="GFS482" s="49"/>
      <c r="GFT482" s="49"/>
      <c r="GFU482" s="49"/>
      <c r="GFV482" s="49"/>
      <c r="GFW482" s="49"/>
      <c r="GFX482" s="49"/>
      <c r="GFY482" s="49"/>
      <c r="GFZ482" s="49"/>
      <c r="GGA482" s="49"/>
      <c r="GGB482" s="49"/>
      <c r="GGC482" s="49"/>
      <c r="GGD482" s="49"/>
      <c r="GGE482" s="49"/>
      <c r="GGF482" s="49"/>
      <c r="GGG482" s="49"/>
      <c r="GGH482" s="49"/>
      <c r="GGI482" s="49"/>
      <c r="GGJ482" s="49"/>
      <c r="GGK482" s="49"/>
      <c r="GGL482" s="49"/>
      <c r="GGM482" s="49"/>
      <c r="GGN482" s="49"/>
      <c r="GGO482" s="49"/>
      <c r="GGP482" s="49"/>
      <c r="GGQ482" s="49"/>
      <c r="GGR482" s="49"/>
      <c r="GGS482" s="49"/>
      <c r="GGT482" s="49"/>
      <c r="GGU482" s="49"/>
      <c r="GGV482" s="49"/>
      <c r="GGW482" s="49"/>
      <c r="GGX482" s="49"/>
      <c r="GGY482" s="49"/>
      <c r="GGZ482" s="49"/>
      <c r="GHA482" s="49"/>
      <c r="GHB482" s="49"/>
      <c r="GHC482" s="49"/>
      <c r="GHD482" s="49"/>
      <c r="GHE482" s="49"/>
      <c r="GHF482" s="49"/>
      <c r="GHG482" s="49"/>
      <c r="GHH482" s="49"/>
      <c r="GHI482" s="49"/>
      <c r="GHJ482" s="49"/>
      <c r="GHK482" s="49"/>
      <c r="GHL482" s="49"/>
      <c r="GHM482" s="49"/>
      <c r="GHN482" s="49"/>
      <c r="GHO482" s="49"/>
      <c r="GHP482" s="49"/>
      <c r="GHQ482" s="49"/>
      <c r="GHR482" s="49"/>
      <c r="GHS482" s="49"/>
      <c r="GHT482" s="49"/>
      <c r="GHU482" s="49"/>
      <c r="GHV482" s="49"/>
      <c r="GHW482" s="49"/>
      <c r="GHX482" s="49"/>
      <c r="GHY482" s="49"/>
      <c r="GHZ482" s="49"/>
      <c r="GIA482" s="49"/>
      <c r="GIB482" s="49"/>
      <c r="GIC482" s="49"/>
      <c r="GID482" s="49"/>
      <c r="GIE482" s="49"/>
      <c r="GIF482" s="49"/>
      <c r="GIG482" s="49"/>
      <c r="GIH482" s="49"/>
      <c r="GII482" s="49"/>
      <c r="GIJ482" s="49"/>
      <c r="GIK482" s="49"/>
      <c r="GIL482" s="49"/>
      <c r="GIM482" s="49"/>
      <c r="GIN482" s="49"/>
      <c r="GIO482" s="49"/>
      <c r="GIP482" s="49"/>
      <c r="GIQ482" s="49"/>
      <c r="GIR482" s="49"/>
      <c r="GIS482" s="49"/>
      <c r="GIT482" s="49"/>
      <c r="GIU482" s="49"/>
      <c r="GIV482" s="49"/>
      <c r="GIW482" s="49"/>
      <c r="GIX482" s="49"/>
      <c r="GIY482" s="49"/>
      <c r="GIZ482" s="49"/>
      <c r="GJA482" s="49"/>
      <c r="GJB482" s="49"/>
      <c r="GJC482" s="49"/>
      <c r="GJD482" s="49"/>
      <c r="GJE482" s="49"/>
      <c r="GJF482" s="49"/>
      <c r="GJG482" s="49"/>
      <c r="GJH482" s="49"/>
      <c r="GJI482" s="49"/>
      <c r="GJJ482" s="49"/>
      <c r="GJK482" s="49"/>
      <c r="GJL482" s="49"/>
      <c r="GJM482" s="49"/>
      <c r="GJN482" s="49"/>
      <c r="GJO482" s="49"/>
      <c r="GJP482" s="49"/>
      <c r="GJQ482" s="49"/>
      <c r="GJR482" s="49"/>
      <c r="GJS482" s="49"/>
      <c r="GJT482" s="49"/>
      <c r="GJU482" s="49"/>
      <c r="GJV482" s="49"/>
      <c r="GJW482" s="49"/>
      <c r="GJX482" s="49"/>
      <c r="GJY482" s="49"/>
      <c r="GJZ482" s="49"/>
      <c r="GKA482" s="49"/>
      <c r="GKB482" s="49"/>
      <c r="GKC482" s="49"/>
      <c r="GKD482" s="49"/>
      <c r="GKE482" s="49"/>
      <c r="GKF482" s="49"/>
      <c r="GKG482" s="49"/>
      <c r="GKH482" s="49"/>
      <c r="GKI482" s="49"/>
      <c r="GKJ482" s="49"/>
      <c r="GKK482" s="49"/>
      <c r="GKL482" s="49"/>
      <c r="GKM482" s="49"/>
      <c r="GKN482" s="49"/>
      <c r="GKO482" s="49"/>
      <c r="GKP482" s="49"/>
      <c r="GKQ482" s="49"/>
      <c r="GKR482" s="49"/>
      <c r="GKS482" s="49"/>
      <c r="GKT482" s="49"/>
      <c r="GKU482" s="49"/>
      <c r="GKV482" s="49"/>
      <c r="GKW482" s="49"/>
      <c r="GKX482" s="49"/>
      <c r="GKY482" s="49"/>
      <c r="GKZ482" s="49"/>
      <c r="GLA482" s="49"/>
      <c r="GLB482" s="49"/>
      <c r="GLC482" s="49"/>
      <c r="GLD482" s="49"/>
      <c r="GLE482" s="49"/>
      <c r="GLF482" s="49"/>
      <c r="GLG482" s="49"/>
      <c r="GLH482" s="49"/>
      <c r="GLI482" s="49"/>
      <c r="GLJ482" s="49"/>
      <c r="GLK482" s="49"/>
      <c r="GLL482" s="49"/>
      <c r="GLM482" s="49"/>
      <c r="GLN482" s="49"/>
      <c r="GLO482" s="49"/>
      <c r="GLP482" s="49"/>
      <c r="GLQ482" s="49"/>
      <c r="GLR482" s="49"/>
      <c r="GLS482" s="49"/>
      <c r="GLT482" s="49"/>
      <c r="GLU482" s="49"/>
      <c r="GLV482" s="49"/>
      <c r="GLW482" s="49"/>
      <c r="GLX482" s="49"/>
      <c r="GLY482" s="49"/>
      <c r="GLZ482" s="49"/>
      <c r="GMA482" s="49"/>
      <c r="GMB482" s="49"/>
      <c r="GMC482" s="49"/>
      <c r="GMD482" s="49"/>
      <c r="GME482" s="49"/>
      <c r="GMF482" s="49"/>
      <c r="GMG482" s="49"/>
      <c r="GMH482" s="49"/>
      <c r="GMI482" s="49"/>
      <c r="GMJ482" s="49"/>
      <c r="GMK482" s="49"/>
      <c r="GML482" s="49"/>
      <c r="GMM482" s="49"/>
      <c r="GMN482" s="49"/>
      <c r="GMO482" s="49"/>
      <c r="GMP482" s="49"/>
      <c r="GMQ482" s="49"/>
      <c r="GMR482" s="49"/>
      <c r="GMS482" s="49"/>
      <c r="GMT482" s="49"/>
      <c r="GMU482" s="49"/>
      <c r="GMV482" s="49"/>
      <c r="GMW482" s="49"/>
      <c r="GMX482" s="49"/>
      <c r="GMY482" s="49"/>
      <c r="GMZ482" s="49"/>
      <c r="GNA482" s="49"/>
      <c r="GNB482" s="49"/>
      <c r="GNC482" s="49"/>
      <c r="GND482" s="49"/>
      <c r="GNE482" s="49"/>
      <c r="GNF482" s="49"/>
      <c r="GNG482" s="49"/>
      <c r="GNH482" s="49"/>
      <c r="GNI482" s="49"/>
      <c r="GNJ482" s="49"/>
      <c r="GNK482" s="49"/>
      <c r="GNL482" s="49"/>
      <c r="GNM482" s="49"/>
      <c r="GNN482" s="49"/>
      <c r="GNO482" s="49"/>
      <c r="GNP482" s="49"/>
      <c r="GNQ482" s="49"/>
      <c r="GNR482" s="49"/>
      <c r="GNS482" s="49"/>
      <c r="GNT482" s="49"/>
      <c r="GNU482" s="49"/>
      <c r="GNV482" s="49"/>
      <c r="GNW482" s="49"/>
      <c r="GNX482" s="49"/>
      <c r="GNY482" s="49"/>
      <c r="GNZ482" s="49"/>
      <c r="GOA482" s="49"/>
      <c r="GOB482" s="49"/>
      <c r="GOC482" s="49"/>
      <c r="GOD482" s="49"/>
      <c r="GOE482" s="49"/>
      <c r="GOF482" s="49"/>
      <c r="GOG482" s="49"/>
      <c r="GOH482" s="49"/>
      <c r="GOI482" s="49"/>
      <c r="GOJ482" s="49"/>
      <c r="GOK482" s="49"/>
      <c r="GOL482" s="49"/>
      <c r="GOM482" s="49"/>
      <c r="GON482" s="49"/>
      <c r="GOO482" s="49"/>
      <c r="GOP482" s="49"/>
      <c r="GOQ482" s="49"/>
      <c r="GOR482" s="49"/>
      <c r="GOS482" s="49"/>
      <c r="GOT482" s="49"/>
      <c r="GOU482" s="49"/>
      <c r="GOV482" s="49"/>
      <c r="GOW482" s="49"/>
      <c r="GOX482" s="49"/>
      <c r="GOY482" s="49"/>
      <c r="GOZ482" s="49"/>
      <c r="GPA482" s="49"/>
      <c r="GPB482" s="49"/>
      <c r="GPC482" s="49"/>
      <c r="GPD482" s="49"/>
      <c r="GPE482" s="49"/>
      <c r="GPF482" s="49"/>
      <c r="GPG482" s="49"/>
      <c r="GPH482" s="49"/>
      <c r="GPI482" s="49"/>
      <c r="GPJ482" s="49"/>
      <c r="GPK482" s="49"/>
      <c r="GPL482" s="49"/>
      <c r="GPM482" s="49"/>
      <c r="GPN482" s="49"/>
      <c r="GPO482" s="49"/>
      <c r="GPP482" s="49"/>
      <c r="GPQ482" s="49"/>
      <c r="GPR482" s="49"/>
      <c r="GPS482" s="49"/>
      <c r="GPT482" s="49"/>
      <c r="GPU482" s="49"/>
      <c r="GPV482" s="49"/>
      <c r="GPW482" s="49"/>
      <c r="GPX482" s="49"/>
      <c r="GPY482" s="49"/>
      <c r="GPZ482" s="49"/>
      <c r="GQA482" s="49"/>
      <c r="GQB482" s="49"/>
      <c r="GQC482" s="49"/>
      <c r="GQD482" s="49"/>
      <c r="GQE482" s="49"/>
      <c r="GQF482" s="49"/>
      <c r="GQG482" s="49"/>
      <c r="GQH482" s="49"/>
      <c r="GQI482" s="49"/>
      <c r="GQJ482" s="49"/>
      <c r="GQK482" s="49"/>
      <c r="GQL482" s="49"/>
      <c r="GQM482" s="49"/>
      <c r="GQN482" s="49"/>
      <c r="GQO482" s="49"/>
      <c r="GQP482" s="49"/>
      <c r="GQQ482" s="49"/>
      <c r="GQR482" s="49"/>
      <c r="GQS482" s="49"/>
      <c r="GQT482" s="49"/>
      <c r="GQU482" s="49"/>
      <c r="GQV482" s="49"/>
      <c r="GQW482" s="49"/>
      <c r="GQX482" s="49"/>
      <c r="GQY482" s="49"/>
      <c r="GQZ482" s="49"/>
      <c r="GRA482" s="49"/>
      <c r="GRB482" s="49"/>
      <c r="GRC482" s="49"/>
      <c r="GRD482" s="49"/>
      <c r="GRE482" s="49"/>
      <c r="GRF482" s="49"/>
      <c r="GRG482" s="49"/>
      <c r="GRH482" s="49"/>
      <c r="GRI482" s="49"/>
      <c r="GRJ482" s="49"/>
      <c r="GRK482" s="49"/>
      <c r="GRL482" s="49"/>
      <c r="GRM482" s="49"/>
      <c r="GRN482" s="49"/>
      <c r="GRO482" s="49"/>
      <c r="GRP482" s="49"/>
      <c r="GRQ482" s="49"/>
      <c r="GRR482" s="49"/>
      <c r="GRS482" s="49"/>
      <c r="GRT482" s="49"/>
      <c r="GRU482" s="49"/>
      <c r="GRV482" s="49"/>
      <c r="GRW482" s="49"/>
      <c r="GRX482" s="49"/>
      <c r="GRY482" s="49"/>
      <c r="GRZ482" s="49"/>
      <c r="GSA482" s="49"/>
      <c r="GSB482" s="49"/>
      <c r="GSC482" s="49"/>
      <c r="GSD482" s="49"/>
      <c r="GSE482" s="49"/>
      <c r="GSF482" s="49"/>
      <c r="GSG482" s="49"/>
      <c r="GSH482" s="49"/>
      <c r="GSI482" s="49"/>
      <c r="GSJ482" s="49"/>
      <c r="GSK482" s="49"/>
      <c r="GSL482" s="49"/>
      <c r="GSM482" s="49"/>
      <c r="GSN482" s="49"/>
      <c r="GSO482" s="49"/>
      <c r="GSP482" s="49"/>
      <c r="GSQ482" s="49"/>
      <c r="GSR482" s="49"/>
      <c r="GSS482" s="49"/>
      <c r="GST482" s="49"/>
      <c r="GSU482" s="49"/>
      <c r="GSV482" s="49"/>
      <c r="GSW482" s="49"/>
      <c r="GSX482" s="49"/>
      <c r="GSY482" s="49"/>
      <c r="GSZ482" s="49"/>
      <c r="GTA482" s="49"/>
      <c r="GTB482" s="49"/>
      <c r="GTC482" s="49"/>
      <c r="GTD482" s="49"/>
      <c r="GTE482" s="49"/>
      <c r="GTF482" s="49"/>
      <c r="GTG482" s="49"/>
      <c r="GTH482" s="49"/>
      <c r="GTI482" s="49"/>
      <c r="GTJ482" s="49"/>
      <c r="GTK482" s="49"/>
      <c r="GTL482" s="49"/>
      <c r="GTM482" s="49"/>
      <c r="GTN482" s="49"/>
      <c r="GTO482" s="49"/>
      <c r="GTP482" s="49"/>
      <c r="GTQ482" s="49"/>
      <c r="GTR482" s="49"/>
      <c r="GTS482" s="49"/>
      <c r="GTT482" s="49"/>
      <c r="GTU482" s="49"/>
      <c r="GTV482" s="49"/>
      <c r="GTW482" s="49"/>
      <c r="GTX482" s="49"/>
      <c r="GTY482" s="49"/>
      <c r="GTZ482" s="49"/>
      <c r="GUA482" s="49"/>
      <c r="GUB482" s="49"/>
      <c r="GUC482" s="49"/>
      <c r="GUD482" s="49"/>
      <c r="GUE482" s="49"/>
      <c r="GUF482" s="49"/>
      <c r="GUG482" s="49"/>
      <c r="GUH482" s="49"/>
      <c r="GUI482" s="49"/>
      <c r="GUJ482" s="49"/>
      <c r="GUK482" s="49"/>
      <c r="GUL482" s="49"/>
      <c r="GUM482" s="49"/>
      <c r="GUN482" s="49"/>
      <c r="GUO482" s="49"/>
      <c r="GUP482" s="49"/>
      <c r="GUQ482" s="49"/>
      <c r="GUR482" s="49"/>
      <c r="GUS482" s="49"/>
      <c r="GUT482" s="49"/>
      <c r="GUU482" s="49"/>
      <c r="GUV482" s="49"/>
      <c r="GUW482" s="49"/>
      <c r="GUX482" s="49"/>
      <c r="GUY482" s="49"/>
      <c r="GUZ482" s="49"/>
      <c r="GVA482" s="49"/>
      <c r="GVB482" s="49"/>
      <c r="GVC482" s="49"/>
      <c r="GVD482" s="49"/>
      <c r="GVE482" s="49"/>
      <c r="GVF482" s="49"/>
      <c r="GVG482" s="49"/>
      <c r="GVH482" s="49"/>
      <c r="GVI482" s="49"/>
      <c r="GVJ482" s="49"/>
      <c r="GVK482" s="49"/>
      <c r="GVL482" s="49"/>
      <c r="GVM482" s="49"/>
      <c r="GVN482" s="49"/>
      <c r="GVO482" s="49"/>
      <c r="GVP482" s="49"/>
      <c r="GVQ482" s="49"/>
      <c r="GVR482" s="49"/>
      <c r="GVS482" s="49"/>
      <c r="GVT482" s="49"/>
      <c r="GVU482" s="49"/>
      <c r="GVV482" s="49"/>
      <c r="GVW482" s="49"/>
      <c r="GVX482" s="49"/>
      <c r="GVY482" s="49"/>
      <c r="GVZ482" s="49"/>
      <c r="GWA482" s="49"/>
      <c r="GWB482" s="49"/>
      <c r="GWC482" s="49"/>
      <c r="GWD482" s="49"/>
      <c r="GWE482" s="49"/>
      <c r="GWF482" s="49"/>
      <c r="GWG482" s="49"/>
      <c r="GWH482" s="49"/>
      <c r="GWI482" s="49"/>
      <c r="GWJ482" s="49"/>
      <c r="GWK482" s="49"/>
      <c r="GWL482" s="49"/>
      <c r="GWM482" s="49"/>
      <c r="GWN482" s="49"/>
      <c r="GWO482" s="49"/>
      <c r="GWP482" s="49"/>
      <c r="GWQ482" s="49"/>
      <c r="GWR482" s="49"/>
      <c r="GWS482" s="49"/>
      <c r="GWT482" s="49"/>
      <c r="GWU482" s="49"/>
      <c r="GWV482" s="49"/>
      <c r="GWW482" s="49"/>
      <c r="GWX482" s="49"/>
      <c r="GWY482" s="49"/>
      <c r="GWZ482" s="49"/>
      <c r="GXA482" s="49"/>
      <c r="GXB482" s="49"/>
      <c r="GXC482" s="49"/>
      <c r="GXD482" s="49"/>
      <c r="GXE482" s="49"/>
      <c r="GXF482" s="49"/>
      <c r="GXG482" s="49"/>
      <c r="GXH482" s="49"/>
      <c r="GXI482" s="49"/>
      <c r="GXJ482" s="49"/>
      <c r="GXK482" s="49"/>
      <c r="GXL482" s="49"/>
      <c r="GXM482" s="49"/>
      <c r="GXN482" s="49"/>
      <c r="GXO482" s="49"/>
      <c r="GXP482" s="49"/>
      <c r="GXQ482" s="49"/>
      <c r="GXR482" s="49"/>
      <c r="GXS482" s="49"/>
      <c r="GXT482" s="49"/>
      <c r="GXU482" s="49"/>
      <c r="GXV482" s="49"/>
      <c r="GXW482" s="49"/>
      <c r="GXX482" s="49"/>
      <c r="GXY482" s="49"/>
      <c r="GXZ482" s="49"/>
      <c r="GYA482" s="49"/>
      <c r="GYB482" s="49"/>
      <c r="GYC482" s="49"/>
      <c r="GYD482" s="49"/>
      <c r="GYE482" s="49"/>
      <c r="GYF482" s="49"/>
      <c r="GYG482" s="49"/>
      <c r="GYH482" s="49"/>
      <c r="GYI482" s="49"/>
      <c r="GYJ482" s="49"/>
      <c r="GYK482" s="49"/>
      <c r="GYL482" s="49"/>
      <c r="GYM482" s="49"/>
      <c r="GYN482" s="49"/>
      <c r="GYO482" s="49"/>
      <c r="GYP482" s="49"/>
      <c r="GYQ482" s="49"/>
      <c r="GYR482" s="49"/>
      <c r="GYS482" s="49"/>
      <c r="GYT482" s="49"/>
      <c r="GYU482" s="49"/>
      <c r="GYV482" s="49"/>
      <c r="GYW482" s="49"/>
      <c r="GYX482" s="49"/>
      <c r="GYY482" s="49"/>
      <c r="GYZ482" s="49"/>
      <c r="GZA482" s="49"/>
      <c r="GZB482" s="49"/>
      <c r="GZC482" s="49"/>
      <c r="GZD482" s="49"/>
      <c r="GZE482" s="49"/>
      <c r="GZF482" s="49"/>
      <c r="GZG482" s="49"/>
      <c r="GZH482" s="49"/>
      <c r="GZI482" s="49"/>
      <c r="GZJ482" s="49"/>
      <c r="GZK482" s="49"/>
      <c r="GZL482" s="49"/>
      <c r="GZM482" s="49"/>
      <c r="GZN482" s="49"/>
      <c r="GZO482" s="49"/>
      <c r="GZP482" s="49"/>
      <c r="GZQ482" s="49"/>
      <c r="GZR482" s="49"/>
      <c r="GZS482" s="49"/>
      <c r="GZT482" s="49"/>
      <c r="GZU482" s="49"/>
      <c r="GZV482" s="49"/>
      <c r="GZW482" s="49"/>
      <c r="GZX482" s="49"/>
      <c r="GZY482" s="49"/>
      <c r="GZZ482" s="49"/>
      <c r="HAA482" s="49"/>
      <c r="HAB482" s="49"/>
      <c r="HAC482" s="49"/>
      <c r="HAD482" s="49"/>
      <c r="HAE482" s="49"/>
      <c r="HAF482" s="49"/>
      <c r="HAG482" s="49"/>
      <c r="HAH482" s="49"/>
      <c r="HAI482" s="49"/>
      <c r="HAJ482" s="49"/>
      <c r="HAK482" s="49"/>
      <c r="HAL482" s="49"/>
      <c r="HAM482" s="49"/>
      <c r="HAN482" s="49"/>
      <c r="HAO482" s="49"/>
      <c r="HAP482" s="49"/>
      <c r="HAQ482" s="49"/>
      <c r="HAR482" s="49"/>
      <c r="HAS482" s="49"/>
      <c r="HAT482" s="49"/>
      <c r="HAU482" s="49"/>
      <c r="HAV482" s="49"/>
      <c r="HAW482" s="49"/>
      <c r="HAX482" s="49"/>
      <c r="HAY482" s="49"/>
      <c r="HAZ482" s="49"/>
      <c r="HBA482" s="49"/>
      <c r="HBB482" s="49"/>
      <c r="HBC482" s="49"/>
      <c r="HBD482" s="49"/>
      <c r="HBE482" s="49"/>
      <c r="HBF482" s="49"/>
      <c r="HBG482" s="49"/>
      <c r="HBH482" s="49"/>
      <c r="HBI482" s="49"/>
      <c r="HBJ482" s="49"/>
      <c r="HBK482" s="49"/>
      <c r="HBL482" s="49"/>
      <c r="HBM482" s="49"/>
      <c r="HBN482" s="49"/>
      <c r="HBO482" s="49"/>
      <c r="HBP482" s="49"/>
      <c r="HBQ482" s="49"/>
      <c r="HBR482" s="49"/>
      <c r="HBS482" s="49"/>
      <c r="HBT482" s="49"/>
      <c r="HBU482" s="49"/>
      <c r="HBV482" s="49"/>
      <c r="HBW482" s="49"/>
      <c r="HBX482" s="49"/>
      <c r="HBY482" s="49"/>
      <c r="HBZ482" s="49"/>
      <c r="HCA482" s="49"/>
      <c r="HCB482" s="49"/>
      <c r="HCC482" s="49"/>
      <c r="HCD482" s="49"/>
      <c r="HCE482" s="49"/>
      <c r="HCF482" s="49"/>
      <c r="HCG482" s="49"/>
      <c r="HCH482" s="49"/>
      <c r="HCI482" s="49"/>
      <c r="HCJ482" s="49"/>
      <c r="HCK482" s="49"/>
      <c r="HCL482" s="49"/>
      <c r="HCM482" s="49"/>
      <c r="HCN482" s="49"/>
      <c r="HCO482" s="49"/>
      <c r="HCP482" s="49"/>
      <c r="HCQ482" s="49"/>
      <c r="HCR482" s="49"/>
      <c r="HCS482" s="49"/>
      <c r="HCT482" s="49"/>
      <c r="HCU482" s="49"/>
      <c r="HCV482" s="49"/>
      <c r="HCW482" s="49"/>
      <c r="HCX482" s="49"/>
      <c r="HCY482" s="49"/>
      <c r="HCZ482" s="49"/>
      <c r="HDA482" s="49"/>
      <c r="HDB482" s="49"/>
      <c r="HDC482" s="49"/>
      <c r="HDD482" s="49"/>
      <c r="HDE482" s="49"/>
      <c r="HDF482" s="49"/>
      <c r="HDG482" s="49"/>
      <c r="HDH482" s="49"/>
      <c r="HDI482" s="49"/>
      <c r="HDJ482" s="49"/>
      <c r="HDK482" s="49"/>
      <c r="HDL482" s="49"/>
      <c r="HDM482" s="49"/>
      <c r="HDN482" s="49"/>
      <c r="HDO482" s="49"/>
      <c r="HDP482" s="49"/>
      <c r="HDQ482" s="49"/>
      <c r="HDR482" s="49"/>
      <c r="HDS482" s="49"/>
      <c r="HDT482" s="49"/>
      <c r="HDU482" s="49"/>
      <c r="HDV482" s="49"/>
      <c r="HDW482" s="49"/>
      <c r="HDX482" s="49"/>
      <c r="HDY482" s="49"/>
      <c r="HDZ482" s="49"/>
      <c r="HEA482" s="49"/>
      <c r="HEB482" s="49"/>
      <c r="HEC482" s="49"/>
      <c r="HED482" s="49"/>
      <c r="HEE482" s="49"/>
      <c r="HEF482" s="49"/>
      <c r="HEG482" s="49"/>
      <c r="HEH482" s="49"/>
      <c r="HEI482" s="49"/>
      <c r="HEJ482" s="49"/>
      <c r="HEK482" s="49"/>
      <c r="HEL482" s="49"/>
      <c r="HEM482" s="49"/>
      <c r="HEN482" s="49"/>
      <c r="HEO482" s="49"/>
      <c r="HEP482" s="49"/>
      <c r="HEQ482" s="49"/>
      <c r="HER482" s="49"/>
      <c r="HES482" s="49"/>
      <c r="HET482" s="49"/>
      <c r="HEU482" s="49"/>
      <c r="HEV482" s="49"/>
      <c r="HEW482" s="49"/>
      <c r="HEX482" s="49"/>
      <c r="HEY482" s="49"/>
      <c r="HEZ482" s="49"/>
      <c r="HFA482" s="49"/>
      <c r="HFB482" s="49"/>
      <c r="HFC482" s="49"/>
      <c r="HFD482" s="49"/>
      <c r="HFE482" s="49"/>
      <c r="HFF482" s="49"/>
      <c r="HFG482" s="49"/>
      <c r="HFH482" s="49"/>
      <c r="HFI482" s="49"/>
      <c r="HFJ482" s="49"/>
      <c r="HFK482" s="49"/>
      <c r="HFL482" s="49"/>
      <c r="HFM482" s="49"/>
      <c r="HFN482" s="49"/>
      <c r="HFO482" s="49"/>
      <c r="HFP482" s="49"/>
      <c r="HFQ482" s="49"/>
      <c r="HFR482" s="49"/>
      <c r="HFS482" s="49"/>
      <c r="HFT482" s="49"/>
      <c r="HFU482" s="49"/>
      <c r="HFV482" s="49"/>
      <c r="HFW482" s="49"/>
      <c r="HFX482" s="49"/>
      <c r="HFY482" s="49"/>
      <c r="HFZ482" s="49"/>
      <c r="HGA482" s="49"/>
      <c r="HGB482" s="49"/>
      <c r="HGC482" s="49"/>
      <c r="HGD482" s="49"/>
      <c r="HGE482" s="49"/>
      <c r="HGF482" s="49"/>
      <c r="HGG482" s="49"/>
      <c r="HGH482" s="49"/>
      <c r="HGI482" s="49"/>
      <c r="HGJ482" s="49"/>
      <c r="HGK482" s="49"/>
      <c r="HGL482" s="49"/>
      <c r="HGM482" s="49"/>
      <c r="HGN482" s="49"/>
      <c r="HGO482" s="49"/>
      <c r="HGP482" s="49"/>
      <c r="HGQ482" s="49"/>
      <c r="HGR482" s="49"/>
      <c r="HGS482" s="49"/>
      <c r="HGT482" s="49"/>
      <c r="HGU482" s="49"/>
      <c r="HGV482" s="49"/>
      <c r="HGW482" s="49"/>
      <c r="HGX482" s="49"/>
      <c r="HGY482" s="49"/>
      <c r="HGZ482" s="49"/>
      <c r="HHA482" s="49"/>
      <c r="HHB482" s="49"/>
      <c r="HHC482" s="49"/>
      <c r="HHD482" s="49"/>
      <c r="HHE482" s="49"/>
      <c r="HHF482" s="49"/>
      <c r="HHG482" s="49"/>
      <c r="HHH482" s="49"/>
      <c r="HHI482" s="49"/>
      <c r="HHJ482" s="49"/>
      <c r="HHK482" s="49"/>
      <c r="HHL482" s="49"/>
      <c r="HHM482" s="49"/>
      <c r="HHN482" s="49"/>
      <c r="HHO482" s="49"/>
      <c r="HHP482" s="49"/>
      <c r="HHQ482" s="49"/>
      <c r="HHR482" s="49"/>
      <c r="HHS482" s="49"/>
      <c r="HHT482" s="49"/>
      <c r="HHU482" s="49"/>
      <c r="HHV482" s="49"/>
      <c r="HHW482" s="49"/>
      <c r="HHX482" s="49"/>
      <c r="HHY482" s="49"/>
      <c r="HHZ482" s="49"/>
      <c r="HIA482" s="49"/>
      <c r="HIB482" s="49"/>
      <c r="HIC482" s="49"/>
      <c r="HID482" s="49"/>
      <c r="HIE482" s="49"/>
      <c r="HIF482" s="49"/>
      <c r="HIG482" s="49"/>
      <c r="HIH482" s="49"/>
      <c r="HII482" s="49"/>
      <c r="HIJ482" s="49"/>
      <c r="HIK482" s="49"/>
      <c r="HIL482" s="49"/>
      <c r="HIM482" s="49"/>
      <c r="HIN482" s="49"/>
      <c r="HIO482" s="49"/>
      <c r="HIP482" s="49"/>
      <c r="HIQ482" s="49"/>
      <c r="HIR482" s="49"/>
      <c r="HIS482" s="49"/>
      <c r="HIT482" s="49"/>
      <c r="HIU482" s="49"/>
      <c r="HIV482" s="49"/>
      <c r="HIW482" s="49"/>
      <c r="HIX482" s="49"/>
      <c r="HIY482" s="49"/>
      <c r="HIZ482" s="49"/>
      <c r="HJA482" s="49"/>
      <c r="HJB482" s="49"/>
      <c r="HJC482" s="49"/>
      <c r="HJD482" s="49"/>
      <c r="HJE482" s="49"/>
      <c r="HJF482" s="49"/>
      <c r="HJG482" s="49"/>
      <c r="HJH482" s="49"/>
      <c r="HJI482" s="49"/>
      <c r="HJJ482" s="49"/>
      <c r="HJK482" s="49"/>
      <c r="HJL482" s="49"/>
      <c r="HJM482" s="49"/>
      <c r="HJN482" s="49"/>
      <c r="HJO482" s="49"/>
      <c r="HJP482" s="49"/>
      <c r="HJQ482" s="49"/>
      <c r="HJR482" s="49"/>
      <c r="HJS482" s="49"/>
      <c r="HJT482" s="49"/>
      <c r="HJU482" s="49"/>
      <c r="HJV482" s="49"/>
      <c r="HJW482" s="49"/>
      <c r="HJX482" s="49"/>
      <c r="HJY482" s="49"/>
      <c r="HJZ482" s="49"/>
      <c r="HKA482" s="49"/>
      <c r="HKB482" s="49"/>
      <c r="HKC482" s="49"/>
      <c r="HKD482" s="49"/>
      <c r="HKE482" s="49"/>
      <c r="HKF482" s="49"/>
      <c r="HKG482" s="49"/>
      <c r="HKH482" s="49"/>
      <c r="HKI482" s="49"/>
      <c r="HKJ482" s="49"/>
      <c r="HKK482" s="49"/>
      <c r="HKL482" s="49"/>
      <c r="HKM482" s="49"/>
      <c r="HKN482" s="49"/>
      <c r="HKO482" s="49"/>
      <c r="HKP482" s="49"/>
      <c r="HKQ482" s="49"/>
      <c r="HKR482" s="49"/>
      <c r="HKS482" s="49"/>
      <c r="HKT482" s="49"/>
      <c r="HKU482" s="49"/>
      <c r="HKV482" s="49"/>
      <c r="HKW482" s="49"/>
      <c r="HKX482" s="49"/>
      <c r="HKY482" s="49"/>
      <c r="HKZ482" s="49"/>
      <c r="HLA482" s="49"/>
      <c r="HLB482" s="49"/>
      <c r="HLC482" s="49"/>
      <c r="HLD482" s="49"/>
      <c r="HLE482" s="49"/>
      <c r="HLF482" s="49"/>
      <c r="HLG482" s="49"/>
      <c r="HLH482" s="49"/>
      <c r="HLI482" s="49"/>
      <c r="HLJ482" s="49"/>
      <c r="HLK482" s="49"/>
      <c r="HLL482" s="49"/>
      <c r="HLM482" s="49"/>
      <c r="HLN482" s="49"/>
      <c r="HLO482" s="49"/>
      <c r="HLP482" s="49"/>
      <c r="HLQ482" s="49"/>
      <c r="HLR482" s="49"/>
      <c r="HLS482" s="49"/>
      <c r="HLT482" s="49"/>
      <c r="HLU482" s="49"/>
      <c r="HLV482" s="49"/>
      <c r="HLW482" s="49"/>
      <c r="HLX482" s="49"/>
      <c r="HLY482" s="49"/>
      <c r="HLZ482" s="49"/>
      <c r="HMA482" s="49"/>
      <c r="HMB482" s="49"/>
      <c r="HMC482" s="49"/>
      <c r="HMD482" s="49"/>
      <c r="HME482" s="49"/>
      <c r="HMF482" s="49"/>
      <c r="HMG482" s="49"/>
      <c r="HMH482" s="49"/>
      <c r="HMI482" s="49"/>
      <c r="HMJ482" s="49"/>
      <c r="HMK482" s="49"/>
      <c r="HML482" s="49"/>
      <c r="HMM482" s="49"/>
      <c r="HMN482" s="49"/>
      <c r="HMO482" s="49"/>
      <c r="HMP482" s="49"/>
      <c r="HMQ482" s="49"/>
      <c r="HMR482" s="49"/>
      <c r="HMS482" s="49"/>
      <c r="HMT482" s="49"/>
      <c r="HMU482" s="49"/>
      <c r="HMV482" s="49"/>
      <c r="HMW482" s="49"/>
      <c r="HMX482" s="49"/>
      <c r="HMY482" s="49"/>
      <c r="HMZ482" s="49"/>
      <c r="HNA482" s="49"/>
      <c r="HNB482" s="49"/>
      <c r="HNC482" s="49"/>
      <c r="HND482" s="49"/>
      <c r="HNE482" s="49"/>
      <c r="HNF482" s="49"/>
      <c r="HNG482" s="49"/>
      <c r="HNH482" s="49"/>
      <c r="HNI482" s="49"/>
      <c r="HNJ482" s="49"/>
      <c r="HNK482" s="49"/>
      <c r="HNL482" s="49"/>
      <c r="HNM482" s="49"/>
      <c r="HNN482" s="49"/>
      <c r="HNO482" s="49"/>
      <c r="HNP482" s="49"/>
      <c r="HNQ482" s="49"/>
      <c r="HNR482" s="49"/>
      <c r="HNS482" s="49"/>
      <c r="HNT482" s="49"/>
      <c r="HNU482" s="49"/>
      <c r="HNV482" s="49"/>
      <c r="HNW482" s="49"/>
      <c r="HNX482" s="49"/>
      <c r="HNY482" s="49"/>
      <c r="HNZ482" s="49"/>
      <c r="HOA482" s="49"/>
      <c r="HOB482" s="49"/>
      <c r="HOC482" s="49"/>
      <c r="HOD482" s="49"/>
      <c r="HOE482" s="49"/>
      <c r="HOF482" s="49"/>
      <c r="HOG482" s="49"/>
      <c r="HOH482" s="49"/>
      <c r="HOI482" s="49"/>
      <c r="HOJ482" s="49"/>
      <c r="HOK482" s="49"/>
      <c r="HOL482" s="49"/>
      <c r="HOM482" s="49"/>
      <c r="HON482" s="49"/>
      <c r="HOO482" s="49"/>
      <c r="HOP482" s="49"/>
      <c r="HOQ482" s="49"/>
      <c r="HOR482" s="49"/>
      <c r="HOS482" s="49"/>
      <c r="HOT482" s="49"/>
      <c r="HOU482" s="49"/>
      <c r="HOV482" s="49"/>
      <c r="HOW482" s="49"/>
      <c r="HOX482" s="49"/>
      <c r="HOY482" s="49"/>
      <c r="HOZ482" s="49"/>
      <c r="HPA482" s="49"/>
      <c r="HPB482" s="49"/>
      <c r="HPC482" s="49"/>
      <c r="HPD482" s="49"/>
      <c r="HPE482" s="49"/>
      <c r="HPF482" s="49"/>
      <c r="HPG482" s="49"/>
      <c r="HPH482" s="49"/>
      <c r="HPI482" s="49"/>
      <c r="HPJ482" s="49"/>
      <c r="HPK482" s="49"/>
      <c r="HPL482" s="49"/>
      <c r="HPM482" s="49"/>
      <c r="HPN482" s="49"/>
      <c r="HPO482" s="49"/>
      <c r="HPP482" s="49"/>
      <c r="HPQ482" s="49"/>
      <c r="HPR482" s="49"/>
      <c r="HPS482" s="49"/>
      <c r="HPT482" s="49"/>
      <c r="HPU482" s="49"/>
      <c r="HPV482" s="49"/>
      <c r="HPW482" s="49"/>
      <c r="HPX482" s="49"/>
      <c r="HPY482" s="49"/>
      <c r="HPZ482" s="49"/>
      <c r="HQA482" s="49"/>
      <c r="HQB482" s="49"/>
      <c r="HQC482" s="49"/>
      <c r="HQD482" s="49"/>
      <c r="HQE482" s="49"/>
      <c r="HQF482" s="49"/>
      <c r="HQG482" s="49"/>
      <c r="HQH482" s="49"/>
      <c r="HQI482" s="49"/>
      <c r="HQJ482" s="49"/>
      <c r="HQK482" s="49"/>
      <c r="HQL482" s="49"/>
      <c r="HQM482" s="49"/>
      <c r="HQN482" s="49"/>
      <c r="HQO482" s="49"/>
      <c r="HQP482" s="49"/>
      <c r="HQQ482" s="49"/>
      <c r="HQR482" s="49"/>
      <c r="HQS482" s="49"/>
      <c r="HQT482" s="49"/>
      <c r="HQU482" s="49"/>
      <c r="HQV482" s="49"/>
      <c r="HQW482" s="49"/>
      <c r="HQX482" s="49"/>
      <c r="HQY482" s="49"/>
      <c r="HQZ482" s="49"/>
      <c r="HRA482" s="49"/>
      <c r="HRB482" s="49"/>
      <c r="HRC482" s="49"/>
      <c r="HRD482" s="49"/>
      <c r="HRE482" s="49"/>
      <c r="HRF482" s="49"/>
      <c r="HRG482" s="49"/>
      <c r="HRH482" s="49"/>
      <c r="HRI482" s="49"/>
      <c r="HRJ482" s="49"/>
      <c r="HRK482" s="49"/>
      <c r="HRL482" s="49"/>
      <c r="HRM482" s="49"/>
      <c r="HRN482" s="49"/>
      <c r="HRO482" s="49"/>
      <c r="HRP482" s="49"/>
      <c r="HRQ482" s="49"/>
      <c r="HRR482" s="49"/>
      <c r="HRS482" s="49"/>
      <c r="HRT482" s="49"/>
      <c r="HRU482" s="49"/>
      <c r="HRV482" s="49"/>
      <c r="HRW482" s="49"/>
      <c r="HRX482" s="49"/>
      <c r="HRY482" s="49"/>
      <c r="HRZ482" s="49"/>
      <c r="HSA482" s="49"/>
      <c r="HSB482" s="49"/>
      <c r="HSC482" s="49"/>
      <c r="HSD482" s="49"/>
      <c r="HSE482" s="49"/>
      <c r="HSF482" s="49"/>
      <c r="HSG482" s="49"/>
      <c r="HSH482" s="49"/>
      <c r="HSI482" s="49"/>
      <c r="HSJ482" s="49"/>
      <c r="HSK482" s="49"/>
      <c r="HSL482" s="49"/>
      <c r="HSM482" s="49"/>
      <c r="HSN482" s="49"/>
      <c r="HSO482" s="49"/>
      <c r="HSP482" s="49"/>
      <c r="HSQ482" s="49"/>
      <c r="HSR482" s="49"/>
      <c r="HSS482" s="49"/>
      <c r="HST482" s="49"/>
      <c r="HSU482" s="49"/>
      <c r="HSV482" s="49"/>
      <c r="HSW482" s="49"/>
      <c r="HSX482" s="49"/>
      <c r="HSY482" s="49"/>
      <c r="HSZ482" s="49"/>
      <c r="HTA482" s="49"/>
      <c r="HTB482" s="49"/>
      <c r="HTC482" s="49"/>
      <c r="HTD482" s="49"/>
      <c r="HTE482" s="49"/>
      <c r="HTF482" s="49"/>
      <c r="HTG482" s="49"/>
      <c r="HTH482" s="49"/>
      <c r="HTI482" s="49"/>
      <c r="HTJ482" s="49"/>
      <c r="HTK482" s="49"/>
      <c r="HTL482" s="49"/>
      <c r="HTM482" s="49"/>
      <c r="HTN482" s="49"/>
      <c r="HTO482" s="49"/>
      <c r="HTP482" s="49"/>
      <c r="HTQ482" s="49"/>
      <c r="HTR482" s="49"/>
      <c r="HTS482" s="49"/>
      <c r="HTT482" s="49"/>
      <c r="HTU482" s="49"/>
      <c r="HTV482" s="49"/>
      <c r="HTW482" s="49"/>
      <c r="HTX482" s="49"/>
      <c r="HTY482" s="49"/>
      <c r="HTZ482" s="49"/>
      <c r="HUA482" s="49"/>
      <c r="HUB482" s="49"/>
      <c r="HUC482" s="49"/>
      <c r="HUD482" s="49"/>
      <c r="HUE482" s="49"/>
      <c r="HUF482" s="49"/>
      <c r="HUG482" s="49"/>
      <c r="HUH482" s="49"/>
      <c r="HUI482" s="49"/>
      <c r="HUJ482" s="49"/>
      <c r="HUK482" s="49"/>
      <c r="HUL482" s="49"/>
      <c r="HUM482" s="49"/>
      <c r="HUN482" s="49"/>
      <c r="HUO482" s="49"/>
      <c r="HUP482" s="49"/>
      <c r="HUQ482" s="49"/>
      <c r="HUR482" s="49"/>
      <c r="HUS482" s="49"/>
      <c r="HUT482" s="49"/>
      <c r="HUU482" s="49"/>
      <c r="HUV482" s="49"/>
      <c r="HUW482" s="49"/>
      <c r="HUX482" s="49"/>
      <c r="HUY482" s="49"/>
      <c r="HUZ482" s="49"/>
      <c r="HVA482" s="49"/>
      <c r="HVB482" s="49"/>
      <c r="HVC482" s="49"/>
      <c r="HVD482" s="49"/>
      <c r="HVE482" s="49"/>
      <c r="HVF482" s="49"/>
      <c r="HVG482" s="49"/>
      <c r="HVH482" s="49"/>
      <c r="HVI482" s="49"/>
      <c r="HVJ482" s="49"/>
      <c r="HVK482" s="49"/>
      <c r="HVL482" s="49"/>
      <c r="HVM482" s="49"/>
      <c r="HVN482" s="49"/>
      <c r="HVO482" s="49"/>
      <c r="HVP482" s="49"/>
      <c r="HVQ482" s="49"/>
      <c r="HVR482" s="49"/>
      <c r="HVS482" s="49"/>
      <c r="HVT482" s="49"/>
      <c r="HVU482" s="49"/>
      <c r="HVV482" s="49"/>
      <c r="HVW482" s="49"/>
      <c r="HVX482" s="49"/>
      <c r="HVY482" s="49"/>
      <c r="HVZ482" s="49"/>
      <c r="HWA482" s="49"/>
      <c r="HWB482" s="49"/>
      <c r="HWC482" s="49"/>
      <c r="HWD482" s="49"/>
      <c r="HWE482" s="49"/>
      <c r="HWF482" s="49"/>
      <c r="HWG482" s="49"/>
      <c r="HWH482" s="49"/>
      <c r="HWI482" s="49"/>
      <c r="HWJ482" s="49"/>
      <c r="HWK482" s="49"/>
      <c r="HWL482" s="49"/>
      <c r="HWM482" s="49"/>
      <c r="HWN482" s="49"/>
      <c r="HWO482" s="49"/>
      <c r="HWP482" s="49"/>
      <c r="HWQ482" s="49"/>
      <c r="HWR482" s="49"/>
      <c r="HWS482" s="49"/>
      <c r="HWT482" s="49"/>
      <c r="HWU482" s="49"/>
      <c r="HWV482" s="49"/>
      <c r="HWW482" s="49"/>
      <c r="HWX482" s="49"/>
      <c r="HWY482" s="49"/>
      <c r="HWZ482" s="49"/>
      <c r="HXA482" s="49"/>
      <c r="HXB482" s="49"/>
      <c r="HXC482" s="49"/>
      <c r="HXD482" s="49"/>
      <c r="HXE482" s="49"/>
      <c r="HXF482" s="49"/>
      <c r="HXG482" s="49"/>
      <c r="HXH482" s="49"/>
      <c r="HXI482" s="49"/>
      <c r="HXJ482" s="49"/>
      <c r="HXK482" s="49"/>
      <c r="HXL482" s="49"/>
      <c r="HXM482" s="49"/>
      <c r="HXN482" s="49"/>
      <c r="HXO482" s="49"/>
      <c r="HXP482" s="49"/>
      <c r="HXQ482" s="49"/>
      <c r="HXR482" s="49"/>
      <c r="HXS482" s="49"/>
      <c r="HXT482" s="49"/>
      <c r="HXU482" s="49"/>
      <c r="HXV482" s="49"/>
      <c r="HXW482" s="49"/>
      <c r="HXX482" s="49"/>
      <c r="HXY482" s="49"/>
      <c r="HXZ482" s="49"/>
      <c r="HYA482" s="49"/>
      <c r="HYB482" s="49"/>
      <c r="HYC482" s="49"/>
      <c r="HYD482" s="49"/>
      <c r="HYE482" s="49"/>
      <c r="HYF482" s="49"/>
      <c r="HYG482" s="49"/>
      <c r="HYH482" s="49"/>
      <c r="HYI482" s="49"/>
      <c r="HYJ482" s="49"/>
      <c r="HYK482" s="49"/>
      <c r="HYL482" s="49"/>
      <c r="HYM482" s="49"/>
      <c r="HYN482" s="49"/>
      <c r="HYO482" s="49"/>
      <c r="HYP482" s="49"/>
      <c r="HYQ482" s="49"/>
      <c r="HYR482" s="49"/>
      <c r="HYS482" s="49"/>
      <c r="HYT482" s="49"/>
      <c r="HYU482" s="49"/>
      <c r="HYV482" s="49"/>
      <c r="HYW482" s="49"/>
      <c r="HYX482" s="49"/>
      <c r="HYY482" s="49"/>
      <c r="HYZ482" s="49"/>
      <c r="HZA482" s="49"/>
      <c r="HZB482" s="49"/>
      <c r="HZC482" s="49"/>
      <c r="HZD482" s="49"/>
      <c r="HZE482" s="49"/>
      <c r="HZF482" s="49"/>
      <c r="HZG482" s="49"/>
      <c r="HZH482" s="49"/>
      <c r="HZI482" s="49"/>
      <c r="HZJ482" s="49"/>
      <c r="HZK482" s="49"/>
      <c r="HZL482" s="49"/>
      <c r="HZM482" s="49"/>
      <c r="HZN482" s="49"/>
      <c r="HZO482" s="49"/>
      <c r="HZP482" s="49"/>
      <c r="HZQ482" s="49"/>
      <c r="HZR482" s="49"/>
      <c r="HZS482" s="49"/>
      <c r="HZT482" s="49"/>
      <c r="HZU482" s="49"/>
      <c r="HZV482" s="49"/>
      <c r="HZW482" s="49"/>
      <c r="HZX482" s="49"/>
      <c r="HZY482" s="49"/>
      <c r="HZZ482" s="49"/>
      <c r="IAA482" s="49"/>
      <c r="IAB482" s="49"/>
      <c r="IAC482" s="49"/>
      <c r="IAD482" s="49"/>
      <c r="IAE482" s="49"/>
      <c r="IAF482" s="49"/>
      <c r="IAG482" s="49"/>
      <c r="IAH482" s="49"/>
      <c r="IAI482" s="49"/>
      <c r="IAJ482" s="49"/>
      <c r="IAK482" s="49"/>
      <c r="IAL482" s="49"/>
      <c r="IAM482" s="49"/>
      <c r="IAN482" s="49"/>
      <c r="IAO482" s="49"/>
      <c r="IAP482" s="49"/>
      <c r="IAQ482" s="49"/>
      <c r="IAR482" s="49"/>
      <c r="IAS482" s="49"/>
      <c r="IAT482" s="49"/>
      <c r="IAU482" s="49"/>
      <c r="IAV482" s="49"/>
      <c r="IAW482" s="49"/>
      <c r="IAX482" s="49"/>
      <c r="IAY482" s="49"/>
      <c r="IAZ482" s="49"/>
      <c r="IBA482" s="49"/>
      <c r="IBB482" s="49"/>
      <c r="IBC482" s="49"/>
      <c r="IBD482" s="49"/>
      <c r="IBE482" s="49"/>
      <c r="IBF482" s="49"/>
      <c r="IBG482" s="49"/>
      <c r="IBH482" s="49"/>
      <c r="IBI482" s="49"/>
      <c r="IBJ482" s="49"/>
      <c r="IBK482" s="49"/>
      <c r="IBL482" s="49"/>
      <c r="IBM482" s="49"/>
      <c r="IBN482" s="49"/>
      <c r="IBO482" s="49"/>
      <c r="IBP482" s="49"/>
      <c r="IBQ482" s="49"/>
      <c r="IBR482" s="49"/>
      <c r="IBS482" s="49"/>
      <c r="IBT482" s="49"/>
      <c r="IBU482" s="49"/>
      <c r="IBV482" s="49"/>
      <c r="IBW482" s="49"/>
      <c r="IBX482" s="49"/>
      <c r="IBY482" s="49"/>
      <c r="IBZ482" s="49"/>
      <c r="ICA482" s="49"/>
      <c r="ICB482" s="49"/>
      <c r="ICC482" s="49"/>
      <c r="ICD482" s="49"/>
      <c r="ICE482" s="49"/>
      <c r="ICF482" s="49"/>
      <c r="ICG482" s="49"/>
      <c r="ICH482" s="49"/>
      <c r="ICI482" s="49"/>
      <c r="ICJ482" s="49"/>
      <c r="ICK482" s="49"/>
      <c r="ICL482" s="49"/>
      <c r="ICM482" s="49"/>
      <c r="ICN482" s="49"/>
      <c r="ICO482" s="49"/>
      <c r="ICP482" s="49"/>
      <c r="ICQ482" s="49"/>
      <c r="ICR482" s="49"/>
      <c r="ICS482" s="49"/>
      <c r="ICT482" s="49"/>
      <c r="ICU482" s="49"/>
      <c r="ICV482" s="49"/>
      <c r="ICW482" s="49"/>
      <c r="ICX482" s="49"/>
      <c r="ICY482" s="49"/>
      <c r="ICZ482" s="49"/>
      <c r="IDA482" s="49"/>
      <c r="IDB482" s="49"/>
      <c r="IDC482" s="49"/>
      <c r="IDD482" s="49"/>
      <c r="IDE482" s="49"/>
      <c r="IDF482" s="49"/>
      <c r="IDG482" s="49"/>
      <c r="IDH482" s="49"/>
      <c r="IDI482" s="49"/>
      <c r="IDJ482" s="49"/>
      <c r="IDK482" s="49"/>
      <c r="IDL482" s="49"/>
      <c r="IDM482" s="49"/>
      <c r="IDN482" s="49"/>
      <c r="IDO482" s="49"/>
      <c r="IDP482" s="49"/>
      <c r="IDQ482" s="49"/>
      <c r="IDR482" s="49"/>
      <c r="IDS482" s="49"/>
      <c r="IDT482" s="49"/>
      <c r="IDU482" s="49"/>
      <c r="IDV482" s="49"/>
      <c r="IDW482" s="49"/>
      <c r="IDX482" s="49"/>
      <c r="IDY482" s="49"/>
      <c r="IDZ482" s="49"/>
      <c r="IEA482" s="49"/>
      <c r="IEB482" s="49"/>
      <c r="IEC482" s="49"/>
      <c r="IED482" s="49"/>
      <c r="IEE482" s="49"/>
      <c r="IEF482" s="49"/>
      <c r="IEG482" s="49"/>
      <c r="IEH482" s="49"/>
      <c r="IEI482" s="49"/>
      <c r="IEJ482" s="49"/>
      <c r="IEK482" s="49"/>
      <c r="IEL482" s="49"/>
      <c r="IEM482" s="49"/>
      <c r="IEN482" s="49"/>
      <c r="IEO482" s="49"/>
      <c r="IEP482" s="49"/>
      <c r="IEQ482" s="49"/>
      <c r="IER482" s="49"/>
      <c r="IES482" s="49"/>
      <c r="IET482" s="49"/>
      <c r="IEU482" s="49"/>
      <c r="IEV482" s="49"/>
      <c r="IEW482" s="49"/>
      <c r="IEX482" s="49"/>
      <c r="IEY482" s="49"/>
      <c r="IEZ482" s="49"/>
      <c r="IFA482" s="49"/>
      <c r="IFB482" s="49"/>
      <c r="IFC482" s="49"/>
      <c r="IFD482" s="49"/>
      <c r="IFE482" s="49"/>
      <c r="IFF482" s="49"/>
      <c r="IFG482" s="49"/>
      <c r="IFH482" s="49"/>
      <c r="IFI482" s="49"/>
      <c r="IFJ482" s="49"/>
      <c r="IFK482" s="49"/>
      <c r="IFL482" s="49"/>
      <c r="IFM482" s="49"/>
      <c r="IFN482" s="49"/>
      <c r="IFO482" s="49"/>
      <c r="IFP482" s="49"/>
      <c r="IFQ482" s="49"/>
      <c r="IFR482" s="49"/>
      <c r="IFS482" s="49"/>
      <c r="IFT482" s="49"/>
      <c r="IFU482" s="49"/>
      <c r="IFV482" s="49"/>
      <c r="IFW482" s="49"/>
      <c r="IFX482" s="49"/>
      <c r="IFY482" s="49"/>
      <c r="IFZ482" s="49"/>
      <c r="IGA482" s="49"/>
      <c r="IGB482" s="49"/>
      <c r="IGC482" s="49"/>
      <c r="IGD482" s="49"/>
      <c r="IGE482" s="49"/>
      <c r="IGF482" s="49"/>
      <c r="IGG482" s="49"/>
      <c r="IGH482" s="49"/>
      <c r="IGI482" s="49"/>
      <c r="IGJ482" s="49"/>
      <c r="IGK482" s="49"/>
      <c r="IGL482" s="49"/>
      <c r="IGM482" s="49"/>
      <c r="IGN482" s="49"/>
      <c r="IGO482" s="49"/>
      <c r="IGP482" s="49"/>
      <c r="IGQ482" s="49"/>
      <c r="IGR482" s="49"/>
      <c r="IGS482" s="49"/>
      <c r="IGT482" s="49"/>
      <c r="IGU482" s="49"/>
      <c r="IGV482" s="49"/>
      <c r="IGW482" s="49"/>
      <c r="IGX482" s="49"/>
      <c r="IGY482" s="49"/>
      <c r="IGZ482" s="49"/>
      <c r="IHA482" s="49"/>
      <c r="IHB482" s="49"/>
      <c r="IHC482" s="49"/>
      <c r="IHD482" s="49"/>
      <c r="IHE482" s="49"/>
      <c r="IHF482" s="49"/>
      <c r="IHG482" s="49"/>
      <c r="IHH482" s="49"/>
      <c r="IHI482" s="49"/>
      <c r="IHJ482" s="49"/>
      <c r="IHK482" s="49"/>
      <c r="IHL482" s="49"/>
      <c r="IHM482" s="49"/>
      <c r="IHN482" s="49"/>
      <c r="IHO482" s="49"/>
      <c r="IHP482" s="49"/>
      <c r="IHQ482" s="49"/>
      <c r="IHR482" s="49"/>
      <c r="IHS482" s="49"/>
      <c r="IHT482" s="49"/>
      <c r="IHU482" s="49"/>
      <c r="IHV482" s="49"/>
      <c r="IHW482" s="49"/>
      <c r="IHX482" s="49"/>
      <c r="IHY482" s="49"/>
      <c r="IHZ482" s="49"/>
      <c r="IIA482" s="49"/>
      <c r="IIB482" s="49"/>
      <c r="IIC482" s="49"/>
      <c r="IID482" s="49"/>
      <c r="IIE482" s="49"/>
      <c r="IIF482" s="49"/>
      <c r="IIG482" s="49"/>
      <c r="IIH482" s="49"/>
      <c r="III482" s="49"/>
      <c r="IIJ482" s="49"/>
      <c r="IIK482" s="49"/>
      <c r="IIL482" s="49"/>
      <c r="IIM482" s="49"/>
      <c r="IIN482" s="49"/>
      <c r="IIO482" s="49"/>
      <c r="IIP482" s="49"/>
      <c r="IIQ482" s="49"/>
      <c r="IIR482" s="49"/>
      <c r="IIS482" s="49"/>
      <c r="IIT482" s="49"/>
      <c r="IIU482" s="49"/>
      <c r="IIV482" s="49"/>
      <c r="IIW482" s="49"/>
      <c r="IIX482" s="49"/>
      <c r="IIY482" s="49"/>
      <c r="IIZ482" s="49"/>
      <c r="IJA482" s="49"/>
      <c r="IJB482" s="49"/>
      <c r="IJC482" s="49"/>
      <c r="IJD482" s="49"/>
      <c r="IJE482" s="49"/>
      <c r="IJF482" s="49"/>
      <c r="IJG482" s="49"/>
      <c r="IJH482" s="49"/>
      <c r="IJI482" s="49"/>
      <c r="IJJ482" s="49"/>
      <c r="IJK482" s="49"/>
      <c r="IJL482" s="49"/>
      <c r="IJM482" s="49"/>
      <c r="IJN482" s="49"/>
      <c r="IJO482" s="49"/>
      <c r="IJP482" s="49"/>
      <c r="IJQ482" s="49"/>
      <c r="IJR482" s="49"/>
      <c r="IJS482" s="49"/>
      <c r="IJT482" s="49"/>
      <c r="IJU482" s="49"/>
      <c r="IJV482" s="49"/>
      <c r="IJW482" s="49"/>
      <c r="IJX482" s="49"/>
      <c r="IJY482" s="49"/>
      <c r="IJZ482" s="49"/>
      <c r="IKA482" s="49"/>
      <c r="IKB482" s="49"/>
      <c r="IKC482" s="49"/>
      <c r="IKD482" s="49"/>
      <c r="IKE482" s="49"/>
      <c r="IKF482" s="49"/>
      <c r="IKG482" s="49"/>
      <c r="IKH482" s="49"/>
      <c r="IKI482" s="49"/>
      <c r="IKJ482" s="49"/>
      <c r="IKK482" s="49"/>
      <c r="IKL482" s="49"/>
      <c r="IKM482" s="49"/>
      <c r="IKN482" s="49"/>
      <c r="IKO482" s="49"/>
      <c r="IKP482" s="49"/>
      <c r="IKQ482" s="49"/>
      <c r="IKR482" s="49"/>
      <c r="IKS482" s="49"/>
      <c r="IKT482" s="49"/>
      <c r="IKU482" s="49"/>
      <c r="IKV482" s="49"/>
      <c r="IKW482" s="49"/>
      <c r="IKX482" s="49"/>
      <c r="IKY482" s="49"/>
      <c r="IKZ482" s="49"/>
      <c r="ILA482" s="49"/>
      <c r="ILB482" s="49"/>
      <c r="ILC482" s="49"/>
      <c r="ILD482" s="49"/>
      <c r="ILE482" s="49"/>
      <c r="ILF482" s="49"/>
      <c r="ILG482" s="49"/>
      <c r="ILH482" s="49"/>
      <c r="ILI482" s="49"/>
      <c r="ILJ482" s="49"/>
      <c r="ILK482" s="49"/>
      <c r="ILL482" s="49"/>
      <c r="ILM482" s="49"/>
      <c r="ILN482" s="49"/>
      <c r="ILO482" s="49"/>
      <c r="ILP482" s="49"/>
      <c r="ILQ482" s="49"/>
      <c r="ILR482" s="49"/>
      <c r="ILS482" s="49"/>
      <c r="ILT482" s="49"/>
      <c r="ILU482" s="49"/>
      <c r="ILV482" s="49"/>
      <c r="ILW482" s="49"/>
      <c r="ILX482" s="49"/>
      <c r="ILY482" s="49"/>
      <c r="ILZ482" s="49"/>
      <c r="IMA482" s="49"/>
      <c r="IMB482" s="49"/>
      <c r="IMC482" s="49"/>
      <c r="IMD482" s="49"/>
      <c r="IME482" s="49"/>
      <c r="IMF482" s="49"/>
      <c r="IMG482" s="49"/>
      <c r="IMH482" s="49"/>
      <c r="IMI482" s="49"/>
      <c r="IMJ482" s="49"/>
      <c r="IMK482" s="49"/>
      <c r="IML482" s="49"/>
      <c r="IMM482" s="49"/>
      <c r="IMN482" s="49"/>
      <c r="IMO482" s="49"/>
      <c r="IMP482" s="49"/>
      <c r="IMQ482" s="49"/>
      <c r="IMR482" s="49"/>
      <c r="IMS482" s="49"/>
      <c r="IMT482" s="49"/>
      <c r="IMU482" s="49"/>
      <c r="IMV482" s="49"/>
      <c r="IMW482" s="49"/>
      <c r="IMX482" s="49"/>
      <c r="IMY482" s="49"/>
      <c r="IMZ482" s="49"/>
      <c r="INA482" s="49"/>
      <c r="INB482" s="49"/>
      <c r="INC482" s="49"/>
      <c r="IND482" s="49"/>
      <c r="INE482" s="49"/>
      <c r="INF482" s="49"/>
      <c r="ING482" s="49"/>
      <c r="INH482" s="49"/>
      <c r="INI482" s="49"/>
      <c r="INJ482" s="49"/>
      <c r="INK482" s="49"/>
      <c r="INL482" s="49"/>
      <c r="INM482" s="49"/>
      <c r="INN482" s="49"/>
      <c r="INO482" s="49"/>
      <c r="INP482" s="49"/>
      <c r="INQ482" s="49"/>
      <c r="INR482" s="49"/>
      <c r="INS482" s="49"/>
      <c r="INT482" s="49"/>
      <c r="INU482" s="49"/>
      <c r="INV482" s="49"/>
      <c r="INW482" s="49"/>
      <c r="INX482" s="49"/>
      <c r="INY482" s="49"/>
      <c r="INZ482" s="49"/>
      <c r="IOA482" s="49"/>
      <c r="IOB482" s="49"/>
      <c r="IOC482" s="49"/>
      <c r="IOD482" s="49"/>
      <c r="IOE482" s="49"/>
      <c r="IOF482" s="49"/>
      <c r="IOG482" s="49"/>
      <c r="IOH482" s="49"/>
      <c r="IOI482" s="49"/>
      <c r="IOJ482" s="49"/>
      <c r="IOK482" s="49"/>
      <c r="IOL482" s="49"/>
      <c r="IOM482" s="49"/>
      <c r="ION482" s="49"/>
      <c r="IOO482" s="49"/>
      <c r="IOP482" s="49"/>
      <c r="IOQ482" s="49"/>
      <c r="IOR482" s="49"/>
      <c r="IOS482" s="49"/>
      <c r="IOT482" s="49"/>
      <c r="IOU482" s="49"/>
      <c r="IOV482" s="49"/>
      <c r="IOW482" s="49"/>
      <c r="IOX482" s="49"/>
      <c r="IOY482" s="49"/>
      <c r="IOZ482" s="49"/>
      <c r="IPA482" s="49"/>
      <c r="IPB482" s="49"/>
      <c r="IPC482" s="49"/>
      <c r="IPD482" s="49"/>
      <c r="IPE482" s="49"/>
      <c r="IPF482" s="49"/>
      <c r="IPG482" s="49"/>
      <c r="IPH482" s="49"/>
      <c r="IPI482" s="49"/>
      <c r="IPJ482" s="49"/>
      <c r="IPK482" s="49"/>
      <c r="IPL482" s="49"/>
      <c r="IPM482" s="49"/>
      <c r="IPN482" s="49"/>
      <c r="IPO482" s="49"/>
      <c r="IPP482" s="49"/>
      <c r="IPQ482" s="49"/>
      <c r="IPR482" s="49"/>
      <c r="IPS482" s="49"/>
      <c r="IPT482" s="49"/>
      <c r="IPU482" s="49"/>
      <c r="IPV482" s="49"/>
      <c r="IPW482" s="49"/>
      <c r="IPX482" s="49"/>
      <c r="IPY482" s="49"/>
      <c r="IPZ482" s="49"/>
      <c r="IQA482" s="49"/>
      <c r="IQB482" s="49"/>
      <c r="IQC482" s="49"/>
      <c r="IQD482" s="49"/>
      <c r="IQE482" s="49"/>
      <c r="IQF482" s="49"/>
      <c r="IQG482" s="49"/>
      <c r="IQH482" s="49"/>
      <c r="IQI482" s="49"/>
      <c r="IQJ482" s="49"/>
      <c r="IQK482" s="49"/>
      <c r="IQL482" s="49"/>
      <c r="IQM482" s="49"/>
      <c r="IQN482" s="49"/>
      <c r="IQO482" s="49"/>
      <c r="IQP482" s="49"/>
      <c r="IQQ482" s="49"/>
      <c r="IQR482" s="49"/>
      <c r="IQS482" s="49"/>
      <c r="IQT482" s="49"/>
      <c r="IQU482" s="49"/>
      <c r="IQV482" s="49"/>
      <c r="IQW482" s="49"/>
      <c r="IQX482" s="49"/>
      <c r="IQY482" s="49"/>
      <c r="IQZ482" s="49"/>
      <c r="IRA482" s="49"/>
      <c r="IRB482" s="49"/>
      <c r="IRC482" s="49"/>
      <c r="IRD482" s="49"/>
      <c r="IRE482" s="49"/>
      <c r="IRF482" s="49"/>
      <c r="IRG482" s="49"/>
      <c r="IRH482" s="49"/>
      <c r="IRI482" s="49"/>
      <c r="IRJ482" s="49"/>
      <c r="IRK482" s="49"/>
      <c r="IRL482" s="49"/>
      <c r="IRM482" s="49"/>
      <c r="IRN482" s="49"/>
      <c r="IRO482" s="49"/>
      <c r="IRP482" s="49"/>
      <c r="IRQ482" s="49"/>
      <c r="IRR482" s="49"/>
      <c r="IRS482" s="49"/>
      <c r="IRT482" s="49"/>
      <c r="IRU482" s="49"/>
      <c r="IRV482" s="49"/>
      <c r="IRW482" s="49"/>
      <c r="IRX482" s="49"/>
      <c r="IRY482" s="49"/>
      <c r="IRZ482" s="49"/>
      <c r="ISA482" s="49"/>
      <c r="ISB482" s="49"/>
      <c r="ISC482" s="49"/>
      <c r="ISD482" s="49"/>
      <c r="ISE482" s="49"/>
      <c r="ISF482" s="49"/>
      <c r="ISG482" s="49"/>
      <c r="ISH482" s="49"/>
      <c r="ISI482" s="49"/>
      <c r="ISJ482" s="49"/>
      <c r="ISK482" s="49"/>
      <c r="ISL482" s="49"/>
      <c r="ISM482" s="49"/>
      <c r="ISN482" s="49"/>
      <c r="ISO482" s="49"/>
      <c r="ISP482" s="49"/>
      <c r="ISQ482" s="49"/>
      <c r="ISR482" s="49"/>
      <c r="ISS482" s="49"/>
      <c r="IST482" s="49"/>
      <c r="ISU482" s="49"/>
      <c r="ISV482" s="49"/>
      <c r="ISW482" s="49"/>
      <c r="ISX482" s="49"/>
      <c r="ISY482" s="49"/>
      <c r="ISZ482" s="49"/>
      <c r="ITA482" s="49"/>
      <c r="ITB482" s="49"/>
      <c r="ITC482" s="49"/>
      <c r="ITD482" s="49"/>
      <c r="ITE482" s="49"/>
      <c r="ITF482" s="49"/>
      <c r="ITG482" s="49"/>
      <c r="ITH482" s="49"/>
      <c r="ITI482" s="49"/>
      <c r="ITJ482" s="49"/>
      <c r="ITK482" s="49"/>
      <c r="ITL482" s="49"/>
      <c r="ITM482" s="49"/>
      <c r="ITN482" s="49"/>
      <c r="ITO482" s="49"/>
      <c r="ITP482" s="49"/>
      <c r="ITQ482" s="49"/>
      <c r="ITR482" s="49"/>
      <c r="ITS482" s="49"/>
      <c r="ITT482" s="49"/>
      <c r="ITU482" s="49"/>
      <c r="ITV482" s="49"/>
      <c r="ITW482" s="49"/>
      <c r="ITX482" s="49"/>
      <c r="ITY482" s="49"/>
      <c r="ITZ482" s="49"/>
      <c r="IUA482" s="49"/>
      <c r="IUB482" s="49"/>
      <c r="IUC482" s="49"/>
      <c r="IUD482" s="49"/>
      <c r="IUE482" s="49"/>
      <c r="IUF482" s="49"/>
      <c r="IUG482" s="49"/>
      <c r="IUH482" s="49"/>
      <c r="IUI482" s="49"/>
      <c r="IUJ482" s="49"/>
      <c r="IUK482" s="49"/>
      <c r="IUL482" s="49"/>
      <c r="IUM482" s="49"/>
      <c r="IUN482" s="49"/>
      <c r="IUO482" s="49"/>
      <c r="IUP482" s="49"/>
      <c r="IUQ482" s="49"/>
      <c r="IUR482" s="49"/>
      <c r="IUS482" s="49"/>
      <c r="IUT482" s="49"/>
      <c r="IUU482" s="49"/>
      <c r="IUV482" s="49"/>
      <c r="IUW482" s="49"/>
      <c r="IUX482" s="49"/>
      <c r="IUY482" s="49"/>
      <c r="IUZ482" s="49"/>
      <c r="IVA482" s="49"/>
      <c r="IVB482" s="49"/>
      <c r="IVC482" s="49"/>
      <c r="IVD482" s="49"/>
      <c r="IVE482" s="49"/>
      <c r="IVF482" s="49"/>
      <c r="IVG482" s="49"/>
      <c r="IVH482" s="49"/>
      <c r="IVI482" s="49"/>
      <c r="IVJ482" s="49"/>
      <c r="IVK482" s="49"/>
      <c r="IVL482" s="49"/>
      <c r="IVM482" s="49"/>
      <c r="IVN482" s="49"/>
      <c r="IVO482" s="49"/>
      <c r="IVP482" s="49"/>
      <c r="IVQ482" s="49"/>
      <c r="IVR482" s="49"/>
      <c r="IVS482" s="49"/>
      <c r="IVT482" s="49"/>
      <c r="IVU482" s="49"/>
      <c r="IVV482" s="49"/>
      <c r="IVW482" s="49"/>
      <c r="IVX482" s="49"/>
      <c r="IVY482" s="49"/>
      <c r="IVZ482" s="49"/>
      <c r="IWA482" s="49"/>
      <c r="IWB482" s="49"/>
      <c r="IWC482" s="49"/>
      <c r="IWD482" s="49"/>
      <c r="IWE482" s="49"/>
      <c r="IWF482" s="49"/>
      <c r="IWG482" s="49"/>
      <c r="IWH482" s="49"/>
      <c r="IWI482" s="49"/>
      <c r="IWJ482" s="49"/>
      <c r="IWK482" s="49"/>
      <c r="IWL482" s="49"/>
      <c r="IWM482" s="49"/>
      <c r="IWN482" s="49"/>
      <c r="IWO482" s="49"/>
      <c r="IWP482" s="49"/>
      <c r="IWQ482" s="49"/>
      <c r="IWR482" s="49"/>
      <c r="IWS482" s="49"/>
      <c r="IWT482" s="49"/>
      <c r="IWU482" s="49"/>
      <c r="IWV482" s="49"/>
      <c r="IWW482" s="49"/>
      <c r="IWX482" s="49"/>
      <c r="IWY482" s="49"/>
      <c r="IWZ482" s="49"/>
      <c r="IXA482" s="49"/>
      <c r="IXB482" s="49"/>
      <c r="IXC482" s="49"/>
      <c r="IXD482" s="49"/>
      <c r="IXE482" s="49"/>
      <c r="IXF482" s="49"/>
      <c r="IXG482" s="49"/>
      <c r="IXH482" s="49"/>
      <c r="IXI482" s="49"/>
      <c r="IXJ482" s="49"/>
      <c r="IXK482" s="49"/>
      <c r="IXL482" s="49"/>
      <c r="IXM482" s="49"/>
      <c r="IXN482" s="49"/>
      <c r="IXO482" s="49"/>
      <c r="IXP482" s="49"/>
      <c r="IXQ482" s="49"/>
      <c r="IXR482" s="49"/>
      <c r="IXS482" s="49"/>
      <c r="IXT482" s="49"/>
      <c r="IXU482" s="49"/>
      <c r="IXV482" s="49"/>
      <c r="IXW482" s="49"/>
      <c r="IXX482" s="49"/>
      <c r="IXY482" s="49"/>
      <c r="IXZ482" s="49"/>
      <c r="IYA482" s="49"/>
      <c r="IYB482" s="49"/>
      <c r="IYC482" s="49"/>
      <c r="IYD482" s="49"/>
      <c r="IYE482" s="49"/>
      <c r="IYF482" s="49"/>
      <c r="IYG482" s="49"/>
      <c r="IYH482" s="49"/>
      <c r="IYI482" s="49"/>
      <c r="IYJ482" s="49"/>
      <c r="IYK482" s="49"/>
      <c r="IYL482" s="49"/>
      <c r="IYM482" s="49"/>
      <c r="IYN482" s="49"/>
      <c r="IYO482" s="49"/>
      <c r="IYP482" s="49"/>
      <c r="IYQ482" s="49"/>
      <c r="IYR482" s="49"/>
      <c r="IYS482" s="49"/>
      <c r="IYT482" s="49"/>
      <c r="IYU482" s="49"/>
      <c r="IYV482" s="49"/>
      <c r="IYW482" s="49"/>
      <c r="IYX482" s="49"/>
      <c r="IYY482" s="49"/>
      <c r="IYZ482" s="49"/>
      <c r="IZA482" s="49"/>
      <c r="IZB482" s="49"/>
      <c r="IZC482" s="49"/>
      <c r="IZD482" s="49"/>
      <c r="IZE482" s="49"/>
      <c r="IZF482" s="49"/>
      <c r="IZG482" s="49"/>
      <c r="IZH482" s="49"/>
      <c r="IZI482" s="49"/>
      <c r="IZJ482" s="49"/>
      <c r="IZK482" s="49"/>
      <c r="IZL482" s="49"/>
      <c r="IZM482" s="49"/>
      <c r="IZN482" s="49"/>
      <c r="IZO482" s="49"/>
      <c r="IZP482" s="49"/>
      <c r="IZQ482" s="49"/>
      <c r="IZR482" s="49"/>
      <c r="IZS482" s="49"/>
      <c r="IZT482" s="49"/>
      <c r="IZU482" s="49"/>
      <c r="IZV482" s="49"/>
      <c r="IZW482" s="49"/>
      <c r="IZX482" s="49"/>
      <c r="IZY482" s="49"/>
      <c r="IZZ482" s="49"/>
      <c r="JAA482" s="49"/>
      <c r="JAB482" s="49"/>
      <c r="JAC482" s="49"/>
      <c r="JAD482" s="49"/>
      <c r="JAE482" s="49"/>
      <c r="JAF482" s="49"/>
      <c r="JAG482" s="49"/>
      <c r="JAH482" s="49"/>
      <c r="JAI482" s="49"/>
      <c r="JAJ482" s="49"/>
      <c r="JAK482" s="49"/>
      <c r="JAL482" s="49"/>
      <c r="JAM482" s="49"/>
      <c r="JAN482" s="49"/>
      <c r="JAO482" s="49"/>
      <c r="JAP482" s="49"/>
      <c r="JAQ482" s="49"/>
      <c r="JAR482" s="49"/>
      <c r="JAS482" s="49"/>
      <c r="JAT482" s="49"/>
      <c r="JAU482" s="49"/>
      <c r="JAV482" s="49"/>
      <c r="JAW482" s="49"/>
      <c r="JAX482" s="49"/>
      <c r="JAY482" s="49"/>
      <c r="JAZ482" s="49"/>
      <c r="JBA482" s="49"/>
      <c r="JBB482" s="49"/>
      <c r="JBC482" s="49"/>
      <c r="JBD482" s="49"/>
      <c r="JBE482" s="49"/>
      <c r="JBF482" s="49"/>
      <c r="JBG482" s="49"/>
      <c r="JBH482" s="49"/>
      <c r="JBI482" s="49"/>
      <c r="JBJ482" s="49"/>
      <c r="JBK482" s="49"/>
      <c r="JBL482" s="49"/>
      <c r="JBM482" s="49"/>
      <c r="JBN482" s="49"/>
      <c r="JBO482" s="49"/>
      <c r="JBP482" s="49"/>
      <c r="JBQ482" s="49"/>
      <c r="JBR482" s="49"/>
      <c r="JBS482" s="49"/>
      <c r="JBT482" s="49"/>
      <c r="JBU482" s="49"/>
      <c r="JBV482" s="49"/>
      <c r="JBW482" s="49"/>
      <c r="JBX482" s="49"/>
      <c r="JBY482" s="49"/>
      <c r="JBZ482" s="49"/>
      <c r="JCA482" s="49"/>
      <c r="JCB482" s="49"/>
      <c r="JCC482" s="49"/>
      <c r="JCD482" s="49"/>
      <c r="JCE482" s="49"/>
      <c r="JCF482" s="49"/>
      <c r="JCG482" s="49"/>
      <c r="JCH482" s="49"/>
      <c r="JCI482" s="49"/>
      <c r="JCJ482" s="49"/>
      <c r="JCK482" s="49"/>
      <c r="JCL482" s="49"/>
      <c r="JCM482" s="49"/>
      <c r="JCN482" s="49"/>
      <c r="JCO482" s="49"/>
      <c r="JCP482" s="49"/>
      <c r="JCQ482" s="49"/>
      <c r="JCR482" s="49"/>
      <c r="JCS482" s="49"/>
      <c r="JCT482" s="49"/>
      <c r="JCU482" s="49"/>
      <c r="JCV482" s="49"/>
      <c r="JCW482" s="49"/>
      <c r="JCX482" s="49"/>
      <c r="JCY482" s="49"/>
      <c r="JCZ482" s="49"/>
      <c r="JDA482" s="49"/>
      <c r="JDB482" s="49"/>
      <c r="JDC482" s="49"/>
      <c r="JDD482" s="49"/>
      <c r="JDE482" s="49"/>
      <c r="JDF482" s="49"/>
      <c r="JDG482" s="49"/>
      <c r="JDH482" s="49"/>
      <c r="JDI482" s="49"/>
      <c r="JDJ482" s="49"/>
      <c r="JDK482" s="49"/>
      <c r="JDL482" s="49"/>
      <c r="JDM482" s="49"/>
      <c r="JDN482" s="49"/>
      <c r="JDO482" s="49"/>
      <c r="JDP482" s="49"/>
      <c r="JDQ482" s="49"/>
      <c r="JDR482" s="49"/>
      <c r="JDS482" s="49"/>
      <c r="JDT482" s="49"/>
      <c r="JDU482" s="49"/>
      <c r="JDV482" s="49"/>
      <c r="JDW482" s="49"/>
      <c r="JDX482" s="49"/>
      <c r="JDY482" s="49"/>
      <c r="JDZ482" s="49"/>
      <c r="JEA482" s="49"/>
      <c r="JEB482" s="49"/>
      <c r="JEC482" s="49"/>
      <c r="JED482" s="49"/>
      <c r="JEE482" s="49"/>
      <c r="JEF482" s="49"/>
      <c r="JEG482" s="49"/>
      <c r="JEH482" s="49"/>
      <c r="JEI482" s="49"/>
      <c r="JEJ482" s="49"/>
      <c r="JEK482" s="49"/>
      <c r="JEL482" s="49"/>
      <c r="JEM482" s="49"/>
      <c r="JEN482" s="49"/>
      <c r="JEO482" s="49"/>
      <c r="JEP482" s="49"/>
      <c r="JEQ482" s="49"/>
      <c r="JER482" s="49"/>
      <c r="JES482" s="49"/>
      <c r="JET482" s="49"/>
      <c r="JEU482" s="49"/>
      <c r="JEV482" s="49"/>
      <c r="JEW482" s="49"/>
      <c r="JEX482" s="49"/>
      <c r="JEY482" s="49"/>
      <c r="JEZ482" s="49"/>
      <c r="JFA482" s="49"/>
      <c r="JFB482" s="49"/>
      <c r="JFC482" s="49"/>
      <c r="JFD482" s="49"/>
      <c r="JFE482" s="49"/>
      <c r="JFF482" s="49"/>
      <c r="JFG482" s="49"/>
      <c r="JFH482" s="49"/>
      <c r="JFI482" s="49"/>
      <c r="JFJ482" s="49"/>
      <c r="JFK482" s="49"/>
      <c r="JFL482" s="49"/>
      <c r="JFM482" s="49"/>
      <c r="JFN482" s="49"/>
      <c r="JFO482" s="49"/>
      <c r="JFP482" s="49"/>
      <c r="JFQ482" s="49"/>
      <c r="JFR482" s="49"/>
      <c r="JFS482" s="49"/>
      <c r="JFT482" s="49"/>
      <c r="JFU482" s="49"/>
      <c r="JFV482" s="49"/>
      <c r="JFW482" s="49"/>
      <c r="JFX482" s="49"/>
      <c r="JFY482" s="49"/>
      <c r="JFZ482" s="49"/>
      <c r="JGA482" s="49"/>
      <c r="JGB482" s="49"/>
      <c r="JGC482" s="49"/>
      <c r="JGD482" s="49"/>
      <c r="JGE482" s="49"/>
      <c r="JGF482" s="49"/>
      <c r="JGG482" s="49"/>
      <c r="JGH482" s="49"/>
      <c r="JGI482" s="49"/>
      <c r="JGJ482" s="49"/>
      <c r="JGK482" s="49"/>
      <c r="JGL482" s="49"/>
      <c r="JGM482" s="49"/>
      <c r="JGN482" s="49"/>
      <c r="JGO482" s="49"/>
      <c r="JGP482" s="49"/>
      <c r="JGQ482" s="49"/>
      <c r="JGR482" s="49"/>
      <c r="JGS482" s="49"/>
      <c r="JGT482" s="49"/>
      <c r="JGU482" s="49"/>
      <c r="JGV482" s="49"/>
      <c r="JGW482" s="49"/>
      <c r="JGX482" s="49"/>
      <c r="JGY482" s="49"/>
      <c r="JGZ482" s="49"/>
      <c r="JHA482" s="49"/>
      <c r="JHB482" s="49"/>
      <c r="JHC482" s="49"/>
      <c r="JHD482" s="49"/>
      <c r="JHE482" s="49"/>
      <c r="JHF482" s="49"/>
      <c r="JHG482" s="49"/>
      <c r="JHH482" s="49"/>
      <c r="JHI482" s="49"/>
      <c r="JHJ482" s="49"/>
      <c r="JHK482" s="49"/>
      <c r="JHL482" s="49"/>
      <c r="JHM482" s="49"/>
      <c r="JHN482" s="49"/>
      <c r="JHO482" s="49"/>
      <c r="JHP482" s="49"/>
      <c r="JHQ482" s="49"/>
      <c r="JHR482" s="49"/>
      <c r="JHS482" s="49"/>
      <c r="JHT482" s="49"/>
      <c r="JHU482" s="49"/>
      <c r="JHV482" s="49"/>
      <c r="JHW482" s="49"/>
      <c r="JHX482" s="49"/>
      <c r="JHY482" s="49"/>
      <c r="JHZ482" s="49"/>
      <c r="JIA482" s="49"/>
      <c r="JIB482" s="49"/>
      <c r="JIC482" s="49"/>
      <c r="JID482" s="49"/>
      <c r="JIE482" s="49"/>
      <c r="JIF482" s="49"/>
      <c r="JIG482" s="49"/>
      <c r="JIH482" s="49"/>
      <c r="JII482" s="49"/>
      <c r="JIJ482" s="49"/>
      <c r="JIK482" s="49"/>
      <c r="JIL482" s="49"/>
      <c r="JIM482" s="49"/>
      <c r="JIN482" s="49"/>
      <c r="JIO482" s="49"/>
      <c r="JIP482" s="49"/>
      <c r="JIQ482" s="49"/>
      <c r="JIR482" s="49"/>
      <c r="JIS482" s="49"/>
      <c r="JIT482" s="49"/>
      <c r="JIU482" s="49"/>
      <c r="JIV482" s="49"/>
      <c r="JIW482" s="49"/>
      <c r="JIX482" s="49"/>
      <c r="JIY482" s="49"/>
      <c r="JIZ482" s="49"/>
      <c r="JJA482" s="49"/>
      <c r="JJB482" s="49"/>
      <c r="JJC482" s="49"/>
      <c r="JJD482" s="49"/>
      <c r="JJE482" s="49"/>
      <c r="JJF482" s="49"/>
      <c r="JJG482" s="49"/>
      <c r="JJH482" s="49"/>
      <c r="JJI482" s="49"/>
      <c r="JJJ482" s="49"/>
      <c r="JJK482" s="49"/>
      <c r="JJL482" s="49"/>
      <c r="JJM482" s="49"/>
      <c r="JJN482" s="49"/>
      <c r="JJO482" s="49"/>
      <c r="JJP482" s="49"/>
      <c r="JJQ482" s="49"/>
      <c r="JJR482" s="49"/>
      <c r="JJS482" s="49"/>
      <c r="JJT482" s="49"/>
      <c r="JJU482" s="49"/>
      <c r="JJV482" s="49"/>
      <c r="JJW482" s="49"/>
      <c r="JJX482" s="49"/>
      <c r="JJY482" s="49"/>
      <c r="JJZ482" s="49"/>
      <c r="JKA482" s="49"/>
      <c r="JKB482" s="49"/>
      <c r="JKC482" s="49"/>
      <c r="JKD482" s="49"/>
      <c r="JKE482" s="49"/>
      <c r="JKF482" s="49"/>
      <c r="JKG482" s="49"/>
      <c r="JKH482" s="49"/>
      <c r="JKI482" s="49"/>
      <c r="JKJ482" s="49"/>
      <c r="JKK482" s="49"/>
      <c r="JKL482" s="49"/>
      <c r="JKM482" s="49"/>
      <c r="JKN482" s="49"/>
      <c r="JKO482" s="49"/>
      <c r="JKP482" s="49"/>
      <c r="JKQ482" s="49"/>
      <c r="JKR482" s="49"/>
      <c r="JKS482" s="49"/>
      <c r="JKT482" s="49"/>
      <c r="JKU482" s="49"/>
      <c r="JKV482" s="49"/>
      <c r="JKW482" s="49"/>
      <c r="JKX482" s="49"/>
      <c r="JKY482" s="49"/>
      <c r="JKZ482" s="49"/>
      <c r="JLA482" s="49"/>
      <c r="JLB482" s="49"/>
      <c r="JLC482" s="49"/>
      <c r="JLD482" s="49"/>
      <c r="JLE482" s="49"/>
      <c r="JLF482" s="49"/>
      <c r="JLG482" s="49"/>
      <c r="JLH482" s="49"/>
      <c r="JLI482" s="49"/>
      <c r="JLJ482" s="49"/>
      <c r="JLK482" s="49"/>
      <c r="JLL482" s="49"/>
      <c r="JLM482" s="49"/>
      <c r="JLN482" s="49"/>
      <c r="JLO482" s="49"/>
      <c r="JLP482" s="49"/>
      <c r="JLQ482" s="49"/>
      <c r="JLR482" s="49"/>
      <c r="JLS482" s="49"/>
      <c r="JLT482" s="49"/>
      <c r="JLU482" s="49"/>
      <c r="JLV482" s="49"/>
      <c r="JLW482" s="49"/>
      <c r="JLX482" s="49"/>
      <c r="JLY482" s="49"/>
      <c r="JLZ482" s="49"/>
      <c r="JMA482" s="49"/>
      <c r="JMB482" s="49"/>
      <c r="JMC482" s="49"/>
      <c r="JMD482" s="49"/>
      <c r="JME482" s="49"/>
      <c r="JMF482" s="49"/>
      <c r="JMG482" s="49"/>
      <c r="JMH482" s="49"/>
      <c r="JMI482" s="49"/>
      <c r="JMJ482" s="49"/>
      <c r="JMK482" s="49"/>
      <c r="JML482" s="49"/>
      <c r="JMM482" s="49"/>
      <c r="JMN482" s="49"/>
      <c r="JMO482" s="49"/>
      <c r="JMP482" s="49"/>
      <c r="JMQ482" s="49"/>
      <c r="JMR482" s="49"/>
      <c r="JMS482" s="49"/>
      <c r="JMT482" s="49"/>
      <c r="JMU482" s="49"/>
      <c r="JMV482" s="49"/>
      <c r="JMW482" s="49"/>
      <c r="JMX482" s="49"/>
      <c r="JMY482" s="49"/>
      <c r="JMZ482" s="49"/>
      <c r="JNA482" s="49"/>
      <c r="JNB482" s="49"/>
      <c r="JNC482" s="49"/>
      <c r="JND482" s="49"/>
      <c r="JNE482" s="49"/>
      <c r="JNF482" s="49"/>
      <c r="JNG482" s="49"/>
      <c r="JNH482" s="49"/>
      <c r="JNI482" s="49"/>
      <c r="JNJ482" s="49"/>
      <c r="JNK482" s="49"/>
      <c r="JNL482" s="49"/>
      <c r="JNM482" s="49"/>
      <c r="JNN482" s="49"/>
      <c r="JNO482" s="49"/>
      <c r="JNP482" s="49"/>
      <c r="JNQ482" s="49"/>
      <c r="JNR482" s="49"/>
      <c r="JNS482" s="49"/>
      <c r="JNT482" s="49"/>
      <c r="JNU482" s="49"/>
      <c r="JNV482" s="49"/>
      <c r="JNW482" s="49"/>
      <c r="JNX482" s="49"/>
      <c r="JNY482" s="49"/>
      <c r="JNZ482" s="49"/>
      <c r="JOA482" s="49"/>
      <c r="JOB482" s="49"/>
      <c r="JOC482" s="49"/>
      <c r="JOD482" s="49"/>
      <c r="JOE482" s="49"/>
      <c r="JOF482" s="49"/>
      <c r="JOG482" s="49"/>
      <c r="JOH482" s="49"/>
      <c r="JOI482" s="49"/>
      <c r="JOJ482" s="49"/>
      <c r="JOK482" s="49"/>
      <c r="JOL482" s="49"/>
      <c r="JOM482" s="49"/>
      <c r="JON482" s="49"/>
      <c r="JOO482" s="49"/>
      <c r="JOP482" s="49"/>
      <c r="JOQ482" s="49"/>
      <c r="JOR482" s="49"/>
      <c r="JOS482" s="49"/>
      <c r="JOT482" s="49"/>
      <c r="JOU482" s="49"/>
      <c r="JOV482" s="49"/>
      <c r="JOW482" s="49"/>
      <c r="JOX482" s="49"/>
      <c r="JOY482" s="49"/>
      <c r="JOZ482" s="49"/>
      <c r="JPA482" s="49"/>
      <c r="JPB482" s="49"/>
      <c r="JPC482" s="49"/>
      <c r="JPD482" s="49"/>
      <c r="JPE482" s="49"/>
      <c r="JPF482" s="49"/>
      <c r="JPG482" s="49"/>
      <c r="JPH482" s="49"/>
      <c r="JPI482" s="49"/>
      <c r="JPJ482" s="49"/>
      <c r="JPK482" s="49"/>
      <c r="JPL482" s="49"/>
      <c r="JPM482" s="49"/>
      <c r="JPN482" s="49"/>
      <c r="JPO482" s="49"/>
      <c r="JPP482" s="49"/>
      <c r="JPQ482" s="49"/>
      <c r="JPR482" s="49"/>
      <c r="JPS482" s="49"/>
      <c r="JPT482" s="49"/>
      <c r="JPU482" s="49"/>
      <c r="JPV482" s="49"/>
      <c r="JPW482" s="49"/>
      <c r="JPX482" s="49"/>
      <c r="JPY482" s="49"/>
      <c r="JPZ482" s="49"/>
      <c r="JQA482" s="49"/>
      <c r="JQB482" s="49"/>
      <c r="JQC482" s="49"/>
      <c r="JQD482" s="49"/>
      <c r="JQE482" s="49"/>
      <c r="JQF482" s="49"/>
      <c r="JQG482" s="49"/>
      <c r="JQH482" s="49"/>
      <c r="JQI482" s="49"/>
      <c r="JQJ482" s="49"/>
      <c r="JQK482" s="49"/>
      <c r="JQL482" s="49"/>
      <c r="JQM482" s="49"/>
      <c r="JQN482" s="49"/>
      <c r="JQO482" s="49"/>
      <c r="JQP482" s="49"/>
      <c r="JQQ482" s="49"/>
      <c r="JQR482" s="49"/>
      <c r="JQS482" s="49"/>
      <c r="JQT482" s="49"/>
      <c r="JQU482" s="49"/>
      <c r="JQV482" s="49"/>
      <c r="JQW482" s="49"/>
      <c r="JQX482" s="49"/>
      <c r="JQY482" s="49"/>
      <c r="JQZ482" s="49"/>
      <c r="JRA482" s="49"/>
      <c r="JRB482" s="49"/>
      <c r="JRC482" s="49"/>
      <c r="JRD482" s="49"/>
      <c r="JRE482" s="49"/>
      <c r="JRF482" s="49"/>
      <c r="JRG482" s="49"/>
      <c r="JRH482" s="49"/>
      <c r="JRI482" s="49"/>
      <c r="JRJ482" s="49"/>
      <c r="JRK482" s="49"/>
      <c r="JRL482" s="49"/>
      <c r="JRM482" s="49"/>
      <c r="JRN482" s="49"/>
      <c r="JRO482" s="49"/>
      <c r="JRP482" s="49"/>
      <c r="JRQ482" s="49"/>
      <c r="JRR482" s="49"/>
      <c r="JRS482" s="49"/>
      <c r="JRT482" s="49"/>
      <c r="JRU482" s="49"/>
      <c r="JRV482" s="49"/>
      <c r="JRW482" s="49"/>
      <c r="JRX482" s="49"/>
      <c r="JRY482" s="49"/>
      <c r="JRZ482" s="49"/>
      <c r="JSA482" s="49"/>
      <c r="JSB482" s="49"/>
      <c r="JSC482" s="49"/>
      <c r="JSD482" s="49"/>
      <c r="JSE482" s="49"/>
      <c r="JSF482" s="49"/>
      <c r="JSG482" s="49"/>
      <c r="JSH482" s="49"/>
      <c r="JSI482" s="49"/>
      <c r="JSJ482" s="49"/>
      <c r="JSK482" s="49"/>
      <c r="JSL482" s="49"/>
      <c r="JSM482" s="49"/>
      <c r="JSN482" s="49"/>
      <c r="JSO482" s="49"/>
      <c r="JSP482" s="49"/>
      <c r="JSQ482" s="49"/>
      <c r="JSR482" s="49"/>
      <c r="JSS482" s="49"/>
      <c r="JST482" s="49"/>
      <c r="JSU482" s="49"/>
      <c r="JSV482" s="49"/>
      <c r="JSW482" s="49"/>
      <c r="JSX482" s="49"/>
      <c r="JSY482" s="49"/>
      <c r="JSZ482" s="49"/>
      <c r="JTA482" s="49"/>
      <c r="JTB482" s="49"/>
      <c r="JTC482" s="49"/>
      <c r="JTD482" s="49"/>
      <c r="JTE482" s="49"/>
      <c r="JTF482" s="49"/>
      <c r="JTG482" s="49"/>
      <c r="JTH482" s="49"/>
      <c r="JTI482" s="49"/>
      <c r="JTJ482" s="49"/>
      <c r="JTK482" s="49"/>
      <c r="JTL482" s="49"/>
      <c r="JTM482" s="49"/>
      <c r="JTN482" s="49"/>
      <c r="JTO482" s="49"/>
      <c r="JTP482" s="49"/>
      <c r="JTQ482" s="49"/>
      <c r="JTR482" s="49"/>
      <c r="JTS482" s="49"/>
      <c r="JTT482" s="49"/>
      <c r="JTU482" s="49"/>
      <c r="JTV482" s="49"/>
      <c r="JTW482" s="49"/>
      <c r="JTX482" s="49"/>
      <c r="JTY482" s="49"/>
      <c r="JTZ482" s="49"/>
      <c r="JUA482" s="49"/>
      <c r="JUB482" s="49"/>
      <c r="JUC482" s="49"/>
      <c r="JUD482" s="49"/>
      <c r="JUE482" s="49"/>
      <c r="JUF482" s="49"/>
      <c r="JUG482" s="49"/>
      <c r="JUH482" s="49"/>
      <c r="JUI482" s="49"/>
      <c r="JUJ482" s="49"/>
      <c r="JUK482" s="49"/>
      <c r="JUL482" s="49"/>
      <c r="JUM482" s="49"/>
      <c r="JUN482" s="49"/>
      <c r="JUO482" s="49"/>
      <c r="JUP482" s="49"/>
      <c r="JUQ482" s="49"/>
      <c r="JUR482" s="49"/>
      <c r="JUS482" s="49"/>
      <c r="JUT482" s="49"/>
      <c r="JUU482" s="49"/>
      <c r="JUV482" s="49"/>
      <c r="JUW482" s="49"/>
      <c r="JUX482" s="49"/>
      <c r="JUY482" s="49"/>
      <c r="JUZ482" s="49"/>
      <c r="JVA482" s="49"/>
      <c r="JVB482" s="49"/>
      <c r="JVC482" s="49"/>
      <c r="JVD482" s="49"/>
      <c r="JVE482" s="49"/>
      <c r="JVF482" s="49"/>
      <c r="JVG482" s="49"/>
      <c r="JVH482" s="49"/>
      <c r="JVI482" s="49"/>
      <c r="JVJ482" s="49"/>
      <c r="JVK482" s="49"/>
      <c r="JVL482" s="49"/>
      <c r="JVM482" s="49"/>
      <c r="JVN482" s="49"/>
      <c r="JVO482" s="49"/>
      <c r="JVP482" s="49"/>
      <c r="JVQ482" s="49"/>
      <c r="JVR482" s="49"/>
      <c r="JVS482" s="49"/>
      <c r="JVT482" s="49"/>
      <c r="JVU482" s="49"/>
      <c r="JVV482" s="49"/>
      <c r="JVW482" s="49"/>
      <c r="JVX482" s="49"/>
      <c r="JVY482" s="49"/>
      <c r="JVZ482" s="49"/>
      <c r="JWA482" s="49"/>
      <c r="JWB482" s="49"/>
      <c r="JWC482" s="49"/>
      <c r="JWD482" s="49"/>
      <c r="JWE482" s="49"/>
      <c r="JWF482" s="49"/>
      <c r="JWG482" s="49"/>
      <c r="JWH482" s="49"/>
      <c r="JWI482" s="49"/>
      <c r="JWJ482" s="49"/>
      <c r="JWK482" s="49"/>
      <c r="JWL482" s="49"/>
      <c r="JWM482" s="49"/>
      <c r="JWN482" s="49"/>
      <c r="JWO482" s="49"/>
      <c r="JWP482" s="49"/>
      <c r="JWQ482" s="49"/>
      <c r="JWR482" s="49"/>
      <c r="JWS482" s="49"/>
      <c r="JWT482" s="49"/>
      <c r="JWU482" s="49"/>
      <c r="JWV482" s="49"/>
      <c r="JWW482" s="49"/>
      <c r="JWX482" s="49"/>
      <c r="JWY482" s="49"/>
      <c r="JWZ482" s="49"/>
      <c r="JXA482" s="49"/>
      <c r="JXB482" s="49"/>
      <c r="JXC482" s="49"/>
      <c r="JXD482" s="49"/>
      <c r="JXE482" s="49"/>
      <c r="JXF482" s="49"/>
      <c r="JXG482" s="49"/>
      <c r="JXH482" s="49"/>
      <c r="JXI482" s="49"/>
      <c r="JXJ482" s="49"/>
      <c r="JXK482" s="49"/>
      <c r="JXL482" s="49"/>
      <c r="JXM482" s="49"/>
      <c r="JXN482" s="49"/>
      <c r="JXO482" s="49"/>
      <c r="JXP482" s="49"/>
      <c r="JXQ482" s="49"/>
      <c r="JXR482" s="49"/>
      <c r="JXS482" s="49"/>
      <c r="JXT482" s="49"/>
      <c r="JXU482" s="49"/>
      <c r="JXV482" s="49"/>
      <c r="JXW482" s="49"/>
      <c r="JXX482" s="49"/>
      <c r="JXY482" s="49"/>
      <c r="JXZ482" s="49"/>
      <c r="JYA482" s="49"/>
      <c r="JYB482" s="49"/>
      <c r="JYC482" s="49"/>
      <c r="JYD482" s="49"/>
      <c r="JYE482" s="49"/>
      <c r="JYF482" s="49"/>
      <c r="JYG482" s="49"/>
      <c r="JYH482" s="49"/>
      <c r="JYI482" s="49"/>
      <c r="JYJ482" s="49"/>
      <c r="JYK482" s="49"/>
      <c r="JYL482" s="49"/>
      <c r="JYM482" s="49"/>
      <c r="JYN482" s="49"/>
      <c r="JYO482" s="49"/>
      <c r="JYP482" s="49"/>
      <c r="JYQ482" s="49"/>
      <c r="JYR482" s="49"/>
      <c r="JYS482" s="49"/>
      <c r="JYT482" s="49"/>
      <c r="JYU482" s="49"/>
      <c r="JYV482" s="49"/>
      <c r="JYW482" s="49"/>
      <c r="JYX482" s="49"/>
      <c r="JYY482" s="49"/>
      <c r="JYZ482" s="49"/>
      <c r="JZA482" s="49"/>
      <c r="JZB482" s="49"/>
      <c r="JZC482" s="49"/>
      <c r="JZD482" s="49"/>
      <c r="JZE482" s="49"/>
      <c r="JZF482" s="49"/>
      <c r="JZG482" s="49"/>
      <c r="JZH482" s="49"/>
      <c r="JZI482" s="49"/>
      <c r="JZJ482" s="49"/>
      <c r="JZK482" s="49"/>
      <c r="JZL482" s="49"/>
      <c r="JZM482" s="49"/>
      <c r="JZN482" s="49"/>
      <c r="JZO482" s="49"/>
      <c r="JZP482" s="49"/>
      <c r="JZQ482" s="49"/>
      <c r="JZR482" s="49"/>
      <c r="JZS482" s="49"/>
      <c r="JZT482" s="49"/>
      <c r="JZU482" s="49"/>
      <c r="JZV482" s="49"/>
      <c r="JZW482" s="49"/>
      <c r="JZX482" s="49"/>
      <c r="JZY482" s="49"/>
      <c r="JZZ482" s="49"/>
      <c r="KAA482" s="49"/>
      <c r="KAB482" s="49"/>
      <c r="KAC482" s="49"/>
      <c r="KAD482" s="49"/>
      <c r="KAE482" s="49"/>
      <c r="KAF482" s="49"/>
      <c r="KAG482" s="49"/>
      <c r="KAH482" s="49"/>
      <c r="KAI482" s="49"/>
      <c r="KAJ482" s="49"/>
      <c r="KAK482" s="49"/>
      <c r="KAL482" s="49"/>
      <c r="KAM482" s="49"/>
      <c r="KAN482" s="49"/>
      <c r="KAO482" s="49"/>
      <c r="KAP482" s="49"/>
      <c r="KAQ482" s="49"/>
      <c r="KAR482" s="49"/>
      <c r="KAS482" s="49"/>
      <c r="KAT482" s="49"/>
      <c r="KAU482" s="49"/>
      <c r="KAV482" s="49"/>
      <c r="KAW482" s="49"/>
      <c r="KAX482" s="49"/>
      <c r="KAY482" s="49"/>
      <c r="KAZ482" s="49"/>
      <c r="KBA482" s="49"/>
      <c r="KBB482" s="49"/>
      <c r="KBC482" s="49"/>
      <c r="KBD482" s="49"/>
      <c r="KBE482" s="49"/>
      <c r="KBF482" s="49"/>
      <c r="KBG482" s="49"/>
      <c r="KBH482" s="49"/>
      <c r="KBI482" s="49"/>
      <c r="KBJ482" s="49"/>
      <c r="KBK482" s="49"/>
      <c r="KBL482" s="49"/>
      <c r="KBM482" s="49"/>
      <c r="KBN482" s="49"/>
      <c r="KBO482" s="49"/>
      <c r="KBP482" s="49"/>
      <c r="KBQ482" s="49"/>
      <c r="KBR482" s="49"/>
      <c r="KBS482" s="49"/>
      <c r="KBT482" s="49"/>
      <c r="KBU482" s="49"/>
      <c r="KBV482" s="49"/>
      <c r="KBW482" s="49"/>
      <c r="KBX482" s="49"/>
      <c r="KBY482" s="49"/>
      <c r="KBZ482" s="49"/>
      <c r="KCA482" s="49"/>
      <c r="KCB482" s="49"/>
      <c r="KCC482" s="49"/>
      <c r="KCD482" s="49"/>
      <c r="KCE482" s="49"/>
      <c r="KCF482" s="49"/>
      <c r="KCG482" s="49"/>
      <c r="KCH482" s="49"/>
      <c r="KCI482" s="49"/>
      <c r="KCJ482" s="49"/>
      <c r="KCK482" s="49"/>
      <c r="KCL482" s="49"/>
      <c r="KCM482" s="49"/>
      <c r="KCN482" s="49"/>
      <c r="KCO482" s="49"/>
      <c r="KCP482" s="49"/>
      <c r="KCQ482" s="49"/>
      <c r="KCR482" s="49"/>
      <c r="KCS482" s="49"/>
      <c r="KCT482" s="49"/>
      <c r="KCU482" s="49"/>
      <c r="KCV482" s="49"/>
      <c r="KCW482" s="49"/>
      <c r="KCX482" s="49"/>
      <c r="KCY482" s="49"/>
      <c r="KCZ482" s="49"/>
      <c r="KDA482" s="49"/>
      <c r="KDB482" s="49"/>
      <c r="KDC482" s="49"/>
      <c r="KDD482" s="49"/>
      <c r="KDE482" s="49"/>
      <c r="KDF482" s="49"/>
      <c r="KDG482" s="49"/>
      <c r="KDH482" s="49"/>
      <c r="KDI482" s="49"/>
      <c r="KDJ482" s="49"/>
      <c r="KDK482" s="49"/>
      <c r="KDL482" s="49"/>
      <c r="KDM482" s="49"/>
      <c r="KDN482" s="49"/>
      <c r="KDO482" s="49"/>
      <c r="KDP482" s="49"/>
      <c r="KDQ482" s="49"/>
      <c r="KDR482" s="49"/>
      <c r="KDS482" s="49"/>
      <c r="KDT482" s="49"/>
      <c r="KDU482" s="49"/>
      <c r="KDV482" s="49"/>
      <c r="KDW482" s="49"/>
      <c r="KDX482" s="49"/>
      <c r="KDY482" s="49"/>
      <c r="KDZ482" s="49"/>
      <c r="KEA482" s="49"/>
      <c r="KEB482" s="49"/>
      <c r="KEC482" s="49"/>
      <c r="KED482" s="49"/>
      <c r="KEE482" s="49"/>
      <c r="KEF482" s="49"/>
      <c r="KEG482" s="49"/>
      <c r="KEH482" s="49"/>
      <c r="KEI482" s="49"/>
      <c r="KEJ482" s="49"/>
      <c r="KEK482" s="49"/>
      <c r="KEL482" s="49"/>
      <c r="KEM482" s="49"/>
      <c r="KEN482" s="49"/>
      <c r="KEO482" s="49"/>
      <c r="KEP482" s="49"/>
      <c r="KEQ482" s="49"/>
      <c r="KER482" s="49"/>
      <c r="KES482" s="49"/>
      <c r="KET482" s="49"/>
      <c r="KEU482" s="49"/>
      <c r="KEV482" s="49"/>
      <c r="KEW482" s="49"/>
      <c r="KEX482" s="49"/>
      <c r="KEY482" s="49"/>
      <c r="KEZ482" s="49"/>
      <c r="KFA482" s="49"/>
      <c r="KFB482" s="49"/>
      <c r="KFC482" s="49"/>
      <c r="KFD482" s="49"/>
      <c r="KFE482" s="49"/>
      <c r="KFF482" s="49"/>
      <c r="KFG482" s="49"/>
      <c r="KFH482" s="49"/>
      <c r="KFI482" s="49"/>
      <c r="KFJ482" s="49"/>
      <c r="KFK482" s="49"/>
      <c r="KFL482" s="49"/>
      <c r="KFM482" s="49"/>
      <c r="KFN482" s="49"/>
      <c r="KFO482" s="49"/>
      <c r="KFP482" s="49"/>
      <c r="KFQ482" s="49"/>
      <c r="KFR482" s="49"/>
      <c r="KFS482" s="49"/>
      <c r="KFT482" s="49"/>
      <c r="KFU482" s="49"/>
      <c r="KFV482" s="49"/>
      <c r="KFW482" s="49"/>
      <c r="KFX482" s="49"/>
      <c r="KFY482" s="49"/>
      <c r="KFZ482" s="49"/>
      <c r="KGA482" s="49"/>
      <c r="KGB482" s="49"/>
      <c r="KGC482" s="49"/>
      <c r="KGD482" s="49"/>
      <c r="KGE482" s="49"/>
      <c r="KGF482" s="49"/>
      <c r="KGG482" s="49"/>
      <c r="KGH482" s="49"/>
      <c r="KGI482" s="49"/>
      <c r="KGJ482" s="49"/>
      <c r="KGK482" s="49"/>
      <c r="KGL482" s="49"/>
      <c r="KGM482" s="49"/>
      <c r="KGN482" s="49"/>
      <c r="KGO482" s="49"/>
      <c r="KGP482" s="49"/>
      <c r="KGQ482" s="49"/>
      <c r="KGR482" s="49"/>
      <c r="KGS482" s="49"/>
      <c r="KGT482" s="49"/>
      <c r="KGU482" s="49"/>
      <c r="KGV482" s="49"/>
      <c r="KGW482" s="49"/>
      <c r="KGX482" s="49"/>
      <c r="KGY482" s="49"/>
      <c r="KGZ482" s="49"/>
      <c r="KHA482" s="49"/>
      <c r="KHB482" s="49"/>
      <c r="KHC482" s="49"/>
      <c r="KHD482" s="49"/>
      <c r="KHE482" s="49"/>
      <c r="KHF482" s="49"/>
      <c r="KHG482" s="49"/>
      <c r="KHH482" s="49"/>
      <c r="KHI482" s="49"/>
      <c r="KHJ482" s="49"/>
      <c r="KHK482" s="49"/>
      <c r="KHL482" s="49"/>
      <c r="KHM482" s="49"/>
      <c r="KHN482" s="49"/>
      <c r="KHO482" s="49"/>
      <c r="KHP482" s="49"/>
      <c r="KHQ482" s="49"/>
      <c r="KHR482" s="49"/>
      <c r="KHS482" s="49"/>
      <c r="KHT482" s="49"/>
      <c r="KHU482" s="49"/>
      <c r="KHV482" s="49"/>
      <c r="KHW482" s="49"/>
      <c r="KHX482" s="49"/>
      <c r="KHY482" s="49"/>
      <c r="KHZ482" s="49"/>
      <c r="KIA482" s="49"/>
      <c r="KIB482" s="49"/>
      <c r="KIC482" s="49"/>
      <c r="KID482" s="49"/>
      <c r="KIE482" s="49"/>
      <c r="KIF482" s="49"/>
      <c r="KIG482" s="49"/>
      <c r="KIH482" s="49"/>
      <c r="KII482" s="49"/>
      <c r="KIJ482" s="49"/>
      <c r="KIK482" s="49"/>
      <c r="KIL482" s="49"/>
      <c r="KIM482" s="49"/>
      <c r="KIN482" s="49"/>
      <c r="KIO482" s="49"/>
      <c r="KIP482" s="49"/>
      <c r="KIQ482" s="49"/>
      <c r="KIR482" s="49"/>
      <c r="KIS482" s="49"/>
      <c r="KIT482" s="49"/>
      <c r="KIU482" s="49"/>
      <c r="KIV482" s="49"/>
      <c r="KIW482" s="49"/>
      <c r="KIX482" s="49"/>
      <c r="KIY482" s="49"/>
      <c r="KIZ482" s="49"/>
      <c r="KJA482" s="49"/>
      <c r="KJB482" s="49"/>
      <c r="KJC482" s="49"/>
      <c r="KJD482" s="49"/>
      <c r="KJE482" s="49"/>
      <c r="KJF482" s="49"/>
      <c r="KJG482" s="49"/>
      <c r="KJH482" s="49"/>
      <c r="KJI482" s="49"/>
      <c r="KJJ482" s="49"/>
      <c r="KJK482" s="49"/>
      <c r="KJL482" s="49"/>
      <c r="KJM482" s="49"/>
      <c r="KJN482" s="49"/>
      <c r="KJO482" s="49"/>
      <c r="KJP482" s="49"/>
      <c r="KJQ482" s="49"/>
      <c r="KJR482" s="49"/>
      <c r="KJS482" s="49"/>
      <c r="KJT482" s="49"/>
      <c r="KJU482" s="49"/>
      <c r="KJV482" s="49"/>
      <c r="KJW482" s="49"/>
      <c r="KJX482" s="49"/>
      <c r="KJY482" s="49"/>
      <c r="KJZ482" s="49"/>
      <c r="KKA482" s="49"/>
      <c r="KKB482" s="49"/>
      <c r="KKC482" s="49"/>
      <c r="KKD482" s="49"/>
      <c r="KKE482" s="49"/>
      <c r="KKF482" s="49"/>
      <c r="KKG482" s="49"/>
      <c r="KKH482" s="49"/>
      <c r="KKI482" s="49"/>
      <c r="KKJ482" s="49"/>
      <c r="KKK482" s="49"/>
      <c r="KKL482" s="49"/>
      <c r="KKM482" s="49"/>
      <c r="KKN482" s="49"/>
      <c r="KKO482" s="49"/>
      <c r="KKP482" s="49"/>
      <c r="KKQ482" s="49"/>
      <c r="KKR482" s="49"/>
      <c r="KKS482" s="49"/>
      <c r="KKT482" s="49"/>
      <c r="KKU482" s="49"/>
      <c r="KKV482" s="49"/>
      <c r="KKW482" s="49"/>
      <c r="KKX482" s="49"/>
      <c r="KKY482" s="49"/>
      <c r="KKZ482" s="49"/>
      <c r="KLA482" s="49"/>
      <c r="KLB482" s="49"/>
      <c r="KLC482" s="49"/>
      <c r="KLD482" s="49"/>
      <c r="KLE482" s="49"/>
      <c r="KLF482" s="49"/>
      <c r="KLG482" s="49"/>
      <c r="KLH482" s="49"/>
      <c r="KLI482" s="49"/>
      <c r="KLJ482" s="49"/>
      <c r="KLK482" s="49"/>
      <c r="KLL482" s="49"/>
      <c r="KLM482" s="49"/>
      <c r="KLN482" s="49"/>
      <c r="KLO482" s="49"/>
      <c r="KLP482" s="49"/>
      <c r="KLQ482" s="49"/>
      <c r="KLR482" s="49"/>
      <c r="KLS482" s="49"/>
      <c r="KLT482" s="49"/>
      <c r="KLU482" s="49"/>
      <c r="KLV482" s="49"/>
      <c r="KLW482" s="49"/>
      <c r="KLX482" s="49"/>
      <c r="KLY482" s="49"/>
      <c r="KLZ482" s="49"/>
      <c r="KMA482" s="49"/>
      <c r="KMB482" s="49"/>
      <c r="KMC482" s="49"/>
      <c r="KMD482" s="49"/>
      <c r="KME482" s="49"/>
      <c r="KMF482" s="49"/>
      <c r="KMG482" s="49"/>
      <c r="KMH482" s="49"/>
      <c r="KMI482" s="49"/>
      <c r="KMJ482" s="49"/>
      <c r="KMK482" s="49"/>
      <c r="KML482" s="49"/>
      <c r="KMM482" s="49"/>
      <c r="KMN482" s="49"/>
      <c r="KMO482" s="49"/>
      <c r="KMP482" s="49"/>
      <c r="KMQ482" s="49"/>
      <c r="KMR482" s="49"/>
      <c r="KMS482" s="49"/>
      <c r="KMT482" s="49"/>
      <c r="KMU482" s="49"/>
      <c r="KMV482" s="49"/>
      <c r="KMW482" s="49"/>
      <c r="KMX482" s="49"/>
      <c r="KMY482" s="49"/>
      <c r="KMZ482" s="49"/>
      <c r="KNA482" s="49"/>
      <c r="KNB482" s="49"/>
      <c r="KNC482" s="49"/>
      <c r="KND482" s="49"/>
      <c r="KNE482" s="49"/>
      <c r="KNF482" s="49"/>
      <c r="KNG482" s="49"/>
      <c r="KNH482" s="49"/>
      <c r="KNI482" s="49"/>
      <c r="KNJ482" s="49"/>
      <c r="KNK482" s="49"/>
      <c r="KNL482" s="49"/>
      <c r="KNM482" s="49"/>
      <c r="KNN482" s="49"/>
      <c r="KNO482" s="49"/>
      <c r="KNP482" s="49"/>
      <c r="KNQ482" s="49"/>
      <c r="KNR482" s="49"/>
      <c r="KNS482" s="49"/>
      <c r="KNT482" s="49"/>
      <c r="KNU482" s="49"/>
      <c r="KNV482" s="49"/>
      <c r="KNW482" s="49"/>
      <c r="KNX482" s="49"/>
      <c r="KNY482" s="49"/>
      <c r="KNZ482" s="49"/>
      <c r="KOA482" s="49"/>
      <c r="KOB482" s="49"/>
      <c r="KOC482" s="49"/>
      <c r="KOD482" s="49"/>
      <c r="KOE482" s="49"/>
      <c r="KOF482" s="49"/>
      <c r="KOG482" s="49"/>
      <c r="KOH482" s="49"/>
      <c r="KOI482" s="49"/>
      <c r="KOJ482" s="49"/>
      <c r="KOK482" s="49"/>
      <c r="KOL482" s="49"/>
      <c r="KOM482" s="49"/>
      <c r="KON482" s="49"/>
      <c r="KOO482" s="49"/>
      <c r="KOP482" s="49"/>
      <c r="KOQ482" s="49"/>
      <c r="KOR482" s="49"/>
      <c r="KOS482" s="49"/>
      <c r="KOT482" s="49"/>
      <c r="KOU482" s="49"/>
      <c r="KOV482" s="49"/>
      <c r="KOW482" s="49"/>
      <c r="KOX482" s="49"/>
      <c r="KOY482" s="49"/>
      <c r="KOZ482" s="49"/>
      <c r="KPA482" s="49"/>
      <c r="KPB482" s="49"/>
      <c r="KPC482" s="49"/>
      <c r="KPD482" s="49"/>
      <c r="KPE482" s="49"/>
      <c r="KPF482" s="49"/>
      <c r="KPG482" s="49"/>
      <c r="KPH482" s="49"/>
      <c r="KPI482" s="49"/>
      <c r="KPJ482" s="49"/>
      <c r="KPK482" s="49"/>
      <c r="KPL482" s="49"/>
      <c r="KPM482" s="49"/>
      <c r="KPN482" s="49"/>
      <c r="KPO482" s="49"/>
      <c r="KPP482" s="49"/>
      <c r="KPQ482" s="49"/>
      <c r="KPR482" s="49"/>
      <c r="KPS482" s="49"/>
      <c r="KPT482" s="49"/>
      <c r="KPU482" s="49"/>
      <c r="KPV482" s="49"/>
      <c r="KPW482" s="49"/>
      <c r="KPX482" s="49"/>
      <c r="KPY482" s="49"/>
      <c r="KPZ482" s="49"/>
      <c r="KQA482" s="49"/>
      <c r="KQB482" s="49"/>
      <c r="KQC482" s="49"/>
      <c r="KQD482" s="49"/>
      <c r="KQE482" s="49"/>
      <c r="KQF482" s="49"/>
      <c r="KQG482" s="49"/>
      <c r="KQH482" s="49"/>
      <c r="KQI482" s="49"/>
      <c r="KQJ482" s="49"/>
      <c r="KQK482" s="49"/>
      <c r="KQL482" s="49"/>
      <c r="KQM482" s="49"/>
      <c r="KQN482" s="49"/>
      <c r="KQO482" s="49"/>
      <c r="KQP482" s="49"/>
      <c r="KQQ482" s="49"/>
      <c r="KQR482" s="49"/>
      <c r="KQS482" s="49"/>
      <c r="KQT482" s="49"/>
      <c r="KQU482" s="49"/>
      <c r="KQV482" s="49"/>
      <c r="KQW482" s="49"/>
      <c r="KQX482" s="49"/>
      <c r="KQY482" s="49"/>
      <c r="KQZ482" s="49"/>
      <c r="KRA482" s="49"/>
      <c r="KRB482" s="49"/>
      <c r="KRC482" s="49"/>
      <c r="KRD482" s="49"/>
      <c r="KRE482" s="49"/>
      <c r="KRF482" s="49"/>
      <c r="KRG482" s="49"/>
      <c r="KRH482" s="49"/>
      <c r="KRI482" s="49"/>
      <c r="KRJ482" s="49"/>
      <c r="KRK482" s="49"/>
      <c r="KRL482" s="49"/>
      <c r="KRM482" s="49"/>
      <c r="KRN482" s="49"/>
      <c r="KRO482" s="49"/>
      <c r="KRP482" s="49"/>
      <c r="KRQ482" s="49"/>
      <c r="KRR482" s="49"/>
      <c r="KRS482" s="49"/>
      <c r="KRT482" s="49"/>
      <c r="KRU482" s="49"/>
      <c r="KRV482" s="49"/>
      <c r="KRW482" s="49"/>
      <c r="KRX482" s="49"/>
      <c r="KRY482" s="49"/>
      <c r="KRZ482" s="49"/>
      <c r="KSA482" s="49"/>
      <c r="KSB482" s="49"/>
      <c r="KSC482" s="49"/>
      <c r="KSD482" s="49"/>
      <c r="KSE482" s="49"/>
      <c r="KSF482" s="49"/>
      <c r="KSG482" s="49"/>
      <c r="KSH482" s="49"/>
      <c r="KSI482" s="49"/>
      <c r="KSJ482" s="49"/>
      <c r="KSK482" s="49"/>
      <c r="KSL482" s="49"/>
      <c r="KSM482" s="49"/>
      <c r="KSN482" s="49"/>
      <c r="KSO482" s="49"/>
      <c r="KSP482" s="49"/>
      <c r="KSQ482" s="49"/>
      <c r="KSR482" s="49"/>
      <c r="KSS482" s="49"/>
      <c r="KST482" s="49"/>
      <c r="KSU482" s="49"/>
      <c r="KSV482" s="49"/>
      <c r="KSW482" s="49"/>
      <c r="KSX482" s="49"/>
      <c r="KSY482" s="49"/>
      <c r="KSZ482" s="49"/>
      <c r="KTA482" s="49"/>
      <c r="KTB482" s="49"/>
      <c r="KTC482" s="49"/>
      <c r="KTD482" s="49"/>
      <c r="KTE482" s="49"/>
      <c r="KTF482" s="49"/>
      <c r="KTG482" s="49"/>
      <c r="KTH482" s="49"/>
      <c r="KTI482" s="49"/>
      <c r="KTJ482" s="49"/>
      <c r="KTK482" s="49"/>
      <c r="KTL482" s="49"/>
      <c r="KTM482" s="49"/>
      <c r="KTN482" s="49"/>
      <c r="KTO482" s="49"/>
      <c r="KTP482" s="49"/>
      <c r="KTQ482" s="49"/>
      <c r="KTR482" s="49"/>
      <c r="KTS482" s="49"/>
      <c r="KTT482" s="49"/>
      <c r="KTU482" s="49"/>
      <c r="KTV482" s="49"/>
      <c r="KTW482" s="49"/>
      <c r="KTX482" s="49"/>
      <c r="KTY482" s="49"/>
      <c r="KTZ482" s="49"/>
      <c r="KUA482" s="49"/>
      <c r="KUB482" s="49"/>
      <c r="KUC482" s="49"/>
      <c r="KUD482" s="49"/>
      <c r="KUE482" s="49"/>
      <c r="KUF482" s="49"/>
      <c r="KUG482" s="49"/>
      <c r="KUH482" s="49"/>
      <c r="KUI482" s="49"/>
      <c r="KUJ482" s="49"/>
      <c r="KUK482" s="49"/>
      <c r="KUL482" s="49"/>
      <c r="KUM482" s="49"/>
      <c r="KUN482" s="49"/>
      <c r="KUO482" s="49"/>
      <c r="KUP482" s="49"/>
      <c r="KUQ482" s="49"/>
      <c r="KUR482" s="49"/>
      <c r="KUS482" s="49"/>
      <c r="KUT482" s="49"/>
      <c r="KUU482" s="49"/>
      <c r="KUV482" s="49"/>
      <c r="KUW482" s="49"/>
      <c r="KUX482" s="49"/>
      <c r="KUY482" s="49"/>
      <c r="KUZ482" s="49"/>
      <c r="KVA482" s="49"/>
      <c r="KVB482" s="49"/>
      <c r="KVC482" s="49"/>
      <c r="KVD482" s="49"/>
      <c r="KVE482" s="49"/>
      <c r="KVF482" s="49"/>
      <c r="KVG482" s="49"/>
      <c r="KVH482" s="49"/>
      <c r="KVI482" s="49"/>
      <c r="KVJ482" s="49"/>
      <c r="KVK482" s="49"/>
      <c r="KVL482" s="49"/>
      <c r="KVM482" s="49"/>
      <c r="KVN482" s="49"/>
      <c r="KVO482" s="49"/>
      <c r="KVP482" s="49"/>
      <c r="KVQ482" s="49"/>
      <c r="KVR482" s="49"/>
      <c r="KVS482" s="49"/>
      <c r="KVT482" s="49"/>
      <c r="KVU482" s="49"/>
      <c r="KVV482" s="49"/>
      <c r="KVW482" s="49"/>
      <c r="KVX482" s="49"/>
      <c r="KVY482" s="49"/>
      <c r="KVZ482" s="49"/>
      <c r="KWA482" s="49"/>
      <c r="KWB482" s="49"/>
      <c r="KWC482" s="49"/>
      <c r="KWD482" s="49"/>
      <c r="KWE482" s="49"/>
      <c r="KWF482" s="49"/>
      <c r="KWG482" s="49"/>
      <c r="KWH482" s="49"/>
      <c r="KWI482" s="49"/>
      <c r="KWJ482" s="49"/>
      <c r="KWK482" s="49"/>
      <c r="KWL482" s="49"/>
      <c r="KWM482" s="49"/>
      <c r="KWN482" s="49"/>
      <c r="KWO482" s="49"/>
      <c r="KWP482" s="49"/>
      <c r="KWQ482" s="49"/>
      <c r="KWR482" s="49"/>
      <c r="KWS482" s="49"/>
      <c r="KWT482" s="49"/>
      <c r="KWU482" s="49"/>
      <c r="KWV482" s="49"/>
      <c r="KWW482" s="49"/>
      <c r="KWX482" s="49"/>
      <c r="KWY482" s="49"/>
      <c r="KWZ482" s="49"/>
      <c r="KXA482" s="49"/>
      <c r="KXB482" s="49"/>
      <c r="KXC482" s="49"/>
      <c r="KXD482" s="49"/>
      <c r="KXE482" s="49"/>
      <c r="KXF482" s="49"/>
      <c r="KXG482" s="49"/>
      <c r="KXH482" s="49"/>
      <c r="KXI482" s="49"/>
      <c r="KXJ482" s="49"/>
      <c r="KXK482" s="49"/>
      <c r="KXL482" s="49"/>
      <c r="KXM482" s="49"/>
      <c r="KXN482" s="49"/>
      <c r="KXO482" s="49"/>
      <c r="KXP482" s="49"/>
      <c r="KXQ482" s="49"/>
      <c r="KXR482" s="49"/>
      <c r="KXS482" s="49"/>
      <c r="KXT482" s="49"/>
      <c r="KXU482" s="49"/>
      <c r="KXV482" s="49"/>
      <c r="KXW482" s="49"/>
      <c r="KXX482" s="49"/>
      <c r="KXY482" s="49"/>
      <c r="KXZ482" s="49"/>
      <c r="KYA482" s="49"/>
      <c r="KYB482" s="49"/>
      <c r="KYC482" s="49"/>
      <c r="KYD482" s="49"/>
      <c r="KYE482" s="49"/>
      <c r="KYF482" s="49"/>
      <c r="KYG482" s="49"/>
      <c r="KYH482" s="49"/>
      <c r="KYI482" s="49"/>
      <c r="KYJ482" s="49"/>
      <c r="KYK482" s="49"/>
      <c r="KYL482" s="49"/>
      <c r="KYM482" s="49"/>
      <c r="KYN482" s="49"/>
      <c r="KYO482" s="49"/>
      <c r="KYP482" s="49"/>
      <c r="KYQ482" s="49"/>
      <c r="KYR482" s="49"/>
      <c r="KYS482" s="49"/>
      <c r="KYT482" s="49"/>
      <c r="KYU482" s="49"/>
      <c r="KYV482" s="49"/>
      <c r="KYW482" s="49"/>
      <c r="KYX482" s="49"/>
      <c r="KYY482" s="49"/>
      <c r="KYZ482" s="49"/>
      <c r="KZA482" s="49"/>
      <c r="KZB482" s="49"/>
      <c r="KZC482" s="49"/>
      <c r="KZD482" s="49"/>
      <c r="KZE482" s="49"/>
      <c r="KZF482" s="49"/>
      <c r="KZG482" s="49"/>
      <c r="KZH482" s="49"/>
      <c r="KZI482" s="49"/>
      <c r="KZJ482" s="49"/>
      <c r="KZK482" s="49"/>
      <c r="KZL482" s="49"/>
      <c r="KZM482" s="49"/>
      <c r="KZN482" s="49"/>
      <c r="KZO482" s="49"/>
      <c r="KZP482" s="49"/>
      <c r="KZQ482" s="49"/>
      <c r="KZR482" s="49"/>
      <c r="KZS482" s="49"/>
      <c r="KZT482" s="49"/>
      <c r="KZU482" s="49"/>
      <c r="KZV482" s="49"/>
      <c r="KZW482" s="49"/>
      <c r="KZX482" s="49"/>
      <c r="KZY482" s="49"/>
      <c r="KZZ482" s="49"/>
      <c r="LAA482" s="49"/>
      <c r="LAB482" s="49"/>
      <c r="LAC482" s="49"/>
      <c r="LAD482" s="49"/>
      <c r="LAE482" s="49"/>
      <c r="LAF482" s="49"/>
      <c r="LAG482" s="49"/>
      <c r="LAH482" s="49"/>
      <c r="LAI482" s="49"/>
      <c r="LAJ482" s="49"/>
      <c r="LAK482" s="49"/>
      <c r="LAL482" s="49"/>
      <c r="LAM482" s="49"/>
      <c r="LAN482" s="49"/>
      <c r="LAO482" s="49"/>
      <c r="LAP482" s="49"/>
      <c r="LAQ482" s="49"/>
      <c r="LAR482" s="49"/>
      <c r="LAS482" s="49"/>
      <c r="LAT482" s="49"/>
      <c r="LAU482" s="49"/>
      <c r="LAV482" s="49"/>
      <c r="LAW482" s="49"/>
      <c r="LAX482" s="49"/>
      <c r="LAY482" s="49"/>
      <c r="LAZ482" s="49"/>
      <c r="LBA482" s="49"/>
      <c r="LBB482" s="49"/>
      <c r="LBC482" s="49"/>
      <c r="LBD482" s="49"/>
      <c r="LBE482" s="49"/>
      <c r="LBF482" s="49"/>
      <c r="LBG482" s="49"/>
      <c r="LBH482" s="49"/>
      <c r="LBI482" s="49"/>
      <c r="LBJ482" s="49"/>
      <c r="LBK482" s="49"/>
      <c r="LBL482" s="49"/>
      <c r="LBM482" s="49"/>
      <c r="LBN482" s="49"/>
      <c r="LBO482" s="49"/>
      <c r="LBP482" s="49"/>
      <c r="LBQ482" s="49"/>
      <c r="LBR482" s="49"/>
      <c r="LBS482" s="49"/>
      <c r="LBT482" s="49"/>
      <c r="LBU482" s="49"/>
      <c r="LBV482" s="49"/>
      <c r="LBW482" s="49"/>
      <c r="LBX482" s="49"/>
      <c r="LBY482" s="49"/>
      <c r="LBZ482" s="49"/>
      <c r="LCA482" s="49"/>
      <c r="LCB482" s="49"/>
      <c r="LCC482" s="49"/>
      <c r="LCD482" s="49"/>
      <c r="LCE482" s="49"/>
      <c r="LCF482" s="49"/>
      <c r="LCG482" s="49"/>
      <c r="LCH482" s="49"/>
      <c r="LCI482" s="49"/>
      <c r="LCJ482" s="49"/>
      <c r="LCK482" s="49"/>
      <c r="LCL482" s="49"/>
      <c r="LCM482" s="49"/>
      <c r="LCN482" s="49"/>
      <c r="LCO482" s="49"/>
      <c r="LCP482" s="49"/>
      <c r="LCQ482" s="49"/>
      <c r="LCR482" s="49"/>
      <c r="LCS482" s="49"/>
      <c r="LCT482" s="49"/>
      <c r="LCU482" s="49"/>
      <c r="LCV482" s="49"/>
      <c r="LCW482" s="49"/>
      <c r="LCX482" s="49"/>
      <c r="LCY482" s="49"/>
      <c r="LCZ482" s="49"/>
      <c r="LDA482" s="49"/>
      <c r="LDB482" s="49"/>
      <c r="LDC482" s="49"/>
      <c r="LDD482" s="49"/>
      <c r="LDE482" s="49"/>
      <c r="LDF482" s="49"/>
      <c r="LDG482" s="49"/>
      <c r="LDH482" s="49"/>
      <c r="LDI482" s="49"/>
      <c r="LDJ482" s="49"/>
      <c r="LDK482" s="49"/>
      <c r="LDL482" s="49"/>
      <c r="LDM482" s="49"/>
      <c r="LDN482" s="49"/>
      <c r="LDO482" s="49"/>
      <c r="LDP482" s="49"/>
      <c r="LDQ482" s="49"/>
      <c r="LDR482" s="49"/>
      <c r="LDS482" s="49"/>
      <c r="LDT482" s="49"/>
      <c r="LDU482" s="49"/>
      <c r="LDV482" s="49"/>
      <c r="LDW482" s="49"/>
      <c r="LDX482" s="49"/>
      <c r="LDY482" s="49"/>
      <c r="LDZ482" s="49"/>
      <c r="LEA482" s="49"/>
      <c r="LEB482" s="49"/>
      <c r="LEC482" s="49"/>
      <c r="LED482" s="49"/>
      <c r="LEE482" s="49"/>
      <c r="LEF482" s="49"/>
      <c r="LEG482" s="49"/>
      <c r="LEH482" s="49"/>
      <c r="LEI482" s="49"/>
      <c r="LEJ482" s="49"/>
      <c r="LEK482" s="49"/>
      <c r="LEL482" s="49"/>
      <c r="LEM482" s="49"/>
      <c r="LEN482" s="49"/>
      <c r="LEO482" s="49"/>
      <c r="LEP482" s="49"/>
      <c r="LEQ482" s="49"/>
      <c r="LER482" s="49"/>
      <c r="LES482" s="49"/>
      <c r="LET482" s="49"/>
      <c r="LEU482" s="49"/>
      <c r="LEV482" s="49"/>
      <c r="LEW482" s="49"/>
      <c r="LEX482" s="49"/>
      <c r="LEY482" s="49"/>
      <c r="LEZ482" s="49"/>
      <c r="LFA482" s="49"/>
      <c r="LFB482" s="49"/>
      <c r="LFC482" s="49"/>
      <c r="LFD482" s="49"/>
      <c r="LFE482" s="49"/>
      <c r="LFF482" s="49"/>
      <c r="LFG482" s="49"/>
      <c r="LFH482" s="49"/>
      <c r="LFI482" s="49"/>
      <c r="LFJ482" s="49"/>
      <c r="LFK482" s="49"/>
      <c r="LFL482" s="49"/>
      <c r="LFM482" s="49"/>
      <c r="LFN482" s="49"/>
      <c r="LFO482" s="49"/>
      <c r="LFP482" s="49"/>
      <c r="LFQ482" s="49"/>
      <c r="LFR482" s="49"/>
      <c r="LFS482" s="49"/>
      <c r="LFT482" s="49"/>
      <c r="LFU482" s="49"/>
      <c r="LFV482" s="49"/>
      <c r="LFW482" s="49"/>
      <c r="LFX482" s="49"/>
      <c r="LFY482" s="49"/>
      <c r="LFZ482" s="49"/>
      <c r="LGA482" s="49"/>
      <c r="LGB482" s="49"/>
      <c r="LGC482" s="49"/>
      <c r="LGD482" s="49"/>
      <c r="LGE482" s="49"/>
      <c r="LGF482" s="49"/>
      <c r="LGG482" s="49"/>
      <c r="LGH482" s="49"/>
      <c r="LGI482" s="49"/>
      <c r="LGJ482" s="49"/>
      <c r="LGK482" s="49"/>
      <c r="LGL482" s="49"/>
      <c r="LGM482" s="49"/>
      <c r="LGN482" s="49"/>
      <c r="LGO482" s="49"/>
      <c r="LGP482" s="49"/>
      <c r="LGQ482" s="49"/>
      <c r="LGR482" s="49"/>
      <c r="LGS482" s="49"/>
      <c r="LGT482" s="49"/>
      <c r="LGU482" s="49"/>
      <c r="LGV482" s="49"/>
      <c r="LGW482" s="49"/>
      <c r="LGX482" s="49"/>
      <c r="LGY482" s="49"/>
      <c r="LGZ482" s="49"/>
      <c r="LHA482" s="49"/>
      <c r="LHB482" s="49"/>
      <c r="LHC482" s="49"/>
      <c r="LHD482" s="49"/>
      <c r="LHE482" s="49"/>
      <c r="LHF482" s="49"/>
      <c r="LHG482" s="49"/>
      <c r="LHH482" s="49"/>
      <c r="LHI482" s="49"/>
      <c r="LHJ482" s="49"/>
      <c r="LHK482" s="49"/>
      <c r="LHL482" s="49"/>
      <c r="LHM482" s="49"/>
      <c r="LHN482" s="49"/>
      <c r="LHO482" s="49"/>
      <c r="LHP482" s="49"/>
      <c r="LHQ482" s="49"/>
      <c r="LHR482" s="49"/>
      <c r="LHS482" s="49"/>
      <c r="LHT482" s="49"/>
      <c r="LHU482" s="49"/>
      <c r="LHV482" s="49"/>
      <c r="LHW482" s="49"/>
      <c r="LHX482" s="49"/>
      <c r="LHY482" s="49"/>
      <c r="LHZ482" s="49"/>
      <c r="LIA482" s="49"/>
      <c r="LIB482" s="49"/>
      <c r="LIC482" s="49"/>
      <c r="LID482" s="49"/>
      <c r="LIE482" s="49"/>
      <c r="LIF482" s="49"/>
      <c r="LIG482" s="49"/>
      <c r="LIH482" s="49"/>
      <c r="LII482" s="49"/>
      <c r="LIJ482" s="49"/>
      <c r="LIK482" s="49"/>
      <c r="LIL482" s="49"/>
      <c r="LIM482" s="49"/>
      <c r="LIN482" s="49"/>
      <c r="LIO482" s="49"/>
      <c r="LIP482" s="49"/>
      <c r="LIQ482" s="49"/>
      <c r="LIR482" s="49"/>
      <c r="LIS482" s="49"/>
      <c r="LIT482" s="49"/>
      <c r="LIU482" s="49"/>
      <c r="LIV482" s="49"/>
      <c r="LIW482" s="49"/>
      <c r="LIX482" s="49"/>
      <c r="LIY482" s="49"/>
      <c r="LIZ482" s="49"/>
      <c r="LJA482" s="49"/>
      <c r="LJB482" s="49"/>
      <c r="LJC482" s="49"/>
      <c r="LJD482" s="49"/>
      <c r="LJE482" s="49"/>
      <c r="LJF482" s="49"/>
      <c r="LJG482" s="49"/>
      <c r="LJH482" s="49"/>
      <c r="LJI482" s="49"/>
      <c r="LJJ482" s="49"/>
      <c r="LJK482" s="49"/>
      <c r="LJL482" s="49"/>
      <c r="LJM482" s="49"/>
      <c r="LJN482" s="49"/>
      <c r="LJO482" s="49"/>
      <c r="LJP482" s="49"/>
      <c r="LJQ482" s="49"/>
      <c r="LJR482" s="49"/>
      <c r="LJS482" s="49"/>
      <c r="LJT482" s="49"/>
      <c r="LJU482" s="49"/>
      <c r="LJV482" s="49"/>
      <c r="LJW482" s="49"/>
      <c r="LJX482" s="49"/>
      <c r="LJY482" s="49"/>
      <c r="LJZ482" s="49"/>
      <c r="LKA482" s="49"/>
      <c r="LKB482" s="49"/>
      <c r="LKC482" s="49"/>
      <c r="LKD482" s="49"/>
      <c r="LKE482" s="49"/>
      <c r="LKF482" s="49"/>
      <c r="LKG482" s="49"/>
      <c r="LKH482" s="49"/>
      <c r="LKI482" s="49"/>
      <c r="LKJ482" s="49"/>
      <c r="LKK482" s="49"/>
      <c r="LKL482" s="49"/>
      <c r="LKM482" s="49"/>
      <c r="LKN482" s="49"/>
      <c r="LKO482" s="49"/>
      <c r="LKP482" s="49"/>
      <c r="LKQ482" s="49"/>
      <c r="LKR482" s="49"/>
      <c r="LKS482" s="49"/>
      <c r="LKT482" s="49"/>
      <c r="LKU482" s="49"/>
      <c r="LKV482" s="49"/>
      <c r="LKW482" s="49"/>
      <c r="LKX482" s="49"/>
      <c r="LKY482" s="49"/>
      <c r="LKZ482" s="49"/>
      <c r="LLA482" s="49"/>
      <c r="LLB482" s="49"/>
      <c r="LLC482" s="49"/>
      <c r="LLD482" s="49"/>
      <c r="LLE482" s="49"/>
      <c r="LLF482" s="49"/>
      <c r="LLG482" s="49"/>
      <c r="LLH482" s="49"/>
      <c r="LLI482" s="49"/>
      <c r="LLJ482" s="49"/>
      <c r="LLK482" s="49"/>
      <c r="LLL482" s="49"/>
      <c r="LLM482" s="49"/>
      <c r="LLN482" s="49"/>
      <c r="LLO482" s="49"/>
      <c r="LLP482" s="49"/>
      <c r="LLQ482" s="49"/>
      <c r="LLR482" s="49"/>
      <c r="LLS482" s="49"/>
      <c r="LLT482" s="49"/>
      <c r="LLU482" s="49"/>
      <c r="LLV482" s="49"/>
      <c r="LLW482" s="49"/>
      <c r="LLX482" s="49"/>
      <c r="LLY482" s="49"/>
      <c r="LLZ482" s="49"/>
      <c r="LMA482" s="49"/>
      <c r="LMB482" s="49"/>
      <c r="LMC482" s="49"/>
      <c r="LMD482" s="49"/>
      <c r="LME482" s="49"/>
      <c r="LMF482" s="49"/>
      <c r="LMG482" s="49"/>
      <c r="LMH482" s="49"/>
      <c r="LMI482" s="49"/>
      <c r="LMJ482" s="49"/>
      <c r="LMK482" s="49"/>
      <c r="LML482" s="49"/>
      <c r="LMM482" s="49"/>
      <c r="LMN482" s="49"/>
      <c r="LMO482" s="49"/>
      <c r="LMP482" s="49"/>
      <c r="LMQ482" s="49"/>
      <c r="LMR482" s="49"/>
      <c r="LMS482" s="49"/>
      <c r="LMT482" s="49"/>
      <c r="LMU482" s="49"/>
      <c r="LMV482" s="49"/>
      <c r="LMW482" s="49"/>
      <c r="LMX482" s="49"/>
      <c r="LMY482" s="49"/>
      <c r="LMZ482" s="49"/>
      <c r="LNA482" s="49"/>
      <c r="LNB482" s="49"/>
      <c r="LNC482" s="49"/>
      <c r="LND482" s="49"/>
      <c r="LNE482" s="49"/>
      <c r="LNF482" s="49"/>
      <c r="LNG482" s="49"/>
      <c r="LNH482" s="49"/>
      <c r="LNI482" s="49"/>
      <c r="LNJ482" s="49"/>
      <c r="LNK482" s="49"/>
      <c r="LNL482" s="49"/>
      <c r="LNM482" s="49"/>
      <c r="LNN482" s="49"/>
      <c r="LNO482" s="49"/>
      <c r="LNP482" s="49"/>
      <c r="LNQ482" s="49"/>
      <c r="LNR482" s="49"/>
      <c r="LNS482" s="49"/>
      <c r="LNT482" s="49"/>
      <c r="LNU482" s="49"/>
      <c r="LNV482" s="49"/>
      <c r="LNW482" s="49"/>
      <c r="LNX482" s="49"/>
      <c r="LNY482" s="49"/>
      <c r="LNZ482" s="49"/>
      <c r="LOA482" s="49"/>
      <c r="LOB482" s="49"/>
      <c r="LOC482" s="49"/>
      <c r="LOD482" s="49"/>
      <c r="LOE482" s="49"/>
      <c r="LOF482" s="49"/>
      <c r="LOG482" s="49"/>
      <c r="LOH482" s="49"/>
      <c r="LOI482" s="49"/>
      <c r="LOJ482" s="49"/>
      <c r="LOK482" s="49"/>
      <c r="LOL482" s="49"/>
      <c r="LOM482" s="49"/>
      <c r="LON482" s="49"/>
      <c r="LOO482" s="49"/>
      <c r="LOP482" s="49"/>
      <c r="LOQ482" s="49"/>
      <c r="LOR482" s="49"/>
      <c r="LOS482" s="49"/>
      <c r="LOT482" s="49"/>
      <c r="LOU482" s="49"/>
      <c r="LOV482" s="49"/>
      <c r="LOW482" s="49"/>
      <c r="LOX482" s="49"/>
      <c r="LOY482" s="49"/>
      <c r="LOZ482" s="49"/>
      <c r="LPA482" s="49"/>
      <c r="LPB482" s="49"/>
      <c r="LPC482" s="49"/>
      <c r="LPD482" s="49"/>
      <c r="LPE482" s="49"/>
      <c r="LPF482" s="49"/>
      <c r="LPG482" s="49"/>
      <c r="LPH482" s="49"/>
      <c r="LPI482" s="49"/>
      <c r="LPJ482" s="49"/>
      <c r="LPK482" s="49"/>
      <c r="LPL482" s="49"/>
      <c r="LPM482" s="49"/>
      <c r="LPN482" s="49"/>
      <c r="LPO482" s="49"/>
      <c r="LPP482" s="49"/>
      <c r="LPQ482" s="49"/>
      <c r="LPR482" s="49"/>
      <c r="LPS482" s="49"/>
      <c r="LPT482" s="49"/>
      <c r="LPU482" s="49"/>
      <c r="LPV482" s="49"/>
      <c r="LPW482" s="49"/>
      <c r="LPX482" s="49"/>
      <c r="LPY482" s="49"/>
      <c r="LPZ482" s="49"/>
      <c r="LQA482" s="49"/>
      <c r="LQB482" s="49"/>
      <c r="LQC482" s="49"/>
      <c r="LQD482" s="49"/>
      <c r="LQE482" s="49"/>
      <c r="LQF482" s="49"/>
      <c r="LQG482" s="49"/>
      <c r="LQH482" s="49"/>
      <c r="LQI482" s="49"/>
      <c r="LQJ482" s="49"/>
      <c r="LQK482" s="49"/>
      <c r="LQL482" s="49"/>
      <c r="LQM482" s="49"/>
      <c r="LQN482" s="49"/>
      <c r="LQO482" s="49"/>
      <c r="LQP482" s="49"/>
      <c r="LQQ482" s="49"/>
      <c r="LQR482" s="49"/>
      <c r="LQS482" s="49"/>
      <c r="LQT482" s="49"/>
      <c r="LQU482" s="49"/>
      <c r="LQV482" s="49"/>
      <c r="LQW482" s="49"/>
      <c r="LQX482" s="49"/>
      <c r="LQY482" s="49"/>
      <c r="LQZ482" s="49"/>
      <c r="LRA482" s="49"/>
      <c r="LRB482" s="49"/>
      <c r="LRC482" s="49"/>
      <c r="LRD482" s="49"/>
      <c r="LRE482" s="49"/>
      <c r="LRF482" s="49"/>
      <c r="LRG482" s="49"/>
      <c r="LRH482" s="49"/>
      <c r="LRI482" s="49"/>
      <c r="LRJ482" s="49"/>
      <c r="LRK482" s="49"/>
      <c r="LRL482" s="49"/>
      <c r="LRM482" s="49"/>
      <c r="LRN482" s="49"/>
      <c r="LRO482" s="49"/>
      <c r="LRP482" s="49"/>
      <c r="LRQ482" s="49"/>
      <c r="LRR482" s="49"/>
      <c r="LRS482" s="49"/>
      <c r="LRT482" s="49"/>
      <c r="LRU482" s="49"/>
      <c r="LRV482" s="49"/>
      <c r="LRW482" s="49"/>
      <c r="LRX482" s="49"/>
      <c r="LRY482" s="49"/>
      <c r="LRZ482" s="49"/>
      <c r="LSA482" s="49"/>
      <c r="LSB482" s="49"/>
      <c r="LSC482" s="49"/>
      <c r="LSD482" s="49"/>
      <c r="LSE482" s="49"/>
      <c r="LSF482" s="49"/>
      <c r="LSG482" s="49"/>
      <c r="LSH482" s="49"/>
      <c r="LSI482" s="49"/>
      <c r="LSJ482" s="49"/>
      <c r="LSK482" s="49"/>
      <c r="LSL482" s="49"/>
      <c r="LSM482" s="49"/>
      <c r="LSN482" s="49"/>
      <c r="LSO482" s="49"/>
      <c r="LSP482" s="49"/>
      <c r="LSQ482" s="49"/>
      <c r="LSR482" s="49"/>
      <c r="LSS482" s="49"/>
      <c r="LST482" s="49"/>
      <c r="LSU482" s="49"/>
      <c r="LSV482" s="49"/>
      <c r="LSW482" s="49"/>
      <c r="LSX482" s="49"/>
      <c r="LSY482" s="49"/>
      <c r="LSZ482" s="49"/>
      <c r="LTA482" s="49"/>
      <c r="LTB482" s="49"/>
      <c r="LTC482" s="49"/>
      <c r="LTD482" s="49"/>
      <c r="LTE482" s="49"/>
      <c r="LTF482" s="49"/>
      <c r="LTG482" s="49"/>
      <c r="LTH482" s="49"/>
      <c r="LTI482" s="49"/>
      <c r="LTJ482" s="49"/>
      <c r="LTK482" s="49"/>
      <c r="LTL482" s="49"/>
      <c r="LTM482" s="49"/>
      <c r="LTN482" s="49"/>
      <c r="LTO482" s="49"/>
      <c r="LTP482" s="49"/>
      <c r="LTQ482" s="49"/>
      <c r="LTR482" s="49"/>
      <c r="LTS482" s="49"/>
      <c r="LTT482" s="49"/>
      <c r="LTU482" s="49"/>
      <c r="LTV482" s="49"/>
      <c r="LTW482" s="49"/>
      <c r="LTX482" s="49"/>
      <c r="LTY482" s="49"/>
      <c r="LTZ482" s="49"/>
      <c r="LUA482" s="49"/>
      <c r="LUB482" s="49"/>
      <c r="LUC482" s="49"/>
      <c r="LUD482" s="49"/>
      <c r="LUE482" s="49"/>
      <c r="LUF482" s="49"/>
      <c r="LUG482" s="49"/>
      <c r="LUH482" s="49"/>
      <c r="LUI482" s="49"/>
      <c r="LUJ482" s="49"/>
      <c r="LUK482" s="49"/>
      <c r="LUL482" s="49"/>
      <c r="LUM482" s="49"/>
      <c r="LUN482" s="49"/>
      <c r="LUO482" s="49"/>
      <c r="LUP482" s="49"/>
      <c r="LUQ482" s="49"/>
      <c r="LUR482" s="49"/>
      <c r="LUS482" s="49"/>
      <c r="LUT482" s="49"/>
      <c r="LUU482" s="49"/>
      <c r="LUV482" s="49"/>
      <c r="LUW482" s="49"/>
      <c r="LUX482" s="49"/>
      <c r="LUY482" s="49"/>
      <c r="LUZ482" s="49"/>
      <c r="LVA482" s="49"/>
      <c r="LVB482" s="49"/>
      <c r="LVC482" s="49"/>
      <c r="LVD482" s="49"/>
      <c r="LVE482" s="49"/>
      <c r="LVF482" s="49"/>
      <c r="LVG482" s="49"/>
      <c r="LVH482" s="49"/>
      <c r="LVI482" s="49"/>
      <c r="LVJ482" s="49"/>
      <c r="LVK482" s="49"/>
      <c r="LVL482" s="49"/>
      <c r="LVM482" s="49"/>
      <c r="LVN482" s="49"/>
      <c r="LVO482" s="49"/>
      <c r="LVP482" s="49"/>
      <c r="LVQ482" s="49"/>
      <c r="LVR482" s="49"/>
      <c r="LVS482" s="49"/>
      <c r="LVT482" s="49"/>
      <c r="LVU482" s="49"/>
      <c r="LVV482" s="49"/>
      <c r="LVW482" s="49"/>
      <c r="LVX482" s="49"/>
      <c r="LVY482" s="49"/>
      <c r="LVZ482" s="49"/>
      <c r="LWA482" s="49"/>
      <c r="LWB482" s="49"/>
      <c r="LWC482" s="49"/>
      <c r="LWD482" s="49"/>
      <c r="LWE482" s="49"/>
      <c r="LWF482" s="49"/>
      <c r="LWG482" s="49"/>
      <c r="LWH482" s="49"/>
      <c r="LWI482" s="49"/>
      <c r="LWJ482" s="49"/>
      <c r="LWK482" s="49"/>
      <c r="LWL482" s="49"/>
      <c r="LWM482" s="49"/>
      <c r="LWN482" s="49"/>
      <c r="LWO482" s="49"/>
      <c r="LWP482" s="49"/>
      <c r="LWQ482" s="49"/>
      <c r="LWR482" s="49"/>
      <c r="LWS482" s="49"/>
      <c r="LWT482" s="49"/>
      <c r="LWU482" s="49"/>
      <c r="LWV482" s="49"/>
      <c r="LWW482" s="49"/>
      <c r="LWX482" s="49"/>
      <c r="LWY482" s="49"/>
      <c r="LWZ482" s="49"/>
      <c r="LXA482" s="49"/>
      <c r="LXB482" s="49"/>
      <c r="LXC482" s="49"/>
      <c r="LXD482" s="49"/>
      <c r="LXE482" s="49"/>
      <c r="LXF482" s="49"/>
      <c r="LXG482" s="49"/>
      <c r="LXH482" s="49"/>
      <c r="LXI482" s="49"/>
      <c r="LXJ482" s="49"/>
      <c r="LXK482" s="49"/>
      <c r="LXL482" s="49"/>
      <c r="LXM482" s="49"/>
      <c r="LXN482" s="49"/>
      <c r="LXO482" s="49"/>
      <c r="LXP482" s="49"/>
      <c r="LXQ482" s="49"/>
      <c r="LXR482" s="49"/>
      <c r="LXS482" s="49"/>
      <c r="LXT482" s="49"/>
      <c r="LXU482" s="49"/>
      <c r="LXV482" s="49"/>
      <c r="LXW482" s="49"/>
      <c r="LXX482" s="49"/>
      <c r="LXY482" s="49"/>
      <c r="LXZ482" s="49"/>
      <c r="LYA482" s="49"/>
      <c r="LYB482" s="49"/>
      <c r="LYC482" s="49"/>
      <c r="LYD482" s="49"/>
      <c r="LYE482" s="49"/>
      <c r="LYF482" s="49"/>
      <c r="LYG482" s="49"/>
      <c r="LYH482" s="49"/>
      <c r="LYI482" s="49"/>
      <c r="LYJ482" s="49"/>
      <c r="LYK482" s="49"/>
      <c r="LYL482" s="49"/>
      <c r="LYM482" s="49"/>
      <c r="LYN482" s="49"/>
      <c r="LYO482" s="49"/>
      <c r="LYP482" s="49"/>
      <c r="LYQ482" s="49"/>
      <c r="LYR482" s="49"/>
      <c r="LYS482" s="49"/>
      <c r="LYT482" s="49"/>
      <c r="LYU482" s="49"/>
      <c r="LYV482" s="49"/>
      <c r="LYW482" s="49"/>
      <c r="LYX482" s="49"/>
      <c r="LYY482" s="49"/>
      <c r="LYZ482" s="49"/>
      <c r="LZA482" s="49"/>
      <c r="LZB482" s="49"/>
      <c r="LZC482" s="49"/>
      <c r="LZD482" s="49"/>
      <c r="LZE482" s="49"/>
      <c r="LZF482" s="49"/>
      <c r="LZG482" s="49"/>
      <c r="LZH482" s="49"/>
      <c r="LZI482" s="49"/>
      <c r="LZJ482" s="49"/>
      <c r="LZK482" s="49"/>
      <c r="LZL482" s="49"/>
      <c r="LZM482" s="49"/>
      <c r="LZN482" s="49"/>
      <c r="LZO482" s="49"/>
      <c r="LZP482" s="49"/>
      <c r="LZQ482" s="49"/>
      <c r="LZR482" s="49"/>
      <c r="LZS482" s="49"/>
      <c r="LZT482" s="49"/>
      <c r="LZU482" s="49"/>
      <c r="LZV482" s="49"/>
      <c r="LZW482" s="49"/>
      <c r="LZX482" s="49"/>
      <c r="LZY482" s="49"/>
      <c r="LZZ482" s="49"/>
      <c r="MAA482" s="49"/>
      <c r="MAB482" s="49"/>
      <c r="MAC482" s="49"/>
      <c r="MAD482" s="49"/>
      <c r="MAE482" s="49"/>
      <c r="MAF482" s="49"/>
      <c r="MAG482" s="49"/>
      <c r="MAH482" s="49"/>
      <c r="MAI482" s="49"/>
      <c r="MAJ482" s="49"/>
      <c r="MAK482" s="49"/>
      <c r="MAL482" s="49"/>
      <c r="MAM482" s="49"/>
      <c r="MAN482" s="49"/>
      <c r="MAO482" s="49"/>
      <c r="MAP482" s="49"/>
      <c r="MAQ482" s="49"/>
      <c r="MAR482" s="49"/>
      <c r="MAS482" s="49"/>
      <c r="MAT482" s="49"/>
      <c r="MAU482" s="49"/>
      <c r="MAV482" s="49"/>
      <c r="MAW482" s="49"/>
      <c r="MAX482" s="49"/>
      <c r="MAY482" s="49"/>
      <c r="MAZ482" s="49"/>
      <c r="MBA482" s="49"/>
      <c r="MBB482" s="49"/>
      <c r="MBC482" s="49"/>
      <c r="MBD482" s="49"/>
      <c r="MBE482" s="49"/>
      <c r="MBF482" s="49"/>
      <c r="MBG482" s="49"/>
      <c r="MBH482" s="49"/>
      <c r="MBI482" s="49"/>
      <c r="MBJ482" s="49"/>
      <c r="MBK482" s="49"/>
      <c r="MBL482" s="49"/>
      <c r="MBM482" s="49"/>
      <c r="MBN482" s="49"/>
      <c r="MBO482" s="49"/>
      <c r="MBP482" s="49"/>
      <c r="MBQ482" s="49"/>
      <c r="MBR482" s="49"/>
      <c r="MBS482" s="49"/>
      <c r="MBT482" s="49"/>
      <c r="MBU482" s="49"/>
      <c r="MBV482" s="49"/>
      <c r="MBW482" s="49"/>
      <c r="MBX482" s="49"/>
      <c r="MBY482" s="49"/>
      <c r="MBZ482" s="49"/>
      <c r="MCA482" s="49"/>
      <c r="MCB482" s="49"/>
      <c r="MCC482" s="49"/>
      <c r="MCD482" s="49"/>
      <c r="MCE482" s="49"/>
      <c r="MCF482" s="49"/>
      <c r="MCG482" s="49"/>
      <c r="MCH482" s="49"/>
      <c r="MCI482" s="49"/>
      <c r="MCJ482" s="49"/>
      <c r="MCK482" s="49"/>
      <c r="MCL482" s="49"/>
      <c r="MCM482" s="49"/>
      <c r="MCN482" s="49"/>
      <c r="MCO482" s="49"/>
      <c r="MCP482" s="49"/>
      <c r="MCQ482" s="49"/>
      <c r="MCR482" s="49"/>
      <c r="MCS482" s="49"/>
      <c r="MCT482" s="49"/>
      <c r="MCU482" s="49"/>
      <c r="MCV482" s="49"/>
      <c r="MCW482" s="49"/>
      <c r="MCX482" s="49"/>
      <c r="MCY482" s="49"/>
      <c r="MCZ482" s="49"/>
      <c r="MDA482" s="49"/>
      <c r="MDB482" s="49"/>
      <c r="MDC482" s="49"/>
      <c r="MDD482" s="49"/>
      <c r="MDE482" s="49"/>
      <c r="MDF482" s="49"/>
      <c r="MDG482" s="49"/>
      <c r="MDH482" s="49"/>
      <c r="MDI482" s="49"/>
      <c r="MDJ482" s="49"/>
      <c r="MDK482" s="49"/>
      <c r="MDL482" s="49"/>
      <c r="MDM482" s="49"/>
      <c r="MDN482" s="49"/>
      <c r="MDO482" s="49"/>
      <c r="MDP482" s="49"/>
      <c r="MDQ482" s="49"/>
      <c r="MDR482" s="49"/>
      <c r="MDS482" s="49"/>
      <c r="MDT482" s="49"/>
      <c r="MDU482" s="49"/>
      <c r="MDV482" s="49"/>
      <c r="MDW482" s="49"/>
      <c r="MDX482" s="49"/>
      <c r="MDY482" s="49"/>
      <c r="MDZ482" s="49"/>
      <c r="MEA482" s="49"/>
      <c r="MEB482" s="49"/>
      <c r="MEC482" s="49"/>
      <c r="MED482" s="49"/>
      <c r="MEE482" s="49"/>
      <c r="MEF482" s="49"/>
      <c r="MEG482" s="49"/>
      <c r="MEH482" s="49"/>
      <c r="MEI482" s="49"/>
      <c r="MEJ482" s="49"/>
      <c r="MEK482" s="49"/>
      <c r="MEL482" s="49"/>
      <c r="MEM482" s="49"/>
      <c r="MEN482" s="49"/>
      <c r="MEO482" s="49"/>
      <c r="MEP482" s="49"/>
      <c r="MEQ482" s="49"/>
      <c r="MER482" s="49"/>
      <c r="MES482" s="49"/>
      <c r="MET482" s="49"/>
      <c r="MEU482" s="49"/>
      <c r="MEV482" s="49"/>
      <c r="MEW482" s="49"/>
      <c r="MEX482" s="49"/>
      <c r="MEY482" s="49"/>
      <c r="MEZ482" s="49"/>
      <c r="MFA482" s="49"/>
      <c r="MFB482" s="49"/>
      <c r="MFC482" s="49"/>
      <c r="MFD482" s="49"/>
      <c r="MFE482" s="49"/>
      <c r="MFF482" s="49"/>
      <c r="MFG482" s="49"/>
      <c r="MFH482" s="49"/>
      <c r="MFI482" s="49"/>
      <c r="MFJ482" s="49"/>
      <c r="MFK482" s="49"/>
      <c r="MFL482" s="49"/>
      <c r="MFM482" s="49"/>
      <c r="MFN482" s="49"/>
      <c r="MFO482" s="49"/>
      <c r="MFP482" s="49"/>
      <c r="MFQ482" s="49"/>
      <c r="MFR482" s="49"/>
      <c r="MFS482" s="49"/>
      <c r="MFT482" s="49"/>
      <c r="MFU482" s="49"/>
      <c r="MFV482" s="49"/>
      <c r="MFW482" s="49"/>
      <c r="MFX482" s="49"/>
      <c r="MFY482" s="49"/>
      <c r="MFZ482" s="49"/>
      <c r="MGA482" s="49"/>
      <c r="MGB482" s="49"/>
      <c r="MGC482" s="49"/>
      <c r="MGD482" s="49"/>
      <c r="MGE482" s="49"/>
      <c r="MGF482" s="49"/>
      <c r="MGG482" s="49"/>
      <c r="MGH482" s="49"/>
      <c r="MGI482" s="49"/>
      <c r="MGJ482" s="49"/>
      <c r="MGK482" s="49"/>
      <c r="MGL482" s="49"/>
      <c r="MGM482" s="49"/>
      <c r="MGN482" s="49"/>
      <c r="MGO482" s="49"/>
      <c r="MGP482" s="49"/>
      <c r="MGQ482" s="49"/>
      <c r="MGR482" s="49"/>
      <c r="MGS482" s="49"/>
      <c r="MGT482" s="49"/>
      <c r="MGU482" s="49"/>
      <c r="MGV482" s="49"/>
      <c r="MGW482" s="49"/>
      <c r="MGX482" s="49"/>
      <c r="MGY482" s="49"/>
      <c r="MGZ482" s="49"/>
      <c r="MHA482" s="49"/>
      <c r="MHB482" s="49"/>
      <c r="MHC482" s="49"/>
      <c r="MHD482" s="49"/>
      <c r="MHE482" s="49"/>
      <c r="MHF482" s="49"/>
      <c r="MHG482" s="49"/>
      <c r="MHH482" s="49"/>
      <c r="MHI482" s="49"/>
      <c r="MHJ482" s="49"/>
      <c r="MHK482" s="49"/>
      <c r="MHL482" s="49"/>
      <c r="MHM482" s="49"/>
      <c r="MHN482" s="49"/>
      <c r="MHO482" s="49"/>
      <c r="MHP482" s="49"/>
      <c r="MHQ482" s="49"/>
      <c r="MHR482" s="49"/>
      <c r="MHS482" s="49"/>
      <c r="MHT482" s="49"/>
      <c r="MHU482" s="49"/>
      <c r="MHV482" s="49"/>
      <c r="MHW482" s="49"/>
      <c r="MHX482" s="49"/>
      <c r="MHY482" s="49"/>
      <c r="MHZ482" s="49"/>
      <c r="MIA482" s="49"/>
      <c r="MIB482" s="49"/>
      <c r="MIC482" s="49"/>
      <c r="MID482" s="49"/>
      <c r="MIE482" s="49"/>
      <c r="MIF482" s="49"/>
      <c r="MIG482" s="49"/>
      <c r="MIH482" s="49"/>
      <c r="MII482" s="49"/>
      <c r="MIJ482" s="49"/>
      <c r="MIK482" s="49"/>
      <c r="MIL482" s="49"/>
      <c r="MIM482" s="49"/>
      <c r="MIN482" s="49"/>
      <c r="MIO482" s="49"/>
      <c r="MIP482" s="49"/>
      <c r="MIQ482" s="49"/>
      <c r="MIR482" s="49"/>
      <c r="MIS482" s="49"/>
      <c r="MIT482" s="49"/>
      <c r="MIU482" s="49"/>
      <c r="MIV482" s="49"/>
      <c r="MIW482" s="49"/>
      <c r="MIX482" s="49"/>
      <c r="MIY482" s="49"/>
      <c r="MIZ482" s="49"/>
      <c r="MJA482" s="49"/>
      <c r="MJB482" s="49"/>
      <c r="MJC482" s="49"/>
      <c r="MJD482" s="49"/>
      <c r="MJE482" s="49"/>
      <c r="MJF482" s="49"/>
      <c r="MJG482" s="49"/>
      <c r="MJH482" s="49"/>
      <c r="MJI482" s="49"/>
      <c r="MJJ482" s="49"/>
      <c r="MJK482" s="49"/>
      <c r="MJL482" s="49"/>
      <c r="MJM482" s="49"/>
      <c r="MJN482" s="49"/>
      <c r="MJO482" s="49"/>
      <c r="MJP482" s="49"/>
      <c r="MJQ482" s="49"/>
      <c r="MJR482" s="49"/>
      <c r="MJS482" s="49"/>
      <c r="MJT482" s="49"/>
      <c r="MJU482" s="49"/>
      <c r="MJV482" s="49"/>
      <c r="MJW482" s="49"/>
      <c r="MJX482" s="49"/>
      <c r="MJY482" s="49"/>
      <c r="MJZ482" s="49"/>
      <c r="MKA482" s="49"/>
      <c r="MKB482" s="49"/>
      <c r="MKC482" s="49"/>
      <c r="MKD482" s="49"/>
      <c r="MKE482" s="49"/>
      <c r="MKF482" s="49"/>
      <c r="MKG482" s="49"/>
      <c r="MKH482" s="49"/>
      <c r="MKI482" s="49"/>
      <c r="MKJ482" s="49"/>
      <c r="MKK482" s="49"/>
      <c r="MKL482" s="49"/>
      <c r="MKM482" s="49"/>
      <c r="MKN482" s="49"/>
      <c r="MKO482" s="49"/>
      <c r="MKP482" s="49"/>
      <c r="MKQ482" s="49"/>
      <c r="MKR482" s="49"/>
      <c r="MKS482" s="49"/>
      <c r="MKT482" s="49"/>
      <c r="MKU482" s="49"/>
      <c r="MKV482" s="49"/>
      <c r="MKW482" s="49"/>
      <c r="MKX482" s="49"/>
      <c r="MKY482" s="49"/>
      <c r="MKZ482" s="49"/>
      <c r="MLA482" s="49"/>
      <c r="MLB482" s="49"/>
      <c r="MLC482" s="49"/>
      <c r="MLD482" s="49"/>
      <c r="MLE482" s="49"/>
      <c r="MLF482" s="49"/>
      <c r="MLG482" s="49"/>
      <c r="MLH482" s="49"/>
      <c r="MLI482" s="49"/>
      <c r="MLJ482" s="49"/>
      <c r="MLK482" s="49"/>
      <c r="MLL482" s="49"/>
      <c r="MLM482" s="49"/>
      <c r="MLN482" s="49"/>
      <c r="MLO482" s="49"/>
      <c r="MLP482" s="49"/>
      <c r="MLQ482" s="49"/>
      <c r="MLR482" s="49"/>
      <c r="MLS482" s="49"/>
      <c r="MLT482" s="49"/>
      <c r="MLU482" s="49"/>
      <c r="MLV482" s="49"/>
      <c r="MLW482" s="49"/>
      <c r="MLX482" s="49"/>
      <c r="MLY482" s="49"/>
      <c r="MLZ482" s="49"/>
      <c r="MMA482" s="49"/>
      <c r="MMB482" s="49"/>
      <c r="MMC482" s="49"/>
      <c r="MMD482" s="49"/>
      <c r="MME482" s="49"/>
      <c r="MMF482" s="49"/>
      <c r="MMG482" s="49"/>
      <c r="MMH482" s="49"/>
      <c r="MMI482" s="49"/>
      <c r="MMJ482" s="49"/>
      <c r="MMK482" s="49"/>
      <c r="MML482" s="49"/>
      <c r="MMM482" s="49"/>
      <c r="MMN482" s="49"/>
      <c r="MMO482" s="49"/>
      <c r="MMP482" s="49"/>
      <c r="MMQ482" s="49"/>
      <c r="MMR482" s="49"/>
      <c r="MMS482" s="49"/>
      <c r="MMT482" s="49"/>
      <c r="MMU482" s="49"/>
      <c r="MMV482" s="49"/>
      <c r="MMW482" s="49"/>
      <c r="MMX482" s="49"/>
      <c r="MMY482" s="49"/>
      <c r="MMZ482" s="49"/>
      <c r="MNA482" s="49"/>
      <c r="MNB482" s="49"/>
      <c r="MNC482" s="49"/>
      <c r="MND482" s="49"/>
      <c r="MNE482" s="49"/>
      <c r="MNF482" s="49"/>
      <c r="MNG482" s="49"/>
      <c r="MNH482" s="49"/>
      <c r="MNI482" s="49"/>
      <c r="MNJ482" s="49"/>
      <c r="MNK482" s="49"/>
      <c r="MNL482" s="49"/>
      <c r="MNM482" s="49"/>
      <c r="MNN482" s="49"/>
      <c r="MNO482" s="49"/>
      <c r="MNP482" s="49"/>
      <c r="MNQ482" s="49"/>
      <c r="MNR482" s="49"/>
      <c r="MNS482" s="49"/>
      <c r="MNT482" s="49"/>
      <c r="MNU482" s="49"/>
      <c r="MNV482" s="49"/>
      <c r="MNW482" s="49"/>
      <c r="MNX482" s="49"/>
      <c r="MNY482" s="49"/>
      <c r="MNZ482" s="49"/>
      <c r="MOA482" s="49"/>
      <c r="MOB482" s="49"/>
      <c r="MOC482" s="49"/>
      <c r="MOD482" s="49"/>
      <c r="MOE482" s="49"/>
      <c r="MOF482" s="49"/>
      <c r="MOG482" s="49"/>
      <c r="MOH482" s="49"/>
      <c r="MOI482" s="49"/>
      <c r="MOJ482" s="49"/>
      <c r="MOK482" s="49"/>
      <c r="MOL482" s="49"/>
      <c r="MOM482" s="49"/>
      <c r="MON482" s="49"/>
      <c r="MOO482" s="49"/>
      <c r="MOP482" s="49"/>
      <c r="MOQ482" s="49"/>
      <c r="MOR482" s="49"/>
      <c r="MOS482" s="49"/>
      <c r="MOT482" s="49"/>
      <c r="MOU482" s="49"/>
      <c r="MOV482" s="49"/>
      <c r="MOW482" s="49"/>
      <c r="MOX482" s="49"/>
      <c r="MOY482" s="49"/>
      <c r="MOZ482" s="49"/>
      <c r="MPA482" s="49"/>
      <c r="MPB482" s="49"/>
      <c r="MPC482" s="49"/>
      <c r="MPD482" s="49"/>
      <c r="MPE482" s="49"/>
      <c r="MPF482" s="49"/>
      <c r="MPG482" s="49"/>
      <c r="MPH482" s="49"/>
      <c r="MPI482" s="49"/>
      <c r="MPJ482" s="49"/>
      <c r="MPK482" s="49"/>
      <c r="MPL482" s="49"/>
      <c r="MPM482" s="49"/>
      <c r="MPN482" s="49"/>
      <c r="MPO482" s="49"/>
      <c r="MPP482" s="49"/>
      <c r="MPQ482" s="49"/>
      <c r="MPR482" s="49"/>
      <c r="MPS482" s="49"/>
      <c r="MPT482" s="49"/>
      <c r="MPU482" s="49"/>
      <c r="MPV482" s="49"/>
      <c r="MPW482" s="49"/>
      <c r="MPX482" s="49"/>
      <c r="MPY482" s="49"/>
      <c r="MPZ482" s="49"/>
      <c r="MQA482" s="49"/>
      <c r="MQB482" s="49"/>
      <c r="MQC482" s="49"/>
      <c r="MQD482" s="49"/>
      <c r="MQE482" s="49"/>
      <c r="MQF482" s="49"/>
      <c r="MQG482" s="49"/>
      <c r="MQH482" s="49"/>
      <c r="MQI482" s="49"/>
      <c r="MQJ482" s="49"/>
      <c r="MQK482" s="49"/>
      <c r="MQL482" s="49"/>
      <c r="MQM482" s="49"/>
      <c r="MQN482" s="49"/>
      <c r="MQO482" s="49"/>
      <c r="MQP482" s="49"/>
      <c r="MQQ482" s="49"/>
      <c r="MQR482" s="49"/>
      <c r="MQS482" s="49"/>
      <c r="MQT482" s="49"/>
      <c r="MQU482" s="49"/>
      <c r="MQV482" s="49"/>
      <c r="MQW482" s="49"/>
      <c r="MQX482" s="49"/>
      <c r="MQY482" s="49"/>
      <c r="MQZ482" s="49"/>
      <c r="MRA482" s="49"/>
      <c r="MRB482" s="49"/>
      <c r="MRC482" s="49"/>
      <c r="MRD482" s="49"/>
      <c r="MRE482" s="49"/>
      <c r="MRF482" s="49"/>
      <c r="MRG482" s="49"/>
      <c r="MRH482" s="49"/>
      <c r="MRI482" s="49"/>
      <c r="MRJ482" s="49"/>
      <c r="MRK482" s="49"/>
      <c r="MRL482" s="49"/>
      <c r="MRM482" s="49"/>
      <c r="MRN482" s="49"/>
      <c r="MRO482" s="49"/>
      <c r="MRP482" s="49"/>
      <c r="MRQ482" s="49"/>
      <c r="MRR482" s="49"/>
      <c r="MRS482" s="49"/>
      <c r="MRT482" s="49"/>
      <c r="MRU482" s="49"/>
      <c r="MRV482" s="49"/>
      <c r="MRW482" s="49"/>
      <c r="MRX482" s="49"/>
      <c r="MRY482" s="49"/>
      <c r="MRZ482" s="49"/>
      <c r="MSA482" s="49"/>
      <c r="MSB482" s="49"/>
      <c r="MSC482" s="49"/>
      <c r="MSD482" s="49"/>
      <c r="MSE482" s="49"/>
      <c r="MSF482" s="49"/>
      <c r="MSG482" s="49"/>
      <c r="MSH482" s="49"/>
      <c r="MSI482" s="49"/>
      <c r="MSJ482" s="49"/>
      <c r="MSK482" s="49"/>
      <c r="MSL482" s="49"/>
      <c r="MSM482" s="49"/>
      <c r="MSN482" s="49"/>
      <c r="MSO482" s="49"/>
      <c r="MSP482" s="49"/>
      <c r="MSQ482" s="49"/>
      <c r="MSR482" s="49"/>
      <c r="MSS482" s="49"/>
      <c r="MST482" s="49"/>
      <c r="MSU482" s="49"/>
      <c r="MSV482" s="49"/>
      <c r="MSW482" s="49"/>
      <c r="MSX482" s="49"/>
      <c r="MSY482" s="49"/>
      <c r="MSZ482" s="49"/>
      <c r="MTA482" s="49"/>
      <c r="MTB482" s="49"/>
      <c r="MTC482" s="49"/>
      <c r="MTD482" s="49"/>
      <c r="MTE482" s="49"/>
      <c r="MTF482" s="49"/>
      <c r="MTG482" s="49"/>
      <c r="MTH482" s="49"/>
      <c r="MTI482" s="49"/>
      <c r="MTJ482" s="49"/>
      <c r="MTK482" s="49"/>
      <c r="MTL482" s="49"/>
      <c r="MTM482" s="49"/>
      <c r="MTN482" s="49"/>
      <c r="MTO482" s="49"/>
      <c r="MTP482" s="49"/>
      <c r="MTQ482" s="49"/>
      <c r="MTR482" s="49"/>
      <c r="MTS482" s="49"/>
      <c r="MTT482" s="49"/>
      <c r="MTU482" s="49"/>
      <c r="MTV482" s="49"/>
      <c r="MTW482" s="49"/>
      <c r="MTX482" s="49"/>
      <c r="MTY482" s="49"/>
      <c r="MTZ482" s="49"/>
      <c r="MUA482" s="49"/>
      <c r="MUB482" s="49"/>
      <c r="MUC482" s="49"/>
      <c r="MUD482" s="49"/>
      <c r="MUE482" s="49"/>
      <c r="MUF482" s="49"/>
      <c r="MUG482" s="49"/>
      <c r="MUH482" s="49"/>
      <c r="MUI482" s="49"/>
      <c r="MUJ482" s="49"/>
      <c r="MUK482" s="49"/>
      <c r="MUL482" s="49"/>
      <c r="MUM482" s="49"/>
      <c r="MUN482" s="49"/>
      <c r="MUO482" s="49"/>
      <c r="MUP482" s="49"/>
      <c r="MUQ482" s="49"/>
      <c r="MUR482" s="49"/>
      <c r="MUS482" s="49"/>
      <c r="MUT482" s="49"/>
      <c r="MUU482" s="49"/>
      <c r="MUV482" s="49"/>
      <c r="MUW482" s="49"/>
      <c r="MUX482" s="49"/>
      <c r="MUY482" s="49"/>
      <c r="MUZ482" s="49"/>
      <c r="MVA482" s="49"/>
      <c r="MVB482" s="49"/>
      <c r="MVC482" s="49"/>
      <c r="MVD482" s="49"/>
      <c r="MVE482" s="49"/>
      <c r="MVF482" s="49"/>
      <c r="MVG482" s="49"/>
      <c r="MVH482" s="49"/>
      <c r="MVI482" s="49"/>
      <c r="MVJ482" s="49"/>
      <c r="MVK482" s="49"/>
      <c r="MVL482" s="49"/>
      <c r="MVM482" s="49"/>
      <c r="MVN482" s="49"/>
      <c r="MVO482" s="49"/>
      <c r="MVP482" s="49"/>
      <c r="MVQ482" s="49"/>
      <c r="MVR482" s="49"/>
      <c r="MVS482" s="49"/>
      <c r="MVT482" s="49"/>
      <c r="MVU482" s="49"/>
      <c r="MVV482" s="49"/>
      <c r="MVW482" s="49"/>
      <c r="MVX482" s="49"/>
      <c r="MVY482" s="49"/>
      <c r="MVZ482" s="49"/>
      <c r="MWA482" s="49"/>
      <c r="MWB482" s="49"/>
      <c r="MWC482" s="49"/>
      <c r="MWD482" s="49"/>
      <c r="MWE482" s="49"/>
      <c r="MWF482" s="49"/>
      <c r="MWG482" s="49"/>
      <c r="MWH482" s="49"/>
      <c r="MWI482" s="49"/>
      <c r="MWJ482" s="49"/>
      <c r="MWK482" s="49"/>
      <c r="MWL482" s="49"/>
      <c r="MWM482" s="49"/>
      <c r="MWN482" s="49"/>
      <c r="MWO482" s="49"/>
      <c r="MWP482" s="49"/>
      <c r="MWQ482" s="49"/>
      <c r="MWR482" s="49"/>
      <c r="MWS482" s="49"/>
      <c r="MWT482" s="49"/>
      <c r="MWU482" s="49"/>
      <c r="MWV482" s="49"/>
      <c r="MWW482" s="49"/>
      <c r="MWX482" s="49"/>
      <c r="MWY482" s="49"/>
      <c r="MWZ482" s="49"/>
      <c r="MXA482" s="49"/>
      <c r="MXB482" s="49"/>
      <c r="MXC482" s="49"/>
      <c r="MXD482" s="49"/>
      <c r="MXE482" s="49"/>
      <c r="MXF482" s="49"/>
      <c r="MXG482" s="49"/>
      <c r="MXH482" s="49"/>
      <c r="MXI482" s="49"/>
      <c r="MXJ482" s="49"/>
      <c r="MXK482" s="49"/>
      <c r="MXL482" s="49"/>
      <c r="MXM482" s="49"/>
      <c r="MXN482" s="49"/>
      <c r="MXO482" s="49"/>
      <c r="MXP482" s="49"/>
      <c r="MXQ482" s="49"/>
      <c r="MXR482" s="49"/>
      <c r="MXS482" s="49"/>
      <c r="MXT482" s="49"/>
      <c r="MXU482" s="49"/>
      <c r="MXV482" s="49"/>
      <c r="MXW482" s="49"/>
      <c r="MXX482" s="49"/>
      <c r="MXY482" s="49"/>
      <c r="MXZ482" s="49"/>
      <c r="MYA482" s="49"/>
      <c r="MYB482" s="49"/>
      <c r="MYC482" s="49"/>
      <c r="MYD482" s="49"/>
      <c r="MYE482" s="49"/>
      <c r="MYF482" s="49"/>
      <c r="MYG482" s="49"/>
      <c r="MYH482" s="49"/>
      <c r="MYI482" s="49"/>
      <c r="MYJ482" s="49"/>
      <c r="MYK482" s="49"/>
      <c r="MYL482" s="49"/>
      <c r="MYM482" s="49"/>
      <c r="MYN482" s="49"/>
      <c r="MYO482" s="49"/>
      <c r="MYP482" s="49"/>
      <c r="MYQ482" s="49"/>
      <c r="MYR482" s="49"/>
      <c r="MYS482" s="49"/>
      <c r="MYT482" s="49"/>
      <c r="MYU482" s="49"/>
      <c r="MYV482" s="49"/>
      <c r="MYW482" s="49"/>
      <c r="MYX482" s="49"/>
      <c r="MYY482" s="49"/>
      <c r="MYZ482" s="49"/>
      <c r="MZA482" s="49"/>
      <c r="MZB482" s="49"/>
      <c r="MZC482" s="49"/>
      <c r="MZD482" s="49"/>
      <c r="MZE482" s="49"/>
      <c r="MZF482" s="49"/>
      <c r="MZG482" s="49"/>
      <c r="MZH482" s="49"/>
      <c r="MZI482" s="49"/>
      <c r="MZJ482" s="49"/>
      <c r="MZK482" s="49"/>
      <c r="MZL482" s="49"/>
      <c r="MZM482" s="49"/>
      <c r="MZN482" s="49"/>
      <c r="MZO482" s="49"/>
      <c r="MZP482" s="49"/>
      <c r="MZQ482" s="49"/>
      <c r="MZR482" s="49"/>
      <c r="MZS482" s="49"/>
      <c r="MZT482" s="49"/>
      <c r="MZU482" s="49"/>
      <c r="MZV482" s="49"/>
      <c r="MZW482" s="49"/>
      <c r="MZX482" s="49"/>
      <c r="MZY482" s="49"/>
      <c r="MZZ482" s="49"/>
      <c r="NAA482" s="49"/>
      <c r="NAB482" s="49"/>
      <c r="NAC482" s="49"/>
      <c r="NAD482" s="49"/>
      <c r="NAE482" s="49"/>
      <c r="NAF482" s="49"/>
      <c r="NAG482" s="49"/>
      <c r="NAH482" s="49"/>
      <c r="NAI482" s="49"/>
      <c r="NAJ482" s="49"/>
      <c r="NAK482" s="49"/>
      <c r="NAL482" s="49"/>
      <c r="NAM482" s="49"/>
      <c r="NAN482" s="49"/>
      <c r="NAO482" s="49"/>
      <c r="NAP482" s="49"/>
      <c r="NAQ482" s="49"/>
      <c r="NAR482" s="49"/>
      <c r="NAS482" s="49"/>
      <c r="NAT482" s="49"/>
      <c r="NAU482" s="49"/>
      <c r="NAV482" s="49"/>
      <c r="NAW482" s="49"/>
      <c r="NAX482" s="49"/>
      <c r="NAY482" s="49"/>
      <c r="NAZ482" s="49"/>
      <c r="NBA482" s="49"/>
      <c r="NBB482" s="49"/>
      <c r="NBC482" s="49"/>
      <c r="NBD482" s="49"/>
      <c r="NBE482" s="49"/>
      <c r="NBF482" s="49"/>
      <c r="NBG482" s="49"/>
      <c r="NBH482" s="49"/>
      <c r="NBI482" s="49"/>
      <c r="NBJ482" s="49"/>
      <c r="NBK482" s="49"/>
      <c r="NBL482" s="49"/>
      <c r="NBM482" s="49"/>
      <c r="NBN482" s="49"/>
      <c r="NBO482" s="49"/>
      <c r="NBP482" s="49"/>
      <c r="NBQ482" s="49"/>
      <c r="NBR482" s="49"/>
      <c r="NBS482" s="49"/>
      <c r="NBT482" s="49"/>
      <c r="NBU482" s="49"/>
      <c r="NBV482" s="49"/>
      <c r="NBW482" s="49"/>
      <c r="NBX482" s="49"/>
      <c r="NBY482" s="49"/>
      <c r="NBZ482" s="49"/>
      <c r="NCA482" s="49"/>
      <c r="NCB482" s="49"/>
      <c r="NCC482" s="49"/>
      <c r="NCD482" s="49"/>
      <c r="NCE482" s="49"/>
      <c r="NCF482" s="49"/>
      <c r="NCG482" s="49"/>
      <c r="NCH482" s="49"/>
      <c r="NCI482" s="49"/>
      <c r="NCJ482" s="49"/>
      <c r="NCK482" s="49"/>
      <c r="NCL482" s="49"/>
      <c r="NCM482" s="49"/>
      <c r="NCN482" s="49"/>
      <c r="NCO482" s="49"/>
      <c r="NCP482" s="49"/>
      <c r="NCQ482" s="49"/>
      <c r="NCR482" s="49"/>
      <c r="NCS482" s="49"/>
      <c r="NCT482" s="49"/>
      <c r="NCU482" s="49"/>
      <c r="NCV482" s="49"/>
      <c r="NCW482" s="49"/>
      <c r="NCX482" s="49"/>
      <c r="NCY482" s="49"/>
      <c r="NCZ482" s="49"/>
      <c r="NDA482" s="49"/>
      <c r="NDB482" s="49"/>
      <c r="NDC482" s="49"/>
      <c r="NDD482" s="49"/>
      <c r="NDE482" s="49"/>
      <c r="NDF482" s="49"/>
      <c r="NDG482" s="49"/>
      <c r="NDH482" s="49"/>
      <c r="NDI482" s="49"/>
      <c r="NDJ482" s="49"/>
      <c r="NDK482" s="49"/>
      <c r="NDL482" s="49"/>
      <c r="NDM482" s="49"/>
      <c r="NDN482" s="49"/>
      <c r="NDO482" s="49"/>
      <c r="NDP482" s="49"/>
      <c r="NDQ482" s="49"/>
      <c r="NDR482" s="49"/>
      <c r="NDS482" s="49"/>
      <c r="NDT482" s="49"/>
      <c r="NDU482" s="49"/>
      <c r="NDV482" s="49"/>
      <c r="NDW482" s="49"/>
      <c r="NDX482" s="49"/>
      <c r="NDY482" s="49"/>
      <c r="NDZ482" s="49"/>
      <c r="NEA482" s="49"/>
      <c r="NEB482" s="49"/>
      <c r="NEC482" s="49"/>
      <c r="NED482" s="49"/>
      <c r="NEE482" s="49"/>
      <c r="NEF482" s="49"/>
      <c r="NEG482" s="49"/>
      <c r="NEH482" s="49"/>
      <c r="NEI482" s="49"/>
      <c r="NEJ482" s="49"/>
      <c r="NEK482" s="49"/>
      <c r="NEL482" s="49"/>
      <c r="NEM482" s="49"/>
      <c r="NEN482" s="49"/>
      <c r="NEO482" s="49"/>
      <c r="NEP482" s="49"/>
      <c r="NEQ482" s="49"/>
      <c r="NER482" s="49"/>
      <c r="NES482" s="49"/>
      <c r="NET482" s="49"/>
      <c r="NEU482" s="49"/>
      <c r="NEV482" s="49"/>
      <c r="NEW482" s="49"/>
      <c r="NEX482" s="49"/>
      <c r="NEY482" s="49"/>
      <c r="NEZ482" s="49"/>
      <c r="NFA482" s="49"/>
      <c r="NFB482" s="49"/>
      <c r="NFC482" s="49"/>
      <c r="NFD482" s="49"/>
      <c r="NFE482" s="49"/>
      <c r="NFF482" s="49"/>
      <c r="NFG482" s="49"/>
      <c r="NFH482" s="49"/>
      <c r="NFI482" s="49"/>
      <c r="NFJ482" s="49"/>
      <c r="NFK482" s="49"/>
      <c r="NFL482" s="49"/>
      <c r="NFM482" s="49"/>
      <c r="NFN482" s="49"/>
      <c r="NFO482" s="49"/>
      <c r="NFP482" s="49"/>
      <c r="NFQ482" s="49"/>
      <c r="NFR482" s="49"/>
      <c r="NFS482" s="49"/>
      <c r="NFT482" s="49"/>
      <c r="NFU482" s="49"/>
      <c r="NFV482" s="49"/>
      <c r="NFW482" s="49"/>
      <c r="NFX482" s="49"/>
      <c r="NFY482" s="49"/>
      <c r="NFZ482" s="49"/>
      <c r="NGA482" s="49"/>
      <c r="NGB482" s="49"/>
      <c r="NGC482" s="49"/>
      <c r="NGD482" s="49"/>
      <c r="NGE482" s="49"/>
      <c r="NGF482" s="49"/>
      <c r="NGG482" s="49"/>
      <c r="NGH482" s="49"/>
      <c r="NGI482" s="49"/>
      <c r="NGJ482" s="49"/>
      <c r="NGK482" s="49"/>
      <c r="NGL482" s="49"/>
      <c r="NGM482" s="49"/>
      <c r="NGN482" s="49"/>
      <c r="NGO482" s="49"/>
      <c r="NGP482" s="49"/>
      <c r="NGQ482" s="49"/>
      <c r="NGR482" s="49"/>
      <c r="NGS482" s="49"/>
      <c r="NGT482" s="49"/>
      <c r="NGU482" s="49"/>
      <c r="NGV482" s="49"/>
      <c r="NGW482" s="49"/>
      <c r="NGX482" s="49"/>
      <c r="NGY482" s="49"/>
      <c r="NGZ482" s="49"/>
      <c r="NHA482" s="49"/>
      <c r="NHB482" s="49"/>
      <c r="NHC482" s="49"/>
      <c r="NHD482" s="49"/>
      <c r="NHE482" s="49"/>
      <c r="NHF482" s="49"/>
      <c r="NHG482" s="49"/>
      <c r="NHH482" s="49"/>
      <c r="NHI482" s="49"/>
      <c r="NHJ482" s="49"/>
      <c r="NHK482" s="49"/>
      <c r="NHL482" s="49"/>
      <c r="NHM482" s="49"/>
      <c r="NHN482" s="49"/>
      <c r="NHO482" s="49"/>
      <c r="NHP482" s="49"/>
      <c r="NHQ482" s="49"/>
      <c r="NHR482" s="49"/>
      <c r="NHS482" s="49"/>
      <c r="NHT482" s="49"/>
      <c r="NHU482" s="49"/>
      <c r="NHV482" s="49"/>
      <c r="NHW482" s="49"/>
      <c r="NHX482" s="49"/>
      <c r="NHY482" s="49"/>
      <c r="NHZ482" s="49"/>
      <c r="NIA482" s="49"/>
      <c r="NIB482" s="49"/>
      <c r="NIC482" s="49"/>
      <c r="NID482" s="49"/>
      <c r="NIE482" s="49"/>
      <c r="NIF482" s="49"/>
      <c r="NIG482" s="49"/>
      <c r="NIH482" s="49"/>
      <c r="NII482" s="49"/>
      <c r="NIJ482" s="49"/>
      <c r="NIK482" s="49"/>
      <c r="NIL482" s="49"/>
      <c r="NIM482" s="49"/>
      <c r="NIN482" s="49"/>
      <c r="NIO482" s="49"/>
      <c r="NIP482" s="49"/>
      <c r="NIQ482" s="49"/>
      <c r="NIR482" s="49"/>
      <c r="NIS482" s="49"/>
      <c r="NIT482" s="49"/>
      <c r="NIU482" s="49"/>
      <c r="NIV482" s="49"/>
      <c r="NIW482" s="49"/>
      <c r="NIX482" s="49"/>
      <c r="NIY482" s="49"/>
      <c r="NIZ482" s="49"/>
      <c r="NJA482" s="49"/>
      <c r="NJB482" s="49"/>
      <c r="NJC482" s="49"/>
      <c r="NJD482" s="49"/>
      <c r="NJE482" s="49"/>
      <c r="NJF482" s="49"/>
      <c r="NJG482" s="49"/>
      <c r="NJH482" s="49"/>
      <c r="NJI482" s="49"/>
      <c r="NJJ482" s="49"/>
      <c r="NJK482" s="49"/>
      <c r="NJL482" s="49"/>
      <c r="NJM482" s="49"/>
      <c r="NJN482" s="49"/>
      <c r="NJO482" s="49"/>
      <c r="NJP482" s="49"/>
      <c r="NJQ482" s="49"/>
      <c r="NJR482" s="49"/>
      <c r="NJS482" s="49"/>
      <c r="NJT482" s="49"/>
      <c r="NJU482" s="49"/>
      <c r="NJV482" s="49"/>
      <c r="NJW482" s="49"/>
      <c r="NJX482" s="49"/>
      <c r="NJY482" s="49"/>
      <c r="NJZ482" s="49"/>
      <c r="NKA482" s="49"/>
      <c r="NKB482" s="49"/>
      <c r="NKC482" s="49"/>
      <c r="NKD482" s="49"/>
      <c r="NKE482" s="49"/>
      <c r="NKF482" s="49"/>
      <c r="NKG482" s="49"/>
      <c r="NKH482" s="49"/>
      <c r="NKI482" s="49"/>
      <c r="NKJ482" s="49"/>
      <c r="NKK482" s="49"/>
      <c r="NKL482" s="49"/>
      <c r="NKM482" s="49"/>
      <c r="NKN482" s="49"/>
      <c r="NKO482" s="49"/>
      <c r="NKP482" s="49"/>
      <c r="NKQ482" s="49"/>
      <c r="NKR482" s="49"/>
      <c r="NKS482" s="49"/>
      <c r="NKT482" s="49"/>
      <c r="NKU482" s="49"/>
      <c r="NKV482" s="49"/>
      <c r="NKW482" s="49"/>
      <c r="NKX482" s="49"/>
      <c r="NKY482" s="49"/>
      <c r="NKZ482" s="49"/>
      <c r="NLA482" s="49"/>
      <c r="NLB482" s="49"/>
      <c r="NLC482" s="49"/>
      <c r="NLD482" s="49"/>
      <c r="NLE482" s="49"/>
      <c r="NLF482" s="49"/>
      <c r="NLG482" s="49"/>
      <c r="NLH482" s="49"/>
      <c r="NLI482" s="49"/>
      <c r="NLJ482" s="49"/>
      <c r="NLK482" s="49"/>
      <c r="NLL482" s="49"/>
      <c r="NLM482" s="49"/>
      <c r="NLN482" s="49"/>
      <c r="NLO482" s="49"/>
      <c r="NLP482" s="49"/>
      <c r="NLQ482" s="49"/>
      <c r="NLR482" s="49"/>
      <c r="NLS482" s="49"/>
      <c r="NLT482" s="49"/>
      <c r="NLU482" s="49"/>
      <c r="NLV482" s="49"/>
      <c r="NLW482" s="49"/>
      <c r="NLX482" s="49"/>
      <c r="NLY482" s="49"/>
      <c r="NLZ482" s="49"/>
      <c r="NMA482" s="49"/>
      <c r="NMB482" s="49"/>
      <c r="NMC482" s="49"/>
      <c r="NMD482" s="49"/>
      <c r="NME482" s="49"/>
      <c r="NMF482" s="49"/>
      <c r="NMG482" s="49"/>
      <c r="NMH482" s="49"/>
      <c r="NMI482" s="49"/>
      <c r="NMJ482" s="49"/>
      <c r="NMK482" s="49"/>
      <c r="NML482" s="49"/>
      <c r="NMM482" s="49"/>
      <c r="NMN482" s="49"/>
      <c r="NMO482" s="49"/>
      <c r="NMP482" s="49"/>
      <c r="NMQ482" s="49"/>
      <c r="NMR482" s="49"/>
      <c r="NMS482" s="49"/>
      <c r="NMT482" s="49"/>
      <c r="NMU482" s="49"/>
      <c r="NMV482" s="49"/>
      <c r="NMW482" s="49"/>
      <c r="NMX482" s="49"/>
      <c r="NMY482" s="49"/>
      <c r="NMZ482" s="49"/>
      <c r="NNA482" s="49"/>
      <c r="NNB482" s="49"/>
      <c r="NNC482" s="49"/>
      <c r="NND482" s="49"/>
      <c r="NNE482" s="49"/>
      <c r="NNF482" s="49"/>
      <c r="NNG482" s="49"/>
      <c r="NNH482" s="49"/>
      <c r="NNI482" s="49"/>
      <c r="NNJ482" s="49"/>
      <c r="NNK482" s="49"/>
      <c r="NNL482" s="49"/>
      <c r="NNM482" s="49"/>
      <c r="NNN482" s="49"/>
      <c r="NNO482" s="49"/>
      <c r="NNP482" s="49"/>
      <c r="NNQ482" s="49"/>
      <c r="NNR482" s="49"/>
      <c r="NNS482" s="49"/>
      <c r="NNT482" s="49"/>
      <c r="NNU482" s="49"/>
      <c r="NNV482" s="49"/>
      <c r="NNW482" s="49"/>
      <c r="NNX482" s="49"/>
      <c r="NNY482" s="49"/>
      <c r="NNZ482" s="49"/>
      <c r="NOA482" s="49"/>
      <c r="NOB482" s="49"/>
      <c r="NOC482" s="49"/>
      <c r="NOD482" s="49"/>
      <c r="NOE482" s="49"/>
      <c r="NOF482" s="49"/>
      <c r="NOG482" s="49"/>
      <c r="NOH482" s="49"/>
      <c r="NOI482" s="49"/>
      <c r="NOJ482" s="49"/>
      <c r="NOK482" s="49"/>
      <c r="NOL482" s="49"/>
      <c r="NOM482" s="49"/>
      <c r="NON482" s="49"/>
      <c r="NOO482" s="49"/>
      <c r="NOP482" s="49"/>
      <c r="NOQ482" s="49"/>
      <c r="NOR482" s="49"/>
      <c r="NOS482" s="49"/>
      <c r="NOT482" s="49"/>
      <c r="NOU482" s="49"/>
      <c r="NOV482" s="49"/>
      <c r="NOW482" s="49"/>
      <c r="NOX482" s="49"/>
      <c r="NOY482" s="49"/>
      <c r="NOZ482" s="49"/>
      <c r="NPA482" s="49"/>
      <c r="NPB482" s="49"/>
      <c r="NPC482" s="49"/>
      <c r="NPD482" s="49"/>
      <c r="NPE482" s="49"/>
      <c r="NPF482" s="49"/>
      <c r="NPG482" s="49"/>
      <c r="NPH482" s="49"/>
      <c r="NPI482" s="49"/>
      <c r="NPJ482" s="49"/>
      <c r="NPK482" s="49"/>
      <c r="NPL482" s="49"/>
      <c r="NPM482" s="49"/>
      <c r="NPN482" s="49"/>
      <c r="NPO482" s="49"/>
      <c r="NPP482" s="49"/>
      <c r="NPQ482" s="49"/>
      <c r="NPR482" s="49"/>
      <c r="NPS482" s="49"/>
      <c r="NPT482" s="49"/>
      <c r="NPU482" s="49"/>
      <c r="NPV482" s="49"/>
      <c r="NPW482" s="49"/>
      <c r="NPX482" s="49"/>
      <c r="NPY482" s="49"/>
      <c r="NPZ482" s="49"/>
      <c r="NQA482" s="49"/>
      <c r="NQB482" s="49"/>
      <c r="NQC482" s="49"/>
      <c r="NQD482" s="49"/>
      <c r="NQE482" s="49"/>
      <c r="NQF482" s="49"/>
      <c r="NQG482" s="49"/>
      <c r="NQH482" s="49"/>
      <c r="NQI482" s="49"/>
      <c r="NQJ482" s="49"/>
      <c r="NQK482" s="49"/>
      <c r="NQL482" s="49"/>
      <c r="NQM482" s="49"/>
      <c r="NQN482" s="49"/>
      <c r="NQO482" s="49"/>
      <c r="NQP482" s="49"/>
      <c r="NQQ482" s="49"/>
      <c r="NQR482" s="49"/>
      <c r="NQS482" s="49"/>
      <c r="NQT482" s="49"/>
      <c r="NQU482" s="49"/>
      <c r="NQV482" s="49"/>
      <c r="NQW482" s="49"/>
      <c r="NQX482" s="49"/>
      <c r="NQY482" s="49"/>
      <c r="NQZ482" s="49"/>
      <c r="NRA482" s="49"/>
      <c r="NRB482" s="49"/>
      <c r="NRC482" s="49"/>
      <c r="NRD482" s="49"/>
      <c r="NRE482" s="49"/>
      <c r="NRF482" s="49"/>
      <c r="NRG482" s="49"/>
      <c r="NRH482" s="49"/>
      <c r="NRI482" s="49"/>
      <c r="NRJ482" s="49"/>
      <c r="NRK482" s="49"/>
      <c r="NRL482" s="49"/>
      <c r="NRM482" s="49"/>
      <c r="NRN482" s="49"/>
      <c r="NRO482" s="49"/>
      <c r="NRP482" s="49"/>
      <c r="NRQ482" s="49"/>
      <c r="NRR482" s="49"/>
      <c r="NRS482" s="49"/>
      <c r="NRT482" s="49"/>
      <c r="NRU482" s="49"/>
      <c r="NRV482" s="49"/>
      <c r="NRW482" s="49"/>
      <c r="NRX482" s="49"/>
      <c r="NRY482" s="49"/>
      <c r="NRZ482" s="49"/>
      <c r="NSA482" s="49"/>
      <c r="NSB482" s="49"/>
      <c r="NSC482" s="49"/>
      <c r="NSD482" s="49"/>
      <c r="NSE482" s="49"/>
      <c r="NSF482" s="49"/>
      <c r="NSG482" s="49"/>
      <c r="NSH482" s="49"/>
      <c r="NSI482" s="49"/>
      <c r="NSJ482" s="49"/>
      <c r="NSK482" s="49"/>
      <c r="NSL482" s="49"/>
      <c r="NSM482" s="49"/>
      <c r="NSN482" s="49"/>
      <c r="NSO482" s="49"/>
      <c r="NSP482" s="49"/>
      <c r="NSQ482" s="49"/>
      <c r="NSR482" s="49"/>
      <c r="NSS482" s="49"/>
      <c r="NST482" s="49"/>
      <c r="NSU482" s="49"/>
      <c r="NSV482" s="49"/>
      <c r="NSW482" s="49"/>
      <c r="NSX482" s="49"/>
      <c r="NSY482" s="49"/>
      <c r="NSZ482" s="49"/>
      <c r="NTA482" s="49"/>
      <c r="NTB482" s="49"/>
      <c r="NTC482" s="49"/>
      <c r="NTD482" s="49"/>
      <c r="NTE482" s="49"/>
      <c r="NTF482" s="49"/>
      <c r="NTG482" s="49"/>
      <c r="NTH482" s="49"/>
      <c r="NTI482" s="49"/>
      <c r="NTJ482" s="49"/>
      <c r="NTK482" s="49"/>
      <c r="NTL482" s="49"/>
      <c r="NTM482" s="49"/>
      <c r="NTN482" s="49"/>
      <c r="NTO482" s="49"/>
      <c r="NTP482" s="49"/>
      <c r="NTQ482" s="49"/>
      <c r="NTR482" s="49"/>
      <c r="NTS482" s="49"/>
      <c r="NTT482" s="49"/>
      <c r="NTU482" s="49"/>
      <c r="NTV482" s="49"/>
      <c r="NTW482" s="49"/>
      <c r="NTX482" s="49"/>
      <c r="NTY482" s="49"/>
      <c r="NTZ482" s="49"/>
      <c r="NUA482" s="49"/>
      <c r="NUB482" s="49"/>
      <c r="NUC482" s="49"/>
      <c r="NUD482" s="49"/>
      <c r="NUE482" s="49"/>
      <c r="NUF482" s="49"/>
      <c r="NUG482" s="49"/>
      <c r="NUH482" s="49"/>
      <c r="NUI482" s="49"/>
      <c r="NUJ482" s="49"/>
      <c r="NUK482" s="49"/>
      <c r="NUL482" s="49"/>
      <c r="NUM482" s="49"/>
      <c r="NUN482" s="49"/>
      <c r="NUO482" s="49"/>
      <c r="NUP482" s="49"/>
      <c r="NUQ482" s="49"/>
      <c r="NUR482" s="49"/>
      <c r="NUS482" s="49"/>
      <c r="NUT482" s="49"/>
      <c r="NUU482" s="49"/>
      <c r="NUV482" s="49"/>
      <c r="NUW482" s="49"/>
      <c r="NUX482" s="49"/>
      <c r="NUY482" s="49"/>
      <c r="NUZ482" s="49"/>
      <c r="NVA482" s="49"/>
      <c r="NVB482" s="49"/>
      <c r="NVC482" s="49"/>
      <c r="NVD482" s="49"/>
      <c r="NVE482" s="49"/>
      <c r="NVF482" s="49"/>
      <c r="NVG482" s="49"/>
      <c r="NVH482" s="49"/>
      <c r="NVI482" s="49"/>
      <c r="NVJ482" s="49"/>
      <c r="NVK482" s="49"/>
      <c r="NVL482" s="49"/>
      <c r="NVM482" s="49"/>
      <c r="NVN482" s="49"/>
      <c r="NVO482" s="49"/>
      <c r="NVP482" s="49"/>
      <c r="NVQ482" s="49"/>
      <c r="NVR482" s="49"/>
      <c r="NVS482" s="49"/>
      <c r="NVT482" s="49"/>
      <c r="NVU482" s="49"/>
      <c r="NVV482" s="49"/>
      <c r="NVW482" s="49"/>
      <c r="NVX482" s="49"/>
      <c r="NVY482" s="49"/>
      <c r="NVZ482" s="49"/>
      <c r="NWA482" s="49"/>
      <c r="NWB482" s="49"/>
      <c r="NWC482" s="49"/>
      <c r="NWD482" s="49"/>
      <c r="NWE482" s="49"/>
      <c r="NWF482" s="49"/>
      <c r="NWG482" s="49"/>
      <c r="NWH482" s="49"/>
      <c r="NWI482" s="49"/>
      <c r="NWJ482" s="49"/>
      <c r="NWK482" s="49"/>
      <c r="NWL482" s="49"/>
      <c r="NWM482" s="49"/>
      <c r="NWN482" s="49"/>
      <c r="NWO482" s="49"/>
      <c r="NWP482" s="49"/>
      <c r="NWQ482" s="49"/>
      <c r="NWR482" s="49"/>
      <c r="NWS482" s="49"/>
      <c r="NWT482" s="49"/>
      <c r="NWU482" s="49"/>
      <c r="NWV482" s="49"/>
      <c r="NWW482" s="49"/>
      <c r="NWX482" s="49"/>
      <c r="NWY482" s="49"/>
      <c r="NWZ482" s="49"/>
      <c r="NXA482" s="49"/>
      <c r="NXB482" s="49"/>
      <c r="NXC482" s="49"/>
      <c r="NXD482" s="49"/>
      <c r="NXE482" s="49"/>
      <c r="NXF482" s="49"/>
      <c r="NXG482" s="49"/>
      <c r="NXH482" s="49"/>
      <c r="NXI482" s="49"/>
      <c r="NXJ482" s="49"/>
      <c r="NXK482" s="49"/>
      <c r="NXL482" s="49"/>
      <c r="NXM482" s="49"/>
      <c r="NXN482" s="49"/>
      <c r="NXO482" s="49"/>
      <c r="NXP482" s="49"/>
      <c r="NXQ482" s="49"/>
      <c r="NXR482" s="49"/>
      <c r="NXS482" s="49"/>
      <c r="NXT482" s="49"/>
      <c r="NXU482" s="49"/>
      <c r="NXV482" s="49"/>
      <c r="NXW482" s="49"/>
      <c r="NXX482" s="49"/>
      <c r="NXY482" s="49"/>
      <c r="NXZ482" s="49"/>
      <c r="NYA482" s="49"/>
      <c r="NYB482" s="49"/>
      <c r="NYC482" s="49"/>
      <c r="NYD482" s="49"/>
      <c r="NYE482" s="49"/>
      <c r="NYF482" s="49"/>
      <c r="NYG482" s="49"/>
      <c r="NYH482" s="49"/>
      <c r="NYI482" s="49"/>
      <c r="NYJ482" s="49"/>
      <c r="NYK482" s="49"/>
      <c r="NYL482" s="49"/>
      <c r="NYM482" s="49"/>
      <c r="NYN482" s="49"/>
      <c r="NYO482" s="49"/>
      <c r="NYP482" s="49"/>
      <c r="NYQ482" s="49"/>
      <c r="NYR482" s="49"/>
      <c r="NYS482" s="49"/>
      <c r="NYT482" s="49"/>
      <c r="NYU482" s="49"/>
      <c r="NYV482" s="49"/>
      <c r="NYW482" s="49"/>
      <c r="NYX482" s="49"/>
      <c r="NYY482" s="49"/>
      <c r="NYZ482" s="49"/>
      <c r="NZA482" s="49"/>
      <c r="NZB482" s="49"/>
      <c r="NZC482" s="49"/>
      <c r="NZD482" s="49"/>
      <c r="NZE482" s="49"/>
      <c r="NZF482" s="49"/>
      <c r="NZG482" s="49"/>
      <c r="NZH482" s="49"/>
      <c r="NZI482" s="49"/>
      <c r="NZJ482" s="49"/>
      <c r="NZK482" s="49"/>
      <c r="NZL482" s="49"/>
      <c r="NZM482" s="49"/>
      <c r="NZN482" s="49"/>
      <c r="NZO482" s="49"/>
      <c r="NZP482" s="49"/>
      <c r="NZQ482" s="49"/>
      <c r="NZR482" s="49"/>
      <c r="NZS482" s="49"/>
      <c r="NZT482" s="49"/>
      <c r="NZU482" s="49"/>
      <c r="NZV482" s="49"/>
      <c r="NZW482" s="49"/>
      <c r="NZX482" s="49"/>
      <c r="NZY482" s="49"/>
      <c r="NZZ482" s="49"/>
      <c r="OAA482" s="49"/>
      <c r="OAB482" s="49"/>
      <c r="OAC482" s="49"/>
      <c r="OAD482" s="49"/>
      <c r="OAE482" s="49"/>
      <c r="OAF482" s="49"/>
      <c r="OAG482" s="49"/>
      <c r="OAH482" s="49"/>
      <c r="OAI482" s="49"/>
      <c r="OAJ482" s="49"/>
      <c r="OAK482" s="49"/>
      <c r="OAL482" s="49"/>
      <c r="OAM482" s="49"/>
      <c r="OAN482" s="49"/>
      <c r="OAO482" s="49"/>
      <c r="OAP482" s="49"/>
      <c r="OAQ482" s="49"/>
      <c r="OAR482" s="49"/>
      <c r="OAS482" s="49"/>
      <c r="OAT482" s="49"/>
      <c r="OAU482" s="49"/>
      <c r="OAV482" s="49"/>
      <c r="OAW482" s="49"/>
      <c r="OAX482" s="49"/>
      <c r="OAY482" s="49"/>
      <c r="OAZ482" s="49"/>
      <c r="OBA482" s="49"/>
      <c r="OBB482" s="49"/>
      <c r="OBC482" s="49"/>
      <c r="OBD482" s="49"/>
      <c r="OBE482" s="49"/>
      <c r="OBF482" s="49"/>
      <c r="OBG482" s="49"/>
      <c r="OBH482" s="49"/>
      <c r="OBI482" s="49"/>
      <c r="OBJ482" s="49"/>
      <c r="OBK482" s="49"/>
      <c r="OBL482" s="49"/>
      <c r="OBM482" s="49"/>
      <c r="OBN482" s="49"/>
      <c r="OBO482" s="49"/>
      <c r="OBP482" s="49"/>
      <c r="OBQ482" s="49"/>
      <c r="OBR482" s="49"/>
      <c r="OBS482" s="49"/>
      <c r="OBT482" s="49"/>
      <c r="OBU482" s="49"/>
      <c r="OBV482" s="49"/>
      <c r="OBW482" s="49"/>
      <c r="OBX482" s="49"/>
      <c r="OBY482" s="49"/>
      <c r="OBZ482" s="49"/>
      <c r="OCA482" s="49"/>
      <c r="OCB482" s="49"/>
      <c r="OCC482" s="49"/>
      <c r="OCD482" s="49"/>
      <c r="OCE482" s="49"/>
      <c r="OCF482" s="49"/>
      <c r="OCG482" s="49"/>
      <c r="OCH482" s="49"/>
      <c r="OCI482" s="49"/>
      <c r="OCJ482" s="49"/>
      <c r="OCK482" s="49"/>
      <c r="OCL482" s="49"/>
      <c r="OCM482" s="49"/>
      <c r="OCN482" s="49"/>
      <c r="OCO482" s="49"/>
      <c r="OCP482" s="49"/>
      <c r="OCQ482" s="49"/>
      <c r="OCR482" s="49"/>
      <c r="OCS482" s="49"/>
      <c r="OCT482" s="49"/>
      <c r="OCU482" s="49"/>
      <c r="OCV482" s="49"/>
      <c r="OCW482" s="49"/>
      <c r="OCX482" s="49"/>
      <c r="OCY482" s="49"/>
      <c r="OCZ482" s="49"/>
      <c r="ODA482" s="49"/>
      <c r="ODB482" s="49"/>
      <c r="ODC482" s="49"/>
      <c r="ODD482" s="49"/>
      <c r="ODE482" s="49"/>
      <c r="ODF482" s="49"/>
      <c r="ODG482" s="49"/>
      <c r="ODH482" s="49"/>
      <c r="ODI482" s="49"/>
      <c r="ODJ482" s="49"/>
      <c r="ODK482" s="49"/>
      <c r="ODL482" s="49"/>
      <c r="ODM482" s="49"/>
      <c r="ODN482" s="49"/>
      <c r="ODO482" s="49"/>
      <c r="ODP482" s="49"/>
      <c r="ODQ482" s="49"/>
      <c r="ODR482" s="49"/>
      <c r="ODS482" s="49"/>
      <c r="ODT482" s="49"/>
      <c r="ODU482" s="49"/>
      <c r="ODV482" s="49"/>
      <c r="ODW482" s="49"/>
      <c r="ODX482" s="49"/>
      <c r="ODY482" s="49"/>
      <c r="ODZ482" s="49"/>
      <c r="OEA482" s="49"/>
      <c r="OEB482" s="49"/>
      <c r="OEC482" s="49"/>
      <c r="OED482" s="49"/>
      <c r="OEE482" s="49"/>
      <c r="OEF482" s="49"/>
      <c r="OEG482" s="49"/>
      <c r="OEH482" s="49"/>
      <c r="OEI482" s="49"/>
      <c r="OEJ482" s="49"/>
      <c r="OEK482" s="49"/>
      <c r="OEL482" s="49"/>
      <c r="OEM482" s="49"/>
      <c r="OEN482" s="49"/>
      <c r="OEO482" s="49"/>
      <c r="OEP482" s="49"/>
      <c r="OEQ482" s="49"/>
      <c r="OER482" s="49"/>
      <c r="OES482" s="49"/>
      <c r="OET482" s="49"/>
      <c r="OEU482" s="49"/>
      <c r="OEV482" s="49"/>
      <c r="OEW482" s="49"/>
      <c r="OEX482" s="49"/>
      <c r="OEY482" s="49"/>
      <c r="OEZ482" s="49"/>
      <c r="OFA482" s="49"/>
      <c r="OFB482" s="49"/>
      <c r="OFC482" s="49"/>
      <c r="OFD482" s="49"/>
      <c r="OFE482" s="49"/>
      <c r="OFF482" s="49"/>
      <c r="OFG482" s="49"/>
      <c r="OFH482" s="49"/>
      <c r="OFI482" s="49"/>
      <c r="OFJ482" s="49"/>
      <c r="OFK482" s="49"/>
      <c r="OFL482" s="49"/>
      <c r="OFM482" s="49"/>
      <c r="OFN482" s="49"/>
      <c r="OFO482" s="49"/>
      <c r="OFP482" s="49"/>
      <c r="OFQ482" s="49"/>
      <c r="OFR482" s="49"/>
      <c r="OFS482" s="49"/>
      <c r="OFT482" s="49"/>
      <c r="OFU482" s="49"/>
      <c r="OFV482" s="49"/>
      <c r="OFW482" s="49"/>
      <c r="OFX482" s="49"/>
      <c r="OFY482" s="49"/>
      <c r="OFZ482" s="49"/>
      <c r="OGA482" s="49"/>
      <c r="OGB482" s="49"/>
      <c r="OGC482" s="49"/>
      <c r="OGD482" s="49"/>
      <c r="OGE482" s="49"/>
      <c r="OGF482" s="49"/>
      <c r="OGG482" s="49"/>
      <c r="OGH482" s="49"/>
      <c r="OGI482" s="49"/>
      <c r="OGJ482" s="49"/>
      <c r="OGK482" s="49"/>
      <c r="OGL482" s="49"/>
      <c r="OGM482" s="49"/>
      <c r="OGN482" s="49"/>
      <c r="OGO482" s="49"/>
      <c r="OGP482" s="49"/>
      <c r="OGQ482" s="49"/>
      <c r="OGR482" s="49"/>
      <c r="OGS482" s="49"/>
      <c r="OGT482" s="49"/>
      <c r="OGU482" s="49"/>
      <c r="OGV482" s="49"/>
      <c r="OGW482" s="49"/>
      <c r="OGX482" s="49"/>
      <c r="OGY482" s="49"/>
      <c r="OGZ482" s="49"/>
      <c r="OHA482" s="49"/>
      <c r="OHB482" s="49"/>
      <c r="OHC482" s="49"/>
      <c r="OHD482" s="49"/>
      <c r="OHE482" s="49"/>
      <c r="OHF482" s="49"/>
      <c r="OHG482" s="49"/>
      <c r="OHH482" s="49"/>
      <c r="OHI482" s="49"/>
      <c r="OHJ482" s="49"/>
      <c r="OHK482" s="49"/>
      <c r="OHL482" s="49"/>
      <c r="OHM482" s="49"/>
      <c r="OHN482" s="49"/>
      <c r="OHO482" s="49"/>
      <c r="OHP482" s="49"/>
      <c r="OHQ482" s="49"/>
      <c r="OHR482" s="49"/>
      <c r="OHS482" s="49"/>
      <c r="OHT482" s="49"/>
      <c r="OHU482" s="49"/>
      <c r="OHV482" s="49"/>
      <c r="OHW482" s="49"/>
      <c r="OHX482" s="49"/>
      <c r="OHY482" s="49"/>
      <c r="OHZ482" s="49"/>
      <c r="OIA482" s="49"/>
      <c r="OIB482" s="49"/>
      <c r="OIC482" s="49"/>
      <c r="OID482" s="49"/>
      <c r="OIE482" s="49"/>
      <c r="OIF482" s="49"/>
      <c r="OIG482" s="49"/>
      <c r="OIH482" s="49"/>
      <c r="OII482" s="49"/>
      <c r="OIJ482" s="49"/>
      <c r="OIK482" s="49"/>
      <c r="OIL482" s="49"/>
      <c r="OIM482" s="49"/>
      <c r="OIN482" s="49"/>
      <c r="OIO482" s="49"/>
      <c r="OIP482" s="49"/>
      <c r="OIQ482" s="49"/>
      <c r="OIR482" s="49"/>
      <c r="OIS482" s="49"/>
      <c r="OIT482" s="49"/>
      <c r="OIU482" s="49"/>
      <c r="OIV482" s="49"/>
      <c r="OIW482" s="49"/>
      <c r="OIX482" s="49"/>
      <c r="OIY482" s="49"/>
      <c r="OIZ482" s="49"/>
      <c r="OJA482" s="49"/>
      <c r="OJB482" s="49"/>
      <c r="OJC482" s="49"/>
      <c r="OJD482" s="49"/>
      <c r="OJE482" s="49"/>
      <c r="OJF482" s="49"/>
      <c r="OJG482" s="49"/>
      <c r="OJH482" s="49"/>
      <c r="OJI482" s="49"/>
      <c r="OJJ482" s="49"/>
      <c r="OJK482" s="49"/>
      <c r="OJL482" s="49"/>
      <c r="OJM482" s="49"/>
      <c r="OJN482" s="49"/>
      <c r="OJO482" s="49"/>
      <c r="OJP482" s="49"/>
      <c r="OJQ482" s="49"/>
      <c r="OJR482" s="49"/>
      <c r="OJS482" s="49"/>
      <c r="OJT482" s="49"/>
      <c r="OJU482" s="49"/>
      <c r="OJV482" s="49"/>
      <c r="OJW482" s="49"/>
      <c r="OJX482" s="49"/>
      <c r="OJY482" s="49"/>
      <c r="OJZ482" s="49"/>
      <c r="OKA482" s="49"/>
      <c r="OKB482" s="49"/>
      <c r="OKC482" s="49"/>
      <c r="OKD482" s="49"/>
      <c r="OKE482" s="49"/>
      <c r="OKF482" s="49"/>
      <c r="OKG482" s="49"/>
      <c r="OKH482" s="49"/>
      <c r="OKI482" s="49"/>
      <c r="OKJ482" s="49"/>
      <c r="OKK482" s="49"/>
      <c r="OKL482" s="49"/>
      <c r="OKM482" s="49"/>
      <c r="OKN482" s="49"/>
      <c r="OKO482" s="49"/>
      <c r="OKP482" s="49"/>
      <c r="OKQ482" s="49"/>
      <c r="OKR482" s="49"/>
      <c r="OKS482" s="49"/>
      <c r="OKT482" s="49"/>
      <c r="OKU482" s="49"/>
      <c r="OKV482" s="49"/>
      <c r="OKW482" s="49"/>
      <c r="OKX482" s="49"/>
      <c r="OKY482" s="49"/>
      <c r="OKZ482" s="49"/>
      <c r="OLA482" s="49"/>
      <c r="OLB482" s="49"/>
      <c r="OLC482" s="49"/>
      <c r="OLD482" s="49"/>
      <c r="OLE482" s="49"/>
      <c r="OLF482" s="49"/>
      <c r="OLG482" s="49"/>
      <c r="OLH482" s="49"/>
      <c r="OLI482" s="49"/>
      <c r="OLJ482" s="49"/>
      <c r="OLK482" s="49"/>
      <c r="OLL482" s="49"/>
      <c r="OLM482" s="49"/>
      <c r="OLN482" s="49"/>
      <c r="OLO482" s="49"/>
      <c r="OLP482" s="49"/>
      <c r="OLQ482" s="49"/>
      <c r="OLR482" s="49"/>
      <c r="OLS482" s="49"/>
      <c r="OLT482" s="49"/>
      <c r="OLU482" s="49"/>
      <c r="OLV482" s="49"/>
      <c r="OLW482" s="49"/>
      <c r="OLX482" s="49"/>
      <c r="OLY482" s="49"/>
      <c r="OLZ482" s="49"/>
      <c r="OMA482" s="49"/>
      <c r="OMB482" s="49"/>
      <c r="OMC482" s="49"/>
      <c r="OMD482" s="49"/>
      <c r="OME482" s="49"/>
      <c r="OMF482" s="49"/>
      <c r="OMG482" s="49"/>
      <c r="OMH482" s="49"/>
      <c r="OMI482" s="49"/>
      <c r="OMJ482" s="49"/>
      <c r="OMK482" s="49"/>
      <c r="OML482" s="49"/>
      <c r="OMM482" s="49"/>
      <c r="OMN482" s="49"/>
      <c r="OMO482" s="49"/>
      <c r="OMP482" s="49"/>
      <c r="OMQ482" s="49"/>
      <c r="OMR482" s="49"/>
      <c r="OMS482" s="49"/>
      <c r="OMT482" s="49"/>
      <c r="OMU482" s="49"/>
      <c r="OMV482" s="49"/>
      <c r="OMW482" s="49"/>
      <c r="OMX482" s="49"/>
      <c r="OMY482" s="49"/>
      <c r="OMZ482" s="49"/>
      <c r="ONA482" s="49"/>
      <c r="ONB482" s="49"/>
      <c r="ONC482" s="49"/>
      <c r="OND482" s="49"/>
      <c r="ONE482" s="49"/>
      <c r="ONF482" s="49"/>
      <c r="ONG482" s="49"/>
      <c r="ONH482" s="49"/>
      <c r="ONI482" s="49"/>
      <c r="ONJ482" s="49"/>
      <c r="ONK482" s="49"/>
      <c r="ONL482" s="49"/>
      <c r="ONM482" s="49"/>
      <c r="ONN482" s="49"/>
      <c r="ONO482" s="49"/>
      <c r="ONP482" s="49"/>
      <c r="ONQ482" s="49"/>
      <c r="ONR482" s="49"/>
      <c r="ONS482" s="49"/>
      <c r="ONT482" s="49"/>
      <c r="ONU482" s="49"/>
      <c r="ONV482" s="49"/>
      <c r="ONW482" s="49"/>
      <c r="ONX482" s="49"/>
      <c r="ONY482" s="49"/>
      <c r="ONZ482" s="49"/>
      <c r="OOA482" s="49"/>
      <c r="OOB482" s="49"/>
      <c r="OOC482" s="49"/>
      <c r="OOD482" s="49"/>
      <c r="OOE482" s="49"/>
      <c r="OOF482" s="49"/>
      <c r="OOG482" s="49"/>
      <c r="OOH482" s="49"/>
      <c r="OOI482" s="49"/>
      <c r="OOJ482" s="49"/>
      <c r="OOK482" s="49"/>
      <c r="OOL482" s="49"/>
      <c r="OOM482" s="49"/>
      <c r="OON482" s="49"/>
      <c r="OOO482" s="49"/>
      <c r="OOP482" s="49"/>
      <c r="OOQ482" s="49"/>
      <c r="OOR482" s="49"/>
      <c r="OOS482" s="49"/>
      <c r="OOT482" s="49"/>
      <c r="OOU482" s="49"/>
      <c r="OOV482" s="49"/>
      <c r="OOW482" s="49"/>
      <c r="OOX482" s="49"/>
      <c r="OOY482" s="49"/>
      <c r="OOZ482" s="49"/>
      <c r="OPA482" s="49"/>
      <c r="OPB482" s="49"/>
      <c r="OPC482" s="49"/>
      <c r="OPD482" s="49"/>
      <c r="OPE482" s="49"/>
      <c r="OPF482" s="49"/>
      <c r="OPG482" s="49"/>
      <c r="OPH482" s="49"/>
      <c r="OPI482" s="49"/>
      <c r="OPJ482" s="49"/>
      <c r="OPK482" s="49"/>
      <c r="OPL482" s="49"/>
      <c r="OPM482" s="49"/>
      <c r="OPN482" s="49"/>
      <c r="OPO482" s="49"/>
      <c r="OPP482" s="49"/>
      <c r="OPQ482" s="49"/>
      <c r="OPR482" s="49"/>
      <c r="OPS482" s="49"/>
      <c r="OPT482" s="49"/>
      <c r="OPU482" s="49"/>
      <c r="OPV482" s="49"/>
      <c r="OPW482" s="49"/>
      <c r="OPX482" s="49"/>
      <c r="OPY482" s="49"/>
      <c r="OPZ482" s="49"/>
      <c r="OQA482" s="49"/>
      <c r="OQB482" s="49"/>
      <c r="OQC482" s="49"/>
      <c r="OQD482" s="49"/>
      <c r="OQE482" s="49"/>
      <c r="OQF482" s="49"/>
      <c r="OQG482" s="49"/>
      <c r="OQH482" s="49"/>
      <c r="OQI482" s="49"/>
      <c r="OQJ482" s="49"/>
      <c r="OQK482" s="49"/>
      <c r="OQL482" s="49"/>
      <c r="OQM482" s="49"/>
      <c r="OQN482" s="49"/>
      <c r="OQO482" s="49"/>
      <c r="OQP482" s="49"/>
      <c r="OQQ482" s="49"/>
      <c r="OQR482" s="49"/>
      <c r="OQS482" s="49"/>
      <c r="OQT482" s="49"/>
      <c r="OQU482" s="49"/>
      <c r="OQV482" s="49"/>
      <c r="OQW482" s="49"/>
      <c r="OQX482" s="49"/>
      <c r="OQY482" s="49"/>
      <c r="OQZ482" s="49"/>
      <c r="ORA482" s="49"/>
      <c r="ORB482" s="49"/>
      <c r="ORC482" s="49"/>
      <c r="ORD482" s="49"/>
      <c r="ORE482" s="49"/>
      <c r="ORF482" s="49"/>
      <c r="ORG482" s="49"/>
      <c r="ORH482" s="49"/>
      <c r="ORI482" s="49"/>
      <c r="ORJ482" s="49"/>
      <c r="ORK482" s="49"/>
      <c r="ORL482" s="49"/>
      <c r="ORM482" s="49"/>
      <c r="ORN482" s="49"/>
      <c r="ORO482" s="49"/>
      <c r="ORP482" s="49"/>
      <c r="ORQ482" s="49"/>
      <c r="ORR482" s="49"/>
      <c r="ORS482" s="49"/>
      <c r="ORT482" s="49"/>
      <c r="ORU482" s="49"/>
      <c r="ORV482" s="49"/>
      <c r="ORW482" s="49"/>
      <c r="ORX482" s="49"/>
      <c r="ORY482" s="49"/>
      <c r="ORZ482" s="49"/>
      <c r="OSA482" s="49"/>
      <c r="OSB482" s="49"/>
      <c r="OSC482" s="49"/>
      <c r="OSD482" s="49"/>
      <c r="OSE482" s="49"/>
      <c r="OSF482" s="49"/>
      <c r="OSG482" s="49"/>
      <c r="OSH482" s="49"/>
      <c r="OSI482" s="49"/>
      <c r="OSJ482" s="49"/>
      <c r="OSK482" s="49"/>
      <c r="OSL482" s="49"/>
      <c r="OSM482" s="49"/>
      <c r="OSN482" s="49"/>
      <c r="OSO482" s="49"/>
      <c r="OSP482" s="49"/>
      <c r="OSQ482" s="49"/>
      <c r="OSR482" s="49"/>
      <c r="OSS482" s="49"/>
      <c r="OST482" s="49"/>
      <c r="OSU482" s="49"/>
      <c r="OSV482" s="49"/>
      <c r="OSW482" s="49"/>
      <c r="OSX482" s="49"/>
      <c r="OSY482" s="49"/>
      <c r="OSZ482" s="49"/>
      <c r="OTA482" s="49"/>
      <c r="OTB482" s="49"/>
      <c r="OTC482" s="49"/>
      <c r="OTD482" s="49"/>
      <c r="OTE482" s="49"/>
      <c r="OTF482" s="49"/>
      <c r="OTG482" s="49"/>
      <c r="OTH482" s="49"/>
      <c r="OTI482" s="49"/>
      <c r="OTJ482" s="49"/>
      <c r="OTK482" s="49"/>
      <c r="OTL482" s="49"/>
      <c r="OTM482" s="49"/>
      <c r="OTN482" s="49"/>
      <c r="OTO482" s="49"/>
      <c r="OTP482" s="49"/>
      <c r="OTQ482" s="49"/>
      <c r="OTR482" s="49"/>
      <c r="OTS482" s="49"/>
      <c r="OTT482" s="49"/>
      <c r="OTU482" s="49"/>
      <c r="OTV482" s="49"/>
      <c r="OTW482" s="49"/>
      <c r="OTX482" s="49"/>
      <c r="OTY482" s="49"/>
      <c r="OTZ482" s="49"/>
      <c r="OUA482" s="49"/>
      <c r="OUB482" s="49"/>
      <c r="OUC482" s="49"/>
      <c r="OUD482" s="49"/>
      <c r="OUE482" s="49"/>
      <c r="OUF482" s="49"/>
      <c r="OUG482" s="49"/>
      <c r="OUH482" s="49"/>
      <c r="OUI482" s="49"/>
      <c r="OUJ482" s="49"/>
      <c r="OUK482" s="49"/>
      <c r="OUL482" s="49"/>
      <c r="OUM482" s="49"/>
      <c r="OUN482" s="49"/>
      <c r="OUO482" s="49"/>
      <c r="OUP482" s="49"/>
      <c r="OUQ482" s="49"/>
      <c r="OUR482" s="49"/>
      <c r="OUS482" s="49"/>
      <c r="OUT482" s="49"/>
      <c r="OUU482" s="49"/>
      <c r="OUV482" s="49"/>
      <c r="OUW482" s="49"/>
      <c r="OUX482" s="49"/>
      <c r="OUY482" s="49"/>
      <c r="OUZ482" s="49"/>
      <c r="OVA482" s="49"/>
      <c r="OVB482" s="49"/>
      <c r="OVC482" s="49"/>
      <c r="OVD482" s="49"/>
      <c r="OVE482" s="49"/>
      <c r="OVF482" s="49"/>
      <c r="OVG482" s="49"/>
      <c r="OVH482" s="49"/>
      <c r="OVI482" s="49"/>
      <c r="OVJ482" s="49"/>
      <c r="OVK482" s="49"/>
      <c r="OVL482" s="49"/>
      <c r="OVM482" s="49"/>
      <c r="OVN482" s="49"/>
      <c r="OVO482" s="49"/>
      <c r="OVP482" s="49"/>
      <c r="OVQ482" s="49"/>
      <c r="OVR482" s="49"/>
      <c r="OVS482" s="49"/>
      <c r="OVT482" s="49"/>
      <c r="OVU482" s="49"/>
      <c r="OVV482" s="49"/>
      <c r="OVW482" s="49"/>
      <c r="OVX482" s="49"/>
      <c r="OVY482" s="49"/>
      <c r="OVZ482" s="49"/>
      <c r="OWA482" s="49"/>
      <c r="OWB482" s="49"/>
      <c r="OWC482" s="49"/>
      <c r="OWD482" s="49"/>
      <c r="OWE482" s="49"/>
      <c r="OWF482" s="49"/>
      <c r="OWG482" s="49"/>
      <c r="OWH482" s="49"/>
      <c r="OWI482" s="49"/>
      <c r="OWJ482" s="49"/>
      <c r="OWK482" s="49"/>
      <c r="OWL482" s="49"/>
      <c r="OWM482" s="49"/>
      <c r="OWN482" s="49"/>
      <c r="OWO482" s="49"/>
      <c r="OWP482" s="49"/>
      <c r="OWQ482" s="49"/>
      <c r="OWR482" s="49"/>
      <c r="OWS482" s="49"/>
      <c r="OWT482" s="49"/>
      <c r="OWU482" s="49"/>
      <c r="OWV482" s="49"/>
      <c r="OWW482" s="49"/>
      <c r="OWX482" s="49"/>
      <c r="OWY482" s="49"/>
      <c r="OWZ482" s="49"/>
      <c r="OXA482" s="49"/>
      <c r="OXB482" s="49"/>
      <c r="OXC482" s="49"/>
      <c r="OXD482" s="49"/>
      <c r="OXE482" s="49"/>
      <c r="OXF482" s="49"/>
      <c r="OXG482" s="49"/>
      <c r="OXH482" s="49"/>
      <c r="OXI482" s="49"/>
      <c r="OXJ482" s="49"/>
      <c r="OXK482" s="49"/>
      <c r="OXL482" s="49"/>
      <c r="OXM482" s="49"/>
      <c r="OXN482" s="49"/>
      <c r="OXO482" s="49"/>
      <c r="OXP482" s="49"/>
      <c r="OXQ482" s="49"/>
      <c r="OXR482" s="49"/>
      <c r="OXS482" s="49"/>
      <c r="OXT482" s="49"/>
      <c r="OXU482" s="49"/>
      <c r="OXV482" s="49"/>
      <c r="OXW482" s="49"/>
      <c r="OXX482" s="49"/>
      <c r="OXY482" s="49"/>
      <c r="OXZ482" s="49"/>
      <c r="OYA482" s="49"/>
      <c r="OYB482" s="49"/>
      <c r="OYC482" s="49"/>
      <c r="OYD482" s="49"/>
      <c r="OYE482" s="49"/>
      <c r="OYF482" s="49"/>
      <c r="OYG482" s="49"/>
      <c r="OYH482" s="49"/>
      <c r="OYI482" s="49"/>
      <c r="OYJ482" s="49"/>
      <c r="OYK482" s="49"/>
      <c r="OYL482" s="49"/>
      <c r="OYM482" s="49"/>
      <c r="OYN482" s="49"/>
      <c r="OYO482" s="49"/>
      <c r="OYP482" s="49"/>
      <c r="OYQ482" s="49"/>
      <c r="OYR482" s="49"/>
      <c r="OYS482" s="49"/>
      <c r="OYT482" s="49"/>
      <c r="OYU482" s="49"/>
      <c r="OYV482" s="49"/>
      <c r="OYW482" s="49"/>
      <c r="OYX482" s="49"/>
      <c r="OYY482" s="49"/>
      <c r="OYZ482" s="49"/>
      <c r="OZA482" s="49"/>
      <c r="OZB482" s="49"/>
      <c r="OZC482" s="49"/>
      <c r="OZD482" s="49"/>
      <c r="OZE482" s="49"/>
      <c r="OZF482" s="49"/>
      <c r="OZG482" s="49"/>
      <c r="OZH482" s="49"/>
      <c r="OZI482" s="49"/>
      <c r="OZJ482" s="49"/>
      <c r="OZK482" s="49"/>
      <c r="OZL482" s="49"/>
      <c r="OZM482" s="49"/>
      <c r="OZN482" s="49"/>
      <c r="OZO482" s="49"/>
      <c r="OZP482" s="49"/>
      <c r="OZQ482" s="49"/>
      <c r="OZR482" s="49"/>
      <c r="OZS482" s="49"/>
      <c r="OZT482" s="49"/>
      <c r="OZU482" s="49"/>
      <c r="OZV482" s="49"/>
      <c r="OZW482" s="49"/>
      <c r="OZX482" s="49"/>
      <c r="OZY482" s="49"/>
      <c r="OZZ482" s="49"/>
      <c r="PAA482" s="49"/>
      <c r="PAB482" s="49"/>
      <c r="PAC482" s="49"/>
      <c r="PAD482" s="49"/>
      <c r="PAE482" s="49"/>
      <c r="PAF482" s="49"/>
      <c r="PAG482" s="49"/>
      <c r="PAH482" s="49"/>
      <c r="PAI482" s="49"/>
      <c r="PAJ482" s="49"/>
      <c r="PAK482" s="49"/>
      <c r="PAL482" s="49"/>
      <c r="PAM482" s="49"/>
      <c r="PAN482" s="49"/>
      <c r="PAO482" s="49"/>
      <c r="PAP482" s="49"/>
      <c r="PAQ482" s="49"/>
      <c r="PAR482" s="49"/>
      <c r="PAS482" s="49"/>
      <c r="PAT482" s="49"/>
      <c r="PAU482" s="49"/>
      <c r="PAV482" s="49"/>
      <c r="PAW482" s="49"/>
      <c r="PAX482" s="49"/>
      <c r="PAY482" s="49"/>
      <c r="PAZ482" s="49"/>
      <c r="PBA482" s="49"/>
      <c r="PBB482" s="49"/>
      <c r="PBC482" s="49"/>
      <c r="PBD482" s="49"/>
      <c r="PBE482" s="49"/>
      <c r="PBF482" s="49"/>
      <c r="PBG482" s="49"/>
      <c r="PBH482" s="49"/>
      <c r="PBI482" s="49"/>
      <c r="PBJ482" s="49"/>
      <c r="PBK482" s="49"/>
      <c r="PBL482" s="49"/>
      <c r="PBM482" s="49"/>
      <c r="PBN482" s="49"/>
      <c r="PBO482" s="49"/>
      <c r="PBP482" s="49"/>
      <c r="PBQ482" s="49"/>
      <c r="PBR482" s="49"/>
      <c r="PBS482" s="49"/>
      <c r="PBT482" s="49"/>
      <c r="PBU482" s="49"/>
      <c r="PBV482" s="49"/>
      <c r="PBW482" s="49"/>
      <c r="PBX482" s="49"/>
      <c r="PBY482" s="49"/>
      <c r="PBZ482" s="49"/>
      <c r="PCA482" s="49"/>
      <c r="PCB482" s="49"/>
      <c r="PCC482" s="49"/>
      <c r="PCD482" s="49"/>
      <c r="PCE482" s="49"/>
      <c r="PCF482" s="49"/>
      <c r="PCG482" s="49"/>
      <c r="PCH482" s="49"/>
      <c r="PCI482" s="49"/>
      <c r="PCJ482" s="49"/>
      <c r="PCK482" s="49"/>
      <c r="PCL482" s="49"/>
      <c r="PCM482" s="49"/>
      <c r="PCN482" s="49"/>
      <c r="PCO482" s="49"/>
      <c r="PCP482" s="49"/>
      <c r="PCQ482" s="49"/>
      <c r="PCR482" s="49"/>
      <c r="PCS482" s="49"/>
      <c r="PCT482" s="49"/>
      <c r="PCU482" s="49"/>
      <c r="PCV482" s="49"/>
      <c r="PCW482" s="49"/>
      <c r="PCX482" s="49"/>
      <c r="PCY482" s="49"/>
      <c r="PCZ482" s="49"/>
      <c r="PDA482" s="49"/>
      <c r="PDB482" s="49"/>
      <c r="PDC482" s="49"/>
      <c r="PDD482" s="49"/>
      <c r="PDE482" s="49"/>
      <c r="PDF482" s="49"/>
      <c r="PDG482" s="49"/>
      <c r="PDH482" s="49"/>
      <c r="PDI482" s="49"/>
      <c r="PDJ482" s="49"/>
      <c r="PDK482" s="49"/>
      <c r="PDL482" s="49"/>
      <c r="PDM482" s="49"/>
      <c r="PDN482" s="49"/>
      <c r="PDO482" s="49"/>
      <c r="PDP482" s="49"/>
      <c r="PDQ482" s="49"/>
      <c r="PDR482" s="49"/>
      <c r="PDS482" s="49"/>
      <c r="PDT482" s="49"/>
      <c r="PDU482" s="49"/>
      <c r="PDV482" s="49"/>
      <c r="PDW482" s="49"/>
      <c r="PDX482" s="49"/>
      <c r="PDY482" s="49"/>
      <c r="PDZ482" s="49"/>
      <c r="PEA482" s="49"/>
      <c r="PEB482" s="49"/>
      <c r="PEC482" s="49"/>
      <c r="PED482" s="49"/>
      <c r="PEE482" s="49"/>
      <c r="PEF482" s="49"/>
      <c r="PEG482" s="49"/>
      <c r="PEH482" s="49"/>
      <c r="PEI482" s="49"/>
      <c r="PEJ482" s="49"/>
      <c r="PEK482" s="49"/>
      <c r="PEL482" s="49"/>
      <c r="PEM482" s="49"/>
      <c r="PEN482" s="49"/>
      <c r="PEO482" s="49"/>
      <c r="PEP482" s="49"/>
      <c r="PEQ482" s="49"/>
      <c r="PER482" s="49"/>
      <c r="PES482" s="49"/>
      <c r="PET482" s="49"/>
      <c r="PEU482" s="49"/>
      <c r="PEV482" s="49"/>
      <c r="PEW482" s="49"/>
      <c r="PEX482" s="49"/>
      <c r="PEY482" s="49"/>
      <c r="PEZ482" s="49"/>
      <c r="PFA482" s="49"/>
      <c r="PFB482" s="49"/>
      <c r="PFC482" s="49"/>
      <c r="PFD482" s="49"/>
      <c r="PFE482" s="49"/>
      <c r="PFF482" s="49"/>
      <c r="PFG482" s="49"/>
      <c r="PFH482" s="49"/>
      <c r="PFI482" s="49"/>
      <c r="PFJ482" s="49"/>
      <c r="PFK482" s="49"/>
      <c r="PFL482" s="49"/>
      <c r="PFM482" s="49"/>
      <c r="PFN482" s="49"/>
      <c r="PFO482" s="49"/>
      <c r="PFP482" s="49"/>
      <c r="PFQ482" s="49"/>
      <c r="PFR482" s="49"/>
      <c r="PFS482" s="49"/>
      <c r="PFT482" s="49"/>
      <c r="PFU482" s="49"/>
      <c r="PFV482" s="49"/>
      <c r="PFW482" s="49"/>
      <c r="PFX482" s="49"/>
      <c r="PFY482" s="49"/>
      <c r="PFZ482" s="49"/>
      <c r="PGA482" s="49"/>
      <c r="PGB482" s="49"/>
      <c r="PGC482" s="49"/>
      <c r="PGD482" s="49"/>
      <c r="PGE482" s="49"/>
      <c r="PGF482" s="49"/>
      <c r="PGG482" s="49"/>
      <c r="PGH482" s="49"/>
      <c r="PGI482" s="49"/>
      <c r="PGJ482" s="49"/>
      <c r="PGK482" s="49"/>
      <c r="PGL482" s="49"/>
      <c r="PGM482" s="49"/>
      <c r="PGN482" s="49"/>
      <c r="PGO482" s="49"/>
      <c r="PGP482" s="49"/>
      <c r="PGQ482" s="49"/>
      <c r="PGR482" s="49"/>
      <c r="PGS482" s="49"/>
      <c r="PGT482" s="49"/>
      <c r="PGU482" s="49"/>
      <c r="PGV482" s="49"/>
      <c r="PGW482" s="49"/>
      <c r="PGX482" s="49"/>
      <c r="PGY482" s="49"/>
      <c r="PGZ482" s="49"/>
      <c r="PHA482" s="49"/>
      <c r="PHB482" s="49"/>
      <c r="PHC482" s="49"/>
      <c r="PHD482" s="49"/>
      <c r="PHE482" s="49"/>
      <c r="PHF482" s="49"/>
      <c r="PHG482" s="49"/>
      <c r="PHH482" s="49"/>
      <c r="PHI482" s="49"/>
      <c r="PHJ482" s="49"/>
      <c r="PHK482" s="49"/>
      <c r="PHL482" s="49"/>
      <c r="PHM482" s="49"/>
      <c r="PHN482" s="49"/>
      <c r="PHO482" s="49"/>
      <c r="PHP482" s="49"/>
      <c r="PHQ482" s="49"/>
      <c r="PHR482" s="49"/>
      <c r="PHS482" s="49"/>
      <c r="PHT482" s="49"/>
      <c r="PHU482" s="49"/>
      <c r="PHV482" s="49"/>
      <c r="PHW482" s="49"/>
      <c r="PHX482" s="49"/>
      <c r="PHY482" s="49"/>
      <c r="PHZ482" s="49"/>
      <c r="PIA482" s="49"/>
      <c r="PIB482" s="49"/>
      <c r="PIC482" s="49"/>
      <c r="PID482" s="49"/>
      <c r="PIE482" s="49"/>
      <c r="PIF482" s="49"/>
      <c r="PIG482" s="49"/>
      <c r="PIH482" s="49"/>
      <c r="PII482" s="49"/>
      <c r="PIJ482" s="49"/>
      <c r="PIK482" s="49"/>
      <c r="PIL482" s="49"/>
      <c r="PIM482" s="49"/>
      <c r="PIN482" s="49"/>
      <c r="PIO482" s="49"/>
      <c r="PIP482" s="49"/>
      <c r="PIQ482" s="49"/>
      <c r="PIR482" s="49"/>
      <c r="PIS482" s="49"/>
      <c r="PIT482" s="49"/>
      <c r="PIU482" s="49"/>
      <c r="PIV482" s="49"/>
      <c r="PIW482" s="49"/>
      <c r="PIX482" s="49"/>
      <c r="PIY482" s="49"/>
      <c r="PIZ482" s="49"/>
      <c r="PJA482" s="49"/>
      <c r="PJB482" s="49"/>
      <c r="PJC482" s="49"/>
      <c r="PJD482" s="49"/>
      <c r="PJE482" s="49"/>
      <c r="PJF482" s="49"/>
      <c r="PJG482" s="49"/>
      <c r="PJH482" s="49"/>
      <c r="PJI482" s="49"/>
      <c r="PJJ482" s="49"/>
      <c r="PJK482" s="49"/>
      <c r="PJL482" s="49"/>
      <c r="PJM482" s="49"/>
      <c r="PJN482" s="49"/>
      <c r="PJO482" s="49"/>
      <c r="PJP482" s="49"/>
      <c r="PJQ482" s="49"/>
      <c r="PJR482" s="49"/>
      <c r="PJS482" s="49"/>
      <c r="PJT482" s="49"/>
      <c r="PJU482" s="49"/>
      <c r="PJV482" s="49"/>
      <c r="PJW482" s="49"/>
      <c r="PJX482" s="49"/>
      <c r="PJY482" s="49"/>
      <c r="PJZ482" s="49"/>
      <c r="PKA482" s="49"/>
      <c r="PKB482" s="49"/>
      <c r="PKC482" s="49"/>
      <c r="PKD482" s="49"/>
      <c r="PKE482" s="49"/>
      <c r="PKF482" s="49"/>
      <c r="PKG482" s="49"/>
      <c r="PKH482" s="49"/>
      <c r="PKI482" s="49"/>
      <c r="PKJ482" s="49"/>
      <c r="PKK482" s="49"/>
      <c r="PKL482" s="49"/>
      <c r="PKM482" s="49"/>
      <c r="PKN482" s="49"/>
      <c r="PKO482" s="49"/>
      <c r="PKP482" s="49"/>
      <c r="PKQ482" s="49"/>
      <c r="PKR482" s="49"/>
      <c r="PKS482" s="49"/>
      <c r="PKT482" s="49"/>
      <c r="PKU482" s="49"/>
      <c r="PKV482" s="49"/>
      <c r="PKW482" s="49"/>
      <c r="PKX482" s="49"/>
      <c r="PKY482" s="49"/>
      <c r="PKZ482" s="49"/>
      <c r="PLA482" s="49"/>
      <c r="PLB482" s="49"/>
      <c r="PLC482" s="49"/>
      <c r="PLD482" s="49"/>
      <c r="PLE482" s="49"/>
      <c r="PLF482" s="49"/>
      <c r="PLG482" s="49"/>
      <c r="PLH482" s="49"/>
      <c r="PLI482" s="49"/>
      <c r="PLJ482" s="49"/>
      <c r="PLK482" s="49"/>
      <c r="PLL482" s="49"/>
      <c r="PLM482" s="49"/>
      <c r="PLN482" s="49"/>
      <c r="PLO482" s="49"/>
      <c r="PLP482" s="49"/>
      <c r="PLQ482" s="49"/>
      <c r="PLR482" s="49"/>
      <c r="PLS482" s="49"/>
      <c r="PLT482" s="49"/>
      <c r="PLU482" s="49"/>
      <c r="PLV482" s="49"/>
      <c r="PLW482" s="49"/>
      <c r="PLX482" s="49"/>
      <c r="PLY482" s="49"/>
      <c r="PLZ482" s="49"/>
      <c r="PMA482" s="49"/>
      <c r="PMB482" s="49"/>
      <c r="PMC482" s="49"/>
      <c r="PMD482" s="49"/>
      <c r="PME482" s="49"/>
      <c r="PMF482" s="49"/>
      <c r="PMG482" s="49"/>
      <c r="PMH482" s="49"/>
      <c r="PMI482" s="49"/>
      <c r="PMJ482" s="49"/>
      <c r="PMK482" s="49"/>
      <c r="PML482" s="49"/>
      <c r="PMM482" s="49"/>
      <c r="PMN482" s="49"/>
      <c r="PMO482" s="49"/>
      <c r="PMP482" s="49"/>
      <c r="PMQ482" s="49"/>
      <c r="PMR482" s="49"/>
      <c r="PMS482" s="49"/>
      <c r="PMT482" s="49"/>
      <c r="PMU482" s="49"/>
      <c r="PMV482" s="49"/>
      <c r="PMW482" s="49"/>
      <c r="PMX482" s="49"/>
      <c r="PMY482" s="49"/>
      <c r="PMZ482" s="49"/>
      <c r="PNA482" s="49"/>
      <c r="PNB482" s="49"/>
      <c r="PNC482" s="49"/>
      <c r="PND482" s="49"/>
      <c r="PNE482" s="49"/>
      <c r="PNF482" s="49"/>
      <c r="PNG482" s="49"/>
      <c r="PNH482" s="49"/>
      <c r="PNI482" s="49"/>
      <c r="PNJ482" s="49"/>
      <c r="PNK482" s="49"/>
      <c r="PNL482" s="49"/>
      <c r="PNM482" s="49"/>
      <c r="PNN482" s="49"/>
      <c r="PNO482" s="49"/>
      <c r="PNP482" s="49"/>
      <c r="PNQ482" s="49"/>
      <c r="PNR482" s="49"/>
      <c r="PNS482" s="49"/>
      <c r="PNT482" s="49"/>
      <c r="PNU482" s="49"/>
      <c r="PNV482" s="49"/>
      <c r="PNW482" s="49"/>
      <c r="PNX482" s="49"/>
      <c r="PNY482" s="49"/>
      <c r="PNZ482" s="49"/>
      <c r="POA482" s="49"/>
      <c r="POB482" s="49"/>
      <c r="POC482" s="49"/>
      <c r="POD482" s="49"/>
      <c r="POE482" s="49"/>
      <c r="POF482" s="49"/>
      <c r="POG482" s="49"/>
      <c r="POH482" s="49"/>
      <c r="POI482" s="49"/>
      <c r="POJ482" s="49"/>
      <c r="POK482" s="49"/>
      <c r="POL482" s="49"/>
      <c r="POM482" s="49"/>
      <c r="PON482" s="49"/>
      <c r="POO482" s="49"/>
      <c r="POP482" s="49"/>
      <c r="POQ482" s="49"/>
      <c r="POR482" s="49"/>
      <c r="POS482" s="49"/>
      <c r="POT482" s="49"/>
      <c r="POU482" s="49"/>
      <c r="POV482" s="49"/>
      <c r="POW482" s="49"/>
      <c r="POX482" s="49"/>
      <c r="POY482" s="49"/>
      <c r="POZ482" s="49"/>
      <c r="PPA482" s="49"/>
      <c r="PPB482" s="49"/>
      <c r="PPC482" s="49"/>
      <c r="PPD482" s="49"/>
      <c r="PPE482" s="49"/>
      <c r="PPF482" s="49"/>
      <c r="PPG482" s="49"/>
      <c r="PPH482" s="49"/>
      <c r="PPI482" s="49"/>
      <c r="PPJ482" s="49"/>
      <c r="PPK482" s="49"/>
      <c r="PPL482" s="49"/>
      <c r="PPM482" s="49"/>
      <c r="PPN482" s="49"/>
      <c r="PPO482" s="49"/>
      <c r="PPP482" s="49"/>
      <c r="PPQ482" s="49"/>
      <c r="PPR482" s="49"/>
      <c r="PPS482" s="49"/>
      <c r="PPT482" s="49"/>
      <c r="PPU482" s="49"/>
      <c r="PPV482" s="49"/>
      <c r="PPW482" s="49"/>
      <c r="PPX482" s="49"/>
      <c r="PPY482" s="49"/>
      <c r="PPZ482" s="49"/>
      <c r="PQA482" s="49"/>
      <c r="PQB482" s="49"/>
      <c r="PQC482" s="49"/>
      <c r="PQD482" s="49"/>
      <c r="PQE482" s="49"/>
      <c r="PQF482" s="49"/>
      <c r="PQG482" s="49"/>
      <c r="PQH482" s="49"/>
      <c r="PQI482" s="49"/>
      <c r="PQJ482" s="49"/>
      <c r="PQK482" s="49"/>
      <c r="PQL482" s="49"/>
      <c r="PQM482" s="49"/>
      <c r="PQN482" s="49"/>
      <c r="PQO482" s="49"/>
      <c r="PQP482" s="49"/>
      <c r="PQQ482" s="49"/>
      <c r="PQR482" s="49"/>
      <c r="PQS482" s="49"/>
      <c r="PQT482" s="49"/>
      <c r="PQU482" s="49"/>
      <c r="PQV482" s="49"/>
      <c r="PQW482" s="49"/>
      <c r="PQX482" s="49"/>
      <c r="PQY482" s="49"/>
      <c r="PQZ482" s="49"/>
      <c r="PRA482" s="49"/>
      <c r="PRB482" s="49"/>
      <c r="PRC482" s="49"/>
      <c r="PRD482" s="49"/>
      <c r="PRE482" s="49"/>
      <c r="PRF482" s="49"/>
      <c r="PRG482" s="49"/>
      <c r="PRH482" s="49"/>
      <c r="PRI482" s="49"/>
      <c r="PRJ482" s="49"/>
      <c r="PRK482" s="49"/>
      <c r="PRL482" s="49"/>
      <c r="PRM482" s="49"/>
      <c r="PRN482" s="49"/>
      <c r="PRO482" s="49"/>
      <c r="PRP482" s="49"/>
      <c r="PRQ482" s="49"/>
      <c r="PRR482" s="49"/>
      <c r="PRS482" s="49"/>
      <c r="PRT482" s="49"/>
      <c r="PRU482" s="49"/>
      <c r="PRV482" s="49"/>
      <c r="PRW482" s="49"/>
      <c r="PRX482" s="49"/>
      <c r="PRY482" s="49"/>
      <c r="PRZ482" s="49"/>
      <c r="PSA482" s="49"/>
      <c r="PSB482" s="49"/>
      <c r="PSC482" s="49"/>
      <c r="PSD482" s="49"/>
      <c r="PSE482" s="49"/>
      <c r="PSF482" s="49"/>
      <c r="PSG482" s="49"/>
      <c r="PSH482" s="49"/>
      <c r="PSI482" s="49"/>
      <c r="PSJ482" s="49"/>
      <c r="PSK482" s="49"/>
      <c r="PSL482" s="49"/>
      <c r="PSM482" s="49"/>
      <c r="PSN482" s="49"/>
      <c r="PSO482" s="49"/>
      <c r="PSP482" s="49"/>
      <c r="PSQ482" s="49"/>
      <c r="PSR482" s="49"/>
      <c r="PSS482" s="49"/>
      <c r="PST482" s="49"/>
      <c r="PSU482" s="49"/>
      <c r="PSV482" s="49"/>
      <c r="PSW482" s="49"/>
      <c r="PSX482" s="49"/>
      <c r="PSY482" s="49"/>
      <c r="PSZ482" s="49"/>
      <c r="PTA482" s="49"/>
      <c r="PTB482" s="49"/>
      <c r="PTC482" s="49"/>
      <c r="PTD482" s="49"/>
      <c r="PTE482" s="49"/>
      <c r="PTF482" s="49"/>
      <c r="PTG482" s="49"/>
      <c r="PTH482" s="49"/>
      <c r="PTI482" s="49"/>
      <c r="PTJ482" s="49"/>
      <c r="PTK482" s="49"/>
      <c r="PTL482" s="49"/>
      <c r="PTM482" s="49"/>
      <c r="PTN482" s="49"/>
      <c r="PTO482" s="49"/>
      <c r="PTP482" s="49"/>
      <c r="PTQ482" s="49"/>
      <c r="PTR482" s="49"/>
      <c r="PTS482" s="49"/>
      <c r="PTT482" s="49"/>
      <c r="PTU482" s="49"/>
      <c r="PTV482" s="49"/>
      <c r="PTW482" s="49"/>
      <c r="PTX482" s="49"/>
      <c r="PTY482" s="49"/>
      <c r="PTZ482" s="49"/>
      <c r="PUA482" s="49"/>
      <c r="PUB482" s="49"/>
      <c r="PUC482" s="49"/>
      <c r="PUD482" s="49"/>
      <c r="PUE482" s="49"/>
      <c r="PUF482" s="49"/>
      <c r="PUG482" s="49"/>
      <c r="PUH482" s="49"/>
      <c r="PUI482" s="49"/>
      <c r="PUJ482" s="49"/>
      <c r="PUK482" s="49"/>
      <c r="PUL482" s="49"/>
      <c r="PUM482" s="49"/>
      <c r="PUN482" s="49"/>
      <c r="PUO482" s="49"/>
      <c r="PUP482" s="49"/>
      <c r="PUQ482" s="49"/>
      <c r="PUR482" s="49"/>
      <c r="PUS482" s="49"/>
      <c r="PUT482" s="49"/>
      <c r="PUU482" s="49"/>
      <c r="PUV482" s="49"/>
      <c r="PUW482" s="49"/>
      <c r="PUX482" s="49"/>
      <c r="PUY482" s="49"/>
      <c r="PUZ482" s="49"/>
      <c r="PVA482" s="49"/>
      <c r="PVB482" s="49"/>
      <c r="PVC482" s="49"/>
      <c r="PVD482" s="49"/>
      <c r="PVE482" s="49"/>
      <c r="PVF482" s="49"/>
      <c r="PVG482" s="49"/>
      <c r="PVH482" s="49"/>
      <c r="PVI482" s="49"/>
      <c r="PVJ482" s="49"/>
      <c r="PVK482" s="49"/>
      <c r="PVL482" s="49"/>
      <c r="PVM482" s="49"/>
      <c r="PVN482" s="49"/>
      <c r="PVO482" s="49"/>
      <c r="PVP482" s="49"/>
      <c r="PVQ482" s="49"/>
      <c r="PVR482" s="49"/>
      <c r="PVS482" s="49"/>
      <c r="PVT482" s="49"/>
      <c r="PVU482" s="49"/>
      <c r="PVV482" s="49"/>
      <c r="PVW482" s="49"/>
      <c r="PVX482" s="49"/>
      <c r="PVY482" s="49"/>
      <c r="PVZ482" s="49"/>
      <c r="PWA482" s="49"/>
      <c r="PWB482" s="49"/>
      <c r="PWC482" s="49"/>
      <c r="PWD482" s="49"/>
      <c r="PWE482" s="49"/>
      <c r="PWF482" s="49"/>
      <c r="PWG482" s="49"/>
      <c r="PWH482" s="49"/>
      <c r="PWI482" s="49"/>
      <c r="PWJ482" s="49"/>
      <c r="PWK482" s="49"/>
      <c r="PWL482" s="49"/>
      <c r="PWM482" s="49"/>
      <c r="PWN482" s="49"/>
      <c r="PWO482" s="49"/>
      <c r="PWP482" s="49"/>
      <c r="PWQ482" s="49"/>
      <c r="PWR482" s="49"/>
      <c r="PWS482" s="49"/>
      <c r="PWT482" s="49"/>
      <c r="PWU482" s="49"/>
      <c r="PWV482" s="49"/>
      <c r="PWW482" s="49"/>
      <c r="PWX482" s="49"/>
      <c r="PWY482" s="49"/>
      <c r="PWZ482" s="49"/>
      <c r="PXA482" s="49"/>
      <c r="PXB482" s="49"/>
      <c r="PXC482" s="49"/>
      <c r="PXD482" s="49"/>
      <c r="PXE482" s="49"/>
      <c r="PXF482" s="49"/>
      <c r="PXG482" s="49"/>
      <c r="PXH482" s="49"/>
      <c r="PXI482" s="49"/>
      <c r="PXJ482" s="49"/>
      <c r="PXK482" s="49"/>
      <c r="PXL482" s="49"/>
      <c r="PXM482" s="49"/>
      <c r="PXN482" s="49"/>
      <c r="PXO482" s="49"/>
      <c r="PXP482" s="49"/>
      <c r="PXQ482" s="49"/>
      <c r="PXR482" s="49"/>
      <c r="PXS482" s="49"/>
      <c r="PXT482" s="49"/>
      <c r="PXU482" s="49"/>
      <c r="PXV482" s="49"/>
      <c r="PXW482" s="49"/>
      <c r="PXX482" s="49"/>
      <c r="PXY482" s="49"/>
      <c r="PXZ482" s="49"/>
      <c r="PYA482" s="49"/>
      <c r="PYB482" s="49"/>
      <c r="PYC482" s="49"/>
      <c r="PYD482" s="49"/>
      <c r="PYE482" s="49"/>
      <c r="PYF482" s="49"/>
      <c r="PYG482" s="49"/>
      <c r="PYH482" s="49"/>
      <c r="PYI482" s="49"/>
      <c r="PYJ482" s="49"/>
      <c r="PYK482" s="49"/>
      <c r="PYL482" s="49"/>
      <c r="PYM482" s="49"/>
      <c r="PYN482" s="49"/>
      <c r="PYO482" s="49"/>
      <c r="PYP482" s="49"/>
      <c r="PYQ482" s="49"/>
      <c r="PYR482" s="49"/>
      <c r="PYS482" s="49"/>
      <c r="PYT482" s="49"/>
      <c r="PYU482" s="49"/>
      <c r="PYV482" s="49"/>
      <c r="PYW482" s="49"/>
      <c r="PYX482" s="49"/>
      <c r="PYY482" s="49"/>
      <c r="PYZ482" s="49"/>
      <c r="PZA482" s="49"/>
      <c r="PZB482" s="49"/>
      <c r="PZC482" s="49"/>
      <c r="PZD482" s="49"/>
      <c r="PZE482" s="49"/>
      <c r="PZF482" s="49"/>
      <c r="PZG482" s="49"/>
      <c r="PZH482" s="49"/>
      <c r="PZI482" s="49"/>
      <c r="PZJ482" s="49"/>
      <c r="PZK482" s="49"/>
      <c r="PZL482" s="49"/>
      <c r="PZM482" s="49"/>
      <c r="PZN482" s="49"/>
      <c r="PZO482" s="49"/>
      <c r="PZP482" s="49"/>
      <c r="PZQ482" s="49"/>
      <c r="PZR482" s="49"/>
      <c r="PZS482" s="49"/>
      <c r="PZT482" s="49"/>
      <c r="PZU482" s="49"/>
      <c r="PZV482" s="49"/>
      <c r="PZW482" s="49"/>
      <c r="PZX482" s="49"/>
      <c r="PZY482" s="49"/>
      <c r="PZZ482" s="49"/>
      <c r="QAA482" s="49"/>
      <c r="QAB482" s="49"/>
      <c r="QAC482" s="49"/>
      <c r="QAD482" s="49"/>
      <c r="QAE482" s="49"/>
      <c r="QAF482" s="49"/>
      <c r="QAG482" s="49"/>
      <c r="QAH482" s="49"/>
      <c r="QAI482" s="49"/>
      <c r="QAJ482" s="49"/>
      <c r="QAK482" s="49"/>
      <c r="QAL482" s="49"/>
      <c r="QAM482" s="49"/>
      <c r="QAN482" s="49"/>
      <c r="QAO482" s="49"/>
      <c r="QAP482" s="49"/>
      <c r="QAQ482" s="49"/>
      <c r="QAR482" s="49"/>
      <c r="QAS482" s="49"/>
      <c r="QAT482" s="49"/>
      <c r="QAU482" s="49"/>
      <c r="QAV482" s="49"/>
      <c r="QAW482" s="49"/>
      <c r="QAX482" s="49"/>
      <c r="QAY482" s="49"/>
      <c r="QAZ482" s="49"/>
      <c r="QBA482" s="49"/>
      <c r="QBB482" s="49"/>
      <c r="QBC482" s="49"/>
      <c r="QBD482" s="49"/>
      <c r="QBE482" s="49"/>
      <c r="QBF482" s="49"/>
      <c r="QBG482" s="49"/>
      <c r="QBH482" s="49"/>
      <c r="QBI482" s="49"/>
      <c r="QBJ482" s="49"/>
      <c r="QBK482" s="49"/>
      <c r="QBL482" s="49"/>
      <c r="QBM482" s="49"/>
      <c r="QBN482" s="49"/>
      <c r="QBO482" s="49"/>
      <c r="QBP482" s="49"/>
      <c r="QBQ482" s="49"/>
      <c r="QBR482" s="49"/>
      <c r="QBS482" s="49"/>
      <c r="QBT482" s="49"/>
      <c r="QBU482" s="49"/>
      <c r="QBV482" s="49"/>
      <c r="QBW482" s="49"/>
      <c r="QBX482" s="49"/>
      <c r="QBY482" s="49"/>
      <c r="QBZ482" s="49"/>
      <c r="QCA482" s="49"/>
      <c r="QCB482" s="49"/>
      <c r="QCC482" s="49"/>
      <c r="QCD482" s="49"/>
      <c r="QCE482" s="49"/>
      <c r="QCF482" s="49"/>
      <c r="QCG482" s="49"/>
      <c r="QCH482" s="49"/>
      <c r="QCI482" s="49"/>
      <c r="QCJ482" s="49"/>
      <c r="QCK482" s="49"/>
      <c r="QCL482" s="49"/>
      <c r="QCM482" s="49"/>
      <c r="QCN482" s="49"/>
      <c r="QCO482" s="49"/>
      <c r="QCP482" s="49"/>
      <c r="QCQ482" s="49"/>
      <c r="QCR482" s="49"/>
      <c r="QCS482" s="49"/>
      <c r="QCT482" s="49"/>
      <c r="QCU482" s="49"/>
      <c r="QCV482" s="49"/>
      <c r="QCW482" s="49"/>
      <c r="QCX482" s="49"/>
      <c r="QCY482" s="49"/>
      <c r="QCZ482" s="49"/>
      <c r="QDA482" s="49"/>
      <c r="QDB482" s="49"/>
      <c r="QDC482" s="49"/>
      <c r="QDD482" s="49"/>
      <c r="QDE482" s="49"/>
      <c r="QDF482" s="49"/>
      <c r="QDG482" s="49"/>
      <c r="QDH482" s="49"/>
      <c r="QDI482" s="49"/>
      <c r="QDJ482" s="49"/>
      <c r="QDK482" s="49"/>
      <c r="QDL482" s="49"/>
      <c r="QDM482" s="49"/>
      <c r="QDN482" s="49"/>
      <c r="QDO482" s="49"/>
      <c r="QDP482" s="49"/>
      <c r="QDQ482" s="49"/>
      <c r="QDR482" s="49"/>
      <c r="QDS482" s="49"/>
      <c r="QDT482" s="49"/>
      <c r="QDU482" s="49"/>
      <c r="QDV482" s="49"/>
      <c r="QDW482" s="49"/>
      <c r="QDX482" s="49"/>
      <c r="QDY482" s="49"/>
      <c r="QDZ482" s="49"/>
      <c r="QEA482" s="49"/>
      <c r="QEB482" s="49"/>
      <c r="QEC482" s="49"/>
      <c r="QED482" s="49"/>
      <c r="QEE482" s="49"/>
      <c r="QEF482" s="49"/>
      <c r="QEG482" s="49"/>
      <c r="QEH482" s="49"/>
      <c r="QEI482" s="49"/>
      <c r="QEJ482" s="49"/>
      <c r="QEK482" s="49"/>
      <c r="QEL482" s="49"/>
      <c r="QEM482" s="49"/>
      <c r="QEN482" s="49"/>
      <c r="QEO482" s="49"/>
      <c r="QEP482" s="49"/>
      <c r="QEQ482" s="49"/>
      <c r="QER482" s="49"/>
      <c r="QES482" s="49"/>
      <c r="QET482" s="49"/>
      <c r="QEU482" s="49"/>
      <c r="QEV482" s="49"/>
      <c r="QEW482" s="49"/>
      <c r="QEX482" s="49"/>
      <c r="QEY482" s="49"/>
      <c r="QEZ482" s="49"/>
      <c r="QFA482" s="49"/>
      <c r="QFB482" s="49"/>
      <c r="QFC482" s="49"/>
      <c r="QFD482" s="49"/>
      <c r="QFE482" s="49"/>
      <c r="QFF482" s="49"/>
      <c r="QFG482" s="49"/>
      <c r="QFH482" s="49"/>
      <c r="QFI482" s="49"/>
      <c r="QFJ482" s="49"/>
      <c r="QFK482" s="49"/>
      <c r="QFL482" s="49"/>
      <c r="QFM482" s="49"/>
      <c r="QFN482" s="49"/>
      <c r="QFO482" s="49"/>
      <c r="QFP482" s="49"/>
      <c r="QFQ482" s="49"/>
      <c r="QFR482" s="49"/>
      <c r="QFS482" s="49"/>
      <c r="QFT482" s="49"/>
      <c r="QFU482" s="49"/>
      <c r="QFV482" s="49"/>
      <c r="QFW482" s="49"/>
      <c r="QFX482" s="49"/>
      <c r="QFY482" s="49"/>
      <c r="QFZ482" s="49"/>
      <c r="QGA482" s="49"/>
      <c r="QGB482" s="49"/>
      <c r="QGC482" s="49"/>
      <c r="QGD482" s="49"/>
      <c r="QGE482" s="49"/>
      <c r="QGF482" s="49"/>
      <c r="QGG482" s="49"/>
      <c r="QGH482" s="49"/>
      <c r="QGI482" s="49"/>
      <c r="QGJ482" s="49"/>
      <c r="QGK482" s="49"/>
      <c r="QGL482" s="49"/>
      <c r="QGM482" s="49"/>
      <c r="QGN482" s="49"/>
      <c r="QGO482" s="49"/>
      <c r="QGP482" s="49"/>
      <c r="QGQ482" s="49"/>
      <c r="QGR482" s="49"/>
      <c r="QGS482" s="49"/>
      <c r="QGT482" s="49"/>
      <c r="QGU482" s="49"/>
      <c r="QGV482" s="49"/>
      <c r="QGW482" s="49"/>
      <c r="QGX482" s="49"/>
      <c r="QGY482" s="49"/>
      <c r="QGZ482" s="49"/>
      <c r="QHA482" s="49"/>
      <c r="QHB482" s="49"/>
      <c r="QHC482" s="49"/>
      <c r="QHD482" s="49"/>
      <c r="QHE482" s="49"/>
      <c r="QHF482" s="49"/>
      <c r="QHG482" s="49"/>
      <c r="QHH482" s="49"/>
      <c r="QHI482" s="49"/>
      <c r="QHJ482" s="49"/>
      <c r="QHK482" s="49"/>
      <c r="QHL482" s="49"/>
      <c r="QHM482" s="49"/>
      <c r="QHN482" s="49"/>
      <c r="QHO482" s="49"/>
      <c r="QHP482" s="49"/>
      <c r="QHQ482" s="49"/>
      <c r="QHR482" s="49"/>
      <c r="QHS482" s="49"/>
      <c r="QHT482" s="49"/>
      <c r="QHU482" s="49"/>
      <c r="QHV482" s="49"/>
      <c r="QHW482" s="49"/>
      <c r="QHX482" s="49"/>
      <c r="QHY482" s="49"/>
      <c r="QHZ482" s="49"/>
      <c r="QIA482" s="49"/>
      <c r="QIB482" s="49"/>
      <c r="QIC482" s="49"/>
      <c r="QID482" s="49"/>
      <c r="QIE482" s="49"/>
      <c r="QIF482" s="49"/>
      <c r="QIG482" s="49"/>
      <c r="QIH482" s="49"/>
      <c r="QII482" s="49"/>
      <c r="QIJ482" s="49"/>
      <c r="QIK482" s="49"/>
      <c r="QIL482" s="49"/>
      <c r="QIM482" s="49"/>
      <c r="QIN482" s="49"/>
      <c r="QIO482" s="49"/>
      <c r="QIP482" s="49"/>
      <c r="QIQ482" s="49"/>
      <c r="QIR482" s="49"/>
      <c r="QIS482" s="49"/>
      <c r="QIT482" s="49"/>
      <c r="QIU482" s="49"/>
      <c r="QIV482" s="49"/>
      <c r="QIW482" s="49"/>
      <c r="QIX482" s="49"/>
      <c r="QIY482" s="49"/>
      <c r="QIZ482" s="49"/>
      <c r="QJA482" s="49"/>
      <c r="QJB482" s="49"/>
      <c r="QJC482" s="49"/>
      <c r="QJD482" s="49"/>
      <c r="QJE482" s="49"/>
      <c r="QJF482" s="49"/>
      <c r="QJG482" s="49"/>
      <c r="QJH482" s="49"/>
      <c r="QJI482" s="49"/>
      <c r="QJJ482" s="49"/>
      <c r="QJK482" s="49"/>
      <c r="QJL482" s="49"/>
      <c r="QJM482" s="49"/>
      <c r="QJN482" s="49"/>
      <c r="QJO482" s="49"/>
      <c r="QJP482" s="49"/>
      <c r="QJQ482" s="49"/>
      <c r="QJR482" s="49"/>
      <c r="QJS482" s="49"/>
      <c r="QJT482" s="49"/>
      <c r="QJU482" s="49"/>
      <c r="QJV482" s="49"/>
      <c r="QJW482" s="49"/>
      <c r="QJX482" s="49"/>
      <c r="QJY482" s="49"/>
      <c r="QJZ482" s="49"/>
      <c r="QKA482" s="49"/>
      <c r="QKB482" s="49"/>
      <c r="QKC482" s="49"/>
      <c r="QKD482" s="49"/>
      <c r="QKE482" s="49"/>
      <c r="QKF482" s="49"/>
      <c r="QKG482" s="49"/>
      <c r="QKH482" s="49"/>
      <c r="QKI482" s="49"/>
      <c r="QKJ482" s="49"/>
      <c r="QKK482" s="49"/>
      <c r="QKL482" s="49"/>
      <c r="QKM482" s="49"/>
      <c r="QKN482" s="49"/>
      <c r="QKO482" s="49"/>
      <c r="QKP482" s="49"/>
      <c r="QKQ482" s="49"/>
      <c r="QKR482" s="49"/>
      <c r="QKS482" s="49"/>
      <c r="QKT482" s="49"/>
      <c r="QKU482" s="49"/>
      <c r="QKV482" s="49"/>
      <c r="QKW482" s="49"/>
      <c r="QKX482" s="49"/>
      <c r="QKY482" s="49"/>
      <c r="QKZ482" s="49"/>
      <c r="QLA482" s="49"/>
      <c r="QLB482" s="49"/>
      <c r="QLC482" s="49"/>
      <c r="QLD482" s="49"/>
      <c r="QLE482" s="49"/>
      <c r="QLF482" s="49"/>
      <c r="QLG482" s="49"/>
      <c r="QLH482" s="49"/>
      <c r="QLI482" s="49"/>
      <c r="QLJ482" s="49"/>
      <c r="QLK482" s="49"/>
      <c r="QLL482" s="49"/>
      <c r="QLM482" s="49"/>
      <c r="QLN482" s="49"/>
      <c r="QLO482" s="49"/>
      <c r="QLP482" s="49"/>
      <c r="QLQ482" s="49"/>
      <c r="QLR482" s="49"/>
      <c r="QLS482" s="49"/>
      <c r="QLT482" s="49"/>
      <c r="QLU482" s="49"/>
      <c r="QLV482" s="49"/>
      <c r="QLW482" s="49"/>
      <c r="QLX482" s="49"/>
      <c r="QLY482" s="49"/>
      <c r="QLZ482" s="49"/>
      <c r="QMA482" s="49"/>
      <c r="QMB482" s="49"/>
      <c r="QMC482" s="49"/>
      <c r="QMD482" s="49"/>
      <c r="QME482" s="49"/>
      <c r="QMF482" s="49"/>
      <c r="QMG482" s="49"/>
      <c r="QMH482" s="49"/>
      <c r="QMI482" s="49"/>
      <c r="QMJ482" s="49"/>
      <c r="QMK482" s="49"/>
      <c r="QML482" s="49"/>
      <c r="QMM482" s="49"/>
      <c r="QMN482" s="49"/>
      <c r="QMO482" s="49"/>
      <c r="QMP482" s="49"/>
      <c r="QMQ482" s="49"/>
      <c r="QMR482" s="49"/>
      <c r="QMS482" s="49"/>
      <c r="QMT482" s="49"/>
      <c r="QMU482" s="49"/>
      <c r="QMV482" s="49"/>
      <c r="QMW482" s="49"/>
      <c r="QMX482" s="49"/>
      <c r="QMY482" s="49"/>
      <c r="QMZ482" s="49"/>
      <c r="QNA482" s="49"/>
      <c r="QNB482" s="49"/>
      <c r="QNC482" s="49"/>
      <c r="QND482" s="49"/>
      <c r="QNE482" s="49"/>
      <c r="QNF482" s="49"/>
      <c r="QNG482" s="49"/>
      <c r="QNH482" s="49"/>
      <c r="QNI482" s="49"/>
      <c r="QNJ482" s="49"/>
      <c r="QNK482" s="49"/>
      <c r="QNL482" s="49"/>
      <c r="QNM482" s="49"/>
      <c r="QNN482" s="49"/>
      <c r="QNO482" s="49"/>
      <c r="QNP482" s="49"/>
      <c r="QNQ482" s="49"/>
      <c r="QNR482" s="49"/>
      <c r="QNS482" s="49"/>
      <c r="QNT482" s="49"/>
      <c r="QNU482" s="49"/>
      <c r="QNV482" s="49"/>
      <c r="QNW482" s="49"/>
      <c r="QNX482" s="49"/>
      <c r="QNY482" s="49"/>
      <c r="QNZ482" s="49"/>
      <c r="QOA482" s="49"/>
      <c r="QOB482" s="49"/>
      <c r="QOC482" s="49"/>
      <c r="QOD482" s="49"/>
      <c r="QOE482" s="49"/>
      <c r="QOF482" s="49"/>
      <c r="QOG482" s="49"/>
      <c r="QOH482" s="49"/>
      <c r="QOI482" s="49"/>
      <c r="QOJ482" s="49"/>
      <c r="QOK482" s="49"/>
      <c r="QOL482" s="49"/>
      <c r="QOM482" s="49"/>
      <c r="QON482" s="49"/>
      <c r="QOO482" s="49"/>
      <c r="QOP482" s="49"/>
      <c r="QOQ482" s="49"/>
      <c r="QOR482" s="49"/>
      <c r="QOS482" s="49"/>
      <c r="QOT482" s="49"/>
      <c r="QOU482" s="49"/>
      <c r="QOV482" s="49"/>
      <c r="QOW482" s="49"/>
      <c r="QOX482" s="49"/>
      <c r="QOY482" s="49"/>
      <c r="QOZ482" s="49"/>
      <c r="QPA482" s="49"/>
      <c r="QPB482" s="49"/>
      <c r="QPC482" s="49"/>
      <c r="QPD482" s="49"/>
      <c r="QPE482" s="49"/>
      <c r="QPF482" s="49"/>
      <c r="QPG482" s="49"/>
      <c r="QPH482" s="49"/>
      <c r="QPI482" s="49"/>
      <c r="QPJ482" s="49"/>
      <c r="QPK482" s="49"/>
      <c r="QPL482" s="49"/>
      <c r="QPM482" s="49"/>
      <c r="QPN482" s="49"/>
      <c r="QPO482" s="49"/>
      <c r="QPP482" s="49"/>
      <c r="QPQ482" s="49"/>
      <c r="QPR482" s="49"/>
      <c r="QPS482" s="49"/>
      <c r="QPT482" s="49"/>
      <c r="QPU482" s="49"/>
      <c r="QPV482" s="49"/>
      <c r="QPW482" s="49"/>
      <c r="QPX482" s="49"/>
      <c r="QPY482" s="49"/>
      <c r="QPZ482" s="49"/>
      <c r="QQA482" s="49"/>
      <c r="QQB482" s="49"/>
      <c r="QQC482" s="49"/>
      <c r="QQD482" s="49"/>
      <c r="QQE482" s="49"/>
      <c r="QQF482" s="49"/>
      <c r="QQG482" s="49"/>
      <c r="QQH482" s="49"/>
      <c r="QQI482" s="49"/>
      <c r="QQJ482" s="49"/>
      <c r="QQK482" s="49"/>
      <c r="QQL482" s="49"/>
      <c r="QQM482" s="49"/>
      <c r="QQN482" s="49"/>
      <c r="QQO482" s="49"/>
      <c r="QQP482" s="49"/>
      <c r="QQQ482" s="49"/>
      <c r="QQR482" s="49"/>
      <c r="QQS482" s="49"/>
      <c r="QQT482" s="49"/>
      <c r="QQU482" s="49"/>
      <c r="QQV482" s="49"/>
      <c r="QQW482" s="49"/>
      <c r="QQX482" s="49"/>
      <c r="QQY482" s="49"/>
      <c r="QQZ482" s="49"/>
      <c r="QRA482" s="49"/>
      <c r="QRB482" s="49"/>
      <c r="QRC482" s="49"/>
      <c r="QRD482" s="49"/>
      <c r="QRE482" s="49"/>
      <c r="QRF482" s="49"/>
      <c r="QRG482" s="49"/>
      <c r="QRH482" s="49"/>
      <c r="QRI482" s="49"/>
      <c r="QRJ482" s="49"/>
      <c r="QRK482" s="49"/>
      <c r="QRL482" s="49"/>
      <c r="QRM482" s="49"/>
      <c r="QRN482" s="49"/>
      <c r="QRO482" s="49"/>
      <c r="QRP482" s="49"/>
      <c r="QRQ482" s="49"/>
      <c r="QRR482" s="49"/>
      <c r="QRS482" s="49"/>
      <c r="QRT482" s="49"/>
      <c r="QRU482" s="49"/>
      <c r="QRV482" s="49"/>
      <c r="QRW482" s="49"/>
      <c r="QRX482" s="49"/>
      <c r="QRY482" s="49"/>
      <c r="QRZ482" s="49"/>
      <c r="QSA482" s="49"/>
      <c r="QSB482" s="49"/>
      <c r="QSC482" s="49"/>
      <c r="QSD482" s="49"/>
      <c r="QSE482" s="49"/>
      <c r="QSF482" s="49"/>
      <c r="QSG482" s="49"/>
      <c r="QSH482" s="49"/>
      <c r="QSI482" s="49"/>
      <c r="QSJ482" s="49"/>
      <c r="QSK482" s="49"/>
      <c r="QSL482" s="49"/>
      <c r="QSM482" s="49"/>
      <c r="QSN482" s="49"/>
      <c r="QSO482" s="49"/>
      <c r="QSP482" s="49"/>
      <c r="QSQ482" s="49"/>
      <c r="QSR482" s="49"/>
      <c r="QSS482" s="49"/>
      <c r="QST482" s="49"/>
      <c r="QSU482" s="49"/>
      <c r="QSV482" s="49"/>
      <c r="QSW482" s="49"/>
      <c r="QSX482" s="49"/>
      <c r="QSY482" s="49"/>
      <c r="QSZ482" s="49"/>
      <c r="QTA482" s="49"/>
      <c r="QTB482" s="49"/>
      <c r="QTC482" s="49"/>
      <c r="QTD482" s="49"/>
      <c r="QTE482" s="49"/>
      <c r="QTF482" s="49"/>
      <c r="QTG482" s="49"/>
      <c r="QTH482" s="49"/>
      <c r="QTI482" s="49"/>
      <c r="QTJ482" s="49"/>
      <c r="QTK482" s="49"/>
      <c r="QTL482" s="49"/>
      <c r="QTM482" s="49"/>
      <c r="QTN482" s="49"/>
      <c r="QTO482" s="49"/>
      <c r="QTP482" s="49"/>
      <c r="QTQ482" s="49"/>
      <c r="QTR482" s="49"/>
      <c r="QTS482" s="49"/>
      <c r="QTT482" s="49"/>
      <c r="QTU482" s="49"/>
      <c r="QTV482" s="49"/>
      <c r="QTW482" s="49"/>
      <c r="QTX482" s="49"/>
      <c r="QTY482" s="49"/>
      <c r="QTZ482" s="49"/>
      <c r="QUA482" s="49"/>
      <c r="QUB482" s="49"/>
      <c r="QUC482" s="49"/>
      <c r="QUD482" s="49"/>
      <c r="QUE482" s="49"/>
      <c r="QUF482" s="49"/>
      <c r="QUG482" s="49"/>
      <c r="QUH482" s="49"/>
      <c r="QUI482" s="49"/>
      <c r="QUJ482" s="49"/>
      <c r="QUK482" s="49"/>
      <c r="QUL482" s="49"/>
      <c r="QUM482" s="49"/>
      <c r="QUN482" s="49"/>
      <c r="QUO482" s="49"/>
      <c r="QUP482" s="49"/>
      <c r="QUQ482" s="49"/>
      <c r="QUR482" s="49"/>
      <c r="QUS482" s="49"/>
      <c r="QUT482" s="49"/>
      <c r="QUU482" s="49"/>
      <c r="QUV482" s="49"/>
      <c r="QUW482" s="49"/>
      <c r="QUX482" s="49"/>
      <c r="QUY482" s="49"/>
      <c r="QUZ482" s="49"/>
      <c r="QVA482" s="49"/>
      <c r="QVB482" s="49"/>
      <c r="QVC482" s="49"/>
      <c r="QVD482" s="49"/>
      <c r="QVE482" s="49"/>
      <c r="QVF482" s="49"/>
      <c r="QVG482" s="49"/>
      <c r="QVH482" s="49"/>
      <c r="QVI482" s="49"/>
      <c r="QVJ482" s="49"/>
      <c r="QVK482" s="49"/>
      <c r="QVL482" s="49"/>
      <c r="QVM482" s="49"/>
      <c r="QVN482" s="49"/>
      <c r="QVO482" s="49"/>
      <c r="QVP482" s="49"/>
      <c r="QVQ482" s="49"/>
      <c r="QVR482" s="49"/>
      <c r="QVS482" s="49"/>
      <c r="QVT482" s="49"/>
      <c r="QVU482" s="49"/>
      <c r="QVV482" s="49"/>
      <c r="QVW482" s="49"/>
      <c r="QVX482" s="49"/>
      <c r="QVY482" s="49"/>
      <c r="QVZ482" s="49"/>
      <c r="QWA482" s="49"/>
      <c r="QWB482" s="49"/>
      <c r="QWC482" s="49"/>
      <c r="QWD482" s="49"/>
      <c r="QWE482" s="49"/>
      <c r="QWF482" s="49"/>
      <c r="QWG482" s="49"/>
      <c r="QWH482" s="49"/>
      <c r="QWI482" s="49"/>
      <c r="QWJ482" s="49"/>
      <c r="QWK482" s="49"/>
      <c r="QWL482" s="49"/>
      <c r="QWM482" s="49"/>
      <c r="QWN482" s="49"/>
      <c r="QWO482" s="49"/>
      <c r="QWP482" s="49"/>
      <c r="QWQ482" s="49"/>
      <c r="QWR482" s="49"/>
      <c r="QWS482" s="49"/>
      <c r="QWT482" s="49"/>
      <c r="QWU482" s="49"/>
      <c r="QWV482" s="49"/>
      <c r="QWW482" s="49"/>
      <c r="QWX482" s="49"/>
      <c r="QWY482" s="49"/>
      <c r="QWZ482" s="49"/>
      <c r="QXA482" s="49"/>
      <c r="QXB482" s="49"/>
      <c r="QXC482" s="49"/>
      <c r="QXD482" s="49"/>
      <c r="QXE482" s="49"/>
      <c r="QXF482" s="49"/>
      <c r="QXG482" s="49"/>
      <c r="QXH482" s="49"/>
      <c r="QXI482" s="49"/>
      <c r="QXJ482" s="49"/>
      <c r="QXK482" s="49"/>
      <c r="QXL482" s="49"/>
      <c r="QXM482" s="49"/>
      <c r="QXN482" s="49"/>
      <c r="QXO482" s="49"/>
      <c r="QXP482" s="49"/>
      <c r="QXQ482" s="49"/>
      <c r="QXR482" s="49"/>
      <c r="QXS482" s="49"/>
      <c r="QXT482" s="49"/>
      <c r="QXU482" s="49"/>
      <c r="QXV482" s="49"/>
      <c r="QXW482" s="49"/>
      <c r="QXX482" s="49"/>
      <c r="QXY482" s="49"/>
      <c r="QXZ482" s="49"/>
      <c r="QYA482" s="49"/>
      <c r="QYB482" s="49"/>
      <c r="QYC482" s="49"/>
      <c r="QYD482" s="49"/>
      <c r="QYE482" s="49"/>
      <c r="QYF482" s="49"/>
      <c r="QYG482" s="49"/>
      <c r="QYH482" s="49"/>
      <c r="QYI482" s="49"/>
      <c r="QYJ482" s="49"/>
      <c r="QYK482" s="49"/>
      <c r="QYL482" s="49"/>
      <c r="QYM482" s="49"/>
      <c r="QYN482" s="49"/>
      <c r="QYO482" s="49"/>
      <c r="QYP482" s="49"/>
      <c r="QYQ482" s="49"/>
      <c r="QYR482" s="49"/>
      <c r="QYS482" s="49"/>
      <c r="QYT482" s="49"/>
      <c r="QYU482" s="49"/>
      <c r="QYV482" s="49"/>
      <c r="QYW482" s="49"/>
      <c r="QYX482" s="49"/>
      <c r="QYY482" s="49"/>
      <c r="QYZ482" s="49"/>
      <c r="QZA482" s="49"/>
      <c r="QZB482" s="49"/>
      <c r="QZC482" s="49"/>
      <c r="QZD482" s="49"/>
      <c r="QZE482" s="49"/>
      <c r="QZF482" s="49"/>
      <c r="QZG482" s="49"/>
      <c r="QZH482" s="49"/>
      <c r="QZI482" s="49"/>
      <c r="QZJ482" s="49"/>
      <c r="QZK482" s="49"/>
      <c r="QZL482" s="49"/>
      <c r="QZM482" s="49"/>
      <c r="QZN482" s="49"/>
      <c r="QZO482" s="49"/>
      <c r="QZP482" s="49"/>
      <c r="QZQ482" s="49"/>
      <c r="QZR482" s="49"/>
      <c r="QZS482" s="49"/>
      <c r="QZT482" s="49"/>
      <c r="QZU482" s="49"/>
      <c r="QZV482" s="49"/>
      <c r="QZW482" s="49"/>
      <c r="QZX482" s="49"/>
      <c r="QZY482" s="49"/>
      <c r="QZZ482" s="49"/>
      <c r="RAA482" s="49"/>
      <c r="RAB482" s="49"/>
      <c r="RAC482" s="49"/>
      <c r="RAD482" s="49"/>
      <c r="RAE482" s="49"/>
      <c r="RAF482" s="49"/>
      <c r="RAG482" s="49"/>
      <c r="RAH482" s="49"/>
      <c r="RAI482" s="49"/>
      <c r="RAJ482" s="49"/>
      <c r="RAK482" s="49"/>
      <c r="RAL482" s="49"/>
      <c r="RAM482" s="49"/>
      <c r="RAN482" s="49"/>
      <c r="RAO482" s="49"/>
      <c r="RAP482" s="49"/>
      <c r="RAQ482" s="49"/>
      <c r="RAR482" s="49"/>
      <c r="RAS482" s="49"/>
      <c r="RAT482" s="49"/>
      <c r="RAU482" s="49"/>
      <c r="RAV482" s="49"/>
      <c r="RAW482" s="49"/>
      <c r="RAX482" s="49"/>
      <c r="RAY482" s="49"/>
      <c r="RAZ482" s="49"/>
      <c r="RBA482" s="49"/>
      <c r="RBB482" s="49"/>
      <c r="RBC482" s="49"/>
      <c r="RBD482" s="49"/>
      <c r="RBE482" s="49"/>
      <c r="RBF482" s="49"/>
      <c r="RBG482" s="49"/>
      <c r="RBH482" s="49"/>
      <c r="RBI482" s="49"/>
      <c r="RBJ482" s="49"/>
      <c r="RBK482" s="49"/>
      <c r="RBL482" s="49"/>
      <c r="RBM482" s="49"/>
      <c r="RBN482" s="49"/>
      <c r="RBO482" s="49"/>
      <c r="RBP482" s="49"/>
      <c r="RBQ482" s="49"/>
      <c r="RBR482" s="49"/>
      <c r="RBS482" s="49"/>
      <c r="RBT482" s="49"/>
      <c r="RBU482" s="49"/>
      <c r="RBV482" s="49"/>
      <c r="RBW482" s="49"/>
      <c r="RBX482" s="49"/>
      <c r="RBY482" s="49"/>
      <c r="RBZ482" s="49"/>
      <c r="RCA482" s="49"/>
      <c r="RCB482" s="49"/>
      <c r="RCC482" s="49"/>
      <c r="RCD482" s="49"/>
      <c r="RCE482" s="49"/>
      <c r="RCF482" s="49"/>
      <c r="RCG482" s="49"/>
      <c r="RCH482" s="49"/>
      <c r="RCI482" s="49"/>
      <c r="RCJ482" s="49"/>
      <c r="RCK482" s="49"/>
      <c r="RCL482" s="49"/>
      <c r="RCM482" s="49"/>
      <c r="RCN482" s="49"/>
      <c r="RCO482" s="49"/>
      <c r="RCP482" s="49"/>
      <c r="RCQ482" s="49"/>
      <c r="RCR482" s="49"/>
      <c r="RCS482" s="49"/>
      <c r="RCT482" s="49"/>
      <c r="RCU482" s="49"/>
      <c r="RCV482" s="49"/>
      <c r="RCW482" s="49"/>
      <c r="RCX482" s="49"/>
      <c r="RCY482" s="49"/>
      <c r="RCZ482" s="49"/>
      <c r="RDA482" s="49"/>
      <c r="RDB482" s="49"/>
      <c r="RDC482" s="49"/>
      <c r="RDD482" s="49"/>
      <c r="RDE482" s="49"/>
      <c r="RDF482" s="49"/>
      <c r="RDG482" s="49"/>
      <c r="RDH482" s="49"/>
      <c r="RDI482" s="49"/>
      <c r="RDJ482" s="49"/>
      <c r="RDK482" s="49"/>
      <c r="RDL482" s="49"/>
      <c r="RDM482" s="49"/>
      <c r="RDN482" s="49"/>
      <c r="RDO482" s="49"/>
      <c r="RDP482" s="49"/>
      <c r="RDQ482" s="49"/>
      <c r="RDR482" s="49"/>
      <c r="RDS482" s="49"/>
      <c r="RDT482" s="49"/>
      <c r="RDU482" s="49"/>
      <c r="RDV482" s="49"/>
      <c r="RDW482" s="49"/>
      <c r="RDX482" s="49"/>
      <c r="RDY482" s="49"/>
      <c r="RDZ482" s="49"/>
      <c r="REA482" s="49"/>
      <c r="REB482" s="49"/>
      <c r="REC482" s="49"/>
      <c r="RED482" s="49"/>
      <c r="REE482" s="49"/>
      <c r="REF482" s="49"/>
      <c r="REG482" s="49"/>
      <c r="REH482" s="49"/>
      <c r="REI482" s="49"/>
      <c r="REJ482" s="49"/>
      <c r="REK482" s="49"/>
      <c r="REL482" s="49"/>
      <c r="REM482" s="49"/>
      <c r="REN482" s="49"/>
      <c r="REO482" s="49"/>
      <c r="REP482" s="49"/>
      <c r="REQ482" s="49"/>
      <c r="RER482" s="49"/>
      <c r="RES482" s="49"/>
      <c r="RET482" s="49"/>
      <c r="REU482" s="49"/>
      <c r="REV482" s="49"/>
      <c r="REW482" s="49"/>
      <c r="REX482" s="49"/>
      <c r="REY482" s="49"/>
      <c r="REZ482" s="49"/>
      <c r="RFA482" s="49"/>
      <c r="RFB482" s="49"/>
      <c r="RFC482" s="49"/>
      <c r="RFD482" s="49"/>
      <c r="RFE482" s="49"/>
      <c r="RFF482" s="49"/>
      <c r="RFG482" s="49"/>
      <c r="RFH482" s="49"/>
      <c r="RFI482" s="49"/>
      <c r="RFJ482" s="49"/>
      <c r="RFK482" s="49"/>
      <c r="RFL482" s="49"/>
      <c r="RFM482" s="49"/>
      <c r="RFN482" s="49"/>
      <c r="RFO482" s="49"/>
      <c r="RFP482" s="49"/>
      <c r="RFQ482" s="49"/>
      <c r="RFR482" s="49"/>
      <c r="RFS482" s="49"/>
      <c r="RFT482" s="49"/>
      <c r="RFU482" s="49"/>
      <c r="RFV482" s="49"/>
      <c r="RFW482" s="49"/>
      <c r="RFX482" s="49"/>
      <c r="RFY482" s="49"/>
      <c r="RFZ482" s="49"/>
      <c r="RGA482" s="49"/>
      <c r="RGB482" s="49"/>
      <c r="RGC482" s="49"/>
      <c r="RGD482" s="49"/>
      <c r="RGE482" s="49"/>
      <c r="RGF482" s="49"/>
      <c r="RGG482" s="49"/>
      <c r="RGH482" s="49"/>
      <c r="RGI482" s="49"/>
      <c r="RGJ482" s="49"/>
      <c r="RGK482" s="49"/>
      <c r="RGL482" s="49"/>
      <c r="RGM482" s="49"/>
      <c r="RGN482" s="49"/>
      <c r="RGO482" s="49"/>
      <c r="RGP482" s="49"/>
      <c r="RGQ482" s="49"/>
      <c r="RGR482" s="49"/>
      <c r="RGS482" s="49"/>
      <c r="RGT482" s="49"/>
      <c r="RGU482" s="49"/>
      <c r="RGV482" s="49"/>
      <c r="RGW482" s="49"/>
      <c r="RGX482" s="49"/>
      <c r="RGY482" s="49"/>
      <c r="RGZ482" s="49"/>
      <c r="RHA482" s="49"/>
      <c r="RHB482" s="49"/>
      <c r="RHC482" s="49"/>
      <c r="RHD482" s="49"/>
      <c r="RHE482" s="49"/>
      <c r="RHF482" s="49"/>
      <c r="RHG482" s="49"/>
      <c r="RHH482" s="49"/>
      <c r="RHI482" s="49"/>
      <c r="RHJ482" s="49"/>
      <c r="RHK482" s="49"/>
      <c r="RHL482" s="49"/>
      <c r="RHM482" s="49"/>
      <c r="RHN482" s="49"/>
      <c r="RHO482" s="49"/>
      <c r="RHP482" s="49"/>
      <c r="RHQ482" s="49"/>
      <c r="RHR482" s="49"/>
      <c r="RHS482" s="49"/>
      <c r="RHT482" s="49"/>
      <c r="RHU482" s="49"/>
      <c r="RHV482" s="49"/>
      <c r="RHW482" s="49"/>
      <c r="RHX482" s="49"/>
      <c r="RHY482" s="49"/>
      <c r="RHZ482" s="49"/>
      <c r="RIA482" s="49"/>
      <c r="RIB482" s="49"/>
      <c r="RIC482" s="49"/>
      <c r="RID482" s="49"/>
      <c r="RIE482" s="49"/>
      <c r="RIF482" s="49"/>
      <c r="RIG482" s="49"/>
      <c r="RIH482" s="49"/>
      <c r="RII482" s="49"/>
      <c r="RIJ482" s="49"/>
      <c r="RIK482" s="49"/>
      <c r="RIL482" s="49"/>
      <c r="RIM482" s="49"/>
      <c r="RIN482" s="49"/>
      <c r="RIO482" s="49"/>
      <c r="RIP482" s="49"/>
      <c r="RIQ482" s="49"/>
      <c r="RIR482" s="49"/>
      <c r="RIS482" s="49"/>
      <c r="RIT482" s="49"/>
      <c r="RIU482" s="49"/>
      <c r="RIV482" s="49"/>
      <c r="RIW482" s="49"/>
      <c r="RIX482" s="49"/>
      <c r="RIY482" s="49"/>
      <c r="RIZ482" s="49"/>
      <c r="RJA482" s="49"/>
      <c r="RJB482" s="49"/>
      <c r="RJC482" s="49"/>
      <c r="RJD482" s="49"/>
      <c r="RJE482" s="49"/>
      <c r="RJF482" s="49"/>
      <c r="RJG482" s="49"/>
      <c r="RJH482" s="49"/>
      <c r="RJI482" s="49"/>
      <c r="RJJ482" s="49"/>
      <c r="RJK482" s="49"/>
      <c r="RJL482" s="49"/>
      <c r="RJM482" s="49"/>
      <c r="RJN482" s="49"/>
      <c r="RJO482" s="49"/>
      <c r="RJP482" s="49"/>
      <c r="RJQ482" s="49"/>
      <c r="RJR482" s="49"/>
      <c r="RJS482" s="49"/>
      <c r="RJT482" s="49"/>
      <c r="RJU482" s="49"/>
      <c r="RJV482" s="49"/>
      <c r="RJW482" s="49"/>
      <c r="RJX482" s="49"/>
      <c r="RJY482" s="49"/>
      <c r="RJZ482" s="49"/>
      <c r="RKA482" s="49"/>
      <c r="RKB482" s="49"/>
      <c r="RKC482" s="49"/>
      <c r="RKD482" s="49"/>
      <c r="RKE482" s="49"/>
      <c r="RKF482" s="49"/>
      <c r="RKG482" s="49"/>
      <c r="RKH482" s="49"/>
      <c r="RKI482" s="49"/>
      <c r="RKJ482" s="49"/>
      <c r="RKK482" s="49"/>
      <c r="RKL482" s="49"/>
      <c r="RKM482" s="49"/>
      <c r="RKN482" s="49"/>
      <c r="RKO482" s="49"/>
      <c r="RKP482" s="49"/>
      <c r="RKQ482" s="49"/>
      <c r="RKR482" s="49"/>
      <c r="RKS482" s="49"/>
      <c r="RKT482" s="49"/>
      <c r="RKU482" s="49"/>
      <c r="RKV482" s="49"/>
      <c r="RKW482" s="49"/>
      <c r="RKX482" s="49"/>
      <c r="RKY482" s="49"/>
      <c r="RKZ482" s="49"/>
      <c r="RLA482" s="49"/>
      <c r="RLB482" s="49"/>
      <c r="RLC482" s="49"/>
      <c r="RLD482" s="49"/>
      <c r="RLE482" s="49"/>
      <c r="RLF482" s="49"/>
      <c r="RLG482" s="49"/>
      <c r="RLH482" s="49"/>
      <c r="RLI482" s="49"/>
      <c r="RLJ482" s="49"/>
      <c r="RLK482" s="49"/>
      <c r="RLL482" s="49"/>
      <c r="RLM482" s="49"/>
      <c r="RLN482" s="49"/>
      <c r="RLO482" s="49"/>
      <c r="RLP482" s="49"/>
      <c r="RLQ482" s="49"/>
      <c r="RLR482" s="49"/>
      <c r="RLS482" s="49"/>
      <c r="RLT482" s="49"/>
      <c r="RLU482" s="49"/>
      <c r="RLV482" s="49"/>
      <c r="RLW482" s="49"/>
      <c r="RLX482" s="49"/>
      <c r="RLY482" s="49"/>
      <c r="RLZ482" s="49"/>
      <c r="RMA482" s="49"/>
      <c r="RMB482" s="49"/>
      <c r="RMC482" s="49"/>
      <c r="RMD482" s="49"/>
      <c r="RME482" s="49"/>
      <c r="RMF482" s="49"/>
      <c r="RMG482" s="49"/>
      <c r="RMH482" s="49"/>
      <c r="RMI482" s="49"/>
      <c r="RMJ482" s="49"/>
      <c r="RMK482" s="49"/>
      <c r="RML482" s="49"/>
      <c r="RMM482" s="49"/>
      <c r="RMN482" s="49"/>
      <c r="RMO482" s="49"/>
      <c r="RMP482" s="49"/>
      <c r="RMQ482" s="49"/>
      <c r="RMR482" s="49"/>
      <c r="RMS482" s="49"/>
      <c r="RMT482" s="49"/>
      <c r="RMU482" s="49"/>
      <c r="RMV482" s="49"/>
      <c r="RMW482" s="49"/>
      <c r="RMX482" s="49"/>
      <c r="RMY482" s="49"/>
      <c r="RMZ482" s="49"/>
      <c r="RNA482" s="49"/>
      <c r="RNB482" s="49"/>
      <c r="RNC482" s="49"/>
      <c r="RND482" s="49"/>
      <c r="RNE482" s="49"/>
      <c r="RNF482" s="49"/>
      <c r="RNG482" s="49"/>
      <c r="RNH482" s="49"/>
      <c r="RNI482" s="49"/>
      <c r="RNJ482" s="49"/>
      <c r="RNK482" s="49"/>
      <c r="RNL482" s="49"/>
      <c r="RNM482" s="49"/>
      <c r="RNN482" s="49"/>
      <c r="RNO482" s="49"/>
      <c r="RNP482" s="49"/>
      <c r="RNQ482" s="49"/>
      <c r="RNR482" s="49"/>
      <c r="RNS482" s="49"/>
      <c r="RNT482" s="49"/>
      <c r="RNU482" s="49"/>
      <c r="RNV482" s="49"/>
      <c r="RNW482" s="49"/>
      <c r="RNX482" s="49"/>
      <c r="RNY482" s="49"/>
      <c r="RNZ482" s="49"/>
      <c r="ROA482" s="49"/>
      <c r="ROB482" s="49"/>
      <c r="ROC482" s="49"/>
      <c r="ROD482" s="49"/>
      <c r="ROE482" s="49"/>
      <c r="ROF482" s="49"/>
      <c r="ROG482" s="49"/>
      <c r="ROH482" s="49"/>
      <c r="ROI482" s="49"/>
      <c r="ROJ482" s="49"/>
      <c r="ROK482" s="49"/>
      <c r="ROL482" s="49"/>
      <c r="ROM482" s="49"/>
      <c r="RON482" s="49"/>
      <c r="ROO482" s="49"/>
      <c r="ROP482" s="49"/>
      <c r="ROQ482" s="49"/>
      <c r="ROR482" s="49"/>
      <c r="ROS482" s="49"/>
      <c r="ROT482" s="49"/>
      <c r="ROU482" s="49"/>
      <c r="ROV482" s="49"/>
      <c r="ROW482" s="49"/>
      <c r="ROX482" s="49"/>
      <c r="ROY482" s="49"/>
      <c r="ROZ482" s="49"/>
      <c r="RPA482" s="49"/>
      <c r="RPB482" s="49"/>
      <c r="RPC482" s="49"/>
      <c r="RPD482" s="49"/>
      <c r="RPE482" s="49"/>
      <c r="RPF482" s="49"/>
      <c r="RPG482" s="49"/>
      <c r="RPH482" s="49"/>
      <c r="RPI482" s="49"/>
      <c r="RPJ482" s="49"/>
      <c r="RPK482" s="49"/>
      <c r="RPL482" s="49"/>
      <c r="RPM482" s="49"/>
      <c r="RPN482" s="49"/>
      <c r="RPO482" s="49"/>
      <c r="RPP482" s="49"/>
      <c r="RPQ482" s="49"/>
      <c r="RPR482" s="49"/>
      <c r="RPS482" s="49"/>
      <c r="RPT482" s="49"/>
      <c r="RPU482" s="49"/>
      <c r="RPV482" s="49"/>
      <c r="RPW482" s="49"/>
      <c r="RPX482" s="49"/>
      <c r="RPY482" s="49"/>
      <c r="RPZ482" s="49"/>
      <c r="RQA482" s="49"/>
      <c r="RQB482" s="49"/>
      <c r="RQC482" s="49"/>
      <c r="RQD482" s="49"/>
      <c r="RQE482" s="49"/>
      <c r="RQF482" s="49"/>
      <c r="RQG482" s="49"/>
      <c r="RQH482" s="49"/>
      <c r="RQI482" s="49"/>
      <c r="RQJ482" s="49"/>
      <c r="RQK482" s="49"/>
      <c r="RQL482" s="49"/>
      <c r="RQM482" s="49"/>
      <c r="RQN482" s="49"/>
      <c r="RQO482" s="49"/>
      <c r="RQP482" s="49"/>
      <c r="RQQ482" s="49"/>
      <c r="RQR482" s="49"/>
      <c r="RQS482" s="49"/>
      <c r="RQT482" s="49"/>
      <c r="RQU482" s="49"/>
      <c r="RQV482" s="49"/>
      <c r="RQW482" s="49"/>
      <c r="RQX482" s="49"/>
      <c r="RQY482" s="49"/>
      <c r="RQZ482" s="49"/>
      <c r="RRA482" s="49"/>
      <c r="RRB482" s="49"/>
      <c r="RRC482" s="49"/>
      <c r="RRD482" s="49"/>
      <c r="RRE482" s="49"/>
      <c r="RRF482" s="49"/>
      <c r="RRG482" s="49"/>
      <c r="RRH482" s="49"/>
      <c r="RRI482" s="49"/>
      <c r="RRJ482" s="49"/>
      <c r="RRK482" s="49"/>
      <c r="RRL482" s="49"/>
      <c r="RRM482" s="49"/>
      <c r="RRN482" s="49"/>
      <c r="RRO482" s="49"/>
      <c r="RRP482" s="49"/>
      <c r="RRQ482" s="49"/>
      <c r="RRR482" s="49"/>
      <c r="RRS482" s="49"/>
      <c r="RRT482" s="49"/>
      <c r="RRU482" s="49"/>
      <c r="RRV482" s="49"/>
      <c r="RRW482" s="49"/>
      <c r="RRX482" s="49"/>
      <c r="RRY482" s="49"/>
      <c r="RRZ482" s="49"/>
      <c r="RSA482" s="49"/>
      <c r="RSB482" s="49"/>
      <c r="RSC482" s="49"/>
      <c r="RSD482" s="49"/>
      <c r="RSE482" s="49"/>
      <c r="RSF482" s="49"/>
      <c r="RSG482" s="49"/>
      <c r="RSH482" s="49"/>
      <c r="RSI482" s="49"/>
      <c r="RSJ482" s="49"/>
      <c r="RSK482" s="49"/>
      <c r="RSL482" s="49"/>
      <c r="RSM482" s="49"/>
      <c r="RSN482" s="49"/>
      <c r="RSO482" s="49"/>
      <c r="RSP482" s="49"/>
      <c r="RSQ482" s="49"/>
      <c r="RSR482" s="49"/>
      <c r="RSS482" s="49"/>
      <c r="RST482" s="49"/>
      <c r="RSU482" s="49"/>
      <c r="RSV482" s="49"/>
      <c r="RSW482" s="49"/>
      <c r="RSX482" s="49"/>
      <c r="RSY482" s="49"/>
      <c r="RSZ482" s="49"/>
      <c r="RTA482" s="49"/>
      <c r="RTB482" s="49"/>
      <c r="RTC482" s="49"/>
      <c r="RTD482" s="49"/>
      <c r="RTE482" s="49"/>
      <c r="RTF482" s="49"/>
      <c r="RTG482" s="49"/>
      <c r="RTH482" s="49"/>
      <c r="RTI482" s="49"/>
      <c r="RTJ482" s="49"/>
      <c r="RTK482" s="49"/>
      <c r="RTL482" s="49"/>
      <c r="RTM482" s="49"/>
      <c r="RTN482" s="49"/>
      <c r="RTO482" s="49"/>
      <c r="RTP482" s="49"/>
      <c r="RTQ482" s="49"/>
      <c r="RTR482" s="49"/>
      <c r="RTS482" s="49"/>
      <c r="RTT482" s="49"/>
      <c r="RTU482" s="49"/>
      <c r="RTV482" s="49"/>
      <c r="RTW482" s="49"/>
      <c r="RTX482" s="49"/>
      <c r="RTY482" s="49"/>
      <c r="RTZ482" s="49"/>
      <c r="RUA482" s="49"/>
      <c r="RUB482" s="49"/>
      <c r="RUC482" s="49"/>
      <c r="RUD482" s="49"/>
      <c r="RUE482" s="49"/>
      <c r="RUF482" s="49"/>
      <c r="RUG482" s="49"/>
      <c r="RUH482" s="49"/>
      <c r="RUI482" s="49"/>
      <c r="RUJ482" s="49"/>
      <c r="RUK482" s="49"/>
      <c r="RUL482" s="49"/>
      <c r="RUM482" s="49"/>
      <c r="RUN482" s="49"/>
      <c r="RUO482" s="49"/>
      <c r="RUP482" s="49"/>
      <c r="RUQ482" s="49"/>
      <c r="RUR482" s="49"/>
      <c r="RUS482" s="49"/>
      <c r="RUT482" s="49"/>
      <c r="RUU482" s="49"/>
      <c r="RUV482" s="49"/>
      <c r="RUW482" s="49"/>
      <c r="RUX482" s="49"/>
      <c r="RUY482" s="49"/>
      <c r="RUZ482" s="49"/>
      <c r="RVA482" s="49"/>
      <c r="RVB482" s="49"/>
      <c r="RVC482" s="49"/>
      <c r="RVD482" s="49"/>
      <c r="RVE482" s="49"/>
      <c r="RVF482" s="49"/>
      <c r="RVG482" s="49"/>
      <c r="RVH482" s="49"/>
      <c r="RVI482" s="49"/>
      <c r="RVJ482" s="49"/>
      <c r="RVK482" s="49"/>
      <c r="RVL482" s="49"/>
      <c r="RVM482" s="49"/>
      <c r="RVN482" s="49"/>
      <c r="RVO482" s="49"/>
      <c r="RVP482" s="49"/>
      <c r="RVQ482" s="49"/>
      <c r="RVR482" s="49"/>
      <c r="RVS482" s="49"/>
      <c r="RVT482" s="49"/>
      <c r="RVU482" s="49"/>
      <c r="RVV482" s="49"/>
      <c r="RVW482" s="49"/>
      <c r="RVX482" s="49"/>
      <c r="RVY482" s="49"/>
      <c r="RVZ482" s="49"/>
      <c r="RWA482" s="49"/>
      <c r="RWB482" s="49"/>
      <c r="RWC482" s="49"/>
      <c r="RWD482" s="49"/>
      <c r="RWE482" s="49"/>
      <c r="RWF482" s="49"/>
      <c r="RWG482" s="49"/>
      <c r="RWH482" s="49"/>
      <c r="RWI482" s="49"/>
      <c r="RWJ482" s="49"/>
      <c r="RWK482" s="49"/>
      <c r="RWL482" s="49"/>
      <c r="RWM482" s="49"/>
      <c r="RWN482" s="49"/>
      <c r="RWO482" s="49"/>
      <c r="RWP482" s="49"/>
      <c r="RWQ482" s="49"/>
      <c r="RWR482" s="49"/>
      <c r="RWS482" s="49"/>
      <c r="RWT482" s="49"/>
      <c r="RWU482" s="49"/>
      <c r="RWV482" s="49"/>
      <c r="RWW482" s="49"/>
      <c r="RWX482" s="49"/>
      <c r="RWY482" s="49"/>
      <c r="RWZ482" s="49"/>
      <c r="RXA482" s="49"/>
      <c r="RXB482" s="49"/>
      <c r="RXC482" s="49"/>
      <c r="RXD482" s="49"/>
      <c r="RXE482" s="49"/>
      <c r="RXF482" s="49"/>
      <c r="RXG482" s="49"/>
      <c r="RXH482" s="49"/>
      <c r="RXI482" s="49"/>
      <c r="RXJ482" s="49"/>
      <c r="RXK482" s="49"/>
      <c r="RXL482" s="49"/>
      <c r="RXM482" s="49"/>
      <c r="RXN482" s="49"/>
      <c r="RXO482" s="49"/>
      <c r="RXP482" s="49"/>
      <c r="RXQ482" s="49"/>
      <c r="RXR482" s="49"/>
      <c r="RXS482" s="49"/>
      <c r="RXT482" s="49"/>
      <c r="RXU482" s="49"/>
      <c r="RXV482" s="49"/>
      <c r="RXW482" s="49"/>
      <c r="RXX482" s="49"/>
      <c r="RXY482" s="49"/>
      <c r="RXZ482" s="49"/>
      <c r="RYA482" s="49"/>
      <c r="RYB482" s="49"/>
      <c r="RYC482" s="49"/>
      <c r="RYD482" s="49"/>
      <c r="RYE482" s="49"/>
      <c r="RYF482" s="49"/>
      <c r="RYG482" s="49"/>
      <c r="RYH482" s="49"/>
      <c r="RYI482" s="49"/>
      <c r="RYJ482" s="49"/>
      <c r="RYK482" s="49"/>
      <c r="RYL482" s="49"/>
      <c r="RYM482" s="49"/>
      <c r="RYN482" s="49"/>
      <c r="RYO482" s="49"/>
      <c r="RYP482" s="49"/>
      <c r="RYQ482" s="49"/>
      <c r="RYR482" s="49"/>
      <c r="RYS482" s="49"/>
      <c r="RYT482" s="49"/>
      <c r="RYU482" s="49"/>
      <c r="RYV482" s="49"/>
      <c r="RYW482" s="49"/>
      <c r="RYX482" s="49"/>
      <c r="RYY482" s="49"/>
      <c r="RYZ482" s="49"/>
      <c r="RZA482" s="49"/>
    </row>
    <row r="483" spans="1:12845" s="73" customFormat="1" x14ac:dyDescent="0.25">
      <c r="A483" s="16" t="s">
        <v>2060</v>
      </c>
      <c r="B483" s="48">
        <v>44000</v>
      </c>
      <c r="C483" s="49" t="s">
        <v>2162</v>
      </c>
      <c r="D483" s="49" t="s">
        <v>2163</v>
      </c>
      <c r="E483" s="49" t="s">
        <v>91</v>
      </c>
      <c r="F483" s="11" t="s">
        <v>25</v>
      </c>
      <c r="G483" s="51" t="s">
        <v>2167</v>
      </c>
      <c r="H483" s="49"/>
      <c r="I483" s="144">
        <v>3000000000</v>
      </c>
      <c r="J483" s="52">
        <v>5000</v>
      </c>
      <c r="K483" s="10"/>
      <c r="L483" s="52"/>
      <c r="M483" s="49" t="s">
        <v>2164</v>
      </c>
      <c r="N483" s="49" t="s">
        <v>2165</v>
      </c>
      <c r="O483" s="53" t="s">
        <v>2166</v>
      </c>
      <c r="P483" s="49" t="s">
        <v>1272</v>
      </c>
      <c r="Q483" s="49"/>
      <c r="R483" s="49">
        <v>55308</v>
      </c>
      <c r="S483" s="49">
        <v>45.451864</v>
      </c>
      <c r="T483" s="49">
        <v>-93.842186999999996</v>
      </c>
      <c r="U483" s="49"/>
      <c r="V483" s="49"/>
      <c r="W483" s="49"/>
      <c r="X483" s="42" t="s">
        <v>71</v>
      </c>
      <c r="Y483" s="10">
        <f t="shared" si="7"/>
        <v>2020</v>
      </c>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s="49"/>
      <c r="DR483" s="49"/>
      <c r="DS483" s="49"/>
      <c r="DT483" s="49"/>
      <c r="DU483" s="49"/>
      <c r="DV483" s="49"/>
      <c r="DW483" s="49"/>
      <c r="DX483" s="49"/>
      <c r="DY483" s="49"/>
      <c r="DZ483" s="49"/>
      <c r="EA483" s="49"/>
      <c r="EB483" s="49"/>
      <c r="EC483" s="49"/>
      <c r="ED483" s="49"/>
      <c r="EE483" s="49"/>
      <c r="EF483" s="49"/>
      <c r="EG483" s="49"/>
      <c r="EH483" s="49"/>
      <c r="EI483" s="49"/>
      <c r="EJ483" s="49"/>
      <c r="EK483" s="49"/>
      <c r="EL483" s="49"/>
      <c r="EM483" s="49"/>
      <c r="EN483" s="49"/>
      <c r="EO483" s="49"/>
      <c r="EP483" s="49"/>
      <c r="EQ483" s="49"/>
      <c r="ER483" s="49"/>
      <c r="ES483" s="49"/>
      <c r="ET483" s="49"/>
      <c r="EU483" s="49"/>
      <c r="EV483" s="49"/>
      <c r="EW483" s="49"/>
      <c r="EX483" s="49"/>
      <c r="EY483" s="49"/>
      <c r="EZ483" s="49"/>
      <c r="FA483" s="49"/>
      <c r="FB483" s="49"/>
      <c r="FC483" s="49"/>
      <c r="FD483" s="49"/>
      <c r="FE483" s="49"/>
      <c r="FF483" s="49"/>
      <c r="FG483" s="49"/>
      <c r="FH483" s="49"/>
      <c r="FI483" s="49"/>
      <c r="FJ483" s="49"/>
      <c r="FK483" s="49"/>
      <c r="FL483" s="49"/>
      <c r="FM483" s="49"/>
      <c r="FN483" s="49"/>
      <c r="FO483" s="49"/>
      <c r="FP483" s="49"/>
      <c r="FQ483" s="49"/>
      <c r="FR483" s="49"/>
      <c r="FS483" s="49"/>
      <c r="FT483" s="49"/>
      <c r="FU483" s="49"/>
      <c r="FV483" s="49"/>
      <c r="FW483" s="49"/>
      <c r="FX483" s="49"/>
      <c r="FY483" s="49"/>
      <c r="FZ483" s="49"/>
      <c r="GA483" s="49"/>
      <c r="GB483" s="49"/>
      <c r="GC483" s="49"/>
      <c r="GD483" s="49"/>
      <c r="GE483" s="49"/>
      <c r="GF483" s="49"/>
      <c r="GG483" s="49"/>
      <c r="GH483" s="49"/>
      <c r="GI483" s="49"/>
      <c r="GJ483" s="49"/>
      <c r="GK483" s="49"/>
      <c r="GL483" s="49"/>
      <c r="GM483" s="49"/>
      <c r="GN483" s="49"/>
      <c r="GO483" s="49"/>
      <c r="GP483" s="49"/>
      <c r="GQ483" s="49"/>
      <c r="GR483" s="49"/>
      <c r="GS483" s="49"/>
      <c r="GT483" s="49"/>
      <c r="GU483" s="49"/>
      <c r="GV483" s="49"/>
      <c r="GW483" s="49"/>
      <c r="GX483" s="49"/>
      <c r="GY483" s="49"/>
      <c r="GZ483" s="49"/>
      <c r="HA483" s="49"/>
      <c r="HB483" s="49"/>
      <c r="HC483" s="49"/>
      <c r="HD483" s="49"/>
      <c r="HE483" s="49"/>
      <c r="HF483" s="49"/>
      <c r="HG483" s="49"/>
      <c r="HH483" s="49"/>
      <c r="HI483" s="49"/>
      <c r="HJ483" s="49"/>
      <c r="HK483" s="49"/>
      <c r="HL483" s="49"/>
      <c r="HM483" s="49"/>
      <c r="HN483" s="49"/>
      <c r="HO483" s="49"/>
      <c r="HP483" s="49"/>
      <c r="HQ483" s="49"/>
      <c r="HR483" s="49"/>
      <c r="HS483" s="49"/>
      <c r="HT483" s="49"/>
      <c r="HU483" s="49"/>
      <c r="HV483" s="49"/>
      <c r="HW483" s="49"/>
      <c r="HX483" s="49"/>
      <c r="HY483" s="49"/>
      <c r="HZ483" s="49"/>
      <c r="IA483" s="49"/>
      <c r="IB483" s="49"/>
      <c r="IC483" s="49"/>
      <c r="ID483" s="49"/>
      <c r="IE483" s="49"/>
      <c r="IF483" s="49"/>
      <c r="IG483" s="49"/>
      <c r="IH483" s="49"/>
      <c r="II483" s="49"/>
      <c r="IJ483" s="49"/>
      <c r="IK483" s="49"/>
      <c r="IL483" s="49"/>
      <c r="IM483" s="49"/>
      <c r="IN483" s="49"/>
      <c r="IO483" s="49"/>
      <c r="IP483" s="49"/>
      <c r="IQ483" s="49"/>
      <c r="IR483" s="49"/>
      <c r="IS483" s="49"/>
      <c r="IT483" s="49"/>
      <c r="IU483" s="49"/>
      <c r="IV483" s="49"/>
      <c r="IW483" s="49"/>
      <c r="IX483" s="49"/>
      <c r="IY483" s="49"/>
      <c r="IZ483" s="49"/>
      <c r="JA483" s="49"/>
      <c r="JB483" s="49"/>
      <c r="JC483" s="49"/>
      <c r="JD483" s="49"/>
      <c r="JE483" s="49"/>
      <c r="JF483" s="49"/>
      <c r="JG483" s="49"/>
      <c r="JH483" s="49"/>
      <c r="JI483" s="49"/>
      <c r="JJ483" s="49"/>
      <c r="JK483" s="49"/>
      <c r="JL483" s="49"/>
      <c r="JM483" s="49"/>
      <c r="JN483" s="49"/>
      <c r="JO483" s="49"/>
      <c r="JP483" s="49"/>
      <c r="JQ483" s="49"/>
      <c r="JR483" s="49"/>
      <c r="JS483" s="49"/>
      <c r="JT483" s="49"/>
      <c r="JU483" s="49"/>
      <c r="JV483" s="49"/>
      <c r="JW483" s="49"/>
      <c r="JX483" s="49"/>
      <c r="JY483" s="49"/>
      <c r="JZ483" s="49"/>
      <c r="KA483" s="49"/>
      <c r="KB483" s="49"/>
      <c r="KC483" s="49"/>
      <c r="KD483" s="49"/>
      <c r="KE483" s="49"/>
      <c r="KF483" s="49"/>
      <c r="KG483" s="49"/>
      <c r="KH483" s="49"/>
      <c r="KI483" s="49"/>
      <c r="KJ483" s="49"/>
      <c r="KK483" s="49"/>
      <c r="KL483" s="49"/>
      <c r="KM483" s="49"/>
      <c r="KN483" s="49"/>
      <c r="KO483" s="49"/>
      <c r="KP483" s="49"/>
      <c r="KQ483" s="49"/>
      <c r="KR483" s="49"/>
      <c r="KS483" s="49"/>
      <c r="KT483" s="49"/>
      <c r="KU483" s="49"/>
      <c r="KV483" s="49"/>
      <c r="KW483" s="49"/>
      <c r="KX483" s="49"/>
      <c r="KY483" s="49"/>
      <c r="KZ483" s="49"/>
      <c r="LA483" s="49"/>
      <c r="LB483" s="49"/>
      <c r="LC483" s="49"/>
      <c r="LD483" s="49"/>
      <c r="LE483" s="49"/>
      <c r="LF483" s="49"/>
      <c r="LG483" s="49"/>
      <c r="LH483" s="49"/>
      <c r="LI483" s="49"/>
      <c r="LJ483" s="49"/>
      <c r="LK483" s="49"/>
      <c r="LL483" s="49"/>
      <c r="LM483" s="49"/>
      <c r="LN483" s="49"/>
      <c r="LO483" s="49"/>
      <c r="LP483" s="49"/>
      <c r="LQ483" s="49"/>
      <c r="LR483" s="49"/>
      <c r="LS483" s="49"/>
      <c r="LT483" s="49"/>
      <c r="LU483" s="49"/>
      <c r="LV483" s="49"/>
      <c r="LW483" s="49"/>
      <c r="LX483" s="49"/>
      <c r="LY483" s="49"/>
      <c r="LZ483" s="49"/>
      <c r="MA483" s="49"/>
      <c r="MB483" s="49"/>
      <c r="MC483" s="49"/>
      <c r="MD483" s="49"/>
      <c r="ME483" s="49"/>
      <c r="MF483" s="49"/>
      <c r="MG483" s="49"/>
      <c r="MH483" s="49"/>
      <c r="MI483" s="49"/>
      <c r="MJ483" s="49"/>
      <c r="MK483" s="49"/>
      <c r="ML483" s="49"/>
      <c r="MM483" s="49"/>
      <c r="MN483" s="49"/>
      <c r="MO483" s="49"/>
      <c r="MP483" s="49"/>
      <c r="MQ483" s="49"/>
      <c r="MR483" s="49"/>
      <c r="MS483" s="49"/>
      <c r="MT483" s="49"/>
      <c r="MU483" s="49"/>
      <c r="MV483" s="49"/>
      <c r="MW483" s="49"/>
      <c r="MX483" s="49"/>
      <c r="MY483" s="49"/>
      <c r="MZ483" s="49"/>
      <c r="NA483" s="49"/>
      <c r="NB483" s="49"/>
      <c r="NC483" s="49"/>
      <c r="ND483" s="49"/>
      <c r="NE483" s="49"/>
      <c r="NF483" s="49"/>
      <c r="NG483" s="49"/>
      <c r="NH483" s="49"/>
      <c r="NI483" s="49"/>
      <c r="NJ483" s="49"/>
      <c r="NK483" s="49"/>
      <c r="NL483" s="49"/>
      <c r="NM483" s="49"/>
      <c r="NN483" s="49"/>
      <c r="NO483" s="49"/>
      <c r="NP483" s="49"/>
      <c r="NQ483" s="49"/>
      <c r="NR483" s="49"/>
      <c r="NS483" s="49"/>
      <c r="NT483" s="49"/>
      <c r="NU483" s="49"/>
      <c r="NV483" s="49"/>
      <c r="NW483" s="49"/>
      <c r="NX483" s="49"/>
      <c r="NY483" s="49"/>
      <c r="NZ483" s="49"/>
      <c r="OA483" s="49"/>
      <c r="OB483" s="49"/>
      <c r="OC483" s="49"/>
      <c r="OD483" s="49"/>
      <c r="OE483" s="49"/>
      <c r="OF483" s="49"/>
      <c r="OG483" s="49"/>
      <c r="OH483" s="49"/>
      <c r="OI483" s="49"/>
      <c r="OJ483" s="49"/>
      <c r="OK483" s="49"/>
      <c r="OL483" s="49"/>
      <c r="OM483" s="49"/>
      <c r="ON483" s="49"/>
      <c r="OO483" s="49"/>
      <c r="OP483" s="49"/>
      <c r="OQ483" s="49"/>
      <c r="OR483" s="49"/>
      <c r="OS483" s="49"/>
      <c r="OT483" s="49"/>
      <c r="OU483" s="49"/>
      <c r="OV483" s="49"/>
      <c r="OW483" s="49"/>
      <c r="OX483" s="49"/>
      <c r="OY483" s="49"/>
      <c r="OZ483" s="49"/>
      <c r="PA483" s="49"/>
      <c r="PB483" s="49"/>
      <c r="PC483" s="49"/>
      <c r="PD483" s="49"/>
      <c r="PE483" s="49"/>
      <c r="PF483" s="49"/>
      <c r="PG483" s="49"/>
      <c r="PH483" s="49"/>
      <c r="PI483" s="49"/>
      <c r="PJ483" s="49"/>
      <c r="PK483" s="49"/>
      <c r="PL483" s="49"/>
      <c r="PM483" s="49"/>
      <c r="PN483" s="49"/>
      <c r="PO483" s="49"/>
      <c r="PP483" s="49"/>
      <c r="PQ483" s="49"/>
      <c r="PR483" s="49"/>
      <c r="PS483" s="49"/>
      <c r="PT483" s="49"/>
      <c r="PU483" s="49"/>
      <c r="PV483" s="49"/>
      <c r="PW483" s="49"/>
      <c r="PX483" s="49"/>
      <c r="PY483" s="49"/>
      <c r="PZ483" s="49"/>
      <c r="QA483" s="49"/>
      <c r="QB483" s="49"/>
      <c r="QC483" s="49"/>
      <c r="QD483" s="49"/>
      <c r="QE483" s="49"/>
      <c r="QF483" s="49"/>
      <c r="QG483" s="49"/>
      <c r="QH483" s="49"/>
      <c r="QI483" s="49"/>
      <c r="QJ483" s="49"/>
      <c r="QK483" s="49"/>
      <c r="QL483" s="49"/>
      <c r="QM483" s="49"/>
      <c r="QN483" s="49"/>
      <c r="QO483" s="49"/>
      <c r="QP483" s="49"/>
      <c r="QQ483" s="49"/>
      <c r="QR483" s="49"/>
      <c r="QS483" s="49"/>
      <c r="QT483" s="49"/>
      <c r="QU483" s="49"/>
      <c r="QV483" s="49"/>
      <c r="QW483" s="49"/>
      <c r="QX483" s="49"/>
      <c r="QY483" s="49"/>
      <c r="QZ483" s="49"/>
      <c r="RA483" s="49"/>
      <c r="RB483" s="49"/>
      <c r="RC483" s="49"/>
      <c r="RD483" s="49"/>
      <c r="RE483" s="49"/>
      <c r="RF483" s="49"/>
      <c r="RG483" s="49"/>
      <c r="RH483" s="49"/>
      <c r="RI483" s="49"/>
      <c r="RJ483" s="49"/>
      <c r="RK483" s="49"/>
      <c r="RL483" s="49"/>
      <c r="RM483" s="49"/>
      <c r="RN483" s="49"/>
      <c r="RO483" s="49"/>
      <c r="RP483" s="49"/>
      <c r="RQ483" s="49"/>
      <c r="RR483" s="49"/>
      <c r="RS483" s="49"/>
      <c r="RT483" s="49"/>
      <c r="RU483" s="49"/>
      <c r="RV483" s="49"/>
      <c r="RW483" s="49"/>
      <c r="RX483" s="49"/>
      <c r="RY483" s="49"/>
      <c r="RZ483" s="49"/>
      <c r="SA483" s="49"/>
      <c r="SB483" s="49"/>
      <c r="SC483" s="49"/>
      <c r="SD483" s="49"/>
      <c r="SE483" s="49"/>
      <c r="SF483" s="49"/>
      <c r="SG483" s="49"/>
      <c r="SH483" s="49"/>
      <c r="SI483" s="49"/>
      <c r="SJ483" s="49"/>
      <c r="SK483" s="49"/>
      <c r="SL483" s="49"/>
      <c r="SM483" s="49"/>
      <c r="SN483" s="49"/>
      <c r="SO483" s="49"/>
      <c r="SP483" s="49"/>
      <c r="SQ483" s="49"/>
      <c r="SR483" s="49"/>
      <c r="SS483" s="49"/>
      <c r="ST483" s="49"/>
      <c r="SU483" s="49"/>
      <c r="SV483" s="49"/>
      <c r="SW483" s="49"/>
      <c r="SX483" s="49"/>
      <c r="SY483" s="49"/>
      <c r="SZ483" s="49"/>
      <c r="TA483" s="49"/>
      <c r="TB483" s="49"/>
      <c r="TC483" s="49"/>
      <c r="TD483" s="49"/>
      <c r="TE483" s="49"/>
      <c r="TF483" s="49"/>
      <c r="TG483" s="49"/>
      <c r="TH483" s="49"/>
      <c r="TI483" s="49"/>
      <c r="TJ483" s="49"/>
      <c r="TK483" s="49"/>
      <c r="TL483" s="49"/>
      <c r="TM483" s="49"/>
      <c r="TN483" s="49"/>
      <c r="TO483" s="49"/>
      <c r="TP483" s="49"/>
      <c r="TQ483" s="49"/>
      <c r="TR483" s="49"/>
      <c r="TS483" s="49"/>
      <c r="TT483" s="49"/>
      <c r="TU483" s="49"/>
      <c r="TV483" s="49"/>
      <c r="TW483" s="49"/>
      <c r="TX483" s="49"/>
      <c r="TY483" s="49"/>
      <c r="TZ483" s="49"/>
      <c r="UA483" s="49"/>
      <c r="UB483" s="49"/>
      <c r="UC483" s="49"/>
      <c r="UD483" s="49"/>
      <c r="UE483" s="49"/>
      <c r="UF483" s="49"/>
      <c r="UG483" s="49"/>
      <c r="UH483" s="49"/>
      <c r="UI483" s="49"/>
      <c r="UJ483" s="49"/>
      <c r="UK483" s="49"/>
      <c r="UL483" s="49"/>
      <c r="UM483" s="49"/>
      <c r="UN483" s="49"/>
      <c r="UO483" s="49"/>
      <c r="UP483" s="49"/>
      <c r="UQ483" s="49"/>
      <c r="UR483" s="49"/>
      <c r="US483" s="49"/>
      <c r="UT483" s="49"/>
      <c r="UU483" s="49"/>
      <c r="UV483" s="49"/>
      <c r="UW483" s="49"/>
      <c r="UX483" s="49"/>
      <c r="UY483" s="49"/>
      <c r="UZ483" s="49"/>
      <c r="VA483" s="49"/>
      <c r="VB483" s="49"/>
      <c r="VC483" s="49"/>
      <c r="VD483" s="49"/>
      <c r="VE483" s="49"/>
      <c r="VF483" s="49"/>
      <c r="VG483" s="49"/>
      <c r="VH483" s="49"/>
      <c r="VI483" s="49"/>
      <c r="VJ483" s="49"/>
      <c r="VK483" s="49"/>
      <c r="VL483" s="49"/>
      <c r="VM483" s="49"/>
      <c r="VN483" s="49"/>
      <c r="VO483" s="49"/>
      <c r="VP483" s="49"/>
      <c r="VQ483" s="49"/>
      <c r="VR483" s="49"/>
      <c r="VS483" s="49"/>
      <c r="VT483" s="49"/>
      <c r="VU483" s="49"/>
      <c r="VV483" s="49"/>
      <c r="VW483" s="49"/>
      <c r="VX483" s="49"/>
      <c r="VY483" s="49"/>
      <c r="VZ483" s="49"/>
      <c r="WA483" s="49"/>
      <c r="WB483" s="49"/>
      <c r="WC483" s="49"/>
      <c r="WD483" s="49"/>
      <c r="WE483" s="49"/>
      <c r="WF483" s="49"/>
      <c r="WG483" s="49"/>
      <c r="WH483" s="49"/>
      <c r="WI483" s="49"/>
      <c r="WJ483" s="49"/>
      <c r="WK483" s="49"/>
      <c r="WL483" s="49"/>
      <c r="WM483" s="49"/>
      <c r="WN483" s="49"/>
      <c r="WO483" s="49"/>
      <c r="WP483" s="49"/>
      <c r="WQ483" s="49"/>
      <c r="WR483" s="49"/>
      <c r="WS483" s="49"/>
      <c r="WT483" s="49"/>
      <c r="WU483" s="49"/>
      <c r="WV483" s="49"/>
      <c r="WW483" s="49"/>
      <c r="WX483" s="49"/>
      <c r="WY483" s="49"/>
      <c r="WZ483" s="49"/>
      <c r="XA483" s="49"/>
      <c r="XB483" s="49"/>
      <c r="XC483" s="49"/>
      <c r="XD483" s="49"/>
      <c r="XE483" s="49"/>
      <c r="XF483" s="49"/>
      <c r="XG483" s="49"/>
      <c r="XH483" s="49"/>
      <c r="XI483" s="49"/>
      <c r="XJ483" s="49"/>
      <c r="XK483" s="49"/>
      <c r="XL483" s="49"/>
      <c r="XM483" s="49"/>
      <c r="XN483" s="49"/>
      <c r="XO483" s="49"/>
      <c r="XP483" s="49"/>
      <c r="XQ483" s="49"/>
      <c r="XR483" s="49"/>
      <c r="XS483" s="49"/>
      <c r="XT483" s="49"/>
      <c r="XU483" s="49"/>
      <c r="XV483" s="49"/>
      <c r="XW483" s="49"/>
      <c r="XX483" s="49"/>
      <c r="XY483" s="49"/>
      <c r="XZ483" s="49"/>
      <c r="YA483" s="49"/>
      <c r="YB483" s="49"/>
      <c r="YC483" s="49"/>
      <c r="YD483" s="49"/>
      <c r="YE483" s="49"/>
      <c r="YF483" s="49"/>
      <c r="YG483" s="49"/>
      <c r="YH483" s="49"/>
      <c r="YI483" s="49"/>
      <c r="YJ483" s="49"/>
      <c r="YK483" s="49"/>
      <c r="YL483" s="49"/>
      <c r="YM483" s="49"/>
      <c r="YN483" s="49"/>
      <c r="YO483" s="49"/>
      <c r="YP483" s="49"/>
      <c r="YQ483" s="49"/>
      <c r="YR483" s="49"/>
      <c r="YS483" s="49"/>
      <c r="YT483" s="49"/>
      <c r="YU483" s="49"/>
      <c r="YV483" s="49"/>
      <c r="YW483" s="49"/>
      <c r="YX483" s="49"/>
      <c r="YY483" s="49"/>
      <c r="YZ483" s="49"/>
      <c r="ZA483" s="49"/>
      <c r="ZB483" s="49"/>
      <c r="ZC483" s="49"/>
      <c r="ZD483" s="49"/>
      <c r="ZE483" s="49"/>
      <c r="ZF483" s="49"/>
      <c r="ZG483" s="49"/>
      <c r="ZH483" s="49"/>
      <c r="ZI483" s="49"/>
      <c r="ZJ483" s="49"/>
      <c r="ZK483" s="49"/>
      <c r="ZL483" s="49"/>
      <c r="ZM483" s="49"/>
      <c r="ZN483" s="49"/>
      <c r="ZO483" s="49"/>
      <c r="ZP483" s="49"/>
      <c r="ZQ483" s="49"/>
      <c r="ZR483" s="49"/>
      <c r="ZS483" s="49"/>
      <c r="ZT483" s="49"/>
      <c r="ZU483" s="49"/>
      <c r="ZV483" s="49"/>
      <c r="ZW483" s="49"/>
      <c r="ZX483" s="49"/>
      <c r="ZY483" s="49"/>
      <c r="ZZ483" s="49"/>
      <c r="AAA483" s="49"/>
      <c r="AAB483" s="49"/>
      <c r="AAC483" s="49"/>
      <c r="AAD483" s="49"/>
      <c r="AAE483" s="49"/>
      <c r="AAF483" s="49"/>
      <c r="AAG483" s="49"/>
      <c r="AAH483" s="49"/>
      <c r="AAI483" s="49"/>
      <c r="AAJ483" s="49"/>
      <c r="AAK483" s="49"/>
      <c r="AAL483" s="49"/>
      <c r="AAM483" s="49"/>
      <c r="AAN483" s="49"/>
      <c r="AAO483" s="49"/>
      <c r="AAP483" s="49"/>
      <c r="AAQ483" s="49"/>
      <c r="AAR483" s="49"/>
      <c r="AAS483" s="49"/>
      <c r="AAT483" s="49"/>
      <c r="AAU483" s="49"/>
      <c r="AAV483" s="49"/>
      <c r="AAW483" s="49"/>
      <c r="AAX483" s="49"/>
      <c r="AAY483" s="49"/>
      <c r="AAZ483" s="49"/>
      <c r="ABA483" s="49"/>
      <c r="ABB483" s="49"/>
      <c r="ABC483" s="49"/>
      <c r="ABD483" s="49"/>
      <c r="ABE483" s="49"/>
      <c r="ABF483" s="49"/>
      <c r="ABG483" s="49"/>
      <c r="ABH483" s="49"/>
      <c r="ABI483" s="49"/>
      <c r="ABJ483" s="49"/>
      <c r="ABK483" s="49"/>
      <c r="ABL483" s="49"/>
      <c r="ABM483" s="49"/>
      <c r="ABN483" s="49"/>
      <c r="ABO483" s="49"/>
      <c r="ABP483" s="49"/>
      <c r="ABQ483" s="49"/>
      <c r="ABR483" s="49"/>
      <c r="ABS483" s="49"/>
      <c r="ABT483" s="49"/>
      <c r="ABU483" s="49"/>
      <c r="ABV483" s="49"/>
      <c r="ABW483" s="49"/>
      <c r="ABX483" s="49"/>
      <c r="ABY483" s="49"/>
      <c r="ABZ483" s="49"/>
      <c r="ACA483" s="49"/>
      <c r="ACB483" s="49"/>
      <c r="ACC483" s="49"/>
      <c r="ACD483" s="49"/>
      <c r="ACE483" s="49"/>
      <c r="ACF483" s="49"/>
      <c r="ACG483" s="49"/>
      <c r="ACH483" s="49"/>
      <c r="ACI483" s="49"/>
      <c r="ACJ483" s="49"/>
      <c r="ACK483" s="49"/>
      <c r="ACL483" s="49"/>
      <c r="ACM483" s="49"/>
      <c r="ACN483" s="49"/>
      <c r="ACO483" s="49"/>
      <c r="ACP483" s="49"/>
      <c r="ACQ483" s="49"/>
      <c r="ACR483" s="49"/>
      <c r="ACS483" s="49"/>
      <c r="ACT483" s="49"/>
      <c r="ACU483" s="49"/>
      <c r="ACV483" s="49"/>
      <c r="ACW483" s="49"/>
      <c r="ACX483" s="49"/>
      <c r="ACY483" s="49"/>
      <c r="ACZ483" s="49"/>
      <c r="ADA483" s="49"/>
      <c r="ADB483" s="49"/>
      <c r="ADC483" s="49"/>
      <c r="ADD483" s="49"/>
      <c r="ADE483" s="49"/>
      <c r="ADF483" s="49"/>
      <c r="ADG483" s="49"/>
      <c r="ADH483" s="49"/>
      <c r="ADI483" s="49"/>
      <c r="ADJ483" s="49"/>
      <c r="ADK483" s="49"/>
      <c r="ADL483" s="49"/>
      <c r="ADM483" s="49"/>
      <c r="ADN483" s="49"/>
      <c r="ADO483" s="49"/>
      <c r="ADP483" s="49"/>
      <c r="ADQ483" s="49"/>
      <c r="ADR483" s="49"/>
      <c r="ADS483" s="49"/>
      <c r="ADT483" s="49"/>
      <c r="ADU483" s="49"/>
      <c r="ADV483" s="49"/>
      <c r="ADW483" s="49"/>
      <c r="ADX483" s="49"/>
      <c r="ADY483" s="49"/>
      <c r="ADZ483" s="49"/>
      <c r="AEA483" s="49"/>
      <c r="AEB483" s="49"/>
      <c r="AEC483" s="49"/>
      <c r="AED483" s="49"/>
      <c r="AEE483" s="49"/>
      <c r="AEF483" s="49"/>
      <c r="AEG483" s="49"/>
      <c r="AEH483" s="49"/>
      <c r="AEI483" s="49"/>
      <c r="AEJ483" s="49"/>
      <c r="AEK483" s="49"/>
      <c r="AEL483" s="49"/>
      <c r="AEM483" s="49"/>
      <c r="AEN483" s="49"/>
      <c r="AEO483" s="49"/>
      <c r="AEP483" s="49"/>
      <c r="AEQ483" s="49"/>
      <c r="AER483" s="49"/>
      <c r="AES483" s="49"/>
      <c r="AET483" s="49"/>
      <c r="AEU483" s="49"/>
      <c r="AEV483" s="49"/>
      <c r="AEW483" s="49"/>
      <c r="AEX483" s="49"/>
      <c r="AEY483" s="49"/>
      <c r="AEZ483" s="49"/>
      <c r="AFA483" s="49"/>
      <c r="AFB483" s="49"/>
      <c r="AFC483" s="49"/>
      <c r="AFD483" s="49"/>
      <c r="AFE483" s="49"/>
      <c r="AFF483" s="49"/>
      <c r="AFG483" s="49"/>
      <c r="AFH483" s="49"/>
      <c r="AFI483" s="49"/>
      <c r="AFJ483" s="49"/>
      <c r="AFK483" s="49"/>
      <c r="AFL483" s="49"/>
      <c r="AFM483" s="49"/>
      <c r="AFN483" s="49"/>
      <c r="AFO483" s="49"/>
      <c r="AFP483" s="49"/>
      <c r="AFQ483" s="49"/>
      <c r="AFR483" s="49"/>
      <c r="AFS483" s="49"/>
      <c r="AFT483" s="49"/>
      <c r="AFU483" s="49"/>
      <c r="AFV483" s="49"/>
      <c r="AFW483" s="49"/>
      <c r="AFX483" s="49"/>
      <c r="AFY483" s="49"/>
      <c r="AFZ483" s="49"/>
      <c r="AGA483" s="49"/>
      <c r="AGB483" s="49"/>
      <c r="AGC483" s="49"/>
      <c r="AGD483" s="49"/>
      <c r="AGE483" s="49"/>
      <c r="AGF483" s="49"/>
      <c r="AGG483" s="49"/>
      <c r="AGH483" s="49"/>
      <c r="AGI483" s="49"/>
      <c r="AGJ483" s="49"/>
      <c r="AGK483" s="49"/>
      <c r="AGL483" s="49"/>
      <c r="AGM483" s="49"/>
      <c r="AGN483" s="49"/>
      <c r="AGO483" s="49"/>
      <c r="AGP483" s="49"/>
      <c r="AGQ483" s="49"/>
      <c r="AGR483" s="49"/>
      <c r="AGS483" s="49"/>
      <c r="AGT483" s="49"/>
      <c r="AGU483" s="49"/>
      <c r="AGV483" s="49"/>
      <c r="AGW483" s="49"/>
      <c r="AGX483" s="49"/>
      <c r="AGY483" s="49"/>
      <c r="AGZ483" s="49"/>
      <c r="AHA483" s="49"/>
      <c r="AHB483" s="49"/>
      <c r="AHC483" s="49"/>
      <c r="AHD483" s="49"/>
      <c r="AHE483" s="49"/>
      <c r="AHF483" s="49"/>
      <c r="AHG483" s="49"/>
      <c r="AHH483" s="49"/>
      <c r="AHI483" s="49"/>
      <c r="AHJ483" s="49"/>
      <c r="AHK483" s="49"/>
      <c r="AHL483" s="49"/>
      <c r="AHM483" s="49"/>
      <c r="AHN483" s="49"/>
      <c r="AHO483" s="49"/>
      <c r="AHP483" s="49"/>
      <c r="AHQ483" s="49"/>
      <c r="AHR483" s="49"/>
      <c r="AHS483" s="49"/>
      <c r="AHT483" s="49"/>
      <c r="AHU483" s="49"/>
      <c r="AHV483" s="49"/>
      <c r="AHW483" s="49"/>
      <c r="AHX483" s="49"/>
      <c r="AHY483" s="49"/>
      <c r="AHZ483" s="49"/>
      <c r="AIA483" s="49"/>
      <c r="AIB483" s="49"/>
      <c r="AIC483" s="49"/>
      <c r="AID483" s="49"/>
      <c r="AIE483" s="49"/>
      <c r="AIF483" s="49"/>
      <c r="AIG483" s="49"/>
      <c r="AIH483" s="49"/>
      <c r="AII483" s="49"/>
      <c r="AIJ483" s="49"/>
      <c r="AIK483" s="49"/>
      <c r="AIL483" s="49"/>
      <c r="AIM483" s="49"/>
      <c r="AIN483" s="49"/>
      <c r="AIO483" s="49"/>
      <c r="AIP483" s="49"/>
      <c r="AIQ483" s="49"/>
      <c r="AIR483" s="49"/>
      <c r="AIS483" s="49"/>
      <c r="AIT483" s="49"/>
      <c r="AIU483" s="49"/>
      <c r="AIV483" s="49"/>
      <c r="AIW483" s="49"/>
      <c r="AIX483" s="49"/>
      <c r="AIY483" s="49"/>
      <c r="AIZ483" s="49"/>
      <c r="AJA483" s="49"/>
      <c r="AJB483" s="49"/>
      <c r="AJC483" s="49"/>
      <c r="AJD483" s="49"/>
      <c r="AJE483" s="49"/>
      <c r="AJF483" s="49"/>
      <c r="AJG483" s="49"/>
      <c r="AJH483" s="49"/>
      <c r="AJI483" s="49"/>
      <c r="AJJ483" s="49"/>
      <c r="AJK483" s="49"/>
      <c r="AJL483" s="49"/>
      <c r="AJM483" s="49"/>
      <c r="AJN483" s="49"/>
      <c r="AJO483" s="49"/>
      <c r="AJP483" s="49"/>
      <c r="AJQ483" s="49"/>
      <c r="AJR483" s="49"/>
      <c r="AJS483" s="49"/>
      <c r="AJT483" s="49"/>
      <c r="AJU483" s="49"/>
      <c r="AJV483" s="49"/>
      <c r="AJW483" s="49"/>
      <c r="AJX483" s="49"/>
      <c r="AJY483" s="49"/>
      <c r="AJZ483" s="49"/>
      <c r="AKA483" s="49"/>
      <c r="AKB483" s="49"/>
      <c r="AKC483" s="49"/>
      <c r="AKD483" s="49"/>
      <c r="AKE483" s="49"/>
      <c r="AKF483" s="49"/>
      <c r="AKG483" s="49"/>
      <c r="AKH483" s="49"/>
      <c r="AKI483" s="49"/>
      <c r="AKJ483" s="49"/>
      <c r="AKK483" s="49"/>
      <c r="AKL483" s="49"/>
      <c r="AKM483" s="49"/>
      <c r="AKN483" s="49"/>
      <c r="AKO483" s="49"/>
      <c r="AKP483" s="49"/>
      <c r="AKQ483" s="49"/>
      <c r="AKR483" s="49"/>
      <c r="AKS483" s="49"/>
      <c r="AKT483" s="49"/>
      <c r="AKU483" s="49"/>
      <c r="AKV483" s="49"/>
      <c r="AKW483" s="49"/>
      <c r="AKX483" s="49"/>
      <c r="AKY483" s="49"/>
      <c r="AKZ483" s="49"/>
      <c r="ALA483" s="49"/>
      <c r="ALB483" s="49"/>
      <c r="ALC483" s="49"/>
      <c r="ALD483" s="49"/>
      <c r="ALE483" s="49"/>
      <c r="ALF483" s="49"/>
      <c r="ALG483" s="49"/>
      <c r="ALH483" s="49"/>
      <c r="ALI483" s="49"/>
      <c r="ALJ483" s="49"/>
      <c r="ALK483" s="49"/>
      <c r="ALL483" s="49"/>
      <c r="ALM483" s="49"/>
      <c r="ALN483" s="49"/>
      <c r="ALO483" s="49"/>
      <c r="ALP483" s="49"/>
      <c r="ALQ483" s="49"/>
      <c r="ALR483" s="49"/>
      <c r="ALS483" s="49"/>
      <c r="ALT483" s="49"/>
      <c r="ALU483" s="49"/>
      <c r="ALV483" s="49"/>
      <c r="ALW483" s="49"/>
      <c r="ALX483" s="49"/>
      <c r="ALY483" s="49"/>
      <c r="ALZ483" s="49"/>
      <c r="AMA483" s="49"/>
      <c r="AMB483" s="49"/>
      <c r="AMC483" s="49"/>
      <c r="AMD483" s="49"/>
      <c r="AME483" s="49"/>
      <c r="AMF483" s="49"/>
      <c r="AMG483" s="49"/>
      <c r="AMH483" s="49"/>
      <c r="AMI483" s="49"/>
      <c r="AMJ483" s="49"/>
      <c r="AMK483" s="49"/>
      <c r="AML483" s="49"/>
      <c r="AMM483" s="49"/>
      <c r="AMN483" s="49"/>
      <c r="AMO483" s="49"/>
      <c r="AMP483" s="49"/>
      <c r="AMQ483" s="49"/>
      <c r="AMR483" s="49"/>
      <c r="AMS483" s="49"/>
      <c r="AMT483" s="49"/>
      <c r="AMU483" s="49"/>
      <c r="AMV483" s="49"/>
      <c r="AMW483" s="49"/>
      <c r="AMX483" s="49"/>
      <c r="AMY483" s="49"/>
      <c r="AMZ483" s="49"/>
      <c r="ANA483" s="49"/>
      <c r="ANB483" s="49"/>
      <c r="ANC483" s="49"/>
      <c r="AND483" s="49"/>
      <c r="ANE483" s="49"/>
      <c r="ANF483" s="49"/>
      <c r="ANG483" s="49"/>
      <c r="ANH483" s="49"/>
      <c r="ANI483" s="49"/>
      <c r="ANJ483" s="49"/>
      <c r="ANK483" s="49"/>
      <c r="ANL483" s="49"/>
      <c r="ANM483" s="49"/>
      <c r="ANN483" s="49"/>
      <c r="ANO483" s="49"/>
      <c r="ANP483" s="49"/>
      <c r="ANQ483" s="49"/>
      <c r="ANR483" s="49"/>
      <c r="ANS483" s="49"/>
      <c r="ANT483" s="49"/>
      <c r="ANU483" s="49"/>
      <c r="ANV483" s="49"/>
      <c r="ANW483" s="49"/>
      <c r="ANX483" s="49"/>
      <c r="ANY483" s="49"/>
      <c r="ANZ483" s="49"/>
      <c r="AOA483" s="49"/>
      <c r="AOB483" s="49"/>
      <c r="AOC483" s="49"/>
      <c r="AOD483" s="49"/>
      <c r="AOE483" s="49"/>
      <c r="AOF483" s="49"/>
      <c r="AOG483" s="49"/>
      <c r="AOH483" s="49"/>
      <c r="AOI483" s="49"/>
      <c r="AOJ483" s="49"/>
      <c r="AOK483" s="49"/>
      <c r="AOL483" s="49"/>
      <c r="AOM483" s="49"/>
      <c r="AON483" s="49"/>
      <c r="AOO483" s="49"/>
      <c r="AOP483" s="49"/>
      <c r="AOQ483" s="49"/>
      <c r="AOR483" s="49"/>
      <c r="AOS483" s="49"/>
      <c r="AOT483" s="49"/>
      <c r="AOU483" s="49"/>
      <c r="AOV483" s="49"/>
      <c r="AOW483" s="49"/>
      <c r="AOX483" s="49"/>
      <c r="AOY483" s="49"/>
      <c r="AOZ483" s="49"/>
      <c r="APA483" s="49"/>
      <c r="APB483" s="49"/>
      <c r="APC483" s="49"/>
      <c r="APD483" s="49"/>
      <c r="APE483" s="49"/>
      <c r="APF483" s="49"/>
      <c r="APG483" s="49"/>
      <c r="APH483" s="49"/>
      <c r="API483" s="49"/>
      <c r="APJ483" s="49"/>
      <c r="APK483" s="49"/>
      <c r="APL483" s="49"/>
      <c r="APM483" s="49"/>
      <c r="APN483" s="49"/>
      <c r="APO483" s="49"/>
      <c r="APP483" s="49"/>
      <c r="APQ483" s="49"/>
      <c r="APR483" s="49"/>
      <c r="APS483" s="49"/>
      <c r="APT483" s="49"/>
      <c r="APU483" s="49"/>
      <c r="APV483" s="49"/>
      <c r="APW483" s="49"/>
      <c r="APX483" s="49"/>
      <c r="APY483" s="49"/>
      <c r="APZ483" s="49"/>
      <c r="AQA483" s="49"/>
      <c r="AQB483" s="49"/>
      <c r="AQC483" s="49"/>
      <c r="AQD483" s="49"/>
      <c r="AQE483" s="49"/>
      <c r="AQF483" s="49"/>
      <c r="AQG483" s="49"/>
      <c r="AQH483" s="49"/>
      <c r="AQI483" s="49"/>
      <c r="AQJ483" s="49"/>
      <c r="AQK483" s="49"/>
      <c r="AQL483" s="49"/>
      <c r="AQM483" s="49"/>
      <c r="AQN483" s="49"/>
      <c r="AQO483" s="49"/>
      <c r="AQP483" s="49"/>
      <c r="AQQ483" s="49"/>
      <c r="AQR483" s="49"/>
      <c r="AQS483" s="49"/>
      <c r="AQT483" s="49"/>
      <c r="AQU483" s="49"/>
      <c r="AQV483" s="49"/>
      <c r="AQW483" s="49"/>
      <c r="AQX483" s="49"/>
      <c r="AQY483" s="49"/>
      <c r="AQZ483" s="49"/>
      <c r="ARA483" s="49"/>
      <c r="ARB483" s="49"/>
      <c r="ARC483" s="49"/>
      <c r="ARD483" s="49"/>
      <c r="ARE483" s="49"/>
      <c r="ARF483" s="49"/>
      <c r="ARG483" s="49"/>
      <c r="ARH483" s="49"/>
      <c r="ARI483" s="49"/>
      <c r="ARJ483" s="49"/>
      <c r="ARK483" s="49"/>
      <c r="ARL483" s="49"/>
      <c r="ARM483" s="49"/>
      <c r="ARN483" s="49"/>
      <c r="ARO483" s="49"/>
      <c r="ARP483" s="49"/>
      <c r="ARQ483" s="49"/>
      <c r="ARR483" s="49"/>
      <c r="ARS483" s="49"/>
      <c r="ART483" s="49"/>
      <c r="ARU483" s="49"/>
      <c r="ARV483" s="49"/>
      <c r="ARW483" s="49"/>
      <c r="ARX483" s="49"/>
      <c r="ARY483" s="49"/>
      <c r="ARZ483" s="49"/>
      <c r="ASA483" s="49"/>
      <c r="ASB483" s="49"/>
      <c r="ASC483" s="49"/>
      <c r="ASD483" s="49"/>
      <c r="ASE483" s="49"/>
      <c r="ASF483" s="49"/>
      <c r="ASG483" s="49"/>
      <c r="ASH483" s="49"/>
      <c r="ASI483" s="49"/>
      <c r="ASJ483" s="49"/>
      <c r="ASK483" s="49"/>
      <c r="ASL483" s="49"/>
      <c r="ASM483" s="49"/>
      <c r="ASN483" s="49"/>
      <c r="ASO483" s="49"/>
      <c r="ASP483" s="49"/>
      <c r="ASQ483" s="49"/>
      <c r="ASR483" s="49"/>
      <c r="ASS483" s="49"/>
      <c r="AST483" s="49"/>
      <c r="ASU483" s="49"/>
      <c r="ASV483" s="49"/>
      <c r="ASW483" s="49"/>
      <c r="ASX483" s="49"/>
      <c r="ASY483" s="49"/>
      <c r="ASZ483" s="49"/>
      <c r="ATA483" s="49"/>
      <c r="ATB483" s="49"/>
      <c r="ATC483" s="49"/>
      <c r="ATD483" s="49"/>
      <c r="ATE483" s="49"/>
      <c r="ATF483" s="49"/>
      <c r="ATG483" s="49"/>
      <c r="ATH483" s="49"/>
      <c r="ATI483" s="49"/>
      <c r="ATJ483" s="49"/>
      <c r="ATK483" s="49"/>
      <c r="ATL483" s="49"/>
      <c r="ATM483" s="49"/>
      <c r="ATN483" s="49"/>
      <c r="ATO483" s="49"/>
      <c r="ATP483" s="49"/>
      <c r="ATQ483" s="49"/>
      <c r="ATR483" s="49"/>
      <c r="ATS483" s="49"/>
      <c r="ATT483" s="49"/>
      <c r="ATU483" s="49"/>
      <c r="ATV483" s="49"/>
      <c r="ATW483" s="49"/>
      <c r="ATX483" s="49"/>
      <c r="ATY483" s="49"/>
      <c r="ATZ483" s="49"/>
      <c r="AUA483" s="49"/>
      <c r="AUB483" s="49"/>
      <c r="AUC483" s="49"/>
      <c r="AUD483" s="49"/>
      <c r="AUE483" s="49"/>
      <c r="AUF483" s="49"/>
      <c r="AUG483" s="49"/>
      <c r="AUH483" s="49"/>
      <c r="AUI483" s="49"/>
      <c r="AUJ483" s="49"/>
      <c r="AUK483" s="49"/>
      <c r="AUL483" s="49"/>
      <c r="AUM483" s="49"/>
      <c r="AUN483" s="49"/>
      <c r="AUO483" s="49"/>
      <c r="AUP483" s="49"/>
      <c r="AUQ483" s="49"/>
      <c r="AUR483" s="49"/>
      <c r="AUS483" s="49"/>
      <c r="AUT483" s="49"/>
      <c r="AUU483" s="49"/>
      <c r="AUV483" s="49"/>
      <c r="AUW483" s="49"/>
      <c r="AUX483" s="49"/>
      <c r="AUY483" s="49"/>
      <c r="AUZ483" s="49"/>
      <c r="AVA483" s="49"/>
      <c r="AVB483" s="49"/>
      <c r="AVC483" s="49"/>
      <c r="AVD483" s="49"/>
      <c r="AVE483" s="49"/>
      <c r="AVF483" s="49"/>
      <c r="AVG483" s="49"/>
      <c r="AVH483" s="49"/>
      <c r="AVI483" s="49"/>
      <c r="AVJ483" s="49"/>
      <c r="AVK483" s="49"/>
      <c r="AVL483" s="49"/>
      <c r="AVM483" s="49"/>
      <c r="AVN483" s="49"/>
      <c r="AVO483" s="49"/>
      <c r="AVP483" s="49"/>
      <c r="AVQ483" s="49"/>
      <c r="AVR483" s="49"/>
      <c r="AVS483" s="49"/>
      <c r="AVT483" s="49"/>
      <c r="AVU483" s="49"/>
      <c r="AVV483" s="49"/>
      <c r="AVW483" s="49"/>
      <c r="AVX483" s="49"/>
      <c r="AVY483" s="49"/>
      <c r="AVZ483" s="49"/>
      <c r="AWA483" s="49"/>
      <c r="AWB483" s="49"/>
      <c r="AWC483" s="49"/>
      <c r="AWD483" s="49"/>
      <c r="AWE483" s="49"/>
      <c r="AWF483" s="49"/>
      <c r="AWG483" s="49"/>
      <c r="AWH483" s="49"/>
      <c r="AWI483" s="49"/>
      <c r="AWJ483" s="49"/>
      <c r="AWK483" s="49"/>
      <c r="AWL483" s="49"/>
      <c r="AWM483" s="49"/>
      <c r="AWN483" s="49"/>
      <c r="AWO483" s="49"/>
      <c r="AWP483" s="49"/>
      <c r="AWQ483" s="49"/>
      <c r="AWR483" s="49"/>
      <c r="AWS483" s="49"/>
      <c r="AWT483" s="49"/>
      <c r="AWU483" s="49"/>
      <c r="AWV483" s="49"/>
      <c r="AWW483" s="49"/>
      <c r="AWX483" s="49"/>
      <c r="AWY483" s="49"/>
      <c r="AWZ483" s="49"/>
      <c r="AXA483" s="49"/>
      <c r="AXB483" s="49"/>
      <c r="AXC483" s="49"/>
      <c r="AXD483" s="49"/>
      <c r="AXE483" s="49"/>
      <c r="AXF483" s="49"/>
      <c r="AXG483" s="49"/>
      <c r="AXH483" s="49"/>
      <c r="AXI483" s="49"/>
      <c r="AXJ483" s="49"/>
      <c r="AXK483" s="49"/>
      <c r="AXL483" s="49"/>
      <c r="AXM483" s="49"/>
      <c r="AXN483" s="49"/>
      <c r="AXO483" s="49"/>
      <c r="AXP483" s="49"/>
      <c r="AXQ483" s="49"/>
      <c r="AXR483" s="49"/>
      <c r="AXS483" s="49"/>
      <c r="AXT483" s="49"/>
      <c r="AXU483" s="49"/>
      <c r="AXV483" s="49"/>
      <c r="AXW483" s="49"/>
      <c r="AXX483" s="49"/>
      <c r="AXY483" s="49"/>
      <c r="AXZ483" s="49"/>
      <c r="AYA483" s="49"/>
      <c r="AYB483" s="49"/>
      <c r="AYC483" s="49"/>
      <c r="AYD483" s="49"/>
      <c r="AYE483" s="49"/>
      <c r="AYF483" s="49"/>
      <c r="AYG483" s="49"/>
      <c r="AYH483" s="49"/>
      <c r="AYI483" s="49"/>
      <c r="AYJ483" s="49"/>
      <c r="AYK483" s="49"/>
      <c r="AYL483" s="49"/>
      <c r="AYM483" s="49"/>
      <c r="AYN483" s="49"/>
      <c r="AYO483" s="49"/>
      <c r="AYP483" s="49"/>
      <c r="AYQ483" s="49"/>
      <c r="AYR483" s="49"/>
      <c r="AYS483" s="49"/>
      <c r="AYT483" s="49"/>
      <c r="AYU483" s="49"/>
      <c r="AYV483" s="49"/>
      <c r="AYW483" s="49"/>
      <c r="AYX483" s="49"/>
      <c r="AYY483" s="49"/>
      <c r="AYZ483" s="49"/>
      <c r="AZA483" s="49"/>
      <c r="AZB483" s="49"/>
      <c r="AZC483" s="49"/>
      <c r="AZD483" s="49"/>
      <c r="AZE483" s="49"/>
      <c r="AZF483" s="49"/>
      <c r="AZG483" s="49"/>
      <c r="AZH483" s="49"/>
      <c r="AZI483" s="49"/>
      <c r="AZJ483" s="49"/>
      <c r="AZK483" s="49"/>
      <c r="AZL483" s="49"/>
      <c r="AZM483" s="49"/>
      <c r="AZN483" s="49"/>
      <c r="AZO483" s="49"/>
      <c r="AZP483" s="49"/>
      <c r="AZQ483" s="49"/>
      <c r="AZR483" s="49"/>
      <c r="AZS483" s="49"/>
      <c r="AZT483" s="49"/>
      <c r="AZU483" s="49"/>
      <c r="AZV483" s="49"/>
      <c r="AZW483" s="49"/>
      <c r="AZX483" s="49"/>
      <c r="AZY483" s="49"/>
      <c r="AZZ483" s="49"/>
      <c r="BAA483" s="49"/>
      <c r="BAB483" s="49"/>
      <c r="BAC483" s="49"/>
      <c r="BAD483" s="49"/>
      <c r="BAE483" s="49"/>
      <c r="BAF483" s="49"/>
      <c r="BAG483" s="49"/>
      <c r="BAH483" s="49"/>
      <c r="BAI483" s="49"/>
      <c r="BAJ483" s="49"/>
      <c r="BAK483" s="49"/>
      <c r="BAL483" s="49"/>
      <c r="BAM483" s="49"/>
      <c r="BAN483" s="49"/>
      <c r="BAO483" s="49"/>
      <c r="BAP483" s="49"/>
      <c r="BAQ483" s="49"/>
      <c r="BAR483" s="49"/>
      <c r="BAS483" s="49"/>
      <c r="BAT483" s="49"/>
      <c r="BAU483" s="49"/>
      <c r="BAV483" s="49"/>
      <c r="BAW483" s="49"/>
      <c r="BAX483" s="49"/>
      <c r="BAY483" s="49"/>
      <c r="BAZ483" s="49"/>
      <c r="BBA483" s="49"/>
      <c r="BBB483" s="49"/>
      <c r="BBC483" s="49"/>
      <c r="BBD483" s="49"/>
      <c r="BBE483" s="49"/>
      <c r="BBF483" s="49"/>
      <c r="BBG483" s="49"/>
      <c r="BBH483" s="49"/>
      <c r="BBI483" s="49"/>
      <c r="BBJ483" s="49"/>
      <c r="BBK483" s="49"/>
      <c r="BBL483" s="49"/>
      <c r="BBM483" s="49"/>
      <c r="BBN483" s="49"/>
      <c r="BBO483" s="49"/>
      <c r="BBP483" s="49"/>
      <c r="BBQ483" s="49"/>
      <c r="BBR483" s="49"/>
      <c r="BBS483" s="49"/>
      <c r="BBT483" s="49"/>
      <c r="BBU483" s="49"/>
      <c r="BBV483" s="49"/>
      <c r="BBW483" s="49"/>
      <c r="BBX483" s="49"/>
      <c r="BBY483" s="49"/>
      <c r="BBZ483" s="49"/>
      <c r="BCA483" s="49"/>
      <c r="BCB483" s="49"/>
      <c r="BCC483" s="49"/>
      <c r="BCD483" s="49"/>
      <c r="BCE483" s="49"/>
      <c r="BCF483" s="49"/>
      <c r="BCG483" s="49"/>
      <c r="BCH483" s="49"/>
      <c r="BCI483" s="49"/>
      <c r="BCJ483" s="49"/>
      <c r="BCK483" s="49"/>
      <c r="BCL483" s="49"/>
      <c r="BCM483" s="49"/>
      <c r="BCN483" s="49"/>
      <c r="BCO483" s="49"/>
      <c r="BCP483" s="49"/>
      <c r="BCQ483" s="49"/>
      <c r="BCR483" s="49"/>
      <c r="BCS483" s="49"/>
      <c r="BCT483" s="49"/>
      <c r="BCU483" s="49"/>
      <c r="BCV483" s="49"/>
      <c r="BCW483" s="49"/>
      <c r="BCX483" s="49"/>
      <c r="BCY483" s="49"/>
      <c r="BCZ483" s="49"/>
      <c r="BDA483" s="49"/>
      <c r="BDB483" s="49"/>
      <c r="BDC483" s="49"/>
      <c r="BDD483" s="49"/>
      <c r="BDE483" s="49"/>
      <c r="BDF483" s="49"/>
      <c r="BDG483" s="49"/>
      <c r="BDH483" s="49"/>
      <c r="BDI483" s="49"/>
      <c r="BDJ483" s="49"/>
      <c r="BDK483" s="49"/>
      <c r="BDL483" s="49"/>
      <c r="BDM483" s="49"/>
      <c r="BDN483" s="49"/>
      <c r="BDO483" s="49"/>
      <c r="BDP483" s="49"/>
      <c r="BDQ483" s="49"/>
      <c r="BDR483" s="49"/>
      <c r="BDS483" s="49"/>
      <c r="BDT483" s="49"/>
      <c r="BDU483" s="49"/>
      <c r="BDV483" s="49"/>
      <c r="BDW483" s="49"/>
      <c r="BDX483" s="49"/>
      <c r="BDY483" s="49"/>
      <c r="BDZ483" s="49"/>
      <c r="BEA483" s="49"/>
      <c r="BEB483" s="49"/>
      <c r="BEC483" s="49"/>
      <c r="BED483" s="49"/>
      <c r="BEE483" s="49"/>
      <c r="BEF483" s="49"/>
      <c r="BEG483" s="49"/>
      <c r="BEH483" s="49"/>
      <c r="BEI483" s="49"/>
      <c r="BEJ483" s="49"/>
      <c r="BEK483" s="49"/>
      <c r="BEL483" s="49"/>
      <c r="BEM483" s="49"/>
      <c r="BEN483" s="49"/>
      <c r="BEO483" s="49"/>
      <c r="BEP483" s="49"/>
      <c r="BEQ483" s="49"/>
      <c r="BER483" s="49"/>
      <c r="BES483" s="49"/>
      <c r="BET483" s="49"/>
      <c r="BEU483" s="49"/>
      <c r="BEV483" s="49"/>
      <c r="BEW483" s="49"/>
      <c r="BEX483" s="49"/>
      <c r="BEY483" s="49"/>
      <c r="BEZ483" s="49"/>
      <c r="BFA483" s="49"/>
      <c r="BFB483" s="49"/>
      <c r="BFC483" s="49"/>
      <c r="BFD483" s="49"/>
      <c r="BFE483" s="49"/>
      <c r="BFF483" s="49"/>
      <c r="BFG483" s="49"/>
      <c r="BFH483" s="49"/>
      <c r="BFI483" s="49"/>
      <c r="BFJ483" s="49"/>
      <c r="BFK483" s="49"/>
      <c r="BFL483" s="49"/>
      <c r="BFM483" s="49"/>
      <c r="BFN483" s="49"/>
      <c r="BFO483" s="49"/>
      <c r="BFP483" s="49"/>
      <c r="BFQ483" s="49"/>
      <c r="BFR483" s="49"/>
      <c r="BFS483" s="49"/>
      <c r="BFT483" s="49"/>
      <c r="BFU483" s="49"/>
      <c r="BFV483" s="49"/>
      <c r="BFW483" s="49"/>
      <c r="BFX483" s="49"/>
      <c r="BFY483" s="49"/>
      <c r="BFZ483" s="49"/>
      <c r="BGA483" s="49"/>
      <c r="BGB483" s="49"/>
      <c r="BGC483" s="49"/>
      <c r="BGD483" s="49"/>
      <c r="BGE483" s="49"/>
      <c r="BGF483" s="49"/>
      <c r="BGG483" s="49"/>
      <c r="BGH483" s="49"/>
      <c r="BGI483" s="49"/>
      <c r="BGJ483" s="49"/>
      <c r="BGK483" s="49"/>
      <c r="BGL483" s="49"/>
      <c r="BGM483" s="49"/>
      <c r="BGN483" s="49"/>
      <c r="BGO483" s="49"/>
      <c r="BGP483" s="49"/>
      <c r="BGQ483" s="49"/>
      <c r="BGR483" s="49"/>
      <c r="BGS483" s="49"/>
      <c r="BGT483" s="49"/>
      <c r="BGU483" s="49"/>
      <c r="BGV483" s="49"/>
      <c r="BGW483" s="49"/>
      <c r="BGX483" s="49"/>
      <c r="BGY483" s="49"/>
      <c r="BGZ483" s="49"/>
      <c r="BHA483" s="49"/>
      <c r="BHB483" s="49"/>
      <c r="BHC483" s="49"/>
      <c r="BHD483" s="49"/>
      <c r="BHE483" s="49"/>
      <c r="BHF483" s="49"/>
      <c r="BHG483" s="49"/>
      <c r="BHH483" s="49"/>
      <c r="BHI483" s="49"/>
      <c r="BHJ483" s="49"/>
      <c r="BHK483" s="49"/>
      <c r="BHL483" s="49"/>
      <c r="BHM483" s="49"/>
      <c r="BHN483" s="49"/>
      <c r="BHO483" s="49"/>
      <c r="BHP483" s="49"/>
      <c r="BHQ483" s="49"/>
      <c r="BHR483" s="49"/>
      <c r="BHS483" s="49"/>
      <c r="BHT483" s="49"/>
      <c r="BHU483" s="49"/>
      <c r="BHV483" s="49"/>
      <c r="BHW483" s="49"/>
      <c r="BHX483" s="49"/>
      <c r="BHY483" s="49"/>
      <c r="BHZ483" s="49"/>
      <c r="BIA483" s="49"/>
      <c r="BIB483" s="49"/>
      <c r="BIC483" s="49"/>
      <c r="BID483" s="49"/>
      <c r="BIE483" s="49"/>
      <c r="BIF483" s="49"/>
      <c r="BIG483" s="49"/>
      <c r="BIH483" s="49"/>
      <c r="BII483" s="49"/>
      <c r="BIJ483" s="49"/>
      <c r="BIK483" s="49"/>
      <c r="BIL483" s="49"/>
      <c r="BIM483" s="49"/>
      <c r="BIN483" s="49"/>
      <c r="BIO483" s="49"/>
      <c r="BIP483" s="49"/>
      <c r="BIQ483" s="49"/>
      <c r="BIR483" s="49"/>
      <c r="BIS483" s="49"/>
      <c r="BIT483" s="49"/>
      <c r="BIU483" s="49"/>
      <c r="BIV483" s="49"/>
      <c r="BIW483" s="49"/>
      <c r="BIX483" s="49"/>
      <c r="BIY483" s="49"/>
      <c r="BIZ483" s="49"/>
      <c r="BJA483" s="49"/>
      <c r="BJB483" s="49"/>
      <c r="BJC483" s="49"/>
      <c r="BJD483" s="49"/>
      <c r="BJE483" s="49"/>
      <c r="BJF483" s="49"/>
      <c r="BJG483" s="49"/>
      <c r="BJH483" s="49"/>
      <c r="BJI483" s="49"/>
      <c r="BJJ483" s="49"/>
      <c r="BJK483" s="49"/>
      <c r="BJL483" s="49"/>
      <c r="BJM483" s="49"/>
      <c r="BJN483" s="49"/>
      <c r="BJO483" s="49"/>
      <c r="BJP483" s="49"/>
      <c r="BJQ483" s="49"/>
      <c r="BJR483" s="49"/>
      <c r="BJS483" s="49"/>
      <c r="BJT483" s="49"/>
      <c r="BJU483" s="49"/>
      <c r="BJV483" s="49"/>
      <c r="BJW483" s="49"/>
      <c r="BJX483" s="49"/>
      <c r="BJY483" s="49"/>
      <c r="BJZ483" s="49"/>
      <c r="BKA483" s="49"/>
      <c r="BKB483" s="49"/>
      <c r="BKC483" s="49"/>
      <c r="BKD483" s="49"/>
      <c r="BKE483" s="49"/>
      <c r="BKF483" s="49"/>
      <c r="BKG483" s="49"/>
      <c r="BKH483" s="49"/>
      <c r="BKI483" s="49"/>
      <c r="BKJ483" s="49"/>
      <c r="BKK483" s="49"/>
      <c r="BKL483" s="49"/>
      <c r="BKM483" s="49"/>
      <c r="BKN483" s="49"/>
      <c r="BKO483" s="49"/>
      <c r="BKP483" s="49"/>
      <c r="BKQ483" s="49"/>
      <c r="BKR483" s="49"/>
      <c r="BKS483" s="49"/>
      <c r="BKT483" s="49"/>
      <c r="BKU483" s="49"/>
      <c r="BKV483" s="49"/>
      <c r="BKW483" s="49"/>
      <c r="BKX483" s="49"/>
      <c r="BKY483" s="49"/>
      <c r="BKZ483" s="49"/>
      <c r="BLA483" s="49"/>
      <c r="BLB483" s="49"/>
      <c r="BLC483" s="49"/>
      <c r="BLD483" s="49"/>
      <c r="BLE483" s="49"/>
      <c r="BLF483" s="49"/>
      <c r="BLG483" s="49"/>
      <c r="BLH483" s="49"/>
      <c r="BLI483" s="49"/>
      <c r="BLJ483" s="49"/>
      <c r="BLK483" s="49"/>
      <c r="BLL483" s="49"/>
      <c r="BLM483" s="49"/>
      <c r="BLN483" s="49"/>
      <c r="BLO483" s="49"/>
      <c r="BLP483" s="49"/>
      <c r="BLQ483" s="49"/>
      <c r="BLR483" s="49"/>
      <c r="BLS483" s="49"/>
      <c r="BLT483" s="49"/>
      <c r="BLU483" s="49"/>
      <c r="BLV483" s="49"/>
      <c r="BLW483" s="49"/>
      <c r="BLX483" s="49"/>
      <c r="BLY483" s="49"/>
      <c r="BLZ483" s="49"/>
      <c r="BMA483" s="49"/>
      <c r="BMB483" s="49"/>
      <c r="BMC483" s="49"/>
      <c r="BMD483" s="49"/>
      <c r="BME483" s="49"/>
      <c r="BMF483" s="49"/>
      <c r="BMG483" s="49"/>
      <c r="BMH483" s="49"/>
      <c r="BMI483" s="49"/>
      <c r="BMJ483" s="49"/>
      <c r="BMK483" s="49"/>
      <c r="BML483" s="49"/>
      <c r="BMM483" s="49"/>
      <c r="BMN483" s="49"/>
      <c r="BMO483" s="49"/>
      <c r="BMP483" s="49"/>
      <c r="BMQ483" s="49"/>
      <c r="BMR483" s="49"/>
      <c r="BMS483" s="49"/>
      <c r="BMT483" s="49"/>
      <c r="BMU483" s="49"/>
      <c r="BMV483" s="49"/>
      <c r="BMW483" s="49"/>
      <c r="BMX483" s="49"/>
      <c r="BMY483" s="49"/>
      <c r="BMZ483" s="49"/>
      <c r="BNA483" s="49"/>
      <c r="BNB483" s="49"/>
      <c r="BNC483" s="49"/>
      <c r="BND483" s="49"/>
      <c r="BNE483" s="49"/>
      <c r="BNF483" s="49"/>
      <c r="BNG483" s="49"/>
      <c r="BNH483" s="49"/>
      <c r="BNI483" s="49"/>
      <c r="BNJ483" s="49"/>
      <c r="BNK483" s="49"/>
      <c r="BNL483" s="49"/>
      <c r="BNM483" s="49"/>
      <c r="BNN483" s="49"/>
      <c r="BNO483" s="49"/>
      <c r="BNP483" s="49"/>
      <c r="BNQ483" s="49"/>
      <c r="BNR483" s="49"/>
      <c r="BNS483" s="49"/>
      <c r="BNT483" s="49"/>
      <c r="BNU483" s="49"/>
      <c r="BNV483" s="49"/>
      <c r="BNW483" s="49"/>
      <c r="BNX483" s="49"/>
      <c r="BNY483" s="49"/>
      <c r="BNZ483" s="49"/>
      <c r="BOA483" s="49"/>
      <c r="BOB483" s="49"/>
      <c r="BOC483" s="49"/>
      <c r="BOD483" s="49"/>
      <c r="BOE483" s="49"/>
      <c r="BOF483" s="49"/>
      <c r="BOG483" s="49"/>
      <c r="BOH483" s="49"/>
      <c r="BOI483" s="49"/>
      <c r="BOJ483" s="49"/>
      <c r="BOK483" s="49"/>
      <c r="BOL483" s="49"/>
      <c r="BOM483" s="49"/>
      <c r="BON483" s="49"/>
      <c r="BOO483" s="49"/>
      <c r="BOP483" s="49"/>
      <c r="BOQ483" s="49"/>
      <c r="BOR483" s="49"/>
      <c r="BOS483" s="49"/>
      <c r="BOT483" s="49"/>
      <c r="BOU483" s="49"/>
      <c r="BOV483" s="49"/>
      <c r="BOW483" s="49"/>
      <c r="BOX483" s="49"/>
      <c r="BOY483" s="49"/>
      <c r="BOZ483" s="49"/>
      <c r="BPA483" s="49"/>
      <c r="BPB483" s="49"/>
      <c r="BPC483" s="49"/>
      <c r="BPD483" s="49"/>
      <c r="BPE483" s="49"/>
      <c r="BPF483" s="49"/>
      <c r="BPG483" s="49"/>
      <c r="BPH483" s="49"/>
      <c r="BPI483" s="49"/>
      <c r="BPJ483" s="49"/>
      <c r="BPK483" s="49"/>
      <c r="BPL483" s="49"/>
      <c r="BPM483" s="49"/>
      <c r="BPN483" s="49"/>
      <c r="BPO483" s="49"/>
      <c r="BPP483" s="49"/>
      <c r="BPQ483" s="49"/>
      <c r="BPR483" s="49"/>
      <c r="BPS483" s="49"/>
      <c r="BPT483" s="49"/>
      <c r="BPU483" s="49"/>
      <c r="BPV483" s="49"/>
      <c r="BPW483" s="49"/>
      <c r="BPX483" s="49"/>
      <c r="BPY483" s="49"/>
      <c r="BPZ483" s="49"/>
      <c r="BQA483" s="49"/>
      <c r="BQB483" s="49"/>
      <c r="BQC483" s="49"/>
      <c r="BQD483" s="49"/>
      <c r="BQE483" s="49"/>
      <c r="BQF483" s="49"/>
      <c r="BQG483" s="49"/>
      <c r="BQH483" s="49"/>
      <c r="BQI483" s="49"/>
      <c r="BQJ483" s="49"/>
      <c r="BQK483" s="49"/>
      <c r="BQL483" s="49"/>
      <c r="BQM483" s="49"/>
      <c r="BQN483" s="49"/>
      <c r="BQO483" s="49"/>
      <c r="BQP483" s="49"/>
      <c r="BQQ483" s="49"/>
      <c r="BQR483" s="49"/>
      <c r="BQS483" s="49"/>
      <c r="BQT483" s="49"/>
      <c r="BQU483" s="49"/>
      <c r="BQV483" s="49"/>
      <c r="BQW483" s="49"/>
      <c r="BQX483" s="49"/>
      <c r="BQY483" s="49"/>
      <c r="BQZ483" s="49"/>
      <c r="BRA483" s="49"/>
      <c r="BRB483" s="49"/>
      <c r="BRC483" s="49"/>
      <c r="BRD483" s="49"/>
      <c r="BRE483" s="49"/>
      <c r="BRF483" s="49"/>
      <c r="BRG483" s="49"/>
      <c r="BRH483" s="49"/>
      <c r="BRI483" s="49"/>
      <c r="BRJ483" s="49"/>
      <c r="BRK483" s="49"/>
      <c r="BRL483" s="49"/>
      <c r="BRM483" s="49"/>
      <c r="BRN483" s="49"/>
      <c r="BRO483" s="49"/>
      <c r="BRP483" s="49"/>
      <c r="BRQ483" s="49"/>
      <c r="BRR483" s="49"/>
      <c r="BRS483" s="49"/>
      <c r="BRT483" s="49"/>
      <c r="BRU483" s="49"/>
      <c r="BRV483" s="49"/>
      <c r="BRW483" s="49"/>
      <c r="BRX483" s="49"/>
      <c r="BRY483" s="49"/>
      <c r="BRZ483" s="49"/>
      <c r="BSA483" s="49"/>
      <c r="BSB483" s="49"/>
      <c r="BSC483" s="49"/>
      <c r="BSD483" s="49"/>
      <c r="BSE483" s="49"/>
      <c r="BSF483" s="49"/>
      <c r="BSG483" s="49"/>
      <c r="BSH483" s="49"/>
      <c r="BSI483" s="49"/>
      <c r="BSJ483" s="49"/>
      <c r="BSK483" s="49"/>
      <c r="BSL483" s="49"/>
      <c r="BSM483" s="49"/>
      <c r="BSN483" s="49"/>
      <c r="BSO483" s="49"/>
      <c r="BSP483" s="49"/>
      <c r="BSQ483" s="49"/>
      <c r="BSR483" s="49"/>
      <c r="BSS483" s="49"/>
      <c r="BST483" s="49"/>
      <c r="BSU483" s="49"/>
      <c r="BSV483" s="49"/>
      <c r="BSW483" s="49"/>
      <c r="BSX483" s="49"/>
      <c r="BSY483" s="49"/>
      <c r="BSZ483" s="49"/>
      <c r="BTA483" s="49"/>
      <c r="BTB483" s="49"/>
      <c r="BTC483" s="49"/>
      <c r="BTD483" s="49"/>
      <c r="BTE483" s="49"/>
      <c r="BTF483" s="49"/>
      <c r="BTG483" s="49"/>
      <c r="BTH483" s="49"/>
      <c r="BTI483" s="49"/>
      <c r="BTJ483" s="49"/>
      <c r="BTK483" s="49"/>
      <c r="BTL483" s="49"/>
      <c r="BTM483" s="49"/>
      <c r="BTN483" s="49"/>
      <c r="BTO483" s="49"/>
      <c r="BTP483" s="49"/>
      <c r="BTQ483" s="49"/>
      <c r="BTR483" s="49"/>
      <c r="BTS483" s="49"/>
      <c r="BTT483" s="49"/>
      <c r="BTU483" s="49"/>
      <c r="BTV483" s="49"/>
      <c r="BTW483" s="49"/>
      <c r="BTX483" s="49"/>
      <c r="BTY483" s="49"/>
      <c r="BTZ483" s="49"/>
      <c r="BUA483" s="49"/>
      <c r="BUB483" s="49"/>
      <c r="BUC483" s="49"/>
      <c r="BUD483" s="49"/>
      <c r="BUE483" s="49"/>
      <c r="BUF483" s="49"/>
      <c r="BUG483" s="49"/>
      <c r="BUH483" s="49"/>
      <c r="BUI483" s="49"/>
      <c r="BUJ483" s="49"/>
      <c r="BUK483" s="49"/>
      <c r="BUL483" s="49"/>
      <c r="BUM483" s="49"/>
      <c r="BUN483" s="49"/>
      <c r="BUO483" s="49"/>
      <c r="BUP483" s="49"/>
      <c r="BUQ483" s="49"/>
      <c r="BUR483" s="49"/>
      <c r="BUS483" s="49"/>
      <c r="BUT483" s="49"/>
      <c r="BUU483" s="49"/>
      <c r="BUV483" s="49"/>
      <c r="BUW483" s="49"/>
      <c r="BUX483" s="49"/>
      <c r="BUY483" s="49"/>
      <c r="BUZ483" s="49"/>
      <c r="BVA483" s="49"/>
      <c r="BVB483" s="49"/>
      <c r="BVC483" s="49"/>
      <c r="BVD483" s="49"/>
      <c r="BVE483" s="49"/>
      <c r="BVF483" s="49"/>
      <c r="BVG483" s="49"/>
      <c r="BVH483" s="49"/>
      <c r="BVI483" s="49"/>
      <c r="BVJ483" s="49"/>
      <c r="BVK483" s="49"/>
      <c r="BVL483" s="49"/>
      <c r="BVM483" s="49"/>
      <c r="BVN483" s="49"/>
      <c r="BVO483" s="49"/>
      <c r="BVP483" s="49"/>
      <c r="BVQ483" s="49"/>
      <c r="BVR483" s="49"/>
      <c r="BVS483" s="49"/>
      <c r="BVT483" s="49"/>
      <c r="BVU483" s="49"/>
      <c r="BVV483" s="49"/>
      <c r="BVW483" s="49"/>
      <c r="BVX483" s="49"/>
      <c r="BVY483" s="49"/>
      <c r="BVZ483" s="49"/>
      <c r="BWA483" s="49"/>
      <c r="BWB483" s="49"/>
      <c r="BWC483" s="49"/>
      <c r="BWD483" s="49"/>
      <c r="BWE483" s="49"/>
      <c r="BWF483" s="49"/>
      <c r="BWG483" s="49"/>
      <c r="BWH483" s="49"/>
      <c r="BWI483" s="49"/>
      <c r="BWJ483" s="49"/>
      <c r="BWK483" s="49"/>
      <c r="BWL483" s="49"/>
      <c r="BWM483" s="49"/>
      <c r="BWN483" s="49"/>
      <c r="BWO483" s="49"/>
      <c r="BWP483" s="49"/>
      <c r="BWQ483" s="49"/>
      <c r="BWR483" s="49"/>
      <c r="BWS483" s="49"/>
      <c r="BWT483" s="49"/>
      <c r="BWU483" s="49"/>
      <c r="BWV483" s="49"/>
      <c r="BWW483" s="49"/>
      <c r="BWX483" s="49"/>
      <c r="BWY483" s="49"/>
      <c r="BWZ483" s="49"/>
      <c r="BXA483" s="49"/>
      <c r="BXB483" s="49"/>
      <c r="BXC483" s="49"/>
      <c r="BXD483" s="49"/>
      <c r="BXE483" s="49"/>
      <c r="BXF483" s="49"/>
      <c r="BXG483" s="49"/>
      <c r="BXH483" s="49"/>
      <c r="BXI483" s="49"/>
      <c r="BXJ483" s="49"/>
      <c r="BXK483" s="49"/>
      <c r="BXL483" s="49"/>
      <c r="BXM483" s="49"/>
      <c r="BXN483" s="49"/>
      <c r="BXO483" s="49"/>
      <c r="BXP483" s="49"/>
      <c r="BXQ483" s="49"/>
      <c r="BXR483" s="49"/>
      <c r="BXS483" s="49"/>
      <c r="BXT483" s="49"/>
      <c r="BXU483" s="49"/>
      <c r="BXV483" s="49"/>
      <c r="BXW483" s="49"/>
      <c r="BXX483" s="49"/>
      <c r="BXY483" s="49"/>
      <c r="BXZ483" s="49"/>
      <c r="BYA483" s="49"/>
      <c r="BYB483" s="49"/>
      <c r="BYC483" s="49"/>
      <c r="BYD483" s="49"/>
      <c r="BYE483" s="49"/>
      <c r="BYF483" s="49"/>
      <c r="BYG483" s="49"/>
      <c r="BYH483" s="49"/>
      <c r="BYI483" s="49"/>
      <c r="BYJ483" s="49"/>
      <c r="BYK483" s="49"/>
      <c r="BYL483" s="49"/>
      <c r="BYM483" s="49"/>
      <c r="BYN483" s="49"/>
      <c r="BYO483" s="49"/>
      <c r="BYP483" s="49"/>
      <c r="BYQ483" s="49"/>
      <c r="BYR483" s="49"/>
      <c r="BYS483" s="49"/>
      <c r="BYT483" s="49"/>
      <c r="BYU483" s="49"/>
      <c r="BYV483" s="49"/>
      <c r="BYW483" s="49"/>
      <c r="BYX483" s="49"/>
      <c r="BYY483" s="49"/>
      <c r="BYZ483" s="49"/>
      <c r="BZA483" s="49"/>
      <c r="BZB483" s="49"/>
      <c r="BZC483" s="49"/>
      <c r="BZD483" s="49"/>
      <c r="BZE483" s="49"/>
      <c r="BZF483" s="49"/>
      <c r="BZG483" s="49"/>
      <c r="BZH483" s="49"/>
      <c r="BZI483" s="49"/>
      <c r="BZJ483" s="49"/>
      <c r="BZK483" s="49"/>
      <c r="BZL483" s="49"/>
      <c r="BZM483" s="49"/>
      <c r="BZN483" s="49"/>
      <c r="BZO483" s="49"/>
      <c r="BZP483" s="49"/>
      <c r="BZQ483" s="49"/>
      <c r="BZR483" s="49"/>
      <c r="BZS483" s="49"/>
      <c r="BZT483" s="49"/>
      <c r="BZU483" s="49"/>
      <c r="BZV483" s="49"/>
      <c r="BZW483" s="49"/>
      <c r="BZX483" s="49"/>
      <c r="BZY483" s="49"/>
      <c r="BZZ483" s="49"/>
      <c r="CAA483" s="49"/>
      <c r="CAB483" s="49"/>
      <c r="CAC483" s="49"/>
      <c r="CAD483" s="49"/>
      <c r="CAE483" s="49"/>
      <c r="CAF483" s="49"/>
      <c r="CAG483" s="49"/>
      <c r="CAH483" s="49"/>
      <c r="CAI483" s="49"/>
      <c r="CAJ483" s="49"/>
      <c r="CAK483" s="49"/>
      <c r="CAL483" s="49"/>
      <c r="CAM483" s="49"/>
      <c r="CAN483" s="49"/>
      <c r="CAO483" s="49"/>
      <c r="CAP483" s="49"/>
      <c r="CAQ483" s="49"/>
      <c r="CAR483" s="49"/>
      <c r="CAS483" s="49"/>
      <c r="CAT483" s="49"/>
      <c r="CAU483" s="49"/>
      <c r="CAV483" s="49"/>
      <c r="CAW483" s="49"/>
      <c r="CAX483" s="49"/>
      <c r="CAY483" s="49"/>
      <c r="CAZ483" s="49"/>
      <c r="CBA483" s="49"/>
      <c r="CBB483" s="49"/>
      <c r="CBC483" s="49"/>
      <c r="CBD483" s="49"/>
      <c r="CBE483" s="49"/>
      <c r="CBF483" s="49"/>
      <c r="CBG483" s="49"/>
      <c r="CBH483" s="49"/>
      <c r="CBI483" s="49"/>
      <c r="CBJ483" s="49"/>
      <c r="CBK483" s="49"/>
      <c r="CBL483" s="49"/>
      <c r="CBM483" s="49"/>
      <c r="CBN483" s="49"/>
      <c r="CBO483" s="49"/>
      <c r="CBP483" s="49"/>
      <c r="CBQ483" s="49"/>
      <c r="CBR483" s="49"/>
      <c r="CBS483" s="49"/>
      <c r="CBT483" s="49"/>
      <c r="CBU483" s="49"/>
      <c r="CBV483" s="49"/>
      <c r="CBW483" s="49"/>
      <c r="CBX483" s="49"/>
      <c r="CBY483" s="49"/>
      <c r="CBZ483" s="49"/>
      <c r="CCA483" s="49"/>
      <c r="CCB483" s="49"/>
      <c r="CCC483" s="49"/>
      <c r="CCD483" s="49"/>
      <c r="CCE483" s="49"/>
      <c r="CCF483" s="49"/>
      <c r="CCG483" s="49"/>
      <c r="CCH483" s="49"/>
      <c r="CCI483" s="49"/>
      <c r="CCJ483" s="49"/>
      <c r="CCK483" s="49"/>
      <c r="CCL483" s="49"/>
      <c r="CCM483" s="49"/>
      <c r="CCN483" s="49"/>
      <c r="CCO483" s="49"/>
      <c r="CCP483" s="49"/>
      <c r="CCQ483" s="49"/>
      <c r="CCR483" s="49"/>
      <c r="CCS483" s="49"/>
      <c r="CCT483" s="49"/>
      <c r="CCU483" s="49"/>
      <c r="CCV483" s="49"/>
      <c r="CCW483" s="49"/>
      <c r="CCX483" s="49"/>
      <c r="CCY483" s="49"/>
      <c r="CCZ483" s="49"/>
      <c r="CDA483" s="49"/>
      <c r="CDB483" s="49"/>
      <c r="CDC483" s="49"/>
      <c r="CDD483" s="49"/>
      <c r="CDE483" s="49"/>
      <c r="CDF483" s="49"/>
      <c r="CDG483" s="49"/>
      <c r="CDH483" s="49"/>
      <c r="CDI483" s="49"/>
      <c r="CDJ483" s="49"/>
      <c r="CDK483" s="49"/>
      <c r="CDL483" s="49"/>
      <c r="CDM483" s="49"/>
      <c r="CDN483" s="49"/>
      <c r="CDO483" s="49"/>
      <c r="CDP483" s="49"/>
      <c r="CDQ483" s="49"/>
      <c r="CDR483" s="49"/>
      <c r="CDS483" s="49"/>
      <c r="CDT483" s="49"/>
      <c r="CDU483" s="49"/>
      <c r="CDV483" s="49"/>
      <c r="CDW483" s="49"/>
      <c r="CDX483" s="49"/>
      <c r="CDY483" s="49"/>
      <c r="CDZ483" s="49"/>
      <c r="CEA483" s="49"/>
      <c r="CEB483" s="49"/>
      <c r="CEC483" s="49"/>
      <c r="CED483" s="49"/>
      <c r="CEE483" s="49"/>
      <c r="CEF483" s="49"/>
      <c r="CEG483" s="49"/>
      <c r="CEH483" s="49"/>
      <c r="CEI483" s="49"/>
      <c r="CEJ483" s="49"/>
      <c r="CEK483" s="49"/>
      <c r="CEL483" s="49"/>
      <c r="CEM483" s="49"/>
      <c r="CEN483" s="49"/>
      <c r="CEO483" s="49"/>
      <c r="CEP483" s="49"/>
      <c r="CEQ483" s="49"/>
      <c r="CER483" s="49"/>
      <c r="CES483" s="49"/>
      <c r="CET483" s="49"/>
      <c r="CEU483" s="49"/>
      <c r="CEV483" s="49"/>
      <c r="CEW483" s="49"/>
      <c r="CEX483" s="49"/>
      <c r="CEY483" s="49"/>
      <c r="CEZ483" s="49"/>
      <c r="CFA483" s="49"/>
      <c r="CFB483" s="49"/>
      <c r="CFC483" s="49"/>
      <c r="CFD483" s="49"/>
      <c r="CFE483" s="49"/>
      <c r="CFF483" s="49"/>
      <c r="CFG483" s="49"/>
      <c r="CFH483" s="49"/>
      <c r="CFI483" s="49"/>
      <c r="CFJ483" s="49"/>
      <c r="CFK483" s="49"/>
      <c r="CFL483" s="49"/>
      <c r="CFM483" s="49"/>
      <c r="CFN483" s="49"/>
      <c r="CFO483" s="49"/>
      <c r="CFP483" s="49"/>
      <c r="CFQ483" s="49"/>
      <c r="CFR483" s="49"/>
      <c r="CFS483" s="49"/>
      <c r="CFT483" s="49"/>
      <c r="CFU483" s="49"/>
      <c r="CFV483" s="49"/>
      <c r="CFW483" s="49"/>
      <c r="CFX483" s="49"/>
      <c r="CFY483" s="49"/>
      <c r="CFZ483" s="49"/>
      <c r="CGA483" s="49"/>
      <c r="CGB483" s="49"/>
      <c r="CGC483" s="49"/>
      <c r="CGD483" s="49"/>
      <c r="CGE483" s="49"/>
      <c r="CGF483" s="49"/>
      <c r="CGG483" s="49"/>
      <c r="CGH483" s="49"/>
      <c r="CGI483" s="49"/>
      <c r="CGJ483" s="49"/>
      <c r="CGK483" s="49"/>
      <c r="CGL483" s="49"/>
      <c r="CGM483" s="49"/>
      <c r="CGN483" s="49"/>
      <c r="CGO483" s="49"/>
      <c r="CGP483" s="49"/>
      <c r="CGQ483" s="49"/>
      <c r="CGR483" s="49"/>
      <c r="CGS483" s="49"/>
      <c r="CGT483" s="49"/>
      <c r="CGU483" s="49"/>
      <c r="CGV483" s="49"/>
      <c r="CGW483" s="49"/>
      <c r="CGX483" s="49"/>
      <c r="CGY483" s="49"/>
      <c r="CGZ483" s="49"/>
      <c r="CHA483" s="49"/>
      <c r="CHB483" s="49"/>
      <c r="CHC483" s="49"/>
      <c r="CHD483" s="49"/>
      <c r="CHE483" s="49"/>
      <c r="CHF483" s="49"/>
      <c r="CHG483" s="49"/>
      <c r="CHH483" s="49"/>
      <c r="CHI483" s="49"/>
      <c r="CHJ483" s="49"/>
      <c r="CHK483" s="49"/>
      <c r="CHL483" s="49"/>
      <c r="CHM483" s="49"/>
      <c r="CHN483" s="49"/>
      <c r="CHO483" s="49"/>
      <c r="CHP483" s="49"/>
      <c r="CHQ483" s="49"/>
      <c r="CHR483" s="49"/>
      <c r="CHS483" s="49"/>
      <c r="CHT483" s="49"/>
      <c r="CHU483" s="49"/>
      <c r="CHV483" s="49"/>
      <c r="CHW483" s="49"/>
      <c r="CHX483" s="49"/>
      <c r="CHY483" s="49"/>
      <c r="CHZ483" s="49"/>
      <c r="CIA483" s="49"/>
      <c r="CIB483" s="49"/>
      <c r="CIC483" s="49"/>
      <c r="CID483" s="49"/>
      <c r="CIE483" s="49"/>
      <c r="CIF483" s="49"/>
      <c r="CIG483" s="49"/>
      <c r="CIH483" s="49"/>
      <c r="CII483" s="49"/>
      <c r="CIJ483" s="49"/>
      <c r="CIK483" s="49"/>
      <c r="CIL483" s="49"/>
      <c r="CIM483" s="49"/>
      <c r="CIN483" s="49"/>
      <c r="CIO483" s="49"/>
      <c r="CIP483" s="49"/>
      <c r="CIQ483" s="49"/>
      <c r="CIR483" s="49"/>
      <c r="CIS483" s="49"/>
      <c r="CIT483" s="49"/>
      <c r="CIU483" s="49"/>
      <c r="CIV483" s="49"/>
      <c r="CIW483" s="49"/>
      <c r="CIX483" s="49"/>
      <c r="CIY483" s="49"/>
      <c r="CIZ483" s="49"/>
      <c r="CJA483" s="49"/>
      <c r="CJB483" s="49"/>
      <c r="CJC483" s="49"/>
      <c r="CJD483" s="49"/>
      <c r="CJE483" s="49"/>
      <c r="CJF483" s="49"/>
      <c r="CJG483" s="49"/>
      <c r="CJH483" s="49"/>
      <c r="CJI483" s="49"/>
      <c r="CJJ483" s="49"/>
      <c r="CJK483" s="49"/>
      <c r="CJL483" s="49"/>
      <c r="CJM483" s="49"/>
      <c r="CJN483" s="49"/>
      <c r="CJO483" s="49"/>
      <c r="CJP483" s="49"/>
      <c r="CJQ483" s="49"/>
      <c r="CJR483" s="49"/>
      <c r="CJS483" s="49"/>
      <c r="CJT483" s="49"/>
      <c r="CJU483" s="49"/>
      <c r="CJV483" s="49"/>
      <c r="CJW483" s="49"/>
      <c r="CJX483" s="49"/>
      <c r="CJY483" s="49"/>
      <c r="CJZ483" s="49"/>
      <c r="CKA483" s="49"/>
      <c r="CKB483" s="49"/>
      <c r="CKC483" s="49"/>
      <c r="CKD483" s="49"/>
      <c r="CKE483" s="49"/>
      <c r="CKF483" s="49"/>
      <c r="CKG483" s="49"/>
      <c r="CKH483" s="49"/>
      <c r="CKI483" s="49"/>
      <c r="CKJ483" s="49"/>
      <c r="CKK483" s="49"/>
      <c r="CKL483" s="49"/>
      <c r="CKM483" s="49"/>
      <c r="CKN483" s="49"/>
      <c r="CKO483" s="49"/>
      <c r="CKP483" s="49"/>
      <c r="CKQ483" s="49"/>
      <c r="CKR483" s="49"/>
      <c r="CKS483" s="49"/>
      <c r="CKT483" s="49"/>
      <c r="CKU483" s="49"/>
      <c r="CKV483" s="49"/>
      <c r="CKW483" s="49"/>
      <c r="CKX483" s="49"/>
      <c r="CKY483" s="49"/>
      <c r="CKZ483" s="49"/>
      <c r="CLA483" s="49"/>
      <c r="CLB483" s="49"/>
      <c r="CLC483" s="49"/>
      <c r="CLD483" s="49"/>
      <c r="CLE483" s="49"/>
      <c r="CLF483" s="49"/>
      <c r="CLG483" s="49"/>
      <c r="CLH483" s="49"/>
      <c r="CLI483" s="49"/>
      <c r="CLJ483" s="49"/>
      <c r="CLK483" s="49"/>
      <c r="CLL483" s="49"/>
      <c r="CLM483" s="49"/>
      <c r="CLN483" s="49"/>
      <c r="CLO483" s="49"/>
      <c r="CLP483" s="49"/>
      <c r="CLQ483" s="49"/>
      <c r="CLR483" s="49"/>
      <c r="CLS483" s="49"/>
      <c r="CLT483" s="49"/>
      <c r="CLU483" s="49"/>
      <c r="CLV483" s="49"/>
      <c r="CLW483" s="49"/>
      <c r="CLX483" s="49"/>
      <c r="CLY483" s="49"/>
      <c r="CLZ483" s="49"/>
      <c r="CMA483" s="49"/>
      <c r="CMB483" s="49"/>
      <c r="CMC483" s="49"/>
      <c r="CMD483" s="49"/>
      <c r="CME483" s="49"/>
      <c r="CMF483" s="49"/>
      <c r="CMG483" s="49"/>
      <c r="CMH483" s="49"/>
      <c r="CMI483" s="49"/>
      <c r="CMJ483" s="49"/>
      <c r="CMK483" s="49"/>
      <c r="CML483" s="49"/>
      <c r="CMM483" s="49"/>
      <c r="CMN483" s="49"/>
      <c r="CMO483" s="49"/>
      <c r="CMP483" s="49"/>
      <c r="CMQ483" s="49"/>
      <c r="CMR483" s="49"/>
      <c r="CMS483" s="49"/>
      <c r="CMT483" s="49"/>
      <c r="CMU483" s="49"/>
      <c r="CMV483" s="49"/>
      <c r="CMW483" s="49"/>
      <c r="CMX483" s="49"/>
      <c r="CMY483" s="49"/>
      <c r="CMZ483" s="49"/>
      <c r="CNA483" s="49"/>
      <c r="CNB483" s="49"/>
      <c r="CNC483" s="49"/>
      <c r="CND483" s="49"/>
      <c r="CNE483" s="49"/>
      <c r="CNF483" s="49"/>
      <c r="CNG483" s="49"/>
      <c r="CNH483" s="49"/>
      <c r="CNI483" s="49"/>
      <c r="CNJ483" s="49"/>
      <c r="CNK483" s="49"/>
      <c r="CNL483" s="49"/>
      <c r="CNM483" s="49"/>
      <c r="CNN483" s="49"/>
      <c r="CNO483" s="49"/>
      <c r="CNP483" s="49"/>
      <c r="CNQ483" s="49"/>
      <c r="CNR483" s="49"/>
      <c r="CNS483" s="49"/>
      <c r="CNT483" s="49"/>
      <c r="CNU483" s="49"/>
      <c r="CNV483" s="49"/>
      <c r="CNW483" s="49"/>
      <c r="CNX483" s="49"/>
      <c r="CNY483" s="49"/>
      <c r="CNZ483" s="49"/>
      <c r="COA483" s="49"/>
      <c r="COB483" s="49"/>
      <c r="COC483" s="49"/>
      <c r="COD483" s="49"/>
      <c r="COE483" s="49"/>
      <c r="COF483" s="49"/>
      <c r="COG483" s="49"/>
      <c r="COH483" s="49"/>
      <c r="COI483" s="49"/>
      <c r="COJ483" s="49"/>
      <c r="COK483" s="49"/>
      <c r="COL483" s="49"/>
      <c r="COM483" s="49"/>
      <c r="CON483" s="49"/>
      <c r="COO483" s="49"/>
      <c r="COP483" s="49"/>
      <c r="COQ483" s="49"/>
      <c r="COR483" s="49"/>
      <c r="COS483" s="49"/>
      <c r="COT483" s="49"/>
      <c r="COU483" s="49"/>
      <c r="COV483" s="49"/>
      <c r="COW483" s="49"/>
      <c r="COX483" s="49"/>
      <c r="COY483" s="49"/>
      <c r="COZ483" s="49"/>
      <c r="CPA483" s="49"/>
      <c r="CPB483" s="49"/>
      <c r="CPC483" s="49"/>
      <c r="CPD483" s="49"/>
      <c r="CPE483" s="49"/>
      <c r="CPF483" s="49"/>
      <c r="CPG483" s="49"/>
      <c r="CPH483" s="49"/>
      <c r="CPI483" s="49"/>
      <c r="CPJ483" s="49"/>
      <c r="CPK483" s="49"/>
      <c r="CPL483" s="49"/>
      <c r="CPM483" s="49"/>
      <c r="CPN483" s="49"/>
      <c r="CPO483" s="49"/>
      <c r="CPP483" s="49"/>
      <c r="CPQ483" s="49"/>
      <c r="CPR483" s="49"/>
      <c r="CPS483" s="49"/>
      <c r="CPT483" s="49"/>
      <c r="CPU483" s="49"/>
      <c r="CPV483" s="49"/>
      <c r="CPW483" s="49"/>
      <c r="CPX483" s="49"/>
      <c r="CPY483" s="49"/>
      <c r="CPZ483" s="49"/>
      <c r="CQA483" s="49"/>
      <c r="CQB483" s="49"/>
      <c r="CQC483" s="49"/>
      <c r="CQD483" s="49"/>
      <c r="CQE483" s="49"/>
      <c r="CQF483" s="49"/>
      <c r="CQG483" s="49"/>
      <c r="CQH483" s="49"/>
      <c r="CQI483" s="49"/>
      <c r="CQJ483" s="49"/>
      <c r="CQK483" s="49"/>
      <c r="CQL483" s="49"/>
      <c r="CQM483" s="49"/>
      <c r="CQN483" s="49"/>
      <c r="CQO483" s="49"/>
      <c r="CQP483" s="49"/>
      <c r="CQQ483" s="49"/>
      <c r="CQR483" s="49"/>
      <c r="CQS483" s="49"/>
      <c r="CQT483" s="49"/>
      <c r="CQU483" s="49"/>
      <c r="CQV483" s="49"/>
      <c r="CQW483" s="49"/>
      <c r="CQX483" s="49"/>
      <c r="CQY483" s="49"/>
      <c r="CQZ483" s="49"/>
      <c r="CRA483" s="49"/>
      <c r="CRB483" s="49"/>
      <c r="CRC483" s="49"/>
      <c r="CRD483" s="49"/>
      <c r="CRE483" s="49"/>
      <c r="CRF483" s="49"/>
      <c r="CRG483" s="49"/>
      <c r="CRH483" s="49"/>
      <c r="CRI483" s="49"/>
      <c r="CRJ483" s="49"/>
      <c r="CRK483" s="49"/>
      <c r="CRL483" s="49"/>
      <c r="CRM483" s="49"/>
      <c r="CRN483" s="49"/>
      <c r="CRO483" s="49"/>
      <c r="CRP483" s="49"/>
      <c r="CRQ483" s="49"/>
      <c r="CRR483" s="49"/>
      <c r="CRS483" s="49"/>
      <c r="CRT483" s="49"/>
      <c r="CRU483" s="49"/>
      <c r="CRV483" s="49"/>
      <c r="CRW483" s="49"/>
      <c r="CRX483" s="49"/>
      <c r="CRY483" s="49"/>
      <c r="CRZ483" s="49"/>
      <c r="CSA483" s="49"/>
      <c r="CSB483" s="49"/>
      <c r="CSC483" s="49"/>
      <c r="CSD483" s="49"/>
      <c r="CSE483" s="49"/>
      <c r="CSF483" s="49"/>
      <c r="CSG483" s="49"/>
      <c r="CSH483" s="49"/>
      <c r="CSI483" s="49"/>
      <c r="CSJ483" s="49"/>
      <c r="CSK483" s="49"/>
      <c r="CSL483" s="49"/>
      <c r="CSM483" s="49"/>
      <c r="CSN483" s="49"/>
      <c r="CSO483" s="49"/>
      <c r="CSP483" s="49"/>
      <c r="CSQ483" s="49"/>
      <c r="CSR483" s="49"/>
      <c r="CSS483" s="49"/>
      <c r="CST483" s="49"/>
      <c r="CSU483" s="49"/>
      <c r="CSV483" s="49"/>
      <c r="CSW483" s="49"/>
      <c r="CSX483" s="49"/>
      <c r="CSY483" s="49"/>
      <c r="CSZ483" s="49"/>
      <c r="CTA483" s="49"/>
      <c r="CTB483" s="49"/>
      <c r="CTC483" s="49"/>
      <c r="CTD483" s="49"/>
      <c r="CTE483" s="49"/>
      <c r="CTF483" s="49"/>
      <c r="CTG483" s="49"/>
      <c r="CTH483" s="49"/>
      <c r="CTI483" s="49"/>
      <c r="CTJ483" s="49"/>
      <c r="CTK483" s="49"/>
      <c r="CTL483" s="49"/>
      <c r="CTM483" s="49"/>
      <c r="CTN483" s="49"/>
      <c r="CTO483" s="49"/>
      <c r="CTP483" s="49"/>
      <c r="CTQ483" s="49"/>
      <c r="CTR483" s="49"/>
      <c r="CTS483" s="49"/>
      <c r="CTT483" s="49"/>
      <c r="CTU483" s="49"/>
      <c r="CTV483" s="49"/>
      <c r="CTW483" s="49"/>
      <c r="CTX483" s="49"/>
      <c r="CTY483" s="49"/>
      <c r="CTZ483" s="49"/>
      <c r="CUA483" s="49"/>
      <c r="CUB483" s="49"/>
      <c r="CUC483" s="49"/>
      <c r="CUD483" s="49"/>
      <c r="CUE483" s="49"/>
      <c r="CUF483" s="49"/>
      <c r="CUG483" s="49"/>
      <c r="CUH483" s="49"/>
      <c r="CUI483" s="49"/>
      <c r="CUJ483" s="49"/>
      <c r="CUK483" s="49"/>
      <c r="CUL483" s="49"/>
      <c r="CUM483" s="49"/>
      <c r="CUN483" s="49"/>
      <c r="CUO483" s="49"/>
      <c r="CUP483" s="49"/>
      <c r="CUQ483" s="49"/>
      <c r="CUR483" s="49"/>
      <c r="CUS483" s="49"/>
      <c r="CUT483" s="49"/>
      <c r="CUU483" s="49"/>
      <c r="CUV483" s="49"/>
      <c r="CUW483" s="49"/>
      <c r="CUX483" s="49"/>
      <c r="CUY483" s="49"/>
      <c r="CUZ483" s="49"/>
      <c r="CVA483" s="49"/>
      <c r="CVB483" s="49"/>
      <c r="CVC483" s="49"/>
      <c r="CVD483" s="49"/>
      <c r="CVE483" s="49"/>
      <c r="CVF483" s="49"/>
      <c r="CVG483" s="49"/>
      <c r="CVH483" s="49"/>
      <c r="CVI483" s="49"/>
      <c r="CVJ483" s="49"/>
      <c r="CVK483" s="49"/>
      <c r="CVL483" s="49"/>
      <c r="CVM483" s="49"/>
      <c r="CVN483" s="49"/>
      <c r="CVO483" s="49"/>
      <c r="CVP483" s="49"/>
      <c r="CVQ483" s="49"/>
      <c r="CVR483" s="49"/>
      <c r="CVS483" s="49"/>
      <c r="CVT483" s="49"/>
      <c r="CVU483" s="49"/>
      <c r="CVV483" s="49"/>
      <c r="CVW483" s="49"/>
      <c r="CVX483" s="49"/>
      <c r="CVY483" s="49"/>
      <c r="CVZ483" s="49"/>
      <c r="CWA483" s="49"/>
      <c r="CWB483" s="49"/>
      <c r="CWC483" s="49"/>
      <c r="CWD483" s="49"/>
      <c r="CWE483" s="49"/>
      <c r="CWF483" s="49"/>
      <c r="CWG483" s="49"/>
      <c r="CWH483" s="49"/>
      <c r="CWI483" s="49"/>
      <c r="CWJ483" s="49"/>
      <c r="CWK483" s="49"/>
      <c r="CWL483" s="49"/>
      <c r="CWM483" s="49"/>
      <c r="CWN483" s="49"/>
      <c r="CWO483" s="49"/>
      <c r="CWP483" s="49"/>
      <c r="CWQ483" s="49"/>
      <c r="CWR483" s="49"/>
      <c r="CWS483" s="49"/>
      <c r="CWT483" s="49"/>
      <c r="CWU483" s="49"/>
      <c r="CWV483" s="49"/>
      <c r="CWW483" s="49"/>
      <c r="CWX483" s="49"/>
      <c r="CWY483" s="49"/>
      <c r="CWZ483" s="49"/>
      <c r="CXA483" s="49"/>
      <c r="CXB483" s="49"/>
      <c r="CXC483" s="49"/>
      <c r="CXD483" s="49"/>
      <c r="CXE483" s="49"/>
      <c r="CXF483" s="49"/>
      <c r="CXG483" s="49"/>
      <c r="CXH483" s="49"/>
      <c r="CXI483" s="49"/>
      <c r="CXJ483" s="49"/>
      <c r="CXK483" s="49"/>
      <c r="CXL483" s="49"/>
      <c r="CXM483" s="49"/>
      <c r="CXN483" s="49"/>
      <c r="CXO483" s="49"/>
      <c r="CXP483" s="49"/>
      <c r="CXQ483" s="49"/>
      <c r="CXR483" s="49"/>
      <c r="CXS483" s="49"/>
      <c r="CXT483" s="49"/>
      <c r="CXU483" s="49"/>
      <c r="CXV483" s="49"/>
      <c r="CXW483" s="49"/>
      <c r="CXX483" s="49"/>
      <c r="CXY483" s="49"/>
      <c r="CXZ483" s="49"/>
      <c r="CYA483" s="49"/>
      <c r="CYB483" s="49"/>
      <c r="CYC483" s="49"/>
      <c r="CYD483" s="49"/>
      <c r="CYE483" s="49"/>
      <c r="CYF483" s="49"/>
      <c r="CYG483" s="49"/>
      <c r="CYH483" s="49"/>
      <c r="CYI483" s="49"/>
      <c r="CYJ483" s="49"/>
      <c r="CYK483" s="49"/>
      <c r="CYL483" s="49"/>
      <c r="CYM483" s="49"/>
      <c r="CYN483" s="49"/>
      <c r="CYO483" s="49"/>
      <c r="CYP483" s="49"/>
      <c r="CYQ483" s="49"/>
      <c r="CYR483" s="49"/>
      <c r="CYS483" s="49"/>
      <c r="CYT483" s="49"/>
      <c r="CYU483" s="49"/>
      <c r="CYV483" s="49"/>
      <c r="CYW483" s="49"/>
      <c r="CYX483" s="49"/>
      <c r="CYY483" s="49"/>
      <c r="CYZ483" s="49"/>
      <c r="CZA483" s="49"/>
      <c r="CZB483" s="49"/>
      <c r="CZC483" s="49"/>
      <c r="CZD483" s="49"/>
      <c r="CZE483" s="49"/>
      <c r="CZF483" s="49"/>
      <c r="CZG483" s="49"/>
      <c r="CZH483" s="49"/>
      <c r="CZI483" s="49"/>
      <c r="CZJ483" s="49"/>
      <c r="CZK483" s="49"/>
      <c r="CZL483" s="49"/>
      <c r="CZM483" s="49"/>
      <c r="CZN483" s="49"/>
      <c r="CZO483" s="49"/>
      <c r="CZP483" s="49"/>
      <c r="CZQ483" s="49"/>
      <c r="CZR483" s="49"/>
      <c r="CZS483" s="49"/>
      <c r="CZT483" s="49"/>
      <c r="CZU483" s="49"/>
      <c r="CZV483" s="49"/>
      <c r="CZW483" s="49"/>
      <c r="CZX483" s="49"/>
      <c r="CZY483" s="49"/>
      <c r="CZZ483" s="49"/>
      <c r="DAA483" s="49"/>
      <c r="DAB483" s="49"/>
      <c r="DAC483" s="49"/>
      <c r="DAD483" s="49"/>
      <c r="DAE483" s="49"/>
      <c r="DAF483" s="49"/>
      <c r="DAG483" s="49"/>
      <c r="DAH483" s="49"/>
      <c r="DAI483" s="49"/>
      <c r="DAJ483" s="49"/>
      <c r="DAK483" s="49"/>
      <c r="DAL483" s="49"/>
      <c r="DAM483" s="49"/>
      <c r="DAN483" s="49"/>
      <c r="DAO483" s="49"/>
      <c r="DAP483" s="49"/>
      <c r="DAQ483" s="49"/>
      <c r="DAR483" s="49"/>
      <c r="DAS483" s="49"/>
      <c r="DAT483" s="49"/>
      <c r="DAU483" s="49"/>
      <c r="DAV483" s="49"/>
      <c r="DAW483" s="49"/>
      <c r="DAX483" s="49"/>
      <c r="DAY483" s="49"/>
      <c r="DAZ483" s="49"/>
      <c r="DBA483" s="49"/>
      <c r="DBB483" s="49"/>
      <c r="DBC483" s="49"/>
      <c r="DBD483" s="49"/>
      <c r="DBE483" s="49"/>
      <c r="DBF483" s="49"/>
      <c r="DBG483" s="49"/>
      <c r="DBH483" s="49"/>
      <c r="DBI483" s="49"/>
      <c r="DBJ483" s="49"/>
      <c r="DBK483" s="49"/>
      <c r="DBL483" s="49"/>
      <c r="DBM483" s="49"/>
      <c r="DBN483" s="49"/>
      <c r="DBO483" s="49"/>
      <c r="DBP483" s="49"/>
      <c r="DBQ483" s="49"/>
      <c r="DBR483" s="49"/>
      <c r="DBS483" s="49"/>
      <c r="DBT483" s="49"/>
      <c r="DBU483" s="49"/>
      <c r="DBV483" s="49"/>
      <c r="DBW483" s="49"/>
      <c r="DBX483" s="49"/>
      <c r="DBY483" s="49"/>
      <c r="DBZ483" s="49"/>
      <c r="DCA483" s="49"/>
      <c r="DCB483" s="49"/>
      <c r="DCC483" s="49"/>
      <c r="DCD483" s="49"/>
      <c r="DCE483" s="49"/>
      <c r="DCF483" s="49"/>
      <c r="DCG483" s="49"/>
      <c r="DCH483" s="49"/>
      <c r="DCI483" s="49"/>
      <c r="DCJ483" s="49"/>
      <c r="DCK483" s="49"/>
      <c r="DCL483" s="49"/>
      <c r="DCM483" s="49"/>
      <c r="DCN483" s="49"/>
      <c r="DCO483" s="49"/>
      <c r="DCP483" s="49"/>
      <c r="DCQ483" s="49"/>
      <c r="DCR483" s="49"/>
      <c r="DCS483" s="49"/>
      <c r="DCT483" s="49"/>
      <c r="DCU483" s="49"/>
      <c r="DCV483" s="49"/>
      <c r="DCW483" s="49"/>
      <c r="DCX483" s="49"/>
      <c r="DCY483" s="49"/>
      <c r="DCZ483" s="49"/>
      <c r="DDA483" s="49"/>
      <c r="DDB483" s="49"/>
      <c r="DDC483" s="49"/>
      <c r="DDD483" s="49"/>
      <c r="DDE483" s="49"/>
      <c r="DDF483" s="49"/>
      <c r="DDG483" s="49"/>
      <c r="DDH483" s="49"/>
      <c r="DDI483" s="49"/>
      <c r="DDJ483" s="49"/>
      <c r="DDK483" s="49"/>
      <c r="DDL483" s="49"/>
      <c r="DDM483" s="49"/>
      <c r="DDN483" s="49"/>
      <c r="DDO483" s="49"/>
      <c r="DDP483" s="49"/>
      <c r="DDQ483" s="49"/>
      <c r="DDR483" s="49"/>
      <c r="DDS483" s="49"/>
      <c r="DDT483" s="49"/>
      <c r="DDU483" s="49"/>
      <c r="DDV483" s="49"/>
      <c r="DDW483" s="49"/>
      <c r="DDX483" s="49"/>
      <c r="DDY483" s="49"/>
      <c r="DDZ483" s="49"/>
      <c r="DEA483" s="49"/>
      <c r="DEB483" s="49"/>
      <c r="DEC483" s="49"/>
      <c r="DED483" s="49"/>
      <c r="DEE483" s="49"/>
      <c r="DEF483" s="49"/>
      <c r="DEG483" s="49"/>
      <c r="DEH483" s="49"/>
      <c r="DEI483" s="49"/>
      <c r="DEJ483" s="49"/>
      <c r="DEK483" s="49"/>
      <c r="DEL483" s="49"/>
      <c r="DEM483" s="49"/>
      <c r="DEN483" s="49"/>
      <c r="DEO483" s="49"/>
      <c r="DEP483" s="49"/>
      <c r="DEQ483" s="49"/>
      <c r="DER483" s="49"/>
      <c r="DES483" s="49"/>
      <c r="DET483" s="49"/>
      <c r="DEU483" s="49"/>
      <c r="DEV483" s="49"/>
      <c r="DEW483" s="49"/>
      <c r="DEX483" s="49"/>
      <c r="DEY483" s="49"/>
      <c r="DEZ483" s="49"/>
      <c r="DFA483" s="49"/>
      <c r="DFB483" s="49"/>
      <c r="DFC483" s="49"/>
      <c r="DFD483" s="49"/>
      <c r="DFE483" s="49"/>
      <c r="DFF483" s="49"/>
      <c r="DFG483" s="49"/>
      <c r="DFH483" s="49"/>
      <c r="DFI483" s="49"/>
      <c r="DFJ483" s="49"/>
      <c r="DFK483" s="49"/>
      <c r="DFL483" s="49"/>
      <c r="DFM483" s="49"/>
      <c r="DFN483" s="49"/>
      <c r="DFO483" s="49"/>
      <c r="DFP483" s="49"/>
      <c r="DFQ483" s="49"/>
      <c r="DFR483" s="49"/>
      <c r="DFS483" s="49"/>
      <c r="DFT483" s="49"/>
      <c r="DFU483" s="49"/>
      <c r="DFV483" s="49"/>
      <c r="DFW483" s="49"/>
      <c r="DFX483" s="49"/>
      <c r="DFY483" s="49"/>
      <c r="DFZ483" s="49"/>
      <c r="DGA483" s="49"/>
      <c r="DGB483" s="49"/>
      <c r="DGC483" s="49"/>
      <c r="DGD483" s="49"/>
      <c r="DGE483" s="49"/>
      <c r="DGF483" s="49"/>
      <c r="DGG483" s="49"/>
      <c r="DGH483" s="49"/>
      <c r="DGI483" s="49"/>
      <c r="DGJ483" s="49"/>
      <c r="DGK483" s="49"/>
      <c r="DGL483" s="49"/>
      <c r="DGM483" s="49"/>
      <c r="DGN483" s="49"/>
      <c r="DGO483" s="49"/>
      <c r="DGP483" s="49"/>
      <c r="DGQ483" s="49"/>
      <c r="DGR483" s="49"/>
      <c r="DGS483" s="49"/>
      <c r="DGT483" s="49"/>
      <c r="DGU483" s="49"/>
      <c r="DGV483" s="49"/>
      <c r="DGW483" s="49"/>
      <c r="DGX483" s="49"/>
      <c r="DGY483" s="49"/>
      <c r="DGZ483" s="49"/>
      <c r="DHA483" s="49"/>
      <c r="DHB483" s="49"/>
      <c r="DHC483" s="49"/>
      <c r="DHD483" s="49"/>
      <c r="DHE483" s="49"/>
      <c r="DHF483" s="49"/>
      <c r="DHG483" s="49"/>
      <c r="DHH483" s="49"/>
      <c r="DHI483" s="49"/>
      <c r="DHJ483" s="49"/>
      <c r="DHK483" s="49"/>
      <c r="DHL483" s="49"/>
      <c r="DHM483" s="49"/>
      <c r="DHN483" s="49"/>
      <c r="DHO483" s="49"/>
      <c r="DHP483" s="49"/>
      <c r="DHQ483" s="49"/>
      <c r="DHR483" s="49"/>
      <c r="DHS483" s="49"/>
      <c r="DHT483" s="49"/>
      <c r="DHU483" s="49"/>
      <c r="DHV483" s="49"/>
      <c r="DHW483" s="49"/>
      <c r="DHX483" s="49"/>
      <c r="DHY483" s="49"/>
      <c r="DHZ483" s="49"/>
      <c r="DIA483" s="49"/>
      <c r="DIB483" s="49"/>
      <c r="DIC483" s="49"/>
      <c r="DID483" s="49"/>
      <c r="DIE483" s="49"/>
      <c r="DIF483" s="49"/>
      <c r="DIG483" s="49"/>
      <c r="DIH483" s="49"/>
      <c r="DII483" s="49"/>
      <c r="DIJ483" s="49"/>
      <c r="DIK483" s="49"/>
      <c r="DIL483" s="49"/>
      <c r="DIM483" s="49"/>
      <c r="DIN483" s="49"/>
      <c r="DIO483" s="49"/>
      <c r="DIP483" s="49"/>
      <c r="DIQ483" s="49"/>
      <c r="DIR483" s="49"/>
      <c r="DIS483" s="49"/>
      <c r="DIT483" s="49"/>
      <c r="DIU483" s="49"/>
      <c r="DIV483" s="49"/>
      <c r="DIW483" s="49"/>
      <c r="DIX483" s="49"/>
      <c r="DIY483" s="49"/>
      <c r="DIZ483" s="49"/>
      <c r="DJA483" s="49"/>
      <c r="DJB483" s="49"/>
      <c r="DJC483" s="49"/>
      <c r="DJD483" s="49"/>
      <c r="DJE483" s="49"/>
      <c r="DJF483" s="49"/>
      <c r="DJG483" s="49"/>
      <c r="DJH483" s="49"/>
      <c r="DJI483" s="49"/>
      <c r="DJJ483" s="49"/>
      <c r="DJK483" s="49"/>
      <c r="DJL483" s="49"/>
      <c r="DJM483" s="49"/>
      <c r="DJN483" s="49"/>
      <c r="DJO483" s="49"/>
      <c r="DJP483" s="49"/>
      <c r="DJQ483" s="49"/>
      <c r="DJR483" s="49"/>
      <c r="DJS483" s="49"/>
      <c r="DJT483" s="49"/>
      <c r="DJU483" s="49"/>
      <c r="DJV483" s="49"/>
      <c r="DJW483" s="49"/>
      <c r="DJX483" s="49"/>
      <c r="DJY483" s="49"/>
      <c r="DJZ483" s="49"/>
      <c r="DKA483" s="49"/>
      <c r="DKB483" s="49"/>
      <c r="DKC483" s="49"/>
      <c r="DKD483" s="49"/>
      <c r="DKE483" s="49"/>
      <c r="DKF483" s="49"/>
      <c r="DKG483" s="49"/>
      <c r="DKH483" s="49"/>
      <c r="DKI483" s="49"/>
      <c r="DKJ483" s="49"/>
      <c r="DKK483" s="49"/>
      <c r="DKL483" s="49"/>
      <c r="DKM483" s="49"/>
      <c r="DKN483" s="49"/>
      <c r="DKO483" s="49"/>
      <c r="DKP483" s="49"/>
      <c r="DKQ483" s="49"/>
      <c r="DKR483" s="49"/>
      <c r="DKS483" s="49"/>
      <c r="DKT483" s="49"/>
      <c r="DKU483" s="49"/>
      <c r="DKV483" s="49"/>
      <c r="DKW483" s="49"/>
      <c r="DKX483" s="49"/>
      <c r="DKY483" s="49"/>
      <c r="DKZ483" s="49"/>
      <c r="DLA483" s="49"/>
      <c r="DLB483" s="49"/>
      <c r="DLC483" s="49"/>
      <c r="DLD483" s="49"/>
      <c r="DLE483" s="49"/>
      <c r="DLF483" s="49"/>
      <c r="DLG483" s="49"/>
      <c r="DLH483" s="49"/>
      <c r="DLI483" s="49"/>
      <c r="DLJ483" s="49"/>
      <c r="DLK483" s="49"/>
      <c r="DLL483" s="49"/>
      <c r="DLM483" s="49"/>
      <c r="DLN483" s="49"/>
      <c r="DLO483" s="49"/>
      <c r="DLP483" s="49"/>
      <c r="DLQ483" s="49"/>
      <c r="DLR483" s="49"/>
      <c r="DLS483" s="49"/>
      <c r="DLT483" s="49"/>
      <c r="DLU483" s="49"/>
      <c r="DLV483" s="49"/>
      <c r="DLW483" s="49"/>
      <c r="DLX483" s="49"/>
      <c r="DLY483" s="49"/>
      <c r="DLZ483" s="49"/>
      <c r="DMA483" s="49"/>
      <c r="DMB483" s="49"/>
      <c r="DMC483" s="49"/>
      <c r="DMD483" s="49"/>
      <c r="DME483" s="49"/>
      <c r="DMF483" s="49"/>
      <c r="DMG483" s="49"/>
      <c r="DMH483" s="49"/>
      <c r="DMI483" s="49"/>
      <c r="DMJ483" s="49"/>
      <c r="DMK483" s="49"/>
      <c r="DML483" s="49"/>
      <c r="DMM483" s="49"/>
      <c r="DMN483" s="49"/>
      <c r="DMO483" s="49"/>
      <c r="DMP483" s="49"/>
      <c r="DMQ483" s="49"/>
      <c r="DMR483" s="49"/>
      <c r="DMS483" s="49"/>
      <c r="DMT483" s="49"/>
      <c r="DMU483" s="49"/>
      <c r="DMV483" s="49"/>
      <c r="DMW483" s="49"/>
      <c r="DMX483" s="49"/>
      <c r="DMY483" s="49"/>
      <c r="DMZ483" s="49"/>
      <c r="DNA483" s="49"/>
      <c r="DNB483" s="49"/>
      <c r="DNC483" s="49"/>
      <c r="DND483" s="49"/>
      <c r="DNE483" s="49"/>
      <c r="DNF483" s="49"/>
      <c r="DNG483" s="49"/>
      <c r="DNH483" s="49"/>
      <c r="DNI483" s="49"/>
      <c r="DNJ483" s="49"/>
      <c r="DNK483" s="49"/>
      <c r="DNL483" s="49"/>
      <c r="DNM483" s="49"/>
      <c r="DNN483" s="49"/>
      <c r="DNO483" s="49"/>
      <c r="DNP483" s="49"/>
      <c r="DNQ483" s="49"/>
      <c r="DNR483" s="49"/>
      <c r="DNS483" s="49"/>
      <c r="DNT483" s="49"/>
      <c r="DNU483" s="49"/>
      <c r="DNV483" s="49"/>
      <c r="DNW483" s="49"/>
      <c r="DNX483" s="49"/>
      <c r="DNY483" s="49"/>
      <c r="DNZ483" s="49"/>
      <c r="DOA483" s="49"/>
      <c r="DOB483" s="49"/>
      <c r="DOC483" s="49"/>
      <c r="DOD483" s="49"/>
      <c r="DOE483" s="49"/>
      <c r="DOF483" s="49"/>
      <c r="DOG483" s="49"/>
      <c r="DOH483" s="49"/>
      <c r="DOI483" s="49"/>
      <c r="DOJ483" s="49"/>
      <c r="DOK483" s="49"/>
      <c r="DOL483" s="49"/>
      <c r="DOM483" s="49"/>
      <c r="DON483" s="49"/>
      <c r="DOO483" s="49"/>
      <c r="DOP483" s="49"/>
      <c r="DOQ483" s="49"/>
      <c r="DOR483" s="49"/>
      <c r="DOS483" s="49"/>
      <c r="DOT483" s="49"/>
      <c r="DOU483" s="49"/>
      <c r="DOV483" s="49"/>
      <c r="DOW483" s="49"/>
      <c r="DOX483" s="49"/>
      <c r="DOY483" s="49"/>
      <c r="DOZ483" s="49"/>
      <c r="DPA483" s="49"/>
      <c r="DPB483" s="49"/>
      <c r="DPC483" s="49"/>
      <c r="DPD483" s="49"/>
      <c r="DPE483" s="49"/>
      <c r="DPF483" s="49"/>
      <c r="DPG483" s="49"/>
      <c r="DPH483" s="49"/>
      <c r="DPI483" s="49"/>
      <c r="DPJ483" s="49"/>
      <c r="DPK483" s="49"/>
      <c r="DPL483" s="49"/>
      <c r="DPM483" s="49"/>
      <c r="DPN483" s="49"/>
      <c r="DPO483" s="49"/>
      <c r="DPP483" s="49"/>
      <c r="DPQ483" s="49"/>
      <c r="DPR483" s="49"/>
      <c r="DPS483" s="49"/>
      <c r="DPT483" s="49"/>
      <c r="DPU483" s="49"/>
      <c r="DPV483" s="49"/>
      <c r="DPW483" s="49"/>
      <c r="DPX483" s="49"/>
      <c r="DPY483" s="49"/>
      <c r="DPZ483" s="49"/>
      <c r="DQA483" s="49"/>
      <c r="DQB483" s="49"/>
      <c r="DQC483" s="49"/>
      <c r="DQD483" s="49"/>
      <c r="DQE483" s="49"/>
      <c r="DQF483" s="49"/>
      <c r="DQG483" s="49"/>
      <c r="DQH483" s="49"/>
      <c r="DQI483" s="49"/>
      <c r="DQJ483" s="49"/>
      <c r="DQK483" s="49"/>
      <c r="DQL483" s="49"/>
      <c r="DQM483" s="49"/>
      <c r="DQN483" s="49"/>
      <c r="DQO483" s="49"/>
      <c r="DQP483" s="49"/>
      <c r="DQQ483" s="49"/>
      <c r="DQR483" s="49"/>
      <c r="DQS483" s="49"/>
      <c r="DQT483" s="49"/>
      <c r="DQU483" s="49"/>
      <c r="DQV483" s="49"/>
      <c r="DQW483" s="49"/>
      <c r="DQX483" s="49"/>
      <c r="DQY483" s="49"/>
      <c r="DQZ483" s="49"/>
      <c r="DRA483" s="49"/>
      <c r="DRB483" s="49"/>
      <c r="DRC483" s="49"/>
      <c r="DRD483" s="49"/>
      <c r="DRE483" s="49"/>
      <c r="DRF483" s="49"/>
      <c r="DRG483" s="49"/>
      <c r="DRH483" s="49"/>
      <c r="DRI483" s="49"/>
      <c r="DRJ483" s="49"/>
      <c r="DRK483" s="49"/>
      <c r="DRL483" s="49"/>
      <c r="DRM483" s="49"/>
      <c r="DRN483" s="49"/>
      <c r="DRO483" s="49"/>
      <c r="DRP483" s="49"/>
      <c r="DRQ483" s="49"/>
      <c r="DRR483" s="49"/>
      <c r="DRS483" s="49"/>
      <c r="DRT483" s="49"/>
      <c r="DRU483" s="49"/>
      <c r="DRV483" s="49"/>
      <c r="DRW483" s="49"/>
      <c r="DRX483" s="49"/>
      <c r="DRY483" s="49"/>
      <c r="DRZ483" s="49"/>
      <c r="DSA483" s="49"/>
      <c r="DSB483" s="49"/>
      <c r="DSC483" s="49"/>
      <c r="DSD483" s="49"/>
      <c r="DSE483" s="49"/>
      <c r="DSF483" s="49"/>
      <c r="DSG483" s="49"/>
      <c r="DSH483" s="49"/>
      <c r="DSI483" s="49"/>
      <c r="DSJ483" s="49"/>
      <c r="DSK483" s="49"/>
      <c r="DSL483" s="49"/>
      <c r="DSM483" s="49"/>
      <c r="DSN483" s="49"/>
      <c r="DSO483" s="49"/>
      <c r="DSP483" s="49"/>
      <c r="DSQ483" s="49"/>
      <c r="DSR483" s="49"/>
      <c r="DSS483" s="49"/>
      <c r="DST483" s="49"/>
      <c r="DSU483" s="49"/>
      <c r="DSV483" s="49"/>
      <c r="DSW483" s="49"/>
      <c r="DSX483" s="49"/>
      <c r="DSY483" s="49"/>
      <c r="DSZ483" s="49"/>
      <c r="DTA483" s="49"/>
      <c r="DTB483" s="49"/>
      <c r="DTC483" s="49"/>
      <c r="DTD483" s="49"/>
      <c r="DTE483" s="49"/>
      <c r="DTF483" s="49"/>
      <c r="DTG483" s="49"/>
      <c r="DTH483" s="49"/>
      <c r="DTI483" s="49"/>
      <c r="DTJ483" s="49"/>
      <c r="DTK483" s="49"/>
      <c r="DTL483" s="49"/>
      <c r="DTM483" s="49"/>
      <c r="DTN483" s="49"/>
      <c r="DTO483" s="49"/>
      <c r="DTP483" s="49"/>
      <c r="DTQ483" s="49"/>
      <c r="DTR483" s="49"/>
      <c r="DTS483" s="49"/>
      <c r="DTT483" s="49"/>
      <c r="DTU483" s="49"/>
      <c r="DTV483" s="49"/>
      <c r="DTW483" s="49"/>
      <c r="DTX483" s="49"/>
      <c r="DTY483" s="49"/>
      <c r="DTZ483" s="49"/>
      <c r="DUA483" s="49"/>
      <c r="DUB483" s="49"/>
      <c r="DUC483" s="49"/>
      <c r="DUD483" s="49"/>
      <c r="DUE483" s="49"/>
      <c r="DUF483" s="49"/>
      <c r="DUG483" s="49"/>
      <c r="DUH483" s="49"/>
      <c r="DUI483" s="49"/>
      <c r="DUJ483" s="49"/>
      <c r="DUK483" s="49"/>
      <c r="DUL483" s="49"/>
      <c r="DUM483" s="49"/>
      <c r="DUN483" s="49"/>
      <c r="DUO483" s="49"/>
      <c r="DUP483" s="49"/>
      <c r="DUQ483" s="49"/>
      <c r="DUR483" s="49"/>
      <c r="DUS483" s="49"/>
      <c r="DUT483" s="49"/>
      <c r="DUU483" s="49"/>
      <c r="DUV483" s="49"/>
      <c r="DUW483" s="49"/>
      <c r="DUX483" s="49"/>
      <c r="DUY483" s="49"/>
      <c r="DUZ483" s="49"/>
      <c r="DVA483" s="49"/>
      <c r="DVB483" s="49"/>
      <c r="DVC483" s="49"/>
      <c r="DVD483" s="49"/>
      <c r="DVE483" s="49"/>
      <c r="DVF483" s="49"/>
      <c r="DVG483" s="49"/>
      <c r="DVH483" s="49"/>
      <c r="DVI483" s="49"/>
      <c r="DVJ483" s="49"/>
      <c r="DVK483" s="49"/>
      <c r="DVL483" s="49"/>
      <c r="DVM483" s="49"/>
      <c r="DVN483" s="49"/>
      <c r="DVO483" s="49"/>
      <c r="DVP483" s="49"/>
      <c r="DVQ483" s="49"/>
      <c r="DVR483" s="49"/>
      <c r="DVS483" s="49"/>
      <c r="DVT483" s="49"/>
      <c r="DVU483" s="49"/>
      <c r="DVV483" s="49"/>
      <c r="DVW483" s="49"/>
      <c r="DVX483" s="49"/>
      <c r="DVY483" s="49"/>
      <c r="DVZ483" s="49"/>
      <c r="DWA483" s="49"/>
      <c r="DWB483" s="49"/>
      <c r="DWC483" s="49"/>
      <c r="DWD483" s="49"/>
      <c r="DWE483" s="49"/>
      <c r="DWF483" s="49"/>
      <c r="DWG483" s="49"/>
      <c r="DWH483" s="49"/>
      <c r="DWI483" s="49"/>
      <c r="DWJ483" s="49"/>
      <c r="DWK483" s="49"/>
      <c r="DWL483" s="49"/>
      <c r="DWM483" s="49"/>
      <c r="DWN483" s="49"/>
      <c r="DWO483" s="49"/>
      <c r="DWP483" s="49"/>
      <c r="DWQ483" s="49"/>
      <c r="DWR483" s="49"/>
      <c r="DWS483" s="49"/>
      <c r="DWT483" s="49"/>
      <c r="DWU483" s="49"/>
      <c r="DWV483" s="49"/>
      <c r="DWW483" s="49"/>
      <c r="DWX483" s="49"/>
      <c r="DWY483" s="49"/>
      <c r="DWZ483" s="49"/>
      <c r="DXA483" s="49"/>
      <c r="DXB483" s="49"/>
      <c r="DXC483" s="49"/>
      <c r="DXD483" s="49"/>
      <c r="DXE483" s="49"/>
      <c r="DXF483" s="49"/>
      <c r="DXG483" s="49"/>
      <c r="DXH483" s="49"/>
      <c r="DXI483" s="49"/>
      <c r="DXJ483" s="49"/>
      <c r="DXK483" s="49"/>
      <c r="DXL483" s="49"/>
      <c r="DXM483" s="49"/>
      <c r="DXN483" s="49"/>
      <c r="DXO483" s="49"/>
      <c r="DXP483" s="49"/>
      <c r="DXQ483" s="49"/>
      <c r="DXR483" s="49"/>
      <c r="DXS483" s="49"/>
      <c r="DXT483" s="49"/>
      <c r="DXU483" s="49"/>
      <c r="DXV483" s="49"/>
      <c r="DXW483" s="49"/>
      <c r="DXX483" s="49"/>
      <c r="DXY483" s="49"/>
      <c r="DXZ483" s="49"/>
      <c r="DYA483" s="49"/>
      <c r="DYB483" s="49"/>
      <c r="DYC483" s="49"/>
      <c r="DYD483" s="49"/>
      <c r="DYE483" s="49"/>
      <c r="DYF483" s="49"/>
      <c r="DYG483" s="49"/>
      <c r="DYH483" s="49"/>
      <c r="DYI483" s="49"/>
      <c r="DYJ483" s="49"/>
      <c r="DYK483" s="49"/>
      <c r="DYL483" s="49"/>
      <c r="DYM483" s="49"/>
      <c r="DYN483" s="49"/>
      <c r="DYO483" s="49"/>
      <c r="DYP483" s="49"/>
      <c r="DYQ483" s="49"/>
      <c r="DYR483" s="49"/>
      <c r="DYS483" s="49"/>
      <c r="DYT483" s="49"/>
      <c r="DYU483" s="49"/>
      <c r="DYV483" s="49"/>
      <c r="DYW483" s="49"/>
      <c r="DYX483" s="49"/>
      <c r="DYY483" s="49"/>
      <c r="DYZ483" s="49"/>
      <c r="DZA483" s="49"/>
      <c r="DZB483" s="49"/>
      <c r="DZC483" s="49"/>
      <c r="DZD483" s="49"/>
      <c r="DZE483" s="49"/>
      <c r="DZF483" s="49"/>
      <c r="DZG483" s="49"/>
      <c r="DZH483" s="49"/>
      <c r="DZI483" s="49"/>
      <c r="DZJ483" s="49"/>
      <c r="DZK483" s="49"/>
      <c r="DZL483" s="49"/>
      <c r="DZM483" s="49"/>
      <c r="DZN483" s="49"/>
      <c r="DZO483" s="49"/>
      <c r="DZP483" s="49"/>
      <c r="DZQ483" s="49"/>
      <c r="DZR483" s="49"/>
      <c r="DZS483" s="49"/>
      <c r="DZT483" s="49"/>
      <c r="DZU483" s="49"/>
      <c r="DZV483" s="49"/>
      <c r="DZW483" s="49"/>
      <c r="DZX483" s="49"/>
      <c r="DZY483" s="49"/>
      <c r="DZZ483" s="49"/>
      <c r="EAA483" s="49"/>
      <c r="EAB483" s="49"/>
      <c r="EAC483" s="49"/>
      <c r="EAD483" s="49"/>
      <c r="EAE483" s="49"/>
      <c r="EAF483" s="49"/>
      <c r="EAG483" s="49"/>
      <c r="EAH483" s="49"/>
      <c r="EAI483" s="49"/>
      <c r="EAJ483" s="49"/>
      <c r="EAK483" s="49"/>
      <c r="EAL483" s="49"/>
      <c r="EAM483" s="49"/>
      <c r="EAN483" s="49"/>
      <c r="EAO483" s="49"/>
      <c r="EAP483" s="49"/>
      <c r="EAQ483" s="49"/>
      <c r="EAR483" s="49"/>
      <c r="EAS483" s="49"/>
      <c r="EAT483" s="49"/>
      <c r="EAU483" s="49"/>
      <c r="EAV483" s="49"/>
      <c r="EAW483" s="49"/>
      <c r="EAX483" s="49"/>
      <c r="EAY483" s="49"/>
      <c r="EAZ483" s="49"/>
      <c r="EBA483" s="49"/>
      <c r="EBB483" s="49"/>
      <c r="EBC483" s="49"/>
      <c r="EBD483" s="49"/>
      <c r="EBE483" s="49"/>
      <c r="EBF483" s="49"/>
      <c r="EBG483" s="49"/>
      <c r="EBH483" s="49"/>
      <c r="EBI483" s="49"/>
      <c r="EBJ483" s="49"/>
      <c r="EBK483" s="49"/>
      <c r="EBL483" s="49"/>
      <c r="EBM483" s="49"/>
      <c r="EBN483" s="49"/>
      <c r="EBO483" s="49"/>
      <c r="EBP483" s="49"/>
      <c r="EBQ483" s="49"/>
      <c r="EBR483" s="49"/>
      <c r="EBS483" s="49"/>
      <c r="EBT483" s="49"/>
      <c r="EBU483" s="49"/>
      <c r="EBV483" s="49"/>
      <c r="EBW483" s="49"/>
      <c r="EBX483" s="49"/>
      <c r="EBY483" s="49"/>
      <c r="EBZ483" s="49"/>
      <c r="ECA483" s="49"/>
      <c r="ECB483" s="49"/>
      <c r="ECC483" s="49"/>
      <c r="ECD483" s="49"/>
      <c r="ECE483" s="49"/>
      <c r="ECF483" s="49"/>
      <c r="ECG483" s="49"/>
      <c r="ECH483" s="49"/>
      <c r="ECI483" s="49"/>
      <c r="ECJ483" s="49"/>
      <c r="ECK483" s="49"/>
      <c r="ECL483" s="49"/>
      <c r="ECM483" s="49"/>
      <c r="ECN483" s="49"/>
      <c r="ECO483" s="49"/>
      <c r="ECP483" s="49"/>
      <c r="ECQ483" s="49"/>
      <c r="ECR483" s="49"/>
      <c r="ECS483" s="49"/>
      <c r="ECT483" s="49"/>
      <c r="ECU483" s="49"/>
      <c r="ECV483" s="49"/>
      <c r="ECW483" s="49"/>
      <c r="ECX483" s="49"/>
      <c r="ECY483" s="49"/>
      <c r="ECZ483" s="49"/>
      <c r="EDA483" s="49"/>
      <c r="EDB483" s="49"/>
      <c r="EDC483" s="49"/>
      <c r="EDD483" s="49"/>
      <c r="EDE483" s="49"/>
      <c r="EDF483" s="49"/>
      <c r="EDG483" s="49"/>
      <c r="EDH483" s="49"/>
      <c r="EDI483" s="49"/>
      <c r="EDJ483" s="49"/>
      <c r="EDK483" s="49"/>
      <c r="EDL483" s="49"/>
      <c r="EDM483" s="49"/>
      <c r="EDN483" s="49"/>
      <c r="EDO483" s="49"/>
      <c r="EDP483" s="49"/>
      <c r="EDQ483" s="49"/>
      <c r="EDR483" s="49"/>
      <c r="EDS483" s="49"/>
      <c r="EDT483" s="49"/>
      <c r="EDU483" s="49"/>
      <c r="EDV483" s="49"/>
      <c r="EDW483" s="49"/>
      <c r="EDX483" s="49"/>
      <c r="EDY483" s="49"/>
      <c r="EDZ483" s="49"/>
      <c r="EEA483" s="49"/>
      <c r="EEB483" s="49"/>
      <c r="EEC483" s="49"/>
      <c r="EED483" s="49"/>
      <c r="EEE483" s="49"/>
      <c r="EEF483" s="49"/>
      <c r="EEG483" s="49"/>
      <c r="EEH483" s="49"/>
      <c r="EEI483" s="49"/>
      <c r="EEJ483" s="49"/>
      <c r="EEK483" s="49"/>
      <c r="EEL483" s="49"/>
      <c r="EEM483" s="49"/>
      <c r="EEN483" s="49"/>
      <c r="EEO483" s="49"/>
      <c r="EEP483" s="49"/>
      <c r="EEQ483" s="49"/>
      <c r="EER483" s="49"/>
      <c r="EES483" s="49"/>
      <c r="EET483" s="49"/>
      <c r="EEU483" s="49"/>
      <c r="EEV483" s="49"/>
      <c r="EEW483" s="49"/>
      <c r="EEX483" s="49"/>
      <c r="EEY483" s="49"/>
      <c r="EEZ483" s="49"/>
      <c r="EFA483" s="49"/>
      <c r="EFB483" s="49"/>
      <c r="EFC483" s="49"/>
      <c r="EFD483" s="49"/>
      <c r="EFE483" s="49"/>
      <c r="EFF483" s="49"/>
      <c r="EFG483" s="49"/>
      <c r="EFH483" s="49"/>
      <c r="EFI483" s="49"/>
      <c r="EFJ483" s="49"/>
      <c r="EFK483" s="49"/>
      <c r="EFL483" s="49"/>
      <c r="EFM483" s="49"/>
      <c r="EFN483" s="49"/>
      <c r="EFO483" s="49"/>
      <c r="EFP483" s="49"/>
      <c r="EFQ483" s="49"/>
      <c r="EFR483" s="49"/>
      <c r="EFS483" s="49"/>
      <c r="EFT483" s="49"/>
      <c r="EFU483" s="49"/>
      <c r="EFV483" s="49"/>
      <c r="EFW483" s="49"/>
      <c r="EFX483" s="49"/>
      <c r="EFY483" s="49"/>
      <c r="EFZ483" s="49"/>
      <c r="EGA483" s="49"/>
      <c r="EGB483" s="49"/>
      <c r="EGC483" s="49"/>
      <c r="EGD483" s="49"/>
      <c r="EGE483" s="49"/>
      <c r="EGF483" s="49"/>
      <c r="EGG483" s="49"/>
      <c r="EGH483" s="49"/>
      <c r="EGI483" s="49"/>
      <c r="EGJ483" s="49"/>
      <c r="EGK483" s="49"/>
      <c r="EGL483" s="49"/>
      <c r="EGM483" s="49"/>
      <c r="EGN483" s="49"/>
      <c r="EGO483" s="49"/>
      <c r="EGP483" s="49"/>
      <c r="EGQ483" s="49"/>
      <c r="EGR483" s="49"/>
      <c r="EGS483" s="49"/>
      <c r="EGT483" s="49"/>
      <c r="EGU483" s="49"/>
      <c r="EGV483" s="49"/>
      <c r="EGW483" s="49"/>
      <c r="EGX483" s="49"/>
      <c r="EGY483" s="49"/>
      <c r="EGZ483" s="49"/>
      <c r="EHA483" s="49"/>
      <c r="EHB483" s="49"/>
      <c r="EHC483" s="49"/>
      <c r="EHD483" s="49"/>
      <c r="EHE483" s="49"/>
      <c r="EHF483" s="49"/>
      <c r="EHG483" s="49"/>
      <c r="EHH483" s="49"/>
      <c r="EHI483" s="49"/>
      <c r="EHJ483" s="49"/>
      <c r="EHK483" s="49"/>
      <c r="EHL483" s="49"/>
      <c r="EHM483" s="49"/>
      <c r="EHN483" s="49"/>
      <c r="EHO483" s="49"/>
      <c r="EHP483" s="49"/>
      <c r="EHQ483" s="49"/>
      <c r="EHR483" s="49"/>
      <c r="EHS483" s="49"/>
      <c r="EHT483" s="49"/>
      <c r="EHU483" s="49"/>
      <c r="EHV483" s="49"/>
      <c r="EHW483" s="49"/>
      <c r="EHX483" s="49"/>
      <c r="EHY483" s="49"/>
      <c r="EHZ483" s="49"/>
      <c r="EIA483" s="49"/>
      <c r="EIB483" s="49"/>
      <c r="EIC483" s="49"/>
      <c r="EID483" s="49"/>
      <c r="EIE483" s="49"/>
      <c r="EIF483" s="49"/>
      <c r="EIG483" s="49"/>
      <c r="EIH483" s="49"/>
      <c r="EII483" s="49"/>
      <c r="EIJ483" s="49"/>
      <c r="EIK483" s="49"/>
      <c r="EIL483" s="49"/>
      <c r="EIM483" s="49"/>
      <c r="EIN483" s="49"/>
      <c r="EIO483" s="49"/>
      <c r="EIP483" s="49"/>
      <c r="EIQ483" s="49"/>
      <c r="EIR483" s="49"/>
      <c r="EIS483" s="49"/>
      <c r="EIT483" s="49"/>
      <c r="EIU483" s="49"/>
      <c r="EIV483" s="49"/>
      <c r="EIW483" s="49"/>
      <c r="EIX483" s="49"/>
      <c r="EIY483" s="49"/>
      <c r="EIZ483" s="49"/>
      <c r="EJA483" s="49"/>
      <c r="EJB483" s="49"/>
      <c r="EJC483" s="49"/>
      <c r="EJD483" s="49"/>
      <c r="EJE483" s="49"/>
      <c r="EJF483" s="49"/>
      <c r="EJG483" s="49"/>
      <c r="EJH483" s="49"/>
      <c r="EJI483" s="49"/>
      <c r="EJJ483" s="49"/>
      <c r="EJK483" s="49"/>
      <c r="EJL483" s="49"/>
      <c r="EJM483" s="49"/>
      <c r="EJN483" s="49"/>
      <c r="EJO483" s="49"/>
      <c r="EJP483" s="49"/>
      <c r="EJQ483" s="49"/>
      <c r="EJR483" s="49"/>
      <c r="EJS483" s="49"/>
      <c r="EJT483" s="49"/>
      <c r="EJU483" s="49"/>
      <c r="EJV483" s="49"/>
      <c r="EJW483" s="49"/>
      <c r="EJX483" s="49"/>
      <c r="EJY483" s="49"/>
      <c r="EJZ483" s="49"/>
      <c r="EKA483" s="49"/>
      <c r="EKB483" s="49"/>
      <c r="EKC483" s="49"/>
      <c r="EKD483" s="49"/>
      <c r="EKE483" s="49"/>
      <c r="EKF483" s="49"/>
      <c r="EKG483" s="49"/>
      <c r="EKH483" s="49"/>
      <c r="EKI483" s="49"/>
      <c r="EKJ483" s="49"/>
      <c r="EKK483" s="49"/>
      <c r="EKL483" s="49"/>
      <c r="EKM483" s="49"/>
      <c r="EKN483" s="49"/>
      <c r="EKO483" s="49"/>
      <c r="EKP483" s="49"/>
      <c r="EKQ483" s="49"/>
      <c r="EKR483" s="49"/>
      <c r="EKS483" s="49"/>
      <c r="EKT483" s="49"/>
      <c r="EKU483" s="49"/>
      <c r="EKV483" s="49"/>
      <c r="EKW483" s="49"/>
      <c r="EKX483" s="49"/>
      <c r="EKY483" s="49"/>
      <c r="EKZ483" s="49"/>
      <c r="ELA483" s="49"/>
      <c r="ELB483" s="49"/>
      <c r="ELC483" s="49"/>
      <c r="ELD483" s="49"/>
      <c r="ELE483" s="49"/>
      <c r="ELF483" s="49"/>
      <c r="ELG483" s="49"/>
      <c r="ELH483" s="49"/>
      <c r="ELI483" s="49"/>
      <c r="ELJ483" s="49"/>
      <c r="ELK483" s="49"/>
      <c r="ELL483" s="49"/>
      <c r="ELM483" s="49"/>
      <c r="ELN483" s="49"/>
      <c r="ELO483" s="49"/>
      <c r="ELP483" s="49"/>
      <c r="ELQ483" s="49"/>
      <c r="ELR483" s="49"/>
      <c r="ELS483" s="49"/>
      <c r="ELT483" s="49"/>
      <c r="ELU483" s="49"/>
      <c r="ELV483" s="49"/>
      <c r="ELW483" s="49"/>
      <c r="ELX483" s="49"/>
      <c r="ELY483" s="49"/>
      <c r="ELZ483" s="49"/>
      <c r="EMA483" s="49"/>
      <c r="EMB483" s="49"/>
      <c r="EMC483" s="49"/>
      <c r="EMD483" s="49"/>
      <c r="EME483" s="49"/>
      <c r="EMF483" s="49"/>
      <c r="EMG483" s="49"/>
      <c r="EMH483" s="49"/>
      <c r="EMI483" s="49"/>
      <c r="EMJ483" s="49"/>
      <c r="EMK483" s="49"/>
      <c r="EML483" s="49"/>
      <c r="EMM483" s="49"/>
      <c r="EMN483" s="49"/>
      <c r="EMO483" s="49"/>
      <c r="EMP483" s="49"/>
      <c r="EMQ483" s="49"/>
      <c r="EMR483" s="49"/>
      <c r="EMS483" s="49"/>
      <c r="EMT483" s="49"/>
      <c r="EMU483" s="49"/>
      <c r="EMV483" s="49"/>
      <c r="EMW483" s="49"/>
      <c r="EMX483" s="49"/>
      <c r="EMY483" s="49"/>
      <c r="EMZ483" s="49"/>
      <c r="ENA483" s="49"/>
      <c r="ENB483" s="49"/>
      <c r="ENC483" s="49"/>
      <c r="END483" s="49"/>
      <c r="ENE483" s="49"/>
      <c r="ENF483" s="49"/>
      <c r="ENG483" s="49"/>
      <c r="ENH483" s="49"/>
      <c r="ENI483" s="49"/>
      <c r="ENJ483" s="49"/>
      <c r="ENK483" s="49"/>
      <c r="ENL483" s="49"/>
      <c r="ENM483" s="49"/>
      <c r="ENN483" s="49"/>
      <c r="ENO483" s="49"/>
      <c r="ENP483" s="49"/>
      <c r="ENQ483" s="49"/>
      <c r="ENR483" s="49"/>
      <c r="ENS483" s="49"/>
      <c r="ENT483" s="49"/>
      <c r="ENU483" s="49"/>
      <c r="ENV483" s="49"/>
      <c r="ENW483" s="49"/>
      <c r="ENX483" s="49"/>
      <c r="ENY483" s="49"/>
      <c r="ENZ483" s="49"/>
      <c r="EOA483" s="49"/>
      <c r="EOB483" s="49"/>
      <c r="EOC483" s="49"/>
      <c r="EOD483" s="49"/>
      <c r="EOE483" s="49"/>
      <c r="EOF483" s="49"/>
      <c r="EOG483" s="49"/>
      <c r="EOH483" s="49"/>
      <c r="EOI483" s="49"/>
      <c r="EOJ483" s="49"/>
      <c r="EOK483" s="49"/>
      <c r="EOL483" s="49"/>
      <c r="EOM483" s="49"/>
      <c r="EON483" s="49"/>
      <c r="EOO483" s="49"/>
      <c r="EOP483" s="49"/>
      <c r="EOQ483" s="49"/>
      <c r="EOR483" s="49"/>
      <c r="EOS483" s="49"/>
      <c r="EOT483" s="49"/>
      <c r="EOU483" s="49"/>
      <c r="EOV483" s="49"/>
      <c r="EOW483" s="49"/>
      <c r="EOX483" s="49"/>
      <c r="EOY483" s="49"/>
      <c r="EOZ483" s="49"/>
      <c r="EPA483" s="49"/>
      <c r="EPB483" s="49"/>
      <c r="EPC483" s="49"/>
      <c r="EPD483" s="49"/>
      <c r="EPE483" s="49"/>
      <c r="EPF483" s="49"/>
      <c r="EPG483" s="49"/>
      <c r="EPH483" s="49"/>
      <c r="EPI483" s="49"/>
      <c r="EPJ483" s="49"/>
      <c r="EPK483" s="49"/>
      <c r="EPL483" s="49"/>
      <c r="EPM483" s="49"/>
      <c r="EPN483" s="49"/>
      <c r="EPO483" s="49"/>
      <c r="EPP483" s="49"/>
      <c r="EPQ483" s="49"/>
      <c r="EPR483" s="49"/>
      <c r="EPS483" s="49"/>
      <c r="EPT483" s="49"/>
      <c r="EPU483" s="49"/>
      <c r="EPV483" s="49"/>
      <c r="EPW483" s="49"/>
      <c r="EPX483" s="49"/>
      <c r="EPY483" s="49"/>
      <c r="EPZ483" s="49"/>
      <c r="EQA483" s="49"/>
      <c r="EQB483" s="49"/>
      <c r="EQC483" s="49"/>
      <c r="EQD483" s="49"/>
      <c r="EQE483" s="49"/>
      <c r="EQF483" s="49"/>
      <c r="EQG483" s="49"/>
      <c r="EQH483" s="49"/>
      <c r="EQI483" s="49"/>
      <c r="EQJ483" s="49"/>
      <c r="EQK483" s="49"/>
      <c r="EQL483" s="49"/>
      <c r="EQM483" s="49"/>
      <c r="EQN483" s="49"/>
      <c r="EQO483" s="49"/>
      <c r="EQP483" s="49"/>
      <c r="EQQ483" s="49"/>
      <c r="EQR483" s="49"/>
      <c r="EQS483" s="49"/>
      <c r="EQT483" s="49"/>
      <c r="EQU483" s="49"/>
      <c r="EQV483" s="49"/>
      <c r="EQW483" s="49"/>
      <c r="EQX483" s="49"/>
      <c r="EQY483" s="49"/>
      <c r="EQZ483" s="49"/>
      <c r="ERA483" s="49"/>
      <c r="ERB483" s="49"/>
      <c r="ERC483" s="49"/>
      <c r="ERD483" s="49"/>
      <c r="ERE483" s="49"/>
      <c r="ERF483" s="49"/>
      <c r="ERG483" s="49"/>
      <c r="ERH483" s="49"/>
      <c r="ERI483" s="49"/>
      <c r="ERJ483" s="49"/>
      <c r="ERK483" s="49"/>
      <c r="ERL483" s="49"/>
      <c r="ERM483" s="49"/>
      <c r="ERN483" s="49"/>
      <c r="ERO483" s="49"/>
      <c r="ERP483" s="49"/>
      <c r="ERQ483" s="49"/>
      <c r="ERR483" s="49"/>
      <c r="ERS483" s="49"/>
      <c r="ERT483" s="49"/>
      <c r="ERU483" s="49"/>
      <c r="ERV483" s="49"/>
      <c r="ERW483" s="49"/>
      <c r="ERX483" s="49"/>
      <c r="ERY483" s="49"/>
      <c r="ERZ483" s="49"/>
      <c r="ESA483" s="49"/>
      <c r="ESB483" s="49"/>
      <c r="ESC483" s="49"/>
      <c r="ESD483" s="49"/>
      <c r="ESE483" s="49"/>
      <c r="ESF483" s="49"/>
      <c r="ESG483" s="49"/>
      <c r="ESH483" s="49"/>
      <c r="ESI483" s="49"/>
      <c r="ESJ483" s="49"/>
      <c r="ESK483" s="49"/>
      <c r="ESL483" s="49"/>
      <c r="ESM483" s="49"/>
      <c r="ESN483" s="49"/>
      <c r="ESO483" s="49"/>
      <c r="ESP483" s="49"/>
      <c r="ESQ483" s="49"/>
      <c r="ESR483" s="49"/>
      <c r="ESS483" s="49"/>
      <c r="EST483" s="49"/>
      <c r="ESU483" s="49"/>
      <c r="ESV483" s="49"/>
      <c r="ESW483" s="49"/>
      <c r="ESX483" s="49"/>
      <c r="ESY483" s="49"/>
      <c r="ESZ483" s="49"/>
      <c r="ETA483" s="49"/>
      <c r="ETB483" s="49"/>
      <c r="ETC483" s="49"/>
      <c r="ETD483" s="49"/>
      <c r="ETE483" s="49"/>
      <c r="ETF483" s="49"/>
      <c r="ETG483" s="49"/>
      <c r="ETH483" s="49"/>
      <c r="ETI483" s="49"/>
      <c r="ETJ483" s="49"/>
      <c r="ETK483" s="49"/>
      <c r="ETL483" s="49"/>
      <c r="ETM483" s="49"/>
      <c r="ETN483" s="49"/>
      <c r="ETO483" s="49"/>
      <c r="ETP483" s="49"/>
      <c r="ETQ483" s="49"/>
      <c r="ETR483" s="49"/>
      <c r="ETS483" s="49"/>
      <c r="ETT483" s="49"/>
      <c r="ETU483" s="49"/>
      <c r="ETV483" s="49"/>
      <c r="ETW483" s="49"/>
      <c r="ETX483" s="49"/>
      <c r="ETY483" s="49"/>
      <c r="ETZ483" s="49"/>
      <c r="EUA483" s="49"/>
      <c r="EUB483" s="49"/>
      <c r="EUC483" s="49"/>
      <c r="EUD483" s="49"/>
      <c r="EUE483" s="49"/>
      <c r="EUF483" s="49"/>
      <c r="EUG483" s="49"/>
      <c r="EUH483" s="49"/>
      <c r="EUI483" s="49"/>
      <c r="EUJ483" s="49"/>
      <c r="EUK483" s="49"/>
      <c r="EUL483" s="49"/>
      <c r="EUM483" s="49"/>
      <c r="EUN483" s="49"/>
      <c r="EUO483" s="49"/>
      <c r="EUP483" s="49"/>
      <c r="EUQ483" s="49"/>
      <c r="EUR483" s="49"/>
      <c r="EUS483" s="49"/>
      <c r="EUT483" s="49"/>
      <c r="EUU483" s="49"/>
      <c r="EUV483" s="49"/>
      <c r="EUW483" s="49"/>
      <c r="EUX483" s="49"/>
      <c r="EUY483" s="49"/>
      <c r="EUZ483" s="49"/>
      <c r="EVA483" s="49"/>
      <c r="EVB483" s="49"/>
      <c r="EVC483" s="49"/>
      <c r="EVD483" s="49"/>
      <c r="EVE483" s="49"/>
      <c r="EVF483" s="49"/>
      <c r="EVG483" s="49"/>
      <c r="EVH483" s="49"/>
      <c r="EVI483" s="49"/>
      <c r="EVJ483" s="49"/>
      <c r="EVK483" s="49"/>
      <c r="EVL483" s="49"/>
      <c r="EVM483" s="49"/>
      <c r="EVN483" s="49"/>
      <c r="EVO483" s="49"/>
      <c r="EVP483" s="49"/>
      <c r="EVQ483" s="49"/>
      <c r="EVR483" s="49"/>
      <c r="EVS483" s="49"/>
      <c r="EVT483" s="49"/>
      <c r="EVU483" s="49"/>
      <c r="EVV483" s="49"/>
      <c r="EVW483" s="49"/>
      <c r="EVX483" s="49"/>
      <c r="EVY483" s="49"/>
      <c r="EVZ483" s="49"/>
      <c r="EWA483" s="49"/>
      <c r="EWB483" s="49"/>
      <c r="EWC483" s="49"/>
      <c r="EWD483" s="49"/>
      <c r="EWE483" s="49"/>
      <c r="EWF483" s="49"/>
      <c r="EWG483" s="49"/>
      <c r="EWH483" s="49"/>
      <c r="EWI483" s="49"/>
      <c r="EWJ483" s="49"/>
      <c r="EWK483" s="49"/>
      <c r="EWL483" s="49"/>
      <c r="EWM483" s="49"/>
      <c r="EWN483" s="49"/>
      <c r="EWO483" s="49"/>
      <c r="EWP483" s="49"/>
      <c r="EWQ483" s="49"/>
      <c r="EWR483" s="49"/>
      <c r="EWS483" s="49"/>
      <c r="EWT483" s="49"/>
      <c r="EWU483" s="49"/>
      <c r="EWV483" s="49"/>
      <c r="EWW483" s="49"/>
      <c r="EWX483" s="49"/>
      <c r="EWY483" s="49"/>
      <c r="EWZ483" s="49"/>
      <c r="EXA483" s="49"/>
      <c r="EXB483" s="49"/>
      <c r="EXC483" s="49"/>
      <c r="EXD483" s="49"/>
      <c r="EXE483" s="49"/>
      <c r="EXF483" s="49"/>
      <c r="EXG483" s="49"/>
      <c r="EXH483" s="49"/>
      <c r="EXI483" s="49"/>
      <c r="EXJ483" s="49"/>
      <c r="EXK483" s="49"/>
      <c r="EXL483" s="49"/>
      <c r="EXM483" s="49"/>
      <c r="EXN483" s="49"/>
      <c r="EXO483" s="49"/>
      <c r="EXP483" s="49"/>
      <c r="EXQ483" s="49"/>
      <c r="EXR483" s="49"/>
      <c r="EXS483" s="49"/>
      <c r="EXT483" s="49"/>
      <c r="EXU483" s="49"/>
      <c r="EXV483" s="49"/>
      <c r="EXW483" s="49"/>
      <c r="EXX483" s="49"/>
      <c r="EXY483" s="49"/>
      <c r="EXZ483" s="49"/>
      <c r="EYA483" s="49"/>
      <c r="EYB483" s="49"/>
      <c r="EYC483" s="49"/>
      <c r="EYD483" s="49"/>
      <c r="EYE483" s="49"/>
      <c r="EYF483" s="49"/>
      <c r="EYG483" s="49"/>
      <c r="EYH483" s="49"/>
      <c r="EYI483" s="49"/>
      <c r="EYJ483" s="49"/>
      <c r="EYK483" s="49"/>
      <c r="EYL483" s="49"/>
      <c r="EYM483" s="49"/>
      <c r="EYN483" s="49"/>
      <c r="EYO483" s="49"/>
      <c r="EYP483" s="49"/>
      <c r="EYQ483" s="49"/>
      <c r="EYR483" s="49"/>
      <c r="EYS483" s="49"/>
      <c r="EYT483" s="49"/>
      <c r="EYU483" s="49"/>
      <c r="EYV483" s="49"/>
      <c r="EYW483" s="49"/>
      <c r="EYX483" s="49"/>
      <c r="EYY483" s="49"/>
      <c r="EYZ483" s="49"/>
      <c r="EZA483" s="49"/>
      <c r="EZB483" s="49"/>
      <c r="EZC483" s="49"/>
      <c r="EZD483" s="49"/>
      <c r="EZE483" s="49"/>
      <c r="EZF483" s="49"/>
      <c r="EZG483" s="49"/>
      <c r="EZH483" s="49"/>
      <c r="EZI483" s="49"/>
      <c r="EZJ483" s="49"/>
      <c r="EZK483" s="49"/>
      <c r="EZL483" s="49"/>
      <c r="EZM483" s="49"/>
      <c r="EZN483" s="49"/>
      <c r="EZO483" s="49"/>
      <c r="EZP483" s="49"/>
      <c r="EZQ483" s="49"/>
      <c r="EZR483" s="49"/>
      <c r="EZS483" s="49"/>
      <c r="EZT483" s="49"/>
      <c r="EZU483" s="49"/>
      <c r="EZV483" s="49"/>
      <c r="EZW483" s="49"/>
      <c r="EZX483" s="49"/>
      <c r="EZY483" s="49"/>
      <c r="EZZ483" s="49"/>
      <c r="FAA483" s="49"/>
      <c r="FAB483" s="49"/>
      <c r="FAC483" s="49"/>
      <c r="FAD483" s="49"/>
      <c r="FAE483" s="49"/>
      <c r="FAF483" s="49"/>
      <c r="FAG483" s="49"/>
      <c r="FAH483" s="49"/>
      <c r="FAI483" s="49"/>
      <c r="FAJ483" s="49"/>
      <c r="FAK483" s="49"/>
      <c r="FAL483" s="49"/>
      <c r="FAM483" s="49"/>
      <c r="FAN483" s="49"/>
      <c r="FAO483" s="49"/>
      <c r="FAP483" s="49"/>
      <c r="FAQ483" s="49"/>
      <c r="FAR483" s="49"/>
      <c r="FAS483" s="49"/>
      <c r="FAT483" s="49"/>
      <c r="FAU483" s="49"/>
      <c r="FAV483" s="49"/>
      <c r="FAW483" s="49"/>
      <c r="FAX483" s="49"/>
      <c r="FAY483" s="49"/>
      <c r="FAZ483" s="49"/>
      <c r="FBA483" s="49"/>
      <c r="FBB483" s="49"/>
      <c r="FBC483" s="49"/>
      <c r="FBD483" s="49"/>
      <c r="FBE483" s="49"/>
      <c r="FBF483" s="49"/>
      <c r="FBG483" s="49"/>
      <c r="FBH483" s="49"/>
      <c r="FBI483" s="49"/>
      <c r="FBJ483" s="49"/>
      <c r="FBK483" s="49"/>
      <c r="FBL483" s="49"/>
      <c r="FBM483" s="49"/>
      <c r="FBN483" s="49"/>
      <c r="FBO483" s="49"/>
      <c r="FBP483" s="49"/>
      <c r="FBQ483" s="49"/>
      <c r="FBR483" s="49"/>
      <c r="FBS483" s="49"/>
      <c r="FBT483" s="49"/>
      <c r="FBU483" s="49"/>
      <c r="FBV483" s="49"/>
      <c r="FBW483" s="49"/>
      <c r="FBX483" s="49"/>
      <c r="FBY483" s="49"/>
      <c r="FBZ483" s="49"/>
      <c r="FCA483" s="49"/>
      <c r="FCB483" s="49"/>
      <c r="FCC483" s="49"/>
      <c r="FCD483" s="49"/>
      <c r="FCE483" s="49"/>
      <c r="FCF483" s="49"/>
      <c r="FCG483" s="49"/>
      <c r="FCH483" s="49"/>
      <c r="FCI483" s="49"/>
      <c r="FCJ483" s="49"/>
      <c r="FCK483" s="49"/>
      <c r="FCL483" s="49"/>
      <c r="FCM483" s="49"/>
      <c r="FCN483" s="49"/>
      <c r="FCO483" s="49"/>
      <c r="FCP483" s="49"/>
      <c r="FCQ483" s="49"/>
      <c r="FCR483" s="49"/>
      <c r="FCS483" s="49"/>
      <c r="FCT483" s="49"/>
      <c r="FCU483" s="49"/>
      <c r="FCV483" s="49"/>
      <c r="FCW483" s="49"/>
      <c r="FCX483" s="49"/>
      <c r="FCY483" s="49"/>
      <c r="FCZ483" s="49"/>
      <c r="FDA483" s="49"/>
      <c r="FDB483" s="49"/>
      <c r="FDC483" s="49"/>
      <c r="FDD483" s="49"/>
      <c r="FDE483" s="49"/>
      <c r="FDF483" s="49"/>
      <c r="FDG483" s="49"/>
      <c r="FDH483" s="49"/>
      <c r="FDI483" s="49"/>
      <c r="FDJ483" s="49"/>
      <c r="FDK483" s="49"/>
      <c r="FDL483" s="49"/>
      <c r="FDM483" s="49"/>
      <c r="FDN483" s="49"/>
      <c r="FDO483" s="49"/>
      <c r="FDP483" s="49"/>
      <c r="FDQ483" s="49"/>
      <c r="FDR483" s="49"/>
      <c r="FDS483" s="49"/>
      <c r="FDT483" s="49"/>
      <c r="FDU483" s="49"/>
      <c r="FDV483" s="49"/>
      <c r="FDW483" s="49"/>
      <c r="FDX483" s="49"/>
      <c r="FDY483" s="49"/>
      <c r="FDZ483" s="49"/>
      <c r="FEA483" s="49"/>
      <c r="FEB483" s="49"/>
      <c r="FEC483" s="49"/>
      <c r="FED483" s="49"/>
      <c r="FEE483" s="49"/>
      <c r="FEF483" s="49"/>
      <c r="FEG483" s="49"/>
      <c r="FEH483" s="49"/>
      <c r="FEI483" s="49"/>
      <c r="FEJ483" s="49"/>
      <c r="FEK483" s="49"/>
      <c r="FEL483" s="49"/>
      <c r="FEM483" s="49"/>
      <c r="FEN483" s="49"/>
      <c r="FEO483" s="49"/>
      <c r="FEP483" s="49"/>
      <c r="FEQ483" s="49"/>
      <c r="FER483" s="49"/>
      <c r="FES483" s="49"/>
      <c r="FET483" s="49"/>
      <c r="FEU483" s="49"/>
      <c r="FEV483" s="49"/>
      <c r="FEW483" s="49"/>
      <c r="FEX483" s="49"/>
      <c r="FEY483" s="49"/>
      <c r="FEZ483" s="49"/>
      <c r="FFA483" s="49"/>
      <c r="FFB483" s="49"/>
      <c r="FFC483" s="49"/>
      <c r="FFD483" s="49"/>
      <c r="FFE483" s="49"/>
      <c r="FFF483" s="49"/>
      <c r="FFG483" s="49"/>
      <c r="FFH483" s="49"/>
      <c r="FFI483" s="49"/>
      <c r="FFJ483" s="49"/>
      <c r="FFK483" s="49"/>
      <c r="FFL483" s="49"/>
      <c r="FFM483" s="49"/>
      <c r="FFN483" s="49"/>
      <c r="FFO483" s="49"/>
      <c r="FFP483" s="49"/>
      <c r="FFQ483" s="49"/>
      <c r="FFR483" s="49"/>
      <c r="FFS483" s="49"/>
      <c r="FFT483" s="49"/>
      <c r="FFU483" s="49"/>
      <c r="FFV483" s="49"/>
      <c r="FFW483" s="49"/>
      <c r="FFX483" s="49"/>
      <c r="FFY483" s="49"/>
      <c r="FFZ483" s="49"/>
      <c r="FGA483" s="49"/>
      <c r="FGB483" s="49"/>
      <c r="FGC483" s="49"/>
      <c r="FGD483" s="49"/>
      <c r="FGE483" s="49"/>
      <c r="FGF483" s="49"/>
      <c r="FGG483" s="49"/>
      <c r="FGH483" s="49"/>
      <c r="FGI483" s="49"/>
      <c r="FGJ483" s="49"/>
      <c r="FGK483" s="49"/>
      <c r="FGL483" s="49"/>
      <c r="FGM483" s="49"/>
      <c r="FGN483" s="49"/>
      <c r="FGO483" s="49"/>
      <c r="FGP483" s="49"/>
      <c r="FGQ483" s="49"/>
      <c r="FGR483" s="49"/>
      <c r="FGS483" s="49"/>
      <c r="FGT483" s="49"/>
      <c r="FGU483" s="49"/>
      <c r="FGV483" s="49"/>
      <c r="FGW483" s="49"/>
      <c r="FGX483" s="49"/>
      <c r="FGY483" s="49"/>
      <c r="FGZ483" s="49"/>
      <c r="FHA483" s="49"/>
      <c r="FHB483" s="49"/>
      <c r="FHC483" s="49"/>
      <c r="FHD483" s="49"/>
      <c r="FHE483" s="49"/>
      <c r="FHF483" s="49"/>
      <c r="FHG483" s="49"/>
      <c r="FHH483" s="49"/>
      <c r="FHI483" s="49"/>
      <c r="FHJ483" s="49"/>
      <c r="FHK483" s="49"/>
      <c r="FHL483" s="49"/>
      <c r="FHM483" s="49"/>
      <c r="FHN483" s="49"/>
      <c r="FHO483" s="49"/>
      <c r="FHP483" s="49"/>
      <c r="FHQ483" s="49"/>
      <c r="FHR483" s="49"/>
      <c r="FHS483" s="49"/>
      <c r="FHT483" s="49"/>
      <c r="FHU483" s="49"/>
      <c r="FHV483" s="49"/>
      <c r="FHW483" s="49"/>
      <c r="FHX483" s="49"/>
      <c r="FHY483" s="49"/>
      <c r="FHZ483" s="49"/>
      <c r="FIA483" s="49"/>
      <c r="FIB483" s="49"/>
      <c r="FIC483" s="49"/>
      <c r="FID483" s="49"/>
      <c r="FIE483" s="49"/>
      <c r="FIF483" s="49"/>
      <c r="FIG483" s="49"/>
      <c r="FIH483" s="49"/>
      <c r="FII483" s="49"/>
      <c r="FIJ483" s="49"/>
      <c r="FIK483" s="49"/>
      <c r="FIL483" s="49"/>
      <c r="FIM483" s="49"/>
      <c r="FIN483" s="49"/>
      <c r="FIO483" s="49"/>
      <c r="FIP483" s="49"/>
      <c r="FIQ483" s="49"/>
      <c r="FIR483" s="49"/>
      <c r="FIS483" s="49"/>
      <c r="FIT483" s="49"/>
      <c r="FIU483" s="49"/>
      <c r="FIV483" s="49"/>
      <c r="FIW483" s="49"/>
      <c r="FIX483" s="49"/>
      <c r="FIY483" s="49"/>
      <c r="FIZ483" s="49"/>
      <c r="FJA483" s="49"/>
      <c r="FJB483" s="49"/>
      <c r="FJC483" s="49"/>
      <c r="FJD483" s="49"/>
      <c r="FJE483" s="49"/>
      <c r="FJF483" s="49"/>
      <c r="FJG483" s="49"/>
      <c r="FJH483" s="49"/>
      <c r="FJI483" s="49"/>
      <c r="FJJ483" s="49"/>
      <c r="FJK483" s="49"/>
      <c r="FJL483" s="49"/>
      <c r="FJM483" s="49"/>
      <c r="FJN483" s="49"/>
      <c r="FJO483" s="49"/>
      <c r="FJP483" s="49"/>
      <c r="FJQ483" s="49"/>
      <c r="FJR483" s="49"/>
      <c r="FJS483" s="49"/>
      <c r="FJT483" s="49"/>
      <c r="FJU483" s="49"/>
      <c r="FJV483" s="49"/>
      <c r="FJW483" s="49"/>
      <c r="FJX483" s="49"/>
      <c r="FJY483" s="49"/>
      <c r="FJZ483" s="49"/>
      <c r="FKA483" s="49"/>
      <c r="FKB483" s="49"/>
      <c r="FKC483" s="49"/>
      <c r="FKD483" s="49"/>
      <c r="FKE483" s="49"/>
      <c r="FKF483" s="49"/>
      <c r="FKG483" s="49"/>
      <c r="FKH483" s="49"/>
      <c r="FKI483" s="49"/>
      <c r="FKJ483" s="49"/>
      <c r="FKK483" s="49"/>
      <c r="FKL483" s="49"/>
      <c r="FKM483" s="49"/>
      <c r="FKN483" s="49"/>
      <c r="FKO483" s="49"/>
      <c r="FKP483" s="49"/>
      <c r="FKQ483" s="49"/>
      <c r="FKR483" s="49"/>
      <c r="FKS483" s="49"/>
      <c r="FKT483" s="49"/>
      <c r="FKU483" s="49"/>
      <c r="FKV483" s="49"/>
      <c r="FKW483" s="49"/>
      <c r="FKX483" s="49"/>
      <c r="FKY483" s="49"/>
      <c r="FKZ483" s="49"/>
      <c r="FLA483" s="49"/>
      <c r="FLB483" s="49"/>
      <c r="FLC483" s="49"/>
      <c r="FLD483" s="49"/>
      <c r="FLE483" s="49"/>
      <c r="FLF483" s="49"/>
      <c r="FLG483" s="49"/>
      <c r="FLH483" s="49"/>
      <c r="FLI483" s="49"/>
      <c r="FLJ483" s="49"/>
      <c r="FLK483" s="49"/>
      <c r="FLL483" s="49"/>
      <c r="FLM483" s="49"/>
      <c r="FLN483" s="49"/>
      <c r="FLO483" s="49"/>
      <c r="FLP483" s="49"/>
      <c r="FLQ483" s="49"/>
      <c r="FLR483" s="49"/>
      <c r="FLS483" s="49"/>
      <c r="FLT483" s="49"/>
      <c r="FLU483" s="49"/>
      <c r="FLV483" s="49"/>
      <c r="FLW483" s="49"/>
      <c r="FLX483" s="49"/>
      <c r="FLY483" s="49"/>
      <c r="FLZ483" s="49"/>
      <c r="FMA483" s="49"/>
      <c r="FMB483" s="49"/>
      <c r="FMC483" s="49"/>
      <c r="FMD483" s="49"/>
      <c r="FME483" s="49"/>
      <c r="FMF483" s="49"/>
      <c r="FMG483" s="49"/>
      <c r="FMH483" s="49"/>
      <c r="FMI483" s="49"/>
      <c r="FMJ483" s="49"/>
      <c r="FMK483" s="49"/>
      <c r="FML483" s="49"/>
      <c r="FMM483" s="49"/>
      <c r="FMN483" s="49"/>
      <c r="FMO483" s="49"/>
      <c r="FMP483" s="49"/>
      <c r="FMQ483" s="49"/>
      <c r="FMR483" s="49"/>
      <c r="FMS483" s="49"/>
      <c r="FMT483" s="49"/>
      <c r="FMU483" s="49"/>
      <c r="FMV483" s="49"/>
      <c r="FMW483" s="49"/>
      <c r="FMX483" s="49"/>
      <c r="FMY483" s="49"/>
      <c r="FMZ483" s="49"/>
      <c r="FNA483" s="49"/>
      <c r="FNB483" s="49"/>
      <c r="FNC483" s="49"/>
      <c r="FND483" s="49"/>
      <c r="FNE483" s="49"/>
      <c r="FNF483" s="49"/>
      <c r="FNG483" s="49"/>
      <c r="FNH483" s="49"/>
      <c r="FNI483" s="49"/>
      <c r="FNJ483" s="49"/>
      <c r="FNK483" s="49"/>
      <c r="FNL483" s="49"/>
      <c r="FNM483" s="49"/>
      <c r="FNN483" s="49"/>
      <c r="FNO483" s="49"/>
      <c r="FNP483" s="49"/>
      <c r="FNQ483" s="49"/>
      <c r="FNR483" s="49"/>
      <c r="FNS483" s="49"/>
      <c r="FNT483" s="49"/>
      <c r="FNU483" s="49"/>
      <c r="FNV483" s="49"/>
      <c r="FNW483" s="49"/>
      <c r="FNX483" s="49"/>
      <c r="FNY483" s="49"/>
      <c r="FNZ483" s="49"/>
      <c r="FOA483" s="49"/>
      <c r="FOB483" s="49"/>
      <c r="FOC483" s="49"/>
      <c r="FOD483" s="49"/>
      <c r="FOE483" s="49"/>
      <c r="FOF483" s="49"/>
      <c r="FOG483" s="49"/>
      <c r="FOH483" s="49"/>
      <c r="FOI483" s="49"/>
      <c r="FOJ483" s="49"/>
      <c r="FOK483" s="49"/>
      <c r="FOL483" s="49"/>
      <c r="FOM483" s="49"/>
      <c r="FON483" s="49"/>
      <c r="FOO483" s="49"/>
      <c r="FOP483" s="49"/>
      <c r="FOQ483" s="49"/>
      <c r="FOR483" s="49"/>
      <c r="FOS483" s="49"/>
      <c r="FOT483" s="49"/>
      <c r="FOU483" s="49"/>
      <c r="FOV483" s="49"/>
      <c r="FOW483" s="49"/>
      <c r="FOX483" s="49"/>
      <c r="FOY483" s="49"/>
      <c r="FOZ483" s="49"/>
      <c r="FPA483" s="49"/>
      <c r="FPB483" s="49"/>
      <c r="FPC483" s="49"/>
      <c r="FPD483" s="49"/>
      <c r="FPE483" s="49"/>
      <c r="FPF483" s="49"/>
      <c r="FPG483" s="49"/>
      <c r="FPH483" s="49"/>
      <c r="FPI483" s="49"/>
      <c r="FPJ483" s="49"/>
      <c r="FPK483" s="49"/>
      <c r="FPL483" s="49"/>
      <c r="FPM483" s="49"/>
      <c r="FPN483" s="49"/>
      <c r="FPO483" s="49"/>
      <c r="FPP483" s="49"/>
      <c r="FPQ483" s="49"/>
      <c r="FPR483" s="49"/>
      <c r="FPS483" s="49"/>
      <c r="FPT483" s="49"/>
      <c r="FPU483" s="49"/>
      <c r="FPV483" s="49"/>
      <c r="FPW483" s="49"/>
      <c r="FPX483" s="49"/>
      <c r="FPY483" s="49"/>
      <c r="FPZ483" s="49"/>
      <c r="FQA483" s="49"/>
      <c r="FQB483" s="49"/>
      <c r="FQC483" s="49"/>
      <c r="FQD483" s="49"/>
      <c r="FQE483" s="49"/>
      <c r="FQF483" s="49"/>
      <c r="FQG483" s="49"/>
      <c r="FQH483" s="49"/>
      <c r="FQI483" s="49"/>
      <c r="FQJ483" s="49"/>
      <c r="FQK483" s="49"/>
      <c r="FQL483" s="49"/>
      <c r="FQM483" s="49"/>
      <c r="FQN483" s="49"/>
      <c r="FQO483" s="49"/>
      <c r="FQP483" s="49"/>
      <c r="FQQ483" s="49"/>
      <c r="FQR483" s="49"/>
      <c r="FQS483" s="49"/>
      <c r="FQT483" s="49"/>
      <c r="FQU483" s="49"/>
      <c r="FQV483" s="49"/>
      <c r="FQW483" s="49"/>
      <c r="FQX483" s="49"/>
      <c r="FQY483" s="49"/>
      <c r="FQZ483" s="49"/>
      <c r="FRA483" s="49"/>
      <c r="FRB483" s="49"/>
      <c r="FRC483" s="49"/>
      <c r="FRD483" s="49"/>
      <c r="FRE483" s="49"/>
      <c r="FRF483" s="49"/>
      <c r="FRG483" s="49"/>
      <c r="FRH483" s="49"/>
      <c r="FRI483" s="49"/>
      <c r="FRJ483" s="49"/>
      <c r="FRK483" s="49"/>
      <c r="FRL483" s="49"/>
      <c r="FRM483" s="49"/>
      <c r="FRN483" s="49"/>
      <c r="FRO483" s="49"/>
      <c r="FRP483" s="49"/>
      <c r="FRQ483" s="49"/>
      <c r="FRR483" s="49"/>
      <c r="FRS483" s="49"/>
      <c r="FRT483" s="49"/>
      <c r="FRU483" s="49"/>
      <c r="FRV483" s="49"/>
      <c r="FRW483" s="49"/>
      <c r="FRX483" s="49"/>
      <c r="FRY483" s="49"/>
      <c r="FRZ483" s="49"/>
      <c r="FSA483" s="49"/>
      <c r="FSB483" s="49"/>
      <c r="FSC483" s="49"/>
      <c r="FSD483" s="49"/>
      <c r="FSE483" s="49"/>
      <c r="FSF483" s="49"/>
      <c r="FSG483" s="49"/>
      <c r="FSH483" s="49"/>
      <c r="FSI483" s="49"/>
      <c r="FSJ483" s="49"/>
      <c r="FSK483" s="49"/>
      <c r="FSL483" s="49"/>
      <c r="FSM483" s="49"/>
      <c r="FSN483" s="49"/>
      <c r="FSO483" s="49"/>
      <c r="FSP483" s="49"/>
      <c r="FSQ483" s="49"/>
      <c r="FSR483" s="49"/>
      <c r="FSS483" s="49"/>
      <c r="FST483" s="49"/>
      <c r="FSU483" s="49"/>
      <c r="FSV483" s="49"/>
      <c r="FSW483" s="49"/>
      <c r="FSX483" s="49"/>
      <c r="FSY483" s="49"/>
      <c r="FSZ483" s="49"/>
      <c r="FTA483" s="49"/>
      <c r="FTB483" s="49"/>
      <c r="FTC483" s="49"/>
      <c r="FTD483" s="49"/>
      <c r="FTE483" s="49"/>
      <c r="FTF483" s="49"/>
      <c r="FTG483" s="49"/>
      <c r="FTH483" s="49"/>
      <c r="FTI483" s="49"/>
      <c r="FTJ483" s="49"/>
      <c r="FTK483" s="49"/>
      <c r="FTL483" s="49"/>
      <c r="FTM483" s="49"/>
      <c r="FTN483" s="49"/>
      <c r="FTO483" s="49"/>
      <c r="FTP483" s="49"/>
      <c r="FTQ483" s="49"/>
      <c r="FTR483" s="49"/>
      <c r="FTS483" s="49"/>
      <c r="FTT483" s="49"/>
      <c r="FTU483" s="49"/>
      <c r="FTV483" s="49"/>
      <c r="FTW483" s="49"/>
      <c r="FTX483" s="49"/>
      <c r="FTY483" s="49"/>
      <c r="FTZ483" s="49"/>
      <c r="FUA483" s="49"/>
      <c r="FUB483" s="49"/>
      <c r="FUC483" s="49"/>
      <c r="FUD483" s="49"/>
      <c r="FUE483" s="49"/>
      <c r="FUF483" s="49"/>
      <c r="FUG483" s="49"/>
      <c r="FUH483" s="49"/>
      <c r="FUI483" s="49"/>
      <c r="FUJ483" s="49"/>
      <c r="FUK483" s="49"/>
      <c r="FUL483" s="49"/>
      <c r="FUM483" s="49"/>
      <c r="FUN483" s="49"/>
      <c r="FUO483" s="49"/>
      <c r="FUP483" s="49"/>
      <c r="FUQ483" s="49"/>
      <c r="FUR483" s="49"/>
      <c r="FUS483" s="49"/>
      <c r="FUT483" s="49"/>
      <c r="FUU483" s="49"/>
      <c r="FUV483" s="49"/>
      <c r="FUW483" s="49"/>
      <c r="FUX483" s="49"/>
      <c r="FUY483" s="49"/>
      <c r="FUZ483" s="49"/>
      <c r="FVA483" s="49"/>
      <c r="FVB483" s="49"/>
      <c r="FVC483" s="49"/>
      <c r="FVD483" s="49"/>
      <c r="FVE483" s="49"/>
      <c r="FVF483" s="49"/>
      <c r="FVG483" s="49"/>
      <c r="FVH483" s="49"/>
      <c r="FVI483" s="49"/>
      <c r="FVJ483" s="49"/>
      <c r="FVK483" s="49"/>
      <c r="FVL483" s="49"/>
      <c r="FVM483" s="49"/>
      <c r="FVN483" s="49"/>
      <c r="FVO483" s="49"/>
      <c r="FVP483" s="49"/>
      <c r="FVQ483" s="49"/>
      <c r="FVR483" s="49"/>
      <c r="FVS483" s="49"/>
      <c r="FVT483" s="49"/>
      <c r="FVU483" s="49"/>
      <c r="FVV483" s="49"/>
      <c r="FVW483" s="49"/>
      <c r="FVX483" s="49"/>
      <c r="FVY483" s="49"/>
      <c r="FVZ483" s="49"/>
      <c r="FWA483" s="49"/>
      <c r="FWB483" s="49"/>
      <c r="FWC483" s="49"/>
      <c r="FWD483" s="49"/>
      <c r="FWE483" s="49"/>
      <c r="FWF483" s="49"/>
      <c r="FWG483" s="49"/>
      <c r="FWH483" s="49"/>
      <c r="FWI483" s="49"/>
      <c r="FWJ483" s="49"/>
      <c r="FWK483" s="49"/>
      <c r="FWL483" s="49"/>
      <c r="FWM483" s="49"/>
      <c r="FWN483" s="49"/>
      <c r="FWO483" s="49"/>
      <c r="FWP483" s="49"/>
      <c r="FWQ483" s="49"/>
      <c r="FWR483" s="49"/>
      <c r="FWS483" s="49"/>
      <c r="FWT483" s="49"/>
      <c r="FWU483" s="49"/>
      <c r="FWV483" s="49"/>
      <c r="FWW483" s="49"/>
      <c r="FWX483" s="49"/>
      <c r="FWY483" s="49"/>
      <c r="FWZ483" s="49"/>
      <c r="FXA483" s="49"/>
      <c r="FXB483" s="49"/>
      <c r="FXC483" s="49"/>
      <c r="FXD483" s="49"/>
      <c r="FXE483" s="49"/>
      <c r="FXF483" s="49"/>
      <c r="FXG483" s="49"/>
      <c r="FXH483" s="49"/>
      <c r="FXI483" s="49"/>
      <c r="FXJ483" s="49"/>
      <c r="FXK483" s="49"/>
      <c r="FXL483" s="49"/>
      <c r="FXM483" s="49"/>
      <c r="FXN483" s="49"/>
      <c r="FXO483" s="49"/>
      <c r="FXP483" s="49"/>
      <c r="FXQ483" s="49"/>
      <c r="FXR483" s="49"/>
      <c r="FXS483" s="49"/>
      <c r="FXT483" s="49"/>
      <c r="FXU483" s="49"/>
      <c r="FXV483" s="49"/>
      <c r="FXW483" s="49"/>
      <c r="FXX483" s="49"/>
      <c r="FXY483" s="49"/>
      <c r="FXZ483" s="49"/>
      <c r="FYA483" s="49"/>
      <c r="FYB483" s="49"/>
      <c r="FYC483" s="49"/>
      <c r="FYD483" s="49"/>
      <c r="FYE483" s="49"/>
      <c r="FYF483" s="49"/>
      <c r="FYG483" s="49"/>
      <c r="FYH483" s="49"/>
      <c r="FYI483" s="49"/>
      <c r="FYJ483" s="49"/>
      <c r="FYK483" s="49"/>
      <c r="FYL483" s="49"/>
      <c r="FYM483" s="49"/>
      <c r="FYN483" s="49"/>
      <c r="FYO483" s="49"/>
      <c r="FYP483" s="49"/>
      <c r="FYQ483" s="49"/>
      <c r="FYR483" s="49"/>
      <c r="FYS483" s="49"/>
      <c r="FYT483" s="49"/>
      <c r="FYU483" s="49"/>
      <c r="FYV483" s="49"/>
      <c r="FYW483" s="49"/>
      <c r="FYX483" s="49"/>
      <c r="FYY483" s="49"/>
      <c r="FYZ483" s="49"/>
      <c r="FZA483" s="49"/>
      <c r="FZB483" s="49"/>
      <c r="FZC483" s="49"/>
      <c r="FZD483" s="49"/>
      <c r="FZE483" s="49"/>
      <c r="FZF483" s="49"/>
      <c r="FZG483" s="49"/>
      <c r="FZH483" s="49"/>
      <c r="FZI483" s="49"/>
      <c r="FZJ483" s="49"/>
      <c r="FZK483" s="49"/>
      <c r="FZL483" s="49"/>
      <c r="FZM483" s="49"/>
      <c r="FZN483" s="49"/>
      <c r="FZO483" s="49"/>
      <c r="FZP483" s="49"/>
      <c r="FZQ483" s="49"/>
      <c r="FZR483" s="49"/>
      <c r="FZS483" s="49"/>
      <c r="FZT483" s="49"/>
      <c r="FZU483" s="49"/>
      <c r="FZV483" s="49"/>
      <c r="FZW483" s="49"/>
      <c r="FZX483" s="49"/>
      <c r="FZY483" s="49"/>
      <c r="FZZ483" s="49"/>
      <c r="GAA483" s="49"/>
      <c r="GAB483" s="49"/>
      <c r="GAC483" s="49"/>
      <c r="GAD483" s="49"/>
      <c r="GAE483" s="49"/>
      <c r="GAF483" s="49"/>
      <c r="GAG483" s="49"/>
      <c r="GAH483" s="49"/>
      <c r="GAI483" s="49"/>
      <c r="GAJ483" s="49"/>
      <c r="GAK483" s="49"/>
      <c r="GAL483" s="49"/>
      <c r="GAM483" s="49"/>
      <c r="GAN483" s="49"/>
      <c r="GAO483" s="49"/>
      <c r="GAP483" s="49"/>
      <c r="GAQ483" s="49"/>
      <c r="GAR483" s="49"/>
      <c r="GAS483" s="49"/>
      <c r="GAT483" s="49"/>
      <c r="GAU483" s="49"/>
      <c r="GAV483" s="49"/>
      <c r="GAW483" s="49"/>
      <c r="GAX483" s="49"/>
      <c r="GAY483" s="49"/>
      <c r="GAZ483" s="49"/>
      <c r="GBA483" s="49"/>
      <c r="GBB483" s="49"/>
      <c r="GBC483" s="49"/>
      <c r="GBD483" s="49"/>
      <c r="GBE483" s="49"/>
      <c r="GBF483" s="49"/>
      <c r="GBG483" s="49"/>
      <c r="GBH483" s="49"/>
      <c r="GBI483" s="49"/>
      <c r="GBJ483" s="49"/>
      <c r="GBK483" s="49"/>
      <c r="GBL483" s="49"/>
      <c r="GBM483" s="49"/>
      <c r="GBN483" s="49"/>
      <c r="GBO483" s="49"/>
      <c r="GBP483" s="49"/>
      <c r="GBQ483" s="49"/>
      <c r="GBR483" s="49"/>
      <c r="GBS483" s="49"/>
      <c r="GBT483" s="49"/>
      <c r="GBU483" s="49"/>
      <c r="GBV483" s="49"/>
      <c r="GBW483" s="49"/>
      <c r="GBX483" s="49"/>
      <c r="GBY483" s="49"/>
      <c r="GBZ483" s="49"/>
      <c r="GCA483" s="49"/>
      <c r="GCB483" s="49"/>
      <c r="GCC483" s="49"/>
      <c r="GCD483" s="49"/>
      <c r="GCE483" s="49"/>
      <c r="GCF483" s="49"/>
      <c r="GCG483" s="49"/>
      <c r="GCH483" s="49"/>
      <c r="GCI483" s="49"/>
      <c r="GCJ483" s="49"/>
      <c r="GCK483" s="49"/>
      <c r="GCL483" s="49"/>
      <c r="GCM483" s="49"/>
      <c r="GCN483" s="49"/>
      <c r="GCO483" s="49"/>
      <c r="GCP483" s="49"/>
      <c r="GCQ483" s="49"/>
      <c r="GCR483" s="49"/>
      <c r="GCS483" s="49"/>
      <c r="GCT483" s="49"/>
      <c r="GCU483" s="49"/>
      <c r="GCV483" s="49"/>
      <c r="GCW483" s="49"/>
      <c r="GCX483" s="49"/>
      <c r="GCY483" s="49"/>
      <c r="GCZ483" s="49"/>
      <c r="GDA483" s="49"/>
      <c r="GDB483" s="49"/>
      <c r="GDC483" s="49"/>
      <c r="GDD483" s="49"/>
      <c r="GDE483" s="49"/>
      <c r="GDF483" s="49"/>
      <c r="GDG483" s="49"/>
      <c r="GDH483" s="49"/>
      <c r="GDI483" s="49"/>
      <c r="GDJ483" s="49"/>
      <c r="GDK483" s="49"/>
      <c r="GDL483" s="49"/>
      <c r="GDM483" s="49"/>
      <c r="GDN483" s="49"/>
      <c r="GDO483" s="49"/>
      <c r="GDP483" s="49"/>
      <c r="GDQ483" s="49"/>
      <c r="GDR483" s="49"/>
      <c r="GDS483" s="49"/>
      <c r="GDT483" s="49"/>
      <c r="GDU483" s="49"/>
      <c r="GDV483" s="49"/>
      <c r="GDW483" s="49"/>
      <c r="GDX483" s="49"/>
      <c r="GDY483" s="49"/>
      <c r="GDZ483" s="49"/>
      <c r="GEA483" s="49"/>
      <c r="GEB483" s="49"/>
      <c r="GEC483" s="49"/>
      <c r="GED483" s="49"/>
      <c r="GEE483" s="49"/>
      <c r="GEF483" s="49"/>
      <c r="GEG483" s="49"/>
      <c r="GEH483" s="49"/>
      <c r="GEI483" s="49"/>
      <c r="GEJ483" s="49"/>
      <c r="GEK483" s="49"/>
      <c r="GEL483" s="49"/>
      <c r="GEM483" s="49"/>
      <c r="GEN483" s="49"/>
      <c r="GEO483" s="49"/>
      <c r="GEP483" s="49"/>
      <c r="GEQ483" s="49"/>
      <c r="GER483" s="49"/>
      <c r="GES483" s="49"/>
      <c r="GET483" s="49"/>
      <c r="GEU483" s="49"/>
      <c r="GEV483" s="49"/>
      <c r="GEW483" s="49"/>
      <c r="GEX483" s="49"/>
      <c r="GEY483" s="49"/>
      <c r="GEZ483" s="49"/>
      <c r="GFA483" s="49"/>
      <c r="GFB483" s="49"/>
      <c r="GFC483" s="49"/>
      <c r="GFD483" s="49"/>
      <c r="GFE483" s="49"/>
      <c r="GFF483" s="49"/>
      <c r="GFG483" s="49"/>
      <c r="GFH483" s="49"/>
      <c r="GFI483" s="49"/>
      <c r="GFJ483" s="49"/>
      <c r="GFK483" s="49"/>
      <c r="GFL483" s="49"/>
      <c r="GFM483" s="49"/>
      <c r="GFN483" s="49"/>
      <c r="GFO483" s="49"/>
      <c r="GFP483" s="49"/>
      <c r="GFQ483" s="49"/>
      <c r="GFR483" s="49"/>
      <c r="GFS483" s="49"/>
      <c r="GFT483" s="49"/>
      <c r="GFU483" s="49"/>
      <c r="GFV483" s="49"/>
      <c r="GFW483" s="49"/>
      <c r="GFX483" s="49"/>
      <c r="GFY483" s="49"/>
      <c r="GFZ483" s="49"/>
      <c r="GGA483" s="49"/>
      <c r="GGB483" s="49"/>
      <c r="GGC483" s="49"/>
      <c r="GGD483" s="49"/>
      <c r="GGE483" s="49"/>
      <c r="GGF483" s="49"/>
      <c r="GGG483" s="49"/>
      <c r="GGH483" s="49"/>
      <c r="GGI483" s="49"/>
      <c r="GGJ483" s="49"/>
      <c r="GGK483" s="49"/>
      <c r="GGL483" s="49"/>
      <c r="GGM483" s="49"/>
      <c r="GGN483" s="49"/>
      <c r="GGO483" s="49"/>
      <c r="GGP483" s="49"/>
      <c r="GGQ483" s="49"/>
      <c r="GGR483" s="49"/>
      <c r="GGS483" s="49"/>
      <c r="GGT483" s="49"/>
      <c r="GGU483" s="49"/>
      <c r="GGV483" s="49"/>
      <c r="GGW483" s="49"/>
      <c r="GGX483" s="49"/>
      <c r="GGY483" s="49"/>
      <c r="GGZ483" s="49"/>
      <c r="GHA483" s="49"/>
      <c r="GHB483" s="49"/>
      <c r="GHC483" s="49"/>
      <c r="GHD483" s="49"/>
      <c r="GHE483" s="49"/>
      <c r="GHF483" s="49"/>
      <c r="GHG483" s="49"/>
      <c r="GHH483" s="49"/>
      <c r="GHI483" s="49"/>
      <c r="GHJ483" s="49"/>
      <c r="GHK483" s="49"/>
      <c r="GHL483" s="49"/>
      <c r="GHM483" s="49"/>
      <c r="GHN483" s="49"/>
      <c r="GHO483" s="49"/>
      <c r="GHP483" s="49"/>
      <c r="GHQ483" s="49"/>
      <c r="GHR483" s="49"/>
      <c r="GHS483" s="49"/>
      <c r="GHT483" s="49"/>
      <c r="GHU483" s="49"/>
      <c r="GHV483" s="49"/>
      <c r="GHW483" s="49"/>
      <c r="GHX483" s="49"/>
      <c r="GHY483" s="49"/>
      <c r="GHZ483" s="49"/>
      <c r="GIA483" s="49"/>
      <c r="GIB483" s="49"/>
      <c r="GIC483" s="49"/>
      <c r="GID483" s="49"/>
      <c r="GIE483" s="49"/>
      <c r="GIF483" s="49"/>
      <c r="GIG483" s="49"/>
      <c r="GIH483" s="49"/>
      <c r="GII483" s="49"/>
      <c r="GIJ483" s="49"/>
      <c r="GIK483" s="49"/>
      <c r="GIL483" s="49"/>
      <c r="GIM483" s="49"/>
      <c r="GIN483" s="49"/>
      <c r="GIO483" s="49"/>
      <c r="GIP483" s="49"/>
      <c r="GIQ483" s="49"/>
      <c r="GIR483" s="49"/>
      <c r="GIS483" s="49"/>
      <c r="GIT483" s="49"/>
      <c r="GIU483" s="49"/>
      <c r="GIV483" s="49"/>
      <c r="GIW483" s="49"/>
      <c r="GIX483" s="49"/>
      <c r="GIY483" s="49"/>
      <c r="GIZ483" s="49"/>
      <c r="GJA483" s="49"/>
      <c r="GJB483" s="49"/>
      <c r="GJC483" s="49"/>
      <c r="GJD483" s="49"/>
      <c r="GJE483" s="49"/>
      <c r="GJF483" s="49"/>
      <c r="GJG483" s="49"/>
      <c r="GJH483" s="49"/>
      <c r="GJI483" s="49"/>
      <c r="GJJ483" s="49"/>
      <c r="GJK483" s="49"/>
      <c r="GJL483" s="49"/>
      <c r="GJM483" s="49"/>
      <c r="GJN483" s="49"/>
      <c r="GJO483" s="49"/>
      <c r="GJP483" s="49"/>
      <c r="GJQ483" s="49"/>
      <c r="GJR483" s="49"/>
      <c r="GJS483" s="49"/>
      <c r="GJT483" s="49"/>
      <c r="GJU483" s="49"/>
      <c r="GJV483" s="49"/>
      <c r="GJW483" s="49"/>
      <c r="GJX483" s="49"/>
      <c r="GJY483" s="49"/>
      <c r="GJZ483" s="49"/>
      <c r="GKA483" s="49"/>
      <c r="GKB483" s="49"/>
      <c r="GKC483" s="49"/>
      <c r="GKD483" s="49"/>
      <c r="GKE483" s="49"/>
      <c r="GKF483" s="49"/>
      <c r="GKG483" s="49"/>
      <c r="GKH483" s="49"/>
      <c r="GKI483" s="49"/>
      <c r="GKJ483" s="49"/>
      <c r="GKK483" s="49"/>
      <c r="GKL483" s="49"/>
      <c r="GKM483" s="49"/>
      <c r="GKN483" s="49"/>
      <c r="GKO483" s="49"/>
      <c r="GKP483" s="49"/>
      <c r="GKQ483" s="49"/>
      <c r="GKR483" s="49"/>
      <c r="GKS483" s="49"/>
      <c r="GKT483" s="49"/>
      <c r="GKU483" s="49"/>
      <c r="GKV483" s="49"/>
      <c r="GKW483" s="49"/>
      <c r="GKX483" s="49"/>
      <c r="GKY483" s="49"/>
      <c r="GKZ483" s="49"/>
      <c r="GLA483" s="49"/>
      <c r="GLB483" s="49"/>
      <c r="GLC483" s="49"/>
      <c r="GLD483" s="49"/>
      <c r="GLE483" s="49"/>
      <c r="GLF483" s="49"/>
      <c r="GLG483" s="49"/>
      <c r="GLH483" s="49"/>
      <c r="GLI483" s="49"/>
      <c r="GLJ483" s="49"/>
      <c r="GLK483" s="49"/>
      <c r="GLL483" s="49"/>
      <c r="GLM483" s="49"/>
      <c r="GLN483" s="49"/>
      <c r="GLO483" s="49"/>
      <c r="GLP483" s="49"/>
      <c r="GLQ483" s="49"/>
      <c r="GLR483" s="49"/>
      <c r="GLS483" s="49"/>
      <c r="GLT483" s="49"/>
      <c r="GLU483" s="49"/>
      <c r="GLV483" s="49"/>
      <c r="GLW483" s="49"/>
      <c r="GLX483" s="49"/>
      <c r="GLY483" s="49"/>
      <c r="GLZ483" s="49"/>
      <c r="GMA483" s="49"/>
      <c r="GMB483" s="49"/>
      <c r="GMC483" s="49"/>
      <c r="GMD483" s="49"/>
      <c r="GME483" s="49"/>
      <c r="GMF483" s="49"/>
      <c r="GMG483" s="49"/>
      <c r="GMH483" s="49"/>
      <c r="GMI483" s="49"/>
      <c r="GMJ483" s="49"/>
      <c r="GMK483" s="49"/>
      <c r="GML483" s="49"/>
      <c r="GMM483" s="49"/>
      <c r="GMN483" s="49"/>
      <c r="GMO483" s="49"/>
      <c r="GMP483" s="49"/>
      <c r="GMQ483" s="49"/>
      <c r="GMR483" s="49"/>
      <c r="GMS483" s="49"/>
      <c r="GMT483" s="49"/>
      <c r="GMU483" s="49"/>
      <c r="GMV483" s="49"/>
      <c r="GMW483" s="49"/>
      <c r="GMX483" s="49"/>
      <c r="GMY483" s="49"/>
      <c r="GMZ483" s="49"/>
      <c r="GNA483" s="49"/>
      <c r="GNB483" s="49"/>
      <c r="GNC483" s="49"/>
      <c r="GND483" s="49"/>
      <c r="GNE483" s="49"/>
      <c r="GNF483" s="49"/>
      <c r="GNG483" s="49"/>
      <c r="GNH483" s="49"/>
      <c r="GNI483" s="49"/>
      <c r="GNJ483" s="49"/>
      <c r="GNK483" s="49"/>
      <c r="GNL483" s="49"/>
      <c r="GNM483" s="49"/>
      <c r="GNN483" s="49"/>
      <c r="GNO483" s="49"/>
      <c r="GNP483" s="49"/>
      <c r="GNQ483" s="49"/>
      <c r="GNR483" s="49"/>
      <c r="GNS483" s="49"/>
      <c r="GNT483" s="49"/>
      <c r="GNU483" s="49"/>
      <c r="GNV483" s="49"/>
      <c r="GNW483" s="49"/>
      <c r="GNX483" s="49"/>
      <c r="GNY483" s="49"/>
      <c r="GNZ483" s="49"/>
      <c r="GOA483" s="49"/>
      <c r="GOB483" s="49"/>
      <c r="GOC483" s="49"/>
      <c r="GOD483" s="49"/>
      <c r="GOE483" s="49"/>
      <c r="GOF483" s="49"/>
      <c r="GOG483" s="49"/>
      <c r="GOH483" s="49"/>
      <c r="GOI483" s="49"/>
      <c r="GOJ483" s="49"/>
      <c r="GOK483" s="49"/>
      <c r="GOL483" s="49"/>
      <c r="GOM483" s="49"/>
      <c r="GON483" s="49"/>
      <c r="GOO483" s="49"/>
      <c r="GOP483" s="49"/>
      <c r="GOQ483" s="49"/>
      <c r="GOR483" s="49"/>
      <c r="GOS483" s="49"/>
      <c r="GOT483" s="49"/>
      <c r="GOU483" s="49"/>
      <c r="GOV483" s="49"/>
      <c r="GOW483" s="49"/>
      <c r="GOX483" s="49"/>
      <c r="GOY483" s="49"/>
      <c r="GOZ483" s="49"/>
      <c r="GPA483" s="49"/>
      <c r="GPB483" s="49"/>
      <c r="GPC483" s="49"/>
      <c r="GPD483" s="49"/>
      <c r="GPE483" s="49"/>
      <c r="GPF483" s="49"/>
      <c r="GPG483" s="49"/>
      <c r="GPH483" s="49"/>
      <c r="GPI483" s="49"/>
      <c r="GPJ483" s="49"/>
      <c r="GPK483" s="49"/>
      <c r="GPL483" s="49"/>
      <c r="GPM483" s="49"/>
      <c r="GPN483" s="49"/>
      <c r="GPO483" s="49"/>
      <c r="GPP483" s="49"/>
      <c r="GPQ483" s="49"/>
      <c r="GPR483" s="49"/>
      <c r="GPS483" s="49"/>
      <c r="GPT483" s="49"/>
      <c r="GPU483" s="49"/>
      <c r="GPV483" s="49"/>
      <c r="GPW483" s="49"/>
      <c r="GPX483" s="49"/>
      <c r="GPY483" s="49"/>
      <c r="GPZ483" s="49"/>
      <c r="GQA483" s="49"/>
      <c r="GQB483" s="49"/>
      <c r="GQC483" s="49"/>
      <c r="GQD483" s="49"/>
      <c r="GQE483" s="49"/>
      <c r="GQF483" s="49"/>
      <c r="GQG483" s="49"/>
      <c r="GQH483" s="49"/>
      <c r="GQI483" s="49"/>
      <c r="GQJ483" s="49"/>
      <c r="GQK483" s="49"/>
      <c r="GQL483" s="49"/>
      <c r="GQM483" s="49"/>
      <c r="GQN483" s="49"/>
      <c r="GQO483" s="49"/>
      <c r="GQP483" s="49"/>
      <c r="GQQ483" s="49"/>
      <c r="GQR483" s="49"/>
      <c r="GQS483" s="49"/>
      <c r="GQT483" s="49"/>
      <c r="GQU483" s="49"/>
      <c r="GQV483" s="49"/>
      <c r="GQW483" s="49"/>
      <c r="GQX483" s="49"/>
      <c r="GQY483" s="49"/>
      <c r="GQZ483" s="49"/>
      <c r="GRA483" s="49"/>
      <c r="GRB483" s="49"/>
      <c r="GRC483" s="49"/>
      <c r="GRD483" s="49"/>
      <c r="GRE483" s="49"/>
      <c r="GRF483" s="49"/>
      <c r="GRG483" s="49"/>
      <c r="GRH483" s="49"/>
      <c r="GRI483" s="49"/>
      <c r="GRJ483" s="49"/>
      <c r="GRK483" s="49"/>
      <c r="GRL483" s="49"/>
      <c r="GRM483" s="49"/>
      <c r="GRN483" s="49"/>
      <c r="GRO483" s="49"/>
      <c r="GRP483" s="49"/>
      <c r="GRQ483" s="49"/>
      <c r="GRR483" s="49"/>
      <c r="GRS483" s="49"/>
      <c r="GRT483" s="49"/>
      <c r="GRU483" s="49"/>
      <c r="GRV483" s="49"/>
      <c r="GRW483" s="49"/>
      <c r="GRX483" s="49"/>
      <c r="GRY483" s="49"/>
      <c r="GRZ483" s="49"/>
      <c r="GSA483" s="49"/>
      <c r="GSB483" s="49"/>
      <c r="GSC483" s="49"/>
      <c r="GSD483" s="49"/>
      <c r="GSE483" s="49"/>
      <c r="GSF483" s="49"/>
      <c r="GSG483" s="49"/>
      <c r="GSH483" s="49"/>
      <c r="GSI483" s="49"/>
      <c r="GSJ483" s="49"/>
      <c r="GSK483" s="49"/>
      <c r="GSL483" s="49"/>
      <c r="GSM483" s="49"/>
      <c r="GSN483" s="49"/>
      <c r="GSO483" s="49"/>
      <c r="GSP483" s="49"/>
      <c r="GSQ483" s="49"/>
      <c r="GSR483" s="49"/>
      <c r="GSS483" s="49"/>
      <c r="GST483" s="49"/>
      <c r="GSU483" s="49"/>
      <c r="GSV483" s="49"/>
      <c r="GSW483" s="49"/>
      <c r="GSX483" s="49"/>
      <c r="GSY483" s="49"/>
      <c r="GSZ483" s="49"/>
      <c r="GTA483" s="49"/>
      <c r="GTB483" s="49"/>
      <c r="GTC483" s="49"/>
      <c r="GTD483" s="49"/>
      <c r="GTE483" s="49"/>
      <c r="GTF483" s="49"/>
      <c r="GTG483" s="49"/>
      <c r="GTH483" s="49"/>
      <c r="GTI483" s="49"/>
      <c r="GTJ483" s="49"/>
      <c r="GTK483" s="49"/>
      <c r="GTL483" s="49"/>
      <c r="GTM483" s="49"/>
      <c r="GTN483" s="49"/>
      <c r="GTO483" s="49"/>
      <c r="GTP483" s="49"/>
      <c r="GTQ483" s="49"/>
      <c r="GTR483" s="49"/>
      <c r="GTS483" s="49"/>
      <c r="GTT483" s="49"/>
      <c r="GTU483" s="49"/>
      <c r="GTV483" s="49"/>
      <c r="GTW483" s="49"/>
      <c r="GTX483" s="49"/>
      <c r="GTY483" s="49"/>
      <c r="GTZ483" s="49"/>
      <c r="GUA483" s="49"/>
      <c r="GUB483" s="49"/>
      <c r="GUC483" s="49"/>
      <c r="GUD483" s="49"/>
      <c r="GUE483" s="49"/>
      <c r="GUF483" s="49"/>
      <c r="GUG483" s="49"/>
      <c r="GUH483" s="49"/>
      <c r="GUI483" s="49"/>
      <c r="GUJ483" s="49"/>
      <c r="GUK483" s="49"/>
      <c r="GUL483" s="49"/>
      <c r="GUM483" s="49"/>
      <c r="GUN483" s="49"/>
      <c r="GUO483" s="49"/>
      <c r="GUP483" s="49"/>
      <c r="GUQ483" s="49"/>
      <c r="GUR483" s="49"/>
      <c r="GUS483" s="49"/>
      <c r="GUT483" s="49"/>
      <c r="GUU483" s="49"/>
      <c r="GUV483" s="49"/>
      <c r="GUW483" s="49"/>
      <c r="GUX483" s="49"/>
      <c r="GUY483" s="49"/>
      <c r="GUZ483" s="49"/>
      <c r="GVA483" s="49"/>
      <c r="GVB483" s="49"/>
      <c r="GVC483" s="49"/>
      <c r="GVD483" s="49"/>
      <c r="GVE483" s="49"/>
      <c r="GVF483" s="49"/>
      <c r="GVG483" s="49"/>
      <c r="GVH483" s="49"/>
      <c r="GVI483" s="49"/>
      <c r="GVJ483" s="49"/>
      <c r="GVK483" s="49"/>
      <c r="GVL483" s="49"/>
      <c r="GVM483" s="49"/>
      <c r="GVN483" s="49"/>
      <c r="GVO483" s="49"/>
      <c r="GVP483" s="49"/>
      <c r="GVQ483" s="49"/>
      <c r="GVR483" s="49"/>
      <c r="GVS483" s="49"/>
      <c r="GVT483" s="49"/>
      <c r="GVU483" s="49"/>
      <c r="GVV483" s="49"/>
      <c r="GVW483" s="49"/>
      <c r="GVX483" s="49"/>
      <c r="GVY483" s="49"/>
      <c r="GVZ483" s="49"/>
      <c r="GWA483" s="49"/>
      <c r="GWB483" s="49"/>
      <c r="GWC483" s="49"/>
      <c r="GWD483" s="49"/>
      <c r="GWE483" s="49"/>
      <c r="GWF483" s="49"/>
      <c r="GWG483" s="49"/>
      <c r="GWH483" s="49"/>
      <c r="GWI483" s="49"/>
      <c r="GWJ483" s="49"/>
      <c r="GWK483" s="49"/>
      <c r="GWL483" s="49"/>
      <c r="GWM483" s="49"/>
      <c r="GWN483" s="49"/>
      <c r="GWO483" s="49"/>
      <c r="GWP483" s="49"/>
      <c r="GWQ483" s="49"/>
      <c r="GWR483" s="49"/>
      <c r="GWS483" s="49"/>
      <c r="GWT483" s="49"/>
      <c r="GWU483" s="49"/>
      <c r="GWV483" s="49"/>
      <c r="GWW483" s="49"/>
      <c r="GWX483" s="49"/>
      <c r="GWY483" s="49"/>
      <c r="GWZ483" s="49"/>
      <c r="GXA483" s="49"/>
      <c r="GXB483" s="49"/>
      <c r="GXC483" s="49"/>
      <c r="GXD483" s="49"/>
      <c r="GXE483" s="49"/>
      <c r="GXF483" s="49"/>
      <c r="GXG483" s="49"/>
      <c r="GXH483" s="49"/>
      <c r="GXI483" s="49"/>
      <c r="GXJ483" s="49"/>
      <c r="GXK483" s="49"/>
      <c r="GXL483" s="49"/>
      <c r="GXM483" s="49"/>
      <c r="GXN483" s="49"/>
      <c r="GXO483" s="49"/>
      <c r="GXP483" s="49"/>
      <c r="GXQ483" s="49"/>
      <c r="GXR483" s="49"/>
      <c r="GXS483" s="49"/>
      <c r="GXT483" s="49"/>
      <c r="GXU483" s="49"/>
      <c r="GXV483" s="49"/>
      <c r="GXW483" s="49"/>
      <c r="GXX483" s="49"/>
      <c r="GXY483" s="49"/>
      <c r="GXZ483" s="49"/>
      <c r="GYA483" s="49"/>
      <c r="GYB483" s="49"/>
      <c r="GYC483" s="49"/>
      <c r="GYD483" s="49"/>
      <c r="GYE483" s="49"/>
      <c r="GYF483" s="49"/>
      <c r="GYG483" s="49"/>
      <c r="GYH483" s="49"/>
      <c r="GYI483" s="49"/>
      <c r="GYJ483" s="49"/>
      <c r="GYK483" s="49"/>
      <c r="GYL483" s="49"/>
      <c r="GYM483" s="49"/>
      <c r="GYN483" s="49"/>
      <c r="GYO483" s="49"/>
      <c r="GYP483" s="49"/>
      <c r="GYQ483" s="49"/>
      <c r="GYR483" s="49"/>
      <c r="GYS483" s="49"/>
      <c r="GYT483" s="49"/>
      <c r="GYU483" s="49"/>
      <c r="GYV483" s="49"/>
      <c r="GYW483" s="49"/>
      <c r="GYX483" s="49"/>
      <c r="GYY483" s="49"/>
      <c r="GYZ483" s="49"/>
      <c r="GZA483" s="49"/>
      <c r="GZB483" s="49"/>
      <c r="GZC483" s="49"/>
      <c r="GZD483" s="49"/>
      <c r="GZE483" s="49"/>
      <c r="GZF483" s="49"/>
      <c r="GZG483" s="49"/>
      <c r="GZH483" s="49"/>
      <c r="GZI483" s="49"/>
      <c r="GZJ483" s="49"/>
      <c r="GZK483" s="49"/>
      <c r="GZL483" s="49"/>
      <c r="GZM483" s="49"/>
      <c r="GZN483" s="49"/>
      <c r="GZO483" s="49"/>
      <c r="GZP483" s="49"/>
      <c r="GZQ483" s="49"/>
      <c r="GZR483" s="49"/>
      <c r="GZS483" s="49"/>
      <c r="GZT483" s="49"/>
      <c r="GZU483" s="49"/>
      <c r="GZV483" s="49"/>
      <c r="GZW483" s="49"/>
      <c r="GZX483" s="49"/>
      <c r="GZY483" s="49"/>
      <c r="GZZ483" s="49"/>
      <c r="HAA483" s="49"/>
      <c r="HAB483" s="49"/>
      <c r="HAC483" s="49"/>
      <c r="HAD483" s="49"/>
      <c r="HAE483" s="49"/>
      <c r="HAF483" s="49"/>
      <c r="HAG483" s="49"/>
      <c r="HAH483" s="49"/>
      <c r="HAI483" s="49"/>
      <c r="HAJ483" s="49"/>
      <c r="HAK483" s="49"/>
      <c r="HAL483" s="49"/>
      <c r="HAM483" s="49"/>
      <c r="HAN483" s="49"/>
      <c r="HAO483" s="49"/>
      <c r="HAP483" s="49"/>
      <c r="HAQ483" s="49"/>
      <c r="HAR483" s="49"/>
      <c r="HAS483" s="49"/>
      <c r="HAT483" s="49"/>
      <c r="HAU483" s="49"/>
      <c r="HAV483" s="49"/>
      <c r="HAW483" s="49"/>
      <c r="HAX483" s="49"/>
      <c r="HAY483" s="49"/>
      <c r="HAZ483" s="49"/>
      <c r="HBA483" s="49"/>
      <c r="HBB483" s="49"/>
      <c r="HBC483" s="49"/>
      <c r="HBD483" s="49"/>
      <c r="HBE483" s="49"/>
      <c r="HBF483" s="49"/>
      <c r="HBG483" s="49"/>
      <c r="HBH483" s="49"/>
      <c r="HBI483" s="49"/>
      <c r="HBJ483" s="49"/>
      <c r="HBK483" s="49"/>
      <c r="HBL483" s="49"/>
      <c r="HBM483" s="49"/>
      <c r="HBN483" s="49"/>
      <c r="HBO483" s="49"/>
      <c r="HBP483" s="49"/>
      <c r="HBQ483" s="49"/>
      <c r="HBR483" s="49"/>
      <c r="HBS483" s="49"/>
      <c r="HBT483" s="49"/>
      <c r="HBU483" s="49"/>
      <c r="HBV483" s="49"/>
      <c r="HBW483" s="49"/>
      <c r="HBX483" s="49"/>
      <c r="HBY483" s="49"/>
      <c r="HBZ483" s="49"/>
      <c r="HCA483" s="49"/>
      <c r="HCB483" s="49"/>
      <c r="HCC483" s="49"/>
      <c r="HCD483" s="49"/>
      <c r="HCE483" s="49"/>
      <c r="HCF483" s="49"/>
      <c r="HCG483" s="49"/>
      <c r="HCH483" s="49"/>
      <c r="HCI483" s="49"/>
      <c r="HCJ483" s="49"/>
      <c r="HCK483" s="49"/>
      <c r="HCL483" s="49"/>
      <c r="HCM483" s="49"/>
      <c r="HCN483" s="49"/>
      <c r="HCO483" s="49"/>
      <c r="HCP483" s="49"/>
      <c r="HCQ483" s="49"/>
      <c r="HCR483" s="49"/>
      <c r="HCS483" s="49"/>
      <c r="HCT483" s="49"/>
      <c r="HCU483" s="49"/>
      <c r="HCV483" s="49"/>
      <c r="HCW483" s="49"/>
      <c r="HCX483" s="49"/>
      <c r="HCY483" s="49"/>
      <c r="HCZ483" s="49"/>
      <c r="HDA483" s="49"/>
      <c r="HDB483" s="49"/>
      <c r="HDC483" s="49"/>
      <c r="HDD483" s="49"/>
      <c r="HDE483" s="49"/>
      <c r="HDF483" s="49"/>
      <c r="HDG483" s="49"/>
      <c r="HDH483" s="49"/>
      <c r="HDI483" s="49"/>
      <c r="HDJ483" s="49"/>
      <c r="HDK483" s="49"/>
      <c r="HDL483" s="49"/>
      <c r="HDM483" s="49"/>
      <c r="HDN483" s="49"/>
      <c r="HDO483" s="49"/>
      <c r="HDP483" s="49"/>
      <c r="HDQ483" s="49"/>
      <c r="HDR483" s="49"/>
      <c r="HDS483" s="49"/>
      <c r="HDT483" s="49"/>
      <c r="HDU483" s="49"/>
      <c r="HDV483" s="49"/>
      <c r="HDW483" s="49"/>
      <c r="HDX483" s="49"/>
      <c r="HDY483" s="49"/>
      <c r="HDZ483" s="49"/>
      <c r="HEA483" s="49"/>
      <c r="HEB483" s="49"/>
      <c r="HEC483" s="49"/>
      <c r="HED483" s="49"/>
      <c r="HEE483" s="49"/>
      <c r="HEF483" s="49"/>
      <c r="HEG483" s="49"/>
      <c r="HEH483" s="49"/>
      <c r="HEI483" s="49"/>
      <c r="HEJ483" s="49"/>
      <c r="HEK483" s="49"/>
      <c r="HEL483" s="49"/>
      <c r="HEM483" s="49"/>
      <c r="HEN483" s="49"/>
      <c r="HEO483" s="49"/>
      <c r="HEP483" s="49"/>
      <c r="HEQ483" s="49"/>
      <c r="HER483" s="49"/>
      <c r="HES483" s="49"/>
      <c r="HET483" s="49"/>
      <c r="HEU483" s="49"/>
      <c r="HEV483" s="49"/>
      <c r="HEW483" s="49"/>
      <c r="HEX483" s="49"/>
      <c r="HEY483" s="49"/>
      <c r="HEZ483" s="49"/>
      <c r="HFA483" s="49"/>
      <c r="HFB483" s="49"/>
      <c r="HFC483" s="49"/>
      <c r="HFD483" s="49"/>
      <c r="HFE483" s="49"/>
      <c r="HFF483" s="49"/>
      <c r="HFG483" s="49"/>
      <c r="HFH483" s="49"/>
      <c r="HFI483" s="49"/>
      <c r="HFJ483" s="49"/>
      <c r="HFK483" s="49"/>
      <c r="HFL483" s="49"/>
      <c r="HFM483" s="49"/>
      <c r="HFN483" s="49"/>
      <c r="HFO483" s="49"/>
      <c r="HFP483" s="49"/>
      <c r="HFQ483" s="49"/>
      <c r="HFR483" s="49"/>
      <c r="HFS483" s="49"/>
      <c r="HFT483" s="49"/>
      <c r="HFU483" s="49"/>
      <c r="HFV483" s="49"/>
      <c r="HFW483" s="49"/>
      <c r="HFX483" s="49"/>
      <c r="HFY483" s="49"/>
      <c r="HFZ483" s="49"/>
      <c r="HGA483" s="49"/>
      <c r="HGB483" s="49"/>
      <c r="HGC483" s="49"/>
      <c r="HGD483" s="49"/>
      <c r="HGE483" s="49"/>
      <c r="HGF483" s="49"/>
      <c r="HGG483" s="49"/>
      <c r="HGH483" s="49"/>
      <c r="HGI483" s="49"/>
      <c r="HGJ483" s="49"/>
      <c r="HGK483" s="49"/>
      <c r="HGL483" s="49"/>
      <c r="HGM483" s="49"/>
      <c r="HGN483" s="49"/>
      <c r="HGO483" s="49"/>
      <c r="HGP483" s="49"/>
      <c r="HGQ483" s="49"/>
      <c r="HGR483" s="49"/>
      <c r="HGS483" s="49"/>
      <c r="HGT483" s="49"/>
      <c r="HGU483" s="49"/>
      <c r="HGV483" s="49"/>
      <c r="HGW483" s="49"/>
      <c r="HGX483" s="49"/>
      <c r="HGY483" s="49"/>
      <c r="HGZ483" s="49"/>
      <c r="HHA483" s="49"/>
      <c r="HHB483" s="49"/>
      <c r="HHC483" s="49"/>
      <c r="HHD483" s="49"/>
      <c r="HHE483" s="49"/>
      <c r="HHF483" s="49"/>
      <c r="HHG483" s="49"/>
      <c r="HHH483" s="49"/>
      <c r="HHI483" s="49"/>
      <c r="HHJ483" s="49"/>
      <c r="HHK483" s="49"/>
      <c r="HHL483" s="49"/>
      <c r="HHM483" s="49"/>
      <c r="HHN483" s="49"/>
      <c r="HHO483" s="49"/>
      <c r="HHP483" s="49"/>
      <c r="HHQ483" s="49"/>
      <c r="HHR483" s="49"/>
      <c r="HHS483" s="49"/>
      <c r="HHT483" s="49"/>
      <c r="HHU483" s="49"/>
      <c r="HHV483" s="49"/>
      <c r="HHW483" s="49"/>
      <c r="HHX483" s="49"/>
      <c r="HHY483" s="49"/>
      <c r="HHZ483" s="49"/>
      <c r="HIA483" s="49"/>
      <c r="HIB483" s="49"/>
      <c r="HIC483" s="49"/>
      <c r="HID483" s="49"/>
      <c r="HIE483" s="49"/>
      <c r="HIF483" s="49"/>
      <c r="HIG483" s="49"/>
      <c r="HIH483" s="49"/>
      <c r="HII483" s="49"/>
      <c r="HIJ483" s="49"/>
      <c r="HIK483" s="49"/>
      <c r="HIL483" s="49"/>
      <c r="HIM483" s="49"/>
      <c r="HIN483" s="49"/>
      <c r="HIO483" s="49"/>
      <c r="HIP483" s="49"/>
      <c r="HIQ483" s="49"/>
      <c r="HIR483" s="49"/>
      <c r="HIS483" s="49"/>
      <c r="HIT483" s="49"/>
      <c r="HIU483" s="49"/>
      <c r="HIV483" s="49"/>
      <c r="HIW483" s="49"/>
      <c r="HIX483" s="49"/>
      <c r="HIY483" s="49"/>
      <c r="HIZ483" s="49"/>
      <c r="HJA483" s="49"/>
      <c r="HJB483" s="49"/>
      <c r="HJC483" s="49"/>
      <c r="HJD483" s="49"/>
      <c r="HJE483" s="49"/>
      <c r="HJF483" s="49"/>
      <c r="HJG483" s="49"/>
      <c r="HJH483" s="49"/>
      <c r="HJI483" s="49"/>
      <c r="HJJ483" s="49"/>
      <c r="HJK483" s="49"/>
      <c r="HJL483" s="49"/>
      <c r="HJM483" s="49"/>
      <c r="HJN483" s="49"/>
      <c r="HJO483" s="49"/>
      <c r="HJP483" s="49"/>
      <c r="HJQ483" s="49"/>
      <c r="HJR483" s="49"/>
      <c r="HJS483" s="49"/>
      <c r="HJT483" s="49"/>
      <c r="HJU483" s="49"/>
      <c r="HJV483" s="49"/>
      <c r="HJW483" s="49"/>
      <c r="HJX483" s="49"/>
      <c r="HJY483" s="49"/>
      <c r="HJZ483" s="49"/>
      <c r="HKA483" s="49"/>
      <c r="HKB483" s="49"/>
      <c r="HKC483" s="49"/>
      <c r="HKD483" s="49"/>
      <c r="HKE483" s="49"/>
      <c r="HKF483" s="49"/>
      <c r="HKG483" s="49"/>
      <c r="HKH483" s="49"/>
      <c r="HKI483" s="49"/>
      <c r="HKJ483" s="49"/>
      <c r="HKK483" s="49"/>
      <c r="HKL483" s="49"/>
      <c r="HKM483" s="49"/>
      <c r="HKN483" s="49"/>
      <c r="HKO483" s="49"/>
      <c r="HKP483" s="49"/>
      <c r="HKQ483" s="49"/>
      <c r="HKR483" s="49"/>
      <c r="HKS483" s="49"/>
      <c r="HKT483" s="49"/>
      <c r="HKU483" s="49"/>
      <c r="HKV483" s="49"/>
      <c r="HKW483" s="49"/>
      <c r="HKX483" s="49"/>
      <c r="HKY483" s="49"/>
      <c r="HKZ483" s="49"/>
      <c r="HLA483" s="49"/>
      <c r="HLB483" s="49"/>
      <c r="HLC483" s="49"/>
      <c r="HLD483" s="49"/>
      <c r="HLE483" s="49"/>
      <c r="HLF483" s="49"/>
      <c r="HLG483" s="49"/>
      <c r="HLH483" s="49"/>
      <c r="HLI483" s="49"/>
      <c r="HLJ483" s="49"/>
      <c r="HLK483" s="49"/>
      <c r="HLL483" s="49"/>
      <c r="HLM483" s="49"/>
      <c r="HLN483" s="49"/>
      <c r="HLO483" s="49"/>
      <c r="HLP483" s="49"/>
      <c r="HLQ483" s="49"/>
      <c r="HLR483" s="49"/>
      <c r="HLS483" s="49"/>
      <c r="HLT483" s="49"/>
      <c r="HLU483" s="49"/>
      <c r="HLV483" s="49"/>
      <c r="HLW483" s="49"/>
      <c r="HLX483" s="49"/>
      <c r="HLY483" s="49"/>
      <c r="HLZ483" s="49"/>
      <c r="HMA483" s="49"/>
      <c r="HMB483" s="49"/>
      <c r="HMC483" s="49"/>
      <c r="HMD483" s="49"/>
      <c r="HME483" s="49"/>
      <c r="HMF483" s="49"/>
      <c r="HMG483" s="49"/>
      <c r="HMH483" s="49"/>
      <c r="HMI483" s="49"/>
      <c r="HMJ483" s="49"/>
      <c r="HMK483" s="49"/>
      <c r="HML483" s="49"/>
      <c r="HMM483" s="49"/>
      <c r="HMN483" s="49"/>
      <c r="HMO483" s="49"/>
      <c r="HMP483" s="49"/>
      <c r="HMQ483" s="49"/>
      <c r="HMR483" s="49"/>
      <c r="HMS483" s="49"/>
      <c r="HMT483" s="49"/>
      <c r="HMU483" s="49"/>
      <c r="HMV483" s="49"/>
      <c r="HMW483" s="49"/>
      <c r="HMX483" s="49"/>
      <c r="HMY483" s="49"/>
      <c r="HMZ483" s="49"/>
      <c r="HNA483" s="49"/>
      <c r="HNB483" s="49"/>
      <c r="HNC483" s="49"/>
      <c r="HND483" s="49"/>
      <c r="HNE483" s="49"/>
      <c r="HNF483" s="49"/>
      <c r="HNG483" s="49"/>
      <c r="HNH483" s="49"/>
      <c r="HNI483" s="49"/>
      <c r="HNJ483" s="49"/>
      <c r="HNK483" s="49"/>
      <c r="HNL483" s="49"/>
      <c r="HNM483" s="49"/>
      <c r="HNN483" s="49"/>
      <c r="HNO483" s="49"/>
      <c r="HNP483" s="49"/>
      <c r="HNQ483" s="49"/>
      <c r="HNR483" s="49"/>
      <c r="HNS483" s="49"/>
      <c r="HNT483" s="49"/>
      <c r="HNU483" s="49"/>
      <c r="HNV483" s="49"/>
      <c r="HNW483" s="49"/>
      <c r="HNX483" s="49"/>
      <c r="HNY483" s="49"/>
      <c r="HNZ483" s="49"/>
      <c r="HOA483" s="49"/>
      <c r="HOB483" s="49"/>
      <c r="HOC483" s="49"/>
      <c r="HOD483" s="49"/>
      <c r="HOE483" s="49"/>
      <c r="HOF483" s="49"/>
      <c r="HOG483" s="49"/>
      <c r="HOH483" s="49"/>
      <c r="HOI483" s="49"/>
      <c r="HOJ483" s="49"/>
      <c r="HOK483" s="49"/>
      <c r="HOL483" s="49"/>
      <c r="HOM483" s="49"/>
      <c r="HON483" s="49"/>
      <c r="HOO483" s="49"/>
      <c r="HOP483" s="49"/>
      <c r="HOQ483" s="49"/>
      <c r="HOR483" s="49"/>
      <c r="HOS483" s="49"/>
      <c r="HOT483" s="49"/>
      <c r="HOU483" s="49"/>
      <c r="HOV483" s="49"/>
      <c r="HOW483" s="49"/>
      <c r="HOX483" s="49"/>
      <c r="HOY483" s="49"/>
      <c r="HOZ483" s="49"/>
      <c r="HPA483" s="49"/>
      <c r="HPB483" s="49"/>
      <c r="HPC483" s="49"/>
      <c r="HPD483" s="49"/>
      <c r="HPE483" s="49"/>
      <c r="HPF483" s="49"/>
      <c r="HPG483" s="49"/>
      <c r="HPH483" s="49"/>
      <c r="HPI483" s="49"/>
      <c r="HPJ483" s="49"/>
      <c r="HPK483" s="49"/>
      <c r="HPL483" s="49"/>
      <c r="HPM483" s="49"/>
      <c r="HPN483" s="49"/>
      <c r="HPO483" s="49"/>
      <c r="HPP483" s="49"/>
      <c r="HPQ483" s="49"/>
      <c r="HPR483" s="49"/>
      <c r="HPS483" s="49"/>
      <c r="HPT483" s="49"/>
      <c r="HPU483" s="49"/>
      <c r="HPV483" s="49"/>
      <c r="HPW483" s="49"/>
      <c r="HPX483" s="49"/>
      <c r="HPY483" s="49"/>
      <c r="HPZ483" s="49"/>
      <c r="HQA483" s="49"/>
      <c r="HQB483" s="49"/>
      <c r="HQC483" s="49"/>
      <c r="HQD483" s="49"/>
      <c r="HQE483" s="49"/>
      <c r="HQF483" s="49"/>
      <c r="HQG483" s="49"/>
      <c r="HQH483" s="49"/>
      <c r="HQI483" s="49"/>
      <c r="HQJ483" s="49"/>
      <c r="HQK483" s="49"/>
      <c r="HQL483" s="49"/>
      <c r="HQM483" s="49"/>
      <c r="HQN483" s="49"/>
      <c r="HQO483" s="49"/>
      <c r="HQP483" s="49"/>
      <c r="HQQ483" s="49"/>
      <c r="HQR483" s="49"/>
      <c r="HQS483" s="49"/>
      <c r="HQT483" s="49"/>
      <c r="HQU483" s="49"/>
      <c r="HQV483" s="49"/>
      <c r="HQW483" s="49"/>
      <c r="HQX483" s="49"/>
      <c r="HQY483" s="49"/>
      <c r="HQZ483" s="49"/>
      <c r="HRA483" s="49"/>
      <c r="HRB483" s="49"/>
      <c r="HRC483" s="49"/>
      <c r="HRD483" s="49"/>
      <c r="HRE483" s="49"/>
      <c r="HRF483" s="49"/>
      <c r="HRG483" s="49"/>
      <c r="HRH483" s="49"/>
      <c r="HRI483" s="49"/>
      <c r="HRJ483" s="49"/>
      <c r="HRK483" s="49"/>
      <c r="HRL483" s="49"/>
      <c r="HRM483" s="49"/>
      <c r="HRN483" s="49"/>
      <c r="HRO483" s="49"/>
      <c r="HRP483" s="49"/>
      <c r="HRQ483" s="49"/>
      <c r="HRR483" s="49"/>
      <c r="HRS483" s="49"/>
      <c r="HRT483" s="49"/>
      <c r="HRU483" s="49"/>
      <c r="HRV483" s="49"/>
      <c r="HRW483" s="49"/>
      <c r="HRX483" s="49"/>
      <c r="HRY483" s="49"/>
      <c r="HRZ483" s="49"/>
      <c r="HSA483" s="49"/>
      <c r="HSB483" s="49"/>
      <c r="HSC483" s="49"/>
      <c r="HSD483" s="49"/>
      <c r="HSE483" s="49"/>
      <c r="HSF483" s="49"/>
      <c r="HSG483" s="49"/>
      <c r="HSH483" s="49"/>
      <c r="HSI483" s="49"/>
      <c r="HSJ483" s="49"/>
      <c r="HSK483" s="49"/>
      <c r="HSL483" s="49"/>
      <c r="HSM483" s="49"/>
      <c r="HSN483" s="49"/>
      <c r="HSO483" s="49"/>
      <c r="HSP483" s="49"/>
      <c r="HSQ483" s="49"/>
      <c r="HSR483" s="49"/>
      <c r="HSS483" s="49"/>
      <c r="HST483" s="49"/>
      <c r="HSU483" s="49"/>
      <c r="HSV483" s="49"/>
      <c r="HSW483" s="49"/>
      <c r="HSX483" s="49"/>
      <c r="HSY483" s="49"/>
      <c r="HSZ483" s="49"/>
      <c r="HTA483" s="49"/>
      <c r="HTB483" s="49"/>
      <c r="HTC483" s="49"/>
      <c r="HTD483" s="49"/>
      <c r="HTE483" s="49"/>
      <c r="HTF483" s="49"/>
      <c r="HTG483" s="49"/>
      <c r="HTH483" s="49"/>
      <c r="HTI483" s="49"/>
      <c r="HTJ483" s="49"/>
      <c r="HTK483" s="49"/>
      <c r="HTL483" s="49"/>
      <c r="HTM483" s="49"/>
      <c r="HTN483" s="49"/>
      <c r="HTO483" s="49"/>
      <c r="HTP483" s="49"/>
      <c r="HTQ483" s="49"/>
      <c r="HTR483" s="49"/>
      <c r="HTS483" s="49"/>
      <c r="HTT483" s="49"/>
      <c r="HTU483" s="49"/>
      <c r="HTV483" s="49"/>
      <c r="HTW483" s="49"/>
      <c r="HTX483" s="49"/>
      <c r="HTY483" s="49"/>
      <c r="HTZ483" s="49"/>
      <c r="HUA483" s="49"/>
      <c r="HUB483" s="49"/>
      <c r="HUC483" s="49"/>
      <c r="HUD483" s="49"/>
      <c r="HUE483" s="49"/>
      <c r="HUF483" s="49"/>
      <c r="HUG483" s="49"/>
      <c r="HUH483" s="49"/>
      <c r="HUI483" s="49"/>
      <c r="HUJ483" s="49"/>
      <c r="HUK483" s="49"/>
      <c r="HUL483" s="49"/>
      <c r="HUM483" s="49"/>
      <c r="HUN483" s="49"/>
      <c r="HUO483" s="49"/>
      <c r="HUP483" s="49"/>
      <c r="HUQ483" s="49"/>
      <c r="HUR483" s="49"/>
      <c r="HUS483" s="49"/>
      <c r="HUT483" s="49"/>
      <c r="HUU483" s="49"/>
      <c r="HUV483" s="49"/>
      <c r="HUW483" s="49"/>
      <c r="HUX483" s="49"/>
      <c r="HUY483" s="49"/>
      <c r="HUZ483" s="49"/>
      <c r="HVA483" s="49"/>
      <c r="HVB483" s="49"/>
      <c r="HVC483" s="49"/>
      <c r="HVD483" s="49"/>
      <c r="HVE483" s="49"/>
      <c r="HVF483" s="49"/>
      <c r="HVG483" s="49"/>
      <c r="HVH483" s="49"/>
      <c r="HVI483" s="49"/>
      <c r="HVJ483" s="49"/>
      <c r="HVK483" s="49"/>
      <c r="HVL483" s="49"/>
      <c r="HVM483" s="49"/>
      <c r="HVN483" s="49"/>
      <c r="HVO483" s="49"/>
      <c r="HVP483" s="49"/>
      <c r="HVQ483" s="49"/>
      <c r="HVR483" s="49"/>
      <c r="HVS483" s="49"/>
      <c r="HVT483" s="49"/>
      <c r="HVU483" s="49"/>
      <c r="HVV483" s="49"/>
      <c r="HVW483" s="49"/>
      <c r="HVX483" s="49"/>
      <c r="HVY483" s="49"/>
      <c r="HVZ483" s="49"/>
      <c r="HWA483" s="49"/>
      <c r="HWB483" s="49"/>
      <c r="HWC483" s="49"/>
      <c r="HWD483" s="49"/>
      <c r="HWE483" s="49"/>
      <c r="HWF483" s="49"/>
      <c r="HWG483" s="49"/>
      <c r="HWH483" s="49"/>
      <c r="HWI483" s="49"/>
      <c r="HWJ483" s="49"/>
      <c r="HWK483" s="49"/>
      <c r="HWL483" s="49"/>
      <c r="HWM483" s="49"/>
      <c r="HWN483" s="49"/>
      <c r="HWO483" s="49"/>
      <c r="HWP483" s="49"/>
      <c r="HWQ483" s="49"/>
      <c r="HWR483" s="49"/>
      <c r="HWS483" s="49"/>
      <c r="HWT483" s="49"/>
      <c r="HWU483" s="49"/>
      <c r="HWV483" s="49"/>
      <c r="HWW483" s="49"/>
      <c r="HWX483" s="49"/>
      <c r="HWY483" s="49"/>
      <c r="HWZ483" s="49"/>
      <c r="HXA483" s="49"/>
      <c r="HXB483" s="49"/>
      <c r="HXC483" s="49"/>
      <c r="HXD483" s="49"/>
      <c r="HXE483" s="49"/>
      <c r="HXF483" s="49"/>
      <c r="HXG483" s="49"/>
      <c r="HXH483" s="49"/>
      <c r="HXI483" s="49"/>
      <c r="HXJ483" s="49"/>
      <c r="HXK483" s="49"/>
      <c r="HXL483" s="49"/>
      <c r="HXM483" s="49"/>
      <c r="HXN483" s="49"/>
      <c r="HXO483" s="49"/>
      <c r="HXP483" s="49"/>
      <c r="HXQ483" s="49"/>
      <c r="HXR483" s="49"/>
      <c r="HXS483" s="49"/>
      <c r="HXT483" s="49"/>
      <c r="HXU483" s="49"/>
      <c r="HXV483" s="49"/>
      <c r="HXW483" s="49"/>
      <c r="HXX483" s="49"/>
      <c r="HXY483" s="49"/>
      <c r="HXZ483" s="49"/>
      <c r="HYA483" s="49"/>
      <c r="HYB483" s="49"/>
      <c r="HYC483" s="49"/>
      <c r="HYD483" s="49"/>
      <c r="HYE483" s="49"/>
      <c r="HYF483" s="49"/>
      <c r="HYG483" s="49"/>
      <c r="HYH483" s="49"/>
      <c r="HYI483" s="49"/>
      <c r="HYJ483" s="49"/>
      <c r="HYK483" s="49"/>
      <c r="HYL483" s="49"/>
      <c r="HYM483" s="49"/>
      <c r="HYN483" s="49"/>
      <c r="HYO483" s="49"/>
      <c r="HYP483" s="49"/>
      <c r="HYQ483" s="49"/>
      <c r="HYR483" s="49"/>
      <c r="HYS483" s="49"/>
      <c r="HYT483" s="49"/>
      <c r="HYU483" s="49"/>
      <c r="HYV483" s="49"/>
      <c r="HYW483" s="49"/>
      <c r="HYX483" s="49"/>
      <c r="HYY483" s="49"/>
      <c r="HYZ483" s="49"/>
      <c r="HZA483" s="49"/>
      <c r="HZB483" s="49"/>
      <c r="HZC483" s="49"/>
      <c r="HZD483" s="49"/>
      <c r="HZE483" s="49"/>
      <c r="HZF483" s="49"/>
      <c r="HZG483" s="49"/>
      <c r="HZH483" s="49"/>
      <c r="HZI483" s="49"/>
      <c r="HZJ483" s="49"/>
      <c r="HZK483" s="49"/>
      <c r="HZL483" s="49"/>
      <c r="HZM483" s="49"/>
      <c r="HZN483" s="49"/>
      <c r="HZO483" s="49"/>
      <c r="HZP483" s="49"/>
      <c r="HZQ483" s="49"/>
      <c r="HZR483" s="49"/>
      <c r="HZS483" s="49"/>
      <c r="HZT483" s="49"/>
      <c r="HZU483" s="49"/>
      <c r="HZV483" s="49"/>
      <c r="HZW483" s="49"/>
      <c r="HZX483" s="49"/>
      <c r="HZY483" s="49"/>
      <c r="HZZ483" s="49"/>
      <c r="IAA483" s="49"/>
      <c r="IAB483" s="49"/>
      <c r="IAC483" s="49"/>
      <c r="IAD483" s="49"/>
      <c r="IAE483" s="49"/>
      <c r="IAF483" s="49"/>
      <c r="IAG483" s="49"/>
      <c r="IAH483" s="49"/>
      <c r="IAI483" s="49"/>
      <c r="IAJ483" s="49"/>
      <c r="IAK483" s="49"/>
      <c r="IAL483" s="49"/>
      <c r="IAM483" s="49"/>
      <c r="IAN483" s="49"/>
      <c r="IAO483" s="49"/>
      <c r="IAP483" s="49"/>
      <c r="IAQ483" s="49"/>
      <c r="IAR483" s="49"/>
      <c r="IAS483" s="49"/>
      <c r="IAT483" s="49"/>
      <c r="IAU483" s="49"/>
      <c r="IAV483" s="49"/>
      <c r="IAW483" s="49"/>
      <c r="IAX483" s="49"/>
      <c r="IAY483" s="49"/>
      <c r="IAZ483" s="49"/>
      <c r="IBA483" s="49"/>
      <c r="IBB483" s="49"/>
      <c r="IBC483" s="49"/>
      <c r="IBD483" s="49"/>
      <c r="IBE483" s="49"/>
      <c r="IBF483" s="49"/>
      <c r="IBG483" s="49"/>
      <c r="IBH483" s="49"/>
      <c r="IBI483" s="49"/>
      <c r="IBJ483" s="49"/>
      <c r="IBK483" s="49"/>
      <c r="IBL483" s="49"/>
      <c r="IBM483" s="49"/>
      <c r="IBN483" s="49"/>
      <c r="IBO483" s="49"/>
      <c r="IBP483" s="49"/>
      <c r="IBQ483" s="49"/>
      <c r="IBR483" s="49"/>
      <c r="IBS483" s="49"/>
      <c r="IBT483" s="49"/>
      <c r="IBU483" s="49"/>
      <c r="IBV483" s="49"/>
      <c r="IBW483" s="49"/>
      <c r="IBX483" s="49"/>
      <c r="IBY483" s="49"/>
      <c r="IBZ483" s="49"/>
      <c r="ICA483" s="49"/>
      <c r="ICB483" s="49"/>
      <c r="ICC483" s="49"/>
      <c r="ICD483" s="49"/>
      <c r="ICE483" s="49"/>
      <c r="ICF483" s="49"/>
      <c r="ICG483" s="49"/>
      <c r="ICH483" s="49"/>
      <c r="ICI483" s="49"/>
      <c r="ICJ483" s="49"/>
      <c r="ICK483" s="49"/>
      <c r="ICL483" s="49"/>
      <c r="ICM483" s="49"/>
      <c r="ICN483" s="49"/>
      <c r="ICO483" s="49"/>
      <c r="ICP483" s="49"/>
      <c r="ICQ483" s="49"/>
      <c r="ICR483" s="49"/>
      <c r="ICS483" s="49"/>
      <c r="ICT483" s="49"/>
      <c r="ICU483" s="49"/>
      <c r="ICV483" s="49"/>
      <c r="ICW483" s="49"/>
      <c r="ICX483" s="49"/>
      <c r="ICY483" s="49"/>
      <c r="ICZ483" s="49"/>
      <c r="IDA483" s="49"/>
      <c r="IDB483" s="49"/>
      <c r="IDC483" s="49"/>
      <c r="IDD483" s="49"/>
      <c r="IDE483" s="49"/>
      <c r="IDF483" s="49"/>
      <c r="IDG483" s="49"/>
      <c r="IDH483" s="49"/>
      <c r="IDI483" s="49"/>
      <c r="IDJ483" s="49"/>
      <c r="IDK483" s="49"/>
      <c r="IDL483" s="49"/>
      <c r="IDM483" s="49"/>
      <c r="IDN483" s="49"/>
      <c r="IDO483" s="49"/>
      <c r="IDP483" s="49"/>
      <c r="IDQ483" s="49"/>
      <c r="IDR483" s="49"/>
      <c r="IDS483" s="49"/>
      <c r="IDT483" s="49"/>
      <c r="IDU483" s="49"/>
      <c r="IDV483" s="49"/>
      <c r="IDW483" s="49"/>
      <c r="IDX483" s="49"/>
      <c r="IDY483" s="49"/>
      <c r="IDZ483" s="49"/>
      <c r="IEA483" s="49"/>
      <c r="IEB483" s="49"/>
      <c r="IEC483" s="49"/>
      <c r="IED483" s="49"/>
      <c r="IEE483" s="49"/>
      <c r="IEF483" s="49"/>
      <c r="IEG483" s="49"/>
      <c r="IEH483" s="49"/>
      <c r="IEI483" s="49"/>
      <c r="IEJ483" s="49"/>
      <c r="IEK483" s="49"/>
      <c r="IEL483" s="49"/>
      <c r="IEM483" s="49"/>
      <c r="IEN483" s="49"/>
      <c r="IEO483" s="49"/>
      <c r="IEP483" s="49"/>
      <c r="IEQ483" s="49"/>
      <c r="IER483" s="49"/>
      <c r="IES483" s="49"/>
      <c r="IET483" s="49"/>
      <c r="IEU483" s="49"/>
      <c r="IEV483" s="49"/>
      <c r="IEW483" s="49"/>
      <c r="IEX483" s="49"/>
      <c r="IEY483" s="49"/>
      <c r="IEZ483" s="49"/>
      <c r="IFA483" s="49"/>
      <c r="IFB483" s="49"/>
      <c r="IFC483" s="49"/>
      <c r="IFD483" s="49"/>
      <c r="IFE483" s="49"/>
      <c r="IFF483" s="49"/>
      <c r="IFG483" s="49"/>
      <c r="IFH483" s="49"/>
      <c r="IFI483" s="49"/>
      <c r="IFJ483" s="49"/>
      <c r="IFK483" s="49"/>
      <c r="IFL483" s="49"/>
      <c r="IFM483" s="49"/>
      <c r="IFN483" s="49"/>
      <c r="IFO483" s="49"/>
      <c r="IFP483" s="49"/>
      <c r="IFQ483" s="49"/>
      <c r="IFR483" s="49"/>
      <c r="IFS483" s="49"/>
      <c r="IFT483" s="49"/>
      <c r="IFU483" s="49"/>
      <c r="IFV483" s="49"/>
      <c r="IFW483" s="49"/>
      <c r="IFX483" s="49"/>
      <c r="IFY483" s="49"/>
      <c r="IFZ483" s="49"/>
      <c r="IGA483" s="49"/>
      <c r="IGB483" s="49"/>
      <c r="IGC483" s="49"/>
      <c r="IGD483" s="49"/>
      <c r="IGE483" s="49"/>
      <c r="IGF483" s="49"/>
      <c r="IGG483" s="49"/>
      <c r="IGH483" s="49"/>
      <c r="IGI483" s="49"/>
      <c r="IGJ483" s="49"/>
      <c r="IGK483" s="49"/>
      <c r="IGL483" s="49"/>
      <c r="IGM483" s="49"/>
      <c r="IGN483" s="49"/>
      <c r="IGO483" s="49"/>
      <c r="IGP483" s="49"/>
      <c r="IGQ483" s="49"/>
      <c r="IGR483" s="49"/>
      <c r="IGS483" s="49"/>
      <c r="IGT483" s="49"/>
      <c r="IGU483" s="49"/>
      <c r="IGV483" s="49"/>
      <c r="IGW483" s="49"/>
      <c r="IGX483" s="49"/>
      <c r="IGY483" s="49"/>
      <c r="IGZ483" s="49"/>
      <c r="IHA483" s="49"/>
      <c r="IHB483" s="49"/>
      <c r="IHC483" s="49"/>
      <c r="IHD483" s="49"/>
      <c r="IHE483" s="49"/>
      <c r="IHF483" s="49"/>
      <c r="IHG483" s="49"/>
      <c r="IHH483" s="49"/>
      <c r="IHI483" s="49"/>
      <c r="IHJ483" s="49"/>
      <c r="IHK483" s="49"/>
      <c r="IHL483" s="49"/>
      <c r="IHM483" s="49"/>
      <c r="IHN483" s="49"/>
      <c r="IHO483" s="49"/>
      <c r="IHP483" s="49"/>
      <c r="IHQ483" s="49"/>
      <c r="IHR483" s="49"/>
      <c r="IHS483" s="49"/>
      <c r="IHT483" s="49"/>
      <c r="IHU483" s="49"/>
      <c r="IHV483" s="49"/>
      <c r="IHW483" s="49"/>
      <c r="IHX483" s="49"/>
      <c r="IHY483" s="49"/>
      <c r="IHZ483" s="49"/>
      <c r="IIA483" s="49"/>
      <c r="IIB483" s="49"/>
      <c r="IIC483" s="49"/>
      <c r="IID483" s="49"/>
      <c r="IIE483" s="49"/>
      <c r="IIF483" s="49"/>
      <c r="IIG483" s="49"/>
      <c r="IIH483" s="49"/>
      <c r="III483" s="49"/>
      <c r="IIJ483" s="49"/>
      <c r="IIK483" s="49"/>
      <c r="IIL483" s="49"/>
      <c r="IIM483" s="49"/>
      <c r="IIN483" s="49"/>
      <c r="IIO483" s="49"/>
      <c r="IIP483" s="49"/>
      <c r="IIQ483" s="49"/>
      <c r="IIR483" s="49"/>
      <c r="IIS483" s="49"/>
      <c r="IIT483" s="49"/>
      <c r="IIU483" s="49"/>
      <c r="IIV483" s="49"/>
      <c r="IIW483" s="49"/>
      <c r="IIX483" s="49"/>
      <c r="IIY483" s="49"/>
      <c r="IIZ483" s="49"/>
      <c r="IJA483" s="49"/>
      <c r="IJB483" s="49"/>
      <c r="IJC483" s="49"/>
      <c r="IJD483" s="49"/>
      <c r="IJE483" s="49"/>
      <c r="IJF483" s="49"/>
      <c r="IJG483" s="49"/>
      <c r="IJH483" s="49"/>
      <c r="IJI483" s="49"/>
      <c r="IJJ483" s="49"/>
      <c r="IJK483" s="49"/>
      <c r="IJL483" s="49"/>
      <c r="IJM483" s="49"/>
      <c r="IJN483" s="49"/>
      <c r="IJO483" s="49"/>
      <c r="IJP483" s="49"/>
      <c r="IJQ483" s="49"/>
      <c r="IJR483" s="49"/>
      <c r="IJS483" s="49"/>
      <c r="IJT483" s="49"/>
      <c r="IJU483" s="49"/>
      <c r="IJV483" s="49"/>
      <c r="IJW483" s="49"/>
      <c r="IJX483" s="49"/>
      <c r="IJY483" s="49"/>
      <c r="IJZ483" s="49"/>
      <c r="IKA483" s="49"/>
      <c r="IKB483" s="49"/>
      <c r="IKC483" s="49"/>
      <c r="IKD483" s="49"/>
      <c r="IKE483" s="49"/>
      <c r="IKF483" s="49"/>
      <c r="IKG483" s="49"/>
      <c r="IKH483" s="49"/>
      <c r="IKI483" s="49"/>
      <c r="IKJ483" s="49"/>
      <c r="IKK483" s="49"/>
      <c r="IKL483" s="49"/>
      <c r="IKM483" s="49"/>
      <c r="IKN483" s="49"/>
      <c r="IKO483" s="49"/>
      <c r="IKP483" s="49"/>
      <c r="IKQ483" s="49"/>
      <c r="IKR483" s="49"/>
      <c r="IKS483" s="49"/>
      <c r="IKT483" s="49"/>
      <c r="IKU483" s="49"/>
      <c r="IKV483" s="49"/>
      <c r="IKW483" s="49"/>
      <c r="IKX483" s="49"/>
      <c r="IKY483" s="49"/>
      <c r="IKZ483" s="49"/>
      <c r="ILA483" s="49"/>
      <c r="ILB483" s="49"/>
      <c r="ILC483" s="49"/>
      <c r="ILD483" s="49"/>
      <c r="ILE483" s="49"/>
      <c r="ILF483" s="49"/>
      <c r="ILG483" s="49"/>
      <c r="ILH483" s="49"/>
      <c r="ILI483" s="49"/>
      <c r="ILJ483" s="49"/>
      <c r="ILK483" s="49"/>
      <c r="ILL483" s="49"/>
      <c r="ILM483" s="49"/>
      <c r="ILN483" s="49"/>
      <c r="ILO483" s="49"/>
      <c r="ILP483" s="49"/>
      <c r="ILQ483" s="49"/>
      <c r="ILR483" s="49"/>
      <c r="ILS483" s="49"/>
      <c r="ILT483" s="49"/>
      <c r="ILU483" s="49"/>
      <c r="ILV483" s="49"/>
      <c r="ILW483" s="49"/>
      <c r="ILX483" s="49"/>
      <c r="ILY483" s="49"/>
      <c r="ILZ483" s="49"/>
      <c r="IMA483" s="49"/>
      <c r="IMB483" s="49"/>
      <c r="IMC483" s="49"/>
      <c r="IMD483" s="49"/>
      <c r="IME483" s="49"/>
      <c r="IMF483" s="49"/>
      <c r="IMG483" s="49"/>
      <c r="IMH483" s="49"/>
      <c r="IMI483" s="49"/>
      <c r="IMJ483" s="49"/>
      <c r="IMK483" s="49"/>
      <c r="IML483" s="49"/>
      <c r="IMM483" s="49"/>
      <c r="IMN483" s="49"/>
      <c r="IMO483" s="49"/>
      <c r="IMP483" s="49"/>
      <c r="IMQ483" s="49"/>
      <c r="IMR483" s="49"/>
      <c r="IMS483" s="49"/>
      <c r="IMT483" s="49"/>
      <c r="IMU483" s="49"/>
      <c r="IMV483" s="49"/>
      <c r="IMW483" s="49"/>
      <c r="IMX483" s="49"/>
      <c r="IMY483" s="49"/>
      <c r="IMZ483" s="49"/>
      <c r="INA483" s="49"/>
      <c r="INB483" s="49"/>
      <c r="INC483" s="49"/>
      <c r="IND483" s="49"/>
      <c r="INE483" s="49"/>
      <c r="INF483" s="49"/>
      <c r="ING483" s="49"/>
      <c r="INH483" s="49"/>
      <c r="INI483" s="49"/>
      <c r="INJ483" s="49"/>
      <c r="INK483" s="49"/>
      <c r="INL483" s="49"/>
      <c r="INM483" s="49"/>
      <c r="INN483" s="49"/>
      <c r="INO483" s="49"/>
      <c r="INP483" s="49"/>
      <c r="INQ483" s="49"/>
      <c r="INR483" s="49"/>
      <c r="INS483" s="49"/>
      <c r="INT483" s="49"/>
      <c r="INU483" s="49"/>
      <c r="INV483" s="49"/>
      <c r="INW483" s="49"/>
      <c r="INX483" s="49"/>
      <c r="INY483" s="49"/>
      <c r="INZ483" s="49"/>
      <c r="IOA483" s="49"/>
      <c r="IOB483" s="49"/>
      <c r="IOC483" s="49"/>
      <c r="IOD483" s="49"/>
      <c r="IOE483" s="49"/>
      <c r="IOF483" s="49"/>
      <c r="IOG483" s="49"/>
      <c r="IOH483" s="49"/>
      <c r="IOI483" s="49"/>
      <c r="IOJ483" s="49"/>
      <c r="IOK483" s="49"/>
      <c r="IOL483" s="49"/>
      <c r="IOM483" s="49"/>
      <c r="ION483" s="49"/>
      <c r="IOO483" s="49"/>
      <c r="IOP483" s="49"/>
      <c r="IOQ483" s="49"/>
      <c r="IOR483" s="49"/>
      <c r="IOS483" s="49"/>
      <c r="IOT483" s="49"/>
      <c r="IOU483" s="49"/>
      <c r="IOV483" s="49"/>
      <c r="IOW483" s="49"/>
      <c r="IOX483" s="49"/>
      <c r="IOY483" s="49"/>
      <c r="IOZ483" s="49"/>
      <c r="IPA483" s="49"/>
      <c r="IPB483" s="49"/>
      <c r="IPC483" s="49"/>
      <c r="IPD483" s="49"/>
      <c r="IPE483" s="49"/>
      <c r="IPF483" s="49"/>
      <c r="IPG483" s="49"/>
      <c r="IPH483" s="49"/>
      <c r="IPI483" s="49"/>
      <c r="IPJ483" s="49"/>
      <c r="IPK483" s="49"/>
      <c r="IPL483" s="49"/>
      <c r="IPM483" s="49"/>
      <c r="IPN483" s="49"/>
      <c r="IPO483" s="49"/>
      <c r="IPP483" s="49"/>
      <c r="IPQ483" s="49"/>
      <c r="IPR483" s="49"/>
      <c r="IPS483" s="49"/>
      <c r="IPT483" s="49"/>
      <c r="IPU483" s="49"/>
      <c r="IPV483" s="49"/>
      <c r="IPW483" s="49"/>
      <c r="IPX483" s="49"/>
      <c r="IPY483" s="49"/>
      <c r="IPZ483" s="49"/>
      <c r="IQA483" s="49"/>
      <c r="IQB483" s="49"/>
      <c r="IQC483" s="49"/>
      <c r="IQD483" s="49"/>
      <c r="IQE483" s="49"/>
      <c r="IQF483" s="49"/>
      <c r="IQG483" s="49"/>
      <c r="IQH483" s="49"/>
      <c r="IQI483" s="49"/>
      <c r="IQJ483" s="49"/>
      <c r="IQK483" s="49"/>
      <c r="IQL483" s="49"/>
      <c r="IQM483" s="49"/>
      <c r="IQN483" s="49"/>
      <c r="IQO483" s="49"/>
      <c r="IQP483" s="49"/>
      <c r="IQQ483" s="49"/>
      <c r="IQR483" s="49"/>
      <c r="IQS483" s="49"/>
      <c r="IQT483" s="49"/>
      <c r="IQU483" s="49"/>
      <c r="IQV483" s="49"/>
      <c r="IQW483" s="49"/>
      <c r="IQX483" s="49"/>
      <c r="IQY483" s="49"/>
      <c r="IQZ483" s="49"/>
      <c r="IRA483" s="49"/>
      <c r="IRB483" s="49"/>
      <c r="IRC483" s="49"/>
      <c r="IRD483" s="49"/>
      <c r="IRE483" s="49"/>
      <c r="IRF483" s="49"/>
      <c r="IRG483" s="49"/>
      <c r="IRH483" s="49"/>
      <c r="IRI483" s="49"/>
      <c r="IRJ483" s="49"/>
      <c r="IRK483" s="49"/>
      <c r="IRL483" s="49"/>
      <c r="IRM483" s="49"/>
      <c r="IRN483" s="49"/>
      <c r="IRO483" s="49"/>
      <c r="IRP483" s="49"/>
      <c r="IRQ483" s="49"/>
      <c r="IRR483" s="49"/>
      <c r="IRS483" s="49"/>
      <c r="IRT483" s="49"/>
      <c r="IRU483" s="49"/>
      <c r="IRV483" s="49"/>
      <c r="IRW483" s="49"/>
      <c r="IRX483" s="49"/>
      <c r="IRY483" s="49"/>
      <c r="IRZ483" s="49"/>
      <c r="ISA483" s="49"/>
      <c r="ISB483" s="49"/>
      <c r="ISC483" s="49"/>
      <c r="ISD483" s="49"/>
      <c r="ISE483" s="49"/>
      <c r="ISF483" s="49"/>
      <c r="ISG483" s="49"/>
      <c r="ISH483" s="49"/>
      <c r="ISI483" s="49"/>
      <c r="ISJ483" s="49"/>
      <c r="ISK483" s="49"/>
      <c r="ISL483" s="49"/>
      <c r="ISM483" s="49"/>
      <c r="ISN483" s="49"/>
      <c r="ISO483" s="49"/>
      <c r="ISP483" s="49"/>
      <c r="ISQ483" s="49"/>
      <c r="ISR483" s="49"/>
      <c r="ISS483" s="49"/>
      <c r="IST483" s="49"/>
      <c r="ISU483" s="49"/>
      <c r="ISV483" s="49"/>
      <c r="ISW483" s="49"/>
      <c r="ISX483" s="49"/>
      <c r="ISY483" s="49"/>
      <c r="ISZ483" s="49"/>
      <c r="ITA483" s="49"/>
      <c r="ITB483" s="49"/>
      <c r="ITC483" s="49"/>
      <c r="ITD483" s="49"/>
      <c r="ITE483" s="49"/>
      <c r="ITF483" s="49"/>
      <c r="ITG483" s="49"/>
      <c r="ITH483" s="49"/>
      <c r="ITI483" s="49"/>
      <c r="ITJ483" s="49"/>
      <c r="ITK483" s="49"/>
      <c r="ITL483" s="49"/>
      <c r="ITM483" s="49"/>
      <c r="ITN483" s="49"/>
      <c r="ITO483" s="49"/>
      <c r="ITP483" s="49"/>
      <c r="ITQ483" s="49"/>
      <c r="ITR483" s="49"/>
      <c r="ITS483" s="49"/>
      <c r="ITT483" s="49"/>
      <c r="ITU483" s="49"/>
      <c r="ITV483" s="49"/>
      <c r="ITW483" s="49"/>
      <c r="ITX483" s="49"/>
      <c r="ITY483" s="49"/>
      <c r="ITZ483" s="49"/>
      <c r="IUA483" s="49"/>
      <c r="IUB483" s="49"/>
      <c r="IUC483" s="49"/>
      <c r="IUD483" s="49"/>
      <c r="IUE483" s="49"/>
      <c r="IUF483" s="49"/>
      <c r="IUG483" s="49"/>
      <c r="IUH483" s="49"/>
      <c r="IUI483" s="49"/>
      <c r="IUJ483" s="49"/>
      <c r="IUK483" s="49"/>
      <c r="IUL483" s="49"/>
      <c r="IUM483" s="49"/>
      <c r="IUN483" s="49"/>
      <c r="IUO483" s="49"/>
      <c r="IUP483" s="49"/>
      <c r="IUQ483" s="49"/>
      <c r="IUR483" s="49"/>
      <c r="IUS483" s="49"/>
      <c r="IUT483" s="49"/>
      <c r="IUU483" s="49"/>
      <c r="IUV483" s="49"/>
      <c r="IUW483" s="49"/>
      <c r="IUX483" s="49"/>
      <c r="IUY483" s="49"/>
      <c r="IUZ483" s="49"/>
      <c r="IVA483" s="49"/>
      <c r="IVB483" s="49"/>
      <c r="IVC483" s="49"/>
      <c r="IVD483" s="49"/>
      <c r="IVE483" s="49"/>
      <c r="IVF483" s="49"/>
      <c r="IVG483" s="49"/>
      <c r="IVH483" s="49"/>
      <c r="IVI483" s="49"/>
      <c r="IVJ483" s="49"/>
      <c r="IVK483" s="49"/>
      <c r="IVL483" s="49"/>
      <c r="IVM483" s="49"/>
      <c r="IVN483" s="49"/>
      <c r="IVO483" s="49"/>
      <c r="IVP483" s="49"/>
      <c r="IVQ483" s="49"/>
      <c r="IVR483" s="49"/>
      <c r="IVS483" s="49"/>
      <c r="IVT483" s="49"/>
      <c r="IVU483" s="49"/>
      <c r="IVV483" s="49"/>
      <c r="IVW483" s="49"/>
      <c r="IVX483" s="49"/>
      <c r="IVY483" s="49"/>
      <c r="IVZ483" s="49"/>
      <c r="IWA483" s="49"/>
      <c r="IWB483" s="49"/>
      <c r="IWC483" s="49"/>
      <c r="IWD483" s="49"/>
      <c r="IWE483" s="49"/>
      <c r="IWF483" s="49"/>
      <c r="IWG483" s="49"/>
      <c r="IWH483" s="49"/>
      <c r="IWI483" s="49"/>
      <c r="IWJ483" s="49"/>
      <c r="IWK483" s="49"/>
      <c r="IWL483" s="49"/>
      <c r="IWM483" s="49"/>
      <c r="IWN483" s="49"/>
      <c r="IWO483" s="49"/>
      <c r="IWP483" s="49"/>
      <c r="IWQ483" s="49"/>
      <c r="IWR483" s="49"/>
      <c r="IWS483" s="49"/>
      <c r="IWT483" s="49"/>
      <c r="IWU483" s="49"/>
      <c r="IWV483" s="49"/>
      <c r="IWW483" s="49"/>
      <c r="IWX483" s="49"/>
      <c r="IWY483" s="49"/>
      <c r="IWZ483" s="49"/>
      <c r="IXA483" s="49"/>
      <c r="IXB483" s="49"/>
      <c r="IXC483" s="49"/>
      <c r="IXD483" s="49"/>
      <c r="IXE483" s="49"/>
      <c r="IXF483" s="49"/>
      <c r="IXG483" s="49"/>
      <c r="IXH483" s="49"/>
      <c r="IXI483" s="49"/>
      <c r="IXJ483" s="49"/>
      <c r="IXK483" s="49"/>
      <c r="IXL483" s="49"/>
      <c r="IXM483" s="49"/>
      <c r="IXN483" s="49"/>
      <c r="IXO483" s="49"/>
      <c r="IXP483" s="49"/>
      <c r="IXQ483" s="49"/>
      <c r="IXR483" s="49"/>
      <c r="IXS483" s="49"/>
      <c r="IXT483" s="49"/>
      <c r="IXU483" s="49"/>
      <c r="IXV483" s="49"/>
      <c r="IXW483" s="49"/>
      <c r="IXX483" s="49"/>
      <c r="IXY483" s="49"/>
      <c r="IXZ483" s="49"/>
      <c r="IYA483" s="49"/>
      <c r="IYB483" s="49"/>
      <c r="IYC483" s="49"/>
      <c r="IYD483" s="49"/>
      <c r="IYE483" s="49"/>
      <c r="IYF483" s="49"/>
      <c r="IYG483" s="49"/>
      <c r="IYH483" s="49"/>
      <c r="IYI483" s="49"/>
      <c r="IYJ483" s="49"/>
      <c r="IYK483" s="49"/>
      <c r="IYL483" s="49"/>
      <c r="IYM483" s="49"/>
      <c r="IYN483" s="49"/>
      <c r="IYO483" s="49"/>
      <c r="IYP483" s="49"/>
      <c r="IYQ483" s="49"/>
      <c r="IYR483" s="49"/>
      <c r="IYS483" s="49"/>
      <c r="IYT483" s="49"/>
      <c r="IYU483" s="49"/>
      <c r="IYV483" s="49"/>
      <c r="IYW483" s="49"/>
      <c r="IYX483" s="49"/>
      <c r="IYY483" s="49"/>
      <c r="IYZ483" s="49"/>
      <c r="IZA483" s="49"/>
      <c r="IZB483" s="49"/>
      <c r="IZC483" s="49"/>
      <c r="IZD483" s="49"/>
      <c r="IZE483" s="49"/>
      <c r="IZF483" s="49"/>
      <c r="IZG483" s="49"/>
      <c r="IZH483" s="49"/>
      <c r="IZI483" s="49"/>
      <c r="IZJ483" s="49"/>
      <c r="IZK483" s="49"/>
      <c r="IZL483" s="49"/>
      <c r="IZM483" s="49"/>
      <c r="IZN483" s="49"/>
      <c r="IZO483" s="49"/>
      <c r="IZP483" s="49"/>
      <c r="IZQ483" s="49"/>
      <c r="IZR483" s="49"/>
      <c r="IZS483" s="49"/>
      <c r="IZT483" s="49"/>
      <c r="IZU483" s="49"/>
      <c r="IZV483" s="49"/>
      <c r="IZW483" s="49"/>
      <c r="IZX483" s="49"/>
      <c r="IZY483" s="49"/>
      <c r="IZZ483" s="49"/>
      <c r="JAA483" s="49"/>
      <c r="JAB483" s="49"/>
      <c r="JAC483" s="49"/>
      <c r="JAD483" s="49"/>
      <c r="JAE483" s="49"/>
      <c r="JAF483" s="49"/>
      <c r="JAG483" s="49"/>
      <c r="JAH483" s="49"/>
      <c r="JAI483" s="49"/>
      <c r="JAJ483" s="49"/>
      <c r="JAK483" s="49"/>
      <c r="JAL483" s="49"/>
      <c r="JAM483" s="49"/>
      <c r="JAN483" s="49"/>
      <c r="JAO483" s="49"/>
      <c r="JAP483" s="49"/>
      <c r="JAQ483" s="49"/>
      <c r="JAR483" s="49"/>
      <c r="JAS483" s="49"/>
      <c r="JAT483" s="49"/>
      <c r="JAU483" s="49"/>
      <c r="JAV483" s="49"/>
      <c r="JAW483" s="49"/>
      <c r="JAX483" s="49"/>
      <c r="JAY483" s="49"/>
      <c r="JAZ483" s="49"/>
      <c r="JBA483" s="49"/>
      <c r="JBB483" s="49"/>
      <c r="JBC483" s="49"/>
      <c r="JBD483" s="49"/>
      <c r="JBE483" s="49"/>
      <c r="JBF483" s="49"/>
      <c r="JBG483" s="49"/>
      <c r="JBH483" s="49"/>
      <c r="JBI483" s="49"/>
      <c r="JBJ483" s="49"/>
      <c r="JBK483" s="49"/>
      <c r="JBL483" s="49"/>
      <c r="JBM483" s="49"/>
      <c r="JBN483" s="49"/>
      <c r="JBO483" s="49"/>
      <c r="JBP483" s="49"/>
      <c r="JBQ483" s="49"/>
      <c r="JBR483" s="49"/>
      <c r="JBS483" s="49"/>
      <c r="JBT483" s="49"/>
      <c r="JBU483" s="49"/>
      <c r="JBV483" s="49"/>
      <c r="JBW483" s="49"/>
      <c r="JBX483" s="49"/>
      <c r="JBY483" s="49"/>
      <c r="JBZ483" s="49"/>
      <c r="JCA483" s="49"/>
      <c r="JCB483" s="49"/>
      <c r="JCC483" s="49"/>
      <c r="JCD483" s="49"/>
      <c r="JCE483" s="49"/>
      <c r="JCF483" s="49"/>
      <c r="JCG483" s="49"/>
      <c r="JCH483" s="49"/>
      <c r="JCI483" s="49"/>
      <c r="JCJ483" s="49"/>
      <c r="JCK483" s="49"/>
      <c r="JCL483" s="49"/>
      <c r="JCM483" s="49"/>
      <c r="JCN483" s="49"/>
      <c r="JCO483" s="49"/>
      <c r="JCP483" s="49"/>
      <c r="JCQ483" s="49"/>
      <c r="JCR483" s="49"/>
      <c r="JCS483" s="49"/>
      <c r="JCT483" s="49"/>
      <c r="JCU483" s="49"/>
      <c r="JCV483" s="49"/>
      <c r="JCW483" s="49"/>
      <c r="JCX483" s="49"/>
      <c r="JCY483" s="49"/>
      <c r="JCZ483" s="49"/>
      <c r="JDA483" s="49"/>
      <c r="JDB483" s="49"/>
      <c r="JDC483" s="49"/>
      <c r="JDD483" s="49"/>
      <c r="JDE483" s="49"/>
      <c r="JDF483" s="49"/>
      <c r="JDG483" s="49"/>
      <c r="JDH483" s="49"/>
      <c r="JDI483" s="49"/>
      <c r="JDJ483" s="49"/>
      <c r="JDK483" s="49"/>
      <c r="JDL483" s="49"/>
      <c r="JDM483" s="49"/>
      <c r="JDN483" s="49"/>
      <c r="JDO483" s="49"/>
      <c r="JDP483" s="49"/>
      <c r="JDQ483" s="49"/>
      <c r="JDR483" s="49"/>
      <c r="JDS483" s="49"/>
      <c r="JDT483" s="49"/>
      <c r="JDU483" s="49"/>
      <c r="JDV483" s="49"/>
      <c r="JDW483" s="49"/>
      <c r="JDX483" s="49"/>
      <c r="JDY483" s="49"/>
      <c r="JDZ483" s="49"/>
      <c r="JEA483" s="49"/>
      <c r="JEB483" s="49"/>
      <c r="JEC483" s="49"/>
      <c r="JED483" s="49"/>
      <c r="JEE483" s="49"/>
      <c r="JEF483" s="49"/>
      <c r="JEG483" s="49"/>
      <c r="JEH483" s="49"/>
      <c r="JEI483" s="49"/>
      <c r="JEJ483" s="49"/>
      <c r="JEK483" s="49"/>
      <c r="JEL483" s="49"/>
      <c r="JEM483" s="49"/>
      <c r="JEN483" s="49"/>
      <c r="JEO483" s="49"/>
      <c r="JEP483" s="49"/>
      <c r="JEQ483" s="49"/>
      <c r="JER483" s="49"/>
      <c r="JES483" s="49"/>
      <c r="JET483" s="49"/>
      <c r="JEU483" s="49"/>
      <c r="JEV483" s="49"/>
      <c r="JEW483" s="49"/>
      <c r="JEX483" s="49"/>
      <c r="JEY483" s="49"/>
      <c r="JEZ483" s="49"/>
      <c r="JFA483" s="49"/>
      <c r="JFB483" s="49"/>
      <c r="JFC483" s="49"/>
      <c r="JFD483" s="49"/>
      <c r="JFE483" s="49"/>
      <c r="JFF483" s="49"/>
      <c r="JFG483" s="49"/>
      <c r="JFH483" s="49"/>
      <c r="JFI483" s="49"/>
      <c r="JFJ483" s="49"/>
      <c r="JFK483" s="49"/>
      <c r="JFL483" s="49"/>
      <c r="JFM483" s="49"/>
      <c r="JFN483" s="49"/>
      <c r="JFO483" s="49"/>
      <c r="JFP483" s="49"/>
      <c r="JFQ483" s="49"/>
      <c r="JFR483" s="49"/>
      <c r="JFS483" s="49"/>
      <c r="JFT483" s="49"/>
      <c r="JFU483" s="49"/>
      <c r="JFV483" s="49"/>
      <c r="JFW483" s="49"/>
      <c r="JFX483" s="49"/>
      <c r="JFY483" s="49"/>
      <c r="JFZ483" s="49"/>
      <c r="JGA483" s="49"/>
      <c r="JGB483" s="49"/>
      <c r="JGC483" s="49"/>
      <c r="JGD483" s="49"/>
      <c r="JGE483" s="49"/>
      <c r="JGF483" s="49"/>
      <c r="JGG483" s="49"/>
      <c r="JGH483" s="49"/>
      <c r="JGI483" s="49"/>
      <c r="JGJ483" s="49"/>
      <c r="JGK483" s="49"/>
      <c r="JGL483" s="49"/>
      <c r="JGM483" s="49"/>
      <c r="JGN483" s="49"/>
      <c r="JGO483" s="49"/>
      <c r="JGP483" s="49"/>
      <c r="JGQ483" s="49"/>
      <c r="JGR483" s="49"/>
      <c r="JGS483" s="49"/>
      <c r="JGT483" s="49"/>
      <c r="JGU483" s="49"/>
      <c r="JGV483" s="49"/>
      <c r="JGW483" s="49"/>
      <c r="JGX483" s="49"/>
      <c r="JGY483" s="49"/>
      <c r="JGZ483" s="49"/>
      <c r="JHA483" s="49"/>
      <c r="JHB483" s="49"/>
      <c r="JHC483" s="49"/>
      <c r="JHD483" s="49"/>
      <c r="JHE483" s="49"/>
      <c r="JHF483" s="49"/>
      <c r="JHG483" s="49"/>
      <c r="JHH483" s="49"/>
      <c r="JHI483" s="49"/>
      <c r="JHJ483" s="49"/>
      <c r="JHK483" s="49"/>
      <c r="JHL483" s="49"/>
      <c r="JHM483" s="49"/>
      <c r="JHN483" s="49"/>
      <c r="JHO483" s="49"/>
      <c r="JHP483" s="49"/>
      <c r="JHQ483" s="49"/>
      <c r="JHR483" s="49"/>
      <c r="JHS483" s="49"/>
      <c r="JHT483" s="49"/>
      <c r="JHU483" s="49"/>
      <c r="JHV483" s="49"/>
      <c r="JHW483" s="49"/>
      <c r="JHX483" s="49"/>
      <c r="JHY483" s="49"/>
      <c r="JHZ483" s="49"/>
      <c r="JIA483" s="49"/>
      <c r="JIB483" s="49"/>
      <c r="JIC483" s="49"/>
      <c r="JID483" s="49"/>
      <c r="JIE483" s="49"/>
      <c r="JIF483" s="49"/>
      <c r="JIG483" s="49"/>
      <c r="JIH483" s="49"/>
      <c r="JII483" s="49"/>
      <c r="JIJ483" s="49"/>
      <c r="JIK483" s="49"/>
      <c r="JIL483" s="49"/>
      <c r="JIM483" s="49"/>
      <c r="JIN483" s="49"/>
      <c r="JIO483" s="49"/>
      <c r="JIP483" s="49"/>
      <c r="JIQ483" s="49"/>
      <c r="JIR483" s="49"/>
      <c r="JIS483" s="49"/>
      <c r="JIT483" s="49"/>
      <c r="JIU483" s="49"/>
      <c r="JIV483" s="49"/>
      <c r="JIW483" s="49"/>
      <c r="JIX483" s="49"/>
      <c r="JIY483" s="49"/>
      <c r="JIZ483" s="49"/>
      <c r="JJA483" s="49"/>
      <c r="JJB483" s="49"/>
      <c r="JJC483" s="49"/>
      <c r="JJD483" s="49"/>
      <c r="JJE483" s="49"/>
      <c r="JJF483" s="49"/>
      <c r="JJG483" s="49"/>
      <c r="JJH483" s="49"/>
      <c r="JJI483" s="49"/>
      <c r="JJJ483" s="49"/>
      <c r="JJK483" s="49"/>
      <c r="JJL483" s="49"/>
      <c r="JJM483" s="49"/>
      <c r="JJN483" s="49"/>
      <c r="JJO483" s="49"/>
      <c r="JJP483" s="49"/>
      <c r="JJQ483" s="49"/>
      <c r="JJR483" s="49"/>
      <c r="JJS483" s="49"/>
      <c r="JJT483" s="49"/>
      <c r="JJU483" s="49"/>
      <c r="JJV483" s="49"/>
      <c r="JJW483" s="49"/>
      <c r="JJX483" s="49"/>
      <c r="JJY483" s="49"/>
      <c r="JJZ483" s="49"/>
      <c r="JKA483" s="49"/>
      <c r="JKB483" s="49"/>
      <c r="JKC483" s="49"/>
      <c r="JKD483" s="49"/>
      <c r="JKE483" s="49"/>
      <c r="JKF483" s="49"/>
      <c r="JKG483" s="49"/>
      <c r="JKH483" s="49"/>
      <c r="JKI483" s="49"/>
      <c r="JKJ483" s="49"/>
      <c r="JKK483" s="49"/>
      <c r="JKL483" s="49"/>
      <c r="JKM483" s="49"/>
      <c r="JKN483" s="49"/>
      <c r="JKO483" s="49"/>
      <c r="JKP483" s="49"/>
      <c r="JKQ483" s="49"/>
      <c r="JKR483" s="49"/>
      <c r="JKS483" s="49"/>
      <c r="JKT483" s="49"/>
      <c r="JKU483" s="49"/>
      <c r="JKV483" s="49"/>
      <c r="JKW483" s="49"/>
      <c r="JKX483" s="49"/>
      <c r="JKY483" s="49"/>
      <c r="JKZ483" s="49"/>
      <c r="JLA483" s="49"/>
      <c r="JLB483" s="49"/>
      <c r="JLC483" s="49"/>
      <c r="JLD483" s="49"/>
      <c r="JLE483" s="49"/>
      <c r="JLF483" s="49"/>
      <c r="JLG483" s="49"/>
      <c r="JLH483" s="49"/>
      <c r="JLI483" s="49"/>
      <c r="JLJ483" s="49"/>
      <c r="JLK483" s="49"/>
      <c r="JLL483" s="49"/>
      <c r="JLM483" s="49"/>
      <c r="JLN483" s="49"/>
      <c r="JLO483" s="49"/>
      <c r="JLP483" s="49"/>
      <c r="JLQ483" s="49"/>
      <c r="JLR483" s="49"/>
      <c r="JLS483" s="49"/>
      <c r="JLT483" s="49"/>
      <c r="JLU483" s="49"/>
      <c r="JLV483" s="49"/>
      <c r="JLW483" s="49"/>
      <c r="JLX483" s="49"/>
      <c r="JLY483" s="49"/>
      <c r="JLZ483" s="49"/>
      <c r="JMA483" s="49"/>
      <c r="JMB483" s="49"/>
      <c r="JMC483" s="49"/>
      <c r="JMD483" s="49"/>
      <c r="JME483" s="49"/>
      <c r="JMF483" s="49"/>
      <c r="JMG483" s="49"/>
      <c r="JMH483" s="49"/>
      <c r="JMI483" s="49"/>
      <c r="JMJ483" s="49"/>
      <c r="JMK483" s="49"/>
      <c r="JML483" s="49"/>
      <c r="JMM483" s="49"/>
      <c r="JMN483" s="49"/>
      <c r="JMO483" s="49"/>
      <c r="JMP483" s="49"/>
      <c r="JMQ483" s="49"/>
      <c r="JMR483" s="49"/>
      <c r="JMS483" s="49"/>
      <c r="JMT483" s="49"/>
      <c r="JMU483" s="49"/>
      <c r="JMV483" s="49"/>
      <c r="JMW483" s="49"/>
      <c r="JMX483" s="49"/>
      <c r="JMY483" s="49"/>
      <c r="JMZ483" s="49"/>
      <c r="JNA483" s="49"/>
      <c r="JNB483" s="49"/>
      <c r="JNC483" s="49"/>
      <c r="JND483" s="49"/>
      <c r="JNE483" s="49"/>
      <c r="JNF483" s="49"/>
      <c r="JNG483" s="49"/>
      <c r="JNH483" s="49"/>
      <c r="JNI483" s="49"/>
      <c r="JNJ483" s="49"/>
      <c r="JNK483" s="49"/>
      <c r="JNL483" s="49"/>
      <c r="JNM483" s="49"/>
      <c r="JNN483" s="49"/>
      <c r="JNO483" s="49"/>
      <c r="JNP483" s="49"/>
      <c r="JNQ483" s="49"/>
      <c r="JNR483" s="49"/>
      <c r="JNS483" s="49"/>
      <c r="JNT483" s="49"/>
      <c r="JNU483" s="49"/>
      <c r="JNV483" s="49"/>
      <c r="JNW483" s="49"/>
      <c r="JNX483" s="49"/>
      <c r="JNY483" s="49"/>
      <c r="JNZ483" s="49"/>
      <c r="JOA483" s="49"/>
      <c r="JOB483" s="49"/>
      <c r="JOC483" s="49"/>
      <c r="JOD483" s="49"/>
      <c r="JOE483" s="49"/>
      <c r="JOF483" s="49"/>
      <c r="JOG483" s="49"/>
      <c r="JOH483" s="49"/>
      <c r="JOI483" s="49"/>
      <c r="JOJ483" s="49"/>
      <c r="JOK483" s="49"/>
      <c r="JOL483" s="49"/>
      <c r="JOM483" s="49"/>
      <c r="JON483" s="49"/>
      <c r="JOO483" s="49"/>
      <c r="JOP483" s="49"/>
      <c r="JOQ483" s="49"/>
      <c r="JOR483" s="49"/>
      <c r="JOS483" s="49"/>
      <c r="JOT483" s="49"/>
      <c r="JOU483" s="49"/>
      <c r="JOV483" s="49"/>
      <c r="JOW483" s="49"/>
      <c r="JOX483" s="49"/>
      <c r="JOY483" s="49"/>
      <c r="JOZ483" s="49"/>
      <c r="JPA483" s="49"/>
      <c r="JPB483" s="49"/>
      <c r="JPC483" s="49"/>
      <c r="JPD483" s="49"/>
      <c r="JPE483" s="49"/>
      <c r="JPF483" s="49"/>
      <c r="JPG483" s="49"/>
      <c r="JPH483" s="49"/>
      <c r="JPI483" s="49"/>
      <c r="JPJ483" s="49"/>
      <c r="JPK483" s="49"/>
      <c r="JPL483" s="49"/>
      <c r="JPM483" s="49"/>
      <c r="JPN483" s="49"/>
      <c r="JPO483" s="49"/>
      <c r="JPP483" s="49"/>
      <c r="JPQ483" s="49"/>
      <c r="JPR483" s="49"/>
      <c r="JPS483" s="49"/>
      <c r="JPT483" s="49"/>
      <c r="JPU483" s="49"/>
      <c r="JPV483" s="49"/>
      <c r="JPW483" s="49"/>
      <c r="JPX483" s="49"/>
      <c r="JPY483" s="49"/>
      <c r="JPZ483" s="49"/>
      <c r="JQA483" s="49"/>
      <c r="JQB483" s="49"/>
      <c r="JQC483" s="49"/>
      <c r="JQD483" s="49"/>
      <c r="JQE483" s="49"/>
      <c r="JQF483" s="49"/>
      <c r="JQG483" s="49"/>
      <c r="JQH483" s="49"/>
      <c r="JQI483" s="49"/>
      <c r="JQJ483" s="49"/>
      <c r="JQK483" s="49"/>
      <c r="JQL483" s="49"/>
      <c r="JQM483" s="49"/>
      <c r="JQN483" s="49"/>
      <c r="JQO483" s="49"/>
      <c r="JQP483" s="49"/>
      <c r="JQQ483" s="49"/>
      <c r="JQR483" s="49"/>
      <c r="JQS483" s="49"/>
      <c r="JQT483" s="49"/>
      <c r="JQU483" s="49"/>
      <c r="JQV483" s="49"/>
      <c r="JQW483" s="49"/>
      <c r="JQX483" s="49"/>
      <c r="JQY483" s="49"/>
      <c r="JQZ483" s="49"/>
      <c r="JRA483" s="49"/>
      <c r="JRB483" s="49"/>
      <c r="JRC483" s="49"/>
      <c r="JRD483" s="49"/>
      <c r="JRE483" s="49"/>
      <c r="JRF483" s="49"/>
      <c r="JRG483" s="49"/>
      <c r="JRH483" s="49"/>
      <c r="JRI483" s="49"/>
      <c r="JRJ483" s="49"/>
      <c r="JRK483" s="49"/>
      <c r="JRL483" s="49"/>
      <c r="JRM483" s="49"/>
      <c r="JRN483" s="49"/>
      <c r="JRO483" s="49"/>
      <c r="JRP483" s="49"/>
      <c r="JRQ483" s="49"/>
      <c r="JRR483" s="49"/>
      <c r="JRS483" s="49"/>
      <c r="JRT483" s="49"/>
      <c r="JRU483" s="49"/>
      <c r="JRV483" s="49"/>
      <c r="JRW483" s="49"/>
      <c r="JRX483" s="49"/>
      <c r="JRY483" s="49"/>
      <c r="JRZ483" s="49"/>
      <c r="JSA483" s="49"/>
      <c r="JSB483" s="49"/>
      <c r="JSC483" s="49"/>
      <c r="JSD483" s="49"/>
      <c r="JSE483" s="49"/>
      <c r="JSF483" s="49"/>
      <c r="JSG483" s="49"/>
      <c r="JSH483" s="49"/>
      <c r="JSI483" s="49"/>
      <c r="JSJ483" s="49"/>
      <c r="JSK483" s="49"/>
      <c r="JSL483" s="49"/>
      <c r="JSM483" s="49"/>
      <c r="JSN483" s="49"/>
      <c r="JSO483" s="49"/>
      <c r="JSP483" s="49"/>
      <c r="JSQ483" s="49"/>
      <c r="JSR483" s="49"/>
      <c r="JSS483" s="49"/>
      <c r="JST483" s="49"/>
      <c r="JSU483" s="49"/>
      <c r="JSV483" s="49"/>
      <c r="JSW483" s="49"/>
      <c r="JSX483" s="49"/>
      <c r="JSY483" s="49"/>
      <c r="JSZ483" s="49"/>
      <c r="JTA483" s="49"/>
      <c r="JTB483" s="49"/>
      <c r="JTC483" s="49"/>
      <c r="JTD483" s="49"/>
      <c r="JTE483" s="49"/>
      <c r="JTF483" s="49"/>
      <c r="JTG483" s="49"/>
      <c r="JTH483" s="49"/>
      <c r="JTI483" s="49"/>
      <c r="JTJ483" s="49"/>
      <c r="JTK483" s="49"/>
      <c r="JTL483" s="49"/>
      <c r="JTM483" s="49"/>
      <c r="JTN483" s="49"/>
      <c r="JTO483" s="49"/>
      <c r="JTP483" s="49"/>
      <c r="JTQ483" s="49"/>
      <c r="JTR483" s="49"/>
      <c r="JTS483" s="49"/>
      <c r="JTT483" s="49"/>
      <c r="JTU483" s="49"/>
      <c r="JTV483" s="49"/>
      <c r="JTW483" s="49"/>
      <c r="JTX483" s="49"/>
      <c r="JTY483" s="49"/>
      <c r="JTZ483" s="49"/>
      <c r="JUA483" s="49"/>
      <c r="JUB483" s="49"/>
      <c r="JUC483" s="49"/>
      <c r="JUD483" s="49"/>
      <c r="JUE483" s="49"/>
      <c r="JUF483" s="49"/>
      <c r="JUG483" s="49"/>
      <c r="JUH483" s="49"/>
      <c r="JUI483" s="49"/>
      <c r="JUJ483" s="49"/>
      <c r="JUK483" s="49"/>
      <c r="JUL483" s="49"/>
      <c r="JUM483" s="49"/>
      <c r="JUN483" s="49"/>
      <c r="JUO483" s="49"/>
      <c r="JUP483" s="49"/>
      <c r="JUQ483" s="49"/>
      <c r="JUR483" s="49"/>
      <c r="JUS483" s="49"/>
      <c r="JUT483" s="49"/>
      <c r="JUU483" s="49"/>
      <c r="JUV483" s="49"/>
      <c r="JUW483" s="49"/>
      <c r="JUX483" s="49"/>
      <c r="JUY483" s="49"/>
      <c r="JUZ483" s="49"/>
      <c r="JVA483" s="49"/>
      <c r="JVB483" s="49"/>
      <c r="JVC483" s="49"/>
      <c r="JVD483" s="49"/>
      <c r="JVE483" s="49"/>
      <c r="JVF483" s="49"/>
      <c r="JVG483" s="49"/>
      <c r="JVH483" s="49"/>
      <c r="JVI483" s="49"/>
      <c r="JVJ483" s="49"/>
      <c r="JVK483" s="49"/>
      <c r="JVL483" s="49"/>
      <c r="JVM483" s="49"/>
      <c r="JVN483" s="49"/>
      <c r="JVO483" s="49"/>
      <c r="JVP483" s="49"/>
      <c r="JVQ483" s="49"/>
      <c r="JVR483" s="49"/>
      <c r="JVS483" s="49"/>
      <c r="JVT483" s="49"/>
      <c r="JVU483" s="49"/>
      <c r="JVV483" s="49"/>
      <c r="JVW483" s="49"/>
      <c r="JVX483" s="49"/>
      <c r="JVY483" s="49"/>
      <c r="JVZ483" s="49"/>
      <c r="JWA483" s="49"/>
      <c r="JWB483" s="49"/>
      <c r="JWC483" s="49"/>
      <c r="JWD483" s="49"/>
      <c r="JWE483" s="49"/>
      <c r="JWF483" s="49"/>
      <c r="JWG483" s="49"/>
      <c r="JWH483" s="49"/>
      <c r="JWI483" s="49"/>
      <c r="JWJ483" s="49"/>
      <c r="JWK483" s="49"/>
      <c r="JWL483" s="49"/>
      <c r="JWM483" s="49"/>
      <c r="JWN483" s="49"/>
      <c r="JWO483" s="49"/>
      <c r="JWP483" s="49"/>
      <c r="JWQ483" s="49"/>
      <c r="JWR483" s="49"/>
      <c r="JWS483" s="49"/>
      <c r="JWT483" s="49"/>
      <c r="JWU483" s="49"/>
      <c r="JWV483" s="49"/>
      <c r="JWW483" s="49"/>
      <c r="JWX483" s="49"/>
      <c r="JWY483" s="49"/>
      <c r="JWZ483" s="49"/>
      <c r="JXA483" s="49"/>
      <c r="JXB483" s="49"/>
      <c r="JXC483" s="49"/>
      <c r="JXD483" s="49"/>
      <c r="JXE483" s="49"/>
      <c r="JXF483" s="49"/>
      <c r="JXG483" s="49"/>
      <c r="JXH483" s="49"/>
      <c r="JXI483" s="49"/>
      <c r="JXJ483" s="49"/>
      <c r="JXK483" s="49"/>
      <c r="JXL483" s="49"/>
      <c r="JXM483" s="49"/>
      <c r="JXN483" s="49"/>
      <c r="JXO483" s="49"/>
      <c r="JXP483" s="49"/>
      <c r="JXQ483" s="49"/>
      <c r="JXR483" s="49"/>
      <c r="JXS483" s="49"/>
      <c r="JXT483" s="49"/>
      <c r="JXU483" s="49"/>
      <c r="JXV483" s="49"/>
      <c r="JXW483" s="49"/>
      <c r="JXX483" s="49"/>
      <c r="JXY483" s="49"/>
      <c r="JXZ483" s="49"/>
      <c r="JYA483" s="49"/>
      <c r="JYB483" s="49"/>
      <c r="JYC483" s="49"/>
      <c r="JYD483" s="49"/>
      <c r="JYE483" s="49"/>
      <c r="JYF483" s="49"/>
      <c r="JYG483" s="49"/>
      <c r="JYH483" s="49"/>
      <c r="JYI483" s="49"/>
      <c r="JYJ483" s="49"/>
      <c r="JYK483" s="49"/>
      <c r="JYL483" s="49"/>
      <c r="JYM483" s="49"/>
      <c r="JYN483" s="49"/>
      <c r="JYO483" s="49"/>
      <c r="JYP483" s="49"/>
      <c r="JYQ483" s="49"/>
      <c r="JYR483" s="49"/>
      <c r="JYS483" s="49"/>
      <c r="JYT483" s="49"/>
      <c r="JYU483" s="49"/>
      <c r="JYV483" s="49"/>
      <c r="JYW483" s="49"/>
      <c r="JYX483" s="49"/>
      <c r="JYY483" s="49"/>
      <c r="JYZ483" s="49"/>
      <c r="JZA483" s="49"/>
      <c r="JZB483" s="49"/>
      <c r="JZC483" s="49"/>
      <c r="JZD483" s="49"/>
      <c r="JZE483" s="49"/>
      <c r="JZF483" s="49"/>
      <c r="JZG483" s="49"/>
      <c r="JZH483" s="49"/>
      <c r="JZI483" s="49"/>
      <c r="JZJ483" s="49"/>
      <c r="JZK483" s="49"/>
      <c r="JZL483" s="49"/>
      <c r="JZM483" s="49"/>
      <c r="JZN483" s="49"/>
      <c r="JZO483" s="49"/>
      <c r="JZP483" s="49"/>
      <c r="JZQ483" s="49"/>
      <c r="JZR483" s="49"/>
      <c r="JZS483" s="49"/>
      <c r="JZT483" s="49"/>
      <c r="JZU483" s="49"/>
      <c r="JZV483" s="49"/>
      <c r="JZW483" s="49"/>
      <c r="JZX483" s="49"/>
      <c r="JZY483" s="49"/>
      <c r="JZZ483" s="49"/>
      <c r="KAA483" s="49"/>
      <c r="KAB483" s="49"/>
      <c r="KAC483" s="49"/>
      <c r="KAD483" s="49"/>
      <c r="KAE483" s="49"/>
      <c r="KAF483" s="49"/>
      <c r="KAG483" s="49"/>
      <c r="KAH483" s="49"/>
      <c r="KAI483" s="49"/>
      <c r="KAJ483" s="49"/>
      <c r="KAK483" s="49"/>
      <c r="KAL483" s="49"/>
      <c r="KAM483" s="49"/>
      <c r="KAN483" s="49"/>
      <c r="KAO483" s="49"/>
      <c r="KAP483" s="49"/>
      <c r="KAQ483" s="49"/>
      <c r="KAR483" s="49"/>
      <c r="KAS483" s="49"/>
      <c r="KAT483" s="49"/>
      <c r="KAU483" s="49"/>
      <c r="KAV483" s="49"/>
      <c r="KAW483" s="49"/>
      <c r="KAX483" s="49"/>
      <c r="KAY483" s="49"/>
      <c r="KAZ483" s="49"/>
      <c r="KBA483" s="49"/>
      <c r="KBB483" s="49"/>
      <c r="KBC483" s="49"/>
      <c r="KBD483" s="49"/>
      <c r="KBE483" s="49"/>
      <c r="KBF483" s="49"/>
      <c r="KBG483" s="49"/>
      <c r="KBH483" s="49"/>
      <c r="KBI483" s="49"/>
      <c r="KBJ483" s="49"/>
      <c r="KBK483" s="49"/>
      <c r="KBL483" s="49"/>
      <c r="KBM483" s="49"/>
      <c r="KBN483" s="49"/>
      <c r="KBO483" s="49"/>
      <c r="KBP483" s="49"/>
      <c r="KBQ483" s="49"/>
      <c r="KBR483" s="49"/>
      <c r="KBS483" s="49"/>
      <c r="KBT483" s="49"/>
      <c r="KBU483" s="49"/>
      <c r="KBV483" s="49"/>
      <c r="KBW483" s="49"/>
      <c r="KBX483" s="49"/>
      <c r="KBY483" s="49"/>
      <c r="KBZ483" s="49"/>
      <c r="KCA483" s="49"/>
      <c r="KCB483" s="49"/>
      <c r="KCC483" s="49"/>
      <c r="KCD483" s="49"/>
      <c r="KCE483" s="49"/>
      <c r="KCF483" s="49"/>
      <c r="KCG483" s="49"/>
      <c r="KCH483" s="49"/>
      <c r="KCI483" s="49"/>
      <c r="KCJ483" s="49"/>
      <c r="KCK483" s="49"/>
      <c r="KCL483" s="49"/>
      <c r="KCM483" s="49"/>
      <c r="KCN483" s="49"/>
      <c r="KCO483" s="49"/>
      <c r="KCP483" s="49"/>
      <c r="KCQ483" s="49"/>
      <c r="KCR483" s="49"/>
      <c r="KCS483" s="49"/>
      <c r="KCT483" s="49"/>
      <c r="KCU483" s="49"/>
      <c r="KCV483" s="49"/>
      <c r="KCW483" s="49"/>
      <c r="KCX483" s="49"/>
      <c r="KCY483" s="49"/>
      <c r="KCZ483" s="49"/>
      <c r="KDA483" s="49"/>
      <c r="KDB483" s="49"/>
      <c r="KDC483" s="49"/>
      <c r="KDD483" s="49"/>
      <c r="KDE483" s="49"/>
      <c r="KDF483" s="49"/>
      <c r="KDG483" s="49"/>
      <c r="KDH483" s="49"/>
      <c r="KDI483" s="49"/>
      <c r="KDJ483" s="49"/>
      <c r="KDK483" s="49"/>
      <c r="KDL483" s="49"/>
      <c r="KDM483" s="49"/>
      <c r="KDN483" s="49"/>
      <c r="KDO483" s="49"/>
      <c r="KDP483" s="49"/>
      <c r="KDQ483" s="49"/>
      <c r="KDR483" s="49"/>
      <c r="KDS483" s="49"/>
      <c r="KDT483" s="49"/>
      <c r="KDU483" s="49"/>
      <c r="KDV483" s="49"/>
      <c r="KDW483" s="49"/>
      <c r="KDX483" s="49"/>
      <c r="KDY483" s="49"/>
      <c r="KDZ483" s="49"/>
      <c r="KEA483" s="49"/>
      <c r="KEB483" s="49"/>
      <c r="KEC483" s="49"/>
      <c r="KED483" s="49"/>
      <c r="KEE483" s="49"/>
      <c r="KEF483" s="49"/>
      <c r="KEG483" s="49"/>
      <c r="KEH483" s="49"/>
      <c r="KEI483" s="49"/>
      <c r="KEJ483" s="49"/>
      <c r="KEK483" s="49"/>
      <c r="KEL483" s="49"/>
      <c r="KEM483" s="49"/>
      <c r="KEN483" s="49"/>
      <c r="KEO483" s="49"/>
      <c r="KEP483" s="49"/>
      <c r="KEQ483" s="49"/>
      <c r="KER483" s="49"/>
      <c r="KES483" s="49"/>
      <c r="KET483" s="49"/>
      <c r="KEU483" s="49"/>
      <c r="KEV483" s="49"/>
      <c r="KEW483" s="49"/>
      <c r="KEX483" s="49"/>
      <c r="KEY483" s="49"/>
      <c r="KEZ483" s="49"/>
      <c r="KFA483" s="49"/>
      <c r="KFB483" s="49"/>
      <c r="KFC483" s="49"/>
      <c r="KFD483" s="49"/>
      <c r="KFE483" s="49"/>
      <c r="KFF483" s="49"/>
      <c r="KFG483" s="49"/>
      <c r="KFH483" s="49"/>
      <c r="KFI483" s="49"/>
      <c r="KFJ483" s="49"/>
      <c r="KFK483" s="49"/>
      <c r="KFL483" s="49"/>
      <c r="KFM483" s="49"/>
      <c r="KFN483" s="49"/>
      <c r="KFO483" s="49"/>
      <c r="KFP483" s="49"/>
      <c r="KFQ483" s="49"/>
      <c r="KFR483" s="49"/>
      <c r="KFS483" s="49"/>
      <c r="KFT483" s="49"/>
      <c r="KFU483" s="49"/>
      <c r="KFV483" s="49"/>
      <c r="KFW483" s="49"/>
      <c r="KFX483" s="49"/>
      <c r="KFY483" s="49"/>
      <c r="KFZ483" s="49"/>
      <c r="KGA483" s="49"/>
      <c r="KGB483" s="49"/>
      <c r="KGC483" s="49"/>
      <c r="KGD483" s="49"/>
      <c r="KGE483" s="49"/>
      <c r="KGF483" s="49"/>
      <c r="KGG483" s="49"/>
      <c r="KGH483" s="49"/>
      <c r="KGI483" s="49"/>
      <c r="KGJ483" s="49"/>
      <c r="KGK483" s="49"/>
      <c r="KGL483" s="49"/>
      <c r="KGM483" s="49"/>
      <c r="KGN483" s="49"/>
      <c r="KGO483" s="49"/>
      <c r="KGP483" s="49"/>
      <c r="KGQ483" s="49"/>
      <c r="KGR483" s="49"/>
      <c r="KGS483" s="49"/>
      <c r="KGT483" s="49"/>
      <c r="KGU483" s="49"/>
      <c r="KGV483" s="49"/>
      <c r="KGW483" s="49"/>
      <c r="KGX483" s="49"/>
      <c r="KGY483" s="49"/>
      <c r="KGZ483" s="49"/>
      <c r="KHA483" s="49"/>
      <c r="KHB483" s="49"/>
      <c r="KHC483" s="49"/>
      <c r="KHD483" s="49"/>
      <c r="KHE483" s="49"/>
      <c r="KHF483" s="49"/>
      <c r="KHG483" s="49"/>
      <c r="KHH483" s="49"/>
      <c r="KHI483" s="49"/>
      <c r="KHJ483" s="49"/>
      <c r="KHK483" s="49"/>
      <c r="KHL483" s="49"/>
      <c r="KHM483" s="49"/>
      <c r="KHN483" s="49"/>
      <c r="KHO483" s="49"/>
      <c r="KHP483" s="49"/>
      <c r="KHQ483" s="49"/>
      <c r="KHR483" s="49"/>
      <c r="KHS483" s="49"/>
      <c r="KHT483" s="49"/>
      <c r="KHU483" s="49"/>
      <c r="KHV483" s="49"/>
      <c r="KHW483" s="49"/>
      <c r="KHX483" s="49"/>
      <c r="KHY483" s="49"/>
      <c r="KHZ483" s="49"/>
      <c r="KIA483" s="49"/>
      <c r="KIB483" s="49"/>
      <c r="KIC483" s="49"/>
      <c r="KID483" s="49"/>
      <c r="KIE483" s="49"/>
      <c r="KIF483" s="49"/>
      <c r="KIG483" s="49"/>
      <c r="KIH483" s="49"/>
      <c r="KII483" s="49"/>
      <c r="KIJ483" s="49"/>
      <c r="KIK483" s="49"/>
      <c r="KIL483" s="49"/>
      <c r="KIM483" s="49"/>
      <c r="KIN483" s="49"/>
      <c r="KIO483" s="49"/>
      <c r="KIP483" s="49"/>
      <c r="KIQ483" s="49"/>
      <c r="KIR483" s="49"/>
      <c r="KIS483" s="49"/>
      <c r="KIT483" s="49"/>
      <c r="KIU483" s="49"/>
      <c r="KIV483" s="49"/>
      <c r="KIW483" s="49"/>
      <c r="KIX483" s="49"/>
      <c r="KIY483" s="49"/>
      <c r="KIZ483" s="49"/>
      <c r="KJA483" s="49"/>
      <c r="KJB483" s="49"/>
      <c r="KJC483" s="49"/>
      <c r="KJD483" s="49"/>
      <c r="KJE483" s="49"/>
      <c r="KJF483" s="49"/>
      <c r="KJG483" s="49"/>
      <c r="KJH483" s="49"/>
      <c r="KJI483" s="49"/>
      <c r="KJJ483" s="49"/>
      <c r="KJK483" s="49"/>
      <c r="KJL483" s="49"/>
      <c r="KJM483" s="49"/>
      <c r="KJN483" s="49"/>
      <c r="KJO483" s="49"/>
      <c r="KJP483" s="49"/>
      <c r="KJQ483" s="49"/>
      <c r="KJR483" s="49"/>
      <c r="KJS483" s="49"/>
      <c r="KJT483" s="49"/>
      <c r="KJU483" s="49"/>
      <c r="KJV483" s="49"/>
      <c r="KJW483" s="49"/>
      <c r="KJX483" s="49"/>
      <c r="KJY483" s="49"/>
      <c r="KJZ483" s="49"/>
      <c r="KKA483" s="49"/>
      <c r="KKB483" s="49"/>
      <c r="KKC483" s="49"/>
      <c r="KKD483" s="49"/>
      <c r="KKE483" s="49"/>
      <c r="KKF483" s="49"/>
      <c r="KKG483" s="49"/>
      <c r="KKH483" s="49"/>
      <c r="KKI483" s="49"/>
      <c r="KKJ483" s="49"/>
      <c r="KKK483" s="49"/>
      <c r="KKL483" s="49"/>
      <c r="KKM483" s="49"/>
      <c r="KKN483" s="49"/>
      <c r="KKO483" s="49"/>
      <c r="KKP483" s="49"/>
      <c r="KKQ483" s="49"/>
      <c r="KKR483" s="49"/>
      <c r="KKS483" s="49"/>
      <c r="KKT483" s="49"/>
      <c r="KKU483" s="49"/>
      <c r="KKV483" s="49"/>
      <c r="KKW483" s="49"/>
      <c r="KKX483" s="49"/>
      <c r="KKY483" s="49"/>
      <c r="KKZ483" s="49"/>
      <c r="KLA483" s="49"/>
      <c r="KLB483" s="49"/>
      <c r="KLC483" s="49"/>
      <c r="KLD483" s="49"/>
      <c r="KLE483" s="49"/>
      <c r="KLF483" s="49"/>
      <c r="KLG483" s="49"/>
      <c r="KLH483" s="49"/>
      <c r="KLI483" s="49"/>
      <c r="KLJ483" s="49"/>
      <c r="KLK483" s="49"/>
      <c r="KLL483" s="49"/>
      <c r="KLM483" s="49"/>
      <c r="KLN483" s="49"/>
      <c r="KLO483" s="49"/>
      <c r="KLP483" s="49"/>
      <c r="KLQ483" s="49"/>
      <c r="KLR483" s="49"/>
      <c r="KLS483" s="49"/>
      <c r="KLT483" s="49"/>
      <c r="KLU483" s="49"/>
      <c r="KLV483" s="49"/>
      <c r="KLW483" s="49"/>
      <c r="KLX483" s="49"/>
      <c r="KLY483" s="49"/>
      <c r="KLZ483" s="49"/>
      <c r="KMA483" s="49"/>
      <c r="KMB483" s="49"/>
      <c r="KMC483" s="49"/>
      <c r="KMD483" s="49"/>
      <c r="KME483" s="49"/>
      <c r="KMF483" s="49"/>
      <c r="KMG483" s="49"/>
      <c r="KMH483" s="49"/>
      <c r="KMI483" s="49"/>
      <c r="KMJ483" s="49"/>
      <c r="KMK483" s="49"/>
      <c r="KML483" s="49"/>
      <c r="KMM483" s="49"/>
      <c r="KMN483" s="49"/>
      <c r="KMO483" s="49"/>
      <c r="KMP483" s="49"/>
      <c r="KMQ483" s="49"/>
      <c r="KMR483" s="49"/>
      <c r="KMS483" s="49"/>
      <c r="KMT483" s="49"/>
      <c r="KMU483" s="49"/>
      <c r="KMV483" s="49"/>
      <c r="KMW483" s="49"/>
      <c r="KMX483" s="49"/>
      <c r="KMY483" s="49"/>
      <c r="KMZ483" s="49"/>
      <c r="KNA483" s="49"/>
      <c r="KNB483" s="49"/>
      <c r="KNC483" s="49"/>
      <c r="KND483" s="49"/>
      <c r="KNE483" s="49"/>
      <c r="KNF483" s="49"/>
      <c r="KNG483" s="49"/>
      <c r="KNH483" s="49"/>
      <c r="KNI483" s="49"/>
      <c r="KNJ483" s="49"/>
      <c r="KNK483" s="49"/>
      <c r="KNL483" s="49"/>
      <c r="KNM483" s="49"/>
      <c r="KNN483" s="49"/>
      <c r="KNO483" s="49"/>
      <c r="KNP483" s="49"/>
      <c r="KNQ483" s="49"/>
      <c r="KNR483" s="49"/>
      <c r="KNS483" s="49"/>
      <c r="KNT483" s="49"/>
      <c r="KNU483" s="49"/>
      <c r="KNV483" s="49"/>
      <c r="KNW483" s="49"/>
      <c r="KNX483" s="49"/>
      <c r="KNY483" s="49"/>
      <c r="KNZ483" s="49"/>
      <c r="KOA483" s="49"/>
      <c r="KOB483" s="49"/>
      <c r="KOC483" s="49"/>
      <c r="KOD483" s="49"/>
      <c r="KOE483" s="49"/>
      <c r="KOF483" s="49"/>
      <c r="KOG483" s="49"/>
      <c r="KOH483" s="49"/>
      <c r="KOI483" s="49"/>
      <c r="KOJ483" s="49"/>
      <c r="KOK483" s="49"/>
      <c r="KOL483" s="49"/>
      <c r="KOM483" s="49"/>
      <c r="KON483" s="49"/>
      <c r="KOO483" s="49"/>
      <c r="KOP483" s="49"/>
      <c r="KOQ483" s="49"/>
      <c r="KOR483" s="49"/>
      <c r="KOS483" s="49"/>
      <c r="KOT483" s="49"/>
      <c r="KOU483" s="49"/>
      <c r="KOV483" s="49"/>
      <c r="KOW483" s="49"/>
      <c r="KOX483" s="49"/>
      <c r="KOY483" s="49"/>
      <c r="KOZ483" s="49"/>
      <c r="KPA483" s="49"/>
      <c r="KPB483" s="49"/>
      <c r="KPC483" s="49"/>
      <c r="KPD483" s="49"/>
      <c r="KPE483" s="49"/>
      <c r="KPF483" s="49"/>
      <c r="KPG483" s="49"/>
      <c r="KPH483" s="49"/>
      <c r="KPI483" s="49"/>
      <c r="KPJ483" s="49"/>
      <c r="KPK483" s="49"/>
      <c r="KPL483" s="49"/>
      <c r="KPM483" s="49"/>
      <c r="KPN483" s="49"/>
      <c r="KPO483" s="49"/>
      <c r="KPP483" s="49"/>
      <c r="KPQ483" s="49"/>
      <c r="KPR483" s="49"/>
      <c r="KPS483" s="49"/>
      <c r="KPT483" s="49"/>
      <c r="KPU483" s="49"/>
      <c r="KPV483" s="49"/>
      <c r="KPW483" s="49"/>
      <c r="KPX483" s="49"/>
      <c r="KPY483" s="49"/>
      <c r="KPZ483" s="49"/>
      <c r="KQA483" s="49"/>
      <c r="KQB483" s="49"/>
      <c r="KQC483" s="49"/>
      <c r="KQD483" s="49"/>
      <c r="KQE483" s="49"/>
      <c r="KQF483" s="49"/>
      <c r="KQG483" s="49"/>
      <c r="KQH483" s="49"/>
      <c r="KQI483" s="49"/>
      <c r="KQJ483" s="49"/>
      <c r="KQK483" s="49"/>
      <c r="KQL483" s="49"/>
      <c r="KQM483" s="49"/>
      <c r="KQN483" s="49"/>
      <c r="KQO483" s="49"/>
      <c r="KQP483" s="49"/>
      <c r="KQQ483" s="49"/>
      <c r="KQR483" s="49"/>
      <c r="KQS483" s="49"/>
      <c r="KQT483" s="49"/>
      <c r="KQU483" s="49"/>
      <c r="KQV483" s="49"/>
      <c r="KQW483" s="49"/>
      <c r="KQX483" s="49"/>
      <c r="KQY483" s="49"/>
      <c r="KQZ483" s="49"/>
      <c r="KRA483" s="49"/>
      <c r="KRB483" s="49"/>
      <c r="KRC483" s="49"/>
      <c r="KRD483" s="49"/>
      <c r="KRE483" s="49"/>
      <c r="KRF483" s="49"/>
      <c r="KRG483" s="49"/>
      <c r="KRH483" s="49"/>
      <c r="KRI483" s="49"/>
      <c r="KRJ483" s="49"/>
      <c r="KRK483" s="49"/>
      <c r="KRL483" s="49"/>
      <c r="KRM483" s="49"/>
      <c r="KRN483" s="49"/>
      <c r="KRO483" s="49"/>
      <c r="KRP483" s="49"/>
      <c r="KRQ483" s="49"/>
      <c r="KRR483" s="49"/>
      <c r="KRS483" s="49"/>
      <c r="KRT483" s="49"/>
      <c r="KRU483" s="49"/>
      <c r="KRV483" s="49"/>
      <c r="KRW483" s="49"/>
      <c r="KRX483" s="49"/>
      <c r="KRY483" s="49"/>
      <c r="KRZ483" s="49"/>
      <c r="KSA483" s="49"/>
      <c r="KSB483" s="49"/>
      <c r="KSC483" s="49"/>
      <c r="KSD483" s="49"/>
      <c r="KSE483" s="49"/>
      <c r="KSF483" s="49"/>
      <c r="KSG483" s="49"/>
      <c r="KSH483" s="49"/>
      <c r="KSI483" s="49"/>
      <c r="KSJ483" s="49"/>
      <c r="KSK483" s="49"/>
      <c r="KSL483" s="49"/>
      <c r="KSM483" s="49"/>
      <c r="KSN483" s="49"/>
      <c r="KSO483" s="49"/>
      <c r="KSP483" s="49"/>
      <c r="KSQ483" s="49"/>
      <c r="KSR483" s="49"/>
      <c r="KSS483" s="49"/>
      <c r="KST483" s="49"/>
      <c r="KSU483" s="49"/>
      <c r="KSV483" s="49"/>
      <c r="KSW483" s="49"/>
      <c r="KSX483" s="49"/>
      <c r="KSY483" s="49"/>
      <c r="KSZ483" s="49"/>
      <c r="KTA483" s="49"/>
      <c r="KTB483" s="49"/>
      <c r="KTC483" s="49"/>
      <c r="KTD483" s="49"/>
      <c r="KTE483" s="49"/>
      <c r="KTF483" s="49"/>
      <c r="KTG483" s="49"/>
      <c r="KTH483" s="49"/>
      <c r="KTI483" s="49"/>
      <c r="KTJ483" s="49"/>
      <c r="KTK483" s="49"/>
      <c r="KTL483" s="49"/>
      <c r="KTM483" s="49"/>
      <c r="KTN483" s="49"/>
      <c r="KTO483" s="49"/>
      <c r="KTP483" s="49"/>
      <c r="KTQ483" s="49"/>
      <c r="KTR483" s="49"/>
      <c r="KTS483" s="49"/>
      <c r="KTT483" s="49"/>
      <c r="KTU483" s="49"/>
      <c r="KTV483" s="49"/>
      <c r="KTW483" s="49"/>
      <c r="KTX483" s="49"/>
      <c r="KTY483" s="49"/>
      <c r="KTZ483" s="49"/>
      <c r="KUA483" s="49"/>
      <c r="KUB483" s="49"/>
      <c r="KUC483" s="49"/>
      <c r="KUD483" s="49"/>
      <c r="KUE483" s="49"/>
      <c r="KUF483" s="49"/>
      <c r="KUG483" s="49"/>
      <c r="KUH483" s="49"/>
      <c r="KUI483" s="49"/>
      <c r="KUJ483" s="49"/>
      <c r="KUK483" s="49"/>
      <c r="KUL483" s="49"/>
      <c r="KUM483" s="49"/>
      <c r="KUN483" s="49"/>
      <c r="KUO483" s="49"/>
      <c r="KUP483" s="49"/>
      <c r="KUQ483" s="49"/>
      <c r="KUR483" s="49"/>
      <c r="KUS483" s="49"/>
      <c r="KUT483" s="49"/>
      <c r="KUU483" s="49"/>
      <c r="KUV483" s="49"/>
      <c r="KUW483" s="49"/>
      <c r="KUX483" s="49"/>
      <c r="KUY483" s="49"/>
      <c r="KUZ483" s="49"/>
      <c r="KVA483" s="49"/>
      <c r="KVB483" s="49"/>
      <c r="KVC483" s="49"/>
      <c r="KVD483" s="49"/>
      <c r="KVE483" s="49"/>
      <c r="KVF483" s="49"/>
      <c r="KVG483" s="49"/>
      <c r="KVH483" s="49"/>
      <c r="KVI483" s="49"/>
      <c r="KVJ483" s="49"/>
      <c r="KVK483" s="49"/>
      <c r="KVL483" s="49"/>
      <c r="KVM483" s="49"/>
      <c r="KVN483" s="49"/>
      <c r="KVO483" s="49"/>
      <c r="KVP483" s="49"/>
      <c r="KVQ483" s="49"/>
      <c r="KVR483" s="49"/>
      <c r="KVS483" s="49"/>
      <c r="KVT483" s="49"/>
      <c r="KVU483" s="49"/>
      <c r="KVV483" s="49"/>
      <c r="KVW483" s="49"/>
      <c r="KVX483" s="49"/>
      <c r="KVY483" s="49"/>
      <c r="KVZ483" s="49"/>
      <c r="KWA483" s="49"/>
      <c r="KWB483" s="49"/>
      <c r="KWC483" s="49"/>
      <c r="KWD483" s="49"/>
      <c r="KWE483" s="49"/>
      <c r="KWF483" s="49"/>
      <c r="KWG483" s="49"/>
      <c r="KWH483" s="49"/>
      <c r="KWI483" s="49"/>
      <c r="KWJ483" s="49"/>
      <c r="KWK483" s="49"/>
      <c r="KWL483" s="49"/>
      <c r="KWM483" s="49"/>
      <c r="KWN483" s="49"/>
      <c r="KWO483" s="49"/>
      <c r="KWP483" s="49"/>
      <c r="KWQ483" s="49"/>
      <c r="KWR483" s="49"/>
      <c r="KWS483" s="49"/>
      <c r="KWT483" s="49"/>
      <c r="KWU483" s="49"/>
      <c r="KWV483" s="49"/>
      <c r="KWW483" s="49"/>
      <c r="KWX483" s="49"/>
      <c r="KWY483" s="49"/>
      <c r="KWZ483" s="49"/>
      <c r="KXA483" s="49"/>
      <c r="KXB483" s="49"/>
      <c r="KXC483" s="49"/>
      <c r="KXD483" s="49"/>
      <c r="KXE483" s="49"/>
      <c r="KXF483" s="49"/>
      <c r="KXG483" s="49"/>
      <c r="KXH483" s="49"/>
      <c r="KXI483" s="49"/>
      <c r="KXJ483" s="49"/>
      <c r="KXK483" s="49"/>
      <c r="KXL483" s="49"/>
      <c r="KXM483" s="49"/>
      <c r="KXN483" s="49"/>
      <c r="KXO483" s="49"/>
      <c r="KXP483" s="49"/>
      <c r="KXQ483" s="49"/>
      <c r="KXR483" s="49"/>
      <c r="KXS483" s="49"/>
      <c r="KXT483" s="49"/>
      <c r="KXU483" s="49"/>
      <c r="KXV483" s="49"/>
      <c r="KXW483" s="49"/>
      <c r="KXX483" s="49"/>
      <c r="KXY483" s="49"/>
      <c r="KXZ483" s="49"/>
      <c r="KYA483" s="49"/>
      <c r="KYB483" s="49"/>
      <c r="KYC483" s="49"/>
      <c r="KYD483" s="49"/>
      <c r="KYE483" s="49"/>
      <c r="KYF483" s="49"/>
      <c r="KYG483" s="49"/>
      <c r="KYH483" s="49"/>
      <c r="KYI483" s="49"/>
      <c r="KYJ483" s="49"/>
      <c r="KYK483" s="49"/>
      <c r="KYL483" s="49"/>
      <c r="KYM483" s="49"/>
      <c r="KYN483" s="49"/>
      <c r="KYO483" s="49"/>
      <c r="KYP483" s="49"/>
      <c r="KYQ483" s="49"/>
      <c r="KYR483" s="49"/>
      <c r="KYS483" s="49"/>
      <c r="KYT483" s="49"/>
      <c r="KYU483" s="49"/>
      <c r="KYV483" s="49"/>
      <c r="KYW483" s="49"/>
      <c r="KYX483" s="49"/>
      <c r="KYY483" s="49"/>
      <c r="KYZ483" s="49"/>
      <c r="KZA483" s="49"/>
      <c r="KZB483" s="49"/>
      <c r="KZC483" s="49"/>
      <c r="KZD483" s="49"/>
      <c r="KZE483" s="49"/>
      <c r="KZF483" s="49"/>
      <c r="KZG483" s="49"/>
      <c r="KZH483" s="49"/>
      <c r="KZI483" s="49"/>
      <c r="KZJ483" s="49"/>
      <c r="KZK483" s="49"/>
      <c r="KZL483" s="49"/>
      <c r="KZM483" s="49"/>
      <c r="KZN483" s="49"/>
      <c r="KZO483" s="49"/>
      <c r="KZP483" s="49"/>
      <c r="KZQ483" s="49"/>
      <c r="KZR483" s="49"/>
      <c r="KZS483" s="49"/>
      <c r="KZT483" s="49"/>
      <c r="KZU483" s="49"/>
      <c r="KZV483" s="49"/>
      <c r="KZW483" s="49"/>
      <c r="KZX483" s="49"/>
      <c r="KZY483" s="49"/>
      <c r="KZZ483" s="49"/>
      <c r="LAA483" s="49"/>
      <c r="LAB483" s="49"/>
      <c r="LAC483" s="49"/>
      <c r="LAD483" s="49"/>
      <c r="LAE483" s="49"/>
      <c r="LAF483" s="49"/>
      <c r="LAG483" s="49"/>
      <c r="LAH483" s="49"/>
      <c r="LAI483" s="49"/>
      <c r="LAJ483" s="49"/>
      <c r="LAK483" s="49"/>
      <c r="LAL483" s="49"/>
      <c r="LAM483" s="49"/>
      <c r="LAN483" s="49"/>
      <c r="LAO483" s="49"/>
      <c r="LAP483" s="49"/>
      <c r="LAQ483" s="49"/>
      <c r="LAR483" s="49"/>
      <c r="LAS483" s="49"/>
      <c r="LAT483" s="49"/>
      <c r="LAU483" s="49"/>
      <c r="LAV483" s="49"/>
      <c r="LAW483" s="49"/>
      <c r="LAX483" s="49"/>
      <c r="LAY483" s="49"/>
      <c r="LAZ483" s="49"/>
      <c r="LBA483" s="49"/>
      <c r="LBB483" s="49"/>
      <c r="LBC483" s="49"/>
      <c r="LBD483" s="49"/>
      <c r="LBE483" s="49"/>
      <c r="LBF483" s="49"/>
      <c r="LBG483" s="49"/>
      <c r="LBH483" s="49"/>
      <c r="LBI483" s="49"/>
      <c r="LBJ483" s="49"/>
      <c r="LBK483" s="49"/>
      <c r="LBL483" s="49"/>
      <c r="LBM483" s="49"/>
      <c r="LBN483" s="49"/>
      <c r="LBO483" s="49"/>
      <c r="LBP483" s="49"/>
      <c r="LBQ483" s="49"/>
      <c r="LBR483" s="49"/>
      <c r="LBS483" s="49"/>
      <c r="LBT483" s="49"/>
      <c r="LBU483" s="49"/>
      <c r="LBV483" s="49"/>
      <c r="LBW483" s="49"/>
      <c r="LBX483" s="49"/>
      <c r="LBY483" s="49"/>
      <c r="LBZ483" s="49"/>
      <c r="LCA483" s="49"/>
      <c r="LCB483" s="49"/>
      <c r="LCC483" s="49"/>
      <c r="LCD483" s="49"/>
      <c r="LCE483" s="49"/>
      <c r="LCF483" s="49"/>
      <c r="LCG483" s="49"/>
      <c r="LCH483" s="49"/>
      <c r="LCI483" s="49"/>
      <c r="LCJ483" s="49"/>
      <c r="LCK483" s="49"/>
      <c r="LCL483" s="49"/>
      <c r="LCM483" s="49"/>
      <c r="LCN483" s="49"/>
      <c r="LCO483" s="49"/>
      <c r="LCP483" s="49"/>
      <c r="LCQ483" s="49"/>
      <c r="LCR483" s="49"/>
      <c r="LCS483" s="49"/>
      <c r="LCT483" s="49"/>
      <c r="LCU483" s="49"/>
      <c r="LCV483" s="49"/>
      <c r="LCW483" s="49"/>
      <c r="LCX483" s="49"/>
      <c r="LCY483" s="49"/>
      <c r="LCZ483" s="49"/>
      <c r="LDA483" s="49"/>
      <c r="LDB483" s="49"/>
      <c r="LDC483" s="49"/>
      <c r="LDD483" s="49"/>
      <c r="LDE483" s="49"/>
      <c r="LDF483" s="49"/>
      <c r="LDG483" s="49"/>
      <c r="LDH483" s="49"/>
      <c r="LDI483" s="49"/>
      <c r="LDJ483" s="49"/>
      <c r="LDK483" s="49"/>
      <c r="LDL483" s="49"/>
      <c r="LDM483" s="49"/>
      <c r="LDN483" s="49"/>
      <c r="LDO483" s="49"/>
      <c r="LDP483" s="49"/>
      <c r="LDQ483" s="49"/>
      <c r="LDR483" s="49"/>
      <c r="LDS483" s="49"/>
      <c r="LDT483" s="49"/>
      <c r="LDU483" s="49"/>
      <c r="LDV483" s="49"/>
      <c r="LDW483" s="49"/>
      <c r="LDX483" s="49"/>
      <c r="LDY483" s="49"/>
      <c r="LDZ483" s="49"/>
      <c r="LEA483" s="49"/>
      <c r="LEB483" s="49"/>
      <c r="LEC483" s="49"/>
      <c r="LED483" s="49"/>
      <c r="LEE483" s="49"/>
      <c r="LEF483" s="49"/>
      <c r="LEG483" s="49"/>
      <c r="LEH483" s="49"/>
      <c r="LEI483" s="49"/>
      <c r="LEJ483" s="49"/>
      <c r="LEK483" s="49"/>
      <c r="LEL483" s="49"/>
      <c r="LEM483" s="49"/>
      <c r="LEN483" s="49"/>
      <c r="LEO483" s="49"/>
      <c r="LEP483" s="49"/>
      <c r="LEQ483" s="49"/>
      <c r="LER483" s="49"/>
      <c r="LES483" s="49"/>
      <c r="LET483" s="49"/>
      <c r="LEU483" s="49"/>
      <c r="LEV483" s="49"/>
      <c r="LEW483" s="49"/>
      <c r="LEX483" s="49"/>
      <c r="LEY483" s="49"/>
      <c r="LEZ483" s="49"/>
      <c r="LFA483" s="49"/>
      <c r="LFB483" s="49"/>
      <c r="LFC483" s="49"/>
      <c r="LFD483" s="49"/>
      <c r="LFE483" s="49"/>
      <c r="LFF483" s="49"/>
      <c r="LFG483" s="49"/>
      <c r="LFH483" s="49"/>
      <c r="LFI483" s="49"/>
      <c r="LFJ483" s="49"/>
      <c r="LFK483" s="49"/>
      <c r="LFL483" s="49"/>
      <c r="LFM483" s="49"/>
      <c r="LFN483" s="49"/>
      <c r="LFO483" s="49"/>
      <c r="LFP483" s="49"/>
      <c r="LFQ483" s="49"/>
      <c r="LFR483" s="49"/>
      <c r="LFS483" s="49"/>
      <c r="LFT483" s="49"/>
      <c r="LFU483" s="49"/>
      <c r="LFV483" s="49"/>
      <c r="LFW483" s="49"/>
      <c r="LFX483" s="49"/>
      <c r="LFY483" s="49"/>
      <c r="LFZ483" s="49"/>
      <c r="LGA483" s="49"/>
      <c r="LGB483" s="49"/>
      <c r="LGC483" s="49"/>
      <c r="LGD483" s="49"/>
      <c r="LGE483" s="49"/>
      <c r="LGF483" s="49"/>
      <c r="LGG483" s="49"/>
      <c r="LGH483" s="49"/>
      <c r="LGI483" s="49"/>
      <c r="LGJ483" s="49"/>
      <c r="LGK483" s="49"/>
      <c r="LGL483" s="49"/>
      <c r="LGM483" s="49"/>
      <c r="LGN483" s="49"/>
      <c r="LGO483" s="49"/>
      <c r="LGP483" s="49"/>
      <c r="LGQ483" s="49"/>
      <c r="LGR483" s="49"/>
      <c r="LGS483" s="49"/>
      <c r="LGT483" s="49"/>
      <c r="LGU483" s="49"/>
      <c r="LGV483" s="49"/>
      <c r="LGW483" s="49"/>
      <c r="LGX483" s="49"/>
      <c r="LGY483" s="49"/>
      <c r="LGZ483" s="49"/>
      <c r="LHA483" s="49"/>
      <c r="LHB483" s="49"/>
      <c r="LHC483" s="49"/>
      <c r="LHD483" s="49"/>
      <c r="LHE483" s="49"/>
      <c r="LHF483" s="49"/>
      <c r="LHG483" s="49"/>
      <c r="LHH483" s="49"/>
      <c r="LHI483" s="49"/>
      <c r="LHJ483" s="49"/>
      <c r="LHK483" s="49"/>
      <c r="LHL483" s="49"/>
      <c r="LHM483" s="49"/>
      <c r="LHN483" s="49"/>
      <c r="LHO483" s="49"/>
      <c r="LHP483" s="49"/>
      <c r="LHQ483" s="49"/>
      <c r="LHR483" s="49"/>
      <c r="LHS483" s="49"/>
      <c r="LHT483" s="49"/>
      <c r="LHU483" s="49"/>
      <c r="LHV483" s="49"/>
      <c r="LHW483" s="49"/>
      <c r="LHX483" s="49"/>
      <c r="LHY483" s="49"/>
      <c r="LHZ483" s="49"/>
      <c r="LIA483" s="49"/>
      <c r="LIB483" s="49"/>
      <c r="LIC483" s="49"/>
      <c r="LID483" s="49"/>
      <c r="LIE483" s="49"/>
      <c r="LIF483" s="49"/>
      <c r="LIG483" s="49"/>
      <c r="LIH483" s="49"/>
      <c r="LII483" s="49"/>
      <c r="LIJ483" s="49"/>
      <c r="LIK483" s="49"/>
      <c r="LIL483" s="49"/>
      <c r="LIM483" s="49"/>
      <c r="LIN483" s="49"/>
      <c r="LIO483" s="49"/>
      <c r="LIP483" s="49"/>
      <c r="LIQ483" s="49"/>
      <c r="LIR483" s="49"/>
      <c r="LIS483" s="49"/>
      <c r="LIT483" s="49"/>
      <c r="LIU483" s="49"/>
      <c r="LIV483" s="49"/>
      <c r="LIW483" s="49"/>
      <c r="LIX483" s="49"/>
      <c r="LIY483" s="49"/>
      <c r="LIZ483" s="49"/>
      <c r="LJA483" s="49"/>
      <c r="LJB483" s="49"/>
      <c r="LJC483" s="49"/>
      <c r="LJD483" s="49"/>
      <c r="LJE483" s="49"/>
      <c r="LJF483" s="49"/>
      <c r="LJG483" s="49"/>
      <c r="LJH483" s="49"/>
      <c r="LJI483" s="49"/>
      <c r="LJJ483" s="49"/>
      <c r="LJK483" s="49"/>
      <c r="LJL483" s="49"/>
      <c r="LJM483" s="49"/>
      <c r="LJN483" s="49"/>
      <c r="LJO483" s="49"/>
      <c r="LJP483" s="49"/>
      <c r="LJQ483" s="49"/>
      <c r="LJR483" s="49"/>
      <c r="LJS483" s="49"/>
      <c r="LJT483" s="49"/>
      <c r="LJU483" s="49"/>
      <c r="LJV483" s="49"/>
      <c r="LJW483" s="49"/>
      <c r="LJX483" s="49"/>
      <c r="LJY483" s="49"/>
      <c r="LJZ483" s="49"/>
      <c r="LKA483" s="49"/>
      <c r="LKB483" s="49"/>
      <c r="LKC483" s="49"/>
      <c r="LKD483" s="49"/>
      <c r="LKE483" s="49"/>
      <c r="LKF483" s="49"/>
      <c r="LKG483" s="49"/>
      <c r="LKH483" s="49"/>
      <c r="LKI483" s="49"/>
      <c r="LKJ483" s="49"/>
      <c r="LKK483" s="49"/>
      <c r="LKL483" s="49"/>
      <c r="LKM483" s="49"/>
      <c r="LKN483" s="49"/>
      <c r="LKO483" s="49"/>
      <c r="LKP483" s="49"/>
      <c r="LKQ483" s="49"/>
      <c r="LKR483" s="49"/>
      <c r="LKS483" s="49"/>
      <c r="LKT483" s="49"/>
      <c r="LKU483" s="49"/>
      <c r="LKV483" s="49"/>
      <c r="LKW483" s="49"/>
      <c r="LKX483" s="49"/>
      <c r="LKY483" s="49"/>
      <c r="LKZ483" s="49"/>
      <c r="LLA483" s="49"/>
      <c r="LLB483" s="49"/>
      <c r="LLC483" s="49"/>
      <c r="LLD483" s="49"/>
      <c r="LLE483" s="49"/>
      <c r="LLF483" s="49"/>
      <c r="LLG483" s="49"/>
      <c r="LLH483" s="49"/>
      <c r="LLI483" s="49"/>
      <c r="LLJ483" s="49"/>
      <c r="LLK483" s="49"/>
      <c r="LLL483" s="49"/>
      <c r="LLM483" s="49"/>
      <c r="LLN483" s="49"/>
      <c r="LLO483" s="49"/>
      <c r="LLP483" s="49"/>
      <c r="LLQ483" s="49"/>
      <c r="LLR483" s="49"/>
      <c r="LLS483" s="49"/>
      <c r="LLT483" s="49"/>
      <c r="LLU483" s="49"/>
      <c r="LLV483" s="49"/>
      <c r="LLW483" s="49"/>
      <c r="LLX483" s="49"/>
      <c r="LLY483" s="49"/>
      <c r="LLZ483" s="49"/>
      <c r="LMA483" s="49"/>
      <c r="LMB483" s="49"/>
      <c r="LMC483" s="49"/>
      <c r="LMD483" s="49"/>
      <c r="LME483" s="49"/>
      <c r="LMF483" s="49"/>
      <c r="LMG483" s="49"/>
      <c r="LMH483" s="49"/>
      <c r="LMI483" s="49"/>
      <c r="LMJ483" s="49"/>
      <c r="LMK483" s="49"/>
      <c r="LML483" s="49"/>
      <c r="LMM483" s="49"/>
      <c r="LMN483" s="49"/>
      <c r="LMO483" s="49"/>
      <c r="LMP483" s="49"/>
      <c r="LMQ483" s="49"/>
      <c r="LMR483" s="49"/>
      <c r="LMS483" s="49"/>
      <c r="LMT483" s="49"/>
      <c r="LMU483" s="49"/>
      <c r="LMV483" s="49"/>
      <c r="LMW483" s="49"/>
      <c r="LMX483" s="49"/>
      <c r="LMY483" s="49"/>
      <c r="LMZ483" s="49"/>
      <c r="LNA483" s="49"/>
      <c r="LNB483" s="49"/>
      <c r="LNC483" s="49"/>
      <c r="LND483" s="49"/>
      <c r="LNE483" s="49"/>
      <c r="LNF483" s="49"/>
      <c r="LNG483" s="49"/>
      <c r="LNH483" s="49"/>
      <c r="LNI483" s="49"/>
      <c r="LNJ483" s="49"/>
      <c r="LNK483" s="49"/>
      <c r="LNL483" s="49"/>
      <c r="LNM483" s="49"/>
      <c r="LNN483" s="49"/>
      <c r="LNO483" s="49"/>
      <c r="LNP483" s="49"/>
      <c r="LNQ483" s="49"/>
      <c r="LNR483" s="49"/>
      <c r="LNS483" s="49"/>
      <c r="LNT483" s="49"/>
      <c r="LNU483" s="49"/>
      <c r="LNV483" s="49"/>
      <c r="LNW483" s="49"/>
      <c r="LNX483" s="49"/>
      <c r="LNY483" s="49"/>
      <c r="LNZ483" s="49"/>
      <c r="LOA483" s="49"/>
      <c r="LOB483" s="49"/>
      <c r="LOC483" s="49"/>
      <c r="LOD483" s="49"/>
      <c r="LOE483" s="49"/>
      <c r="LOF483" s="49"/>
      <c r="LOG483" s="49"/>
      <c r="LOH483" s="49"/>
      <c r="LOI483" s="49"/>
      <c r="LOJ483" s="49"/>
      <c r="LOK483" s="49"/>
      <c r="LOL483" s="49"/>
      <c r="LOM483" s="49"/>
      <c r="LON483" s="49"/>
      <c r="LOO483" s="49"/>
      <c r="LOP483" s="49"/>
      <c r="LOQ483" s="49"/>
      <c r="LOR483" s="49"/>
      <c r="LOS483" s="49"/>
      <c r="LOT483" s="49"/>
      <c r="LOU483" s="49"/>
      <c r="LOV483" s="49"/>
      <c r="LOW483" s="49"/>
      <c r="LOX483" s="49"/>
      <c r="LOY483" s="49"/>
      <c r="LOZ483" s="49"/>
      <c r="LPA483" s="49"/>
      <c r="LPB483" s="49"/>
      <c r="LPC483" s="49"/>
      <c r="LPD483" s="49"/>
      <c r="LPE483" s="49"/>
      <c r="LPF483" s="49"/>
      <c r="LPG483" s="49"/>
      <c r="LPH483" s="49"/>
      <c r="LPI483" s="49"/>
      <c r="LPJ483" s="49"/>
      <c r="LPK483" s="49"/>
      <c r="LPL483" s="49"/>
      <c r="LPM483" s="49"/>
      <c r="LPN483" s="49"/>
      <c r="LPO483" s="49"/>
      <c r="LPP483" s="49"/>
      <c r="LPQ483" s="49"/>
      <c r="LPR483" s="49"/>
      <c r="LPS483" s="49"/>
      <c r="LPT483" s="49"/>
      <c r="LPU483" s="49"/>
      <c r="LPV483" s="49"/>
      <c r="LPW483" s="49"/>
      <c r="LPX483" s="49"/>
      <c r="LPY483" s="49"/>
      <c r="LPZ483" s="49"/>
      <c r="LQA483" s="49"/>
      <c r="LQB483" s="49"/>
      <c r="LQC483" s="49"/>
      <c r="LQD483" s="49"/>
      <c r="LQE483" s="49"/>
      <c r="LQF483" s="49"/>
      <c r="LQG483" s="49"/>
      <c r="LQH483" s="49"/>
      <c r="LQI483" s="49"/>
      <c r="LQJ483" s="49"/>
      <c r="LQK483" s="49"/>
      <c r="LQL483" s="49"/>
      <c r="LQM483" s="49"/>
      <c r="LQN483" s="49"/>
      <c r="LQO483" s="49"/>
      <c r="LQP483" s="49"/>
      <c r="LQQ483" s="49"/>
      <c r="LQR483" s="49"/>
      <c r="LQS483" s="49"/>
      <c r="LQT483" s="49"/>
      <c r="LQU483" s="49"/>
      <c r="LQV483" s="49"/>
      <c r="LQW483" s="49"/>
      <c r="LQX483" s="49"/>
      <c r="LQY483" s="49"/>
      <c r="LQZ483" s="49"/>
      <c r="LRA483" s="49"/>
      <c r="LRB483" s="49"/>
      <c r="LRC483" s="49"/>
      <c r="LRD483" s="49"/>
      <c r="LRE483" s="49"/>
      <c r="LRF483" s="49"/>
      <c r="LRG483" s="49"/>
      <c r="LRH483" s="49"/>
      <c r="LRI483" s="49"/>
      <c r="LRJ483" s="49"/>
      <c r="LRK483" s="49"/>
      <c r="LRL483" s="49"/>
      <c r="LRM483" s="49"/>
      <c r="LRN483" s="49"/>
      <c r="LRO483" s="49"/>
      <c r="LRP483" s="49"/>
      <c r="LRQ483" s="49"/>
      <c r="LRR483" s="49"/>
      <c r="LRS483" s="49"/>
      <c r="LRT483" s="49"/>
      <c r="LRU483" s="49"/>
      <c r="LRV483" s="49"/>
      <c r="LRW483" s="49"/>
      <c r="LRX483" s="49"/>
      <c r="LRY483" s="49"/>
      <c r="LRZ483" s="49"/>
      <c r="LSA483" s="49"/>
      <c r="LSB483" s="49"/>
      <c r="LSC483" s="49"/>
      <c r="LSD483" s="49"/>
      <c r="LSE483" s="49"/>
      <c r="LSF483" s="49"/>
      <c r="LSG483" s="49"/>
      <c r="LSH483" s="49"/>
      <c r="LSI483" s="49"/>
      <c r="LSJ483" s="49"/>
      <c r="LSK483" s="49"/>
      <c r="LSL483" s="49"/>
      <c r="LSM483" s="49"/>
      <c r="LSN483" s="49"/>
      <c r="LSO483" s="49"/>
      <c r="LSP483" s="49"/>
      <c r="LSQ483" s="49"/>
      <c r="LSR483" s="49"/>
      <c r="LSS483" s="49"/>
      <c r="LST483" s="49"/>
      <c r="LSU483" s="49"/>
      <c r="LSV483" s="49"/>
      <c r="LSW483" s="49"/>
      <c r="LSX483" s="49"/>
      <c r="LSY483" s="49"/>
      <c r="LSZ483" s="49"/>
      <c r="LTA483" s="49"/>
      <c r="LTB483" s="49"/>
      <c r="LTC483" s="49"/>
      <c r="LTD483" s="49"/>
      <c r="LTE483" s="49"/>
      <c r="LTF483" s="49"/>
      <c r="LTG483" s="49"/>
      <c r="LTH483" s="49"/>
      <c r="LTI483" s="49"/>
      <c r="LTJ483" s="49"/>
      <c r="LTK483" s="49"/>
      <c r="LTL483" s="49"/>
      <c r="LTM483" s="49"/>
      <c r="LTN483" s="49"/>
      <c r="LTO483" s="49"/>
      <c r="LTP483" s="49"/>
      <c r="LTQ483" s="49"/>
      <c r="LTR483" s="49"/>
      <c r="LTS483" s="49"/>
      <c r="LTT483" s="49"/>
      <c r="LTU483" s="49"/>
      <c r="LTV483" s="49"/>
      <c r="LTW483" s="49"/>
      <c r="LTX483" s="49"/>
      <c r="LTY483" s="49"/>
      <c r="LTZ483" s="49"/>
      <c r="LUA483" s="49"/>
      <c r="LUB483" s="49"/>
      <c r="LUC483" s="49"/>
      <c r="LUD483" s="49"/>
      <c r="LUE483" s="49"/>
      <c r="LUF483" s="49"/>
      <c r="LUG483" s="49"/>
      <c r="LUH483" s="49"/>
      <c r="LUI483" s="49"/>
      <c r="LUJ483" s="49"/>
      <c r="LUK483" s="49"/>
      <c r="LUL483" s="49"/>
      <c r="LUM483" s="49"/>
      <c r="LUN483" s="49"/>
      <c r="LUO483" s="49"/>
      <c r="LUP483" s="49"/>
      <c r="LUQ483" s="49"/>
      <c r="LUR483" s="49"/>
      <c r="LUS483" s="49"/>
      <c r="LUT483" s="49"/>
      <c r="LUU483" s="49"/>
      <c r="LUV483" s="49"/>
      <c r="LUW483" s="49"/>
      <c r="LUX483" s="49"/>
      <c r="LUY483" s="49"/>
      <c r="LUZ483" s="49"/>
      <c r="LVA483" s="49"/>
      <c r="LVB483" s="49"/>
      <c r="LVC483" s="49"/>
      <c r="LVD483" s="49"/>
      <c r="LVE483" s="49"/>
      <c r="LVF483" s="49"/>
      <c r="LVG483" s="49"/>
      <c r="LVH483" s="49"/>
      <c r="LVI483" s="49"/>
      <c r="LVJ483" s="49"/>
      <c r="LVK483" s="49"/>
      <c r="LVL483" s="49"/>
      <c r="LVM483" s="49"/>
      <c r="LVN483" s="49"/>
      <c r="LVO483" s="49"/>
      <c r="LVP483" s="49"/>
      <c r="LVQ483" s="49"/>
      <c r="LVR483" s="49"/>
      <c r="LVS483" s="49"/>
      <c r="LVT483" s="49"/>
      <c r="LVU483" s="49"/>
      <c r="LVV483" s="49"/>
      <c r="LVW483" s="49"/>
      <c r="LVX483" s="49"/>
      <c r="LVY483" s="49"/>
      <c r="LVZ483" s="49"/>
      <c r="LWA483" s="49"/>
      <c r="LWB483" s="49"/>
      <c r="LWC483" s="49"/>
      <c r="LWD483" s="49"/>
      <c r="LWE483" s="49"/>
      <c r="LWF483" s="49"/>
      <c r="LWG483" s="49"/>
      <c r="LWH483" s="49"/>
      <c r="LWI483" s="49"/>
      <c r="LWJ483" s="49"/>
      <c r="LWK483" s="49"/>
      <c r="LWL483" s="49"/>
      <c r="LWM483" s="49"/>
      <c r="LWN483" s="49"/>
      <c r="LWO483" s="49"/>
      <c r="LWP483" s="49"/>
      <c r="LWQ483" s="49"/>
      <c r="LWR483" s="49"/>
      <c r="LWS483" s="49"/>
      <c r="LWT483" s="49"/>
      <c r="LWU483" s="49"/>
      <c r="LWV483" s="49"/>
      <c r="LWW483" s="49"/>
      <c r="LWX483" s="49"/>
      <c r="LWY483" s="49"/>
      <c r="LWZ483" s="49"/>
      <c r="LXA483" s="49"/>
      <c r="LXB483" s="49"/>
      <c r="LXC483" s="49"/>
      <c r="LXD483" s="49"/>
      <c r="LXE483" s="49"/>
      <c r="LXF483" s="49"/>
      <c r="LXG483" s="49"/>
      <c r="LXH483" s="49"/>
      <c r="LXI483" s="49"/>
      <c r="LXJ483" s="49"/>
      <c r="LXK483" s="49"/>
      <c r="LXL483" s="49"/>
      <c r="LXM483" s="49"/>
      <c r="LXN483" s="49"/>
      <c r="LXO483" s="49"/>
      <c r="LXP483" s="49"/>
      <c r="LXQ483" s="49"/>
      <c r="LXR483" s="49"/>
      <c r="LXS483" s="49"/>
      <c r="LXT483" s="49"/>
      <c r="LXU483" s="49"/>
      <c r="LXV483" s="49"/>
      <c r="LXW483" s="49"/>
      <c r="LXX483" s="49"/>
      <c r="LXY483" s="49"/>
      <c r="LXZ483" s="49"/>
      <c r="LYA483" s="49"/>
      <c r="LYB483" s="49"/>
      <c r="LYC483" s="49"/>
      <c r="LYD483" s="49"/>
      <c r="LYE483" s="49"/>
      <c r="LYF483" s="49"/>
      <c r="LYG483" s="49"/>
      <c r="LYH483" s="49"/>
      <c r="LYI483" s="49"/>
      <c r="LYJ483" s="49"/>
      <c r="LYK483" s="49"/>
      <c r="LYL483" s="49"/>
      <c r="LYM483" s="49"/>
      <c r="LYN483" s="49"/>
      <c r="LYO483" s="49"/>
      <c r="LYP483" s="49"/>
      <c r="LYQ483" s="49"/>
      <c r="LYR483" s="49"/>
      <c r="LYS483" s="49"/>
      <c r="LYT483" s="49"/>
      <c r="LYU483" s="49"/>
      <c r="LYV483" s="49"/>
      <c r="LYW483" s="49"/>
      <c r="LYX483" s="49"/>
      <c r="LYY483" s="49"/>
      <c r="LYZ483" s="49"/>
      <c r="LZA483" s="49"/>
      <c r="LZB483" s="49"/>
      <c r="LZC483" s="49"/>
      <c r="LZD483" s="49"/>
      <c r="LZE483" s="49"/>
      <c r="LZF483" s="49"/>
      <c r="LZG483" s="49"/>
      <c r="LZH483" s="49"/>
      <c r="LZI483" s="49"/>
      <c r="LZJ483" s="49"/>
      <c r="LZK483" s="49"/>
      <c r="LZL483" s="49"/>
      <c r="LZM483" s="49"/>
      <c r="LZN483" s="49"/>
      <c r="LZO483" s="49"/>
      <c r="LZP483" s="49"/>
      <c r="LZQ483" s="49"/>
      <c r="LZR483" s="49"/>
      <c r="LZS483" s="49"/>
      <c r="LZT483" s="49"/>
      <c r="LZU483" s="49"/>
      <c r="LZV483" s="49"/>
      <c r="LZW483" s="49"/>
      <c r="LZX483" s="49"/>
      <c r="LZY483" s="49"/>
      <c r="LZZ483" s="49"/>
      <c r="MAA483" s="49"/>
      <c r="MAB483" s="49"/>
      <c r="MAC483" s="49"/>
      <c r="MAD483" s="49"/>
      <c r="MAE483" s="49"/>
      <c r="MAF483" s="49"/>
      <c r="MAG483" s="49"/>
      <c r="MAH483" s="49"/>
      <c r="MAI483" s="49"/>
      <c r="MAJ483" s="49"/>
      <c r="MAK483" s="49"/>
      <c r="MAL483" s="49"/>
      <c r="MAM483" s="49"/>
      <c r="MAN483" s="49"/>
      <c r="MAO483" s="49"/>
      <c r="MAP483" s="49"/>
      <c r="MAQ483" s="49"/>
      <c r="MAR483" s="49"/>
      <c r="MAS483" s="49"/>
      <c r="MAT483" s="49"/>
      <c r="MAU483" s="49"/>
      <c r="MAV483" s="49"/>
      <c r="MAW483" s="49"/>
      <c r="MAX483" s="49"/>
      <c r="MAY483" s="49"/>
      <c r="MAZ483" s="49"/>
      <c r="MBA483" s="49"/>
      <c r="MBB483" s="49"/>
      <c r="MBC483" s="49"/>
      <c r="MBD483" s="49"/>
      <c r="MBE483" s="49"/>
      <c r="MBF483" s="49"/>
      <c r="MBG483" s="49"/>
      <c r="MBH483" s="49"/>
      <c r="MBI483" s="49"/>
      <c r="MBJ483" s="49"/>
      <c r="MBK483" s="49"/>
      <c r="MBL483" s="49"/>
      <c r="MBM483" s="49"/>
      <c r="MBN483" s="49"/>
      <c r="MBO483" s="49"/>
      <c r="MBP483" s="49"/>
      <c r="MBQ483" s="49"/>
      <c r="MBR483" s="49"/>
      <c r="MBS483" s="49"/>
      <c r="MBT483" s="49"/>
      <c r="MBU483" s="49"/>
      <c r="MBV483" s="49"/>
      <c r="MBW483" s="49"/>
      <c r="MBX483" s="49"/>
      <c r="MBY483" s="49"/>
      <c r="MBZ483" s="49"/>
      <c r="MCA483" s="49"/>
      <c r="MCB483" s="49"/>
      <c r="MCC483" s="49"/>
      <c r="MCD483" s="49"/>
      <c r="MCE483" s="49"/>
      <c r="MCF483" s="49"/>
      <c r="MCG483" s="49"/>
      <c r="MCH483" s="49"/>
      <c r="MCI483" s="49"/>
      <c r="MCJ483" s="49"/>
      <c r="MCK483" s="49"/>
      <c r="MCL483" s="49"/>
      <c r="MCM483" s="49"/>
      <c r="MCN483" s="49"/>
      <c r="MCO483" s="49"/>
      <c r="MCP483" s="49"/>
      <c r="MCQ483" s="49"/>
      <c r="MCR483" s="49"/>
      <c r="MCS483" s="49"/>
      <c r="MCT483" s="49"/>
      <c r="MCU483" s="49"/>
      <c r="MCV483" s="49"/>
      <c r="MCW483" s="49"/>
      <c r="MCX483" s="49"/>
      <c r="MCY483" s="49"/>
      <c r="MCZ483" s="49"/>
      <c r="MDA483" s="49"/>
      <c r="MDB483" s="49"/>
      <c r="MDC483" s="49"/>
      <c r="MDD483" s="49"/>
      <c r="MDE483" s="49"/>
      <c r="MDF483" s="49"/>
      <c r="MDG483" s="49"/>
      <c r="MDH483" s="49"/>
      <c r="MDI483" s="49"/>
      <c r="MDJ483" s="49"/>
      <c r="MDK483" s="49"/>
      <c r="MDL483" s="49"/>
      <c r="MDM483" s="49"/>
      <c r="MDN483" s="49"/>
      <c r="MDO483" s="49"/>
      <c r="MDP483" s="49"/>
      <c r="MDQ483" s="49"/>
      <c r="MDR483" s="49"/>
      <c r="MDS483" s="49"/>
      <c r="MDT483" s="49"/>
      <c r="MDU483" s="49"/>
      <c r="MDV483" s="49"/>
      <c r="MDW483" s="49"/>
      <c r="MDX483" s="49"/>
      <c r="MDY483" s="49"/>
      <c r="MDZ483" s="49"/>
      <c r="MEA483" s="49"/>
      <c r="MEB483" s="49"/>
      <c r="MEC483" s="49"/>
      <c r="MED483" s="49"/>
      <c r="MEE483" s="49"/>
      <c r="MEF483" s="49"/>
      <c r="MEG483" s="49"/>
      <c r="MEH483" s="49"/>
      <c r="MEI483" s="49"/>
      <c r="MEJ483" s="49"/>
      <c r="MEK483" s="49"/>
      <c r="MEL483" s="49"/>
      <c r="MEM483" s="49"/>
      <c r="MEN483" s="49"/>
      <c r="MEO483" s="49"/>
      <c r="MEP483" s="49"/>
      <c r="MEQ483" s="49"/>
      <c r="MER483" s="49"/>
      <c r="MES483" s="49"/>
      <c r="MET483" s="49"/>
      <c r="MEU483" s="49"/>
      <c r="MEV483" s="49"/>
      <c r="MEW483" s="49"/>
      <c r="MEX483" s="49"/>
      <c r="MEY483" s="49"/>
      <c r="MEZ483" s="49"/>
      <c r="MFA483" s="49"/>
      <c r="MFB483" s="49"/>
      <c r="MFC483" s="49"/>
      <c r="MFD483" s="49"/>
      <c r="MFE483" s="49"/>
      <c r="MFF483" s="49"/>
      <c r="MFG483" s="49"/>
      <c r="MFH483" s="49"/>
      <c r="MFI483" s="49"/>
      <c r="MFJ483" s="49"/>
      <c r="MFK483" s="49"/>
      <c r="MFL483" s="49"/>
      <c r="MFM483" s="49"/>
      <c r="MFN483" s="49"/>
      <c r="MFO483" s="49"/>
      <c r="MFP483" s="49"/>
      <c r="MFQ483" s="49"/>
      <c r="MFR483" s="49"/>
      <c r="MFS483" s="49"/>
      <c r="MFT483" s="49"/>
      <c r="MFU483" s="49"/>
      <c r="MFV483" s="49"/>
      <c r="MFW483" s="49"/>
      <c r="MFX483" s="49"/>
      <c r="MFY483" s="49"/>
      <c r="MFZ483" s="49"/>
      <c r="MGA483" s="49"/>
      <c r="MGB483" s="49"/>
      <c r="MGC483" s="49"/>
      <c r="MGD483" s="49"/>
      <c r="MGE483" s="49"/>
      <c r="MGF483" s="49"/>
      <c r="MGG483" s="49"/>
      <c r="MGH483" s="49"/>
      <c r="MGI483" s="49"/>
      <c r="MGJ483" s="49"/>
      <c r="MGK483" s="49"/>
      <c r="MGL483" s="49"/>
      <c r="MGM483" s="49"/>
      <c r="MGN483" s="49"/>
      <c r="MGO483" s="49"/>
      <c r="MGP483" s="49"/>
      <c r="MGQ483" s="49"/>
      <c r="MGR483" s="49"/>
      <c r="MGS483" s="49"/>
      <c r="MGT483" s="49"/>
      <c r="MGU483" s="49"/>
      <c r="MGV483" s="49"/>
      <c r="MGW483" s="49"/>
      <c r="MGX483" s="49"/>
      <c r="MGY483" s="49"/>
      <c r="MGZ483" s="49"/>
      <c r="MHA483" s="49"/>
      <c r="MHB483" s="49"/>
      <c r="MHC483" s="49"/>
      <c r="MHD483" s="49"/>
      <c r="MHE483" s="49"/>
      <c r="MHF483" s="49"/>
      <c r="MHG483" s="49"/>
      <c r="MHH483" s="49"/>
      <c r="MHI483" s="49"/>
      <c r="MHJ483" s="49"/>
      <c r="MHK483" s="49"/>
      <c r="MHL483" s="49"/>
      <c r="MHM483" s="49"/>
      <c r="MHN483" s="49"/>
      <c r="MHO483" s="49"/>
      <c r="MHP483" s="49"/>
      <c r="MHQ483" s="49"/>
      <c r="MHR483" s="49"/>
      <c r="MHS483" s="49"/>
      <c r="MHT483" s="49"/>
      <c r="MHU483" s="49"/>
      <c r="MHV483" s="49"/>
      <c r="MHW483" s="49"/>
      <c r="MHX483" s="49"/>
      <c r="MHY483" s="49"/>
      <c r="MHZ483" s="49"/>
      <c r="MIA483" s="49"/>
      <c r="MIB483" s="49"/>
      <c r="MIC483" s="49"/>
      <c r="MID483" s="49"/>
      <c r="MIE483" s="49"/>
      <c r="MIF483" s="49"/>
      <c r="MIG483" s="49"/>
      <c r="MIH483" s="49"/>
      <c r="MII483" s="49"/>
      <c r="MIJ483" s="49"/>
      <c r="MIK483" s="49"/>
      <c r="MIL483" s="49"/>
      <c r="MIM483" s="49"/>
      <c r="MIN483" s="49"/>
      <c r="MIO483" s="49"/>
      <c r="MIP483" s="49"/>
      <c r="MIQ483" s="49"/>
      <c r="MIR483" s="49"/>
      <c r="MIS483" s="49"/>
      <c r="MIT483" s="49"/>
      <c r="MIU483" s="49"/>
      <c r="MIV483" s="49"/>
      <c r="MIW483" s="49"/>
      <c r="MIX483" s="49"/>
      <c r="MIY483" s="49"/>
      <c r="MIZ483" s="49"/>
      <c r="MJA483" s="49"/>
      <c r="MJB483" s="49"/>
      <c r="MJC483" s="49"/>
      <c r="MJD483" s="49"/>
      <c r="MJE483" s="49"/>
      <c r="MJF483" s="49"/>
      <c r="MJG483" s="49"/>
      <c r="MJH483" s="49"/>
      <c r="MJI483" s="49"/>
      <c r="MJJ483" s="49"/>
      <c r="MJK483" s="49"/>
      <c r="MJL483" s="49"/>
      <c r="MJM483" s="49"/>
      <c r="MJN483" s="49"/>
      <c r="MJO483" s="49"/>
      <c r="MJP483" s="49"/>
      <c r="MJQ483" s="49"/>
      <c r="MJR483" s="49"/>
      <c r="MJS483" s="49"/>
      <c r="MJT483" s="49"/>
      <c r="MJU483" s="49"/>
      <c r="MJV483" s="49"/>
      <c r="MJW483" s="49"/>
      <c r="MJX483" s="49"/>
      <c r="MJY483" s="49"/>
      <c r="MJZ483" s="49"/>
      <c r="MKA483" s="49"/>
      <c r="MKB483" s="49"/>
      <c r="MKC483" s="49"/>
      <c r="MKD483" s="49"/>
      <c r="MKE483" s="49"/>
      <c r="MKF483" s="49"/>
      <c r="MKG483" s="49"/>
      <c r="MKH483" s="49"/>
      <c r="MKI483" s="49"/>
      <c r="MKJ483" s="49"/>
      <c r="MKK483" s="49"/>
      <c r="MKL483" s="49"/>
      <c r="MKM483" s="49"/>
      <c r="MKN483" s="49"/>
      <c r="MKO483" s="49"/>
      <c r="MKP483" s="49"/>
      <c r="MKQ483" s="49"/>
      <c r="MKR483" s="49"/>
      <c r="MKS483" s="49"/>
      <c r="MKT483" s="49"/>
      <c r="MKU483" s="49"/>
      <c r="MKV483" s="49"/>
      <c r="MKW483" s="49"/>
      <c r="MKX483" s="49"/>
      <c r="MKY483" s="49"/>
      <c r="MKZ483" s="49"/>
      <c r="MLA483" s="49"/>
      <c r="MLB483" s="49"/>
      <c r="MLC483" s="49"/>
      <c r="MLD483" s="49"/>
      <c r="MLE483" s="49"/>
      <c r="MLF483" s="49"/>
      <c r="MLG483" s="49"/>
      <c r="MLH483" s="49"/>
      <c r="MLI483" s="49"/>
      <c r="MLJ483" s="49"/>
      <c r="MLK483" s="49"/>
      <c r="MLL483" s="49"/>
      <c r="MLM483" s="49"/>
      <c r="MLN483" s="49"/>
      <c r="MLO483" s="49"/>
      <c r="MLP483" s="49"/>
      <c r="MLQ483" s="49"/>
      <c r="MLR483" s="49"/>
      <c r="MLS483" s="49"/>
      <c r="MLT483" s="49"/>
      <c r="MLU483" s="49"/>
      <c r="MLV483" s="49"/>
      <c r="MLW483" s="49"/>
      <c r="MLX483" s="49"/>
      <c r="MLY483" s="49"/>
      <c r="MLZ483" s="49"/>
      <c r="MMA483" s="49"/>
      <c r="MMB483" s="49"/>
      <c r="MMC483" s="49"/>
      <c r="MMD483" s="49"/>
      <c r="MME483" s="49"/>
      <c r="MMF483" s="49"/>
      <c r="MMG483" s="49"/>
      <c r="MMH483" s="49"/>
      <c r="MMI483" s="49"/>
      <c r="MMJ483" s="49"/>
      <c r="MMK483" s="49"/>
      <c r="MML483" s="49"/>
      <c r="MMM483" s="49"/>
      <c r="MMN483" s="49"/>
      <c r="MMO483" s="49"/>
      <c r="MMP483" s="49"/>
      <c r="MMQ483" s="49"/>
      <c r="MMR483" s="49"/>
      <c r="MMS483" s="49"/>
      <c r="MMT483" s="49"/>
      <c r="MMU483" s="49"/>
      <c r="MMV483" s="49"/>
      <c r="MMW483" s="49"/>
      <c r="MMX483" s="49"/>
      <c r="MMY483" s="49"/>
      <c r="MMZ483" s="49"/>
      <c r="MNA483" s="49"/>
      <c r="MNB483" s="49"/>
      <c r="MNC483" s="49"/>
      <c r="MND483" s="49"/>
      <c r="MNE483" s="49"/>
      <c r="MNF483" s="49"/>
      <c r="MNG483" s="49"/>
      <c r="MNH483" s="49"/>
      <c r="MNI483" s="49"/>
      <c r="MNJ483" s="49"/>
      <c r="MNK483" s="49"/>
      <c r="MNL483" s="49"/>
      <c r="MNM483" s="49"/>
      <c r="MNN483" s="49"/>
      <c r="MNO483" s="49"/>
      <c r="MNP483" s="49"/>
      <c r="MNQ483" s="49"/>
      <c r="MNR483" s="49"/>
      <c r="MNS483" s="49"/>
      <c r="MNT483" s="49"/>
      <c r="MNU483" s="49"/>
      <c r="MNV483" s="49"/>
      <c r="MNW483" s="49"/>
      <c r="MNX483" s="49"/>
      <c r="MNY483" s="49"/>
      <c r="MNZ483" s="49"/>
      <c r="MOA483" s="49"/>
      <c r="MOB483" s="49"/>
      <c r="MOC483" s="49"/>
      <c r="MOD483" s="49"/>
      <c r="MOE483" s="49"/>
      <c r="MOF483" s="49"/>
      <c r="MOG483" s="49"/>
      <c r="MOH483" s="49"/>
      <c r="MOI483" s="49"/>
      <c r="MOJ483" s="49"/>
      <c r="MOK483" s="49"/>
      <c r="MOL483" s="49"/>
      <c r="MOM483" s="49"/>
      <c r="MON483" s="49"/>
      <c r="MOO483" s="49"/>
      <c r="MOP483" s="49"/>
      <c r="MOQ483" s="49"/>
      <c r="MOR483" s="49"/>
      <c r="MOS483" s="49"/>
      <c r="MOT483" s="49"/>
      <c r="MOU483" s="49"/>
      <c r="MOV483" s="49"/>
      <c r="MOW483" s="49"/>
      <c r="MOX483" s="49"/>
      <c r="MOY483" s="49"/>
      <c r="MOZ483" s="49"/>
      <c r="MPA483" s="49"/>
      <c r="MPB483" s="49"/>
      <c r="MPC483" s="49"/>
      <c r="MPD483" s="49"/>
      <c r="MPE483" s="49"/>
      <c r="MPF483" s="49"/>
      <c r="MPG483" s="49"/>
      <c r="MPH483" s="49"/>
      <c r="MPI483" s="49"/>
      <c r="MPJ483" s="49"/>
      <c r="MPK483" s="49"/>
      <c r="MPL483" s="49"/>
      <c r="MPM483" s="49"/>
      <c r="MPN483" s="49"/>
      <c r="MPO483" s="49"/>
      <c r="MPP483" s="49"/>
      <c r="MPQ483" s="49"/>
      <c r="MPR483" s="49"/>
      <c r="MPS483" s="49"/>
      <c r="MPT483" s="49"/>
      <c r="MPU483" s="49"/>
      <c r="MPV483" s="49"/>
      <c r="MPW483" s="49"/>
      <c r="MPX483" s="49"/>
      <c r="MPY483" s="49"/>
      <c r="MPZ483" s="49"/>
      <c r="MQA483" s="49"/>
      <c r="MQB483" s="49"/>
      <c r="MQC483" s="49"/>
      <c r="MQD483" s="49"/>
      <c r="MQE483" s="49"/>
      <c r="MQF483" s="49"/>
      <c r="MQG483" s="49"/>
      <c r="MQH483" s="49"/>
      <c r="MQI483" s="49"/>
      <c r="MQJ483" s="49"/>
      <c r="MQK483" s="49"/>
      <c r="MQL483" s="49"/>
      <c r="MQM483" s="49"/>
      <c r="MQN483" s="49"/>
      <c r="MQO483" s="49"/>
      <c r="MQP483" s="49"/>
      <c r="MQQ483" s="49"/>
      <c r="MQR483" s="49"/>
      <c r="MQS483" s="49"/>
      <c r="MQT483" s="49"/>
      <c r="MQU483" s="49"/>
      <c r="MQV483" s="49"/>
      <c r="MQW483" s="49"/>
      <c r="MQX483" s="49"/>
      <c r="MQY483" s="49"/>
      <c r="MQZ483" s="49"/>
      <c r="MRA483" s="49"/>
      <c r="MRB483" s="49"/>
      <c r="MRC483" s="49"/>
      <c r="MRD483" s="49"/>
      <c r="MRE483" s="49"/>
      <c r="MRF483" s="49"/>
      <c r="MRG483" s="49"/>
      <c r="MRH483" s="49"/>
      <c r="MRI483" s="49"/>
      <c r="MRJ483" s="49"/>
      <c r="MRK483" s="49"/>
      <c r="MRL483" s="49"/>
      <c r="MRM483" s="49"/>
      <c r="MRN483" s="49"/>
      <c r="MRO483" s="49"/>
      <c r="MRP483" s="49"/>
      <c r="MRQ483" s="49"/>
      <c r="MRR483" s="49"/>
      <c r="MRS483" s="49"/>
      <c r="MRT483" s="49"/>
      <c r="MRU483" s="49"/>
      <c r="MRV483" s="49"/>
      <c r="MRW483" s="49"/>
      <c r="MRX483" s="49"/>
      <c r="MRY483" s="49"/>
      <c r="MRZ483" s="49"/>
      <c r="MSA483" s="49"/>
      <c r="MSB483" s="49"/>
      <c r="MSC483" s="49"/>
      <c r="MSD483" s="49"/>
      <c r="MSE483" s="49"/>
      <c r="MSF483" s="49"/>
      <c r="MSG483" s="49"/>
      <c r="MSH483" s="49"/>
      <c r="MSI483" s="49"/>
      <c r="MSJ483" s="49"/>
      <c r="MSK483" s="49"/>
      <c r="MSL483" s="49"/>
      <c r="MSM483" s="49"/>
      <c r="MSN483" s="49"/>
      <c r="MSO483" s="49"/>
      <c r="MSP483" s="49"/>
      <c r="MSQ483" s="49"/>
      <c r="MSR483" s="49"/>
      <c r="MSS483" s="49"/>
      <c r="MST483" s="49"/>
      <c r="MSU483" s="49"/>
      <c r="MSV483" s="49"/>
      <c r="MSW483" s="49"/>
      <c r="MSX483" s="49"/>
      <c r="MSY483" s="49"/>
      <c r="MSZ483" s="49"/>
      <c r="MTA483" s="49"/>
      <c r="MTB483" s="49"/>
      <c r="MTC483" s="49"/>
      <c r="MTD483" s="49"/>
      <c r="MTE483" s="49"/>
      <c r="MTF483" s="49"/>
      <c r="MTG483" s="49"/>
      <c r="MTH483" s="49"/>
      <c r="MTI483" s="49"/>
      <c r="MTJ483" s="49"/>
      <c r="MTK483" s="49"/>
      <c r="MTL483" s="49"/>
      <c r="MTM483" s="49"/>
      <c r="MTN483" s="49"/>
      <c r="MTO483" s="49"/>
      <c r="MTP483" s="49"/>
      <c r="MTQ483" s="49"/>
      <c r="MTR483" s="49"/>
      <c r="MTS483" s="49"/>
      <c r="MTT483" s="49"/>
      <c r="MTU483" s="49"/>
      <c r="MTV483" s="49"/>
      <c r="MTW483" s="49"/>
      <c r="MTX483" s="49"/>
      <c r="MTY483" s="49"/>
      <c r="MTZ483" s="49"/>
      <c r="MUA483" s="49"/>
      <c r="MUB483" s="49"/>
      <c r="MUC483" s="49"/>
      <c r="MUD483" s="49"/>
      <c r="MUE483" s="49"/>
      <c r="MUF483" s="49"/>
      <c r="MUG483" s="49"/>
      <c r="MUH483" s="49"/>
      <c r="MUI483" s="49"/>
      <c r="MUJ483" s="49"/>
      <c r="MUK483" s="49"/>
      <c r="MUL483" s="49"/>
      <c r="MUM483" s="49"/>
      <c r="MUN483" s="49"/>
      <c r="MUO483" s="49"/>
      <c r="MUP483" s="49"/>
      <c r="MUQ483" s="49"/>
      <c r="MUR483" s="49"/>
      <c r="MUS483" s="49"/>
      <c r="MUT483" s="49"/>
      <c r="MUU483" s="49"/>
      <c r="MUV483" s="49"/>
      <c r="MUW483" s="49"/>
      <c r="MUX483" s="49"/>
      <c r="MUY483" s="49"/>
      <c r="MUZ483" s="49"/>
      <c r="MVA483" s="49"/>
      <c r="MVB483" s="49"/>
      <c r="MVC483" s="49"/>
      <c r="MVD483" s="49"/>
      <c r="MVE483" s="49"/>
      <c r="MVF483" s="49"/>
      <c r="MVG483" s="49"/>
      <c r="MVH483" s="49"/>
      <c r="MVI483" s="49"/>
      <c r="MVJ483" s="49"/>
      <c r="MVK483" s="49"/>
      <c r="MVL483" s="49"/>
      <c r="MVM483" s="49"/>
      <c r="MVN483" s="49"/>
      <c r="MVO483" s="49"/>
      <c r="MVP483" s="49"/>
      <c r="MVQ483" s="49"/>
      <c r="MVR483" s="49"/>
      <c r="MVS483" s="49"/>
      <c r="MVT483" s="49"/>
      <c r="MVU483" s="49"/>
      <c r="MVV483" s="49"/>
      <c r="MVW483" s="49"/>
      <c r="MVX483" s="49"/>
      <c r="MVY483" s="49"/>
      <c r="MVZ483" s="49"/>
      <c r="MWA483" s="49"/>
      <c r="MWB483" s="49"/>
      <c r="MWC483" s="49"/>
      <c r="MWD483" s="49"/>
      <c r="MWE483" s="49"/>
      <c r="MWF483" s="49"/>
      <c r="MWG483" s="49"/>
      <c r="MWH483" s="49"/>
      <c r="MWI483" s="49"/>
      <c r="MWJ483" s="49"/>
      <c r="MWK483" s="49"/>
      <c r="MWL483" s="49"/>
      <c r="MWM483" s="49"/>
      <c r="MWN483" s="49"/>
      <c r="MWO483" s="49"/>
      <c r="MWP483" s="49"/>
      <c r="MWQ483" s="49"/>
      <c r="MWR483" s="49"/>
      <c r="MWS483" s="49"/>
      <c r="MWT483" s="49"/>
      <c r="MWU483" s="49"/>
      <c r="MWV483" s="49"/>
      <c r="MWW483" s="49"/>
      <c r="MWX483" s="49"/>
      <c r="MWY483" s="49"/>
      <c r="MWZ483" s="49"/>
      <c r="MXA483" s="49"/>
      <c r="MXB483" s="49"/>
      <c r="MXC483" s="49"/>
      <c r="MXD483" s="49"/>
      <c r="MXE483" s="49"/>
      <c r="MXF483" s="49"/>
      <c r="MXG483" s="49"/>
      <c r="MXH483" s="49"/>
      <c r="MXI483" s="49"/>
      <c r="MXJ483" s="49"/>
      <c r="MXK483" s="49"/>
      <c r="MXL483" s="49"/>
      <c r="MXM483" s="49"/>
      <c r="MXN483" s="49"/>
      <c r="MXO483" s="49"/>
      <c r="MXP483" s="49"/>
      <c r="MXQ483" s="49"/>
      <c r="MXR483" s="49"/>
      <c r="MXS483" s="49"/>
      <c r="MXT483" s="49"/>
      <c r="MXU483" s="49"/>
      <c r="MXV483" s="49"/>
      <c r="MXW483" s="49"/>
      <c r="MXX483" s="49"/>
      <c r="MXY483" s="49"/>
      <c r="MXZ483" s="49"/>
      <c r="MYA483" s="49"/>
      <c r="MYB483" s="49"/>
      <c r="MYC483" s="49"/>
      <c r="MYD483" s="49"/>
      <c r="MYE483" s="49"/>
      <c r="MYF483" s="49"/>
      <c r="MYG483" s="49"/>
      <c r="MYH483" s="49"/>
      <c r="MYI483" s="49"/>
      <c r="MYJ483" s="49"/>
      <c r="MYK483" s="49"/>
      <c r="MYL483" s="49"/>
      <c r="MYM483" s="49"/>
      <c r="MYN483" s="49"/>
      <c r="MYO483" s="49"/>
      <c r="MYP483" s="49"/>
      <c r="MYQ483" s="49"/>
      <c r="MYR483" s="49"/>
      <c r="MYS483" s="49"/>
      <c r="MYT483" s="49"/>
      <c r="MYU483" s="49"/>
      <c r="MYV483" s="49"/>
      <c r="MYW483" s="49"/>
      <c r="MYX483" s="49"/>
      <c r="MYY483" s="49"/>
      <c r="MYZ483" s="49"/>
      <c r="MZA483" s="49"/>
      <c r="MZB483" s="49"/>
      <c r="MZC483" s="49"/>
      <c r="MZD483" s="49"/>
      <c r="MZE483" s="49"/>
      <c r="MZF483" s="49"/>
      <c r="MZG483" s="49"/>
      <c r="MZH483" s="49"/>
      <c r="MZI483" s="49"/>
      <c r="MZJ483" s="49"/>
      <c r="MZK483" s="49"/>
      <c r="MZL483" s="49"/>
      <c r="MZM483" s="49"/>
      <c r="MZN483" s="49"/>
      <c r="MZO483" s="49"/>
      <c r="MZP483" s="49"/>
      <c r="MZQ483" s="49"/>
      <c r="MZR483" s="49"/>
      <c r="MZS483" s="49"/>
      <c r="MZT483" s="49"/>
      <c r="MZU483" s="49"/>
      <c r="MZV483" s="49"/>
      <c r="MZW483" s="49"/>
      <c r="MZX483" s="49"/>
      <c r="MZY483" s="49"/>
      <c r="MZZ483" s="49"/>
      <c r="NAA483" s="49"/>
      <c r="NAB483" s="49"/>
      <c r="NAC483" s="49"/>
      <c r="NAD483" s="49"/>
      <c r="NAE483" s="49"/>
      <c r="NAF483" s="49"/>
      <c r="NAG483" s="49"/>
      <c r="NAH483" s="49"/>
      <c r="NAI483" s="49"/>
      <c r="NAJ483" s="49"/>
      <c r="NAK483" s="49"/>
      <c r="NAL483" s="49"/>
      <c r="NAM483" s="49"/>
      <c r="NAN483" s="49"/>
      <c r="NAO483" s="49"/>
      <c r="NAP483" s="49"/>
      <c r="NAQ483" s="49"/>
      <c r="NAR483" s="49"/>
      <c r="NAS483" s="49"/>
      <c r="NAT483" s="49"/>
      <c r="NAU483" s="49"/>
      <c r="NAV483" s="49"/>
      <c r="NAW483" s="49"/>
      <c r="NAX483" s="49"/>
      <c r="NAY483" s="49"/>
      <c r="NAZ483" s="49"/>
      <c r="NBA483" s="49"/>
      <c r="NBB483" s="49"/>
      <c r="NBC483" s="49"/>
      <c r="NBD483" s="49"/>
      <c r="NBE483" s="49"/>
      <c r="NBF483" s="49"/>
      <c r="NBG483" s="49"/>
      <c r="NBH483" s="49"/>
      <c r="NBI483" s="49"/>
      <c r="NBJ483" s="49"/>
      <c r="NBK483" s="49"/>
      <c r="NBL483" s="49"/>
      <c r="NBM483" s="49"/>
      <c r="NBN483" s="49"/>
      <c r="NBO483" s="49"/>
      <c r="NBP483" s="49"/>
      <c r="NBQ483" s="49"/>
      <c r="NBR483" s="49"/>
      <c r="NBS483" s="49"/>
      <c r="NBT483" s="49"/>
      <c r="NBU483" s="49"/>
      <c r="NBV483" s="49"/>
      <c r="NBW483" s="49"/>
      <c r="NBX483" s="49"/>
      <c r="NBY483" s="49"/>
      <c r="NBZ483" s="49"/>
      <c r="NCA483" s="49"/>
      <c r="NCB483" s="49"/>
      <c r="NCC483" s="49"/>
      <c r="NCD483" s="49"/>
      <c r="NCE483" s="49"/>
      <c r="NCF483" s="49"/>
      <c r="NCG483" s="49"/>
      <c r="NCH483" s="49"/>
      <c r="NCI483" s="49"/>
      <c r="NCJ483" s="49"/>
      <c r="NCK483" s="49"/>
      <c r="NCL483" s="49"/>
      <c r="NCM483" s="49"/>
      <c r="NCN483" s="49"/>
      <c r="NCO483" s="49"/>
      <c r="NCP483" s="49"/>
      <c r="NCQ483" s="49"/>
      <c r="NCR483" s="49"/>
      <c r="NCS483" s="49"/>
      <c r="NCT483" s="49"/>
      <c r="NCU483" s="49"/>
      <c r="NCV483" s="49"/>
      <c r="NCW483" s="49"/>
      <c r="NCX483" s="49"/>
      <c r="NCY483" s="49"/>
      <c r="NCZ483" s="49"/>
      <c r="NDA483" s="49"/>
      <c r="NDB483" s="49"/>
      <c r="NDC483" s="49"/>
      <c r="NDD483" s="49"/>
      <c r="NDE483" s="49"/>
      <c r="NDF483" s="49"/>
      <c r="NDG483" s="49"/>
      <c r="NDH483" s="49"/>
      <c r="NDI483" s="49"/>
      <c r="NDJ483" s="49"/>
      <c r="NDK483" s="49"/>
      <c r="NDL483" s="49"/>
      <c r="NDM483" s="49"/>
      <c r="NDN483" s="49"/>
      <c r="NDO483" s="49"/>
      <c r="NDP483" s="49"/>
      <c r="NDQ483" s="49"/>
      <c r="NDR483" s="49"/>
      <c r="NDS483" s="49"/>
      <c r="NDT483" s="49"/>
      <c r="NDU483" s="49"/>
      <c r="NDV483" s="49"/>
      <c r="NDW483" s="49"/>
      <c r="NDX483" s="49"/>
      <c r="NDY483" s="49"/>
      <c r="NDZ483" s="49"/>
      <c r="NEA483" s="49"/>
      <c r="NEB483" s="49"/>
      <c r="NEC483" s="49"/>
      <c r="NED483" s="49"/>
      <c r="NEE483" s="49"/>
      <c r="NEF483" s="49"/>
      <c r="NEG483" s="49"/>
      <c r="NEH483" s="49"/>
      <c r="NEI483" s="49"/>
      <c r="NEJ483" s="49"/>
      <c r="NEK483" s="49"/>
      <c r="NEL483" s="49"/>
      <c r="NEM483" s="49"/>
      <c r="NEN483" s="49"/>
      <c r="NEO483" s="49"/>
      <c r="NEP483" s="49"/>
      <c r="NEQ483" s="49"/>
      <c r="NER483" s="49"/>
      <c r="NES483" s="49"/>
      <c r="NET483" s="49"/>
      <c r="NEU483" s="49"/>
      <c r="NEV483" s="49"/>
      <c r="NEW483" s="49"/>
      <c r="NEX483" s="49"/>
      <c r="NEY483" s="49"/>
      <c r="NEZ483" s="49"/>
      <c r="NFA483" s="49"/>
      <c r="NFB483" s="49"/>
      <c r="NFC483" s="49"/>
      <c r="NFD483" s="49"/>
      <c r="NFE483" s="49"/>
      <c r="NFF483" s="49"/>
      <c r="NFG483" s="49"/>
      <c r="NFH483" s="49"/>
      <c r="NFI483" s="49"/>
      <c r="NFJ483" s="49"/>
      <c r="NFK483" s="49"/>
      <c r="NFL483" s="49"/>
      <c r="NFM483" s="49"/>
      <c r="NFN483" s="49"/>
      <c r="NFO483" s="49"/>
      <c r="NFP483" s="49"/>
      <c r="NFQ483" s="49"/>
      <c r="NFR483" s="49"/>
      <c r="NFS483" s="49"/>
      <c r="NFT483" s="49"/>
      <c r="NFU483" s="49"/>
      <c r="NFV483" s="49"/>
      <c r="NFW483" s="49"/>
      <c r="NFX483" s="49"/>
      <c r="NFY483" s="49"/>
      <c r="NFZ483" s="49"/>
      <c r="NGA483" s="49"/>
      <c r="NGB483" s="49"/>
      <c r="NGC483" s="49"/>
      <c r="NGD483" s="49"/>
      <c r="NGE483" s="49"/>
      <c r="NGF483" s="49"/>
      <c r="NGG483" s="49"/>
      <c r="NGH483" s="49"/>
      <c r="NGI483" s="49"/>
      <c r="NGJ483" s="49"/>
      <c r="NGK483" s="49"/>
      <c r="NGL483" s="49"/>
      <c r="NGM483" s="49"/>
      <c r="NGN483" s="49"/>
      <c r="NGO483" s="49"/>
      <c r="NGP483" s="49"/>
      <c r="NGQ483" s="49"/>
      <c r="NGR483" s="49"/>
      <c r="NGS483" s="49"/>
      <c r="NGT483" s="49"/>
      <c r="NGU483" s="49"/>
      <c r="NGV483" s="49"/>
      <c r="NGW483" s="49"/>
      <c r="NGX483" s="49"/>
      <c r="NGY483" s="49"/>
      <c r="NGZ483" s="49"/>
      <c r="NHA483" s="49"/>
      <c r="NHB483" s="49"/>
      <c r="NHC483" s="49"/>
      <c r="NHD483" s="49"/>
      <c r="NHE483" s="49"/>
      <c r="NHF483" s="49"/>
      <c r="NHG483" s="49"/>
      <c r="NHH483" s="49"/>
      <c r="NHI483" s="49"/>
      <c r="NHJ483" s="49"/>
      <c r="NHK483" s="49"/>
      <c r="NHL483" s="49"/>
      <c r="NHM483" s="49"/>
      <c r="NHN483" s="49"/>
      <c r="NHO483" s="49"/>
      <c r="NHP483" s="49"/>
      <c r="NHQ483" s="49"/>
      <c r="NHR483" s="49"/>
      <c r="NHS483" s="49"/>
      <c r="NHT483" s="49"/>
      <c r="NHU483" s="49"/>
      <c r="NHV483" s="49"/>
      <c r="NHW483" s="49"/>
      <c r="NHX483" s="49"/>
      <c r="NHY483" s="49"/>
      <c r="NHZ483" s="49"/>
      <c r="NIA483" s="49"/>
      <c r="NIB483" s="49"/>
      <c r="NIC483" s="49"/>
      <c r="NID483" s="49"/>
      <c r="NIE483" s="49"/>
      <c r="NIF483" s="49"/>
      <c r="NIG483" s="49"/>
      <c r="NIH483" s="49"/>
      <c r="NII483" s="49"/>
      <c r="NIJ483" s="49"/>
      <c r="NIK483" s="49"/>
      <c r="NIL483" s="49"/>
      <c r="NIM483" s="49"/>
      <c r="NIN483" s="49"/>
      <c r="NIO483" s="49"/>
      <c r="NIP483" s="49"/>
      <c r="NIQ483" s="49"/>
      <c r="NIR483" s="49"/>
      <c r="NIS483" s="49"/>
      <c r="NIT483" s="49"/>
      <c r="NIU483" s="49"/>
      <c r="NIV483" s="49"/>
      <c r="NIW483" s="49"/>
      <c r="NIX483" s="49"/>
      <c r="NIY483" s="49"/>
      <c r="NIZ483" s="49"/>
      <c r="NJA483" s="49"/>
      <c r="NJB483" s="49"/>
      <c r="NJC483" s="49"/>
      <c r="NJD483" s="49"/>
      <c r="NJE483" s="49"/>
      <c r="NJF483" s="49"/>
      <c r="NJG483" s="49"/>
      <c r="NJH483" s="49"/>
      <c r="NJI483" s="49"/>
      <c r="NJJ483" s="49"/>
      <c r="NJK483" s="49"/>
      <c r="NJL483" s="49"/>
      <c r="NJM483" s="49"/>
      <c r="NJN483" s="49"/>
      <c r="NJO483" s="49"/>
      <c r="NJP483" s="49"/>
      <c r="NJQ483" s="49"/>
      <c r="NJR483" s="49"/>
      <c r="NJS483" s="49"/>
      <c r="NJT483" s="49"/>
      <c r="NJU483" s="49"/>
      <c r="NJV483" s="49"/>
      <c r="NJW483" s="49"/>
      <c r="NJX483" s="49"/>
      <c r="NJY483" s="49"/>
      <c r="NJZ483" s="49"/>
      <c r="NKA483" s="49"/>
      <c r="NKB483" s="49"/>
      <c r="NKC483" s="49"/>
      <c r="NKD483" s="49"/>
      <c r="NKE483" s="49"/>
      <c r="NKF483" s="49"/>
      <c r="NKG483" s="49"/>
      <c r="NKH483" s="49"/>
      <c r="NKI483" s="49"/>
      <c r="NKJ483" s="49"/>
      <c r="NKK483" s="49"/>
      <c r="NKL483" s="49"/>
      <c r="NKM483" s="49"/>
      <c r="NKN483" s="49"/>
      <c r="NKO483" s="49"/>
      <c r="NKP483" s="49"/>
      <c r="NKQ483" s="49"/>
      <c r="NKR483" s="49"/>
      <c r="NKS483" s="49"/>
      <c r="NKT483" s="49"/>
      <c r="NKU483" s="49"/>
      <c r="NKV483" s="49"/>
      <c r="NKW483" s="49"/>
      <c r="NKX483" s="49"/>
      <c r="NKY483" s="49"/>
      <c r="NKZ483" s="49"/>
      <c r="NLA483" s="49"/>
      <c r="NLB483" s="49"/>
      <c r="NLC483" s="49"/>
      <c r="NLD483" s="49"/>
      <c r="NLE483" s="49"/>
      <c r="NLF483" s="49"/>
      <c r="NLG483" s="49"/>
      <c r="NLH483" s="49"/>
      <c r="NLI483" s="49"/>
      <c r="NLJ483" s="49"/>
      <c r="NLK483" s="49"/>
      <c r="NLL483" s="49"/>
      <c r="NLM483" s="49"/>
      <c r="NLN483" s="49"/>
      <c r="NLO483" s="49"/>
      <c r="NLP483" s="49"/>
      <c r="NLQ483" s="49"/>
      <c r="NLR483" s="49"/>
      <c r="NLS483" s="49"/>
      <c r="NLT483" s="49"/>
      <c r="NLU483" s="49"/>
      <c r="NLV483" s="49"/>
      <c r="NLW483" s="49"/>
      <c r="NLX483" s="49"/>
      <c r="NLY483" s="49"/>
      <c r="NLZ483" s="49"/>
      <c r="NMA483" s="49"/>
      <c r="NMB483" s="49"/>
      <c r="NMC483" s="49"/>
      <c r="NMD483" s="49"/>
      <c r="NME483" s="49"/>
      <c r="NMF483" s="49"/>
      <c r="NMG483" s="49"/>
      <c r="NMH483" s="49"/>
      <c r="NMI483" s="49"/>
      <c r="NMJ483" s="49"/>
      <c r="NMK483" s="49"/>
      <c r="NML483" s="49"/>
      <c r="NMM483" s="49"/>
      <c r="NMN483" s="49"/>
      <c r="NMO483" s="49"/>
      <c r="NMP483" s="49"/>
      <c r="NMQ483" s="49"/>
      <c r="NMR483" s="49"/>
      <c r="NMS483" s="49"/>
      <c r="NMT483" s="49"/>
      <c r="NMU483" s="49"/>
      <c r="NMV483" s="49"/>
      <c r="NMW483" s="49"/>
      <c r="NMX483" s="49"/>
      <c r="NMY483" s="49"/>
      <c r="NMZ483" s="49"/>
      <c r="NNA483" s="49"/>
      <c r="NNB483" s="49"/>
      <c r="NNC483" s="49"/>
      <c r="NND483" s="49"/>
      <c r="NNE483" s="49"/>
      <c r="NNF483" s="49"/>
      <c r="NNG483" s="49"/>
      <c r="NNH483" s="49"/>
      <c r="NNI483" s="49"/>
      <c r="NNJ483" s="49"/>
      <c r="NNK483" s="49"/>
      <c r="NNL483" s="49"/>
      <c r="NNM483" s="49"/>
      <c r="NNN483" s="49"/>
      <c r="NNO483" s="49"/>
      <c r="NNP483" s="49"/>
      <c r="NNQ483" s="49"/>
      <c r="NNR483" s="49"/>
      <c r="NNS483" s="49"/>
      <c r="NNT483" s="49"/>
      <c r="NNU483" s="49"/>
      <c r="NNV483" s="49"/>
      <c r="NNW483" s="49"/>
      <c r="NNX483" s="49"/>
      <c r="NNY483" s="49"/>
      <c r="NNZ483" s="49"/>
      <c r="NOA483" s="49"/>
      <c r="NOB483" s="49"/>
      <c r="NOC483" s="49"/>
      <c r="NOD483" s="49"/>
      <c r="NOE483" s="49"/>
      <c r="NOF483" s="49"/>
      <c r="NOG483" s="49"/>
      <c r="NOH483" s="49"/>
      <c r="NOI483" s="49"/>
      <c r="NOJ483" s="49"/>
      <c r="NOK483" s="49"/>
      <c r="NOL483" s="49"/>
      <c r="NOM483" s="49"/>
      <c r="NON483" s="49"/>
      <c r="NOO483" s="49"/>
      <c r="NOP483" s="49"/>
      <c r="NOQ483" s="49"/>
      <c r="NOR483" s="49"/>
      <c r="NOS483" s="49"/>
      <c r="NOT483" s="49"/>
      <c r="NOU483" s="49"/>
      <c r="NOV483" s="49"/>
      <c r="NOW483" s="49"/>
      <c r="NOX483" s="49"/>
      <c r="NOY483" s="49"/>
      <c r="NOZ483" s="49"/>
      <c r="NPA483" s="49"/>
      <c r="NPB483" s="49"/>
      <c r="NPC483" s="49"/>
      <c r="NPD483" s="49"/>
      <c r="NPE483" s="49"/>
      <c r="NPF483" s="49"/>
      <c r="NPG483" s="49"/>
      <c r="NPH483" s="49"/>
      <c r="NPI483" s="49"/>
      <c r="NPJ483" s="49"/>
      <c r="NPK483" s="49"/>
      <c r="NPL483" s="49"/>
      <c r="NPM483" s="49"/>
      <c r="NPN483" s="49"/>
      <c r="NPO483" s="49"/>
      <c r="NPP483" s="49"/>
      <c r="NPQ483" s="49"/>
      <c r="NPR483" s="49"/>
      <c r="NPS483" s="49"/>
      <c r="NPT483" s="49"/>
      <c r="NPU483" s="49"/>
      <c r="NPV483" s="49"/>
      <c r="NPW483" s="49"/>
      <c r="NPX483" s="49"/>
      <c r="NPY483" s="49"/>
      <c r="NPZ483" s="49"/>
      <c r="NQA483" s="49"/>
      <c r="NQB483" s="49"/>
      <c r="NQC483" s="49"/>
      <c r="NQD483" s="49"/>
      <c r="NQE483" s="49"/>
      <c r="NQF483" s="49"/>
      <c r="NQG483" s="49"/>
      <c r="NQH483" s="49"/>
      <c r="NQI483" s="49"/>
      <c r="NQJ483" s="49"/>
      <c r="NQK483" s="49"/>
      <c r="NQL483" s="49"/>
      <c r="NQM483" s="49"/>
      <c r="NQN483" s="49"/>
      <c r="NQO483" s="49"/>
      <c r="NQP483" s="49"/>
      <c r="NQQ483" s="49"/>
      <c r="NQR483" s="49"/>
      <c r="NQS483" s="49"/>
      <c r="NQT483" s="49"/>
      <c r="NQU483" s="49"/>
      <c r="NQV483" s="49"/>
      <c r="NQW483" s="49"/>
      <c r="NQX483" s="49"/>
      <c r="NQY483" s="49"/>
      <c r="NQZ483" s="49"/>
      <c r="NRA483" s="49"/>
      <c r="NRB483" s="49"/>
      <c r="NRC483" s="49"/>
      <c r="NRD483" s="49"/>
      <c r="NRE483" s="49"/>
      <c r="NRF483" s="49"/>
      <c r="NRG483" s="49"/>
      <c r="NRH483" s="49"/>
      <c r="NRI483" s="49"/>
      <c r="NRJ483" s="49"/>
      <c r="NRK483" s="49"/>
      <c r="NRL483" s="49"/>
      <c r="NRM483" s="49"/>
      <c r="NRN483" s="49"/>
      <c r="NRO483" s="49"/>
      <c r="NRP483" s="49"/>
      <c r="NRQ483" s="49"/>
      <c r="NRR483" s="49"/>
      <c r="NRS483" s="49"/>
      <c r="NRT483" s="49"/>
      <c r="NRU483" s="49"/>
      <c r="NRV483" s="49"/>
      <c r="NRW483" s="49"/>
      <c r="NRX483" s="49"/>
      <c r="NRY483" s="49"/>
      <c r="NRZ483" s="49"/>
      <c r="NSA483" s="49"/>
      <c r="NSB483" s="49"/>
      <c r="NSC483" s="49"/>
      <c r="NSD483" s="49"/>
      <c r="NSE483" s="49"/>
      <c r="NSF483" s="49"/>
      <c r="NSG483" s="49"/>
      <c r="NSH483" s="49"/>
      <c r="NSI483" s="49"/>
      <c r="NSJ483" s="49"/>
      <c r="NSK483" s="49"/>
      <c r="NSL483" s="49"/>
      <c r="NSM483" s="49"/>
      <c r="NSN483" s="49"/>
      <c r="NSO483" s="49"/>
      <c r="NSP483" s="49"/>
      <c r="NSQ483" s="49"/>
      <c r="NSR483" s="49"/>
      <c r="NSS483" s="49"/>
      <c r="NST483" s="49"/>
      <c r="NSU483" s="49"/>
      <c r="NSV483" s="49"/>
      <c r="NSW483" s="49"/>
      <c r="NSX483" s="49"/>
      <c r="NSY483" s="49"/>
      <c r="NSZ483" s="49"/>
      <c r="NTA483" s="49"/>
      <c r="NTB483" s="49"/>
      <c r="NTC483" s="49"/>
      <c r="NTD483" s="49"/>
      <c r="NTE483" s="49"/>
      <c r="NTF483" s="49"/>
      <c r="NTG483" s="49"/>
      <c r="NTH483" s="49"/>
      <c r="NTI483" s="49"/>
      <c r="NTJ483" s="49"/>
      <c r="NTK483" s="49"/>
      <c r="NTL483" s="49"/>
      <c r="NTM483" s="49"/>
      <c r="NTN483" s="49"/>
      <c r="NTO483" s="49"/>
      <c r="NTP483" s="49"/>
      <c r="NTQ483" s="49"/>
      <c r="NTR483" s="49"/>
      <c r="NTS483" s="49"/>
      <c r="NTT483" s="49"/>
      <c r="NTU483" s="49"/>
      <c r="NTV483" s="49"/>
      <c r="NTW483" s="49"/>
      <c r="NTX483" s="49"/>
      <c r="NTY483" s="49"/>
      <c r="NTZ483" s="49"/>
      <c r="NUA483" s="49"/>
      <c r="NUB483" s="49"/>
      <c r="NUC483" s="49"/>
      <c r="NUD483" s="49"/>
      <c r="NUE483" s="49"/>
      <c r="NUF483" s="49"/>
      <c r="NUG483" s="49"/>
      <c r="NUH483" s="49"/>
      <c r="NUI483" s="49"/>
      <c r="NUJ483" s="49"/>
      <c r="NUK483" s="49"/>
      <c r="NUL483" s="49"/>
      <c r="NUM483" s="49"/>
      <c r="NUN483" s="49"/>
      <c r="NUO483" s="49"/>
      <c r="NUP483" s="49"/>
      <c r="NUQ483" s="49"/>
      <c r="NUR483" s="49"/>
      <c r="NUS483" s="49"/>
      <c r="NUT483" s="49"/>
      <c r="NUU483" s="49"/>
      <c r="NUV483" s="49"/>
      <c r="NUW483" s="49"/>
      <c r="NUX483" s="49"/>
      <c r="NUY483" s="49"/>
      <c r="NUZ483" s="49"/>
      <c r="NVA483" s="49"/>
      <c r="NVB483" s="49"/>
      <c r="NVC483" s="49"/>
      <c r="NVD483" s="49"/>
      <c r="NVE483" s="49"/>
      <c r="NVF483" s="49"/>
      <c r="NVG483" s="49"/>
      <c r="NVH483" s="49"/>
      <c r="NVI483" s="49"/>
      <c r="NVJ483" s="49"/>
      <c r="NVK483" s="49"/>
      <c r="NVL483" s="49"/>
      <c r="NVM483" s="49"/>
      <c r="NVN483" s="49"/>
      <c r="NVO483" s="49"/>
      <c r="NVP483" s="49"/>
      <c r="NVQ483" s="49"/>
      <c r="NVR483" s="49"/>
      <c r="NVS483" s="49"/>
      <c r="NVT483" s="49"/>
      <c r="NVU483" s="49"/>
      <c r="NVV483" s="49"/>
      <c r="NVW483" s="49"/>
      <c r="NVX483" s="49"/>
      <c r="NVY483" s="49"/>
      <c r="NVZ483" s="49"/>
      <c r="NWA483" s="49"/>
      <c r="NWB483" s="49"/>
      <c r="NWC483" s="49"/>
      <c r="NWD483" s="49"/>
      <c r="NWE483" s="49"/>
      <c r="NWF483" s="49"/>
      <c r="NWG483" s="49"/>
      <c r="NWH483" s="49"/>
      <c r="NWI483" s="49"/>
      <c r="NWJ483" s="49"/>
      <c r="NWK483" s="49"/>
      <c r="NWL483" s="49"/>
      <c r="NWM483" s="49"/>
      <c r="NWN483" s="49"/>
      <c r="NWO483" s="49"/>
      <c r="NWP483" s="49"/>
      <c r="NWQ483" s="49"/>
      <c r="NWR483" s="49"/>
      <c r="NWS483" s="49"/>
      <c r="NWT483" s="49"/>
      <c r="NWU483" s="49"/>
      <c r="NWV483" s="49"/>
      <c r="NWW483" s="49"/>
      <c r="NWX483" s="49"/>
      <c r="NWY483" s="49"/>
      <c r="NWZ483" s="49"/>
      <c r="NXA483" s="49"/>
      <c r="NXB483" s="49"/>
      <c r="NXC483" s="49"/>
      <c r="NXD483" s="49"/>
      <c r="NXE483" s="49"/>
      <c r="NXF483" s="49"/>
      <c r="NXG483" s="49"/>
      <c r="NXH483" s="49"/>
      <c r="NXI483" s="49"/>
      <c r="NXJ483" s="49"/>
      <c r="NXK483" s="49"/>
      <c r="NXL483" s="49"/>
      <c r="NXM483" s="49"/>
      <c r="NXN483" s="49"/>
      <c r="NXO483" s="49"/>
      <c r="NXP483" s="49"/>
      <c r="NXQ483" s="49"/>
      <c r="NXR483" s="49"/>
      <c r="NXS483" s="49"/>
      <c r="NXT483" s="49"/>
      <c r="NXU483" s="49"/>
      <c r="NXV483" s="49"/>
      <c r="NXW483" s="49"/>
      <c r="NXX483" s="49"/>
      <c r="NXY483" s="49"/>
      <c r="NXZ483" s="49"/>
      <c r="NYA483" s="49"/>
      <c r="NYB483" s="49"/>
      <c r="NYC483" s="49"/>
      <c r="NYD483" s="49"/>
      <c r="NYE483" s="49"/>
      <c r="NYF483" s="49"/>
      <c r="NYG483" s="49"/>
      <c r="NYH483" s="49"/>
      <c r="NYI483" s="49"/>
      <c r="NYJ483" s="49"/>
      <c r="NYK483" s="49"/>
      <c r="NYL483" s="49"/>
      <c r="NYM483" s="49"/>
      <c r="NYN483" s="49"/>
      <c r="NYO483" s="49"/>
      <c r="NYP483" s="49"/>
      <c r="NYQ483" s="49"/>
      <c r="NYR483" s="49"/>
      <c r="NYS483" s="49"/>
      <c r="NYT483" s="49"/>
      <c r="NYU483" s="49"/>
      <c r="NYV483" s="49"/>
      <c r="NYW483" s="49"/>
      <c r="NYX483" s="49"/>
      <c r="NYY483" s="49"/>
      <c r="NYZ483" s="49"/>
      <c r="NZA483" s="49"/>
      <c r="NZB483" s="49"/>
      <c r="NZC483" s="49"/>
      <c r="NZD483" s="49"/>
      <c r="NZE483" s="49"/>
      <c r="NZF483" s="49"/>
      <c r="NZG483" s="49"/>
      <c r="NZH483" s="49"/>
      <c r="NZI483" s="49"/>
      <c r="NZJ483" s="49"/>
      <c r="NZK483" s="49"/>
      <c r="NZL483" s="49"/>
      <c r="NZM483" s="49"/>
      <c r="NZN483" s="49"/>
      <c r="NZO483" s="49"/>
      <c r="NZP483" s="49"/>
      <c r="NZQ483" s="49"/>
      <c r="NZR483" s="49"/>
      <c r="NZS483" s="49"/>
      <c r="NZT483" s="49"/>
      <c r="NZU483" s="49"/>
      <c r="NZV483" s="49"/>
      <c r="NZW483" s="49"/>
      <c r="NZX483" s="49"/>
      <c r="NZY483" s="49"/>
      <c r="NZZ483" s="49"/>
      <c r="OAA483" s="49"/>
      <c r="OAB483" s="49"/>
      <c r="OAC483" s="49"/>
      <c r="OAD483" s="49"/>
      <c r="OAE483" s="49"/>
      <c r="OAF483" s="49"/>
      <c r="OAG483" s="49"/>
      <c r="OAH483" s="49"/>
      <c r="OAI483" s="49"/>
      <c r="OAJ483" s="49"/>
      <c r="OAK483" s="49"/>
      <c r="OAL483" s="49"/>
      <c r="OAM483" s="49"/>
      <c r="OAN483" s="49"/>
      <c r="OAO483" s="49"/>
      <c r="OAP483" s="49"/>
      <c r="OAQ483" s="49"/>
      <c r="OAR483" s="49"/>
      <c r="OAS483" s="49"/>
      <c r="OAT483" s="49"/>
      <c r="OAU483" s="49"/>
      <c r="OAV483" s="49"/>
      <c r="OAW483" s="49"/>
      <c r="OAX483" s="49"/>
      <c r="OAY483" s="49"/>
      <c r="OAZ483" s="49"/>
      <c r="OBA483" s="49"/>
      <c r="OBB483" s="49"/>
      <c r="OBC483" s="49"/>
      <c r="OBD483" s="49"/>
      <c r="OBE483" s="49"/>
      <c r="OBF483" s="49"/>
      <c r="OBG483" s="49"/>
      <c r="OBH483" s="49"/>
      <c r="OBI483" s="49"/>
      <c r="OBJ483" s="49"/>
      <c r="OBK483" s="49"/>
      <c r="OBL483" s="49"/>
      <c r="OBM483" s="49"/>
      <c r="OBN483" s="49"/>
      <c r="OBO483" s="49"/>
      <c r="OBP483" s="49"/>
      <c r="OBQ483" s="49"/>
      <c r="OBR483" s="49"/>
      <c r="OBS483" s="49"/>
      <c r="OBT483" s="49"/>
      <c r="OBU483" s="49"/>
      <c r="OBV483" s="49"/>
      <c r="OBW483" s="49"/>
      <c r="OBX483" s="49"/>
      <c r="OBY483" s="49"/>
      <c r="OBZ483" s="49"/>
      <c r="OCA483" s="49"/>
      <c r="OCB483" s="49"/>
      <c r="OCC483" s="49"/>
      <c r="OCD483" s="49"/>
      <c r="OCE483" s="49"/>
      <c r="OCF483" s="49"/>
      <c r="OCG483" s="49"/>
      <c r="OCH483" s="49"/>
      <c r="OCI483" s="49"/>
      <c r="OCJ483" s="49"/>
      <c r="OCK483" s="49"/>
      <c r="OCL483" s="49"/>
      <c r="OCM483" s="49"/>
      <c r="OCN483" s="49"/>
      <c r="OCO483" s="49"/>
      <c r="OCP483" s="49"/>
      <c r="OCQ483" s="49"/>
      <c r="OCR483" s="49"/>
      <c r="OCS483" s="49"/>
      <c r="OCT483" s="49"/>
      <c r="OCU483" s="49"/>
      <c r="OCV483" s="49"/>
      <c r="OCW483" s="49"/>
      <c r="OCX483" s="49"/>
      <c r="OCY483" s="49"/>
      <c r="OCZ483" s="49"/>
      <c r="ODA483" s="49"/>
      <c r="ODB483" s="49"/>
      <c r="ODC483" s="49"/>
      <c r="ODD483" s="49"/>
      <c r="ODE483" s="49"/>
      <c r="ODF483" s="49"/>
      <c r="ODG483" s="49"/>
      <c r="ODH483" s="49"/>
      <c r="ODI483" s="49"/>
      <c r="ODJ483" s="49"/>
      <c r="ODK483" s="49"/>
      <c r="ODL483" s="49"/>
      <c r="ODM483" s="49"/>
      <c r="ODN483" s="49"/>
      <c r="ODO483" s="49"/>
      <c r="ODP483" s="49"/>
      <c r="ODQ483" s="49"/>
      <c r="ODR483" s="49"/>
      <c r="ODS483" s="49"/>
      <c r="ODT483" s="49"/>
      <c r="ODU483" s="49"/>
      <c r="ODV483" s="49"/>
      <c r="ODW483" s="49"/>
      <c r="ODX483" s="49"/>
      <c r="ODY483" s="49"/>
      <c r="ODZ483" s="49"/>
      <c r="OEA483" s="49"/>
      <c r="OEB483" s="49"/>
      <c r="OEC483" s="49"/>
      <c r="OED483" s="49"/>
      <c r="OEE483" s="49"/>
      <c r="OEF483" s="49"/>
      <c r="OEG483" s="49"/>
      <c r="OEH483" s="49"/>
      <c r="OEI483" s="49"/>
      <c r="OEJ483" s="49"/>
      <c r="OEK483" s="49"/>
      <c r="OEL483" s="49"/>
      <c r="OEM483" s="49"/>
      <c r="OEN483" s="49"/>
      <c r="OEO483" s="49"/>
      <c r="OEP483" s="49"/>
      <c r="OEQ483" s="49"/>
      <c r="OER483" s="49"/>
      <c r="OES483" s="49"/>
      <c r="OET483" s="49"/>
      <c r="OEU483" s="49"/>
      <c r="OEV483" s="49"/>
      <c r="OEW483" s="49"/>
      <c r="OEX483" s="49"/>
      <c r="OEY483" s="49"/>
      <c r="OEZ483" s="49"/>
      <c r="OFA483" s="49"/>
      <c r="OFB483" s="49"/>
      <c r="OFC483" s="49"/>
      <c r="OFD483" s="49"/>
      <c r="OFE483" s="49"/>
      <c r="OFF483" s="49"/>
      <c r="OFG483" s="49"/>
      <c r="OFH483" s="49"/>
      <c r="OFI483" s="49"/>
      <c r="OFJ483" s="49"/>
      <c r="OFK483" s="49"/>
      <c r="OFL483" s="49"/>
      <c r="OFM483" s="49"/>
      <c r="OFN483" s="49"/>
      <c r="OFO483" s="49"/>
      <c r="OFP483" s="49"/>
      <c r="OFQ483" s="49"/>
      <c r="OFR483" s="49"/>
      <c r="OFS483" s="49"/>
      <c r="OFT483" s="49"/>
      <c r="OFU483" s="49"/>
      <c r="OFV483" s="49"/>
      <c r="OFW483" s="49"/>
      <c r="OFX483" s="49"/>
      <c r="OFY483" s="49"/>
      <c r="OFZ483" s="49"/>
      <c r="OGA483" s="49"/>
      <c r="OGB483" s="49"/>
      <c r="OGC483" s="49"/>
      <c r="OGD483" s="49"/>
      <c r="OGE483" s="49"/>
      <c r="OGF483" s="49"/>
      <c r="OGG483" s="49"/>
      <c r="OGH483" s="49"/>
      <c r="OGI483" s="49"/>
      <c r="OGJ483" s="49"/>
      <c r="OGK483" s="49"/>
      <c r="OGL483" s="49"/>
      <c r="OGM483" s="49"/>
      <c r="OGN483" s="49"/>
      <c r="OGO483" s="49"/>
      <c r="OGP483" s="49"/>
      <c r="OGQ483" s="49"/>
      <c r="OGR483" s="49"/>
      <c r="OGS483" s="49"/>
      <c r="OGT483" s="49"/>
      <c r="OGU483" s="49"/>
      <c r="OGV483" s="49"/>
      <c r="OGW483" s="49"/>
      <c r="OGX483" s="49"/>
      <c r="OGY483" s="49"/>
      <c r="OGZ483" s="49"/>
      <c r="OHA483" s="49"/>
      <c r="OHB483" s="49"/>
      <c r="OHC483" s="49"/>
      <c r="OHD483" s="49"/>
      <c r="OHE483" s="49"/>
      <c r="OHF483" s="49"/>
      <c r="OHG483" s="49"/>
      <c r="OHH483" s="49"/>
      <c r="OHI483" s="49"/>
      <c r="OHJ483" s="49"/>
      <c r="OHK483" s="49"/>
      <c r="OHL483" s="49"/>
      <c r="OHM483" s="49"/>
      <c r="OHN483" s="49"/>
      <c r="OHO483" s="49"/>
      <c r="OHP483" s="49"/>
      <c r="OHQ483" s="49"/>
      <c r="OHR483" s="49"/>
      <c r="OHS483" s="49"/>
      <c r="OHT483" s="49"/>
      <c r="OHU483" s="49"/>
      <c r="OHV483" s="49"/>
      <c r="OHW483" s="49"/>
      <c r="OHX483" s="49"/>
      <c r="OHY483" s="49"/>
      <c r="OHZ483" s="49"/>
      <c r="OIA483" s="49"/>
      <c r="OIB483" s="49"/>
      <c r="OIC483" s="49"/>
      <c r="OID483" s="49"/>
      <c r="OIE483" s="49"/>
      <c r="OIF483" s="49"/>
      <c r="OIG483" s="49"/>
      <c r="OIH483" s="49"/>
      <c r="OII483" s="49"/>
      <c r="OIJ483" s="49"/>
      <c r="OIK483" s="49"/>
      <c r="OIL483" s="49"/>
      <c r="OIM483" s="49"/>
      <c r="OIN483" s="49"/>
      <c r="OIO483" s="49"/>
      <c r="OIP483" s="49"/>
      <c r="OIQ483" s="49"/>
      <c r="OIR483" s="49"/>
      <c r="OIS483" s="49"/>
      <c r="OIT483" s="49"/>
      <c r="OIU483" s="49"/>
      <c r="OIV483" s="49"/>
      <c r="OIW483" s="49"/>
      <c r="OIX483" s="49"/>
      <c r="OIY483" s="49"/>
      <c r="OIZ483" s="49"/>
      <c r="OJA483" s="49"/>
      <c r="OJB483" s="49"/>
      <c r="OJC483" s="49"/>
      <c r="OJD483" s="49"/>
      <c r="OJE483" s="49"/>
      <c r="OJF483" s="49"/>
      <c r="OJG483" s="49"/>
      <c r="OJH483" s="49"/>
      <c r="OJI483" s="49"/>
      <c r="OJJ483" s="49"/>
      <c r="OJK483" s="49"/>
      <c r="OJL483" s="49"/>
      <c r="OJM483" s="49"/>
      <c r="OJN483" s="49"/>
      <c r="OJO483" s="49"/>
      <c r="OJP483" s="49"/>
      <c r="OJQ483" s="49"/>
      <c r="OJR483" s="49"/>
      <c r="OJS483" s="49"/>
      <c r="OJT483" s="49"/>
      <c r="OJU483" s="49"/>
      <c r="OJV483" s="49"/>
      <c r="OJW483" s="49"/>
      <c r="OJX483" s="49"/>
      <c r="OJY483" s="49"/>
      <c r="OJZ483" s="49"/>
      <c r="OKA483" s="49"/>
      <c r="OKB483" s="49"/>
      <c r="OKC483" s="49"/>
      <c r="OKD483" s="49"/>
      <c r="OKE483" s="49"/>
      <c r="OKF483" s="49"/>
      <c r="OKG483" s="49"/>
      <c r="OKH483" s="49"/>
      <c r="OKI483" s="49"/>
      <c r="OKJ483" s="49"/>
      <c r="OKK483" s="49"/>
      <c r="OKL483" s="49"/>
      <c r="OKM483" s="49"/>
      <c r="OKN483" s="49"/>
      <c r="OKO483" s="49"/>
      <c r="OKP483" s="49"/>
      <c r="OKQ483" s="49"/>
      <c r="OKR483" s="49"/>
      <c r="OKS483" s="49"/>
      <c r="OKT483" s="49"/>
      <c r="OKU483" s="49"/>
      <c r="OKV483" s="49"/>
      <c r="OKW483" s="49"/>
      <c r="OKX483" s="49"/>
      <c r="OKY483" s="49"/>
      <c r="OKZ483" s="49"/>
      <c r="OLA483" s="49"/>
      <c r="OLB483" s="49"/>
      <c r="OLC483" s="49"/>
      <c r="OLD483" s="49"/>
      <c r="OLE483" s="49"/>
      <c r="OLF483" s="49"/>
      <c r="OLG483" s="49"/>
      <c r="OLH483" s="49"/>
      <c r="OLI483" s="49"/>
      <c r="OLJ483" s="49"/>
      <c r="OLK483" s="49"/>
      <c r="OLL483" s="49"/>
      <c r="OLM483" s="49"/>
      <c r="OLN483" s="49"/>
      <c r="OLO483" s="49"/>
      <c r="OLP483" s="49"/>
      <c r="OLQ483" s="49"/>
      <c r="OLR483" s="49"/>
      <c r="OLS483" s="49"/>
      <c r="OLT483" s="49"/>
      <c r="OLU483" s="49"/>
      <c r="OLV483" s="49"/>
      <c r="OLW483" s="49"/>
      <c r="OLX483" s="49"/>
      <c r="OLY483" s="49"/>
      <c r="OLZ483" s="49"/>
      <c r="OMA483" s="49"/>
      <c r="OMB483" s="49"/>
      <c r="OMC483" s="49"/>
      <c r="OMD483" s="49"/>
      <c r="OME483" s="49"/>
      <c r="OMF483" s="49"/>
      <c r="OMG483" s="49"/>
      <c r="OMH483" s="49"/>
      <c r="OMI483" s="49"/>
      <c r="OMJ483" s="49"/>
      <c r="OMK483" s="49"/>
      <c r="OML483" s="49"/>
      <c r="OMM483" s="49"/>
      <c r="OMN483" s="49"/>
      <c r="OMO483" s="49"/>
      <c r="OMP483" s="49"/>
      <c r="OMQ483" s="49"/>
      <c r="OMR483" s="49"/>
      <c r="OMS483" s="49"/>
      <c r="OMT483" s="49"/>
      <c r="OMU483" s="49"/>
      <c r="OMV483" s="49"/>
      <c r="OMW483" s="49"/>
      <c r="OMX483" s="49"/>
      <c r="OMY483" s="49"/>
      <c r="OMZ483" s="49"/>
      <c r="ONA483" s="49"/>
      <c r="ONB483" s="49"/>
      <c r="ONC483" s="49"/>
      <c r="OND483" s="49"/>
      <c r="ONE483" s="49"/>
      <c r="ONF483" s="49"/>
      <c r="ONG483" s="49"/>
      <c r="ONH483" s="49"/>
      <c r="ONI483" s="49"/>
      <c r="ONJ483" s="49"/>
      <c r="ONK483" s="49"/>
      <c r="ONL483" s="49"/>
      <c r="ONM483" s="49"/>
      <c r="ONN483" s="49"/>
      <c r="ONO483" s="49"/>
      <c r="ONP483" s="49"/>
      <c r="ONQ483" s="49"/>
      <c r="ONR483" s="49"/>
      <c r="ONS483" s="49"/>
      <c r="ONT483" s="49"/>
      <c r="ONU483" s="49"/>
      <c r="ONV483" s="49"/>
      <c r="ONW483" s="49"/>
      <c r="ONX483" s="49"/>
      <c r="ONY483" s="49"/>
      <c r="ONZ483" s="49"/>
      <c r="OOA483" s="49"/>
      <c r="OOB483" s="49"/>
      <c r="OOC483" s="49"/>
      <c r="OOD483" s="49"/>
      <c r="OOE483" s="49"/>
      <c r="OOF483" s="49"/>
      <c r="OOG483" s="49"/>
      <c r="OOH483" s="49"/>
      <c r="OOI483" s="49"/>
      <c r="OOJ483" s="49"/>
      <c r="OOK483" s="49"/>
      <c r="OOL483" s="49"/>
      <c r="OOM483" s="49"/>
      <c r="OON483" s="49"/>
      <c r="OOO483" s="49"/>
      <c r="OOP483" s="49"/>
      <c r="OOQ483" s="49"/>
      <c r="OOR483" s="49"/>
      <c r="OOS483" s="49"/>
      <c r="OOT483" s="49"/>
      <c r="OOU483" s="49"/>
      <c r="OOV483" s="49"/>
      <c r="OOW483" s="49"/>
      <c r="OOX483" s="49"/>
      <c r="OOY483" s="49"/>
      <c r="OOZ483" s="49"/>
      <c r="OPA483" s="49"/>
      <c r="OPB483" s="49"/>
      <c r="OPC483" s="49"/>
      <c r="OPD483" s="49"/>
      <c r="OPE483" s="49"/>
      <c r="OPF483" s="49"/>
      <c r="OPG483" s="49"/>
      <c r="OPH483" s="49"/>
      <c r="OPI483" s="49"/>
      <c r="OPJ483" s="49"/>
      <c r="OPK483" s="49"/>
      <c r="OPL483" s="49"/>
      <c r="OPM483" s="49"/>
      <c r="OPN483" s="49"/>
      <c r="OPO483" s="49"/>
      <c r="OPP483" s="49"/>
      <c r="OPQ483" s="49"/>
      <c r="OPR483" s="49"/>
      <c r="OPS483" s="49"/>
      <c r="OPT483" s="49"/>
      <c r="OPU483" s="49"/>
      <c r="OPV483" s="49"/>
      <c r="OPW483" s="49"/>
      <c r="OPX483" s="49"/>
      <c r="OPY483" s="49"/>
      <c r="OPZ483" s="49"/>
      <c r="OQA483" s="49"/>
      <c r="OQB483" s="49"/>
      <c r="OQC483" s="49"/>
      <c r="OQD483" s="49"/>
      <c r="OQE483" s="49"/>
      <c r="OQF483" s="49"/>
      <c r="OQG483" s="49"/>
      <c r="OQH483" s="49"/>
      <c r="OQI483" s="49"/>
      <c r="OQJ483" s="49"/>
      <c r="OQK483" s="49"/>
      <c r="OQL483" s="49"/>
      <c r="OQM483" s="49"/>
      <c r="OQN483" s="49"/>
      <c r="OQO483" s="49"/>
      <c r="OQP483" s="49"/>
      <c r="OQQ483" s="49"/>
      <c r="OQR483" s="49"/>
      <c r="OQS483" s="49"/>
      <c r="OQT483" s="49"/>
      <c r="OQU483" s="49"/>
      <c r="OQV483" s="49"/>
      <c r="OQW483" s="49"/>
      <c r="OQX483" s="49"/>
      <c r="OQY483" s="49"/>
      <c r="OQZ483" s="49"/>
      <c r="ORA483" s="49"/>
      <c r="ORB483" s="49"/>
      <c r="ORC483" s="49"/>
      <c r="ORD483" s="49"/>
      <c r="ORE483" s="49"/>
      <c r="ORF483" s="49"/>
      <c r="ORG483" s="49"/>
      <c r="ORH483" s="49"/>
      <c r="ORI483" s="49"/>
      <c r="ORJ483" s="49"/>
      <c r="ORK483" s="49"/>
      <c r="ORL483" s="49"/>
      <c r="ORM483" s="49"/>
      <c r="ORN483" s="49"/>
      <c r="ORO483" s="49"/>
      <c r="ORP483" s="49"/>
      <c r="ORQ483" s="49"/>
      <c r="ORR483" s="49"/>
      <c r="ORS483" s="49"/>
      <c r="ORT483" s="49"/>
      <c r="ORU483" s="49"/>
      <c r="ORV483" s="49"/>
      <c r="ORW483" s="49"/>
      <c r="ORX483" s="49"/>
      <c r="ORY483" s="49"/>
      <c r="ORZ483" s="49"/>
      <c r="OSA483" s="49"/>
      <c r="OSB483" s="49"/>
      <c r="OSC483" s="49"/>
      <c r="OSD483" s="49"/>
      <c r="OSE483" s="49"/>
      <c r="OSF483" s="49"/>
      <c r="OSG483" s="49"/>
      <c r="OSH483" s="49"/>
      <c r="OSI483" s="49"/>
      <c r="OSJ483" s="49"/>
      <c r="OSK483" s="49"/>
      <c r="OSL483" s="49"/>
      <c r="OSM483" s="49"/>
      <c r="OSN483" s="49"/>
      <c r="OSO483" s="49"/>
      <c r="OSP483" s="49"/>
      <c r="OSQ483" s="49"/>
      <c r="OSR483" s="49"/>
      <c r="OSS483" s="49"/>
      <c r="OST483" s="49"/>
      <c r="OSU483" s="49"/>
      <c r="OSV483" s="49"/>
      <c r="OSW483" s="49"/>
      <c r="OSX483" s="49"/>
      <c r="OSY483" s="49"/>
      <c r="OSZ483" s="49"/>
      <c r="OTA483" s="49"/>
      <c r="OTB483" s="49"/>
      <c r="OTC483" s="49"/>
      <c r="OTD483" s="49"/>
      <c r="OTE483" s="49"/>
      <c r="OTF483" s="49"/>
      <c r="OTG483" s="49"/>
      <c r="OTH483" s="49"/>
      <c r="OTI483" s="49"/>
      <c r="OTJ483" s="49"/>
      <c r="OTK483" s="49"/>
      <c r="OTL483" s="49"/>
      <c r="OTM483" s="49"/>
      <c r="OTN483" s="49"/>
      <c r="OTO483" s="49"/>
      <c r="OTP483" s="49"/>
      <c r="OTQ483" s="49"/>
      <c r="OTR483" s="49"/>
      <c r="OTS483" s="49"/>
      <c r="OTT483" s="49"/>
      <c r="OTU483" s="49"/>
      <c r="OTV483" s="49"/>
      <c r="OTW483" s="49"/>
      <c r="OTX483" s="49"/>
      <c r="OTY483" s="49"/>
      <c r="OTZ483" s="49"/>
      <c r="OUA483" s="49"/>
      <c r="OUB483" s="49"/>
      <c r="OUC483" s="49"/>
      <c r="OUD483" s="49"/>
      <c r="OUE483" s="49"/>
      <c r="OUF483" s="49"/>
      <c r="OUG483" s="49"/>
      <c r="OUH483" s="49"/>
      <c r="OUI483" s="49"/>
      <c r="OUJ483" s="49"/>
      <c r="OUK483" s="49"/>
      <c r="OUL483" s="49"/>
      <c r="OUM483" s="49"/>
      <c r="OUN483" s="49"/>
      <c r="OUO483" s="49"/>
      <c r="OUP483" s="49"/>
      <c r="OUQ483" s="49"/>
      <c r="OUR483" s="49"/>
      <c r="OUS483" s="49"/>
      <c r="OUT483" s="49"/>
      <c r="OUU483" s="49"/>
      <c r="OUV483" s="49"/>
      <c r="OUW483" s="49"/>
      <c r="OUX483" s="49"/>
      <c r="OUY483" s="49"/>
      <c r="OUZ483" s="49"/>
      <c r="OVA483" s="49"/>
      <c r="OVB483" s="49"/>
      <c r="OVC483" s="49"/>
      <c r="OVD483" s="49"/>
      <c r="OVE483" s="49"/>
      <c r="OVF483" s="49"/>
      <c r="OVG483" s="49"/>
      <c r="OVH483" s="49"/>
      <c r="OVI483" s="49"/>
      <c r="OVJ483" s="49"/>
      <c r="OVK483" s="49"/>
      <c r="OVL483" s="49"/>
      <c r="OVM483" s="49"/>
      <c r="OVN483" s="49"/>
      <c r="OVO483" s="49"/>
      <c r="OVP483" s="49"/>
      <c r="OVQ483" s="49"/>
      <c r="OVR483" s="49"/>
      <c r="OVS483" s="49"/>
      <c r="OVT483" s="49"/>
      <c r="OVU483" s="49"/>
      <c r="OVV483" s="49"/>
      <c r="OVW483" s="49"/>
      <c r="OVX483" s="49"/>
      <c r="OVY483" s="49"/>
      <c r="OVZ483" s="49"/>
      <c r="OWA483" s="49"/>
      <c r="OWB483" s="49"/>
      <c r="OWC483" s="49"/>
      <c r="OWD483" s="49"/>
      <c r="OWE483" s="49"/>
      <c r="OWF483" s="49"/>
      <c r="OWG483" s="49"/>
      <c r="OWH483" s="49"/>
      <c r="OWI483" s="49"/>
      <c r="OWJ483" s="49"/>
      <c r="OWK483" s="49"/>
      <c r="OWL483" s="49"/>
      <c r="OWM483" s="49"/>
      <c r="OWN483" s="49"/>
      <c r="OWO483" s="49"/>
      <c r="OWP483" s="49"/>
      <c r="OWQ483" s="49"/>
      <c r="OWR483" s="49"/>
      <c r="OWS483" s="49"/>
      <c r="OWT483" s="49"/>
      <c r="OWU483" s="49"/>
      <c r="OWV483" s="49"/>
      <c r="OWW483" s="49"/>
      <c r="OWX483" s="49"/>
      <c r="OWY483" s="49"/>
      <c r="OWZ483" s="49"/>
      <c r="OXA483" s="49"/>
      <c r="OXB483" s="49"/>
      <c r="OXC483" s="49"/>
      <c r="OXD483" s="49"/>
      <c r="OXE483" s="49"/>
      <c r="OXF483" s="49"/>
      <c r="OXG483" s="49"/>
      <c r="OXH483" s="49"/>
      <c r="OXI483" s="49"/>
      <c r="OXJ483" s="49"/>
      <c r="OXK483" s="49"/>
      <c r="OXL483" s="49"/>
      <c r="OXM483" s="49"/>
      <c r="OXN483" s="49"/>
      <c r="OXO483" s="49"/>
      <c r="OXP483" s="49"/>
      <c r="OXQ483" s="49"/>
      <c r="OXR483" s="49"/>
      <c r="OXS483" s="49"/>
      <c r="OXT483" s="49"/>
      <c r="OXU483" s="49"/>
      <c r="OXV483" s="49"/>
      <c r="OXW483" s="49"/>
      <c r="OXX483" s="49"/>
      <c r="OXY483" s="49"/>
      <c r="OXZ483" s="49"/>
      <c r="OYA483" s="49"/>
      <c r="OYB483" s="49"/>
      <c r="OYC483" s="49"/>
      <c r="OYD483" s="49"/>
      <c r="OYE483" s="49"/>
      <c r="OYF483" s="49"/>
      <c r="OYG483" s="49"/>
      <c r="OYH483" s="49"/>
      <c r="OYI483" s="49"/>
      <c r="OYJ483" s="49"/>
      <c r="OYK483" s="49"/>
      <c r="OYL483" s="49"/>
      <c r="OYM483" s="49"/>
      <c r="OYN483" s="49"/>
      <c r="OYO483" s="49"/>
      <c r="OYP483" s="49"/>
      <c r="OYQ483" s="49"/>
      <c r="OYR483" s="49"/>
      <c r="OYS483" s="49"/>
      <c r="OYT483" s="49"/>
      <c r="OYU483" s="49"/>
      <c r="OYV483" s="49"/>
      <c r="OYW483" s="49"/>
      <c r="OYX483" s="49"/>
      <c r="OYY483" s="49"/>
      <c r="OYZ483" s="49"/>
      <c r="OZA483" s="49"/>
      <c r="OZB483" s="49"/>
      <c r="OZC483" s="49"/>
      <c r="OZD483" s="49"/>
      <c r="OZE483" s="49"/>
      <c r="OZF483" s="49"/>
      <c r="OZG483" s="49"/>
      <c r="OZH483" s="49"/>
      <c r="OZI483" s="49"/>
      <c r="OZJ483" s="49"/>
      <c r="OZK483" s="49"/>
      <c r="OZL483" s="49"/>
      <c r="OZM483" s="49"/>
      <c r="OZN483" s="49"/>
      <c r="OZO483" s="49"/>
      <c r="OZP483" s="49"/>
      <c r="OZQ483" s="49"/>
      <c r="OZR483" s="49"/>
      <c r="OZS483" s="49"/>
      <c r="OZT483" s="49"/>
      <c r="OZU483" s="49"/>
      <c r="OZV483" s="49"/>
      <c r="OZW483" s="49"/>
      <c r="OZX483" s="49"/>
      <c r="OZY483" s="49"/>
      <c r="OZZ483" s="49"/>
      <c r="PAA483" s="49"/>
      <c r="PAB483" s="49"/>
      <c r="PAC483" s="49"/>
      <c r="PAD483" s="49"/>
      <c r="PAE483" s="49"/>
      <c r="PAF483" s="49"/>
      <c r="PAG483" s="49"/>
      <c r="PAH483" s="49"/>
      <c r="PAI483" s="49"/>
      <c r="PAJ483" s="49"/>
      <c r="PAK483" s="49"/>
      <c r="PAL483" s="49"/>
      <c r="PAM483" s="49"/>
      <c r="PAN483" s="49"/>
      <c r="PAO483" s="49"/>
      <c r="PAP483" s="49"/>
      <c r="PAQ483" s="49"/>
      <c r="PAR483" s="49"/>
      <c r="PAS483" s="49"/>
      <c r="PAT483" s="49"/>
      <c r="PAU483" s="49"/>
      <c r="PAV483" s="49"/>
      <c r="PAW483" s="49"/>
      <c r="PAX483" s="49"/>
      <c r="PAY483" s="49"/>
      <c r="PAZ483" s="49"/>
      <c r="PBA483" s="49"/>
      <c r="PBB483" s="49"/>
      <c r="PBC483" s="49"/>
      <c r="PBD483" s="49"/>
      <c r="PBE483" s="49"/>
      <c r="PBF483" s="49"/>
      <c r="PBG483" s="49"/>
      <c r="PBH483" s="49"/>
      <c r="PBI483" s="49"/>
      <c r="PBJ483" s="49"/>
      <c r="PBK483" s="49"/>
      <c r="PBL483" s="49"/>
      <c r="PBM483" s="49"/>
      <c r="PBN483" s="49"/>
      <c r="PBO483" s="49"/>
      <c r="PBP483" s="49"/>
      <c r="PBQ483" s="49"/>
      <c r="PBR483" s="49"/>
      <c r="PBS483" s="49"/>
      <c r="PBT483" s="49"/>
      <c r="PBU483" s="49"/>
      <c r="PBV483" s="49"/>
      <c r="PBW483" s="49"/>
      <c r="PBX483" s="49"/>
      <c r="PBY483" s="49"/>
      <c r="PBZ483" s="49"/>
      <c r="PCA483" s="49"/>
      <c r="PCB483" s="49"/>
      <c r="PCC483" s="49"/>
      <c r="PCD483" s="49"/>
      <c r="PCE483" s="49"/>
      <c r="PCF483" s="49"/>
      <c r="PCG483" s="49"/>
      <c r="PCH483" s="49"/>
      <c r="PCI483" s="49"/>
      <c r="PCJ483" s="49"/>
      <c r="PCK483" s="49"/>
      <c r="PCL483" s="49"/>
      <c r="PCM483" s="49"/>
      <c r="PCN483" s="49"/>
      <c r="PCO483" s="49"/>
      <c r="PCP483" s="49"/>
      <c r="PCQ483" s="49"/>
      <c r="PCR483" s="49"/>
      <c r="PCS483" s="49"/>
      <c r="PCT483" s="49"/>
      <c r="PCU483" s="49"/>
      <c r="PCV483" s="49"/>
      <c r="PCW483" s="49"/>
      <c r="PCX483" s="49"/>
      <c r="PCY483" s="49"/>
      <c r="PCZ483" s="49"/>
      <c r="PDA483" s="49"/>
      <c r="PDB483" s="49"/>
      <c r="PDC483" s="49"/>
      <c r="PDD483" s="49"/>
      <c r="PDE483" s="49"/>
      <c r="PDF483" s="49"/>
      <c r="PDG483" s="49"/>
      <c r="PDH483" s="49"/>
      <c r="PDI483" s="49"/>
      <c r="PDJ483" s="49"/>
      <c r="PDK483" s="49"/>
      <c r="PDL483" s="49"/>
      <c r="PDM483" s="49"/>
      <c r="PDN483" s="49"/>
      <c r="PDO483" s="49"/>
      <c r="PDP483" s="49"/>
      <c r="PDQ483" s="49"/>
      <c r="PDR483" s="49"/>
      <c r="PDS483" s="49"/>
      <c r="PDT483" s="49"/>
      <c r="PDU483" s="49"/>
      <c r="PDV483" s="49"/>
      <c r="PDW483" s="49"/>
      <c r="PDX483" s="49"/>
      <c r="PDY483" s="49"/>
      <c r="PDZ483" s="49"/>
      <c r="PEA483" s="49"/>
      <c r="PEB483" s="49"/>
      <c r="PEC483" s="49"/>
      <c r="PED483" s="49"/>
      <c r="PEE483" s="49"/>
      <c r="PEF483" s="49"/>
      <c r="PEG483" s="49"/>
      <c r="PEH483" s="49"/>
      <c r="PEI483" s="49"/>
      <c r="PEJ483" s="49"/>
      <c r="PEK483" s="49"/>
      <c r="PEL483" s="49"/>
      <c r="PEM483" s="49"/>
      <c r="PEN483" s="49"/>
      <c r="PEO483" s="49"/>
      <c r="PEP483" s="49"/>
      <c r="PEQ483" s="49"/>
      <c r="PER483" s="49"/>
      <c r="PES483" s="49"/>
      <c r="PET483" s="49"/>
      <c r="PEU483" s="49"/>
      <c r="PEV483" s="49"/>
      <c r="PEW483" s="49"/>
      <c r="PEX483" s="49"/>
      <c r="PEY483" s="49"/>
      <c r="PEZ483" s="49"/>
      <c r="PFA483" s="49"/>
      <c r="PFB483" s="49"/>
      <c r="PFC483" s="49"/>
      <c r="PFD483" s="49"/>
      <c r="PFE483" s="49"/>
      <c r="PFF483" s="49"/>
      <c r="PFG483" s="49"/>
      <c r="PFH483" s="49"/>
      <c r="PFI483" s="49"/>
      <c r="PFJ483" s="49"/>
      <c r="PFK483" s="49"/>
      <c r="PFL483" s="49"/>
      <c r="PFM483" s="49"/>
      <c r="PFN483" s="49"/>
      <c r="PFO483" s="49"/>
      <c r="PFP483" s="49"/>
      <c r="PFQ483" s="49"/>
      <c r="PFR483" s="49"/>
      <c r="PFS483" s="49"/>
      <c r="PFT483" s="49"/>
      <c r="PFU483" s="49"/>
      <c r="PFV483" s="49"/>
      <c r="PFW483" s="49"/>
      <c r="PFX483" s="49"/>
      <c r="PFY483" s="49"/>
      <c r="PFZ483" s="49"/>
      <c r="PGA483" s="49"/>
      <c r="PGB483" s="49"/>
      <c r="PGC483" s="49"/>
      <c r="PGD483" s="49"/>
      <c r="PGE483" s="49"/>
      <c r="PGF483" s="49"/>
      <c r="PGG483" s="49"/>
      <c r="PGH483" s="49"/>
      <c r="PGI483" s="49"/>
      <c r="PGJ483" s="49"/>
      <c r="PGK483" s="49"/>
      <c r="PGL483" s="49"/>
      <c r="PGM483" s="49"/>
      <c r="PGN483" s="49"/>
      <c r="PGO483" s="49"/>
      <c r="PGP483" s="49"/>
      <c r="PGQ483" s="49"/>
      <c r="PGR483" s="49"/>
      <c r="PGS483" s="49"/>
      <c r="PGT483" s="49"/>
      <c r="PGU483" s="49"/>
      <c r="PGV483" s="49"/>
      <c r="PGW483" s="49"/>
      <c r="PGX483" s="49"/>
      <c r="PGY483" s="49"/>
      <c r="PGZ483" s="49"/>
      <c r="PHA483" s="49"/>
      <c r="PHB483" s="49"/>
      <c r="PHC483" s="49"/>
      <c r="PHD483" s="49"/>
      <c r="PHE483" s="49"/>
      <c r="PHF483" s="49"/>
      <c r="PHG483" s="49"/>
      <c r="PHH483" s="49"/>
      <c r="PHI483" s="49"/>
      <c r="PHJ483" s="49"/>
      <c r="PHK483" s="49"/>
      <c r="PHL483" s="49"/>
      <c r="PHM483" s="49"/>
      <c r="PHN483" s="49"/>
      <c r="PHO483" s="49"/>
      <c r="PHP483" s="49"/>
      <c r="PHQ483" s="49"/>
      <c r="PHR483" s="49"/>
      <c r="PHS483" s="49"/>
      <c r="PHT483" s="49"/>
      <c r="PHU483" s="49"/>
      <c r="PHV483" s="49"/>
      <c r="PHW483" s="49"/>
      <c r="PHX483" s="49"/>
      <c r="PHY483" s="49"/>
      <c r="PHZ483" s="49"/>
      <c r="PIA483" s="49"/>
      <c r="PIB483" s="49"/>
      <c r="PIC483" s="49"/>
      <c r="PID483" s="49"/>
      <c r="PIE483" s="49"/>
      <c r="PIF483" s="49"/>
      <c r="PIG483" s="49"/>
      <c r="PIH483" s="49"/>
      <c r="PII483" s="49"/>
      <c r="PIJ483" s="49"/>
      <c r="PIK483" s="49"/>
      <c r="PIL483" s="49"/>
      <c r="PIM483" s="49"/>
      <c r="PIN483" s="49"/>
      <c r="PIO483" s="49"/>
      <c r="PIP483" s="49"/>
      <c r="PIQ483" s="49"/>
      <c r="PIR483" s="49"/>
      <c r="PIS483" s="49"/>
      <c r="PIT483" s="49"/>
      <c r="PIU483" s="49"/>
      <c r="PIV483" s="49"/>
      <c r="PIW483" s="49"/>
      <c r="PIX483" s="49"/>
      <c r="PIY483" s="49"/>
      <c r="PIZ483" s="49"/>
      <c r="PJA483" s="49"/>
      <c r="PJB483" s="49"/>
      <c r="PJC483" s="49"/>
      <c r="PJD483" s="49"/>
      <c r="PJE483" s="49"/>
      <c r="PJF483" s="49"/>
      <c r="PJG483" s="49"/>
      <c r="PJH483" s="49"/>
      <c r="PJI483" s="49"/>
      <c r="PJJ483" s="49"/>
      <c r="PJK483" s="49"/>
      <c r="PJL483" s="49"/>
      <c r="PJM483" s="49"/>
      <c r="PJN483" s="49"/>
      <c r="PJO483" s="49"/>
      <c r="PJP483" s="49"/>
      <c r="PJQ483" s="49"/>
      <c r="PJR483" s="49"/>
      <c r="PJS483" s="49"/>
      <c r="PJT483" s="49"/>
      <c r="PJU483" s="49"/>
      <c r="PJV483" s="49"/>
      <c r="PJW483" s="49"/>
      <c r="PJX483" s="49"/>
      <c r="PJY483" s="49"/>
      <c r="PJZ483" s="49"/>
      <c r="PKA483" s="49"/>
      <c r="PKB483" s="49"/>
      <c r="PKC483" s="49"/>
      <c r="PKD483" s="49"/>
      <c r="PKE483" s="49"/>
      <c r="PKF483" s="49"/>
      <c r="PKG483" s="49"/>
      <c r="PKH483" s="49"/>
      <c r="PKI483" s="49"/>
      <c r="PKJ483" s="49"/>
      <c r="PKK483" s="49"/>
      <c r="PKL483" s="49"/>
      <c r="PKM483" s="49"/>
      <c r="PKN483" s="49"/>
      <c r="PKO483" s="49"/>
      <c r="PKP483" s="49"/>
      <c r="PKQ483" s="49"/>
      <c r="PKR483" s="49"/>
      <c r="PKS483" s="49"/>
      <c r="PKT483" s="49"/>
      <c r="PKU483" s="49"/>
      <c r="PKV483" s="49"/>
      <c r="PKW483" s="49"/>
      <c r="PKX483" s="49"/>
      <c r="PKY483" s="49"/>
      <c r="PKZ483" s="49"/>
      <c r="PLA483" s="49"/>
      <c r="PLB483" s="49"/>
      <c r="PLC483" s="49"/>
      <c r="PLD483" s="49"/>
      <c r="PLE483" s="49"/>
      <c r="PLF483" s="49"/>
      <c r="PLG483" s="49"/>
      <c r="PLH483" s="49"/>
      <c r="PLI483" s="49"/>
      <c r="PLJ483" s="49"/>
      <c r="PLK483" s="49"/>
      <c r="PLL483" s="49"/>
      <c r="PLM483" s="49"/>
      <c r="PLN483" s="49"/>
      <c r="PLO483" s="49"/>
      <c r="PLP483" s="49"/>
      <c r="PLQ483" s="49"/>
      <c r="PLR483" s="49"/>
      <c r="PLS483" s="49"/>
      <c r="PLT483" s="49"/>
      <c r="PLU483" s="49"/>
      <c r="PLV483" s="49"/>
      <c r="PLW483" s="49"/>
      <c r="PLX483" s="49"/>
      <c r="PLY483" s="49"/>
      <c r="PLZ483" s="49"/>
      <c r="PMA483" s="49"/>
      <c r="PMB483" s="49"/>
      <c r="PMC483" s="49"/>
      <c r="PMD483" s="49"/>
      <c r="PME483" s="49"/>
      <c r="PMF483" s="49"/>
      <c r="PMG483" s="49"/>
      <c r="PMH483" s="49"/>
      <c r="PMI483" s="49"/>
      <c r="PMJ483" s="49"/>
      <c r="PMK483" s="49"/>
      <c r="PML483" s="49"/>
      <c r="PMM483" s="49"/>
      <c r="PMN483" s="49"/>
      <c r="PMO483" s="49"/>
      <c r="PMP483" s="49"/>
      <c r="PMQ483" s="49"/>
      <c r="PMR483" s="49"/>
      <c r="PMS483" s="49"/>
      <c r="PMT483" s="49"/>
      <c r="PMU483" s="49"/>
      <c r="PMV483" s="49"/>
      <c r="PMW483" s="49"/>
      <c r="PMX483" s="49"/>
      <c r="PMY483" s="49"/>
      <c r="PMZ483" s="49"/>
      <c r="PNA483" s="49"/>
      <c r="PNB483" s="49"/>
      <c r="PNC483" s="49"/>
      <c r="PND483" s="49"/>
      <c r="PNE483" s="49"/>
      <c r="PNF483" s="49"/>
      <c r="PNG483" s="49"/>
      <c r="PNH483" s="49"/>
      <c r="PNI483" s="49"/>
      <c r="PNJ483" s="49"/>
      <c r="PNK483" s="49"/>
      <c r="PNL483" s="49"/>
      <c r="PNM483" s="49"/>
      <c r="PNN483" s="49"/>
      <c r="PNO483" s="49"/>
      <c r="PNP483" s="49"/>
      <c r="PNQ483" s="49"/>
      <c r="PNR483" s="49"/>
      <c r="PNS483" s="49"/>
      <c r="PNT483" s="49"/>
      <c r="PNU483" s="49"/>
      <c r="PNV483" s="49"/>
      <c r="PNW483" s="49"/>
      <c r="PNX483" s="49"/>
      <c r="PNY483" s="49"/>
      <c r="PNZ483" s="49"/>
      <c r="POA483" s="49"/>
      <c r="POB483" s="49"/>
      <c r="POC483" s="49"/>
      <c r="POD483" s="49"/>
      <c r="POE483" s="49"/>
      <c r="POF483" s="49"/>
      <c r="POG483" s="49"/>
      <c r="POH483" s="49"/>
      <c r="POI483" s="49"/>
      <c r="POJ483" s="49"/>
      <c r="POK483" s="49"/>
      <c r="POL483" s="49"/>
      <c r="POM483" s="49"/>
      <c r="PON483" s="49"/>
      <c r="POO483" s="49"/>
      <c r="POP483" s="49"/>
      <c r="POQ483" s="49"/>
      <c r="POR483" s="49"/>
      <c r="POS483" s="49"/>
      <c r="POT483" s="49"/>
      <c r="POU483" s="49"/>
      <c r="POV483" s="49"/>
      <c r="POW483" s="49"/>
      <c r="POX483" s="49"/>
      <c r="POY483" s="49"/>
      <c r="POZ483" s="49"/>
      <c r="PPA483" s="49"/>
      <c r="PPB483" s="49"/>
      <c r="PPC483" s="49"/>
      <c r="PPD483" s="49"/>
      <c r="PPE483" s="49"/>
      <c r="PPF483" s="49"/>
      <c r="PPG483" s="49"/>
      <c r="PPH483" s="49"/>
      <c r="PPI483" s="49"/>
      <c r="PPJ483" s="49"/>
      <c r="PPK483" s="49"/>
      <c r="PPL483" s="49"/>
      <c r="PPM483" s="49"/>
      <c r="PPN483" s="49"/>
      <c r="PPO483" s="49"/>
      <c r="PPP483" s="49"/>
      <c r="PPQ483" s="49"/>
      <c r="PPR483" s="49"/>
      <c r="PPS483" s="49"/>
      <c r="PPT483" s="49"/>
      <c r="PPU483" s="49"/>
      <c r="PPV483" s="49"/>
      <c r="PPW483" s="49"/>
      <c r="PPX483" s="49"/>
      <c r="PPY483" s="49"/>
      <c r="PPZ483" s="49"/>
      <c r="PQA483" s="49"/>
      <c r="PQB483" s="49"/>
      <c r="PQC483" s="49"/>
      <c r="PQD483" s="49"/>
      <c r="PQE483" s="49"/>
      <c r="PQF483" s="49"/>
      <c r="PQG483" s="49"/>
      <c r="PQH483" s="49"/>
      <c r="PQI483" s="49"/>
      <c r="PQJ483" s="49"/>
      <c r="PQK483" s="49"/>
      <c r="PQL483" s="49"/>
      <c r="PQM483" s="49"/>
      <c r="PQN483" s="49"/>
      <c r="PQO483" s="49"/>
      <c r="PQP483" s="49"/>
      <c r="PQQ483" s="49"/>
      <c r="PQR483" s="49"/>
      <c r="PQS483" s="49"/>
      <c r="PQT483" s="49"/>
      <c r="PQU483" s="49"/>
      <c r="PQV483" s="49"/>
      <c r="PQW483" s="49"/>
      <c r="PQX483" s="49"/>
      <c r="PQY483" s="49"/>
      <c r="PQZ483" s="49"/>
      <c r="PRA483" s="49"/>
      <c r="PRB483" s="49"/>
      <c r="PRC483" s="49"/>
      <c r="PRD483" s="49"/>
      <c r="PRE483" s="49"/>
      <c r="PRF483" s="49"/>
      <c r="PRG483" s="49"/>
      <c r="PRH483" s="49"/>
      <c r="PRI483" s="49"/>
      <c r="PRJ483" s="49"/>
      <c r="PRK483" s="49"/>
      <c r="PRL483" s="49"/>
      <c r="PRM483" s="49"/>
      <c r="PRN483" s="49"/>
      <c r="PRO483" s="49"/>
      <c r="PRP483" s="49"/>
      <c r="PRQ483" s="49"/>
      <c r="PRR483" s="49"/>
      <c r="PRS483" s="49"/>
      <c r="PRT483" s="49"/>
      <c r="PRU483" s="49"/>
      <c r="PRV483" s="49"/>
      <c r="PRW483" s="49"/>
      <c r="PRX483" s="49"/>
      <c r="PRY483" s="49"/>
      <c r="PRZ483" s="49"/>
      <c r="PSA483" s="49"/>
      <c r="PSB483" s="49"/>
      <c r="PSC483" s="49"/>
      <c r="PSD483" s="49"/>
      <c r="PSE483" s="49"/>
      <c r="PSF483" s="49"/>
      <c r="PSG483" s="49"/>
      <c r="PSH483" s="49"/>
      <c r="PSI483" s="49"/>
      <c r="PSJ483" s="49"/>
      <c r="PSK483" s="49"/>
      <c r="PSL483" s="49"/>
      <c r="PSM483" s="49"/>
      <c r="PSN483" s="49"/>
      <c r="PSO483" s="49"/>
      <c r="PSP483" s="49"/>
      <c r="PSQ483" s="49"/>
      <c r="PSR483" s="49"/>
      <c r="PSS483" s="49"/>
      <c r="PST483" s="49"/>
      <c r="PSU483" s="49"/>
      <c r="PSV483" s="49"/>
      <c r="PSW483" s="49"/>
      <c r="PSX483" s="49"/>
      <c r="PSY483" s="49"/>
      <c r="PSZ483" s="49"/>
      <c r="PTA483" s="49"/>
      <c r="PTB483" s="49"/>
      <c r="PTC483" s="49"/>
      <c r="PTD483" s="49"/>
      <c r="PTE483" s="49"/>
      <c r="PTF483" s="49"/>
      <c r="PTG483" s="49"/>
      <c r="PTH483" s="49"/>
      <c r="PTI483" s="49"/>
      <c r="PTJ483" s="49"/>
      <c r="PTK483" s="49"/>
      <c r="PTL483" s="49"/>
      <c r="PTM483" s="49"/>
      <c r="PTN483" s="49"/>
      <c r="PTO483" s="49"/>
      <c r="PTP483" s="49"/>
      <c r="PTQ483" s="49"/>
      <c r="PTR483" s="49"/>
      <c r="PTS483" s="49"/>
      <c r="PTT483" s="49"/>
      <c r="PTU483" s="49"/>
      <c r="PTV483" s="49"/>
      <c r="PTW483" s="49"/>
      <c r="PTX483" s="49"/>
      <c r="PTY483" s="49"/>
      <c r="PTZ483" s="49"/>
      <c r="PUA483" s="49"/>
      <c r="PUB483" s="49"/>
      <c r="PUC483" s="49"/>
      <c r="PUD483" s="49"/>
      <c r="PUE483" s="49"/>
      <c r="PUF483" s="49"/>
      <c r="PUG483" s="49"/>
      <c r="PUH483" s="49"/>
      <c r="PUI483" s="49"/>
      <c r="PUJ483" s="49"/>
      <c r="PUK483" s="49"/>
      <c r="PUL483" s="49"/>
      <c r="PUM483" s="49"/>
      <c r="PUN483" s="49"/>
      <c r="PUO483" s="49"/>
      <c r="PUP483" s="49"/>
      <c r="PUQ483" s="49"/>
      <c r="PUR483" s="49"/>
      <c r="PUS483" s="49"/>
      <c r="PUT483" s="49"/>
      <c r="PUU483" s="49"/>
      <c r="PUV483" s="49"/>
      <c r="PUW483" s="49"/>
      <c r="PUX483" s="49"/>
      <c r="PUY483" s="49"/>
      <c r="PUZ483" s="49"/>
      <c r="PVA483" s="49"/>
      <c r="PVB483" s="49"/>
      <c r="PVC483" s="49"/>
      <c r="PVD483" s="49"/>
      <c r="PVE483" s="49"/>
      <c r="PVF483" s="49"/>
      <c r="PVG483" s="49"/>
      <c r="PVH483" s="49"/>
      <c r="PVI483" s="49"/>
      <c r="PVJ483" s="49"/>
      <c r="PVK483" s="49"/>
      <c r="PVL483" s="49"/>
      <c r="PVM483" s="49"/>
      <c r="PVN483" s="49"/>
      <c r="PVO483" s="49"/>
      <c r="PVP483" s="49"/>
      <c r="PVQ483" s="49"/>
      <c r="PVR483" s="49"/>
      <c r="PVS483" s="49"/>
      <c r="PVT483" s="49"/>
      <c r="PVU483" s="49"/>
      <c r="PVV483" s="49"/>
      <c r="PVW483" s="49"/>
      <c r="PVX483" s="49"/>
      <c r="PVY483" s="49"/>
      <c r="PVZ483" s="49"/>
      <c r="PWA483" s="49"/>
      <c r="PWB483" s="49"/>
      <c r="PWC483" s="49"/>
      <c r="PWD483" s="49"/>
      <c r="PWE483" s="49"/>
      <c r="PWF483" s="49"/>
      <c r="PWG483" s="49"/>
      <c r="PWH483" s="49"/>
      <c r="PWI483" s="49"/>
      <c r="PWJ483" s="49"/>
      <c r="PWK483" s="49"/>
      <c r="PWL483" s="49"/>
      <c r="PWM483" s="49"/>
      <c r="PWN483" s="49"/>
      <c r="PWO483" s="49"/>
      <c r="PWP483" s="49"/>
      <c r="PWQ483" s="49"/>
      <c r="PWR483" s="49"/>
      <c r="PWS483" s="49"/>
      <c r="PWT483" s="49"/>
      <c r="PWU483" s="49"/>
      <c r="PWV483" s="49"/>
      <c r="PWW483" s="49"/>
      <c r="PWX483" s="49"/>
      <c r="PWY483" s="49"/>
      <c r="PWZ483" s="49"/>
      <c r="PXA483" s="49"/>
      <c r="PXB483" s="49"/>
      <c r="PXC483" s="49"/>
      <c r="PXD483" s="49"/>
      <c r="PXE483" s="49"/>
      <c r="PXF483" s="49"/>
      <c r="PXG483" s="49"/>
      <c r="PXH483" s="49"/>
      <c r="PXI483" s="49"/>
      <c r="PXJ483" s="49"/>
      <c r="PXK483" s="49"/>
      <c r="PXL483" s="49"/>
      <c r="PXM483" s="49"/>
      <c r="PXN483" s="49"/>
      <c r="PXO483" s="49"/>
      <c r="PXP483" s="49"/>
      <c r="PXQ483" s="49"/>
      <c r="PXR483" s="49"/>
      <c r="PXS483" s="49"/>
      <c r="PXT483" s="49"/>
      <c r="PXU483" s="49"/>
      <c r="PXV483" s="49"/>
      <c r="PXW483" s="49"/>
      <c r="PXX483" s="49"/>
      <c r="PXY483" s="49"/>
      <c r="PXZ483" s="49"/>
      <c r="PYA483" s="49"/>
      <c r="PYB483" s="49"/>
      <c r="PYC483" s="49"/>
      <c r="PYD483" s="49"/>
      <c r="PYE483" s="49"/>
      <c r="PYF483" s="49"/>
      <c r="PYG483" s="49"/>
      <c r="PYH483" s="49"/>
      <c r="PYI483" s="49"/>
      <c r="PYJ483" s="49"/>
      <c r="PYK483" s="49"/>
      <c r="PYL483" s="49"/>
      <c r="PYM483" s="49"/>
      <c r="PYN483" s="49"/>
      <c r="PYO483" s="49"/>
      <c r="PYP483" s="49"/>
      <c r="PYQ483" s="49"/>
      <c r="PYR483" s="49"/>
      <c r="PYS483" s="49"/>
      <c r="PYT483" s="49"/>
      <c r="PYU483" s="49"/>
      <c r="PYV483" s="49"/>
      <c r="PYW483" s="49"/>
      <c r="PYX483" s="49"/>
      <c r="PYY483" s="49"/>
      <c r="PYZ483" s="49"/>
      <c r="PZA483" s="49"/>
      <c r="PZB483" s="49"/>
      <c r="PZC483" s="49"/>
      <c r="PZD483" s="49"/>
      <c r="PZE483" s="49"/>
      <c r="PZF483" s="49"/>
      <c r="PZG483" s="49"/>
      <c r="PZH483" s="49"/>
      <c r="PZI483" s="49"/>
      <c r="PZJ483" s="49"/>
      <c r="PZK483" s="49"/>
      <c r="PZL483" s="49"/>
      <c r="PZM483" s="49"/>
      <c r="PZN483" s="49"/>
      <c r="PZO483" s="49"/>
      <c r="PZP483" s="49"/>
      <c r="PZQ483" s="49"/>
      <c r="PZR483" s="49"/>
      <c r="PZS483" s="49"/>
      <c r="PZT483" s="49"/>
      <c r="PZU483" s="49"/>
      <c r="PZV483" s="49"/>
      <c r="PZW483" s="49"/>
      <c r="PZX483" s="49"/>
      <c r="PZY483" s="49"/>
      <c r="PZZ483" s="49"/>
      <c r="QAA483" s="49"/>
      <c r="QAB483" s="49"/>
      <c r="QAC483" s="49"/>
      <c r="QAD483" s="49"/>
      <c r="QAE483" s="49"/>
      <c r="QAF483" s="49"/>
      <c r="QAG483" s="49"/>
      <c r="QAH483" s="49"/>
      <c r="QAI483" s="49"/>
      <c r="QAJ483" s="49"/>
      <c r="QAK483" s="49"/>
      <c r="QAL483" s="49"/>
      <c r="QAM483" s="49"/>
      <c r="QAN483" s="49"/>
      <c r="QAO483" s="49"/>
      <c r="QAP483" s="49"/>
      <c r="QAQ483" s="49"/>
      <c r="QAR483" s="49"/>
      <c r="QAS483" s="49"/>
      <c r="QAT483" s="49"/>
      <c r="QAU483" s="49"/>
      <c r="QAV483" s="49"/>
      <c r="QAW483" s="49"/>
      <c r="QAX483" s="49"/>
      <c r="QAY483" s="49"/>
      <c r="QAZ483" s="49"/>
      <c r="QBA483" s="49"/>
      <c r="QBB483" s="49"/>
      <c r="QBC483" s="49"/>
      <c r="QBD483" s="49"/>
      <c r="QBE483" s="49"/>
      <c r="QBF483" s="49"/>
      <c r="QBG483" s="49"/>
      <c r="QBH483" s="49"/>
      <c r="QBI483" s="49"/>
      <c r="QBJ483" s="49"/>
      <c r="QBK483" s="49"/>
      <c r="QBL483" s="49"/>
      <c r="QBM483" s="49"/>
      <c r="QBN483" s="49"/>
      <c r="QBO483" s="49"/>
      <c r="QBP483" s="49"/>
      <c r="QBQ483" s="49"/>
      <c r="QBR483" s="49"/>
      <c r="QBS483" s="49"/>
      <c r="QBT483" s="49"/>
      <c r="QBU483" s="49"/>
      <c r="QBV483" s="49"/>
      <c r="QBW483" s="49"/>
      <c r="QBX483" s="49"/>
      <c r="QBY483" s="49"/>
      <c r="QBZ483" s="49"/>
      <c r="QCA483" s="49"/>
      <c r="QCB483" s="49"/>
      <c r="QCC483" s="49"/>
      <c r="QCD483" s="49"/>
      <c r="QCE483" s="49"/>
      <c r="QCF483" s="49"/>
      <c r="QCG483" s="49"/>
      <c r="QCH483" s="49"/>
      <c r="QCI483" s="49"/>
      <c r="QCJ483" s="49"/>
      <c r="QCK483" s="49"/>
      <c r="QCL483" s="49"/>
      <c r="QCM483" s="49"/>
      <c r="QCN483" s="49"/>
      <c r="QCO483" s="49"/>
      <c r="QCP483" s="49"/>
      <c r="QCQ483" s="49"/>
      <c r="QCR483" s="49"/>
      <c r="QCS483" s="49"/>
      <c r="QCT483" s="49"/>
      <c r="QCU483" s="49"/>
      <c r="QCV483" s="49"/>
      <c r="QCW483" s="49"/>
      <c r="QCX483" s="49"/>
      <c r="QCY483" s="49"/>
      <c r="QCZ483" s="49"/>
      <c r="QDA483" s="49"/>
      <c r="QDB483" s="49"/>
      <c r="QDC483" s="49"/>
      <c r="QDD483" s="49"/>
      <c r="QDE483" s="49"/>
      <c r="QDF483" s="49"/>
      <c r="QDG483" s="49"/>
      <c r="QDH483" s="49"/>
      <c r="QDI483" s="49"/>
      <c r="QDJ483" s="49"/>
      <c r="QDK483" s="49"/>
      <c r="QDL483" s="49"/>
      <c r="QDM483" s="49"/>
      <c r="QDN483" s="49"/>
      <c r="QDO483" s="49"/>
      <c r="QDP483" s="49"/>
      <c r="QDQ483" s="49"/>
      <c r="QDR483" s="49"/>
      <c r="QDS483" s="49"/>
      <c r="QDT483" s="49"/>
      <c r="QDU483" s="49"/>
      <c r="QDV483" s="49"/>
      <c r="QDW483" s="49"/>
      <c r="QDX483" s="49"/>
      <c r="QDY483" s="49"/>
      <c r="QDZ483" s="49"/>
      <c r="QEA483" s="49"/>
      <c r="QEB483" s="49"/>
      <c r="QEC483" s="49"/>
      <c r="QED483" s="49"/>
      <c r="QEE483" s="49"/>
      <c r="QEF483" s="49"/>
      <c r="QEG483" s="49"/>
      <c r="QEH483" s="49"/>
      <c r="QEI483" s="49"/>
      <c r="QEJ483" s="49"/>
      <c r="QEK483" s="49"/>
      <c r="QEL483" s="49"/>
      <c r="QEM483" s="49"/>
      <c r="QEN483" s="49"/>
      <c r="QEO483" s="49"/>
      <c r="QEP483" s="49"/>
      <c r="QEQ483" s="49"/>
      <c r="QER483" s="49"/>
      <c r="QES483" s="49"/>
      <c r="QET483" s="49"/>
      <c r="QEU483" s="49"/>
      <c r="QEV483" s="49"/>
      <c r="QEW483" s="49"/>
      <c r="QEX483" s="49"/>
      <c r="QEY483" s="49"/>
      <c r="QEZ483" s="49"/>
      <c r="QFA483" s="49"/>
      <c r="QFB483" s="49"/>
      <c r="QFC483" s="49"/>
      <c r="QFD483" s="49"/>
      <c r="QFE483" s="49"/>
      <c r="QFF483" s="49"/>
      <c r="QFG483" s="49"/>
      <c r="QFH483" s="49"/>
      <c r="QFI483" s="49"/>
      <c r="QFJ483" s="49"/>
      <c r="QFK483" s="49"/>
      <c r="QFL483" s="49"/>
      <c r="QFM483" s="49"/>
      <c r="QFN483" s="49"/>
      <c r="QFO483" s="49"/>
      <c r="QFP483" s="49"/>
      <c r="QFQ483" s="49"/>
      <c r="QFR483" s="49"/>
      <c r="QFS483" s="49"/>
      <c r="QFT483" s="49"/>
      <c r="QFU483" s="49"/>
      <c r="QFV483" s="49"/>
      <c r="QFW483" s="49"/>
      <c r="QFX483" s="49"/>
      <c r="QFY483" s="49"/>
      <c r="QFZ483" s="49"/>
      <c r="QGA483" s="49"/>
      <c r="QGB483" s="49"/>
      <c r="QGC483" s="49"/>
      <c r="QGD483" s="49"/>
      <c r="QGE483" s="49"/>
      <c r="QGF483" s="49"/>
      <c r="QGG483" s="49"/>
      <c r="QGH483" s="49"/>
      <c r="QGI483" s="49"/>
      <c r="QGJ483" s="49"/>
      <c r="QGK483" s="49"/>
      <c r="QGL483" s="49"/>
      <c r="QGM483" s="49"/>
      <c r="QGN483" s="49"/>
      <c r="QGO483" s="49"/>
      <c r="QGP483" s="49"/>
      <c r="QGQ483" s="49"/>
      <c r="QGR483" s="49"/>
      <c r="QGS483" s="49"/>
      <c r="QGT483" s="49"/>
      <c r="QGU483" s="49"/>
      <c r="QGV483" s="49"/>
      <c r="QGW483" s="49"/>
      <c r="QGX483" s="49"/>
      <c r="QGY483" s="49"/>
      <c r="QGZ483" s="49"/>
      <c r="QHA483" s="49"/>
      <c r="QHB483" s="49"/>
      <c r="QHC483" s="49"/>
      <c r="QHD483" s="49"/>
      <c r="QHE483" s="49"/>
      <c r="QHF483" s="49"/>
      <c r="QHG483" s="49"/>
      <c r="QHH483" s="49"/>
      <c r="QHI483" s="49"/>
      <c r="QHJ483" s="49"/>
      <c r="QHK483" s="49"/>
      <c r="QHL483" s="49"/>
      <c r="QHM483" s="49"/>
      <c r="QHN483" s="49"/>
      <c r="QHO483" s="49"/>
      <c r="QHP483" s="49"/>
      <c r="QHQ483" s="49"/>
      <c r="QHR483" s="49"/>
      <c r="QHS483" s="49"/>
      <c r="QHT483" s="49"/>
      <c r="QHU483" s="49"/>
      <c r="QHV483" s="49"/>
      <c r="QHW483" s="49"/>
      <c r="QHX483" s="49"/>
      <c r="QHY483" s="49"/>
      <c r="QHZ483" s="49"/>
      <c r="QIA483" s="49"/>
      <c r="QIB483" s="49"/>
      <c r="QIC483" s="49"/>
      <c r="QID483" s="49"/>
      <c r="QIE483" s="49"/>
      <c r="QIF483" s="49"/>
      <c r="QIG483" s="49"/>
      <c r="QIH483" s="49"/>
      <c r="QII483" s="49"/>
      <c r="QIJ483" s="49"/>
      <c r="QIK483" s="49"/>
      <c r="QIL483" s="49"/>
      <c r="QIM483" s="49"/>
      <c r="QIN483" s="49"/>
      <c r="QIO483" s="49"/>
      <c r="QIP483" s="49"/>
      <c r="QIQ483" s="49"/>
      <c r="QIR483" s="49"/>
      <c r="QIS483" s="49"/>
      <c r="QIT483" s="49"/>
      <c r="QIU483" s="49"/>
      <c r="QIV483" s="49"/>
      <c r="QIW483" s="49"/>
      <c r="QIX483" s="49"/>
      <c r="QIY483" s="49"/>
      <c r="QIZ483" s="49"/>
      <c r="QJA483" s="49"/>
      <c r="QJB483" s="49"/>
      <c r="QJC483" s="49"/>
      <c r="QJD483" s="49"/>
      <c r="QJE483" s="49"/>
      <c r="QJF483" s="49"/>
      <c r="QJG483" s="49"/>
      <c r="QJH483" s="49"/>
      <c r="QJI483" s="49"/>
      <c r="QJJ483" s="49"/>
      <c r="QJK483" s="49"/>
      <c r="QJL483" s="49"/>
      <c r="QJM483" s="49"/>
      <c r="QJN483" s="49"/>
      <c r="QJO483" s="49"/>
      <c r="QJP483" s="49"/>
      <c r="QJQ483" s="49"/>
      <c r="QJR483" s="49"/>
      <c r="QJS483" s="49"/>
      <c r="QJT483" s="49"/>
      <c r="QJU483" s="49"/>
      <c r="QJV483" s="49"/>
      <c r="QJW483" s="49"/>
      <c r="QJX483" s="49"/>
      <c r="QJY483" s="49"/>
      <c r="QJZ483" s="49"/>
      <c r="QKA483" s="49"/>
      <c r="QKB483" s="49"/>
      <c r="QKC483" s="49"/>
      <c r="QKD483" s="49"/>
      <c r="QKE483" s="49"/>
      <c r="QKF483" s="49"/>
      <c r="QKG483" s="49"/>
      <c r="QKH483" s="49"/>
      <c r="QKI483" s="49"/>
      <c r="QKJ483" s="49"/>
      <c r="QKK483" s="49"/>
      <c r="QKL483" s="49"/>
      <c r="QKM483" s="49"/>
      <c r="QKN483" s="49"/>
      <c r="QKO483" s="49"/>
      <c r="QKP483" s="49"/>
      <c r="QKQ483" s="49"/>
      <c r="QKR483" s="49"/>
      <c r="QKS483" s="49"/>
      <c r="QKT483" s="49"/>
      <c r="QKU483" s="49"/>
      <c r="QKV483" s="49"/>
      <c r="QKW483" s="49"/>
      <c r="QKX483" s="49"/>
      <c r="QKY483" s="49"/>
      <c r="QKZ483" s="49"/>
      <c r="QLA483" s="49"/>
      <c r="QLB483" s="49"/>
      <c r="QLC483" s="49"/>
      <c r="QLD483" s="49"/>
      <c r="QLE483" s="49"/>
      <c r="QLF483" s="49"/>
      <c r="QLG483" s="49"/>
      <c r="QLH483" s="49"/>
      <c r="QLI483" s="49"/>
      <c r="QLJ483" s="49"/>
      <c r="QLK483" s="49"/>
      <c r="QLL483" s="49"/>
      <c r="QLM483" s="49"/>
      <c r="QLN483" s="49"/>
      <c r="QLO483" s="49"/>
      <c r="QLP483" s="49"/>
      <c r="QLQ483" s="49"/>
      <c r="QLR483" s="49"/>
      <c r="QLS483" s="49"/>
      <c r="QLT483" s="49"/>
      <c r="QLU483" s="49"/>
      <c r="QLV483" s="49"/>
      <c r="QLW483" s="49"/>
      <c r="QLX483" s="49"/>
      <c r="QLY483" s="49"/>
      <c r="QLZ483" s="49"/>
      <c r="QMA483" s="49"/>
      <c r="QMB483" s="49"/>
      <c r="QMC483" s="49"/>
      <c r="QMD483" s="49"/>
      <c r="QME483" s="49"/>
      <c r="QMF483" s="49"/>
      <c r="QMG483" s="49"/>
      <c r="QMH483" s="49"/>
      <c r="QMI483" s="49"/>
      <c r="QMJ483" s="49"/>
      <c r="QMK483" s="49"/>
      <c r="QML483" s="49"/>
      <c r="QMM483" s="49"/>
      <c r="QMN483" s="49"/>
      <c r="QMO483" s="49"/>
      <c r="QMP483" s="49"/>
      <c r="QMQ483" s="49"/>
      <c r="QMR483" s="49"/>
      <c r="QMS483" s="49"/>
      <c r="QMT483" s="49"/>
      <c r="QMU483" s="49"/>
      <c r="QMV483" s="49"/>
      <c r="QMW483" s="49"/>
      <c r="QMX483" s="49"/>
      <c r="QMY483" s="49"/>
      <c r="QMZ483" s="49"/>
      <c r="QNA483" s="49"/>
      <c r="QNB483" s="49"/>
      <c r="QNC483" s="49"/>
      <c r="QND483" s="49"/>
      <c r="QNE483" s="49"/>
      <c r="QNF483" s="49"/>
      <c r="QNG483" s="49"/>
      <c r="QNH483" s="49"/>
      <c r="QNI483" s="49"/>
      <c r="QNJ483" s="49"/>
      <c r="QNK483" s="49"/>
      <c r="QNL483" s="49"/>
      <c r="QNM483" s="49"/>
      <c r="QNN483" s="49"/>
      <c r="QNO483" s="49"/>
      <c r="QNP483" s="49"/>
      <c r="QNQ483" s="49"/>
      <c r="QNR483" s="49"/>
      <c r="QNS483" s="49"/>
      <c r="QNT483" s="49"/>
      <c r="QNU483" s="49"/>
      <c r="QNV483" s="49"/>
      <c r="QNW483" s="49"/>
      <c r="QNX483" s="49"/>
      <c r="QNY483" s="49"/>
      <c r="QNZ483" s="49"/>
      <c r="QOA483" s="49"/>
      <c r="QOB483" s="49"/>
      <c r="QOC483" s="49"/>
      <c r="QOD483" s="49"/>
      <c r="QOE483" s="49"/>
      <c r="QOF483" s="49"/>
      <c r="QOG483" s="49"/>
      <c r="QOH483" s="49"/>
      <c r="QOI483" s="49"/>
      <c r="QOJ483" s="49"/>
      <c r="QOK483" s="49"/>
      <c r="QOL483" s="49"/>
      <c r="QOM483" s="49"/>
      <c r="QON483" s="49"/>
      <c r="QOO483" s="49"/>
      <c r="QOP483" s="49"/>
      <c r="QOQ483" s="49"/>
      <c r="QOR483" s="49"/>
      <c r="QOS483" s="49"/>
      <c r="QOT483" s="49"/>
      <c r="QOU483" s="49"/>
      <c r="QOV483" s="49"/>
      <c r="QOW483" s="49"/>
      <c r="QOX483" s="49"/>
      <c r="QOY483" s="49"/>
      <c r="QOZ483" s="49"/>
      <c r="QPA483" s="49"/>
      <c r="QPB483" s="49"/>
      <c r="QPC483" s="49"/>
      <c r="QPD483" s="49"/>
      <c r="QPE483" s="49"/>
      <c r="QPF483" s="49"/>
      <c r="QPG483" s="49"/>
      <c r="QPH483" s="49"/>
      <c r="QPI483" s="49"/>
      <c r="QPJ483" s="49"/>
      <c r="QPK483" s="49"/>
      <c r="QPL483" s="49"/>
      <c r="QPM483" s="49"/>
      <c r="QPN483" s="49"/>
      <c r="QPO483" s="49"/>
      <c r="QPP483" s="49"/>
      <c r="QPQ483" s="49"/>
      <c r="QPR483" s="49"/>
      <c r="QPS483" s="49"/>
      <c r="QPT483" s="49"/>
      <c r="QPU483" s="49"/>
      <c r="QPV483" s="49"/>
      <c r="QPW483" s="49"/>
      <c r="QPX483" s="49"/>
      <c r="QPY483" s="49"/>
      <c r="QPZ483" s="49"/>
      <c r="QQA483" s="49"/>
      <c r="QQB483" s="49"/>
      <c r="QQC483" s="49"/>
      <c r="QQD483" s="49"/>
      <c r="QQE483" s="49"/>
      <c r="QQF483" s="49"/>
      <c r="QQG483" s="49"/>
      <c r="QQH483" s="49"/>
      <c r="QQI483" s="49"/>
      <c r="QQJ483" s="49"/>
      <c r="QQK483" s="49"/>
      <c r="QQL483" s="49"/>
      <c r="QQM483" s="49"/>
      <c r="QQN483" s="49"/>
      <c r="QQO483" s="49"/>
      <c r="QQP483" s="49"/>
      <c r="QQQ483" s="49"/>
      <c r="QQR483" s="49"/>
      <c r="QQS483" s="49"/>
      <c r="QQT483" s="49"/>
      <c r="QQU483" s="49"/>
      <c r="QQV483" s="49"/>
      <c r="QQW483" s="49"/>
      <c r="QQX483" s="49"/>
      <c r="QQY483" s="49"/>
      <c r="QQZ483" s="49"/>
      <c r="QRA483" s="49"/>
      <c r="QRB483" s="49"/>
      <c r="QRC483" s="49"/>
      <c r="QRD483" s="49"/>
      <c r="QRE483" s="49"/>
      <c r="QRF483" s="49"/>
      <c r="QRG483" s="49"/>
      <c r="QRH483" s="49"/>
      <c r="QRI483" s="49"/>
      <c r="QRJ483" s="49"/>
      <c r="QRK483" s="49"/>
      <c r="QRL483" s="49"/>
      <c r="QRM483" s="49"/>
      <c r="QRN483" s="49"/>
      <c r="QRO483" s="49"/>
      <c r="QRP483" s="49"/>
      <c r="QRQ483" s="49"/>
      <c r="QRR483" s="49"/>
      <c r="QRS483" s="49"/>
      <c r="QRT483" s="49"/>
      <c r="QRU483" s="49"/>
      <c r="QRV483" s="49"/>
      <c r="QRW483" s="49"/>
      <c r="QRX483" s="49"/>
      <c r="QRY483" s="49"/>
      <c r="QRZ483" s="49"/>
      <c r="QSA483" s="49"/>
      <c r="QSB483" s="49"/>
      <c r="QSC483" s="49"/>
      <c r="QSD483" s="49"/>
      <c r="QSE483" s="49"/>
      <c r="QSF483" s="49"/>
      <c r="QSG483" s="49"/>
      <c r="QSH483" s="49"/>
      <c r="QSI483" s="49"/>
      <c r="QSJ483" s="49"/>
      <c r="QSK483" s="49"/>
      <c r="QSL483" s="49"/>
      <c r="QSM483" s="49"/>
      <c r="QSN483" s="49"/>
      <c r="QSO483" s="49"/>
      <c r="QSP483" s="49"/>
      <c r="QSQ483" s="49"/>
      <c r="QSR483" s="49"/>
      <c r="QSS483" s="49"/>
      <c r="QST483" s="49"/>
      <c r="QSU483" s="49"/>
      <c r="QSV483" s="49"/>
      <c r="QSW483" s="49"/>
      <c r="QSX483" s="49"/>
      <c r="QSY483" s="49"/>
      <c r="QSZ483" s="49"/>
      <c r="QTA483" s="49"/>
      <c r="QTB483" s="49"/>
      <c r="QTC483" s="49"/>
      <c r="QTD483" s="49"/>
      <c r="QTE483" s="49"/>
      <c r="QTF483" s="49"/>
      <c r="QTG483" s="49"/>
      <c r="QTH483" s="49"/>
      <c r="QTI483" s="49"/>
      <c r="QTJ483" s="49"/>
      <c r="QTK483" s="49"/>
      <c r="QTL483" s="49"/>
      <c r="QTM483" s="49"/>
      <c r="QTN483" s="49"/>
      <c r="QTO483" s="49"/>
      <c r="QTP483" s="49"/>
      <c r="QTQ483" s="49"/>
      <c r="QTR483" s="49"/>
      <c r="QTS483" s="49"/>
      <c r="QTT483" s="49"/>
      <c r="QTU483" s="49"/>
      <c r="QTV483" s="49"/>
      <c r="QTW483" s="49"/>
      <c r="QTX483" s="49"/>
      <c r="QTY483" s="49"/>
      <c r="QTZ483" s="49"/>
      <c r="QUA483" s="49"/>
      <c r="QUB483" s="49"/>
      <c r="QUC483" s="49"/>
      <c r="QUD483" s="49"/>
      <c r="QUE483" s="49"/>
      <c r="QUF483" s="49"/>
      <c r="QUG483" s="49"/>
      <c r="QUH483" s="49"/>
      <c r="QUI483" s="49"/>
      <c r="QUJ483" s="49"/>
      <c r="QUK483" s="49"/>
      <c r="QUL483" s="49"/>
      <c r="QUM483" s="49"/>
      <c r="QUN483" s="49"/>
      <c r="QUO483" s="49"/>
      <c r="QUP483" s="49"/>
      <c r="QUQ483" s="49"/>
      <c r="QUR483" s="49"/>
      <c r="QUS483" s="49"/>
      <c r="QUT483" s="49"/>
      <c r="QUU483" s="49"/>
      <c r="QUV483" s="49"/>
      <c r="QUW483" s="49"/>
      <c r="QUX483" s="49"/>
      <c r="QUY483" s="49"/>
      <c r="QUZ483" s="49"/>
      <c r="QVA483" s="49"/>
      <c r="QVB483" s="49"/>
      <c r="QVC483" s="49"/>
      <c r="QVD483" s="49"/>
      <c r="QVE483" s="49"/>
      <c r="QVF483" s="49"/>
      <c r="QVG483" s="49"/>
      <c r="QVH483" s="49"/>
      <c r="QVI483" s="49"/>
      <c r="QVJ483" s="49"/>
      <c r="QVK483" s="49"/>
      <c r="QVL483" s="49"/>
      <c r="QVM483" s="49"/>
      <c r="QVN483" s="49"/>
      <c r="QVO483" s="49"/>
      <c r="QVP483" s="49"/>
      <c r="QVQ483" s="49"/>
      <c r="QVR483" s="49"/>
      <c r="QVS483" s="49"/>
      <c r="QVT483" s="49"/>
      <c r="QVU483" s="49"/>
      <c r="QVV483" s="49"/>
      <c r="QVW483" s="49"/>
      <c r="QVX483" s="49"/>
      <c r="QVY483" s="49"/>
      <c r="QVZ483" s="49"/>
      <c r="QWA483" s="49"/>
      <c r="QWB483" s="49"/>
      <c r="QWC483" s="49"/>
      <c r="QWD483" s="49"/>
      <c r="QWE483" s="49"/>
      <c r="QWF483" s="49"/>
      <c r="QWG483" s="49"/>
      <c r="QWH483" s="49"/>
      <c r="QWI483" s="49"/>
      <c r="QWJ483" s="49"/>
      <c r="QWK483" s="49"/>
      <c r="QWL483" s="49"/>
      <c r="QWM483" s="49"/>
      <c r="QWN483" s="49"/>
      <c r="QWO483" s="49"/>
      <c r="QWP483" s="49"/>
      <c r="QWQ483" s="49"/>
      <c r="QWR483" s="49"/>
      <c r="QWS483" s="49"/>
      <c r="QWT483" s="49"/>
      <c r="QWU483" s="49"/>
      <c r="QWV483" s="49"/>
      <c r="QWW483" s="49"/>
      <c r="QWX483" s="49"/>
      <c r="QWY483" s="49"/>
      <c r="QWZ483" s="49"/>
      <c r="QXA483" s="49"/>
      <c r="QXB483" s="49"/>
      <c r="QXC483" s="49"/>
      <c r="QXD483" s="49"/>
      <c r="QXE483" s="49"/>
      <c r="QXF483" s="49"/>
      <c r="QXG483" s="49"/>
      <c r="QXH483" s="49"/>
      <c r="QXI483" s="49"/>
      <c r="QXJ483" s="49"/>
      <c r="QXK483" s="49"/>
      <c r="QXL483" s="49"/>
      <c r="QXM483" s="49"/>
      <c r="QXN483" s="49"/>
      <c r="QXO483" s="49"/>
      <c r="QXP483" s="49"/>
      <c r="QXQ483" s="49"/>
      <c r="QXR483" s="49"/>
      <c r="QXS483" s="49"/>
      <c r="QXT483" s="49"/>
      <c r="QXU483" s="49"/>
      <c r="QXV483" s="49"/>
      <c r="QXW483" s="49"/>
      <c r="QXX483" s="49"/>
      <c r="QXY483" s="49"/>
      <c r="QXZ483" s="49"/>
      <c r="QYA483" s="49"/>
      <c r="QYB483" s="49"/>
      <c r="QYC483" s="49"/>
      <c r="QYD483" s="49"/>
      <c r="QYE483" s="49"/>
      <c r="QYF483" s="49"/>
      <c r="QYG483" s="49"/>
      <c r="QYH483" s="49"/>
      <c r="QYI483" s="49"/>
      <c r="QYJ483" s="49"/>
      <c r="QYK483" s="49"/>
      <c r="QYL483" s="49"/>
      <c r="QYM483" s="49"/>
      <c r="QYN483" s="49"/>
      <c r="QYO483" s="49"/>
      <c r="QYP483" s="49"/>
      <c r="QYQ483" s="49"/>
      <c r="QYR483" s="49"/>
      <c r="QYS483" s="49"/>
      <c r="QYT483" s="49"/>
      <c r="QYU483" s="49"/>
      <c r="QYV483" s="49"/>
      <c r="QYW483" s="49"/>
      <c r="QYX483" s="49"/>
      <c r="QYY483" s="49"/>
      <c r="QYZ483" s="49"/>
      <c r="QZA483" s="49"/>
      <c r="QZB483" s="49"/>
      <c r="QZC483" s="49"/>
      <c r="QZD483" s="49"/>
      <c r="QZE483" s="49"/>
      <c r="QZF483" s="49"/>
      <c r="QZG483" s="49"/>
      <c r="QZH483" s="49"/>
      <c r="QZI483" s="49"/>
      <c r="QZJ483" s="49"/>
      <c r="QZK483" s="49"/>
      <c r="QZL483" s="49"/>
      <c r="QZM483" s="49"/>
      <c r="QZN483" s="49"/>
      <c r="QZO483" s="49"/>
      <c r="QZP483" s="49"/>
      <c r="QZQ483" s="49"/>
      <c r="QZR483" s="49"/>
      <c r="QZS483" s="49"/>
      <c r="QZT483" s="49"/>
      <c r="QZU483" s="49"/>
      <c r="QZV483" s="49"/>
      <c r="QZW483" s="49"/>
      <c r="QZX483" s="49"/>
      <c r="QZY483" s="49"/>
      <c r="QZZ483" s="49"/>
      <c r="RAA483" s="49"/>
      <c r="RAB483" s="49"/>
      <c r="RAC483" s="49"/>
      <c r="RAD483" s="49"/>
      <c r="RAE483" s="49"/>
      <c r="RAF483" s="49"/>
      <c r="RAG483" s="49"/>
      <c r="RAH483" s="49"/>
      <c r="RAI483" s="49"/>
      <c r="RAJ483" s="49"/>
      <c r="RAK483" s="49"/>
      <c r="RAL483" s="49"/>
      <c r="RAM483" s="49"/>
      <c r="RAN483" s="49"/>
      <c r="RAO483" s="49"/>
      <c r="RAP483" s="49"/>
      <c r="RAQ483" s="49"/>
      <c r="RAR483" s="49"/>
      <c r="RAS483" s="49"/>
      <c r="RAT483" s="49"/>
      <c r="RAU483" s="49"/>
      <c r="RAV483" s="49"/>
      <c r="RAW483" s="49"/>
      <c r="RAX483" s="49"/>
      <c r="RAY483" s="49"/>
      <c r="RAZ483" s="49"/>
      <c r="RBA483" s="49"/>
      <c r="RBB483" s="49"/>
      <c r="RBC483" s="49"/>
      <c r="RBD483" s="49"/>
      <c r="RBE483" s="49"/>
      <c r="RBF483" s="49"/>
      <c r="RBG483" s="49"/>
      <c r="RBH483" s="49"/>
      <c r="RBI483" s="49"/>
      <c r="RBJ483" s="49"/>
      <c r="RBK483" s="49"/>
      <c r="RBL483" s="49"/>
      <c r="RBM483" s="49"/>
      <c r="RBN483" s="49"/>
      <c r="RBO483" s="49"/>
      <c r="RBP483" s="49"/>
      <c r="RBQ483" s="49"/>
      <c r="RBR483" s="49"/>
      <c r="RBS483" s="49"/>
      <c r="RBT483" s="49"/>
      <c r="RBU483" s="49"/>
      <c r="RBV483" s="49"/>
      <c r="RBW483" s="49"/>
      <c r="RBX483" s="49"/>
      <c r="RBY483" s="49"/>
      <c r="RBZ483" s="49"/>
      <c r="RCA483" s="49"/>
      <c r="RCB483" s="49"/>
      <c r="RCC483" s="49"/>
      <c r="RCD483" s="49"/>
      <c r="RCE483" s="49"/>
      <c r="RCF483" s="49"/>
      <c r="RCG483" s="49"/>
      <c r="RCH483" s="49"/>
      <c r="RCI483" s="49"/>
      <c r="RCJ483" s="49"/>
      <c r="RCK483" s="49"/>
      <c r="RCL483" s="49"/>
      <c r="RCM483" s="49"/>
      <c r="RCN483" s="49"/>
      <c r="RCO483" s="49"/>
      <c r="RCP483" s="49"/>
      <c r="RCQ483" s="49"/>
      <c r="RCR483" s="49"/>
      <c r="RCS483" s="49"/>
      <c r="RCT483" s="49"/>
      <c r="RCU483" s="49"/>
      <c r="RCV483" s="49"/>
      <c r="RCW483" s="49"/>
      <c r="RCX483" s="49"/>
      <c r="RCY483" s="49"/>
      <c r="RCZ483" s="49"/>
      <c r="RDA483" s="49"/>
      <c r="RDB483" s="49"/>
      <c r="RDC483" s="49"/>
      <c r="RDD483" s="49"/>
      <c r="RDE483" s="49"/>
      <c r="RDF483" s="49"/>
      <c r="RDG483" s="49"/>
      <c r="RDH483" s="49"/>
      <c r="RDI483" s="49"/>
      <c r="RDJ483" s="49"/>
      <c r="RDK483" s="49"/>
      <c r="RDL483" s="49"/>
      <c r="RDM483" s="49"/>
      <c r="RDN483" s="49"/>
      <c r="RDO483" s="49"/>
      <c r="RDP483" s="49"/>
      <c r="RDQ483" s="49"/>
      <c r="RDR483" s="49"/>
      <c r="RDS483" s="49"/>
      <c r="RDT483" s="49"/>
      <c r="RDU483" s="49"/>
      <c r="RDV483" s="49"/>
      <c r="RDW483" s="49"/>
      <c r="RDX483" s="49"/>
      <c r="RDY483" s="49"/>
      <c r="RDZ483" s="49"/>
      <c r="REA483" s="49"/>
      <c r="REB483" s="49"/>
      <c r="REC483" s="49"/>
      <c r="RED483" s="49"/>
      <c r="REE483" s="49"/>
      <c r="REF483" s="49"/>
      <c r="REG483" s="49"/>
      <c r="REH483" s="49"/>
      <c r="REI483" s="49"/>
      <c r="REJ483" s="49"/>
      <c r="REK483" s="49"/>
      <c r="REL483" s="49"/>
      <c r="REM483" s="49"/>
      <c r="REN483" s="49"/>
      <c r="REO483" s="49"/>
      <c r="REP483" s="49"/>
      <c r="REQ483" s="49"/>
      <c r="RER483" s="49"/>
      <c r="RES483" s="49"/>
      <c r="RET483" s="49"/>
      <c r="REU483" s="49"/>
      <c r="REV483" s="49"/>
      <c r="REW483" s="49"/>
      <c r="REX483" s="49"/>
      <c r="REY483" s="49"/>
      <c r="REZ483" s="49"/>
      <c r="RFA483" s="49"/>
      <c r="RFB483" s="49"/>
      <c r="RFC483" s="49"/>
      <c r="RFD483" s="49"/>
      <c r="RFE483" s="49"/>
      <c r="RFF483" s="49"/>
      <c r="RFG483" s="49"/>
      <c r="RFH483" s="49"/>
      <c r="RFI483" s="49"/>
      <c r="RFJ483" s="49"/>
      <c r="RFK483" s="49"/>
      <c r="RFL483" s="49"/>
      <c r="RFM483" s="49"/>
      <c r="RFN483" s="49"/>
      <c r="RFO483" s="49"/>
      <c r="RFP483" s="49"/>
      <c r="RFQ483" s="49"/>
      <c r="RFR483" s="49"/>
      <c r="RFS483" s="49"/>
      <c r="RFT483" s="49"/>
      <c r="RFU483" s="49"/>
      <c r="RFV483" s="49"/>
      <c r="RFW483" s="49"/>
      <c r="RFX483" s="49"/>
      <c r="RFY483" s="49"/>
      <c r="RFZ483" s="49"/>
      <c r="RGA483" s="49"/>
      <c r="RGB483" s="49"/>
      <c r="RGC483" s="49"/>
      <c r="RGD483" s="49"/>
      <c r="RGE483" s="49"/>
      <c r="RGF483" s="49"/>
      <c r="RGG483" s="49"/>
      <c r="RGH483" s="49"/>
      <c r="RGI483" s="49"/>
      <c r="RGJ483" s="49"/>
      <c r="RGK483" s="49"/>
      <c r="RGL483" s="49"/>
      <c r="RGM483" s="49"/>
      <c r="RGN483" s="49"/>
      <c r="RGO483" s="49"/>
      <c r="RGP483" s="49"/>
      <c r="RGQ483" s="49"/>
      <c r="RGR483" s="49"/>
      <c r="RGS483" s="49"/>
      <c r="RGT483" s="49"/>
      <c r="RGU483" s="49"/>
      <c r="RGV483" s="49"/>
      <c r="RGW483" s="49"/>
      <c r="RGX483" s="49"/>
      <c r="RGY483" s="49"/>
      <c r="RGZ483" s="49"/>
      <c r="RHA483" s="49"/>
      <c r="RHB483" s="49"/>
      <c r="RHC483" s="49"/>
      <c r="RHD483" s="49"/>
      <c r="RHE483" s="49"/>
      <c r="RHF483" s="49"/>
      <c r="RHG483" s="49"/>
      <c r="RHH483" s="49"/>
      <c r="RHI483" s="49"/>
      <c r="RHJ483" s="49"/>
      <c r="RHK483" s="49"/>
      <c r="RHL483" s="49"/>
      <c r="RHM483" s="49"/>
      <c r="RHN483" s="49"/>
      <c r="RHO483" s="49"/>
      <c r="RHP483" s="49"/>
      <c r="RHQ483" s="49"/>
      <c r="RHR483" s="49"/>
      <c r="RHS483" s="49"/>
      <c r="RHT483" s="49"/>
      <c r="RHU483" s="49"/>
      <c r="RHV483" s="49"/>
      <c r="RHW483" s="49"/>
      <c r="RHX483" s="49"/>
      <c r="RHY483" s="49"/>
      <c r="RHZ483" s="49"/>
      <c r="RIA483" s="49"/>
      <c r="RIB483" s="49"/>
      <c r="RIC483" s="49"/>
      <c r="RID483" s="49"/>
      <c r="RIE483" s="49"/>
      <c r="RIF483" s="49"/>
      <c r="RIG483" s="49"/>
      <c r="RIH483" s="49"/>
      <c r="RII483" s="49"/>
      <c r="RIJ483" s="49"/>
      <c r="RIK483" s="49"/>
      <c r="RIL483" s="49"/>
      <c r="RIM483" s="49"/>
      <c r="RIN483" s="49"/>
      <c r="RIO483" s="49"/>
      <c r="RIP483" s="49"/>
      <c r="RIQ483" s="49"/>
      <c r="RIR483" s="49"/>
      <c r="RIS483" s="49"/>
      <c r="RIT483" s="49"/>
      <c r="RIU483" s="49"/>
      <c r="RIV483" s="49"/>
      <c r="RIW483" s="49"/>
      <c r="RIX483" s="49"/>
      <c r="RIY483" s="49"/>
      <c r="RIZ483" s="49"/>
      <c r="RJA483" s="49"/>
      <c r="RJB483" s="49"/>
      <c r="RJC483" s="49"/>
      <c r="RJD483" s="49"/>
      <c r="RJE483" s="49"/>
      <c r="RJF483" s="49"/>
      <c r="RJG483" s="49"/>
      <c r="RJH483" s="49"/>
      <c r="RJI483" s="49"/>
      <c r="RJJ483" s="49"/>
      <c r="RJK483" s="49"/>
      <c r="RJL483" s="49"/>
      <c r="RJM483" s="49"/>
      <c r="RJN483" s="49"/>
      <c r="RJO483" s="49"/>
      <c r="RJP483" s="49"/>
      <c r="RJQ483" s="49"/>
      <c r="RJR483" s="49"/>
      <c r="RJS483" s="49"/>
      <c r="RJT483" s="49"/>
      <c r="RJU483" s="49"/>
      <c r="RJV483" s="49"/>
      <c r="RJW483" s="49"/>
      <c r="RJX483" s="49"/>
      <c r="RJY483" s="49"/>
      <c r="RJZ483" s="49"/>
      <c r="RKA483" s="49"/>
      <c r="RKB483" s="49"/>
      <c r="RKC483" s="49"/>
      <c r="RKD483" s="49"/>
      <c r="RKE483" s="49"/>
      <c r="RKF483" s="49"/>
      <c r="RKG483" s="49"/>
      <c r="RKH483" s="49"/>
      <c r="RKI483" s="49"/>
      <c r="RKJ483" s="49"/>
      <c r="RKK483" s="49"/>
      <c r="RKL483" s="49"/>
      <c r="RKM483" s="49"/>
      <c r="RKN483" s="49"/>
      <c r="RKO483" s="49"/>
      <c r="RKP483" s="49"/>
      <c r="RKQ483" s="49"/>
      <c r="RKR483" s="49"/>
      <c r="RKS483" s="49"/>
      <c r="RKT483" s="49"/>
      <c r="RKU483" s="49"/>
      <c r="RKV483" s="49"/>
      <c r="RKW483" s="49"/>
      <c r="RKX483" s="49"/>
      <c r="RKY483" s="49"/>
      <c r="RKZ483" s="49"/>
      <c r="RLA483" s="49"/>
      <c r="RLB483" s="49"/>
      <c r="RLC483" s="49"/>
      <c r="RLD483" s="49"/>
      <c r="RLE483" s="49"/>
      <c r="RLF483" s="49"/>
      <c r="RLG483" s="49"/>
      <c r="RLH483" s="49"/>
      <c r="RLI483" s="49"/>
      <c r="RLJ483" s="49"/>
      <c r="RLK483" s="49"/>
      <c r="RLL483" s="49"/>
      <c r="RLM483" s="49"/>
      <c r="RLN483" s="49"/>
      <c r="RLO483" s="49"/>
      <c r="RLP483" s="49"/>
      <c r="RLQ483" s="49"/>
      <c r="RLR483" s="49"/>
      <c r="RLS483" s="49"/>
      <c r="RLT483" s="49"/>
      <c r="RLU483" s="49"/>
      <c r="RLV483" s="49"/>
      <c r="RLW483" s="49"/>
      <c r="RLX483" s="49"/>
      <c r="RLY483" s="49"/>
      <c r="RLZ483" s="49"/>
      <c r="RMA483" s="49"/>
      <c r="RMB483" s="49"/>
      <c r="RMC483" s="49"/>
      <c r="RMD483" s="49"/>
      <c r="RME483" s="49"/>
      <c r="RMF483" s="49"/>
      <c r="RMG483" s="49"/>
      <c r="RMH483" s="49"/>
      <c r="RMI483" s="49"/>
      <c r="RMJ483" s="49"/>
      <c r="RMK483" s="49"/>
      <c r="RML483" s="49"/>
      <c r="RMM483" s="49"/>
      <c r="RMN483" s="49"/>
      <c r="RMO483" s="49"/>
      <c r="RMP483" s="49"/>
      <c r="RMQ483" s="49"/>
      <c r="RMR483" s="49"/>
      <c r="RMS483" s="49"/>
      <c r="RMT483" s="49"/>
      <c r="RMU483" s="49"/>
      <c r="RMV483" s="49"/>
      <c r="RMW483" s="49"/>
      <c r="RMX483" s="49"/>
      <c r="RMY483" s="49"/>
      <c r="RMZ483" s="49"/>
      <c r="RNA483" s="49"/>
      <c r="RNB483" s="49"/>
      <c r="RNC483" s="49"/>
      <c r="RND483" s="49"/>
      <c r="RNE483" s="49"/>
      <c r="RNF483" s="49"/>
      <c r="RNG483" s="49"/>
      <c r="RNH483" s="49"/>
      <c r="RNI483" s="49"/>
      <c r="RNJ483" s="49"/>
      <c r="RNK483" s="49"/>
      <c r="RNL483" s="49"/>
      <c r="RNM483" s="49"/>
      <c r="RNN483" s="49"/>
      <c r="RNO483" s="49"/>
      <c r="RNP483" s="49"/>
      <c r="RNQ483" s="49"/>
      <c r="RNR483" s="49"/>
      <c r="RNS483" s="49"/>
      <c r="RNT483" s="49"/>
      <c r="RNU483" s="49"/>
      <c r="RNV483" s="49"/>
      <c r="RNW483" s="49"/>
      <c r="RNX483" s="49"/>
      <c r="RNY483" s="49"/>
      <c r="RNZ483" s="49"/>
      <c r="ROA483" s="49"/>
      <c r="ROB483" s="49"/>
      <c r="ROC483" s="49"/>
      <c r="ROD483" s="49"/>
      <c r="ROE483" s="49"/>
      <c r="ROF483" s="49"/>
      <c r="ROG483" s="49"/>
      <c r="ROH483" s="49"/>
      <c r="ROI483" s="49"/>
      <c r="ROJ483" s="49"/>
      <c r="ROK483" s="49"/>
      <c r="ROL483" s="49"/>
      <c r="ROM483" s="49"/>
      <c r="RON483" s="49"/>
      <c r="ROO483" s="49"/>
      <c r="ROP483" s="49"/>
      <c r="ROQ483" s="49"/>
      <c r="ROR483" s="49"/>
      <c r="ROS483" s="49"/>
      <c r="ROT483" s="49"/>
      <c r="ROU483" s="49"/>
      <c r="ROV483" s="49"/>
      <c r="ROW483" s="49"/>
      <c r="ROX483" s="49"/>
      <c r="ROY483" s="49"/>
      <c r="ROZ483" s="49"/>
      <c r="RPA483" s="49"/>
      <c r="RPB483" s="49"/>
      <c r="RPC483" s="49"/>
      <c r="RPD483" s="49"/>
      <c r="RPE483" s="49"/>
      <c r="RPF483" s="49"/>
      <c r="RPG483" s="49"/>
      <c r="RPH483" s="49"/>
      <c r="RPI483" s="49"/>
      <c r="RPJ483" s="49"/>
      <c r="RPK483" s="49"/>
      <c r="RPL483" s="49"/>
      <c r="RPM483" s="49"/>
      <c r="RPN483" s="49"/>
      <c r="RPO483" s="49"/>
      <c r="RPP483" s="49"/>
      <c r="RPQ483" s="49"/>
      <c r="RPR483" s="49"/>
      <c r="RPS483" s="49"/>
      <c r="RPT483" s="49"/>
      <c r="RPU483" s="49"/>
      <c r="RPV483" s="49"/>
      <c r="RPW483" s="49"/>
      <c r="RPX483" s="49"/>
      <c r="RPY483" s="49"/>
      <c r="RPZ483" s="49"/>
      <c r="RQA483" s="49"/>
      <c r="RQB483" s="49"/>
      <c r="RQC483" s="49"/>
      <c r="RQD483" s="49"/>
      <c r="RQE483" s="49"/>
      <c r="RQF483" s="49"/>
      <c r="RQG483" s="49"/>
      <c r="RQH483" s="49"/>
      <c r="RQI483" s="49"/>
      <c r="RQJ483" s="49"/>
      <c r="RQK483" s="49"/>
      <c r="RQL483" s="49"/>
      <c r="RQM483" s="49"/>
      <c r="RQN483" s="49"/>
      <c r="RQO483" s="49"/>
      <c r="RQP483" s="49"/>
      <c r="RQQ483" s="49"/>
      <c r="RQR483" s="49"/>
      <c r="RQS483" s="49"/>
      <c r="RQT483" s="49"/>
      <c r="RQU483" s="49"/>
      <c r="RQV483" s="49"/>
      <c r="RQW483" s="49"/>
      <c r="RQX483" s="49"/>
      <c r="RQY483" s="49"/>
      <c r="RQZ483" s="49"/>
      <c r="RRA483" s="49"/>
      <c r="RRB483" s="49"/>
      <c r="RRC483" s="49"/>
      <c r="RRD483" s="49"/>
      <c r="RRE483" s="49"/>
      <c r="RRF483" s="49"/>
      <c r="RRG483" s="49"/>
      <c r="RRH483" s="49"/>
      <c r="RRI483" s="49"/>
      <c r="RRJ483" s="49"/>
      <c r="RRK483" s="49"/>
      <c r="RRL483" s="49"/>
      <c r="RRM483" s="49"/>
      <c r="RRN483" s="49"/>
      <c r="RRO483" s="49"/>
      <c r="RRP483" s="49"/>
      <c r="RRQ483" s="49"/>
      <c r="RRR483" s="49"/>
      <c r="RRS483" s="49"/>
      <c r="RRT483" s="49"/>
      <c r="RRU483" s="49"/>
      <c r="RRV483" s="49"/>
      <c r="RRW483" s="49"/>
      <c r="RRX483" s="49"/>
      <c r="RRY483" s="49"/>
      <c r="RRZ483" s="49"/>
      <c r="RSA483" s="49"/>
      <c r="RSB483" s="49"/>
      <c r="RSC483" s="49"/>
      <c r="RSD483" s="49"/>
      <c r="RSE483" s="49"/>
      <c r="RSF483" s="49"/>
      <c r="RSG483" s="49"/>
      <c r="RSH483" s="49"/>
      <c r="RSI483" s="49"/>
      <c r="RSJ483" s="49"/>
      <c r="RSK483" s="49"/>
      <c r="RSL483" s="49"/>
      <c r="RSM483" s="49"/>
      <c r="RSN483" s="49"/>
      <c r="RSO483" s="49"/>
      <c r="RSP483" s="49"/>
      <c r="RSQ483" s="49"/>
      <c r="RSR483" s="49"/>
      <c r="RSS483" s="49"/>
      <c r="RST483" s="49"/>
      <c r="RSU483" s="49"/>
      <c r="RSV483" s="49"/>
      <c r="RSW483" s="49"/>
      <c r="RSX483" s="49"/>
      <c r="RSY483" s="49"/>
      <c r="RSZ483" s="49"/>
      <c r="RTA483" s="49"/>
      <c r="RTB483" s="49"/>
      <c r="RTC483" s="49"/>
      <c r="RTD483" s="49"/>
      <c r="RTE483" s="49"/>
      <c r="RTF483" s="49"/>
      <c r="RTG483" s="49"/>
      <c r="RTH483" s="49"/>
      <c r="RTI483" s="49"/>
      <c r="RTJ483" s="49"/>
      <c r="RTK483" s="49"/>
      <c r="RTL483" s="49"/>
      <c r="RTM483" s="49"/>
      <c r="RTN483" s="49"/>
      <c r="RTO483" s="49"/>
      <c r="RTP483" s="49"/>
      <c r="RTQ483" s="49"/>
      <c r="RTR483" s="49"/>
      <c r="RTS483" s="49"/>
      <c r="RTT483" s="49"/>
      <c r="RTU483" s="49"/>
      <c r="RTV483" s="49"/>
      <c r="RTW483" s="49"/>
      <c r="RTX483" s="49"/>
      <c r="RTY483" s="49"/>
      <c r="RTZ483" s="49"/>
      <c r="RUA483" s="49"/>
      <c r="RUB483" s="49"/>
      <c r="RUC483" s="49"/>
      <c r="RUD483" s="49"/>
      <c r="RUE483" s="49"/>
      <c r="RUF483" s="49"/>
      <c r="RUG483" s="49"/>
      <c r="RUH483" s="49"/>
      <c r="RUI483" s="49"/>
      <c r="RUJ483" s="49"/>
      <c r="RUK483" s="49"/>
      <c r="RUL483" s="49"/>
      <c r="RUM483" s="49"/>
      <c r="RUN483" s="49"/>
      <c r="RUO483" s="49"/>
      <c r="RUP483" s="49"/>
      <c r="RUQ483" s="49"/>
      <c r="RUR483" s="49"/>
      <c r="RUS483" s="49"/>
      <c r="RUT483" s="49"/>
      <c r="RUU483" s="49"/>
      <c r="RUV483" s="49"/>
      <c r="RUW483" s="49"/>
      <c r="RUX483" s="49"/>
      <c r="RUY483" s="49"/>
      <c r="RUZ483" s="49"/>
      <c r="RVA483" s="49"/>
      <c r="RVB483" s="49"/>
      <c r="RVC483" s="49"/>
      <c r="RVD483" s="49"/>
      <c r="RVE483" s="49"/>
      <c r="RVF483" s="49"/>
      <c r="RVG483" s="49"/>
      <c r="RVH483" s="49"/>
      <c r="RVI483" s="49"/>
      <c r="RVJ483" s="49"/>
      <c r="RVK483" s="49"/>
      <c r="RVL483" s="49"/>
      <c r="RVM483" s="49"/>
      <c r="RVN483" s="49"/>
      <c r="RVO483" s="49"/>
      <c r="RVP483" s="49"/>
      <c r="RVQ483" s="49"/>
      <c r="RVR483" s="49"/>
      <c r="RVS483" s="49"/>
      <c r="RVT483" s="49"/>
      <c r="RVU483" s="49"/>
      <c r="RVV483" s="49"/>
      <c r="RVW483" s="49"/>
      <c r="RVX483" s="49"/>
      <c r="RVY483" s="49"/>
      <c r="RVZ483" s="49"/>
      <c r="RWA483" s="49"/>
      <c r="RWB483" s="49"/>
      <c r="RWC483" s="49"/>
      <c r="RWD483" s="49"/>
      <c r="RWE483" s="49"/>
      <c r="RWF483" s="49"/>
      <c r="RWG483" s="49"/>
      <c r="RWH483" s="49"/>
      <c r="RWI483" s="49"/>
      <c r="RWJ483" s="49"/>
      <c r="RWK483" s="49"/>
      <c r="RWL483" s="49"/>
      <c r="RWM483" s="49"/>
      <c r="RWN483" s="49"/>
      <c r="RWO483" s="49"/>
      <c r="RWP483" s="49"/>
      <c r="RWQ483" s="49"/>
      <c r="RWR483" s="49"/>
      <c r="RWS483" s="49"/>
      <c r="RWT483" s="49"/>
      <c r="RWU483" s="49"/>
      <c r="RWV483" s="49"/>
      <c r="RWW483" s="49"/>
      <c r="RWX483" s="49"/>
      <c r="RWY483" s="49"/>
      <c r="RWZ483" s="49"/>
      <c r="RXA483" s="49"/>
      <c r="RXB483" s="49"/>
      <c r="RXC483" s="49"/>
      <c r="RXD483" s="49"/>
      <c r="RXE483" s="49"/>
      <c r="RXF483" s="49"/>
      <c r="RXG483" s="49"/>
      <c r="RXH483" s="49"/>
      <c r="RXI483" s="49"/>
      <c r="RXJ483" s="49"/>
      <c r="RXK483" s="49"/>
      <c r="RXL483" s="49"/>
      <c r="RXM483" s="49"/>
      <c r="RXN483" s="49"/>
      <c r="RXO483" s="49"/>
      <c r="RXP483" s="49"/>
      <c r="RXQ483" s="49"/>
      <c r="RXR483" s="49"/>
      <c r="RXS483" s="49"/>
      <c r="RXT483" s="49"/>
      <c r="RXU483" s="49"/>
      <c r="RXV483" s="49"/>
      <c r="RXW483" s="49"/>
      <c r="RXX483" s="49"/>
      <c r="RXY483" s="49"/>
      <c r="RXZ483" s="49"/>
      <c r="RYA483" s="49"/>
      <c r="RYB483" s="49"/>
      <c r="RYC483" s="49"/>
      <c r="RYD483" s="49"/>
      <c r="RYE483" s="49"/>
      <c r="RYF483" s="49"/>
      <c r="RYG483" s="49"/>
      <c r="RYH483" s="49"/>
      <c r="RYI483" s="49"/>
      <c r="RYJ483" s="49"/>
      <c r="RYK483" s="49"/>
      <c r="RYL483" s="49"/>
      <c r="RYM483" s="49"/>
      <c r="RYN483" s="49"/>
      <c r="RYO483" s="49"/>
      <c r="RYP483" s="49"/>
      <c r="RYQ483" s="49"/>
      <c r="RYR483" s="49"/>
      <c r="RYS483" s="49"/>
      <c r="RYT483" s="49"/>
      <c r="RYU483" s="49"/>
      <c r="RYV483" s="49"/>
      <c r="RYW483" s="49"/>
      <c r="RYX483" s="49"/>
      <c r="RYY483" s="49"/>
      <c r="RYZ483" s="49"/>
      <c r="RZA483" s="49"/>
    </row>
    <row r="484" spans="1:12845" s="73" customFormat="1" x14ac:dyDescent="0.25">
      <c r="A484" s="16" t="s">
        <v>2060</v>
      </c>
      <c r="B484" s="165">
        <v>44001</v>
      </c>
      <c r="C484" s="10" t="s">
        <v>2170</v>
      </c>
      <c r="D484" s="49" t="s">
        <v>23</v>
      </c>
      <c r="E484" s="49" t="s">
        <v>24</v>
      </c>
      <c r="F484" s="11" t="s">
        <v>25</v>
      </c>
      <c r="G484" s="51" t="s">
        <v>2171</v>
      </c>
      <c r="H484" s="49" t="s">
        <v>2107</v>
      </c>
      <c r="I484" s="142"/>
      <c r="J484" s="105"/>
      <c r="L484" s="52"/>
      <c r="M484" s="20" t="s">
        <v>2509</v>
      </c>
      <c r="N484" s="49" t="s">
        <v>33</v>
      </c>
      <c r="O484" s="53" t="s">
        <v>2168</v>
      </c>
      <c r="P484" s="49" t="s">
        <v>2169</v>
      </c>
      <c r="Q484" s="71" t="s">
        <v>473</v>
      </c>
      <c r="R484" s="49">
        <v>55441</v>
      </c>
      <c r="S484" s="49">
        <v>44.990468</v>
      </c>
      <c r="T484" s="49">
        <v>-93.447700999999995</v>
      </c>
      <c r="U484" s="49"/>
      <c r="V484" s="49"/>
      <c r="W484" s="49"/>
      <c r="X484" s="42" t="s">
        <v>29</v>
      </c>
      <c r="Y484" s="10">
        <f t="shared" si="7"/>
        <v>2020</v>
      </c>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s="49"/>
      <c r="DR484" s="49"/>
      <c r="DS484" s="49"/>
      <c r="DT484" s="49"/>
      <c r="DU484" s="49"/>
      <c r="DV484" s="49"/>
      <c r="DW484" s="49"/>
      <c r="DX484" s="49"/>
      <c r="DY484" s="49"/>
      <c r="DZ484" s="49"/>
      <c r="EA484" s="49"/>
      <c r="EB484" s="49"/>
      <c r="EC484" s="49"/>
      <c r="ED484" s="49"/>
      <c r="EE484" s="49"/>
      <c r="EF484" s="49"/>
      <c r="EG484" s="49"/>
      <c r="EH484" s="49"/>
      <c r="EI484" s="49"/>
      <c r="EJ484" s="49"/>
      <c r="EK484" s="49"/>
      <c r="EL484" s="49"/>
      <c r="EM484" s="49"/>
      <c r="EN484" s="49"/>
      <c r="EO484" s="49"/>
      <c r="EP484" s="49"/>
      <c r="EQ484" s="49"/>
      <c r="ER484" s="49"/>
      <c r="ES484" s="49"/>
      <c r="ET484" s="49"/>
      <c r="EU484" s="49"/>
      <c r="EV484" s="49"/>
      <c r="EW484" s="49"/>
      <c r="EX484" s="49"/>
      <c r="EY484" s="49"/>
      <c r="EZ484" s="49"/>
      <c r="FA484" s="49"/>
      <c r="FB484" s="49"/>
      <c r="FC484" s="49"/>
      <c r="FD484" s="49"/>
      <c r="FE484" s="49"/>
      <c r="FF484" s="49"/>
      <c r="FG484" s="49"/>
      <c r="FH484" s="49"/>
      <c r="FI484" s="49"/>
      <c r="FJ484" s="49"/>
      <c r="FK484" s="49"/>
      <c r="FL484" s="49"/>
      <c r="FM484" s="49"/>
      <c r="FN484" s="49"/>
      <c r="FO484" s="49"/>
      <c r="FP484" s="49"/>
      <c r="FQ484" s="49"/>
      <c r="FR484" s="49"/>
      <c r="FS484" s="49"/>
      <c r="FT484" s="49"/>
      <c r="FU484" s="49"/>
      <c r="FV484" s="49"/>
      <c r="FW484" s="49"/>
      <c r="FX484" s="49"/>
      <c r="FY484" s="49"/>
      <c r="FZ484" s="49"/>
      <c r="GA484" s="49"/>
      <c r="GB484" s="49"/>
      <c r="GC484" s="49"/>
      <c r="GD484" s="49"/>
      <c r="GE484" s="49"/>
      <c r="GF484" s="49"/>
      <c r="GG484" s="49"/>
      <c r="GH484" s="49"/>
      <c r="GI484" s="49"/>
      <c r="GJ484" s="49"/>
      <c r="GK484" s="49"/>
      <c r="GL484" s="49"/>
      <c r="GM484" s="49"/>
      <c r="GN484" s="49"/>
      <c r="GO484" s="49"/>
      <c r="GP484" s="49"/>
      <c r="GQ484" s="49"/>
      <c r="GR484" s="49"/>
      <c r="GS484" s="49"/>
      <c r="GT484" s="49"/>
      <c r="GU484" s="49"/>
      <c r="GV484" s="49"/>
      <c r="GW484" s="49"/>
      <c r="GX484" s="49"/>
      <c r="GY484" s="49"/>
      <c r="GZ484" s="49"/>
      <c r="HA484" s="49"/>
      <c r="HB484" s="49"/>
      <c r="HC484" s="49"/>
      <c r="HD484" s="49"/>
      <c r="HE484" s="49"/>
      <c r="HF484" s="49"/>
      <c r="HG484" s="49"/>
      <c r="HH484" s="49"/>
      <c r="HI484" s="49"/>
      <c r="HJ484" s="49"/>
      <c r="HK484" s="49"/>
      <c r="HL484" s="49"/>
      <c r="HM484" s="49"/>
      <c r="HN484" s="49"/>
      <c r="HO484" s="49"/>
      <c r="HP484" s="49"/>
      <c r="HQ484" s="49"/>
      <c r="HR484" s="49"/>
      <c r="HS484" s="49"/>
      <c r="HT484" s="49"/>
      <c r="HU484" s="49"/>
      <c r="HV484" s="49"/>
      <c r="HW484" s="49"/>
      <c r="HX484" s="49"/>
      <c r="HY484" s="49"/>
      <c r="HZ484" s="49"/>
      <c r="IA484" s="49"/>
      <c r="IB484" s="49"/>
      <c r="IC484" s="49"/>
      <c r="ID484" s="49"/>
      <c r="IE484" s="49"/>
      <c r="IF484" s="49"/>
      <c r="IG484" s="49"/>
      <c r="IH484" s="49"/>
      <c r="II484" s="49"/>
      <c r="IJ484" s="49"/>
      <c r="IK484" s="49"/>
      <c r="IL484" s="49"/>
      <c r="IM484" s="49"/>
      <c r="IN484" s="49"/>
      <c r="IO484" s="49"/>
      <c r="IP484" s="49"/>
      <c r="IQ484" s="49"/>
      <c r="IR484" s="49"/>
      <c r="IS484" s="49"/>
      <c r="IT484" s="49"/>
      <c r="IU484" s="49"/>
      <c r="IV484" s="49"/>
      <c r="IW484" s="49"/>
      <c r="IX484" s="49"/>
      <c r="IY484" s="49"/>
      <c r="IZ484" s="49"/>
      <c r="JA484" s="49"/>
      <c r="JB484" s="49"/>
      <c r="JC484" s="49"/>
      <c r="JD484" s="49"/>
      <c r="JE484" s="49"/>
      <c r="JF484" s="49"/>
      <c r="JG484" s="49"/>
      <c r="JH484" s="49"/>
      <c r="JI484" s="49"/>
      <c r="JJ484" s="49"/>
      <c r="JK484" s="49"/>
      <c r="JL484" s="49"/>
      <c r="JM484" s="49"/>
      <c r="JN484" s="49"/>
      <c r="JO484" s="49"/>
      <c r="JP484" s="49"/>
      <c r="JQ484" s="49"/>
      <c r="JR484" s="49"/>
      <c r="JS484" s="49"/>
      <c r="JT484" s="49"/>
      <c r="JU484" s="49"/>
      <c r="JV484" s="49"/>
      <c r="JW484" s="49"/>
      <c r="JX484" s="49"/>
      <c r="JY484" s="49"/>
      <c r="JZ484" s="49"/>
      <c r="KA484" s="49"/>
      <c r="KB484" s="49"/>
      <c r="KC484" s="49"/>
      <c r="KD484" s="49"/>
      <c r="KE484" s="49"/>
      <c r="KF484" s="49"/>
      <c r="KG484" s="49"/>
      <c r="KH484" s="49"/>
      <c r="KI484" s="49"/>
      <c r="KJ484" s="49"/>
      <c r="KK484" s="49"/>
      <c r="KL484" s="49"/>
      <c r="KM484" s="49"/>
      <c r="KN484" s="49"/>
      <c r="KO484" s="49"/>
      <c r="KP484" s="49"/>
      <c r="KQ484" s="49"/>
      <c r="KR484" s="49"/>
      <c r="KS484" s="49"/>
      <c r="KT484" s="49"/>
      <c r="KU484" s="49"/>
      <c r="KV484" s="49"/>
      <c r="KW484" s="49"/>
      <c r="KX484" s="49"/>
      <c r="KY484" s="49"/>
      <c r="KZ484" s="49"/>
      <c r="LA484" s="49"/>
      <c r="LB484" s="49"/>
      <c r="LC484" s="49"/>
      <c r="LD484" s="49"/>
      <c r="LE484" s="49"/>
      <c r="LF484" s="49"/>
      <c r="LG484" s="49"/>
      <c r="LH484" s="49"/>
      <c r="LI484" s="49"/>
      <c r="LJ484" s="49"/>
      <c r="LK484" s="49"/>
      <c r="LL484" s="49"/>
      <c r="LM484" s="49"/>
      <c r="LN484" s="49"/>
      <c r="LO484" s="49"/>
      <c r="LP484" s="49"/>
      <c r="LQ484" s="49"/>
      <c r="LR484" s="49"/>
      <c r="LS484" s="49"/>
      <c r="LT484" s="49"/>
      <c r="LU484" s="49"/>
      <c r="LV484" s="49"/>
      <c r="LW484" s="49"/>
      <c r="LX484" s="49"/>
      <c r="LY484" s="49"/>
      <c r="LZ484" s="49"/>
      <c r="MA484" s="49"/>
      <c r="MB484" s="49"/>
      <c r="MC484" s="49"/>
      <c r="MD484" s="49"/>
      <c r="ME484" s="49"/>
      <c r="MF484" s="49"/>
      <c r="MG484" s="49"/>
      <c r="MH484" s="49"/>
      <c r="MI484" s="49"/>
      <c r="MJ484" s="49"/>
      <c r="MK484" s="49"/>
      <c r="ML484" s="49"/>
      <c r="MM484" s="49"/>
      <c r="MN484" s="49"/>
      <c r="MO484" s="49"/>
      <c r="MP484" s="49"/>
      <c r="MQ484" s="49"/>
      <c r="MR484" s="49"/>
      <c r="MS484" s="49"/>
      <c r="MT484" s="49"/>
      <c r="MU484" s="49"/>
      <c r="MV484" s="49"/>
      <c r="MW484" s="49"/>
      <c r="MX484" s="49"/>
      <c r="MY484" s="49"/>
      <c r="MZ484" s="49"/>
      <c r="NA484" s="49"/>
      <c r="NB484" s="49"/>
      <c r="NC484" s="49"/>
      <c r="ND484" s="49"/>
      <c r="NE484" s="49"/>
      <c r="NF484" s="49"/>
      <c r="NG484" s="49"/>
      <c r="NH484" s="49"/>
      <c r="NI484" s="49"/>
      <c r="NJ484" s="49"/>
      <c r="NK484" s="49"/>
      <c r="NL484" s="49"/>
      <c r="NM484" s="49"/>
      <c r="NN484" s="49"/>
      <c r="NO484" s="49"/>
      <c r="NP484" s="49"/>
      <c r="NQ484" s="49"/>
      <c r="NR484" s="49"/>
      <c r="NS484" s="49"/>
      <c r="NT484" s="49"/>
      <c r="NU484" s="49"/>
      <c r="NV484" s="49"/>
      <c r="NW484" s="49"/>
      <c r="NX484" s="49"/>
      <c r="NY484" s="49"/>
      <c r="NZ484" s="49"/>
      <c r="OA484" s="49"/>
      <c r="OB484" s="49"/>
      <c r="OC484" s="49"/>
      <c r="OD484" s="49"/>
      <c r="OE484" s="49"/>
      <c r="OF484" s="49"/>
      <c r="OG484" s="49"/>
      <c r="OH484" s="49"/>
      <c r="OI484" s="49"/>
      <c r="OJ484" s="49"/>
      <c r="OK484" s="49"/>
      <c r="OL484" s="49"/>
      <c r="OM484" s="49"/>
      <c r="ON484" s="49"/>
      <c r="OO484" s="49"/>
      <c r="OP484" s="49"/>
      <c r="OQ484" s="49"/>
      <c r="OR484" s="49"/>
      <c r="OS484" s="49"/>
      <c r="OT484" s="49"/>
      <c r="OU484" s="49"/>
      <c r="OV484" s="49"/>
      <c r="OW484" s="49"/>
      <c r="OX484" s="49"/>
      <c r="OY484" s="49"/>
      <c r="OZ484" s="49"/>
      <c r="PA484" s="49"/>
      <c r="PB484" s="49"/>
      <c r="PC484" s="49"/>
      <c r="PD484" s="49"/>
      <c r="PE484" s="49"/>
      <c r="PF484" s="49"/>
      <c r="PG484" s="49"/>
      <c r="PH484" s="49"/>
      <c r="PI484" s="49"/>
      <c r="PJ484" s="49"/>
      <c r="PK484" s="49"/>
      <c r="PL484" s="49"/>
      <c r="PM484" s="49"/>
      <c r="PN484" s="49"/>
      <c r="PO484" s="49"/>
      <c r="PP484" s="49"/>
      <c r="PQ484" s="49"/>
      <c r="PR484" s="49"/>
      <c r="PS484" s="49"/>
      <c r="PT484" s="49"/>
      <c r="PU484" s="49"/>
      <c r="PV484" s="49"/>
      <c r="PW484" s="49"/>
      <c r="PX484" s="49"/>
      <c r="PY484" s="49"/>
      <c r="PZ484" s="49"/>
      <c r="QA484" s="49"/>
      <c r="QB484" s="49"/>
      <c r="QC484" s="49"/>
      <c r="QD484" s="49"/>
      <c r="QE484" s="49"/>
      <c r="QF484" s="49"/>
      <c r="QG484" s="49"/>
      <c r="QH484" s="49"/>
      <c r="QI484" s="49"/>
      <c r="QJ484" s="49"/>
      <c r="QK484" s="49"/>
      <c r="QL484" s="49"/>
      <c r="QM484" s="49"/>
      <c r="QN484" s="49"/>
      <c r="QO484" s="49"/>
      <c r="QP484" s="49"/>
      <c r="QQ484" s="49"/>
      <c r="QR484" s="49"/>
      <c r="QS484" s="49"/>
      <c r="QT484" s="49"/>
      <c r="QU484" s="49"/>
      <c r="QV484" s="49"/>
      <c r="QW484" s="49"/>
      <c r="QX484" s="49"/>
      <c r="QY484" s="49"/>
      <c r="QZ484" s="49"/>
      <c r="RA484" s="49"/>
      <c r="RB484" s="49"/>
      <c r="RC484" s="49"/>
      <c r="RD484" s="49"/>
      <c r="RE484" s="49"/>
      <c r="RF484" s="49"/>
      <c r="RG484" s="49"/>
      <c r="RH484" s="49"/>
      <c r="RI484" s="49"/>
      <c r="RJ484" s="49"/>
      <c r="RK484" s="49"/>
      <c r="RL484" s="49"/>
      <c r="RM484" s="49"/>
      <c r="RN484" s="49"/>
      <c r="RO484" s="49"/>
      <c r="RP484" s="49"/>
      <c r="RQ484" s="49"/>
      <c r="RR484" s="49"/>
      <c r="RS484" s="49"/>
      <c r="RT484" s="49"/>
      <c r="RU484" s="49"/>
      <c r="RV484" s="49"/>
      <c r="RW484" s="49"/>
      <c r="RX484" s="49"/>
      <c r="RY484" s="49"/>
      <c r="RZ484" s="49"/>
      <c r="SA484" s="49"/>
      <c r="SB484" s="49"/>
      <c r="SC484" s="49"/>
      <c r="SD484" s="49"/>
      <c r="SE484" s="49"/>
      <c r="SF484" s="49"/>
      <c r="SG484" s="49"/>
      <c r="SH484" s="49"/>
      <c r="SI484" s="49"/>
      <c r="SJ484" s="49"/>
      <c r="SK484" s="49"/>
      <c r="SL484" s="49"/>
      <c r="SM484" s="49"/>
      <c r="SN484" s="49"/>
      <c r="SO484" s="49"/>
      <c r="SP484" s="49"/>
      <c r="SQ484" s="49"/>
      <c r="SR484" s="49"/>
      <c r="SS484" s="49"/>
      <c r="ST484" s="49"/>
      <c r="SU484" s="49"/>
      <c r="SV484" s="49"/>
      <c r="SW484" s="49"/>
      <c r="SX484" s="49"/>
      <c r="SY484" s="49"/>
      <c r="SZ484" s="49"/>
      <c r="TA484" s="49"/>
      <c r="TB484" s="49"/>
      <c r="TC484" s="49"/>
      <c r="TD484" s="49"/>
      <c r="TE484" s="49"/>
      <c r="TF484" s="49"/>
      <c r="TG484" s="49"/>
      <c r="TH484" s="49"/>
      <c r="TI484" s="49"/>
      <c r="TJ484" s="49"/>
      <c r="TK484" s="49"/>
      <c r="TL484" s="49"/>
      <c r="TM484" s="49"/>
      <c r="TN484" s="49"/>
      <c r="TO484" s="49"/>
      <c r="TP484" s="49"/>
      <c r="TQ484" s="49"/>
      <c r="TR484" s="49"/>
      <c r="TS484" s="49"/>
      <c r="TT484" s="49"/>
      <c r="TU484" s="49"/>
      <c r="TV484" s="49"/>
      <c r="TW484" s="49"/>
      <c r="TX484" s="49"/>
      <c r="TY484" s="49"/>
      <c r="TZ484" s="49"/>
      <c r="UA484" s="49"/>
      <c r="UB484" s="49"/>
      <c r="UC484" s="49"/>
      <c r="UD484" s="49"/>
      <c r="UE484" s="49"/>
      <c r="UF484" s="49"/>
      <c r="UG484" s="49"/>
      <c r="UH484" s="49"/>
      <c r="UI484" s="49"/>
      <c r="UJ484" s="49"/>
      <c r="UK484" s="49"/>
      <c r="UL484" s="49"/>
      <c r="UM484" s="49"/>
      <c r="UN484" s="49"/>
      <c r="UO484" s="49"/>
      <c r="UP484" s="49"/>
      <c r="UQ484" s="49"/>
      <c r="UR484" s="49"/>
      <c r="US484" s="49"/>
      <c r="UT484" s="49"/>
      <c r="UU484" s="49"/>
      <c r="UV484" s="49"/>
      <c r="UW484" s="49"/>
      <c r="UX484" s="49"/>
      <c r="UY484" s="49"/>
      <c r="UZ484" s="49"/>
      <c r="VA484" s="49"/>
      <c r="VB484" s="49"/>
      <c r="VC484" s="49"/>
      <c r="VD484" s="49"/>
      <c r="VE484" s="49"/>
      <c r="VF484" s="49"/>
      <c r="VG484" s="49"/>
      <c r="VH484" s="49"/>
      <c r="VI484" s="49"/>
      <c r="VJ484" s="49"/>
      <c r="VK484" s="49"/>
      <c r="VL484" s="49"/>
      <c r="VM484" s="49"/>
      <c r="VN484" s="49"/>
      <c r="VO484" s="49"/>
      <c r="VP484" s="49"/>
      <c r="VQ484" s="49"/>
      <c r="VR484" s="49"/>
      <c r="VS484" s="49"/>
      <c r="VT484" s="49"/>
      <c r="VU484" s="49"/>
      <c r="VV484" s="49"/>
      <c r="VW484" s="49"/>
      <c r="VX484" s="49"/>
      <c r="VY484" s="49"/>
      <c r="VZ484" s="49"/>
      <c r="WA484" s="49"/>
      <c r="WB484" s="49"/>
      <c r="WC484" s="49"/>
      <c r="WD484" s="49"/>
      <c r="WE484" s="49"/>
      <c r="WF484" s="49"/>
      <c r="WG484" s="49"/>
      <c r="WH484" s="49"/>
      <c r="WI484" s="49"/>
      <c r="WJ484" s="49"/>
      <c r="WK484" s="49"/>
      <c r="WL484" s="49"/>
      <c r="WM484" s="49"/>
      <c r="WN484" s="49"/>
      <c r="WO484" s="49"/>
      <c r="WP484" s="49"/>
      <c r="WQ484" s="49"/>
      <c r="WR484" s="49"/>
      <c r="WS484" s="49"/>
      <c r="WT484" s="49"/>
      <c r="WU484" s="49"/>
      <c r="WV484" s="49"/>
      <c r="WW484" s="49"/>
      <c r="WX484" s="49"/>
      <c r="WY484" s="49"/>
      <c r="WZ484" s="49"/>
      <c r="XA484" s="49"/>
      <c r="XB484" s="49"/>
      <c r="XC484" s="49"/>
      <c r="XD484" s="49"/>
      <c r="XE484" s="49"/>
      <c r="XF484" s="49"/>
      <c r="XG484" s="49"/>
      <c r="XH484" s="49"/>
      <c r="XI484" s="49"/>
      <c r="XJ484" s="49"/>
      <c r="XK484" s="49"/>
      <c r="XL484" s="49"/>
      <c r="XM484" s="49"/>
      <c r="XN484" s="49"/>
      <c r="XO484" s="49"/>
      <c r="XP484" s="49"/>
      <c r="XQ484" s="49"/>
      <c r="XR484" s="49"/>
      <c r="XS484" s="49"/>
      <c r="XT484" s="49"/>
      <c r="XU484" s="49"/>
      <c r="XV484" s="49"/>
      <c r="XW484" s="49"/>
      <c r="XX484" s="49"/>
      <c r="XY484" s="49"/>
      <c r="XZ484" s="49"/>
      <c r="YA484" s="49"/>
      <c r="YB484" s="49"/>
      <c r="YC484" s="49"/>
      <c r="YD484" s="49"/>
      <c r="YE484" s="49"/>
      <c r="YF484" s="49"/>
      <c r="YG484" s="49"/>
      <c r="YH484" s="49"/>
      <c r="YI484" s="49"/>
      <c r="YJ484" s="49"/>
      <c r="YK484" s="49"/>
      <c r="YL484" s="49"/>
      <c r="YM484" s="49"/>
      <c r="YN484" s="49"/>
      <c r="YO484" s="49"/>
      <c r="YP484" s="49"/>
      <c r="YQ484" s="49"/>
      <c r="YR484" s="49"/>
      <c r="YS484" s="49"/>
      <c r="YT484" s="49"/>
      <c r="YU484" s="49"/>
      <c r="YV484" s="49"/>
      <c r="YW484" s="49"/>
      <c r="YX484" s="49"/>
      <c r="YY484" s="49"/>
      <c r="YZ484" s="49"/>
      <c r="ZA484" s="49"/>
      <c r="ZB484" s="49"/>
      <c r="ZC484" s="49"/>
      <c r="ZD484" s="49"/>
      <c r="ZE484" s="49"/>
      <c r="ZF484" s="49"/>
      <c r="ZG484" s="49"/>
      <c r="ZH484" s="49"/>
      <c r="ZI484" s="49"/>
      <c r="ZJ484" s="49"/>
      <c r="ZK484" s="49"/>
      <c r="ZL484" s="49"/>
      <c r="ZM484" s="49"/>
      <c r="ZN484" s="49"/>
      <c r="ZO484" s="49"/>
      <c r="ZP484" s="49"/>
      <c r="ZQ484" s="49"/>
      <c r="ZR484" s="49"/>
      <c r="ZS484" s="49"/>
      <c r="ZT484" s="49"/>
      <c r="ZU484" s="49"/>
      <c r="ZV484" s="49"/>
      <c r="ZW484" s="49"/>
      <c r="ZX484" s="49"/>
      <c r="ZY484" s="49"/>
      <c r="ZZ484" s="49"/>
      <c r="AAA484" s="49"/>
      <c r="AAB484" s="49"/>
      <c r="AAC484" s="49"/>
      <c r="AAD484" s="49"/>
      <c r="AAE484" s="49"/>
      <c r="AAF484" s="49"/>
      <c r="AAG484" s="49"/>
      <c r="AAH484" s="49"/>
      <c r="AAI484" s="49"/>
      <c r="AAJ484" s="49"/>
      <c r="AAK484" s="49"/>
      <c r="AAL484" s="49"/>
      <c r="AAM484" s="49"/>
      <c r="AAN484" s="49"/>
      <c r="AAO484" s="49"/>
      <c r="AAP484" s="49"/>
      <c r="AAQ484" s="49"/>
      <c r="AAR484" s="49"/>
      <c r="AAS484" s="49"/>
      <c r="AAT484" s="49"/>
      <c r="AAU484" s="49"/>
      <c r="AAV484" s="49"/>
      <c r="AAW484" s="49"/>
      <c r="AAX484" s="49"/>
      <c r="AAY484" s="49"/>
      <c r="AAZ484" s="49"/>
      <c r="ABA484" s="49"/>
      <c r="ABB484" s="49"/>
      <c r="ABC484" s="49"/>
      <c r="ABD484" s="49"/>
      <c r="ABE484" s="49"/>
      <c r="ABF484" s="49"/>
      <c r="ABG484" s="49"/>
      <c r="ABH484" s="49"/>
      <c r="ABI484" s="49"/>
      <c r="ABJ484" s="49"/>
      <c r="ABK484" s="49"/>
      <c r="ABL484" s="49"/>
      <c r="ABM484" s="49"/>
      <c r="ABN484" s="49"/>
      <c r="ABO484" s="49"/>
      <c r="ABP484" s="49"/>
      <c r="ABQ484" s="49"/>
      <c r="ABR484" s="49"/>
      <c r="ABS484" s="49"/>
      <c r="ABT484" s="49"/>
      <c r="ABU484" s="49"/>
      <c r="ABV484" s="49"/>
      <c r="ABW484" s="49"/>
      <c r="ABX484" s="49"/>
      <c r="ABY484" s="49"/>
      <c r="ABZ484" s="49"/>
      <c r="ACA484" s="49"/>
      <c r="ACB484" s="49"/>
      <c r="ACC484" s="49"/>
      <c r="ACD484" s="49"/>
      <c r="ACE484" s="49"/>
      <c r="ACF484" s="49"/>
      <c r="ACG484" s="49"/>
      <c r="ACH484" s="49"/>
      <c r="ACI484" s="49"/>
      <c r="ACJ484" s="49"/>
      <c r="ACK484" s="49"/>
      <c r="ACL484" s="49"/>
      <c r="ACM484" s="49"/>
      <c r="ACN484" s="49"/>
      <c r="ACO484" s="49"/>
      <c r="ACP484" s="49"/>
      <c r="ACQ484" s="49"/>
      <c r="ACR484" s="49"/>
      <c r="ACS484" s="49"/>
      <c r="ACT484" s="49"/>
      <c r="ACU484" s="49"/>
      <c r="ACV484" s="49"/>
      <c r="ACW484" s="49"/>
      <c r="ACX484" s="49"/>
      <c r="ACY484" s="49"/>
      <c r="ACZ484" s="49"/>
      <c r="ADA484" s="49"/>
      <c r="ADB484" s="49"/>
      <c r="ADC484" s="49"/>
      <c r="ADD484" s="49"/>
      <c r="ADE484" s="49"/>
      <c r="ADF484" s="49"/>
      <c r="ADG484" s="49"/>
      <c r="ADH484" s="49"/>
      <c r="ADI484" s="49"/>
      <c r="ADJ484" s="49"/>
      <c r="ADK484" s="49"/>
      <c r="ADL484" s="49"/>
      <c r="ADM484" s="49"/>
      <c r="ADN484" s="49"/>
      <c r="ADO484" s="49"/>
      <c r="ADP484" s="49"/>
      <c r="ADQ484" s="49"/>
      <c r="ADR484" s="49"/>
      <c r="ADS484" s="49"/>
      <c r="ADT484" s="49"/>
      <c r="ADU484" s="49"/>
      <c r="ADV484" s="49"/>
      <c r="ADW484" s="49"/>
      <c r="ADX484" s="49"/>
      <c r="ADY484" s="49"/>
      <c r="ADZ484" s="49"/>
      <c r="AEA484" s="49"/>
      <c r="AEB484" s="49"/>
      <c r="AEC484" s="49"/>
      <c r="AED484" s="49"/>
      <c r="AEE484" s="49"/>
      <c r="AEF484" s="49"/>
      <c r="AEG484" s="49"/>
      <c r="AEH484" s="49"/>
      <c r="AEI484" s="49"/>
      <c r="AEJ484" s="49"/>
      <c r="AEK484" s="49"/>
      <c r="AEL484" s="49"/>
      <c r="AEM484" s="49"/>
      <c r="AEN484" s="49"/>
      <c r="AEO484" s="49"/>
      <c r="AEP484" s="49"/>
      <c r="AEQ484" s="49"/>
      <c r="AER484" s="49"/>
      <c r="AES484" s="49"/>
      <c r="AET484" s="49"/>
      <c r="AEU484" s="49"/>
      <c r="AEV484" s="49"/>
      <c r="AEW484" s="49"/>
      <c r="AEX484" s="49"/>
      <c r="AEY484" s="49"/>
      <c r="AEZ484" s="49"/>
      <c r="AFA484" s="49"/>
      <c r="AFB484" s="49"/>
      <c r="AFC484" s="49"/>
      <c r="AFD484" s="49"/>
      <c r="AFE484" s="49"/>
      <c r="AFF484" s="49"/>
      <c r="AFG484" s="49"/>
      <c r="AFH484" s="49"/>
      <c r="AFI484" s="49"/>
      <c r="AFJ484" s="49"/>
      <c r="AFK484" s="49"/>
      <c r="AFL484" s="49"/>
      <c r="AFM484" s="49"/>
      <c r="AFN484" s="49"/>
      <c r="AFO484" s="49"/>
      <c r="AFP484" s="49"/>
      <c r="AFQ484" s="49"/>
      <c r="AFR484" s="49"/>
      <c r="AFS484" s="49"/>
      <c r="AFT484" s="49"/>
      <c r="AFU484" s="49"/>
      <c r="AFV484" s="49"/>
      <c r="AFW484" s="49"/>
      <c r="AFX484" s="49"/>
      <c r="AFY484" s="49"/>
      <c r="AFZ484" s="49"/>
      <c r="AGA484" s="49"/>
      <c r="AGB484" s="49"/>
      <c r="AGC484" s="49"/>
      <c r="AGD484" s="49"/>
      <c r="AGE484" s="49"/>
      <c r="AGF484" s="49"/>
      <c r="AGG484" s="49"/>
      <c r="AGH484" s="49"/>
      <c r="AGI484" s="49"/>
      <c r="AGJ484" s="49"/>
      <c r="AGK484" s="49"/>
      <c r="AGL484" s="49"/>
      <c r="AGM484" s="49"/>
      <c r="AGN484" s="49"/>
      <c r="AGO484" s="49"/>
      <c r="AGP484" s="49"/>
      <c r="AGQ484" s="49"/>
      <c r="AGR484" s="49"/>
      <c r="AGS484" s="49"/>
      <c r="AGT484" s="49"/>
      <c r="AGU484" s="49"/>
      <c r="AGV484" s="49"/>
      <c r="AGW484" s="49"/>
      <c r="AGX484" s="49"/>
      <c r="AGY484" s="49"/>
      <c r="AGZ484" s="49"/>
      <c r="AHA484" s="49"/>
      <c r="AHB484" s="49"/>
      <c r="AHC484" s="49"/>
      <c r="AHD484" s="49"/>
      <c r="AHE484" s="49"/>
      <c r="AHF484" s="49"/>
      <c r="AHG484" s="49"/>
      <c r="AHH484" s="49"/>
      <c r="AHI484" s="49"/>
      <c r="AHJ484" s="49"/>
      <c r="AHK484" s="49"/>
      <c r="AHL484" s="49"/>
      <c r="AHM484" s="49"/>
      <c r="AHN484" s="49"/>
      <c r="AHO484" s="49"/>
      <c r="AHP484" s="49"/>
      <c r="AHQ484" s="49"/>
      <c r="AHR484" s="49"/>
      <c r="AHS484" s="49"/>
      <c r="AHT484" s="49"/>
      <c r="AHU484" s="49"/>
      <c r="AHV484" s="49"/>
      <c r="AHW484" s="49"/>
      <c r="AHX484" s="49"/>
      <c r="AHY484" s="49"/>
      <c r="AHZ484" s="49"/>
      <c r="AIA484" s="49"/>
      <c r="AIB484" s="49"/>
      <c r="AIC484" s="49"/>
      <c r="AID484" s="49"/>
      <c r="AIE484" s="49"/>
      <c r="AIF484" s="49"/>
      <c r="AIG484" s="49"/>
      <c r="AIH484" s="49"/>
      <c r="AII484" s="49"/>
      <c r="AIJ484" s="49"/>
      <c r="AIK484" s="49"/>
      <c r="AIL484" s="49"/>
      <c r="AIM484" s="49"/>
      <c r="AIN484" s="49"/>
      <c r="AIO484" s="49"/>
      <c r="AIP484" s="49"/>
      <c r="AIQ484" s="49"/>
      <c r="AIR484" s="49"/>
      <c r="AIS484" s="49"/>
      <c r="AIT484" s="49"/>
      <c r="AIU484" s="49"/>
      <c r="AIV484" s="49"/>
      <c r="AIW484" s="49"/>
      <c r="AIX484" s="49"/>
      <c r="AIY484" s="49"/>
      <c r="AIZ484" s="49"/>
      <c r="AJA484" s="49"/>
      <c r="AJB484" s="49"/>
      <c r="AJC484" s="49"/>
      <c r="AJD484" s="49"/>
      <c r="AJE484" s="49"/>
      <c r="AJF484" s="49"/>
      <c r="AJG484" s="49"/>
      <c r="AJH484" s="49"/>
      <c r="AJI484" s="49"/>
      <c r="AJJ484" s="49"/>
      <c r="AJK484" s="49"/>
      <c r="AJL484" s="49"/>
      <c r="AJM484" s="49"/>
      <c r="AJN484" s="49"/>
      <c r="AJO484" s="49"/>
      <c r="AJP484" s="49"/>
      <c r="AJQ484" s="49"/>
      <c r="AJR484" s="49"/>
      <c r="AJS484" s="49"/>
      <c r="AJT484" s="49"/>
      <c r="AJU484" s="49"/>
      <c r="AJV484" s="49"/>
      <c r="AJW484" s="49"/>
      <c r="AJX484" s="49"/>
      <c r="AJY484" s="49"/>
      <c r="AJZ484" s="49"/>
      <c r="AKA484" s="49"/>
      <c r="AKB484" s="49"/>
      <c r="AKC484" s="49"/>
      <c r="AKD484" s="49"/>
      <c r="AKE484" s="49"/>
      <c r="AKF484" s="49"/>
      <c r="AKG484" s="49"/>
      <c r="AKH484" s="49"/>
      <c r="AKI484" s="49"/>
      <c r="AKJ484" s="49"/>
      <c r="AKK484" s="49"/>
      <c r="AKL484" s="49"/>
      <c r="AKM484" s="49"/>
      <c r="AKN484" s="49"/>
      <c r="AKO484" s="49"/>
      <c r="AKP484" s="49"/>
      <c r="AKQ484" s="49"/>
      <c r="AKR484" s="49"/>
      <c r="AKS484" s="49"/>
      <c r="AKT484" s="49"/>
      <c r="AKU484" s="49"/>
      <c r="AKV484" s="49"/>
      <c r="AKW484" s="49"/>
      <c r="AKX484" s="49"/>
      <c r="AKY484" s="49"/>
      <c r="AKZ484" s="49"/>
      <c r="ALA484" s="49"/>
      <c r="ALB484" s="49"/>
      <c r="ALC484" s="49"/>
      <c r="ALD484" s="49"/>
      <c r="ALE484" s="49"/>
      <c r="ALF484" s="49"/>
      <c r="ALG484" s="49"/>
      <c r="ALH484" s="49"/>
      <c r="ALI484" s="49"/>
      <c r="ALJ484" s="49"/>
      <c r="ALK484" s="49"/>
      <c r="ALL484" s="49"/>
      <c r="ALM484" s="49"/>
      <c r="ALN484" s="49"/>
      <c r="ALO484" s="49"/>
      <c r="ALP484" s="49"/>
      <c r="ALQ484" s="49"/>
      <c r="ALR484" s="49"/>
      <c r="ALS484" s="49"/>
      <c r="ALT484" s="49"/>
      <c r="ALU484" s="49"/>
      <c r="ALV484" s="49"/>
      <c r="ALW484" s="49"/>
      <c r="ALX484" s="49"/>
      <c r="ALY484" s="49"/>
      <c r="ALZ484" s="49"/>
      <c r="AMA484" s="49"/>
      <c r="AMB484" s="49"/>
      <c r="AMC484" s="49"/>
      <c r="AMD484" s="49"/>
      <c r="AME484" s="49"/>
      <c r="AMF484" s="49"/>
      <c r="AMG484" s="49"/>
      <c r="AMH484" s="49"/>
      <c r="AMI484" s="49"/>
      <c r="AMJ484" s="49"/>
      <c r="AMK484" s="49"/>
      <c r="AML484" s="49"/>
      <c r="AMM484" s="49"/>
      <c r="AMN484" s="49"/>
      <c r="AMO484" s="49"/>
      <c r="AMP484" s="49"/>
      <c r="AMQ484" s="49"/>
      <c r="AMR484" s="49"/>
      <c r="AMS484" s="49"/>
      <c r="AMT484" s="49"/>
      <c r="AMU484" s="49"/>
      <c r="AMV484" s="49"/>
      <c r="AMW484" s="49"/>
      <c r="AMX484" s="49"/>
      <c r="AMY484" s="49"/>
      <c r="AMZ484" s="49"/>
      <c r="ANA484" s="49"/>
      <c r="ANB484" s="49"/>
      <c r="ANC484" s="49"/>
      <c r="AND484" s="49"/>
      <c r="ANE484" s="49"/>
      <c r="ANF484" s="49"/>
      <c r="ANG484" s="49"/>
      <c r="ANH484" s="49"/>
      <c r="ANI484" s="49"/>
      <c r="ANJ484" s="49"/>
      <c r="ANK484" s="49"/>
      <c r="ANL484" s="49"/>
      <c r="ANM484" s="49"/>
      <c r="ANN484" s="49"/>
      <c r="ANO484" s="49"/>
      <c r="ANP484" s="49"/>
      <c r="ANQ484" s="49"/>
      <c r="ANR484" s="49"/>
      <c r="ANS484" s="49"/>
      <c r="ANT484" s="49"/>
      <c r="ANU484" s="49"/>
      <c r="ANV484" s="49"/>
      <c r="ANW484" s="49"/>
      <c r="ANX484" s="49"/>
      <c r="ANY484" s="49"/>
      <c r="ANZ484" s="49"/>
      <c r="AOA484" s="49"/>
      <c r="AOB484" s="49"/>
      <c r="AOC484" s="49"/>
      <c r="AOD484" s="49"/>
      <c r="AOE484" s="49"/>
      <c r="AOF484" s="49"/>
      <c r="AOG484" s="49"/>
      <c r="AOH484" s="49"/>
      <c r="AOI484" s="49"/>
      <c r="AOJ484" s="49"/>
      <c r="AOK484" s="49"/>
      <c r="AOL484" s="49"/>
      <c r="AOM484" s="49"/>
      <c r="AON484" s="49"/>
      <c r="AOO484" s="49"/>
      <c r="AOP484" s="49"/>
      <c r="AOQ484" s="49"/>
      <c r="AOR484" s="49"/>
      <c r="AOS484" s="49"/>
      <c r="AOT484" s="49"/>
      <c r="AOU484" s="49"/>
      <c r="AOV484" s="49"/>
      <c r="AOW484" s="49"/>
      <c r="AOX484" s="49"/>
      <c r="AOY484" s="49"/>
      <c r="AOZ484" s="49"/>
      <c r="APA484" s="49"/>
      <c r="APB484" s="49"/>
      <c r="APC484" s="49"/>
      <c r="APD484" s="49"/>
      <c r="APE484" s="49"/>
      <c r="APF484" s="49"/>
      <c r="APG484" s="49"/>
      <c r="APH484" s="49"/>
      <c r="API484" s="49"/>
      <c r="APJ484" s="49"/>
      <c r="APK484" s="49"/>
      <c r="APL484" s="49"/>
      <c r="APM484" s="49"/>
      <c r="APN484" s="49"/>
      <c r="APO484" s="49"/>
      <c r="APP484" s="49"/>
      <c r="APQ484" s="49"/>
      <c r="APR484" s="49"/>
      <c r="APS484" s="49"/>
      <c r="APT484" s="49"/>
      <c r="APU484" s="49"/>
      <c r="APV484" s="49"/>
      <c r="APW484" s="49"/>
      <c r="APX484" s="49"/>
      <c r="APY484" s="49"/>
      <c r="APZ484" s="49"/>
      <c r="AQA484" s="49"/>
      <c r="AQB484" s="49"/>
      <c r="AQC484" s="49"/>
      <c r="AQD484" s="49"/>
      <c r="AQE484" s="49"/>
      <c r="AQF484" s="49"/>
      <c r="AQG484" s="49"/>
      <c r="AQH484" s="49"/>
      <c r="AQI484" s="49"/>
      <c r="AQJ484" s="49"/>
      <c r="AQK484" s="49"/>
      <c r="AQL484" s="49"/>
      <c r="AQM484" s="49"/>
      <c r="AQN484" s="49"/>
      <c r="AQO484" s="49"/>
      <c r="AQP484" s="49"/>
      <c r="AQQ484" s="49"/>
      <c r="AQR484" s="49"/>
      <c r="AQS484" s="49"/>
      <c r="AQT484" s="49"/>
      <c r="AQU484" s="49"/>
      <c r="AQV484" s="49"/>
      <c r="AQW484" s="49"/>
      <c r="AQX484" s="49"/>
      <c r="AQY484" s="49"/>
      <c r="AQZ484" s="49"/>
      <c r="ARA484" s="49"/>
      <c r="ARB484" s="49"/>
      <c r="ARC484" s="49"/>
      <c r="ARD484" s="49"/>
      <c r="ARE484" s="49"/>
      <c r="ARF484" s="49"/>
      <c r="ARG484" s="49"/>
      <c r="ARH484" s="49"/>
      <c r="ARI484" s="49"/>
      <c r="ARJ484" s="49"/>
      <c r="ARK484" s="49"/>
      <c r="ARL484" s="49"/>
      <c r="ARM484" s="49"/>
      <c r="ARN484" s="49"/>
      <c r="ARO484" s="49"/>
      <c r="ARP484" s="49"/>
      <c r="ARQ484" s="49"/>
      <c r="ARR484" s="49"/>
      <c r="ARS484" s="49"/>
      <c r="ART484" s="49"/>
      <c r="ARU484" s="49"/>
      <c r="ARV484" s="49"/>
      <c r="ARW484" s="49"/>
      <c r="ARX484" s="49"/>
      <c r="ARY484" s="49"/>
      <c r="ARZ484" s="49"/>
      <c r="ASA484" s="49"/>
      <c r="ASB484" s="49"/>
      <c r="ASC484" s="49"/>
      <c r="ASD484" s="49"/>
      <c r="ASE484" s="49"/>
      <c r="ASF484" s="49"/>
      <c r="ASG484" s="49"/>
      <c r="ASH484" s="49"/>
      <c r="ASI484" s="49"/>
      <c r="ASJ484" s="49"/>
      <c r="ASK484" s="49"/>
      <c r="ASL484" s="49"/>
      <c r="ASM484" s="49"/>
      <c r="ASN484" s="49"/>
      <c r="ASO484" s="49"/>
      <c r="ASP484" s="49"/>
      <c r="ASQ484" s="49"/>
      <c r="ASR484" s="49"/>
      <c r="ASS484" s="49"/>
      <c r="AST484" s="49"/>
      <c r="ASU484" s="49"/>
      <c r="ASV484" s="49"/>
      <c r="ASW484" s="49"/>
      <c r="ASX484" s="49"/>
      <c r="ASY484" s="49"/>
      <c r="ASZ484" s="49"/>
      <c r="ATA484" s="49"/>
      <c r="ATB484" s="49"/>
      <c r="ATC484" s="49"/>
      <c r="ATD484" s="49"/>
      <c r="ATE484" s="49"/>
      <c r="ATF484" s="49"/>
      <c r="ATG484" s="49"/>
      <c r="ATH484" s="49"/>
      <c r="ATI484" s="49"/>
      <c r="ATJ484" s="49"/>
      <c r="ATK484" s="49"/>
      <c r="ATL484" s="49"/>
      <c r="ATM484" s="49"/>
      <c r="ATN484" s="49"/>
      <c r="ATO484" s="49"/>
      <c r="ATP484" s="49"/>
      <c r="ATQ484" s="49"/>
      <c r="ATR484" s="49"/>
      <c r="ATS484" s="49"/>
      <c r="ATT484" s="49"/>
      <c r="ATU484" s="49"/>
      <c r="ATV484" s="49"/>
      <c r="ATW484" s="49"/>
      <c r="ATX484" s="49"/>
      <c r="ATY484" s="49"/>
      <c r="ATZ484" s="49"/>
      <c r="AUA484" s="49"/>
      <c r="AUB484" s="49"/>
      <c r="AUC484" s="49"/>
      <c r="AUD484" s="49"/>
      <c r="AUE484" s="49"/>
      <c r="AUF484" s="49"/>
      <c r="AUG484" s="49"/>
      <c r="AUH484" s="49"/>
      <c r="AUI484" s="49"/>
      <c r="AUJ484" s="49"/>
      <c r="AUK484" s="49"/>
      <c r="AUL484" s="49"/>
      <c r="AUM484" s="49"/>
      <c r="AUN484" s="49"/>
      <c r="AUO484" s="49"/>
      <c r="AUP484" s="49"/>
      <c r="AUQ484" s="49"/>
      <c r="AUR484" s="49"/>
      <c r="AUS484" s="49"/>
      <c r="AUT484" s="49"/>
      <c r="AUU484" s="49"/>
      <c r="AUV484" s="49"/>
      <c r="AUW484" s="49"/>
      <c r="AUX484" s="49"/>
      <c r="AUY484" s="49"/>
      <c r="AUZ484" s="49"/>
      <c r="AVA484" s="49"/>
      <c r="AVB484" s="49"/>
      <c r="AVC484" s="49"/>
      <c r="AVD484" s="49"/>
      <c r="AVE484" s="49"/>
      <c r="AVF484" s="49"/>
      <c r="AVG484" s="49"/>
      <c r="AVH484" s="49"/>
      <c r="AVI484" s="49"/>
      <c r="AVJ484" s="49"/>
      <c r="AVK484" s="49"/>
      <c r="AVL484" s="49"/>
      <c r="AVM484" s="49"/>
      <c r="AVN484" s="49"/>
      <c r="AVO484" s="49"/>
      <c r="AVP484" s="49"/>
      <c r="AVQ484" s="49"/>
      <c r="AVR484" s="49"/>
      <c r="AVS484" s="49"/>
      <c r="AVT484" s="49"/>
      <c r="AVU484" s="49"/>
      <c r="AVV484" s="49"/>
      <c r="AVW484" s="49"/>
      <c r="AVX484" s="49"/>
      <c r="AVY484" s="49"/>
      <c r="AVZ484" s="49"/>
      <c r="AWA484" s="49"/>
      <c r="AWB484" s="49"/>
      <c r="AWC484" s="49"/>
      <c r="AWD484" s="49"/>
      <c r="AWE484" s="49"/>
      <c r="AWF484" s="49"/>
      <c r="AWG484" s="49"/>
      <c r="AWH484" s="49"/>
      <c r="AWI484" s="49"/>
      <c r="AWJ484" s="49"/>
      <c r="AWK484" s="49"/>
      <c r="AWL484" s="49"/>
      <c r="AWM484" s="49"/>
      <c r="AWN484" s="49"/>
      <c r="AWO484" s="49"/>
      <c r="AWP484" s="49"/>
      <c r="AWQ484" s="49"/>
      <c r="AWR484" s="49"/>
      <c r="AWS484" s="49"/>
      <c r="AWT484" s="49"/>
      <c r="AWU484" s="49"/>
      <c r="AWV484" s="49"/>
      <c r="AWW484" s="49"/>
      <c r="AWX484" s="49"/>
      <c r="AWY484" s="49"/>
      <c r="AWZ484" s="49"/>
      <c r="AXA484" s="49"/>
      <c r="AXB484" s="49"/>
      <c r="AXC484" s="49"/>
      <c r="AXD484" s="49"/>
      <c r="AXE484" s="49"/>
      <c r="AXF484" s="49"/>
      <c r="AXG484" s="49"/>
      <c r="AXH484" s="49"/>
      <c r="AXI484" s="49"/>
      <c r="AXJ484" s="49"/>
      <c r="AXK484" s="49"/>
      <c r="AXL484" s="49"/>
      <c r="AXM484" s="49"/>
      <c r="AXN484" s="49"/>
      <c r="AXO484" s="49"/>
      <c r="AXP484" s="49"/>
      <c r="AXQ484" s="49"/>
      <c r="AXR484" s="49"/>
      <c r="AXS484" s="49"/>
      <c r="AXT484" s="49"/>
      <c r="AXU484" s="49"/>
      <c r="AXV484" s="49"/>
      <c r="AXW484" s="49"/>
      <c r="AXX484" s="49"/>
      <c r="AXY484" s="49"/>
      <c r="AXZ484" s="49"/>
      <c r="AYA484" s="49"/>
      <c r="AYB484" s="49"/>
      <c r="AYC484" s="49"/>
      <c r="AYD484" s="49"/>
      <c r="AYE484" s="49"/>
      <c r="AYF484" s="49"/>
      <c r="AYG484" s="49"/>
      <c r="AYH484" s="49"/>
      <c r="AYI484" s="49"/>
      <c r="AYJ484" s="49"/>
      <c r="AYK484" s="49"/>
      <c r="AYL484" s="49"/>
      <c r="AYM484" s="49"/>
      <c r="AYN484" s="49"/>
      <c r="AYO484" s="49"/>
      <c r="AYP484" s="49"/>
      <c r="AYQ484" s="49"/>
      <c r="AYR484" s="49"/>
      <c r="AYS484" s="49"/>
      <c r="AYT484" s="49"/>
      <c r="AYU484" s="49"/>
      <c r="AYV484" s="49"/>
      <c r="AYW484" s="49"/>
      <c r="AYX484" s="49"/>
      <c r="AYY484" s="49"/>
      <c r="AYZ484" s="49"/>
      <c r="AZA484" s="49"/>
      <c r="AZB484" s="49"/>
      <c r="AZC484" s="49"/>
      <c r="AZD484" s="49"/>
      <c r="AZE484" s="49"/>
      <c r="AZF484" s="49"/>
      <c r="AZG484" s="49"/>
      <c r="AZH484" s="49"/>
      <c r="AZI484" s="49"/>
      <c r="AZJ484" s="49"/>
      <c r="AZK484" s="49"/>
      <c r="AZL484" s="49"/>
      <c r="AZM484" s="49"/>
      <c r="AZN484" s="49"/>
      <c r="AZO484" s="49"/>
      <c r="AZP484" s="49"/>
      <c r="AZQ484" s="49"/>
      <c r="AZR484" s="49"/>
      <c r="AZS484" s="49"/>
      <c r="AZT484" s="49"/>
      <c r="AZU484" s="49"/>
      <c r="AZV484" s="49"/>
      <c r="AZW484" s="49"/>
      <c r="AZX484" s="49"/>
      <c r="AZY484" s="49"/>
      <c r="AZZ484" s="49"/>
      <c r="BAA484" s="49"/>
      <c r="BAB484" s="49"/>
      <c r="BAC484" s="49"/>
      <c r="BAD484" s="49"/>
      <c r="BAE484" s="49"/>
      <c r="BAF484" s="49"/>
      <c r="BAG484" s="49"/>
      <c r="BAH484" s="49"/>
      <c r="BAI484" s="49"/>
      <c r="BAJ484" s="49"/>
      <c r="BAK484" s="49"/>
      <c r="BAL484" s="49"/>
      <c r="BAM484" s="49"/>
      <c r="BAN484" s="49"/>
      <c r="BAO484" s="49"/>
      <c r="BAP484" s="49"/>
      <c r="BAQ484" s="49"/>
      <c r="BAR484" s="49"/>
      <c r="BAS484" s="49"/>
      <c r="BAT484" s="49"/>
      <c r="BAU484" s="49"/>
      <c r="BAV484" s="49"/>
      <c r="BAW484" s="49"/>
      <c r="BAX484" s="49"/>
      <c r="BAY484" s="49"/>
      <c r="BAZ484" s="49"/>
      <c r="BBA484" s="49"/>
      <c r="BBB484" s="49"/>
      <c r="BBC484" s="49"/>
      <c r="BBD484" s="49"/>
      <c r="BBE484" s="49"/>
      <c r="BBF484" s="49"/>
      <c r="BBG484" s="49"/>
      <c r="BBH484" s="49"/>
      <c r="BBI484" s="49"/>
      <c r="BBJ484" s="49"/>
      <c r="BBK484" s="49"/>
      <c r="BBL484" s="49"/>
      <c r="BBM484" s="49"/>
      <c r="BBN484" s="49"/>
      <c r="BBO484" s="49"/>
      <c r="BBP484" s="49"/>
      <c r="BBQ484" s="49"/>
      <c r="BBR484" s="49"/>
      <c r="BBS484" s="49"/>
      <c r="BBT484" s="49"/>
      <c r="BBU484" s="49"/>
      <c r="BBV484" s="49"/>
      <c r="BBW484" s="49"/>
      <c r="BBX484" s="49"/>
      <c r="BBY484" s="49"/>
      <c r="BBZ484" s="49"/>
      <c r="BCA484" s="49"/>
      <c r="BCB484" s="49"/>
      <c r="BCC484" s="49"/>
      <c r="BCD484" s="49"/>
      <c r="BCE484" s="49"/>
      <c r="BCF484" s="49"/>
      <c r="BCG484" s="49"/>
      <c r="BCH484" s="49"/>
      <c r="BCI484" s="49"/>
      <c r="BCJ484" s="49"/>
      <c r="BCK484" s="49"/>
      <c r="BCL484" s="49"/>
      <c r="BCM484" s="49"/>
      <c r="BCN484" s="49"/>
      <c r="BCO484" s="49"/>
      <c r="BCP484" s="49"/>
      <c r="BCQ484" s="49"/>
      <c r="BCR484" s="49"/>
      <c r="BCS484" s="49"/>
      <c r="BCT484" s="49"/>
      <c r="BCU484" s="49"/>
      <c r="BCV484" s="49"/>
      <c r="BCW484" s="49"/>
      <c r="BCX484" s="49"/>
      <c r="BCY484" s="49"/>
      <c r="BCZ484" s="49"/>
      <c r="BDA484" s="49"/>
      <c r="BDB484" s="49"/>
      <c r="BDC484" s="49"/>
      <c r="BDD484" s="49"/>
      <c r="BDE484" s="49"/>
      <c r="BDF484" s="49"/>
      <c r="BDG484" s="49"/>
      <c r="BDH484" s="49"/>
      <c r="BDI484" s="49"/>
      <c r="BDJ484" s="49"/>
      <c r="BDK484" s="49"/>
      <c r="BDL484" s="49"/>
      <c r="BDM484" s="49"/>
      <c r="BDN484" s="49"/>
      <c r="BDO484" s="49"/>
      <c r="BDP484" s="49"/>
      <c r="BDQ484" s="49"/>
      <c r="BDR484" s="49"/>
      <c r="BDS484" s="49"/>
      <c r="BDT484" s="49"/>
      <c r="BDU484" s="49"/>
      <c r="BDV484" s="49"/>
      <c r="BDW484" s="49"/>
      <c r="BDX484" s="49"/>
      <c r="BDY484" s="49"/>
      <c r="BDZ484" s="49"/>
      <c r="BEA484" s="49"/>
      <c r="BEB484" s="49"/>
      <c r="BEC484" s="49"/>
      <c r="BED484" s="49"/>
      <c r="BEE484" s="49"/>
      <c r="BEF484" s="49"/>
      <c r="BEG484" s="49"/>
      <c r="BEH484" s="49"/>
      <c r="BEI484" s="49"/>
      <c r="BEJ484" s="49"/>
      <c r="BEK484" s="49"/>
      <c r="BEL484" s="49"/>
      <c r="BEM484" s="49"/>
      <c r="BEN484" s="49"/>
      <c r="BEO484" s="49"/>
      <c r="BEP484" s="49"/>
      <c r="BEQ484" s="49"/>
      <c r="BER484" s="49"/>
      <c r="BES484" s="49"/>
      <c r="BET484" s="49"/>
      <c r="BEU484" s="49"/>
      <c r="BEV484" s="49"/>
      <c r="BEW484" s="49"/>
      <c r="BEX484" s="49"/>
      <c r="BEY484" s="49"/>
      <c r="BEZ484" s="49"/>
      <c r="BFA484" s="49"/>
      <c r="BFB484" s="49"/>
      <c r="BFC484" s="49"/>
      <c r="BFD484" s="49"/>
      <c r="BFE484" s="49"/>
      <c r="BFF484" s="49"/>
      <c r="BFG484" s="49"/>
      <c r="BFH484" s="49"/>
      <c r="BFI484" s="49"/>
      <c r="BFJ484" s="49"/>
      <c r="BFK484" s="49"/>
      <c r="BFL484" s="49"/>
      <c r="BFM484" s="49"/>
      <c r="BFN484" s="49"/>
      <c r="BFO484" s="49"/>
      <c r="BFP484" s="49"/>
      <c r="BFQ484" s="49"/>
      <c r="BFR484" s="49"/>
      <c r="BFS484" s="49"/>
      <c r="BFT484" s="49"/>
      <c r="BFU484" s="49"/>
      <c r="BFV484" s="49"/>
      <c r="BFW484" s="49"/>
      <c r="BFX484" s="49"/>
      <c r="BFY484" s="49"/>
      <c r="BFZ484" s="49"/>
      <c r="BGA484" s="49"/>
      <c r="BGB484" s="49"/>
      <c r="BGC484" s="49"/>
      <c r="BGD484" s="49"/>
      <c r="BGE484" s="49"/>
      <c r="BGF484" s="49"/>
      <c r="BGG484" s="49"/>
      <c r="BGH484" s="49"/>
      <c r="BGI484" s="49"/>
      <c r="BGJ484" s="49"/>
      <c r="BGK484" s="49"/>
      <c r="BGL484" s="49"/>
      <c r="BGM484" s="49"/>
      <c r="BGN484" s="49"/>
      <c r="BGO484" s="49"/>
      <c r="BGP484" s="49"/>
      <c r="BGQ484" s="49"/>
      <c r="BGR484" s="49"/>
      <c r="BGS484" s="49"/>
      <c r="BGT484" s="49"/>
      <c r="BGU484" s="49"/>
      <c r="BGV484" s="49"/>
      <c r="BGW484" s="49"/>
      <c r="BGX484" s="49"/>
      <c r="BGY484" s="49"/>
      <c r="BGZ484" s="49"/>
      <c r="BHA484" s="49"/>
      <c r="BHB484" s="49"/>
      <c r="BHC484" s="49"/>
      <c r="BHD484" s="49"/>
      <c r="BHE484" s="49"/>
      <c r="BHF484" s="49"/>
      <c r="BHG484" s="49"/>
      <c r="BHH484" s="49"/>
      <c r="BHI484" s="49"/>
      <c r="BHJ484" s="49"/>
      <c r="BHK484" s="49"/>
      <c r="BHL484" s="49"/>
      <c r="BHM484" s="49"/>
      <c r="BHN484" s="49"/>
      <c r="BHO484" s="49"/>
      <c r="BHP484" s="49"/>
      <c r="BHQ484" s="49"/>
      <c r="BHR484" s="49"/>
      <c r="BHS484" s="49"/>
      <c r="BHT484" s="49"/>
      <c r="BHU484" s="49"/>
      <c r="BHV484" s="49"/>
      <c r="BHW484" s="49"/>
      <c r="BHX484" s="49"/>
      <c r="BHY484" s="49"/>
      <c r="BHZ484" s="49"/>
      <c r="BIA484" s="49"/>
      <c r="BIB484" s="49"/>
      <c r="BIC484" s="49"/>
      <c r="BID484" s="49"/>
      <c r="BIE484" s="49"/>
      <c r="BIF484" s="49"/>
      <c r="BIG484" s="49"/>
      <c r="BIH484" s="49"/>
      <c r="BII484" s="49"/>
      <c r="BIJ484" s="49"/>
      <c r="BIK484" s="49"/>
      <c r="BIL484" s="49"/>
      <c r="BIM484" s="49"/>
      <c r="BIN484" s="49"/>
      <c r="BIO484" s="49"/>
      <c r="BIP484" s="49"/>
      <c r="BIQ484" s="49"/>
      <c r="BIR484" s="49"/>
      <c r="BIS484" s="49"/>
      <c r="BIT484" s="49"/>
      <c r="BIU484" s="49"/>
      <c r="BIV484" s="49"/>
      <c r="BIW484" s="49"/>
      <c r="BIX484" s="49"/>
      <c r="BIY484" s="49"/>
      <c r="BIZ484" s="49"/>
      <c r="BJA484" s="49"/>
      <c r="BJB484" s="49"/>
      <c r="BJC484" s="49"/>
      <c r="BJD484" s="49"/>
      <c r="BJE484" s="49"/>
      <c r="BJF484" s="49"/>
      <c r="BJG484" s="49"/>
      <c r="BJH484" s="49"/>
      <c r="BJI484" s="49"/>
      <c r="BJJ484" s="49"/>
      <c r="BJK484" s="49"/>
      <c r="BJL484" s="49"/>
      <c r="BJM484" s="49"/>
      <c r="BJN484" s="49"/>
      <c r="BJO484" s="49"/>
      <c r="BJP484" s="49"/>
      <c r="BJQ484" s="49"/>
      <c r="BJR484" s="49"/>
      <c r="BJS484" s="49"/>
      <c r="BJT484" s="49"/>
      <c r="BJU484" s="49"/>
      <c r="BJV484" s="49"/>
      <c r="BJW484" s="49"/>
      <c r="BJX484" s="49"/>
      <c r="BJY484" s="49"/>
      <c r="BJZ484" s="49"/>
      <c r="BKA484" s="49"/>
      <c r="BKB484" s="49"/>
      <c r="BKC484" s="49"/>
      <c r="BKD484" s="49"/>
      <c r="BKE484" s="49"/>
      <c r="BKF484" s="49"/>
      <c r="BKG484" s="49"/>
      <c r="BKH484" s="49"/>
      <c r="BKI484" s="49"/>
      <c r="BKJ484" s="49"/>
      <c r="BKK484" s="49"/>
      <c r="BKL484" s="49"/>
      <c r="BKM484" s="49"/>
      <c r="BKN484" s="49"/>
      <c r="BKO484" s="49"/>
      <c r="BKP484" s="49"/>
      <c r="BKQ484" s="49"/>
      <c r="BKR484" s="49"/>
      <c r="BKS484" s="49"/>
      <c r="BKT484" s="49"/>
      <c r="BKU484" s="49"/>
      <c r="BKV484" s="49"/>
      <c r="BKW484" s="49"/>
      <c r="BKX484" s="49"/>
      <c r="BKY484" s="49"/>
      <c r="BKZ484" s="49"/>
      <c r="BLA484" s="49"/>
      <c r="BLB484" s="49"/>
      <c r="BLC484" s="49"/>
      <c r="BLD484" s="49"/>
      <c r="BLE484" s="49"/>
      <c r="BLF484" s="49"/>
      <c r="BLG484" s="49"/>
      <c r="BLH484" s="49"/>
      <c r="BLI484" s="49"/>
      <c r="BLJ484" s="49"/>
      <c r="BLK484" s="49"/>
      <c r="BLL484" s="49"/>
      <c r="BLM484" s="49"/>
      <c r="BLN484" s="49"/>
      <c r="BLO484" s="49"/>
      <c r="BLP484" s="49"/>
      <c r="BLQ484" s="49"/>
      <c r="BLR484" s="49"/>
      <c r="BLS484" s="49"/>
      <c r="BLT484" s="49"/>
      <c r="BLU484" s="49"/>
      <c r="BLV484" s="49"/>
      <c r="BLW484" s="49"/>
      <c r="BLX484" s="49"/>
      <c r="BLY484" s="49"/>
      <c r="BLZ484" s="49"/>
      <c r="BMA484" s="49"/>
      <c r="BMB484" s="49"/>
      <c r="BMC484" s="49"/>
      <c r="BMD484" s="49"/>
      <c r="BME484" s="49"/>
      <c r="BMF484" s="49"/>
      <c r="BMG484" s="49"/>
      <c r="BMH484" s="49"/>
      <c r="BMI484" s="49"/>
      <c r="BMJ484" s="49"/>
      <c r="BMK484" s="49"/>
      <c r="BML484" s="49"/>
      <c r="BMM484" s="49"/>
      <c r="BMN484" s="49"/>
      <c r="BMO484" s="49"/>
      <c r="BMP484" s="49"/>
      <c r="BMQ484" s="49"/>
      <c r="BMR484" s="49"/>
      <c r="BMS484" s="49"/>
      <c r="BMT484" s="49"/>
      <c r="BMU484" s="49"/>
      <c r="BMV484" s="49"/>
      <c r="BMW484" s="49"/>
      <c r="BMX484" s="49"/>
      <c r="BMY484" s="49"/>
      <c r="BMZ484" s="49"/>
      <c r="BNA484" s="49"/>
      <c r="BNB484" s="49"/>
      <c r="BNC484" s="49"/>
      <c r="BND484" s="49"/>
      <c r="BNE484" s="49"/>
      <c r="BNF484" s="49"/>
      <c r="BNG484" s="49"/>
      <c r="BNH484" s="49"/>
      <c r="BNI484" s="49"/>
      <c r="BNJ484" s="49"/>
      <c r="BNK484" s="49"/>
      <c r="BNL484" s="49"/>
      <c r="BNM484" s="49"/>
      <c r="BNN484" s="49"/>
      <c r="BNO484" s="49"/>
      <c r="BNP484" s="49"/>
      <c r="BNQ484" s="49"/>
      <c r="BNR484" s="49"/>
      <c r="BNS484" s="49"/>
      <c r="BNT484" s="49"/>
      <c r="BNU484" s="49"/>
      <c r="BNV484" s="49"/>
      <c r="BNW484" s="49"/>
      <c r="BNX484" s="49"/>
      <c r="BNY484" s="49"/>
      <c r="BNZ484" s="49"/>
      <c r="BOA484" s="49"/>
      <c r="BOB484" s="49"/>
      <c r="BOC484" s="49"/>
      <c r="BOD484" s="49"/>
      <c r="BOE484" s="49"/>
      <c r="BOF484" s="49"/>
      <c r="BOG484" s="49"/>
      <c r="BOH484" s="49"/>
      <c r="BOI484" s="49"/>
      <c r="BOJ484" s="49"/>
      <c r="BOK484" s="49"/>
      <c r="BOL484" s="49"/>
      <c r="BOM484" s="49"/>
      <c r="BON484" s="49"/>
      <c r="BOO484" s="49"/>
      <c r="BOP484" s="49"/>
      <c r="BOQ484" s="49"/>
      <c r="BOR484" s="49"/>
      <c r="BOS484" s="49"/>
      <c r="BOT484" s="49"/>
      <c r="BOU484" s="49"/>
      <c r="BOV484" s="49"/>
      <c r="BOW484" s="49"/>
      <c r="BOX484" s="49"/>
      <c r="BOY484" s="49"/>
      <c r="BOZ484" s="49"/>
      <c r="BPA484" s="49"/>
      <c r="BPB484" s="49"/>
      <c r="BPC484" s="49"/>
      <c r="BPD484" s="49"/>
      <c r="BPE484" s="49"/>
      <c r="BPF484" s="49"/>
      <c r="BPG484" s="49"/>
      <c r="BPH484" s="49"/>
      <c r="BPI484" s="49"/>
      <c r="BPJ484" s="49"/>
      <c r="BPK484" s="49"/>
      <c r="BPL484" s="49"/>
      <c r="BPM484" s="49"/>
      <c r="BPN484" s="49"/>
      <c r="BPO484" s="49"/>
      <c r="BPP484" s="49"/>
      <c r="BPQ484" s="49"/>
      <c r="BPR484" s="49"/>
      <c r="BPS484" s="49"/>
      <c r="BPT484" s="49"/>
      <c r="BPU484" s="49"/>
      <c r="BPV484" s="49"/>
      <c r="BPW484" s="49"/>
      <c r="BPX484" s="49"/>
      <c r="BPY484" s="49"/>
      <c r="BPZ484" s="49"/>
      <c r="BQA484" s="49"/>
      <c r="BQB484" s="49"/>
      <c r="BQC484" s="49"/>
      <c r="BQD484" s="49"/>
      <c r="BQE484" s="49"/>
      <c r="BQF484" s="49"/>
      <c r="BQG484" s="49"/>
      <c r="BQH484" s="49"/>
      <c r="BQI484" s="49"/>
      <c r="BQJ484" s="49"/>
      <c r="BQK484" s="49"/>
      <c r="BQL484" s="49"/>
      <c r="BQM484" s="49"/>
      <c r="BQN484" s="49"/>
      <c r="BQO484" s="49"/>
      <c r="BQP484" s="49"/>
      <c r="BQQ484" s="49"/>
      <c r="BQR484" s="49"/>
      <c r="BQS484" s="49"/>
      <c r="BQT484" s="49"/>
      <c r="BQU484" s="49"/>
      <c r="BQV484" s="49"/>
      <c r="BQW484" s="49"/>
      <c r="BQX484" s="49"/>
      <c r="BQY484" s="49"/>
      <c r="BQZ484" s="49"/>
      <c r="BRA484" s="49"/>
      <c r="BRB484" s="49"/>
      <c r="BRC484" s="49"/>
      <c r="BRD484" s="49"/>
      <c r="BRE484" s="49"/>
      <c r="BRF484" s="49"/>
      <c r="BRG484" s="49"/>
      <c r="BRH484" s="49"/>
      <c r="BRI484" s="49"/>
      <c r="BRJ484" s="49"/>
      <c r="BRK484" s="49"/>
      <c r="BRL484" s="49"/>
      <c r="BRM484" s="49"/>
      <c r="BRN484" s="49"/>
      <c r="BRO484" s="49"/>
      <c r="BRP484" s="49"/>
      <c r="BRQ484" s="49"/>
      <c r="BRR484" s="49"/>
      <c r="BRS484" s="49"/>
      <c r="BRT484" s="49"/>
      <c r="BRU484" s="49"/>
      <c r="BRV484" s="49"/>
      <c r="BRW484" s="49"/>
      <c r="BRX484" s="49"/>
      <c r="BRY484" s="49"/>
      <c r="BRZ484" s="49"/>
      <c r="BSA484" s="49"/>
      <c r="BSB484" s="49"/>
      <c r="BSC484" s="49"/>
      <c r="BSD484" s="49"/>
      <c r="BSE484" s="49"/>
      <c r="BSF484" s="49"/>
      <c r="BSG484" s="49"/>
      <c r="BSH484" s="49"/>
      <c r="BSI484" s="49"/>
      <c r="BSJ484" s="49"/>
      <c r="BSK484" s="49"/>
      <c r="BSL484" s="49"/>
      <c r="BSM484" s="49"/>
      <c r="BSN484" s="49"/>
      <c r="BSO484" s="49"/>
      <c r="BSP484" s="49"/>
      <c r="BSQ484" s="49"/>
      <c r="BSR484" s="49"/>
      <c r="BSS484" s="49"/>
      <c r="BST484" s="49"/>
      <c r="BSU484" s="49"/>
      <c r="BSV484" s="49"/>
      <c r="BSW484" s="49"/>
      <c r="BSX484" s="49"/>
      <c r="BSY484" s="49"/>
      <c r="BSZ484" s="49"/>
      <c r="BTA484" s="49"/>
      <c r="BTB484" s="49"/>
      <c r="BTC484" s="49"/>
      <c r="BTD484" s="49"/>
      <c r="BTE484" s="49"/>
      <c r="BTF484" s="49"/>
      <c r="BTG484" s="49"/>
      <c r="BTH484" s="49"/>
      <c r="BTI484" s="49"/>
      <c r="BTJ484" s="49"/>
      <c r="BTK484" s="49"/>
      <c r="BTL484" s="49"/>
      <c r="BTM484" s="49"/>
      <c r="BTN484" s="49"/>
      <c r="BTO484" s="49"/>
      <c r="BTP484" s="49"/>
      <c r="BTQ484" s="49"/>
      <c r="BTR484" s="49"/>
      <c r="BTS484" s="49"/>
      <c r="BTT484" s="49"/>
      <c r="BTU484" s="49"/>
      <c r="BTV484" s="49"/>
      <c r="BTW484" s="49"/>
      <c r="BTX484" s="49"/>
      <c r="BTY484" s="49"/>
      <c r="BTZ484" s="49"/>
      <c r="BUA484" s="49"/>
      <c r="BUB484" s="49"/>
      <c r="BUC484" s="49"/>
      <c r="BUD484" s="49"/>
      <c r="BUE484" s="49"/>
      <c r="BUF484" s="49"/>
      <c r="BUG484" s="49"/>
      <c r="BUH484" s="49"/>
      <c r="BUI484" s="49"/>
      <c r="BUJ484" s="49"/>
      <c r="BUK484" s="49"/>
      <c r="BUL484" s="49"/>
      <c r="BUM484" s="49"/>
      <c r="BUN484" s="49"/>
      <c r="BUO484" s="49"/>
      <c r="BUP484" s="49"/>
      <c r="BUQ484" s="49"/>
      <c r="BUR484" s="49"/>
      <c r="BUS484" s="49"/>
      <c r="BUT484" s="49"/>
      <c r="BUU484" s="49"/>
      <c r="BUV484" s="49"/>
      <c r="BUW484" s="49"/>
      <c r="BUX484" s="49"/>
      <c r="BUY484" s="49"/>
      <c r="BUZ484" s="49"/>
      <c r="BVA484" s="49"/>
      <c r="BVB484" s="49"/>
      <c r="BVC484" s="49"/>
      <c r="BVD484" s="49"/>
      <c r="BVE484" s="49"/>
      <c r="BVF484" s="49"/>
      <c r="BVG484" s="49"/>
      <c r="BVH484" s="49"/>
      <c r="BVI484" s="49"/>
      <c r="BVJ484" s="49"/>
      <c r="BVK484" s="49"/>
      <c r="BVL484" s="49"/>
      <c r="BVM484" s="49"/>
      <c r="BVN484" s="49"/>
      <c r="BVO484" s="49"/>
      <c r="BVP484" s="49"/>
      <c r="BVQ484" s="49"/>
      <c r="BVR484" s="49"/>
      <c r="BVS484" s="49"/>
      <c r="BVT484" s="49"/>
      <c r="BVU484" s="49"/>
      <c r="BVV484" s="49"/>
      <c r="BVW484" s="49"/>
      <c r="BVX484" s="49"/>
      <c r="BVY484" s="49"/>
      <c r="BVZ484" s="49"/>
      <c r="BWA484" s="49"/>
      <c r="BWB484" s="49"/>
      <c r="BWC484" s="49"/>
      <c r="BWD484" s="49"/>
      <c r="BWE484" s="49"/>
      <c r="BWF484" s="49"/>
      <c r="BWG484" s="49"/>
      <c r="BWH484" s="49"/>
      <c r="BWI484" s="49"/>
      <c r="BWJ484" s="49"/>
      <c r="BWK484" s="49"/>
      <c r="BWL484" s="49"/>
      <c r="BWM484" s="49"/>
      <c r="BWN484" s="49"/>
      <c r="BWO484" s="49"/>
      <c r="BWP484" s="49"/>
      <c r="BWQ484" s="49"/>
      <c r="BWR484" s="49"/>
      <c r="BWS484" s="49"/>
      <c r="BWT484" s="49"/>
      <c r="BWU484" s="49"/>
      <c r="BWV484" s="49"/>
      <c r="BWW484" s="49"/>
      <c r="BWX484" s="49"/>
      <c r="BWY484" s="49"/>
      <c r="BWZ484" s="49"/>
      <c r="BXA484" s="49"/>
      <c r="BXB484" s="49"/>
      <c r="BXC484" s="49"/>
      <c r="BXD484" s="49"/>
      <c r="BXE484" s="49"/>
      <c r="BXF484" s="49"/>
      <c r="BXG484" s="49"/>
      <c r="BXH484" s="49"/>
      <c r="BXI484" s="49"/>
      <c r="BXJ484" s="49"/>
      <c r="BXK484" s="49"/>
      <c r="BXL484" s="49"/>
      <c r="BXM484" s="49"/>
      <c r="BXN484" s="49"/>
      <c r="BXO484" s="49"/>
      <c r="BXP484" s="49"/>
      <c r="BXQ484" s="49"/>
      <c r="BXR484" s="49"/>
      <c r="BXS484" s="49"/>
      <c r="BXT484" s="49"/>
      <c r="BXU484" s="49"/>
      <c r="BXV484" s="49"/>
      <c r="BXW484" s="49"/>
      <c r="BXX484" s="49"/>
      <c r="BXY484" s="49"/>
      <c r="BXZ484" s="49"/>
      <c r="BYA484" s="49"/>
      <c r="BYB484" s="49"/>
      <c r="BYC484" s="49"/>
      <c r="BYD484" s="49"/>
      <c r="BYE484" s="49"/>
      <c r="BYF484" s="49"/>
      <c r="BYG484" s="49"/>
      <c r="BYH484" s="49"/>
      <c r="BYI484" s="49"/>
      <c r="BYJ484" s="49"/>
      <c r="BYK484" s="49"/>
      <c r="BYL484" s="49"/>
      <c r="BYM484" s="49"/>
      <c r="BYN484" s="49"/>
      <c r="BYO484" s="49"/>
      <c r="BYP484" s="49"/>
      <c r="BYQ484" s="49"/>
      <c r="BYR484" s="49"/>
      <c r="BYS484" s="49"/>
      <c r="BYT484" s="49"/>
      <c r="BYU484" s="49"/>
      <c r="BYV484" s="49"/>
      <c r="BYW484" s="49"/>
      <c r="BYX484" s="49"/>
      <c r="BYY484" s="49"/>
      <c r="BYZ484" s="49"/>
      <c r="BZA484" s="49"/>
      <c r="BZB484" s="49"/>
      <c r="BZC484" s="49"/>
      <c r="BZD484" s="49"/>
      <c r="BZE484" s="49"/>
      <c r="BZF484" s="49"/>
      <c r="BZG484" s="49"/>
      <c r="BZH484" s="49"/>
      <c r="BZI484" s="49"/>
      <c r="BZJ484" s="49"/>
      <c r="BZK484" s="49"/>
      <c r="BZL484" s="49"/>
      <c r="BZM484" s="49"/>
      <c r="BZN484" s="49"/>
      <c r="BZO484" s="49"/>
      <c r="BZP484" s="49"/>
      <c r="BZQ484" s="49"/>
      <c r="BZR484" s="49"/>
      <c r="BZS484" s="49"/>
      <c r="BZT484" s="49"/>
      <c r="BZU484" s="49"/>
      <c r="BZV484" s="49"/>
      <c r="BZW484" s="49"/>
      <c r="BZX484" s="49"/>
      <c r="BZY484" s="49"/>
      <c r="BZZ484" s="49"/>
      <c r="CAA484" s="49"/>
      <c r="CAB484" s="49"/>
      <c r="CAC484" s="49"/>
      <c r="CAD484" s="49"/>
      <c r="CAE484" s="49"/>
      <c r="CAF484" s="49"/>
      <c r="CAG484" s="49"/>
      <c r="CAH484" s="49"/>
      <c r="CAI484" s="49"/>
      <c r="CAJ484" s="49"/>
      <c r="CAK484" s="49"/>
      <c r="CAL484" s="49"/>
      <c r="CAM484" s="49"/>
      <c r="CAN484" s="49"/>
      <c r="CAO484" s="49"/>
      <c r="CAP484" s="49"/>
      <c r="CAQ484" s="49"/>
      <c r="CAR484" s="49"/>
      <c r="CAS484" s="49"/>
      <c r="CAT484" s="49"/>
      <c r="CAU484" s="49"/>
      <c r="CAV484" s="49"/>
      <c r="CAW484" s="49"/>
      <c r="CAX484" s="49"/>
      <c r="CAY484" s="49"/>
      <c r="CAZ484" s="49"/>
      <c r="CBA484" s="49"/>
      <c r="CBB484" s="49"/>
      <c r="CBC484" s="49"/>
      <c r="CBD484" s="49"/>
      <c r="CBE484" s="49"/>
      <c r="CBF484" s="49"/>
      <c r="CBG484" s="49"/>
      <c r="CBH484" s="49"/>
      <c r="CBI484" s="49"/>
      <c r="CBJ484" s="49"/>
      <c r="CBK484" s="49"/>
      <c r="CBL484" s="49"/>
      <c r="CBM484" s="49"/>
      <c r="CBN484" s="49"/>
      <c r="CBO484" s="49"/>
      <c r="CBP484" s="49"/>
      <c r="CBQ484" s="49"/>
      <c r="CBR484" s="49"/>
      <c r="CBS484" s="49"/>
      <c r="CBT484" s="49"/>
      <c r="CBU484" s="49"/>
      <c r="CBV484" s="49"/>
      <c r="CBW484" s="49"/>
      <c r="CBX484" s="49"/>
      <c r="CBY484" s="49"/>
      <c r="CBZ484" s="49"/>
      <c r="CCA484" s="49"/>
      <c r="CCB484" s="49"/>
      <c r="CCC484" s="49"/>
      <c r="CCD484" s="49"/>
      <c r="CCE484" s="49"/>
      <c r="CCF484" s="49"/>
      <c r="CCG484" s="49"/>
      <c r="CCH484" s="49"/>
      <c r="CCI484" s="49"/>
      <c r="CCJ484" s="49"/>
      <c r="CCK484" s="49"/>
      <c r="CCL484" s="49"/>
      <c r="CCM484" s="49"/>
      <c r="CCN484" s="49"/>
      <c r="CCO484" s="49"/>
      <c r="CCP484" s="49"/>
      <c r="CCQ484" s="49"/>
      <c r="CCR484" s="49"/>
      <c r="CCS484" s="49"/>
      <c r="CCT484" s="49"/>
      <c r="CCU484" s="49"/>
      <c r="CCV484" s="49"/>
      <c r="CCW484" s="49"/>
      <c r="CCX484" s="49"/>
      <c r="CCY484" s="49"/>
      <c r="CCZ484" s="49"/>
      <c r="CDA484" s="49"/>
      <c r="CDB484" s="49"/>
      <c r="CDC484" s="49"/>
      <c r="CDD484" s="49"/>
      <c r="CDE484" s="49"/>
      <c r="CDF484" s="49"/>
      <c r="CDG484" s="49"/>
      <c r="CDH484" s="49"/>
      <c r="CDI484" s="49"/>
      <c r="CDJ484" s="49"/>
      <c r="CDK484" s="49"/>
      <c r="CDL484" s="49"/>
      <c r="CDM484" s="49"/>
      <c r="CDN484" s="49"/>
      <c r="CDO484" s="49"/>
      <c r="CDP484" s="49"/>
      <c r="CDQ484" s="49"/>
      <c r="CDR484" s="49"/>
      <c r="CDS484" s="49"/>
      <c r="CDT484" s="49"/>
      <c r="CDU484" s="49"/>
      <c r="CDV484" s="49"/>
      <c r="CDW484" s="49"/>
      <c r="CDX484" s="49"/>
      <c r="CDY484" s="49"/>
      <c r="CDZ484" s="49"/>
      <c r="CEA484" s="49"/>
      <c r="CEB484" s="49"/>
      <c r="CEC484" s="49"/>
      <c r="CED484" s="49"/>
      <c r="CEE484" s="49"/>
      <c r="CEF484" s="49"/>
      <c r="CEG484" s="49"/>
      <c r="CEH484" s="49"/>
      <c r="CEI484" s="49"/>
      <c r="CEJ484" s="49"/>
      <c r="CEK484" s="49"/>
      <c r="CEL484" s="49"/>
      <c r="CEM484" s="49"/>
      <c r="CEN484" s="49"/>
      <c r="CEO484" s="49"/>
      <c r="CEP484" s="49"/>
      <c r="CEQ484" s="49"/>
      <c r="CER484" s="49"/>
      <c r="CES484" s="49"/>
      <c r="CET484" s="49"/>
      <c r="CEU484" s="49"/>
      <c r="CEV484" s="49"/>
      <c r="CEW484" s="49"/>
      <c r="CEX484" s="49"/>
      <c r="CEY484" s="49"/>
      <c r="CEZ484" s="49"/>
      <c r="CFA484" s="49"/>
      <c r="CFB484" s="49"/>
      <c r="CFC484" s="49"/>
      <c r="CFD484" s="49"/>
      <c r="CFE484" s="49"/>
      <c r="CFF484" s="49"/>
      <c r="CFG484" s="49"/>
      <c r="CFH484" s="49"/>
      <c r="CFI484" s="49"/>
      <c r="CFJ484" s="49"/>
      <c r="CFK484" s="49"/>
      <c r="CFL484" s="49"/>
      <c r="CFM484" s="49"/>
      <c r="CFN484" s="49"/>
      <c r="CFO484" s="49"/>
      <c r="CFP484" s="49"/>
      <c r="CFQ484" s="49"/>
      <c r="CFR484" s="49"/>
      <c r="CFS484" s="49"/>
      <c r="CFT484" s="49"/>
      <c r="CFU484" s="49"/>
      <c r="CFV484" s="49"/>
      <c r="CFW484" s="49"/>
      <c r="CFX484" s="49"/>
      <c r="CFY484" s="49"/>
      <c r="CFZ484" s="49"/>
      <c r="CGA484" s="49"/>
      <c r="CGB484" s="49"/>
      <c r="CGC484" s="49"/>
      <c r="CGD484" s="49"/>
      <c r="CGE484" s="49"/>
      <c r="CGF484" s="49"/>
      <c r="CGG484" s="49"/>
      <c r="CGH484" s="49"/>
      <c r="CGI484" s="49"/>
      <c r="CGJ484" s="49"/>
      <c r="CGK484" s="49"/>
      <c r="CGL484" s="49"/>
      <c r="CGM484" s="49"/>
      <c r="CGN484" s="49"/>
      <c r="CGO484" s="49"/>
      <c r="CGP484" s="49"/>
      <c r="CGQ484" s="49"/>
      <c r="CGR484" s="49"/>
      <c r="CGS484" s="49"/>
      <c r="CGT484" s="49"/>
      <c r="CGU484" s="49"/>
      <c r="CGV484" s="49"/>
      <c r="CGW484" s="49"/>
      <c r="CGX484" s="49"/>
      <c r="CGY484" s="49"/>
      <c r="CGZ484" s="49"/>
      <c r="CHA484" s="49"/>
      <c r="CHB484" s="49"/>
      <c r="CHC484" s="49"/>
      <c r="CHD484" s="49"/>
      <c r="CHE484" s="49"/>
      <c r="CHF484" s="49"/>
      <c r="CHG484" s="49"/>
      <c r="CHH484" s="49"/>
      <c r="CHI484" s="49"/>
      <c r="CHJ484" s="49"/>
      <c r="CHK484" s="49"/>
      <c r="CHL484" s="49"/>
      <c r="CHM484" s="49"/>
      <c r="CHN484" s="49"/>
      <c r="CHO484" s="49"/>
      <c r="CHP484" s="49"/>
      <c r="CHQ484" s="49"/>
      <c r="CHR484" s="49"/>
      <c r="CHS484" s="49"/>
      <c r="CHT484" s="49"/>
      <c r="CHU484" s="49"/>
      <c r="CHV484" s="49"/>
      <c r="CHW484" s="49"/>
      <c r="CHX484" s="49"/>
      <c r="CHY484" s="49"/>
      <c r="CHZ484" s="49"/>
      <c r="CIA484" s="49"/>
      <c r="CIB484" s="49"/>
      <c r="CIC484" s="49"/>
      <c r="CID484" s="49"/>
      <c r="CIE484" s="49"/>
      <c r="CIF484" s="49"/>
      <c r="CIG484" s="49"/>
      <c r="CIH484" s="49"/>
      <c r="CII484" s="49"/>
      <c r="CIJ484" s="49"/>
      <c r="CIK484" s="49"/>
      <c r="CIL484" s="49"/>
      <c r="CIM484" s="49"/>
      <c r="CIN484" s="49"/>
      <c r="CIO484" s="49"/>
      <c r="CIP484" s="49"/>
      <c r="CIQ484" s="49"/>
      <c r="CIR484" s="49"/>
      <c r="CIS484" s="49"/>
      <c r="CIT484" s="49"/>
      <c r="CIU484" s="49"/>
      <c r="CIV484" s="49"/>
      <c r="CIW484" s="49"/>
      <c r="CIX484" s="49"/>
      <c r="CIY484" s="49"/>
      <c r="CIZ484" s="49"/>
      <c r="CJA484" s="49"/>
      <c r="CJB484" s="49"/>
      <c r="CJC484" s="49"/>
      <c r="CJD484" s="49"/>
      <c r="CJE484" s="49"/>
      <c r="CJF484" s="49"/>
      <c r="CJG484" s="49"/>
      <c r="CJH484" s="49"/>
      <c r="CJI484" s="49"/>
      <c r="CJJ484" s="49"/>
      <c r="CJK484" s="49"/>
      <c r="CJL484" s="49"/>
      <c r="CJM484" s="49"/>
      <c r="CJN484" s="49"/>
      <c r="CJO484" s="49"/>
      <c r="CJP484" s="49"/>
      <c r="CJQ484" s="49"/>
      <c r="CJR484" s="49"/>
      <c r="CJS484" s="49"/>
      <c r="CJT484" s="49"/>
      <c r="CJU484" s="49"/>
      <c r="CJV484" s="49"/>
      <c r="CJW484" s="49"/>
      <c r="CJX484" s="49"/>
      <c r="CJY484" s="49"/>
      <c r="CJZ484" s="49"/>
      <c r="CKA484" s="49"/>
      <c r="CKB484" s="49"/>
      <c r="CKC484" s="49"/>
      <c r="CKD484" s="49"/>
      <c r="CKE484" s="49"/>
      <c r="CKF484" s="49"/>
      <c r="CKG484" s="49"/>
      <c r="CKH484" s="49"/>
      <c r="CKI484" s="49"/>
      <c r="CKJ484" s="49"/>
      <c r="CKK484" s="49"/>
      <c r="CKL484" s="49"/>
      <c r="CKM484" s="49"/>
      <c r="CKN484" s="49"/>
      <c r="CKO484" s="49"/>
      <c r="CKP484" s="49"/>
      <c r="CKQ484" s="49"/>
      <c r="CKR484" s="49"/>
      <c r="CKS484" s="49"/>
      <c r="CKT484" s="49"/>
      <c r="CKU484" s="49"/>
      <c r="CKV484" s="49"/>
      <c r="CKW484" s="49"/>
      <c r="CKX484" s="49"/>
      <c r="CKY484" s="49"/>
      <c r="CKZ484" s="49"/>
      <c r="CLA484" s="49"/>
      <c r="CLB484" s="49"/>
      <c r="CLC484" s="49"/>
      <c r="CLD484" s="49"/>
      <c r="CLE484" s="49"/>
      <c r="CLF484" s="49"/>
      <c r="CLG484" s="49"/>
      <c r="CLH484" s="49"/>
      <c r="CLI484" s="49"/>
      <c r="CLJ484" s="49"/>
      <c r="CLK484" s="49"/>
      <c r="CLL484" s="49"/>
      <c r="CLM484" s="49"/>
      <c r="CLN484" s="49"/>
      <c r="CLO484" s="49"/>
      <c r="CLP484" s="49"/>
      <c r="CLQ484" s="49"/>
      <c r="CLR484" s="49"/>
      <c r="CLS484" s="49"/>
      <c r="CLT484" s="49"/>
      <c r="CLU484" s="49"/>
      <c r="CLV484" s="49"/>
      <c r="CLW484" s="49"/>
      <c r="CLX484" s="49"/>
      <c r="CLY484" s="49"/>
      <c r="CLZ484" s="49"/>
      <c r="CMA484" s="49"/>
      <c r="CMB484" s="49"/>
      <c r="CMC484" s="49"/>
      <c r="CMD484" s="49"/>
      <c r="CME484" s="49"/>
      <c r="CMF484" s="49"/>
      <c r="CMG484" s="49"/>
      <c r="CMH484" s="49"/>
      <c r="CMI484" s="49"/>
      <c r="CMJ484" s="49"/>
      <c r="CMK484" s="49"/>
      <c r="CML484" s="49"/>
      <c r="CMM484" s="49"/>
      <c r="CMN484" s="49"/>
      <c r="CMO484" s="49"/>
      <c r="CMP484" s="49"/>
      <c r="CMQ484" s="49"/>
      <c r="CMR484" s="49"/>
      <c r="CMS484" s="49"/>
      <c r="CMT484" s="49"/>
      <c r="CMU484" s="49"/>
      <c r="CMV484" s="49"/>
      <c r="CMW484" s="49"/>
      <c r="CMX484" s="49"/>
      <c r="CMY484" s="49"/>
      <c r="CMZ484" s="49"/>
      <c r="CNA484" s="49"/>
      <c r="CNB484" s="49"/>
      <c r="CNC484" s="49"/>
      <c r="CND484" s="49"/>
      <c r="CNE484" s="49"/>
      <c r="CNF484" s="49"/>
      <c r="CNG484" s="49"/>
      <c r="CNH484" s="49"/>
      <c r="CNI484" s="49"/>
      <c r="CNJ484" s="49"/>
      <c r="CNK484" s="49"/>
      <c r="CNL484" s="49"/>
      <c r="CNM484" s="49"/>
      <c r="CNN484" s="49"/>
      <c r="CNO484" s="49"/>
      <c r="CNP484" s="49"/>
      <c r="CNQ484" s="49"/>
      <c r="CNR484" s="49"/>
      <c r="CNS484" s="49"/>
      <c r="CNT484" s="49"/>
      <c r="CNU484" s="49"/>
      <c r="CNV484" s="49"/>
      <c r="CNW484" s="49"/>
      <c r="CNX484" s="49"/>
      <c r="CNY484" s="49"/>
      <c r="CNZ484" s="49"/>
      <c r="COA484" s="49"/>
      <c r="COB484" s="49"/>
      <c r="COC484" s="49"/>
      <c r="COD484" s="49"/>
      <c r="COE484" s="49"/>
      <c r="COF484" s="49"/>
      <c r="COG484" s="49"/>
      <c r="COH484" s="49"/>
      <c r="COI484" s="49"/>
      <c r="COJ484" s="49"/>
      <c r="COK484" s="49"/>
      <c r="COL484" s="49"/>
      <c r="COM484" s="49"/>
      <c r="CON484" s="49"/>
      <c r="COO484" s="49"/>
      <c r="COP484" s="49"/>
      <c r="COQ484" s="49"/>
      <c r="COR484" s="49"/>
      <c r="COS484" s="49"/>
      <c r="COT484" s="49"/>
      <c r="COU484" s="49"/>
      <c r="COV484" s="49"/>
      <c r="COW484" s="49"/>
      <c r="COX484" s="49"/>
      <c r="COY484" s="49"/>
      <c r="COZ484" s="49"/>
      <c r="CPA484" s="49"/>
      <c r="CPB484" s="49"/>
      <c r="CPC484" s="49"/>
      <c r="CPD484" s="49"/>
      <c r="CPE484" s="49"/>
      <c r="CPF484" s="49"/>
      <c r="CPG484" s="49"/>
      <c r="CPH484" s="49"/>
      <c r="CPI484" s="49"/>
      <c r="CPJ484" s="49"/>
      <c r="CPK484" s="49"/>
      <c r="CPL484" s="49"/>
      <c r="CPM484" s="49"/>
      <c r="CPN484" s="49"/>
      <c r="CPO484" s="49"/>
      <c r="CPP484" s="49"/>
      <c r="CPQ484" s="49"/>
      <c r="CPR484" s="49"/>
      <c r="CPS484" s="49"/>
      <c r="CPT484" s="49"/>
      <c r="CPU484" s="49"/>
      <c r="CPV484" s="49"/>
      <c r="CPW484" s="49"/>
      <c r="CPX484" s="49"/>
      <c r="CPY484" s="49"/>
      <c r="CPZ484" s="49"/>
      <c r="CQA484" s="49"/>
      <c r="CQB484" s="49"/>
      <c r="CQC484" s="49"/>
      <c r="CQD484" s="49"/>
      <c r="CQE484" s="49"/>
      <c r="CQF484" s="49"/>
      <c r="CQG484" s="49"/>
      <c r="CQH484" s="49"/>
      <c r="CQI484" s="49"/>
      <c r="CQJ484" s="49"/>
      <c r="CQK484" s="49"/>
      <c r="CQL484" s="49"/>
      <c r="CQM484" s="49"/>
      <c r="CQN484" s="49"/>
      <c r="CQO484" s="49"/>
      <c r="CQP484" s="49"/>
      <c r="CQQ484" s="49"/>
      <c r="CQR484" s="49"/>
      <c r="CQS484" s="49"/>
      <c r="CQT484" s="49"/>
      <c r="CQU484" s="49"/>
      <c r="CQV484" s="49"/>
      <c r="CQW484" s="49"/>
      <c r="CQX484" s="49"/>
      <c r="CQY484" s="49"/>
      <c r="CQZ484" s="49"/>
      <c r="CRA484" s="49"/>
      <c r="CRB484" s="49"/>
      <c r="CRC484" s="49"/>
      <c r="CRD484" s="49"/>
      <c r="CRE484" s="49"/>
      <c r="CRF484" s="49"/>
      <c r="CRG484" s="49"/>
      <c r="CRH484" s="49"/>
      <c r="CRI484" s="49"/>
      <c r="CRJ484" s="49"/>
      <c r="CRK484" s="49"/>
      <c r="CRL484" s="49"/>
      <c r="CRM484" s="49"/>
      <c r="CRN484" s="49"/>
      <c r="CRO484" s="49"/>
      <c r="CRP484" s="49"/>
      <c r="CRQ484" s="49"/>
      <c r="CRR484" s="49"/>
      <c r="CRS484" s="49"/>
      <c r="CRT484" s="49"/>
      <c r="CRU484" s="49"/>
      <c r="CRV484" s="49"/>
      <c r="CRW484" s="49"/>
      <c r="CRX484" s="49"/>
      <c r="CRY484" s="49"/>
      <c r="CRZ484" s="49"/>
      <c r="CSA484" s="49"/>
      <c r="CSB484" s="49"/>
      <c r="CSC484" s="49"/>
      <c r="CSD484" s="49"/>
      <c r="CSE484" s="49"/>
      <c r="CSF484" s="49"/>
      <c r="CSG484" s="49"/>
      <c r="CSH484" s="49"/>
      <c r="CSI484" s="49"/>
      <c r="CSJ484" s="49"/>
      <c r="CSK484" s="49"/>
      <c r="CSL484" s="49"/>
      <c r="CSM484" s="49"/>
      <c r="CSN484" s="49"/>
      <c r="CSO484" s="49"/>
      <c r="CSP484" s="49"/>
      <c r="CSQ484" s="49"/>
      <c r="CSR484" s="49"/>
      <c r="CSS484" s="49"/>
      <c r="CST484" s="49"/>
      <c r="CSU484" s="49"/>
      <c r="CSV484" s="49"/>
      <c r="CSW484" s="49"/>
      <c r="CSX484" s="49"/>
      <c r="CSY484" s="49"/>
      <c r="CSZ484" s="49"/>
      <c r="CTA484" s="49"/>
      <c r="CTB484" s="49"/>
      <c r="CTC484" s="49"/>
      <c r="CTD484" s="49"/>
      <c r="CTE484" s="49"/>
      <c r="CTF484" s="49"/>
      <c r="CTG484" s="49"/>
      <c r="CTH484" s="49"/>
      <c r="CTI484" s="49"/>
      <c r="CTJ484" s="49"/>
      <c r="CTK484" s="49"/>
      <c r="CTL484" s="49"/>
      <c r="CTM484" s="49"/>
      <c r="CTN484" s="49"/>
      <c r="CTO484" s="49"/>
      <c r="CTP484" s="49"/>
      <c r="CTQ484" s="49"/>
      <c r="CTR484" s="49"/>
      <c r="CTS484" s="49"/>
      <c r="CTT484" s="49"/>
      <c r="CTU484" s="49"/>
      <c r="CTV484" s="49"/>
      <c r="CTW484" s="49"/>
      <c r="CTX484" s="49"/>
      <c r="CTY484" s="49"/>
      <c r="CTZ484" s="49"/>
      <c r="CUA484" s="49"/>
      <c r="CUB484" s="49"/>
      <c r="CUC484" s="49"/>
      <c r="CUD484" s="49"/>
      <c r="CUE484" s="49"/>
      <c r="CUF484" s="49"/>
      <c r="CUG484" s="49"/>
      <c r="CUH484" s="49"/>
      <c r="CUI484" s="49"/>
      <c r="CUJ484" s="49"/>
      <c r="CUK484" s="49"/>
      <c r="CUL484" s="49"/>
      <c r="CUM484" s="49"/>
      <c r="CUN484" s="49"/>
      <c r="CUO484" s="49"/>
      <c r="CUP484" s="49"/>
      <c r="CUQ484" s="49"/>
      <c r="CUR484" s="49"/>
      <c r="CUS484" s="49"/>
      <c r="CUT484" s="49"/>
      <c r="CUU484" s="49"/>
      <c r="CUV484" s="49"/>
      <c r="CUW484" s="49"/>
      <c r="CUX484" s="49"/>
      <c r="CUY484" s="49"/>
      <c r="CUZ484" s="49"/>
      <c r="CVA484" s="49"/>
      <c r="CVB484" s="49"/>
      <c r="CVC484" s="49"/>
      <c r="CVD484" s="49"/>
      <c r="CVE484" s="49"/>
      <c r="CVF484" s="49"/>
      <c r="CVG484" s="49"/>
      <c r="CVH484" s="49"/>
      <c r="CVI484" s="49"/>
      <c r="CVJ484" s="49"/>
      <c r="CVK484" s="49"/>
      <c r="CVL484" s="49"/>
      <c r="CVM484" s="49"/>
      <c r="CVN484" s="49"/>
      <c r="CVO484" s="49"/>
      <c r="CVP484" s="49"/>
      <c r="CVQ484" s="49"/>
      <c r="CVR484" s="49"/>
      <c r="CVS484" s="49"/>
      <c r="CVT484" s="49"/>
      <c r="CVU484" s="49"/>
      <c r="CVV484" s="49"/>
      <c r="CVW484" s="49"/>
      <c r="CVX484" s="49"/>
      <c r="CVY484" s="49"/>
      <c r="CVZ484" s="49"/>
      <c r="CWA484" s="49"/>
      <c r="CWB484" s="49"/>
      <c r="CWC484" s="49"/>
      <c r="CWD484" s="49"/>
      <c r="CWE484" s="49"/>
      <c r="CWF484" s="49"/>
      <c r="CWG484" s="49"/>
      <c r="CWH484" s="49"/>
      <c r="CWI484" s="49"/>
      <c r="CWJ484" s="49"/>
      <c r="CWK484" s="49"/>
      <c r="CWL484" s="49"/>
      <c r="CWM484" s="49"/>
      <c r="CWN484" s="49"/>
      <c r="CWO484" s="49"/>
      <c r="CWP484" s="49"/>
      <c r="CWQ484" s="49"/>
      <c r="CWR484" s="49"/>
      <c r="CWS484" s="49"/>
      <c r="CWT484" s="49"/>
      <c r="CWU484" s="49"/>
      <c r="CWV484" s="49"/>
      <c r="CWW484" s="49"/>
      <c r="CWX484" s="49"/>
      <c r="CWY484" s="49"/>
      <c r="CWZ484" s="49"/>
      <c r="CXA484" s="49"/>
      <c r="CXB484" s="49"/>
      <c r="CXC484" s="49"/>
      <c r="CXD484" s="49"/>
      <c r="CXE484" s="49"/>
      <c r="CXF484" s="49"/>
      <c r="CXG484" s="49"/>
      <c r="CXH484" s="49"/>
      <c r="CXI484" s="49"/>
      <c r="CXJ484" s="49"/>
      <c r="CXK484" s="49"/>
      <c r="CXL484" s="49"/>
      <c r="CXM484" s="49"/>
      <c r="CXN484" s="49"/>
      <c r="CXO484" s="49"/>
      <c r="CXP484" s="49"/>
      <c r="CXQ484" s="49"/>
      <c r="CXR484" s="49"/>
      <c r="CXS484" s="49"/>
      <c r="CXT484" s="49"/>
      <c r="CXU484" s="49"/>
      <c r="CXV484" s="49"/>
      <c r="CXW484" s="49"/>
      <c r="CXX484" s="49"/>
      <c r="CXY484" s="49"/>
      <c r="CXZ484" s="49"/>
      <c r="CYA484" s="49"/>
      <c r="CYB484" s="49"/>
      <c r="CYC484" s="49"/>
      <c r="CYD484" s="49"/>
      <c r="CYE484" s="49"/>
      <c r="CYF484" s="49"/>
      <c r="CYG484" s="49"/>
      <c r="CYH484" s="49"/>
      <c r="CYI484" s="49"/>
      <c r="CYJ484" s="49"/>
      <c r="CYK484" s="49"/>
      <c r="CYL484" s="49"/>
      <c r="CYM484" s="49"/>
      <c r="CYN484" s="49"/>
      <c r="CYO484" s="49"/>
      <c r="CYP484" s="49"/>
      <c r="CYQ484" s="49"/>
      <c r="CYR484" s="49"/>
      <c r="CYS484" s="49"/>
      <c r="CYT484" s="49"/>
      <c r="CYU484" s="49"/>
      <c r="CYV484" s="49"/>
      <c r="CYW484" s="49"/>
      <c r="CYX484" s="49"/>
      <c r="CYY484" s="49"/>
      <c r="CYZ484" s="49"/>
      <c r="CZA484" s="49"/>
      <c r="CZB484" s="49"/>
      <c r="CZC484" s="49"/>
      <c r="CZD484" s="49"/>
      <c r="CZE484" s="49"/>
      <c r="CZF484" s="49"/>
      <c r="CZG484" s="49"/>
      <c r="CZH484" s="49"/>
      <c r="CZI484" s="49"/>
      <c r="CZJ484" s="49"/>
      <c r="CZK484" s="49"/>
      <c r="CZL484" s="49"/>
      <c r="CZM484" s="49"/>
      <c r="CZN484" s="49"/>
      <c r="CZO484" s="49"/>
      <c r="CZP484" s="49"/>
      <c r="CZQ484" s="49"/>
      <c r="CZR484" s="49"/>
      <c r="CZS484" s="49"/>
      <c r="CZT484" s="49"/>
      <c r="CZU484" s="49"/>
      <c r="CZV484" s="49"/>
      <c r="CZW484" s="49"/>
      <c r="CZX484" s="49"/>
      <c r="CZY484" s="49"/>
      <c r="CZZ484" s="49"/>
      <c r="DAA484" s="49"/>
      <c r="DAB484" s="49"/>
      <c r="DAC484" s="49"/>
      <c r="DAD484" s="49"/>
      <c r="DAE484" s="49"/>
      <c r="DAF484" s="49"/>
      <c r="DAG484" s="49"/>
      <c r="DAH484" s="49"/>
      <c r="DAI484" s="49"/>
      <c r="DAJ484" s="49"/>
      <c r="DAK484" s="49"/>
      <c r="DAL484" s="49"/>
      <c r="DAM484" s="49"/>
      <c r="DAN484" s="49"/>
      <c r="DAO484" s="49"/>
      <c r="DAP484" s="49"/>
      <c r="DAQ484" s="49"/>
      <c r="DAR484" s="49"/>
      <c r="DAS484" s="49"/>
      <c r="DAT484" s="49"/>
      <c r="DAU484" s="49"/>
      <c r="DAV484" s="49"/>
      <c r="DAW484" s="49"/>
      <c r="DAX484" s="49"/>
      <c r="DAY484" s="49"/>
      <c r="DAZ484" s="49"/>
      <c r="DBA484" s="49"/>
      <c r="DBB484" s="49"/>
      <c r="DBC484" s="49"/>
      <c r="DBD484" s="49"/>
      <c r="DBE484" s="49"/>
      <c r="DBF484" s="49"/>
      <c r="DBG484" s="49"/>
      <c r="DBH484" s="49"/>
      <c r="DBI484" s="49"/>
      <c r="DBJ484" s="49"/>
      <c r="DBK484" s="49"/>
      <c r="DBL484" s="49"/>
      <c r="DBM484" s="49"/>
      <c r="DBN484" s="49"/>
      <c r="DBO484" s="49"/>
      <c r="DBP484" s="49"/>
      <c r="DBQ484" s="49"/>
      <c r="DBR484" s="49"/>
      <c r="DBS484" s="49"/>
      <c r="DBT484" s="49"/>
      <c r="DBU484" s="49"/>
      <c r="DBV484" s="49"/>
      <c r="DBW484" s="49"/>
      <c r="DBX484" s="49"/>
      <c r="DBY484" s="49"/>
      <c r="DBZ484" s="49"/>
      <c r="DCA484" s="49"/>
      <c r="DCB484" s="49"/>
      <c r="DCC484" s="49"/>
      <c r="DCD484" s="49"/>
      <c r="DCE484" s="49"/>
      <c r="DCF484" s="49"/>
      <c r="DCG484" s="49"/>
      <c r="DCH484" s="49"/>
      <c r="DCI484" s="49"/>
      <c r="DCJ484" s="49"/>
      <c r="DCK484" s="49"/>
      <c r="DCL484" s="49"/>
      <c r="DCM484" s="49"/>
      <c r="DCN484" s="49"/>
      <c r="DCO484" s="49"/>
      <c r="DCP484" s="49"/>
      <c r="DCQ484" s="49"/>
      <c r="DCR484" s="49"/>
      <c r="DCS484" s="49"/>
      <c r="DCT484" s="49"/>
      <c r="DCU484" s="49"/>
      <c r="DCV484" s="49"/>
      <c r="DCW484" s="49"/>
      <c r="DCX484" s="49"/>
      <c r="DCY484" s="49"/>
      <c r="DCZ484" s="49"/>
      <c r="DDA484" s="49"/>
      <c r="DDB484" s="49"/>
      <c r="DDC484" s="49"/>
      <c r="DDD484" s="49"/>
      <c r="DDE484" s="49"/>
      <c r="DDF484" s="49"/>
      <c r="DDG484" s="49"/>
      <c r="DDH484" s="49"/>
      <c r="DDI484" s="49"/>
      <c r="DDJ484" s="49"/>
      <c r="DDK484" s="49"/>
      <c r="DDL484" s="49"/>
      <c r="DDM484" s="49"/>
      <c r="DDN484" s="49"/>
      <c r="DDO484" s="49"/>
      <c r="DDP484" s="49"/>
      <c r="DDQ484" s="49"/>
      <c r="DDR484" s="49"/>
      <c r="DDS484" s="49"/>
      <c r="DDT484" s="49"/>
      <c r="DDU484" s="49"/>
      <c r="DDV484" s="49"/>
      <c r="DDW484" s="49"/>
      <c r="DDX484" s="49"/>
      <c r="DDY484" s="49"/>
      <c r="DDZ484" s="49"/>
      <c r="DEA484" s="49"/>
      <c r="DEB484" s="49"/>
      <c r="DEC484" s="49"/>
      <c r="DED484" s="49"/>
      <c r="DEE484" s="49"/>
      <c r="DEF484" s="49"/>
      <c r="DEG484" s="49"/>
      <c r="DEH484" s="49"/>
      <c r="DEI484" s="49"/>
      <c r="DEJ484" s="49"/>
      <c r="DEK484" s="49"/>
      <c r="DEL484" s="49"/>
      <c r="DEM484" s="49"/>
      <c r="DEN484" s="49"/>
      <c r="DEO484" s="49"/>
      <c r="DEP484" s="49"/>
      <c r="DEQ484" s="49"/>
      <c r="DER484" s="49"/>
      <c r="DES484" s="49"/>
      <c r="DET484" s="49"/>
      <c r="DEU484" s="49"/>
      <c r="DEV484" s="49"/>
      <c r="DEW484" s="49"/>
      <c r="DEX484" s="49"/>
      <c r="DEY484" s="49"/>
      <c r="DEZ484" s="49"/>
      <c r="DFA484" s="49"/>
      <c r="DFB484" s="49"/>
      <c r="DFC484" s="49"/>
      <c r="DFD484" s="49"/>
      <c r="DFE484" s="49"/>
      <c r="DFF484" s="49"/>
      <c r="DFG484" s="49"/>
      <c r="DFH484" s="49"/>
      <c r="DFI484" s="49"/>
      <c r="DFJ484" s="49"/>
      <c r="DFK484" s="49"/>
      <c r="DFL484" s="49"/>
      <c r="DFM484" s="49"/>
      <c r="DFN484" s="49"/>
      <c r="DFO484" s="49"/>
      <c r="DFP484" s="49"/>
      <c r="DFQ484" s="49"/>
      <c r="DFR484" s="49"/>
      <c r="DFS484" s="49"/>
      <c r="DFT484" s="49"/>
      <c r="DFU484" s="49"/>
      <c r="DFV484" s="49"/>
      <c r="DFW484" s="49"/>
      <c r="DFX484" s="49"/>
      <c r="DFY484" s="49"/>
      <c r="DFZ484" s="49"/>
      <c r="DGA484" s="49"/>
      <c r="DGB484" s="49"/>
      <c r="DGC484" s="49"/>
      <c r="DGD484" s="49"/>
      <c r="DGE484" s="49"/>
      <c r="DGF484" s="49"/>
      <c r="DGG484" s="49"/>
      <c r="DGH484" s="49"/>
      <c r="DGI484" s="49"/>
      <c r="DGJ484" s="49"/>
      <c r="DGK484" s="49"/>
      <c r="DGL484" s="49"/>
      <c r="DGM484" s="49"/>
      <c r="DGN484" s="49"/>
      <c r="DGO484" s="49"/>
      <c r="DGP484" s="49"/>
      <c r="DGQ484" s="49"/>
      <c r="DGR484" s="49"/>
      <c r="DGS484" s="49"/>
      <c r="DGT484" s="49"/>
      <c r="DGU484" s="49"/>
      <c r="DGV484" s="49"/>
      <c r="DGW484" s="49"/>
      <c r="DGX484" s="49"/>
      <c r="DGY484" s="49"/>
      <c r="DGZ484" s="49"/>
      <c r="DHA484" s="49"/>
      <c r="DHB484" s="49"/>
      <c r="DHC484" s="49"/>
      <c r="DHD484" s="49"/>
      <c r="DHE484" s="49"/>
      <c r="DHF484" s="49"/>
      <c r="DHG484" s="49"/>
      <c r="DHH484" s="49"/>
      <c r="DHI484" s="49"/>
      <c r="DHJ484" s="49"/>
      <c r="DHK484" s="49"/>
      <c r="DHL484" s="49"/>
      <c r="DHM484" s="49"/>
      <c r="DHN484" s="49"/>
      <c r="DHO484" s="49"/>
      <c r="DHP484" s="49"/>
      <c r="DHQ484" s="49"/>
      <c r="DHR484" s="49"/>
      <c r="DHS484" s="49"/>
      <c r="DHT484" s="49"/>
      <c r="DHU484" s="49"/>
      <c r="DHV484" s="49"/>
      <c r="DHW484" s="49"/>
      <c r="DHX484" s="49"/>
      <c r="DHY484" s="49"/>
      <c r="DHZ484" s="49"/>
      <c r="DIA484" s="49"/>
      <c r="DIB484" s="49"/>
      <c r="DIC484" s="49"/>
      <c r="DID484" s="49"/>
      <c r="DIE484" s="49"/>
      <c r="DIF484" s="49"/>
      <c r="DIG484" s="49"/>
      <c r="DIH484" s="49"/>
      <c r="DII484" s="49"/>
      <c r="DIJ484" s="49"/>
      <c r="DIK484" s="49"/>
      <c r="DIL484" s="49"/>
      <c r="DIM484" s="49"/>
      <c r="DIN484" s="49"/>
      <c r="DIO484" s="49"/>
      <c r="DIP484" s="49"/>
      <c r="DIQ484" s="49"/>
      <c r="DIR484" s="49"/>
      <c r="DIS484" s="49"/>
      <c r="DIT484" s="49"/>
      <c r="DIU484" s="49"/>
      <c r="DIV484" s="49"/>
      <c r="DIW484" s="49"/>
      <c r="DIX484" s="49"/>
      <c r="DIY484" s="49"/>
      <c r="DIZ484" s="49"/>
      <c r="DJA484" s="49"/>
      <c r="DJB484" s="49"/>
      <c r="DJC484" s="49"/>
      <c r="DJD484" s="49"/>
      <c r="DJE484" s="49"/>
      <c r="DJF484" s="49"/>
      <c r="DJG484" s="49"/>
      <c r="DJH484" s="49"/>
      <c r="DJI484" s="49"/>
      <c r="DJJ484" s="49"/>
      <c r="DJK484" s="49"/>
      <c r="DJL484" s="49"/>
      <c r="DJM484" s="49"/>
      <c r="DJN484" s="49"/>
      <c r="DJO484" s="49"/>
      <c r="DJP484" s="49"/>
      <c r="DJQ484" s="49"/>
      <c r="DJR484" s="49"/>
      <c r="DJS484" s="49"/>
      <c r="DJT484" s="49"/>
      <c r="DJU484" s="49"/>
      <c r="DJV484" s="49"/>
      <c r="DJW484" s="49"/>
      <c r="DJX484" s="49"/>
      <c r="DJY484" s="49"/>
      <c r="DJZ484" s="49"/>
      <c r="DKA484" s="49"/>
      <c r="DKB484" s="49"/>
      <c r="DKC484" s="49"/>
      <c r="DKD484" s="49"/>
      <c r="DKE484" s="49"/>
      <c r="DKF484" s="49"/>
      <c r="DKG484" s="49"/>
      <c r="DKH484" s="49"/>
      <c r="DKI484" s="49"/>
      <c r="DKJ484" s="49"/>
      <c r="DKK484" s="49"/>
      <c r="DKL484" s="49"/>
      <c r="DKM484" s="49"/>
      <c r="DKN484" s="49"/>
      <c r="DKO484" s="49"/>
      <c r="DKP484" s="49"/>
      <c r="DKQ484" s="49"/>
      <c r="DKR484" s="49"/>
      <c r="DKS484" s="49"/>
      <c r="DKT484" s="49"/>
      <c r="DKU484" s="49"/>
      <c r="DKV484" s="49"/>
      <c r="DKW484" s="49"/>
      <c r="DKX484" s="49"/>
      <c r="DKY484" s="49"/>
      <c r="DKZ484" s="49"/>
      <c r="DLA484" s="49"/>
      <c r="DLB484" s="49"/>
      <c r="DLC484" s="49"/>
      <c r="DLD484" s="49"/>
      <c r="DLE484" s="49"/>
      <c r="DLF484" s="49"/>
      <c r="DLG484" s="49"/>
      <c r="DLH484" s="49"/>
      <c r="DLI484" s="49"/>
      <c r="DLJ484" s="49"/>
      <c r="DLK484" s="49"/>
      <c r="DLL484" s="49"/>
      <c r="DLM484" s="49"/>
      <c r="DLN484" s="49"/>
      <c r="DLO484" s="49"/>
      <c r="DLP484" s="49"/>
      <c r="DLQ484" s="49"/>
      <c r="DLR484" s="49"/>
      <c r="DLS484" s="49"/>
      <c r="DLT484" s="49"/>
      <c r="DLU484" s="49"/>
      <c r="DLV484" s="49"/>
      <c r="DLW484" s="49"/>
      <c r="DLX484" s="49"/>
      <c r="DLY484" s="49"/>
      <c r="DLZ484" s="49"/>
      <c r="DMA484" s="49"/>
      <c r="DMB484" s="49"/>
      <c r="DMC484" s="49"/>
      <c r="DMD484" s="49"/>
      <c r="DME484" s="49"/>
      <c r="DMF484" s="49"/>
      <c r="DMG484" s="49"/>
      <c r="DMH484" s="49"/>
      <c r="DMI484" s="49"/>
      <c r="DMJ484" s="49"/>
      <c r="DMK484" s="49"/>
      <c r="DML484" s="49"/>
      <c r="DMM484" s="49"/>
      <c r="DMN484" s="49"/>
      <c r="DMO484" s="49"/>
      <c r="DMP484" s="49"/>
      <c r="DMQ484" s="49"/>
      <c r="DMR484" s="49"/>
      <c r="DMS484" s="49"/>
      <c r="DMT484" s="49"/>
      <c r="DMU484" s="49"/>
      <c r="DMV484" s="49"/>
      <c r="DMW484" s="49"/>
      <c r="DMX484" s="49"/>
      <c r="DMY484" s="49"/>
      <c r="DMZ484" s="49"/>
      <c r="DNA484" s="49"/>
      <c r="DNB484" s="49"/>
      <c r="DNC484" s="49"/>
      <c r="DND484" s="49"/>
      <c r="DNE484" s="49"/>
      <c r="DNF484" s="49"/>
      <c r="DNG484" s="49"/>
      <c r="DNH484" s="49"/>
      <c r="DNI484" s="49"/>
      <c r="DNJ484" s="49"/>
      <c r="DNK484" s="49"/>
      <c r="DNL484" s="49"/>
      <c r="DNM484" s="49"/>
      <c r="DNN484" s="49"/>
      <c r="DNO484" s="49"/>
      <c r="DNP484" s="49"/>
      <c r="DNQ484" s="49"/>
      <c r="DNR484" s="49"/>
      <c r="DNS484" s="49"/>
      <c r="DNT484" s="49"/>
      <c r="DNU484" s="49"/>
      <c r="DNV484" s="49"/>
      <c r="DNW484" s="49"/>
      <c r="DNX484" s="49"/>
      <c r="DNY484" s="49"/>
      <c r="DNZ484" s="49"/>
      <c r="DOA484" s="49"/>
      <c r="DOB484" s="49"/>
      <c r="DOC484" s="49"/>
      <c r="DOD484" s="49"/>
      <c r="DOE484" s="49"/>
      <c r="DOF484" s="49"/>
      <c r="DOG484" s="49"/>
      <c r="DOH484" s="49"/>
      <c r="DOI484" s="49"/>
      <c r="DOJ484" s="49"/>
      <c r="DOK484" s="49"/>
      <c r="DOL484" s="49"/>
      <c r="DOM484" s="49"/>
      <c r="DON484" s="49"/>
      <c r="DOO484" s="49"/>
      <c r="DOP484" s="49"/>
      <c r="DOQ484" s="49"/>
      <c r="DOR484" s="49"/>
      <c r="DOS484" s="49"/>
      <c r="DOT484" s="49"/>
      <c r="DOU484" s="49"/>
      <c r="DOV484" s="49"/>
      <c r="DOW484" s="49"/>
      <c r="DOX484" s="49"/>
      <c r="DOY484" s="49"/>
      <c r="DOZ484" s="49"/>
      <c r="DPA484" s="49"/>
      <c r="DPB484" s="49"/>
      <c r="DPC484" s="49"/>
      <c r="DPD484" s="49"/>
      <c r="DPE484" s="49"/>
      <c r="DPF484" s="49"/>
      <c r="DPG484" s="49"/>
      <c r="DPH484" s="49"/>
      <c r="DPI484" s="49"/>
      <c r="DPJ484" s="49"/>
      <c r="DPK484" s="49"/>
      <c r="DPL484" s="49"/>
      <c r="DPM484" s="49"/>
      <c r="DPN484" s="49"/>
      <c r="DPO484" s="49"/>
      <c r="DPP484" s="49"/>
      <c r="DPQ484" s="49"/>
      <c r="DPR484" s="49"/>
      <c r="DPS484" s="49"/>
      <c r="DPT484" s="49"/>
      <c r="DPU484" s="49"/>
      <c r="DPV484" s="49"/>
      <c r="DPW484" s="49"/>
      <c r="DPX484" s="49"/>
      <c r="DPY484" s="49"/>
      <c r="DPZ484" s="49"/>
      <c r="DQA484" s="49"/>
      <c r="DQB484" s="49"/>
      <c r="DQC484" s="49"/>
      <c r="DQD484" s="49"/>
      <c r="DQE484" s="49"/>
      <c r="DQF484" s="49"/>
      <c r="DQG484" s="49"/>
      <c r="DQH484" s="49"/>
      <c r="DQI484" s="49"/>
      <c r="DQJ484" s="49"/>
      <c r="DQK484" s="49"/>
      <c r="DQL484" s="49"/>
      <c r="DQM484" s="49"/>
      <c r="DQN484" s="49"/>
      <c r="DQO484" s="49"/>
      <c r="DQP484" s="49"/>
      <c r="DQQ484" s="49"/>
      <c r="DQR484" s="49"/>
      <c r="DQS484" s="49"/>
      <c r="DQT484" s="49"/>
      <c r="DQU484" s="49"/>
      <c r="DQV484" s="49"/>
      <c r="DQW484" s="49"/>
      <c r="DQX484" s="49"/>
      <c r="DQY484" s="49"/>
      <c r="DQZ484" s="49"/>
      <c r="DRA484" s="49"/>
      <c r="DRB484" s="49"/>
      <c r="DRC484" s="49"/>
      <c r="DRD484" s="49"/>
      <c r="DRE484" s="49"/>
      <c r="DRF484" s="49"/>
      <c r="DRG484" s="49"/>
      <c r="DRH484" s="49"/>
      <c r="DRI484" s="49"/>
      <c r="DRJ484" s="49"/>
      <c r="DRK484" s="49"/>
      <c r="DRL484" s="49"/>
      <c r="DRM484" s="49"/>
      <c r="DRN484" s="49"/>
      <c r="DRO484" s="49"/>
      <c r="DRP484" s="49"/>
      <c r="DRQ484" s="49"/>
      <c r="DRR484" s="49"/>
      <c r="DRS484" s="49"/>
      <c r="DRT484" s="49"/>
      <c r="DRU484" s="49"/>
      <c r="DRV484" s="49"/>
      <c r="DRW484" s="49"/>
      <c r="DRX484" s="49"/>
      <c r="DRY484" s="49"/>
      <c r="DRZ484" s="49"/>
      <c r="DSA484" s="49"/>
      <c r="DSB484" s="49"/>
      <c r="DSC484" s="49"/>
      <c r="DSD484" s="49"/>
      <c r="DSE484" s="49"/>
      <c r="DSF484" s="49"/>
      <c r="DSG484" s="49"/>
      <c r="DSH484" s="49"/>
      <c r="DSI484" s="49"/>
      <c r="DSJ484" s="49"/>
      <c r="DSK484" s="49"/>
      <c r="DSL484" s="49"/>
      <c r="DSM484" s="49"/>
      <c r="DSN484" s="49"/>
      <c r="DSO484" s="49"/>
      <c r="DSP484" s="49"/>
      <c r="DSQ484" s="49"/>
      <c r="DSR484" s="49"/>
      <c r="DSS484" s="49"/>
      <c r="DST484" s="49"/>
      <c r="DSU484" s="49"/>
      <c r="DSV484" s="49"/>
      <c r="DSW484" s="49"/>
      <c r="DSX484" s="49"/>
      <c r="DSY484" s="49"/>
      <c r="DSZ484" s="49"/>
      <c r="DTA484" s="49"/>
      <c r="DTB484" s="49"/>
      <c r="DTC484" s="49"/>
      <c r="DTD484" s="49"/>
      <c r="DTE484" s="49"/>
      <c r="DTF484" s="49"/>
      <c r="DTG484" s="49"/>
      <c r="DTH484" s="49"/>
      <c r="DTI484" s="49"/>
      <c r="DTJ484" s="49"/>
      <c r="DTK484" s="49"/>
      <c r="DTL484" s="49"/>
      <c r="DTM484" s="49"/>
      <c r="DTN484" s="49"/>
      <c r="DTO484" s="49"/>
      <c r="DTP484" s="49"/>
      <c r="DTQ484" s="49"/>
      <c r="DTR484" s="49"/>
      <c r="DTS484" s="49"/>
      <c r="DTT484" s="49"/>
      <c r="DTU484" s="49"/>
      <c r="DTV484" s="49"/>
      <c r="DTW484" s="49"/>
      <c r="DTX484" s="49"/>
      <c r="DTY484" s="49"/>
      <c r="DTZ484" s="49"/>
      <c r="DUA484" s="49"/>
      <c r="DUB484" s="49"/>
      <c r="DUC484" s="49"/>
      <c r="DUD484" s="49"/>
      <c r="DUE484" s="49"/>
      <c r="DUF484" s="49"/>
      <c r="DUG484" s="49"/>
      <c r="DUH484" s="49"/>
      <c r="DUI484" s="49"/>
      <c r="DUJ484" s="49"/>
      <c r="DUK484" s="49"/>
      <c r="DUL484" s="49"/>
      <c r="DUM484" s="49"/>
      <c r="DUN484" s="49"/>
      <c r="DUO484" s="49"/>
      <c r="DUP484" s="49"/>
      <c r="DUQ484" s="49"/>
      <c r="DUR484" s="49"/>
      <c r="DUS484" s="49"/>
      <c r="DUT484" s="49"/>
      <c r="DUU484" s="49"/>
      <c r="DUV484" s="49"/>
      <c r="DUW484" s="49"/>
      <c r="DUX484" s="49"/>
      <c r="DUY484" s="49"/>
      <c r="DUZ484" s="49"/>
      <c r="DVA484" s="49"/>
      <c r="DVB484" s="49"/>
      <c r="DVC484" s="49"/>
      <c r="DVD484" s="49"/>
      <c r="DVE484" s="49"/>
      <c r="DVF484" s="49"/>
      <c r="DVG484" s="49"/>
      <c r="DVH484" s="49"/>
      <c r="DVI484" s="49"/>
      <c r="DVJ484" s="49"/>
      <c r="DVK484" s="49"/>
      <c r="DVL484" s="49"/>
      <c r="DVM484" s="49"/>
      <c r="DVN484" s="49"/>
      <c r="DVO484" s="49"/>
      <c r="DVP484" s="49"/>
      <c r="DVQ484" s="49"/>
      <c r="DVR484" s="49"/>
      <c r="DVS484" s="49"/>
      <c r="DVT484" s="49"/>
      <c r="DVU484" s="49"/>
      <c r="DVV484" s="49"/>
      <c r="DVW484" s="49"/>
      <c r="DVX484" s="49"/>
      <c r="DVY484" s="49"/>
      <c r="DVZ484" s="49"/>
      <c r="DWA484" s="49"/>
      <c r="DWB484" s="49"/>
      <c r="DWC484" s="49"/>
      <c r="DWD484" s="49"/>
      <c r="DWE484" s="49"/>
      <c r="DWF484" s="49"/>
      <c r="DWG484" s="49"/>
      <c r="DWH484" s="49"/>
      <c r="DWI484" s="49"/>
      <c r="DWJ484" s="49"/>
      <c r="DWK484" s="49"/>
      <c r="DWL484" s="49"/>
      <c r="DWM484" s="49"/>
      <c r="DWN484" s="49"/>
      <c r="DWO484" s="49"/>
      <c r="DWP484" s="49"/>
      <c r="DWQ484" s="49"/>
      <c r="DWR484" s="49"/>
      <c r="DWS484" s="49"/>
      <c r="DWT484" s="49"/>
      <c r="DWU484" s="49"/>
      <c r="DWV484" s="49"/>
      <c r="DWW484" s="49"/>
      <c r="DWX484" s="49"/>
      <c r="DWY484" s="49"/>
      <c r="DWZ484" s="49"/>
      <c r="DXA484" s="49"/>
      <c r="DXB484" s="49"/>
      <c r="DXC484" s="49"/>
      <c r="DXD484" s="49"/>
      <c r="DXE484" s="49"/>
      <c r="DXF484" s="49"/>
      <c r="DXG484" s="49"/>
      <c r="DXH484" s="49"/>
      <c r="DXI484" s="49"/>
      <c r="DXJ484" s="49"/>
      <c r="DXK484" s="49"/>
      <c r="DXL484" s="49"/>
      <c r="DXM484" s="49"/>
      <c r="DXN484" s="49"/>
      <c r="DXO484" s="49"/>
      <c r="DXP484" s="49"/>
      <c r="DXQ484" s="49"/>
      <c r="DXR484" s="49"/>
      <c r="DXS484" s="49"/>
      <c r="DXT484" s="49"/>
      <c r="DXU484" s="49"/>
      <c r="DXV484" s="49"/>
      <c r="DXW484" s="49"/>
      <c r="DXX484" s="49"/>
      <c r="DXY484" s="49"/>
      <c r="DXZ484" s="49"/>
      <c r="DYA484" s="49"/>
      <c r="DYB484" s="49"/>
      <c r="DYC484" s="49"/>
      <c r="DYD484" s="49"/>
      <c r="DYE484" s="49"/>
      <c r="DYF484" s="49"/>
      <c r="DYG484" s="49"/>
      <c r="DYH484" s="49"/>
      <c r="DYI484" s="49"/>
      <c r="DYJ484" s="49"/>
      <c r="DYK484" s="49"/>
      <c r="DYL484" s="49"/>
      <c r="DYM484" s="49"/>
      <c r="DYN484" s="49"/>
      <c r="DYO484" s="49"/>
      <c r="DYP484" s="49"/>
      <c r="DYQ484" s="49"/>
      <c r="DYR484" s="49"/>
      <c r="DYS484" s="49"/>
      <c r="DYT484" s="49"/>
      <c r="DYU484" s="49"/>
      <c r="DYV484" s="49"/>
      <c r="DYW484" s="49"/>
      <c r="DYX484" s="49"/>
      <c r="DYY484" s="49"/>
      <c r="DYZ484" s="49"/>
      <c r="DZA484" s="49"/>
      <c r="DZB484" s="49"/>
      <c r="DZC484" s="49"/>
      <c r="DZD484" s="49"/>
      <c r="DZE484" s="49"/>
      <c r="DZF484" s="49"/>
      <c r="DZG484" s="49"/>
      <c r="DZH484" s="49"/>
      <c r="DZI484" s="49"/>
      <c r="DZJ484" s="49"/>
      <c r="DZK484" s="49"/>
      <c r="DZL484" s="49"/>
      <c r="DZM484" s="49"/>
      <c r="DZN484" s="49"/>
      <c r="DZO484" s="49"/>
      <c r="DZP484" s="49"/>
      <c r="DZQ484" s="49"/>
      <c r="DZR484" s="49"/>
      <c r="DZS484" s="49"/>
      <c r="DZT484" s="49"/>
      <c r="DZU484" s="49"/>
      <c r="DZV484" s="49"/>
      <c r="DZW484" s="49"/>
      <c r="DZX484" s="49"/>
      <c r="DZY484" s="49"/>
      <c r="DZZ484" s="49"/>
      <c r="EAA484" s="49"/>
      <c r="EAB484" s="49"/>
      <c r="EAC484" s="49"/>
      <c r="EAD484" s="49"/>
      <c r="EAE484" s="49"/>
      <c r="EAF484" s="49"/>
      <c r="EAG484" s="49"/>
      <c r="EAH484" s="49"/>
      <c r="EAI484" s="49"/>
      <c r="EAJ484" s="49"/>
      <c r="EAK484" s="49"/>
      <c r="EAL484" s="49"/>
      <c r="EAM484" s="49"/>
      <c r="EAN484" s="49"/>
      <c r="EAO484" s="49"/>
      <c r="EAP484" s="49"/>
      <c r="EAQ484" s="49"/>
      <c r="EAR484" s="49"/>
      <c r="EAS484" s="49"/>
      <c r="EAT484" s="49"/>
      <c r="EAU484" s="49"/>
      <c r="EAV484" s="49"/>
      <c r="EAW484" s="49"/>
      <c r="EAX484" s="49"/>
      <c r="EAY484" s="49"/>
      <c r="EAZ484" s="49"/>
      <c r="EBA484" s="49"/>
      <c r="EBB484" s="49"/>
      <c r="EBC484" s="49"/>
      <c r="EBD484" s="49"/>
      <c r="EBE484" s="49"/>
      <c r="EBF484" s="49"/>
      <c r="EBG484" s="49"/>
      <c r="EBH484" s="49"/>
      <c r="EBI484" s="49"/>
      <c r="EBJ484" s="49"/>
      <c r="EBK484" s="49"/>
      <c r="EBL484" s="49"/>
      <c r="EBM484" s="49"/>
      <c r="EBN484" s="49"/>
      <c r="EBO484" s="49"/>
      <c r="EBP484" s="49"/>
      <c r="EBQ484" s="49"/>
      <c r="EBR484" s="49"/>
      <c r="EBS484" s="49"/>
      <c r="EBT484" s="49"/>
      <c r="EBU484" s="49"/>
      <c r="EBV484" s="49"/>
      <c r="EBW484" s="49"/>
      <c r="EBX484" s="49"/>
      <c r="EBY484" s="49"/>
      <c r="EBZ484" s="49"/>
      <c r="ECA484" s="49"/>
      <c r="ECB484" s="49"/>
      <c r="ECC484" s="49"/>
      <c r="ECD484" s="49"/>
      <c r="ECE484" s="49"/>
      <c r="ECF484" s="49"/>
      <c r="ECG484" s="49"/>
      <c r="ECH484" s="49"/>
      <c r="ECI484" s="49"/>
      <c r="ECJ484" s="49"/>
      <c r="ECK484" s="49"/>
      <c r="ECL484" s="49"/>
      <c r="ECM484" s="49"/>
      <c r="ECN484" s="49"/>
      <c r="ECO484" s="49"/>
      <c r="ECP484" s="49"/>
      <c r="ECQ484" s="49"/>
      <c r="ECR484" s="49"/>
      <c r="ECS484" s="49"/>
      <c r="ECT484" s="49"/>
      <c r="ECU484" s="49"/>
      <c r="ECV484" s="49"/>
      <c r="ECW484" s="49"/>
      <c r="ECX484" s="49"/>
      <c r="ECY484" s="49"/>
      <c r="ECZ484" s="49"/>
      <c r="EDA484" s="49"/>
      <c r="EDB484" s="49"/>
      <c r="EDC484" s="49"/>
      <c r="EDD484" s="49"/>
      <c r="EDE484" s="49"/>
      <c r="EDF484" s="49"/>
      <c r="EDG484" s="49"/>
      <c r="EDH484" s="49"/>
      <c r="EDI484" s="49"/>
      <c r="EDJ484" s="49"/>
      <c r="EDK484" s="49"/>
      <c r="EDL484" s="49"/>
      <c r="EDM484" s="49"/>
      <c r="EDN484" s="49"/>
      <c r="EDO484" s="49"/>
      <c r="EDP484" s="49"/>
      <c r="EDQ484" s="49"/>
      <c r="EDR484" s="49"/>
      <c r="EDS484" s="49"/>
      <c r="EDT484" s="49"/>
      <c r="EDU484" s="49"/>
      <c r="EDV484" s="49"/>
      <c r="EDW484" s="49"/>
      <c r="EDX484" s="49"/>
      <c r="EDY484" s="49"/>
      <c r="EDZ484" s="49"/>
      <c r="EEA484" s="49"/>
      <c r="EEB484" s="49"/>
      <c r="EEC484" s="49"/>
      <c r="EED484" s="49"/>
      <c r="EEE484" s="49"/>
      <c r="EEF484" s="49"/>
      <c r="EEG484" s="49"/>
      <c r="EEH484" s="49"/>
      <c r="EEI484" s="49"/>
      <c r="EEJ484" s="49"/>
      <c r="EEK484" s="49"/>
      <c r="EEL484" s="49"/>
      <c r="EEM484" s="49"/>
      <c r="EEN484" s="49"/>
      <c r="EEO484" s="49"/>
      <c r="EEP484" s="49"/>
      <c r="EEQ484" s="49"/>
      <c r="EER484" s="49"/>
      <c r="EES484" s="49"/>
      <c r="EET484" s="49"/>
      <c r="EEU484" s="49"/>
      <c r="EEV484" s="49"/>
      <c r="EEW484" s="49"/>
      <c r="EEX484" s="49"/>
      <c r="EEY484" s="49"/>
      <c r="EEZ484" s="49"/>
      <c r="EFA484" s="49"/>
      <c r="EFB484" s="49"/>
      <c r="EFC484" s="49"/>
      <c r="EFD484" s="49"/>
      <c r="EFE484" s="49"/>
      <c r="EFF484" s="49"/>
      <c r="EFG484" s="49"/>
      <c r="EFH484" s="49"/>
      <c r="EFI484" s="49"/>
      <c r="EFJ484" s="49"/>
      <c r="EFK484" s="49"/>
      <c r="EFL484" s="49"/>
      <c r="EFM484" s="49"/>
      <c r="EFN484" s="49"/>
      <c r="EFO484" s="49"/>
      <c r="EFP484" s="49"/>
      <c r="EFQ484" s="49"/>
      <c r="EFR484" s="49"/>
      <c r="EFS484" s="49"/>
      <c r="EFT484" s="49"/>
      <c r="EFU484" s="49"/>
      <c r="EFV484" s="49"/>
      <c r="EFW484" s="49"/>
      <c r="EFX484" s="49"/>
      <c r="EFY484" s="49"/>
      <c r="EFZ484" s="49"/>
      <c r="EGA484" s="49"/>
      <c r="EGB484" s="49"/>
      <c r="EGC484" s="49"/>
      <c r="EGD484" s="49"/>
      <c r="EGE484" s="49"/>
      <c r="EGF484" s="49"/>
      <c r="EGG484" s="49"/>
      <c r="EGH484" s="49"/>
      <c r="EGI484" s="49"/>
      <c r="EGJ484" s="49"/>
      <c r="EGK484" s="49"/>
      <c r="EGL484" s="49"/>
      <c r="EGM484" s="49"/>
      <c r="EGN484" s="49"/>
      <c r="EGO484" s="49"/>
      <c r="EGP484" s="49"/>
      <c r="EGQ484" s="49"/>
      <c r="EGR484" s="49"/>
      <c r="EGS484" s="49"/>
      <c r="EGT484" s="49"/>
      <c r="EGU484" s="49"/>
      <c r="EGV484" s="49"/>
      <c r="EGW484" s="49"/>
      <c r="EGX484" s="49"/>
      <c r="EGY484" s="49"/>
      <c r="EGZ484" s="49"/>
      <c r="EHA484" s="49"/>
      <c r="EHB484" s="49"/>
      <c r="EHC484" s="49"/>
      <c r="EHD484" s="49"/>
      <c r="EHE484" s="49"/>
      <c r="EHF484" s="49"/>
      <c r="EHG484" s="49"/>
      <c r="EHH484" s="49"/>
      <c r="EHI484" s="49"/>
      <c r="EHJ484" s="49"/>
      <c r="EHK484" s="49"/>
      <c r="EHL484" s="49"/>
      <c r="EHM484" s="49"/>
      <c r="EHN484" s="49"/>
      <c r="EHO484" s="49"/>
      <c r="EHP484" s="49"/>
      <c r="EHQ484" s="49"/>
      <c r="EHR484" s="49"/>
      <c r="EHS484" s="49"/>
      <c r="EHT484" s="49"/>
      <c r="EHU484" s="49"/>
      <c r="EHV484" s="49"/>
      <c r="EHW484" s="49"/>
      <c r="EHX484" s="49"/>
      <c r="EHY484" s="49"/>
      <c r="EHZ484" s="49"/>
      <c r="EIA484" s="49"/>
      <c r="EIB484" s="49"/>
      <c r="EIC484" s="49"/>
      <c r="EID484" s="49"/>
      <c r="EIE484" s="49"/>
      <c r="EIF484" s="49"/>
      <c r="EIG484" s="49"/>
      <c r="EIH484" s="49"/>
      <c r="EII484" s="49"/>
      <c r="EIJ484" s="49"/>
      <c r="EIK484" s="49"/>
      <c r="EIL484" s="49"/>
      <c r="EIM484" s="49"/>
      <c r="EIN484" s="49"/>
      <c r="EIO484" s="49"/>
      <c r="EIP484" s="49"/>
      <c r="EIQ484" s="49"/>
      <c r="EIR484" s="49"/>
      <c r="EIS484" s="49"/>
      <c r="EIT484" s="49"/>
      <c r="EIU484" s="49"/>
      <c r="EIV484" s="49"/>
      <c r="EIW484" s="49"/>
      <c r="EIX484" s="49"/>
      <c r="EIY484" s="49"/>
      <c r="EIZ484" s="49"/>
      <c r="EJA484" s="49"/>
      <c r="EJB484" s="49"/>
      <c r="EJC484" s="49"/>
      <c r="EJD484" s="49"/>
      <c r="EJE484" s="49"/>
      <c r="EJF484" s="49"/>
      <c r="EJG484" s="49"/>
      <c r="EJH484" s="49"/>
      <c r="EJI484" s="49"/>
      <c r="EJJ484" s="49"/>
      <c r="EJK484" s="49"/>
      <c r="EJL484" s="49"/>
      <c r="EJM484" s="49"/>
      <c r="EJN484" s="49"/>
      <c r="EJO484" s="49"/>
      <c r="EJP484" s="49"/>
      <c r="EJQ484" s="49"/>
      <c r="EJR484" s="49"/>
      <c r="EJS484" s="49"/>
      <c r="EJT484" s="49"/>
      <c r="EJU484" s="49"/>
      <c r="EJV484" s="49"/>
      <c r="EJW484" s="49"/>
      <c r="EJX484" s="49"/>
      <c r="EJY484" s="49"/>
      <c r="EJZ484" s="49"/>
      <c r="EKA484" s="49"/>
      <c r="EKB484" s="49"/>
      <c r="EKC484" s="49"/>
      <c r="EKD484" s="49"/>
      <c r="EKE484" s="49"/>
      <c r="EKF484" s="49"/>
      <c r="EKG484" s="49"/>
      <c r="EKH484" s="49"/>
      <c r="EKI484" s="49"/>
      <c r="EKJ484" s="49"/>
      <c r="EKK484" s="49"/>
      <c r="EKL484" s="49"/>
      <c r="EKM484" s="49"/>
      <c r="EKN484" s="49"/>
      <c r="EKO484" s="49"/>
      <c r="EKP484" s="49"/>
      <c r="EKQ484" s="49"/>
      <c r="EKR484" s="49"/>
      <c r="EKS484" s="49"/>
      <c r="EKT484" s="49"/>
      <c r="EKU484" s="49"/>
      <c r="EKV484" s="49"/>
      <c r="EKW484" s="49"/>
      <c r="EKX484" s="49"/>
      <c r="EKY484" s="49"/>
      <c r="EKZ484" s="49"/>
      <c r="ELA484" s="49"/>
      <c r="ELB484" s="49"/>
      <c r="ELC484" s="49"/>
      <c r="ELD484" s="49"/>
      <c r="ELE484" s="49"/>
      <c r="ELF484" s="49"/>
      <c r="ELG484" s="49"/>
      <c r="ELH484" s="49"/>
      <c r="ELI484" s="49"/>
      <c r="ELJ484" s="49"/>
      <c r="ELK484" s="49"/>
      <c r="ELL484" s="49"/>
      <c r="ELM484" s="49"/>
      <c r="ELN484" s="49"/>
      <c r="ELO484" s="49"/>
      <c r="ELP484" s="49"/>
      <c r="ELQ484" s="49"/>
      <c r="ELR484" s="49"/>
      <c r="ELS484" s="49"/>
      <c r="ELT484" s="49"/>
      <c r="ELU484" s="49"/>
      <c r="ELV484" s="49"/>
      <c r="ELW484" s="49"/>
      <c r="ELX484" s="49"/>
      <c r="ELY484" s="49"/>
      <c r="ELZ484" s="49"/>
      <c r="EMA484" s="49"/>
      <c r="EMB484" s="49"/>
      <c r="EMC484" s="49"/>
      <c r="EMD484" s="49"/>
      <c r="EME484" s="49"/>
      <c r="EMF484" s="49"/>
      <c r="EMG484" s="49"/>
      <c r="EMH484" s="49"/>
      <c r="EMI484" s="49"/>
      <c r="EMJ484" s="49"/>
      <c r="EMK484" s="49"/>
      <c r="EML484" s="49"/>
      <c r="EMM484" s="49"/>
      <c r="EMN484" s="49"/>
      <c r="EMO484" s="49"/>
      <c r="EMP484" s="49"/>
      <c r="EMQ484" s="49"/>
      <c r="EMR484" s="49"/>
      <c r="EMS484" s="49"/>
      <c r="EMT484" s="49"/>
      <c r="EMU484" s="49"/>
      <c r="EMV484" s="49"/>
      <c r="EMW484" s="49"/>
      <c r="EMX484" s="49"/>
      <c r="EMY484" s="49"/>
      <c r="EMZ484" s="49"/>
      <c r="ENA484" s="49"/>
      <c r="ENB484" s="49"/>
      <c r="ENC484" s="49"/>
      <c r="END484" s="49"/>
      <c r="ENE484" s="49"/>
      <c r="ENF484" s="49"/>
      <c r="ENG484" s="49"/>
      <c r="ENH484" s="49"/>
      <c r="ENI484" s="49"/>
      <c r="ENJ484" s="49"/>
      <c r="ENK484" s="49"/>
      <c r="ENL484" s="49"/>
      <c r="ENM484" s="49"/>
      <c r="ENN484" s="49"/>
      <c r="ENO484" s="49"/>
      <c r="ENP484" s="49"/>
      <c r="ENQ484" s="49"/>
      <c r="ENR484" s="49"/>
      <c r="ENS484" s="49"/>
      <c r="ENT484" s="49"/>
      <c r="ENU484" s="49"/>
      <c r="ENV484" s="49"/>
      <c r="ENW484" s="49"/>
      <c r="ENX484" s="49"/>
      <c r="ENY484" s="49"/>
      <c r="ENZ484" s="49"/>
      <c r="EOA484" s="49"/>
      <c r="EOB484" s="49"/>
      <c r="EOC484" s="49"/>
      <c r="EOD484" s="49"/>
      <c r="EOE484" s="49"/>
      <c r="EOF484" s="49"/>
      <c r="EOG484" s="49"/>
      <c r="EOH484" s="49"/>
      <c r="EOI484" s="49"/>
      <c r="EOJ484" s="49"/>
      <c r="EOK484" s="49"/>
      <c r="EOL484" s="49"/>
      <c r="EOM484" s="49"/>
      <c r="EON484" s="49"/>
      <c r="EOO484" s="49"/>
      <c r="EOP484" s="49"/>
      <c r="EOQ484" s="49"/>
      <c r="EOR484" s="49"/>
      <c r="EOS484" s="49"/>
      <c r="EOT484" s="49"/>
      <c r="EOU484" s="49"/>
      <c r="EOV484" s="49"/>
      <c r="EOW484" s="49"/>
      <c r="EOX484" s="49"/>
      <c r="EOY484" s="49"/>
      <c r="EOZ484" s="49"/>
      <c r="EPA484" s="49"/>
      <c r="EPB484" s="49"/>
      <c r="EPC484" s="49"/>
      <c r="EPD484" s="49"/>
      <c r="EPE484" s="49"/>
      <c r="EPF484" s="49"/>
      <c r="EPG484" s="49"/>
      <c r="EPH484" s="49"/>
      <c r="EPI484" s="49"/>
      <c r="EPJ484" s="49"/>
      <c r="EPK484" s="49"/>
      <c r="EPL484" s="49"/>
      <c r="EPM484" s="49"/>
      <c r="EPN484" s="49"/>
      <c r="EPO484" s="49"/>
      <c r="EPP484" s="49"/>
      <c r="EPQ484" s="49"/>
      <c r="EPR484" s="49"/>
      <c r="EPS484" s="49"/>
      <c r="EPT484" s="49"/>
      <c r="EPU484" s="49"/>
      <c r="EPV484" s="49"/>
      <c r="EPW484" s="49"/>
      <c r="EPX484" s="49"/>
      <c r="EPY484" s="49"/>
      <c r="EPZ484" s="49"/>
      <c r="EQA484" s="49"/>
      <c r="EQB484" s="49"/>
      <c r="EQC484" s="49"/>
      <c r="EQD484" s="49"/>
      <c r="EQE484" s="49"/>
      <c r="EQF484" s="49"/>
      <c r="EQG484" s="49"/>
      <c r="EQH484" s="49"/>
      <c r="EQI484" s="49"/>
      <c r="EQJ484" s="49"/>
      <c r="EQK484" s="49"/>
      <c r="EQL484" s="49"/>
      <c r="EQM484" s="49"/>
      <c r="EQN484" s="49"/>
      <c r="EQO484" s="49"/>
      <c r="EQP484" s="49"/>
      <c r="EQQ484" s="49"/>
      <c r="EQR484" s="49"/>
      <c r="EQS484" s="49"/>
      <c r="EQT484" s="49"/>
      <c r="EQU484" s="49"/>
      <c r="EQV484" s="49"/>
      <c r="EQW484" s="49"/>
      <c r="EQX484" s="49"/>
      <c r="EQY484" s="49"/>
      <c r="EQZ484" s="49"/>
      <c r="ERA484" s="49"/>
      <c r="ERB484" s="49"/>
      <c r="ERC484" s="49"/>
      <c r="ERD484" s="49"/>
      <c r="ERE484" s="49"/>
      <c r="ERF484" s="49"/>
      <c r="ERG484" s="49"/>
      <c r="ERH484" s="49"/>
      <c r="ERI484" s="49"/>
      <c r="ERJ484" s="49"/>
      <c r="ERK484" s="49"/>
      <c r="ERL484" s="49"/>
      <c r="ERM484" s="49"/>
      <c r="ERN484" s="49"/>
      <c r="ERO484" s="49"/>
      <c r="ERP484" s="49"/>
      <c r="ERQ484" s="49"/>
      <c r="ERR484" s="49"/>
      <c r="ERS484" s="49"/>
      <c r="ERT484" s="49"/>
      <c r="ERU484" s="49"/>
      <c r="ERV484" s="49"/>
      <c r="ERW484" s="49"/>
      <c r="ERX484" s="49"/>
      <c r="ERY484" s="49"/>
      <c r="ERZ484" s="49"/>
      <c r="ESA484" s="49"/>
      <c r="ESB484" s="49"/>
      <c r="ESC484" s="49"/>
      <c r="ESD484" s="49"/>
      <c r="ESE484" s="49"/>
      <c r="ESF484" s="49"/>
      <c r="ESG484" s="49"/>
      <c r="ESH484" s="49"/>
      <c r="ESI484" s="49"/>
      <c r="ESJ484" s="49"/>
      <c r="ESK484" s="49"/>
      <c r="ESL484" s="49"/>
      <c r="ESM484" s="49"/>
      <c r="ESN484" s="49"/>
      <c r="ESO484" s="49"/>
      <c r="ESP484" s="49"/>
      <c r="ESQ484" s="49"/>
      <c r="ESR484" s="49"/>
      <c r="ESS484" s="49"/>
      <c r="EST484" s="49"/>
      <c r="ESU484" s="49"/>
      <c r="ESV484" s="49"/>
      <c r="ESW484" s="49"/>
      <c r="ESX484" s="49"/>
      <c r="ESY484" s="49"/>
      <c r="ESZ484" s="49"/>
      <c r="ETA484" s="49"/>
      <c r="ETB484" s="49"/>
      <c r="ETC484" s="49"/>
      <c r="ETD484" s="49"/>
      <c r="ETE484" s="49"/>
      <c r="ETF484" s="49"/>
      <c r="ETG484" s="49"/>
      <c r="ETH484" s="49"/>
      <c r="ETI484" s="49"/>
      <c r="ETJ484" s="49"/>
      <c r="ETK484" s="49"/>
      <c r="ETL484" s="49"/>
      <c r="ETM484" s="49"/>
      <c r="ETN484" s="49"/>
      <c r="ETO484" s="49"/>
      <c r="ETP484" s="49"/>
      <c r="ETQ484" s="49"/>
      <c r="ETR484" s="49"/>
      <c r="ETS484" s="49"/>
      <c r="ETT484" s="49"/>
      <c r="ETU484" s="49"/>
      <c r="ETV484" s="49"/>
      <c r="ETW484" s="49"/>
      <c r="ETX484" s="49"/>
      <c r="ETY484" s="49"/>
      <c r="ETZ484" s="49"/>
      <c r="EUA484" s="49"/>
      <c r="EUB484" s="49"/>
      <c r="EUC484" s="49"/>
      <c r="EUD484" s="49"/>
      <c r="EUE484" s="49"/>
      <c r="EUF484" s="49"/>
      <c r="EUG484" s="49"/>
      <c r="EUH484" s="49"/>
      <c r="EUI484" s="49"/>
      <c r="EUJ484" s="49"/>
      <c r="EUK484" s="49"/>
      <c r="EUL484" s="49"/>
      <c r="EUM484" s="49"/>
      <c r="EUN484" s="49"/>
      <c r="EUO484" s="49"/>
      <c r="EUP484" s="49"/>
      <c r="EUQ484" s="49"/>
      <c r="EUR484" s="49"/>
      <c r="EUS484" s="49"/>
      <c r="EUT484" s="49"/>
      <c r="EUU484" s="49"/>
      <c r="EUV484" s="49"/>
      <c r="EUW484" s="49"/>
      <c r="EUX484" s="49"/>
      <c r="EUY484" s="49"/>
      <c r="EUZ484" s="49"/>
      <c r="EVA484" s="49"/>
      <c r="EVB484" s="49"/>
      <c r="EVC484" s="49"/>
      <c r="EVD484" s="49"/>
      <c r="EVE484" s="49"/>
      <c r="EVF484" s="49"/>
      <c r="EVG484" s="49"/>
      <c r="EVH484" s="49"/>
      <c r="EVI484" s="49"/>
      <c r="EVJ484" s="49"/>
      <c r="EVK484" s="49"/>
      <c r="EVL484" s="49"/>
      <c r="EVM484" s="49"/>
      <c r="EVN484" s="49"/>
      <c r="EVO484" s="49"/>
      <c r="EVP484" s="49"/>
      <c r="EVQ484" s="49"/>
      <c r="EVR484" s="49"/>
      <c r="EVS484" s="49"/>
      <c r="EVT484" s="49"/>
      <c r="EVU484" s="49"/>
      <c r="EVV484" s="49"/>
      <c r="EVW484" s="49"/>
      <c r="EVX484" s="49"/>
      <c r="EVY484" s="49"/>
      <c r="EVZ484" s="49"/>
      <c r="EWA484" s="49"/>
      <c r="EWB484" s="49"/>
      <c r="EWC484" s="49"/>
      <c r="EWD484" s="49"/>
      <c r="EWE484" s="49"/>
      <c r="EWF484" s="49"/>
      <c r="EWG484" s="49"/>
      <c r="EWH484" s="49"/>
      <c r="EWI484" s="49"/>
      <c r="EWJ484" s="49"/>
      <c r="EWK484" s="49"/>
      <c r="EWL484" s="49"/>
      <c r="EWM484" s="49"/>
      <c r="EWN484" s="49"/>
      <c r="EWO484" s="49"/>
      <c r="EWP484" s="49"/>
      <c r="EWQ484" s="49"/>
      <c r="EWR484" s="49"/>
      <c r="EWS484" s="49"/>
      <c r="EWT484" s="49"/>
      <c r="EWU484" s="49"/>
      <c r="EWV484" s="49"/>
      <c r="EWW484" s="49"/>
      <c r="EWX484" s="49"/>
      <c r="EWY484" s="49"/>
      <c r="EWZ484" s="49"/>
      <c r="EXA484" s="49"/>
      <c r="EXB484" s="49"/>
      <c r="EXC484" s="49"/>
      <c r="EXD484" s="49"/>
      <c r="EXE484" s="49"/>
      <c r="EXF484" s="49"/>
      <c r="EXG484" s="49"/>
      <c r="EXH484" s="49"/>
      <c r="EXI484" s="49"/>
      <c r="EXJ484" s="49"/>
      <c r="EXK484" s="49"/>
      <c r="EXL484" s="49"/>
      <c r="EXM484" s="49"/>
      <c r="EXN484" s="49"/>
      <c r="EXO484" s="49"/>
      <c r="EXP484" s="49"/>
      <c r="EXQ484" s="49"/>
      <c r="EXR484" s="49"/>
      <c r="EXS484" s="49"/>
      <c r="EXT484" s="49"/>
      <c r="EXU484" s="49"/>
      <c r="EXV484" s="49"/>
      <c r="EXW484" s="49"/>
      <c r="EXX484" s="49"/>
      <c r="EXY484" s="49"/>
      <c r="EXZ484" s="49"/>
      <c r="EYA484" s="49"/>
      <c r="EYB484" s="49"/>
      <c r="EYC484" s="49"/>
      <c r="EYD484" s="49"/>
      <c r="EYE484" s="49"/>
      <c r="EYF484" s="49"/>
      <c r="EYG484" s="49"/>
      <c r="EYH484" s="49"/>
      <c r="EYI484" s="49"/>
      <c r="EYJ484" s="49"/>
      <c r="EYK484" s="49"/>
      <c r="EYL484" s="49"/>
      <c r="EYM484" s="49"/>
      <c r="EYN484" s="49"/>
      <c r="EYO484" s="49"/>
      <c r="EYP484" s="49"/>
      <c r="EYQ484" s="49"/>
      <c r="EYR484" s="49"/>
      <c r="EYS484" s="49"/>
      <c r="EYT484" s="49"/>
      <c r="EYU484" s="49"/>
      <c r="EYV484" s="49"/>
      <c r="EYW484" s="49"/>
      <c r="EYX484" s="49"/>
      <c r="EYY484" s="49"/>
      <c r="EYZ484" s="49"/>
      <c r="EZA484" s="49"/>
      <c r="EZB484" s="49"/>
      <c r="EZC484" s="49"/>
      <c r="EZD484" s="49"/>
      <c r="EZE484" s="49"/>
      <c r="EZF484" s="49"/>
      <c r="EZG484" s="49"/>
      <c r="EZH484" s="49"/>
      <c r="EZI484" s="49"/>
      <c r="EZJ484" s="49"/>
      <c r="EZK484" s="49"/>
      <c r="EZL484" s="49"/>
      <c r="EZM484" s="49"/>
      <c r="EZN484" s="49"/>
      <c r="EZO484" s="49"/>
      <c r="EZP484" s="49"/>
      <c r="EZQ484" s="49"/>
      <c r="EZR484" s="49"/>
      <c r="EZS484" s="49"/>
      <c r="EZT484" s="49"/>
      <c r="EZU484" s="49"/>
      <c r="EZV484" s="49"/>
      <c r="EZW484" s="49"/>
      <c r="EZX484" s="49"/>
      <c r="EZY484" s="49"/>
      <c r="EZZ484" s="49"/>
      <c r="FAA484" s="49"/>
      <c r="FAB484" s="49"/>
      <c r="FAC484" s="49"/>
      <c r="FAD484" s="49"/>
      <c r="FAE484" s="49"/>
      <c r="FAF484" s="49"/>
      <c r="FAG484" s="49"/>
      <c r="FAH484" s="49"/>
      <c r="FAI484" s="49"/>
      <c r="FAJ484" s="49"/>
      <c r="FAK484" s="49"/>
      <c r="FAL484" s="49"/>
      <c r="FAM484" s="49"/>
      <c r="FAN484" s="49"/>
      <c r="FAO484" s="49"/>
      <c r="FAP484" s="49"/>
      <c r="FAQ484" s="49"/>
      <c r="FAR484" s="49"/>
      <c r="FAS484" s="49"/>
      <c r="FAT484" s="49"/>
      <c r="FAU484" s="49"/>
      <c r="FAV484" s="49"/>
      <c r="FAW484" s="49"/>
      <c r="FAX484" s="49"/>
      <c r="FAY484" s="49"/>
      <c r="FAZ484" s="49"/>
      <c r="FBA484" s="49"/>
      <c r="FBB484" s="49"/>
      <c r="FBC484" s="49"/>
      <c r="FBD484" s="49"/>
      <c r="FBE484" s="49"/>
      <c r="FBF484" s="49"/>
      <c r="FBG484" s="49"/>
      <c r="FBH484" s="49"/>
      <c r="FBI484" s="49"/>
      <c r="FBJ484" s="49"/>
      <c r="FBK484" s="49"/>
      <c r="FBL484" s="49"/>
      <c r="FBM484" s="49"/>
      <c r="FBN484" s="49"/>
      <c r="FBO484" s="49"/>
      <c r="FBP484" s="49"/>
      <c r="FBQ484" s="49"/>
      <c r="FBR484" s="49"/>
      <c r="FBS484" s="49"/>
      <c r="FBT484" s="49"/>
      <c r="FBU484" s="49"/>
      <c r="FBV484" s="49"/>
      <c r="FBW484" s="49"/>
      <c r="FBX484" s="49"/>
      <c r="FBY484" s="49"/>
      <c r="FBZ484" s="49"/>
      <c r="FCA484" s="49"/>
      <c r="FCB484" s="49"/>
      <c r="FCC484" s="49"/>
      <c r="FCD484" s="49"/>
      <c r="FCE484" s="49"/>
      <c r="FCF484" s="49"/>
      <c r="FCG484" s="49"/>
      <c r="FCH484" s="49"/>
      <c r="FCI484" s="49"/>
      <c r="FCJ484" s="49"/>
      <c r="FCK484" s="49"/>
      <c r="FCL484" s="49"/>
      <c r="FCM484" s="49"/>
      <c r="FCN484" s="49"/>
      <c r="FCO484" s="49"/>
      <c r="FCP484" s="49"/>
      <c r="FCQ484" s="49"/>
      <c r="FCR484" s="49"/>
      <c r="FCS484" s="49"/>
      <c r="FCT484" s="49"/>
      <c r="FCU484" s="49"/>
      <c r="FCV484" s="49"/>
      <c r="FCW484" s="49"/>
      <c r="FCX484" s="49"/>
      <c r="FCY484" s="49"/>
      <c r="FCZ484" s="49"/>
      <c r="FDA484" s="49"/>
      <c r="FDB484" s="49"/>
      <c r="FDC484" s="49"/>
      <c r="FDD484" s="49"/>
      <c r="FDE484" s="49"/>
      <c r="FDF484" s="49"/>
      <c r="FDG484" s="49"/>
      <c r="FDH484" s="49"/>
      <c r="FDI484" s="49"/>
      <c r="FDJ484" s="49"/>
      <c r="FDK484" s="49"/>
      <c r="FDL484" s="49"/>
      <c r="FDM484" s="49"/>
      <c r="FDN484" s="49"/>
      <c r="FDO484" s="49"/>
      <c r="FDP484" s="49"/>
      <c r="FDQ484" s="49"/>
      <c r="FDR484" s="49"/>
      <c r="FDS484" s="49"/>
      <c r="FDT484" s="49"/>
      <c r="FDU484" s="49"/>
      <c r="FDV484" s="49"/>
      <c r="FDW484" s="49"/>
      <c r="FDX484" s="49"/>
      <c r="FDY484" s="49"/>
      <c r="FDZ484" s="49"/>
      <c r="FEA484" s="49"/>
      <c r="FEB484" s="49"/>
      <c r="FEC484" s="49"/>
      <c r="FED484" s="49"/>
      <c r="FEE484" s="49"/>
      <c r="FEF484" s="49"/>
      <c r="FEG484" s="49"/>
      <c r="FEH484" s="49"/>
      <c r="FEI484" s="49"/>
      <c r="FEJ484" s="49"/>
      <c r="FEK484" s="49"/>
      <c r="FEL484" s="49"/>
      <c r="FEM484" s="49"/>
      <c r="FEN484" s="49"/>
      <c r="FEO484" s="49"/>
      <c r="FEP484" s="49"/>
      <c r="FEQ484" s="49"/>
      <c r="FER484" s="49"/>
      <c r="FES484" s="49"/>
      <c r="FET484" s="49"/>
      <c r="FEU484" s="49"/>
      <c r="FEV484" s="49"/>
      <c r="FEW484" s="49"/>
      <c r="FEX484" s="49"/>
      <c r="FEY484" s="49"/>
      <c r="FEZ484" s="49"/>
      <c r="FFA484" s="49"/>
      <c r="FFB484" s="49"/>
      <c r="FFC484" s="49"/>
      <c r="FFD484" s="49"/>
      <c r="FFE484" s="49"/>
      <c r="FFF484" s="49"/>
      <c r="FFG484" s="49"/>
      <c r="FFH484" s="49"/>
      <c r="FFI484" s="49"/>
      <c r="FFJ484" s="49"/>
      <c r="FFK484" s="49"/>
      <c r="FFL484" s="49"/>
      <c r="FFM484" s="49"/>
      <c r="FFN484" s="49"/>
      <c r="FFO484" s="49"/>
      <c r="FFP484" s="49"/>
      <c r="FFQ484" s="49"/>
      <c r="FFR484" s="49"/>
      <c r="FFS484" s="49"/>
      <c r="FFT484" s="49"/>
      <c r="FFU484" s="49"/>
      <c r="FFV484" s="49"/>
      <c r="FFW484" s="49"/>
      <c r="FFX484" s="49"/>
      <c r="FFY484" s="49"/>
      <c r="FFZ484" s="49"/>
      <c r="FGA484" s="49"/>
      <c r="FGB484" s="49"/>
      <c r="FGC484" s="49"/>
      <c r="FGD484" s="49"/>
      <c r="FGE484" s="49"/>
      <c r="FGF484" s="49"/>
      <c r="FGG484" s="49"/>
      <c r="FGH484" s="49"/>
      <c r="FGI484" s="49"/>
      <c r="FGJ484" s="49"/>
      <c r="FGK484" s="49"/>
      <c r="FGL484" s="49"/>
      <c r="FGM484" s="49"/>
      <c r="FGN484" s="49"/>
      <c r="FGO484" s="49"/>
      <c r="FGP484" s="49"/>
      <c r="FGQ484" s="49"/>
      <c r="FGR484" s="49"/>
      <c r="FGS484" s="49"/>
      <c r="FGT484" s="49"/>
      <c r="FGU484" s="49"/>
      <c r="FGV484" s="49"/>
      <c r="FGW484" s="49"/>
      <c r="FGX484" s="49"/>
      <c r="FGY484" s="49"/>
      <c r="FGZ484" s="49"/>
      <c r="FHA484" s="49"/>
      <c r="FHB484" s="49"/>
      <c r="FHC484" s="49"/>
      <c r="FHD484" s="49"/>
      <c r="FHE484" s="49"/>
      <c r="FHF484" s="49"/>
      <c r="FHG484" s="49"/>
      <c r="FHH484" s="49"/>
      <c r="FHI484" s="49"/>
      <c r="FHJ484" s="49"/>
      <c r="FHK484" s="49"/>
      <c r="FHL484" s="49"/>
      <c r="FHM484" s="49"/>
      <c r="FHN484" s="49"/>
      <c r="FHO484" s="49"/>
      <c r="FHP484" s="49"/>
      <c r="FHQ484" s="49"/>
      <c r="FHR484" s="49"/>
      <c r="FHS484" s="49"/>
      <c r="FHT484" s="49"/>
      <c r="FHU484" s="49"/>
      <c r="FHV484" s="49"/>
      <c r="FHW484" s="49"/>
      <c r="FHX484" s="49"/>
      <c r="FHY484" s="49"/>
      <c r="FHZ484" s="49"/>
      <c r="FIA484" s="49"/>
      <c r="FIB484" s="49"/>
      <c r="FIC484" s="49"/>
      <c r="FID484" s="49"/>
      <c r="FIE484" s="49"/>
      <c r="FIF484" s="49"/>
      <c r="FIG484" s="49"/>
      <c r="FIH484" s="49"/>
      <c r="FII484" s="49"/>
      <c r="FIJ484" s="49"/>
      <c r="FIK484" s="49"/>
      <c r="FIL484" s="49"/>
      <c r="FIM484" s="49"/>
      <c r="FIN484" s="49"/>
      <c r="FIO484" s="49"/>
      <c r="FIP484" s="49"/>
      <c r="FIQ484" s="49"/>
      <c r="FIR484" s="49"/>
      <c r="FIS484" s="49"/>
      <c r="FIT484" s="49"/>
      <c r="FIU484" s="49"/>
      <c r="FIV484" s="49"/>
      <c r="FIW484" s="49"/>
      <c r="FIX484" s="49"/>
      <c r="FIY484" s="49"/>
      <c r="FIZ484" s="49"/>
      <c r="FJA484" s="49"/>
      <c r="FJB484" s="49"/>
      <c r="FJC484" s="49"/>
      <c r="FJD484" s="49"/>
      <c r="FJE484" s="49"/>
      <c r="FJF484" s="49"/>
      <c r="FJG484" s="49"/>
      <c r="FJH484" s="49"/>
      <c r="FJI484" s="49"/>
      <c r="FJJ484" s="49"/>
      <c r="FJK484" s="49"/>
      <c r="FJL484" s="49"/>
      <c r="FJM484" s="49"/>
      <c r="FJN484" s="49"/>
      <c r="FJO484" s="49"/>
      <c r="FJP484" s="49"/>
      <c r="FJQ484" s="49"/>
      <c r="FJR484" s="49"/>
      <c r="FJS484" s="49"/>
      <c r="FJT484" s="49"/>
      <c r="FJU484" s="49"/>
      <c r="FJV484" s="49"/>
      <c r="FJW484" s="49"/>
      <c r="FJX484" s="49"/>
      <c r="FJY484" s="49"/>
      <c r="FJZ484" s="49"/>
      <c r="FKA484" s="49"/>
      <c r="FKB484" s="49"/>
      <c r="FKC484" s="49"/>
      <c r="FKD484" s="49"/>
      <c r="FKE484" s="49"/>
      <c r="FKF484" s="49"/>
      <c r="FKG484" s="49"/>
      <c r="FKH484" s="49"/>
      <c r="FKI484" s="49"/>
      <c r="FKJ484" s="49"/>
      <c r="FKK484" s="49"/>
      <c r="FKL484" s="49"/>
      <c r="FKM484" s="49"/>
      <c r="FKN484" s="49"/>
      <c r="FKO484" s="49"/>
      <c r="FKP484" s="49"/>
      <c r="FKQ484" s="49"/>
      <c r="FKR484" s="49"/>
      <c r="FKS484" s="49"/>
      <c r="FKT484" s="49"/>
      <c r="FKU484" s="49"/>
      <c r="FKV484" s="49"/>
      <c r="FKW484" s="49"/>
      <c r="FKX484" s="49"/>
      <c r="FKY484" s="49"/>
      <c r="FKZ484" s="49"/>
      <c r="FLA484" s="49"/>
      <c r="FLB484" s="49"/>
      <c r="FLC484" s="49"/>
      <c r="FLD484" s="49"/>
      <c r="FLE484" s="49"/>
      <c r="FLF484" s="49"/>
      <c r="FLG484" s="49"/>
      <c r="FLH484" s="49"/>
      <c r="FLI484" s="49"/>
      <c r="FLJ484" s="49"/>
      <c r="FLK484" s="49"/>
      <c r="FLL484" s="49"/>
      <c r="FLM484" s="49"/>
      <c r="FLN484" s="49"/>
      <c r="FLO484" s="49"/>
      <c r="FLP484" s="49"/>
      <c r="FLQ484" s="49"/>
      <c r="FLR484" s="49"/>
      <c r="FLS484" s="49"/>
      <c r="FLT484" s="49"/>
      <c r="FLU484" s="49"/>
      <c r="FLV484" s="49"/>
      <c r="FLW484" s="49"/>
      <c r="FLX484" s="49"/>
      <c r="FLY484" s="49"/>
      <c r="FLZ484" s="49"/>
      <c r="FMA484" s="49"/>
      <c r="FMB484" s="49"/>
      <c r="FMC484" s="49"/>
      <c r="FMD484" s="49"/>
      <c r="FME484" s="49"/>
      <c r="FMF484" s="49"/>
      <c r="FMG484" s="49"/>
      <c r="FMH484" s="49"/>
      <c r="FMI484" s="49"/>
      <c r="FMJ484" s="49"/>
      <c r="FMK484" s="49"/>
      <c r="FML484" s="49"/>
      <c r="FMM484" s="49"/>
      <c r="FMN484" s="49"/>
      <c r="FMO484" s="49"/>
      <c r="FMP484" s="49"/>
      <c r="FMQ484" s="49"/>
      <c r="FMR484" s="49"/>
      <c r="FMS484" s="49"/>
      <c r="FMT484" s="49"/>
      <c r="FMU484" s="49"/>
      <c r="FMV484" s="49"/>
      <c r="FMW484" s="49"/>
      <c r="FMX484" s="49"/>
      <c r="FMY484" s="49"/>
      <c r="FMZ484" s="49"/>
      <c r="FNA484" s="49"/>
      <c r="FNB484" s="49"/>
      <c r="FNC484" s="49"/>
      <c r="FND484" s="49"/>
      <c r="FNE484" s="49"/>
      <c r="FNF484" s="49"/>
      <c r="FNG484" s="49"/>
      <c r="FNH484" s="49"/>
      <c r="FNI484" s="49"/>
      <c r="FNJ484" s="49"/>
      <c r="FNK484" s="49"/>
      <c r="FNL484" s="49"/>
      <c r="FNM484" s="49"/>
      <c r="FNN484" s="49"/>
      <c r="FNO484" s="49"/>
      <c r="FNP484" s="49"/>
      <c r="FNQ484" s="49"/>
      <c r="FNR484" s="49"/>
      <c r="FNS484" s="49"/>
      <c r="FNT484" s="49"/>
      <c r="FNU484" s="49"/>
      <c r="FNV484" s="49"/>
      <c r="FNW484" s="49"/>
      <c r="FNX484" s="49"/>
      <c r="FNY484" s="49"/>
      <c r="FNZ484" s="49"/>
      <c r="FOA484" s="49"/>
      <c r="FOB484" s="49"/>
      <c r="FOC484" s="49"/>
      <c r="FOD484" s="49"/>
      <c r="FOE484" s="49"/>
      <c r="FOF484" s="49"/>
      <c r="FOG484" s="49"/>
      <c r="FOH484" s="49"/>
      <c r="FOI484" s="49"/>
      <c r="FOJ484" s="49"/>
      <c r="FOK484" s="49"/>
      <c r="FOL484" s="49"/>
      <c r="FOM484" s="49"/>
      <c r="FON484" s="49"/>
      <c r="FOO484" s="49"/>
      <c r="FOP484" s="49"/>
      <c r="FOQ484" s="49"/>
      <c r="FOR484" s="49"/>
      <c r="FOS484" s="49"/>
      <c r="FOT484" s="49"/>
      <c r="FOU484" s="49"/>
      <c r="FOV484" s="49"/>
      <c r="FOW484" s="49"/>
      <c r="FOX484" s="49"/>
      <c r="FOY484" s="49"/>
      <c r="FOZ484" s="49"/>
      <c r="FPA484" s="49"/>
      <c r="FPB484" s="49"/>
      <c r="FPC484" s="49"/>
      <c r="FPD484" s="49"/>
      <c r="FPE484" s="49"/>
      <c r="FPF484" s="49"/>
      <c r="FPG484" s="49"/>
      <c r="FPH484" s="49"/>
      <c r="FPI484" s="49"/>
      <c r="FPJ484" s="49"/>
      <c r="FPK484" s="49"/>
      <c r="FPL484" s="49"/>
      <c r="FPM484" s="49"/>
      <c r="FPN484" s="49"/>
      <c r="FPO484" s="49"/>
      <c r="FPP484" s="49"/>
      <c r="FPQ484" s="49"/>
      <c r="FPR484" s="49"/>
      <c r="FPS484" s="49"/>
      <c r="FPT484" s="49"/>
      <c r="FPU484" s="49"/>
      <c r="FPV484" s="49"/>
      <c r="FPW484" s="49"/>
      <c r="FPX484" s="49"/>
      <c r="FPY484" s="49"/>
      <c r="FPZ484" s="49"/>
      <c r="FQA484" s="49"/>
      <c r="FQB484" s="49"/>
      <c r="FQC484" s="49"/>
      <c r="FQD484" s="49"/>
      <c r="FQE484" s="49"/>
      <c r="FQF484" s="49"/>
      <c r="FQG484" s="49"/>
      <c r="FQH484" s="49"/>
      <c r="FQI484" s="49"/>
      <c r="FQJ484" s="49"/>
      <c r="FQK484" s="49"/>
      <c r="FQL484" s="49"/>
      <c r="FQM484" s="49"/>
      <c r="FQN484" s="49"/>
      <c r="FQO484" s="49"/>
      <c r="FQP484" s="49"/>
      <c r="FQQ484" s="49"/>
      <c r="FQR484" s="49"/>
      <c r="FQS484" s="49"/>
      <c r="FQT484" s="49"/>
      <c r="FQU484" s="49"/>
      <c r="FQV484" s="49"/>
      <c r="FQW484" s="49"/>
      <c r="FQX484" s="49"/>
      <c r="FQY484" s="49"/>
      <c r="FQZ484" s="49"/>
      <c r="FRA484" s="49"/>
      <c r="FRB484" s="49"/>
      <c r="FRC484" s="49"/>
      <c r="FRD484" s="49"/>
      <c r="FRE484" s="49"/>
      <c r="FRF484" s="49"/>
      <c r="FRG484" s="49"/>
      <c r="FRH484" s="49"/>
      <c r="FRI484" s="49"/>
      <c r="FRJ484" s="49"/>
      <c r="FRK484" s="49"/>
      <c r="FRL484" s="49"/>
      <c r="FRM484" s="49"/>
      <c r="FRN484" s="49"/>
      <c r="FRO484" s="49"/>
      <c r="FRP484" s="49"/>
      <c r="FRQ484" s="49"/>
      <c r="FRR484" s="49"/>
      <c r="FRS484" s="49"/>
      <c r="FRT484" s="49"/>
      <c r="FRU484" s="49"/>
      <c r="FRV484" s="49"/>
      <c r="FRW484" s="49"/>
      <c r="FRX484" s="49"/>
      <c r="FRY484" s="49"/>
      <c r="FRZ484" s="49"/>
      <c r="FSA484" s="49"/>
      <c r="FSB484" s="49"/>
      <c r="FSC484" s="49"/>
      <c r="FSD484" s="49"/>
      <c r="FSE484" s="49"/>
      <c r="FSF484" s="49"/>
      <c r="FSG484" s="49"/>
      <c r="FSH484" s="49"/>
      <c r="FSI484" s="49"/>
      <c r="FSJ484" s="49"/>
      <c r="FSK484" s="49"/>
      <c r="FSL484" s="49"/>
      <c r="FSM484" s="49"/>
      <c r="FSN484" s="49"/>
      <c r="FSO484" s="49"/>
      <c r="FSP484" s="49"/>
      <c r="FSQ484" s="49"/>
      <c r="FSR484" s="49"/>
      <c r="FSS484" s="49"/>
      <c r="FST484" s="49"/>
      <c r="FSU484" s="49"/>
      <c r="FSV484" s="49"/>
      <c r="FSW484" s="49"/>
      <c r="FSX484" s="49"/>
      <c r="FSY484" s="49"/>
      <c r="FSZ484" s="49"/>
      <c r="FTA484" s="49"/>
      <c r="FTB484" s="49"/>
      <c r="FTC484" s="49"/>
      <c r="FTD484" s="49"/>
      <c r="FTE484" s="49"/>
      <c r="FTF484" s="49"/>
      <c r="FTG484" s="49"/>
      <c r="FTH484" s="49"/>
      <c r="FTI484" s="49"/>
      <c r="FTJ484" s="49"/>
      <c r="FTK484" s="49"/>
      <c r="FTL484" s="49"/>
      <c r="FTM484" s="49"/>
      <c r="FTN484" s="49"/>
      <c r="FTO484" s="49"/>
      <c r="FTP484" s="49"/>
      <c r="FTQ484" s="49"/>
      <c r="FTR484" s="49"/>
      <c r="FTS484" s="49"/>
      <c r="FTT484" s="49"/>
      <c r="FTU484" s="49"/>
      <c r="FTV484" s="49"/>
      <c r="FTW484" s="49"/>
      <c r="FTX484" s="49"/>
      <c r="FTY484" s="49"/>
      <c r="FTZ484" s="49"/>
      <c r="FUA484" s="49"/>
      <c r="FUB484" s="49"/>
      <c r="FUC484" s="49"/>
      <c r="FUD484" s="49"/>
      <c r="FUE484" s="49"/>
      <c r="FUF484" s="49"/>
      <c r="FUG484" s="49"/>
      <c r="FUH484" s="49"/>
      <c r="FUI484" s="49"/>
      <c r="FUJ484" s="49"/>
      <c r="FUK484" s="49"/>
      <c r="FUL484" s="49"/>
      <c r="FUM484" s="49"/>
      <c r="FUN484" s="49"/>
      <c r="FUO484" s="49"/>
      <c r="FUP484" s="49"/>
      <c r="FUQ484" s="49"/>
      <c r="FUR484" s="49"/>
      <c r="FUS484" s="49"/>
      <c r="FUT484" s="49"/>
      <c r="FUU484" s="49"/>
      <c r="FUV484" s="49"/>
      <c r="FUW484" s="49"/>
      <c r="FUX484" s="49"/>
      <c r="FUY484" s="49"/>
      <c r="FUZ484" s="49"/>
      <c r="FVA484" s="49"/>
      <c r="FVB484" s="49"/>
      <c r="FVC484" s="49"/>
      <c r="FVD484" s="49"/>
      <c r="FVE484" s="49"/>
      <c r="FVF484" s="49"/>
      <c r="FVG484" s="49"/>
      <c r="FVH484" s="49"/>
      <c r="FVI484" s="49"/>
      <c r="FVJ484" s="49"/>
      <c r="FVK484" s="49"/>
      <c r="FVL484" s="49"/>
      <c r="FVM484" s="49"/>
      <c r="FVN484" s="49"/>
      <c r="FVO484" s="49"/>
      <c r="FVP484" s="49"/>
      <c r="FVQ484" s="49"/>
      <c r="FVR484" s="49"/>
      <c r="FVS484" s="49"/>
      <c r="FVT484" s="49"/>
      <c r="FVU484" s="49"/>
      <c r="FVV484" s="49"/>
      <c r="FVW484" s="49"/>
      <c r="FVX484" s="49"/>
      <c r="FVY484" s="49"/>
      <c r="FVZ484" s="49"/>
      <c r="FWA484" s="49"/>
      <c r="FWB484" s="49"/>
      <c r="FWC484" s="49"/>
      <c r="FWD484" s="49"/>
      <c r="FWE484" s="49"/>
      <c r="FWF484" s="49"/>
      <c r="FWG484" s="49"/>
      <c r="FWH484" s="49"/>
      <c r="FWI484" s="49"/>
      <c r="FWJ484" s="49"/>
      <c r="FWK484" s="49"/>
      <c r="FWL484" s="49"/>
      <c r="FWM484" s="49"/>
      <c r="FWN484" s="49"/>
      <c r="FWO484" s="49"/>
      <c r="FWP484" s="49"/>
      <c r="FWQ484" s="49"/>
      <c r="FWR484" s="49"/>
      <c r="FWS484" s="49"/>
      <c r="FWT484" s="49"/>
      <c r="FWU484" s="49"/>
      <c r="FWV484" s="49"/>
      <c r="FWW484" s="49"/>
      <c r="FWX484" s="49"/>
      <c r="FWY484" s="49"/>
      <c r="FWZ484" s="49"/>
      <c r="FXA484" s="49"/>
      <c r="FXB484" s="49"/>
      <c r="FXC484" s="49"/>
      <c r="FXD484" s="49"/>
      <c r="FXE484" s="49"/>
      <c r="FXF484" s="49"/>
      <c r="FXG484" s="49"/>
      <c r="FXH484" s="49"/>
      <c r="FXI484" s="49"/>
      <c r="FXJ484" s="49"/>
      <c r="FXK484" s="49"/>
      <c r="FXL484" s="49"/>
      <c r="FXM484" s="49"/>
      <c r="FXN484" s="49"/>
      <c r="FXO484" s="49"/>
      <c r="FXP484" s="49"/>
      <c r="FXQ484" s="49"/>
      <c r="FXR484" s="49"/>
      <c r="FXS484" s="49"/>
      <c r="FXT484" s="49"/>
      <c r="FXU484" s="49"/>
      <c r="FXV484" s="49"/>
      <c r="FXW484" s="49"/>
      <c r="FXX484" s="49"/>
      <c r="FXY484" s="49"/>
      <c r="FXZ484" s="49"/>
      <c r="FYA484" s="49"/>
      <c r="FYB484" s="49"/>
      <c r="FYC484" s="49"/>
      <c r="FYD484" s="49"/>
      <c r="FYE484" s="49"/>
      <c r="FYF484" s="49"/>
      <c r="FYG484" s="49"/>
      <c r="FYH484" s="49"/>
      <c r="FYI484" s="49"/>
      <c r="FYJ484" s="49"/>
      <c r="FYK484" s="49"/>
      <c r="FYL484" s="49"/>
      <c r="FYM484" s="49"/>
      <c r="FYN484" s="49"/>
      <c r="FYO484" s="49"/>
      <c r="FYP484" s="49"/>
      <c r="FYQ484" s="49"/>
      <c r="FYR484" s="49"/>
      <c r="FYS484" s="49"/>
      <c r="FYT484" s="49"/>
      <c r="FYU484" s="49"/>
      <c r="FYV484" s="49"/>
      <c r="FYW484" s="49"/>
      <c r="FYX484" s="49"/>
      <c r="FYY484" s="49"/>
      <c r="FYZ484" s="49"/>
      <c r="FZA484" s="49"/>
      <c r="FZB484" s="49"/>
      <c r="FZC484" s="49"/>
      <c r="FZD484" s="49"/>
      <c r="FZE484" s="49"/>
      <c r="FZF484" s="49"/>
      <c r="FZG484" s="49"/>
      <c r="FZH484" s="49"/>
      <c r="FZI484" s="49"/>
      <c r="FZJ484" s="49"/>
      <c r="FZK484" s="49"/>
      <c r="FZL484" s="49"/>
      <c r="FZM484" s="49"/>
      <c r="FZN484" s="49"/>
      <c r="FZO484" s="49"/>
      <c r="FZP484" s="49"/>
      <c r="FZQ484" s="49"/>
      <c r="FZR484" s="49"/>
      <c r="FZS484" s="49"/>
      <c r="FZT484" s="49"/>
      <c r="FZU484" s="49"/>
      <c r="FZV484" s="49"/>
      <c r="FZW484" s="49"/>
      <c r="FZX484" s="49"/>
      <c r="FZY484" s="49"/>
      <c r="FZZ484" s="49"/>
      <c r="GAA484" s="49"/>
      <c r="GAB484" s="49"/>
      <c r="GAC484" s="49"/>
      <c r="GAD484" s="49"/>
      <c r="GAE484" s="49"/>
      <c r="GAF484" s="49"/>
      <c r="GAG484" s="49"/>
      <c r="GAH484" s="49"/>
      <c r="GAI484" s="49"/>
      <c r="GAJ484" s="49"/>
      <c r="GAK484" s="49"/>
      <c r="GAL484" s="49"/>
      <c r="GAM484" s="49"/>
      <c r="GAN484" s="49"/>
      <c r="GAO484" s="49"/>
      <c r="GAP484" s="49"/>
      <c r="GAQ484" s="49"/>
      <c r="GAR484" s="49"/>
      <c r="GAS484" s="49"/>
      <c r="GAT484" s="49"/>
      <c r="GAU484" s="49"/>
      <c r="GAV484" s="49"/>
      <c r="GAW484" s="49"/>
      <c r="GAX484" s="49"/>
      <c r="GAY484" s="49"/>
      <c r="GAZ484" s="49"/>
      <c r="GBA484" s="49"/>
      <c r="GBB484" s="49"/>
      <c r="GBC484" s="49"/>
      <c r="GBD484" s="49"/>
      <c r="GBE484" s="49"/>
      <c r="GBF484" s="49"/>
      <c r="GBG484" s="49"/>
      <c r="GBH484" s="49"/>
      <c r="GBI484" s="49"/>
      <c r="GBJ484" s="49"/>
      <c r="GBK484" s="49"/>
      <c r="GBL484" s="49"/>
      <c r="GBM484" s="49"/>
      <c r="GBN484" s="49"/>
      <c r="GBO484" s="49"/>
      <c r="GBP484" s="49"/>
      <c r="GBQ484" s="49"/>
      <c r="GBR484" s="49"/>
      <c r="GBS484" s="49"/>
      <c r="GBT484" s="49"/>
      <c r="GBU484" s="49"/>
      <c r="GBV484" s="49"/>
      <c r="GBW484" s="49"/>
      <c r="GBX484" s="49"/>
      <c r="GBY484" s="49"/>
      <c r="GBZ484" s="49"/>
      <c r="GCA484" s="49"/>
      <c r="GCB484" s="49"/>
      <c r="GCC484" s="49"/>
      <c r="GCD484" s="49"/>
      <c r="GCE484" s="49"/>
      <c r="GCF484" s="49"/>
      <c r="GCG484" s="49"/>
      <c r="GCH484" s="49"/>
      <c r="GCI484" s="49"/>
      <c r="GCJ484" s="49"/>
      <c r="GCK484" s="49"/>
      <c r="GCL484" s="49"/>
      <c r="GCM484" s="49"/>
      <c r="GCN484" s="49"/>
      <c r="GCO484" s="49"/>
      <c r="GCP484" s="49"/>
      <c r="GCQ484" s="49"/>
      <c r="GCR484" s="49"/>
      <c r="GCS484" s="49"/>
      <c r="GCT484" s="49"/>
      <c r="GCU484" s="49"/>
      <c r="GCV484" s="49"/>
      <c r="GCW484" s="49"/>
      <c r="GCX484" s="49"/>
      <c r="GCY484" s="49"/>
      <c r="GCZ484" s="49"/>
      <c r="GDA484" s="49"/>
      <c r="GDB484" s="49"/>
      <c r="GDC484" s="49"/>
      <c r="GDD484" s="49"/>
      <c r="GDE484" s="49"/>
      <c r="GDF484" s="49"/>
      <c r="GDG484" s="49"/>
      <c r="GDH484" s="49"/>
      <c r="GDI484" s="49"/>
      <c r="GDJ484" s="49"/>
      <c r="GDK484" s="49"/>
      <c r="GDL484" s="49"/>
      <c r="GDM484" s="49"/>
      <c r="GDN484" s="49"/>
      <c r="GDO484" s="49"/>
      <c r="GDP484" s="49"/>
      <c r="GDQ484" s="49"/>
      <c r="GDR484" s="49"/>
      <c r="GDS484" s="49"/>
      <c r="GDT484" s="49"/>
      <c r="GDU484" s="49"/>
      <c r="GDV484" s="49"/>
      <c r="GDW484" s="49"/>
      <c r="GDX484" s="49"/>
      <c r="GDY484" s="49"/>
      <c r="GDZ484" s="49"/>
      <c r="GEA484" s="49"/>
      <c r="GEB484" s="49"/>
      <c r="GEC484" s="49"/>
      <c r="GED484" s="49"/>
      <c r="GEE484" s="49"/>
      <c r="GEF484" s="49"/>
      <c r="GEG484" s="49"/>
      <c r="GEH484" s="49"/>
      <c r="GEI484" s="49"/>
      <c r="GEJ484" s="49"/>
      <c r="GEK484" s="49"/>
      <c r="GEL484" s="49"/>
      <c r="GEM484" s="49"/>
      <c r="GEN484" s="49"/>
      <c r="GEO484" s="49"/>
      <c r="GEP484" s="49"/>
      <c r="GEQ484" s="49"/>
      <c r="GER484" s="49"/>
      <c r="GES484" s="49"/>
      <c r="GET484" s="49"/>
      <c r="GEU484" s="49"/>
      <c r="GEV484" s="49"/>
      <c r="GEW484" s="49"/>
      <c r="GEX484" s="49"/>
      <c r="GEY484" s="49"/>
      <c r="GEZ484" s="49"/>
      <c r="GFA484" s="49"/>
      <c r="GFB484" s="49"/>
      <c r="GFC484" s="49"/>
      <c r="GFD484" s="49"/>
      <c r="GFE484" s="49"/>
      <c r="GFF484" s="49"/>
      <c r="GFG484" s="49"/>
      <c r="GFH484" s="49"/>
      <c r="GFI484" s="49"/>
      <c r="GFJ484" s="49"/>
      <c r="GFK484" s="49"/>
      <c r="GFL484" s="49"/>
      <c r="GFM484" s="49"/>
      <c r="GFN484" s="49"/>
      <c r="GFO484" s="49"/>
      <c r="GFP484" s="49"/>
      <c r="GFQ484" s="49"/>
      <c r="GFR484" s="49"/>
      <c r="GFS484" s="49"/>
      <c r="GFT484" s="49"/>
      <c r="GFU484" s="49"/>
      <c r="GFV484" s="49"/>
      <c r="GFW484" s="49"/>
      <c r="GFX484" s="49"/>
      <c r="GFY484" s="49"/>
      <c r="GFZ484" s="49"/>
      <c r="GGA484" s="49"/>
      <c r="GGB484" s="49"/>
      <c r="GGC484" s="49"/>
      <c r="GGD484" s="49"/>
      <c r="GGE484" s="49"/>
      <c r="GGF484" s="49"/>
      <c r="GGG484" s="49"/>
      <c r="GGH484" s="49"/>
      <c r="GGI484" s="49"/>
      <c r="GGJ484" s="49"/>
      <c r="GGK484" s="49"/>
      <c r="GGL484" s="49"/>
      <c r="GGM484" s="49"/>
      <c r="GGN484" s="49"/>
      <c r="GGO484" s="49"/>
      <c r="GGP484" s="49"/>
      <c r="GGQ484" s="49"/>
      <c r="GGR484" s="49"/>
      <c r="GGS484" s="49"/>
      <c r="GGT484" s="49"/>
      <c r="GGU484" s="49"/>
      <c r="GGV484" s="49"/>
      <c r="GGW484" s="49"/>
      <c r="GGX484" s="49"/>
      <c r="GGY484" s="49"/>
      <c r="GGZ484" s="49"/>
      <c r="GHA484" s="49"/>
      <c r="GHB484" s="49"/>
      <c r="GHC484" s="49"/>
      <c r="GHD484" s="49"/>
      <c r="GHE484" s="49"/>
      <c r="GHF484" s="49"/>
      <c r="GHG484" s="49"/>
      <c r="GHH484" s="49"/>
      <c r="GHI484" s="49"/>
      <c r="GHJ484" s="49"/>
      <c r="GHK484" s="49"/>
      <c r="GHL484" s="49"/>
      <c r="GHM484" s="49"/>
      <c r="GHN484" s="49"/>
      <c r="GHO484" s="49"/>
      <c r="GHP484" s="49"/>
      <c r="GHQ484" s="49"/>
      <c r="GHR484" s="49"/>
      <c r="GHS484" s="49"/>
      <c r="GHT484" s="49"/>
      <c r="GHU484" s="49"/>
      <c r="GHV484" s="49"/>
      <c r="GHW484" s="49"/>
      <c r="GHX484" s="49"/>
      <c r="GHY484" s="49"/>
      <c r="GHZ484" s="49"/>
      <c r="GIA484" s="49"/>
      <c r="GIB484" s="49"/>
      <c r="GIC484" s="49"/>
      <c r="GID484" s="49"/>
      <c r="GIE484" s="49"/>
      <c r="GIF484" s="49"/>
      <c r="GIG484" s="49"/>
      <c r="GIH484" s="49"/>
      <c r="GII484" s="49"/>
      <c r="GIJ484" s="49"/>
      <c r="GIK484" s="49"/>
      <c r="GIL484" s="49"/>
      <c r="GIM484" s="49"/>
      <c r="GIN484" s="49"/>
      <c r="GIO484" s="49"/>
      <c r="GIP484" s="49"/>
      <c r="GIQ484" s="49"/>
      <c r="GIR484" s="49"/>
      <c r="GIS484" s="49"/>
      <c r="GIT484" s="49"/>
      <c r="GIU484" s="49"/>
      <c r="GIV484" s="49"/>
      <c r="GIW484" s="49"/>
      <c r="GIX484" s="49"/>
      <c r="GIY484" s="49"/>
      <c r="GIZ484" s="49"/>
      <c r="GJA484" s="49"/>
      <c r="GJB484" s="49"/>
      <c r="GJC484" s="49"/>
      <c r="GJD484" s="49"/>
      <c r="GJE484" s="49"/>
      <c r="GJF484" s="49"/>
      <c r="GJG484" s="49"/>
      <c r="GJH484" s="49"/>
      <c r="GJI484" s="49"/>
      <c r="GJJ484" s="49"/>
      <c r="GJK484" s="49"/>
      <c r="GJL484" s="49"/>
      <c r="GJM484" s="49"/>
      <c r="GJN484" s="49"/>
      <c r="GJO484" s="49"/>
      <c r="GJP484" s="49"/>
      <c r="GJQ484" s="49"/>
      <c r="GJR484" s="49"/>
      <c r="GJS484" s="49"/>
      <c r="GJT484" s="49"/>
      <c r="GJU484" s="49"/>
      <c r="GJV484" s="49"/>
      <c r="GJW484" s="49"/>
      <c r="GJX484" s="49"/>
      <c r="GJY484" s="49"/>
      <c r="GJZ484" s="49"/>
      <c r="GKA484" s="49"/>
      <c r="GKB484" s="49"/>
      <c r="GKC484" s="49"/>
      <c r="GKD484" s="49"/>
      <c r="GKE484" s="49"/>
      <c r="GKF484" s="49"/>
      <c r="GKG484" s="49"/>
      <c r="GKH484" s="49"/>
      <c r="GKI484" s="49"/>
      <c r="GKJ484" s="49"/>
      <c r="GKK484" s="49"/>
      <c r="GKL484" s="49"/>
      <c r="GKM484" s="49"/>
      <c r="GKN484" s="49"/>
      <c r="GKO484" s="49"/>
      <c r="GKP484" s="49"/>
      <c r="GKQ484" s="49"/>
      <c r="GKR484" s="49"/>
      <c r="GKS484" s="49"/>
      <c r="GKT484" s="49"/>
      <c r="GKU484" s="49"/>
      <c r="GKV484" s="49"/>
      <c r="GKW484" s="49"/>
      <c r="GKX484" s="49"/>
      <c r="GKY484" s="49"/>
      <c r="GKZ484" s="49"/>
      <c r="GLA484" s="49"/>
      <c r="GLB484" s="49"/>
      <c r="GLC484" s="49"/>
      <c r="GLD484" s="49"/>
      <c r="GLE484" s="49"/>
      <c r="GLF484" s="49"/>
      <c r="GLG484" s="49"/>
      <c r="GLH484" s="49"/>
      <c r="GLI484" s="49"/>
      <c r="GLJ484" s="49"/>
      <c r="GLK484" s="49"/>
      <c r="GLL484" s="49"/>
      <c r="GLM484" s="49"/>
      <c r="GLN484" s="49"/>
      <c r="GLO484" s="49"/>
      <c r="GLP484" s="49"/>
      <c r="GLQ484" s="49"/>
      <c r="GLR484" s="49"/>
      <c r="GLS484" s="49"/>
      <c r="GLT484" s="49"/>
      <c r="GLU484" s="49"/>
      <c r="GLV484" s="49"/>
      <c r="GLW484" s="49"/>
      <c r="GLX484" s="49"/>
      <c r="GLY484" s="49"/>
      <c r="GLZ484" s="49"/>
      <c r="GMA484" s="49"/>
      <c r="GMB484" s="49"/>
      <c r="GMC484" s="49"/>
      <c r="GMD484" s="49"/>
      <c r="GME484" s="49"/>
      <c r="GMF484" s="49"/>
      <c r="GMG484" s="49"/>
      <c r="GMH484" s="49"/>
      <c r="GMI484" s="49"/>
      <c r="GMJ484" s="49"/>
      <c r="GMK484" s="49"/>
      <c r="GML484" s="49"/>
      <c r="GMM484" s="49"/>
      <c r="GMN484" s="49"/>
      <c r="GMO484" s="49"/>
      <c r="GMP484" s="49"/>
      <c r="GMQ484" s="49"/>
      <c r="GMR484" s="49"/>
      <c r="GMS484" s="49"/>
      <c r="GMT484" s="49"/>
      <c r="GMU484" s="49"/>
      <c r="GMV484" s="49"/>
      <c r="GMW484" s="49"/>
      <c r="GMX484" s="49"/>
      <c r="GMY484" s="49"/>
      <c r="GMZ484" s="49"/>
      <c r="GNA484" s="49"/>
      <c r="GNB484" s="49"/>
      <c r="GNC484" s="49"/>
      <c r="GND484" s="49"/>
      <c r="GNE484" s="49"/>
      <c r="GNF484" s="49"/>
      <c r="GNG484" s="49"/>
      <c r="GNH484" s="49"/>
      <c r="GNI484" s="49"/>
      <c r="GNJ484" s="49"/>
      <c r="GNK484" s="49"/>
      <c r="GNL484" s="49"/>
      <c r="GNM484" s="49"/>
      <c r="GNN484" s="49"/>
      <c r="GNO484" s="49"/>
      <c r="GNP484" s="49"/>
      <c r="GNQ484" s="49"/>
      <c r="GNR484" s="49"/>
      <c r="GNS484" s="49"/>
      <c r="GNT484" s="49"/>
      <c r="GNU484" s="49"/>
      <c r="GNV484" s="49"/>
      <c r="GNW484" s="49"/>
      <c r="GNX484" s="49"/>
      <c r="GNY484" s="49"/>
      <c r="GNZ484" s="49"/>
      <c r="GOA484" s="49"/>
      <c r="GOB484" s="49"/>
      <c r="GOC484" s="49"/>
      <c r="GOD484" s="49"/>
      <c r="GOE484" s="49"/>
      <c r="GOF484" s="49"/>
      <c r="GOG484" s="49"/>
      <c r="GOH484" s="49"/>
      <c r="GOI484" s="49"/>
      <c r="GOJ484" s="49"/>
      <c r="GOK484" s="49"/>
      <c r="GOL484" s="49"/>
      <c r="GOM484" s="49"/>
      <c r="GON484" s="49"/>
      <c r="GOO484" s="49"/>
      <c r="GOP484" s="49"/>
      <c r="GOQ484" s="49"/>
      <c r="GOR484" s="49"/>
      <c r="GOS484" s="49"/>
      <c r="GOT484" s="49"/>
      <c r="GOU484" s="49"/>
      <c r="GOV484" s="49"/>
      <c r="GOW484" s="49"/>
      <c r="GOX484" s="49"/>
      <c r="GOY484" s="49"/>
      <c r="GOZ484" s="49"/>
      <c r="GPA484" s="49"/>
      <c r="GPB484" s="49"/>
      <c r="GPC484" s="49"/>
      <c r="GPD484" s="49"/>
      <c r="GPE484" s="49"/>
      <c r="GPF484" s="49"/>
      <c r="GPG484" s="49"/>
      <c r="GPH484" s="49"/>
      <c r="GPI484" s="49"/>
      <c r="GPJ484" s="49"/>
      <c r="GPK484" s="49"/>
      <c r="GPL484" s="49"/>
      <c r="GPM484" s="49"/>
      <c r="GPN484" s="49"/>
      <c r="GPO484" s="49"/>
      <c r="GPP484" s="49"/>
      <c r="GPQ484" s="49"/>
      <c r="GPR484" s="49"/>
      <c r="GPS484" s="49"/>
      <c r="GPT484" s="49"/>
      <c r="GPU484" s="49"/>
      <c r="GPV484" s="49"/>
      <c r="GPW484" s="49"/>
      <c r="GPX484" s="49"/>
      <c r="GPY484" s="49"/>
      <c r="GPZ484" s="49"/>
      <c r="GQA484" s="49"/>
      <c r="GQB484" s="49"/>
      <c r="GQC484" s="49"/>
      <c r="GQD484" s="49"/>
      <c r="GQE484" s="49"/>
      <c r="GQF484" s="49"/>
      <c r="GQG484" s="49"/>
      <c r="GQH484" s="49"/>
      <c r="GQI484" s="49"/>
      <c r="GQJ484" s="49"/>
      <c r="GQK484" s="49"/>
      <c r="GQL484" s="49"/>
      <c r="GQM484" s="49"/>
      <c r="GQN484" s="49"/>
      <c r="GQO484" s="49"/>
      <c r="GQP484" s="49"/>
      <c r="GQQ484" s="49"/>
      <c r="GQR484" s="49"/>
      <c r="GQS484" s="49"/>
      <c r="GQT484" s="49"/>
      <c r="GQU484" s="49"/>
      <c r="GQV484" s="49"/>
      <c r="GQW484" s="49"/>
      <c r="GQX484" s="49"/>
      <c r="GQY484" s="49"/>
      <c r="GQZ484" s="49"/>
      <c r="GRA484" s="49"/>
      <c r="GRB484" s="49"/>
      <c r="GRC484" s="49"/>
      <c r="GRD484" s="49"/>
      <c r="GRE484" s="49"/>
      <c r="GRF484" s="49"/>
      <c r="GRG484" s="49"/>
      <c r="GRH484" s="49"/>
      <c r="GRI484" s="49"/>
      <c r="GRJ484" s="49"/>
      <c r="GRK484" s="49"/>
      <c r="GRL484" s="49"/>
      <c r="GRM484" s="49"/>
      <c r="GRN484" s="49"/>
      <c r="GRO484" s="49"/>
      <c r="GRP484" s="49"/>
      <c r="GRQ484" s="49"/>
      <c r="GRR484" s="49"/>
      <c r="GRS484" s="49"/>
      <c r="GRT484" s="49"/>
      <c r="GRU484" s="49"/>
      <c r="GRV484" s="49"/>
      <c r="GRW484" s="49"/>
      <c r="GRX484" s="49"/>
      <c r="GRY484" s="49"/>
      <c r="GRZ484" s="49"/>
      <c r="GSA484" s="49"/>
      <c r="GSB484" s="49"/>
      <c r="GSC484" s="49"/>
      <c r="GSD484" s="49"/>
      <c r="GSE484" s="49"/>
      <c r="GSF484" s="49"/>
      <c r="GSG484" s="49"/>
      <c r="GSH484" s="49"/>
      <c r="GSI484" s="49"/>
      <c r="GSJ484" s="49"/>
      <c r="GSK484" s="49"/>
      <c r="GSL484" s="49"/>
      <c r="GSM484" s="49"/>
      <c r="GSN484" s="49"/>
      <c r="GSO484" s="49"/>
      <c r="GSP484" s="49"/>
      <c r="GSQ484" s="49"/>
      <c r="GSR484" s="49"/>
      <c r="GSS484" s="49"/>
      <c r="GST484" s="49"/>
      <c r="GSU484" s="49"/>
      <c r="GSV484" s="49"/>
      <c r="GSW484" s="49"/>
      <c r="GSX484" s="49"/>
      <c r="GSY484" s="49"/>
      <c r="GSZ484" s="49"/>
      <c r="GTA484" s="49"/>
      <c r="GTB484" s="49"/>
      <c r="GTC484" s="49"/>
      <c r="GTD484" s="49"/>
      <c r="GTE484" s="49"/>
      <c r="GTF484" s="49"/>
      <c r="GTG484" s="49"/>
      <c r="GTH484" s="49"/>
      <c r="GTI484" s="49"/>
      <c r="GTJ484" s="49"/>
      <c r="GTK484" s="49"/>
      <c r="GTL484" s="49"/>
      <c r="GTM484" s="49"/>
      <c r="GTN484" s="49"/>
      <c r="GTO484" s="49"/>
      <c r="GTP484" s="49"/>
      <c r="GTQ484" s="49"/>
      <c r="GTR484" s="49"/>
      <c r="GTS484" s="49"/>
      <c r="GTT484" s="49"/>
      <c r="GTU484" s="49"/>
      <c r="GTV484" s="49"/>
      <c r="GTW484" s="49"/>
      <c r="GTX484" s="49"/>
      <c r="GTY484" s="49"/>
      <c r="GTZ484" s="49"/>
      <c r="GUA484" s="49"/>
      <c r="GUB484" s="49"/>
      <c r="GUC484" s="49"/>
      <c r="GUD484" s="49"/>
      <c r="GUE484" s="49"/>
      <c r="GUF484" s="49"/>
      <c r="GUG484" s="49"/>
      <c r="GUH484" s="49"/>
      <c r="GUI484" s="49"/>
      <c r="GUJ484" s="49"/>
      <c r="GUK484" s="49"/>
      <c r="GUL484" s="49"/>
      <c r="GUM484" s="49"/>
      <c r="GUN484" s="49"/>
      <c r="GUO484" s="49"/>
      <c r="GUP484" s="49"/>
      <c r="GUQ484" s="49"/>
      <c r="GUR484" s="49"/>
      <c r="GUS484" s="49"/>
      <c r="GUT484" s="49"/>
      <c r="GUU484" s="49"/>
      <c r="GUV484" s="49"/>
      <c r="GUW484" s="49"/>
      <c r="GUX484" s="49"/>
      <c r="GUY484" s="49"/>
      <c r="GUZ484" s="49"/>
      <c r="GVA484" s="49"/>
      <c r="GVB484" s="49"/>
      <c r="GVC484" s="49"/>
      <c r="GVD484" s="49"/>
      <c r="GVE484" s="49"/>
      <c r="GVF484" s="49"/>
      <c r="GVG484" s="49"/>
      <c r="GVH484" s="49"/>
      <c r="GVI484" s="49"/>
      <c r="GVJ484" s="49"/>
      <c r="GVK484" s="49"/>
      <c r="GVL484" s="49"/>
      <c r="GVM484" s="49"/>
      <c r="GVN484" s="49"/>
      <c r="GVO484" s="49"/>
      <c r="GVP484" s="49"/>
      <c r="GVQ484" s="49"/>
      <c r="GVR484" s="49"/>
      <c r="GVS484" s="49"/>
      <c r="GVT484" s="49"/>
      <c r="GVU484" s="49"/>
      <c r="GVV484" s="49"/>
      <c r="GVW484" s="49"/>
      <c r="GVX484" s="49"/>
      <c r="GVY484" s="49"/>
      <c r="GVZ484" s="49"/>
      <c r="GWA484" s="49"/>
      <c r="GWB484" s="49"/>
      <c r="GWC484" s="49"/>
      <c r="GWD484" s="49"/>
      <c r="GWE484" s="49"/>
      <c r="GWF484" s="49"/>
      <c r="GWG484" s="49"/>
      <c r="GWH484" s="49"/>
      <c r="GWI484" s="49"/>
      <c r="GWJ484" s="49"/>
      <c r="GWK484" s="49"/>
      <c r="GWL484" s="49"/>
      <c r="GWM484" s="49"/>
      <c r="GWN484" s="49"/>
      <c r="GWO484" s="49"/>
      <c r="GWP484" s="49"/>
      <c r="GWQ484" s="49"/>
      <c r="GWR484" s="49"/>
      <c r="GWS484" s="49"/>
      <c r="GWT484" s="49"/>
      <c r="GWU484" s="49"/>
      <c r="GWV484" s="49"/>
      <c r="GWW484" s="49"/>
      <c r="GWX484" s="49"/>
      <c r="GWY484" s="49"/>
      <c r="GWZ484" s="49"/>
      <c r="GXA484" s="49"/>
      <c r="GXB484" s="49"/>
      <c r="GXC484" s="49"/>
      <c r="GXD484" s="49"/>
      <c r="GXE484" s="49"/>
      <c r="GXF484" s="49"/>
      <c r="GXG484" s="49"/>
      <c r="GXH484" s="49"/>
      <c r="GXI484" s="49"/>
      <c r="GXJ484" s="49"/>
      <c r="GXK484" s="49"/>
      <c r="GXL484" s="49"/>
      <c r="GXM484" s="49"/>
      <c r="GXN484" s="49"/>
      <c r="GXO484" s="49"/>
      <c r="GXP484" s="49"/>
      <c r="GXQ484" s="49"/>
      <c r="GXR484" s="49"/>
      <c r="GXS484" s="49"/>
      <c r="GXT484" s="49"/>
      <c r="GXU484" s="49"/>
      <c r="GXV484" s="49"/>
      <c r="GXW484" s="49"/>
      <c r="GXX484" s="49"/>
      <c r="GXY484" s="49"/>
      <c r="GXZ484" s="49"/>
      <c r="GYA484" s="49"/>
      <c r="GYB484" s="49"/>
      <c r="GYC484" s="49"/>
      <c r="GYD484" s="49"/>
      <c r="GYE484" s="49"/>
      <c r="GYF484" s="49"/>
      <c r="GYG484" s="49"/>
      <c r="GYH484" s="49"/>
      <c r="GYI484" s="49"/>
      <c r="GYJ484" s="49"/>
      <c r="GYK484" s="49"/>
      <c r="GYL484" s="49"/>
      <c r="GYM484" s="49"/>
      <c r="GYN484" s="49"/>
      <c r="GYO484" s="49"/>
      <c r="GYP484" s="49"/>
      <c r="GYQ484" s="49"/>
      <c r="GYR484" s="49"/>
      <c r="GYS484" s="49"/>
      <c r="GYT484" s="49"/>
      <c r="GYU484" s="49"/>
      <c r="GYV484" s="49"/>
      <c r="GYW484" s="49"/>
      <c r="GYX484" s="49"/>
      <c r="GYY484" s="49"/>
      <c r="GYZ484" s="49"/>
      <c r="GZA484" s="49"/>
      <c r="GZB484" s="49"/>
      <c r="GZC484" s="49"/>
      <c r="GZD484" s="49"/>
      <c r="GZE484" s="49"/>
      <c r="GZF484" s="49"/>
      <c r="GZG484" s="49"/>
      <c r="GZH484" s="49"/>
      <c r="GZI484" s="49"/>
      <c r="GZJ484" s="49"/>
      <c r="GZK484" s="49"/>
      <c r="GZL484" s="49"/>
      <c r="GZM484" s="49"/>
      <c r="GZN484" s="49"/>
      <c r="GZO484" s="49"/>
      <c r="GZP484" s="49"/>
      <c r="GZQ484" s="49"/>
      <c r="GZR484" s="49"/>
      <c r="GZS484" s="49"/>
      <c r="GZT484" s="49"/>
      <c r="GZU484" s="49"/>
      <c r="GZV484" s="49"/>
      <c r="GZW484" s="49"/>
      <c r="GZX484" s="49"/>
      <c r="GZY484" s="49"/>
      <c r="GZZ484" s="49"/>
      <c r="HAA484" s="49"/>
      <c r="HAB484" s="49"/>
      <c r="HAC484" s="49"/>
      <c r="HAD484" s="49"/>
      <c r="HAE484" s="49"/>
      <c r="HAF484" s="49"/>
      <c r="HAG484" s="49"/>
      <c r="HAH484" s="49"/>
      <c r="HAI484" s="49"/>
      <c r="HAJ484" s="49"/>
      <c r="HAK484" s="49"/>
      <c r="HAL484" s="49"/>
      <c r="HAM484" s="49"/>
      <c r="HAN484" s="49"/>
      <c r="HAO484" s="49"/>
      <c r="HAP484" s="49"/>
      <c r="HAQ484" s="49"/>
      <c r="HAR484" s="49"/>
      <c r="HAS484" s="49"/>
      <c r="HAT484" s="49"/>
      <c r="HAU484" s="49"/>
      <c r="HAV484" s="49"/>
      <c r="HAW484" s="49"/>
      <c r="HAX484" s="49"/>
      <c r="HAY484" s="49"/>
      <c r="HAZ484" s="49"/>
      <c r="HBA484" s="49"/>
      <c r="HBB484" s="49"/>
      <c r="HBC484" s="49"/>
      <c r="HBD484" s="49"/>
      <c r="HBE484" s="49"/>
      <c r="HBF484" s="49"/>
      <c r="HBG484" s="49"/>
      <c r="HBH484" s="49"/>
      <c r="HBI484" s="49"/>
      <c r="HBJ484" s="49"/>
      <c r="HBK484" s="49"/>
      <c r="HBL484" s="49"/>
      <c r="HBM484" s="49"/>
      <c r="HBN484" s="49"/>
      <c r="HBO484" s="49"/>
      <c r="HBP484" s="49"/>
      <c r="HBQ484" s="49"/>
      <c r="HBR484" s="49"/>
      <c r="HBS484" s="49"/>
      <c r="HBT484" s="49"/>
      <c r="HBU484" s="49"/>
      <c r="HBV484" s="49"/>
      <c r="HBW484" s="49"/>
      <c r="HBX484" s="49"/>
      <c r="HBY484" s="49"/>
      <c r="HBZ484" s="49"/>
      <c r="HCA484" s="49"/>
      <c r="HCB484" s="49"/>
      <c r="HCC484" s="49"/>
      <c r="HCD484" s="49"/>
      <c r="HCE484" s="49"/>
      <c r="HCF484" s="49"/>
      <c r="HCG484" s="49"/>
      <c r="HCH484" s="49"/>
      <c r="HCI484" s="49"/>
      <c r="HCJ484" s="49"/>
      <c r="HCK484" s="49"/>
      <c r="HCL484" s="49"/>
      <c r="HCM484" s="49"/>
      <c r="HCN484" s="49"/>
      <c r="HCO484" s="49"/>
      <c r="HCP484" s="49"/>
      <c r="HCQ484" s="49"/>
      <c r="HCR484" s="49"/>
      <c r="HCS484" s="49"/>
      <c r="HCT484" s="49"/>
      <c r="HCU484" s="49"/>
      <c r="HCV484" s="49"/>
      <c r="HCW484" s="49"/>
      <c r="HCX484" s="49"/>
      <c r="HCY484" s="49"/>
      <c r="HCZ484" s="49"/>
      <c r="HDA484" s="49"/>
      <c r="HDB484" s="49"/>
      <c r="HDC484" s="49"/>
      <c r="HDD484" s="49"/>
      <c r="HDE484" s="49"/>
      <c r="HDF484" s="49"/>
      <c r="HDG484" s="49"/>
      <c r="HDH484" s="49"/>
      <c r="HDI484" s="49"/>
      <c r="HDJ484" s="49"/>
      <c r="HDK484" s="49"/>
      <c r="HDL484" s="49"/>
      <c r="HDM484" s="49"/>
      <c r="HDN484" s="49"/>
      <c r="HDO484" s="49"/>
      <c r="HDP484" s="49"/>
      <c r="HDQ484" s="49"/>
      <c r="HDR484" s="49"/>
      <c r="HDS484" s="49"/>
      <c r="HDT484" s="49"/>
      <c r="HDU484" s="49"/>
      <c r="HDV484" s="49"/>
      <c r="HDW484" s="49"/>
      <c r="HDX484" s="49"/>
      <c r="HDY484" s="49"/>
      <c r="HDZ484" s="49"/>
      <c r="HEA484" s="49"/>
      <c r="HEB484" s="49"/>
      <c r="HEC484" s="49"/>
      <c r="HED484" s="49"/>
      <c r="HEE484" s="49"/>
      <c r="HEF484" s="49"/>
      <c r="HEG484" s="49"/>
      <c r="HEH484" s="49"/>
      <c r="HEI484" s="49"/>
      <c r="HEJ484" s="49"/>
      <c r="HEK484" s="49"/>
      <c r="HEL484" s="49"/>
      <c r="HEM484" s="49"/>
      <c r="HEN484" s="49"/>
      <c r="HEO484" s="49"/>
      <c r="HEP484" s="49"/>
      <c r="HEQ484" s="49"/>
      <c r="HER484" s="49"/>
      <c r="HES484" s="49"/>
      <c r="HET484" s="49"/>
      <c r="HEU484" s="49"/>
      <c r="HEV484" s="49"/>
      <c r="HEW484" s="49"/>
      <c r="HEX484" s="49"/>
      <c r="HEY484" s="49"/>
      <c r="HEZ484" s="49"/>
      <c r="HFA484" s="49"/>
      <c r="HFB484" s="49"/>
      <c r="HFC484" s="49"/>
      <c r="HFD484" s="49"/>
      <c r="HFE484" s="49"/>
      <c r="HFF484" s="49"/>
      <c r="HFG484" s="49"/>
      <c r="HFH484" s="49"/>
      <c r="HFI484" s="49"/>
      <c r="HFJ484" s="49"/>
      <c r="HFK484" s="49"/>
      <c r="HFL484" s="49"/>
      <c r="HFM484" s="49"/>
      <c r="HFN484" s="49"/>
      <c r="HFO484" s="49"/>
      <c r="HFP484" s="49"/>
      <c r="HFQ484" s="49"/>
      <c r="HFR484" s="49"/>
      <c r="HFS484" s="49"/>
      <c r="HFT484" s="49"/>
      <c r="HFU484" s="49"/>
      <c r="HFV484" s="49"/>
      <c r="HFW484" s="49"/>
      <c r="HFX484" s="49"/>
      <c r="HFY484" s="49"/>
      <c r="HFZ484" s="49"/>
      <c r="HGA484" s="49"/>
      <c r="HGB484" s="49"/>
      <c r="HGC484" s="49"/>
      <c r="HGD484" s="49"/>
      <c r="HGE484" s="49"/>
      <c r="HGF484" s="49"/>
      <c r="HGG484" s="49"/>
      <c r="HGH484" s="49"/>
      <c r="HGI484" s="49"/>
      <c r="HGJ484" s="49"/>
      <c r="HGK484" s="49"/>
      <c r="HGL484" s="49"/>
      <c r="HGM484" s="49"/>
      <c r="HGN484" s="49"/>
      <c r="HGO484" s="49"/>
      <c r="HGP484" s="49"/>
      <c r="HGQ484" s="49"/>
      <c r="HGR484" s="49"/>
      <c r="HGS484" s="49"/>
      <c r="HGT484" s="49"/>
      <c r="HGU484" s="49"/>
      <c r="HGV484" s="49"/>
      <c r="HGW484" s="49"/>
      <c r="HGX484" s="49"/>
      <c r="HGY484" s="49"/>
      <c r="HGZ484" s="49"/>
      <c r="HHA484" s="49"/>
      <c r="HHB484" s="49"/>
      <c r="HHC484" s="49"/>
      <c r="HHD484" s="49"/>
      <c r="HHE484" s="49"/>
      <c r="HHF484" s="49"/>
      <c r="HHG484" s="49"/>
      <c r="HHH484" s="49"/>
      <c r="HHI484" s="49"/>
      <c r="HHJ484" s="49"/>
      <c r="HHK484" s="49"/>
      <c r="HHL484" s="49"/>
      <c r="HHM484" s="49"/>
      <c r="HHN484" s="49"/>
      <c r="HHO484" s="49"/>
      <c r="HHP484" s="49"/>
      <c r="HHQ484" s="49"/>
      <c r="HHR484" s="49"/>
      <c r="HHS484" s="49"/>
      <c r="HHT484" s="49"/>
      <c r="HHU484" s="49"/>
      <c r="HHV484" s="49"/>
      <c r="HHW484" s="49"/>
      <c r="HHX484" s="49"/>
      <c r="HHY484" s="49"/>
      <c r="HHZ484" s="49"/>
      <c r="HIA484" s="49"/>
      <c r="HIB484" s="49"/>
      <c r="HIC484" s="49"/>
      <c r="HID484" s="49"/>
      <c r="HIE484" s="49"/>
      <c r="HIF484" s="49"/>
      <c r="HIG484" s="49"/>
      <c r="HIH484" s="49"/>
      <c r="HII484" s="49"/>
      <c r="HIJ484" s="49"/>
      <c r="HIK484" s="49"/>
      <c r="HIL484" s="49"/>
      <c r="HIM484" s="49"/>
      <c r="HIN484" s="49"/>
      <c r="HIO484" s="49"/>
      <c r="HIP484" s="49"/>
      <c r="HIQ484" s="49"/>
      <c r="HIR484" s="49"/>
      <c r="HIS484" s="49"/>
      <c r="HIT484" s="49"/>
      <c r="HIU484" s="49"/>
      <c r="HIV484" s="49"/>
      <c r="HIW484" s="49"/>
      <c r="HIX484" s="49"/>
      <c r="HIY484" s="49"/>
      <c r="HIZ484" s="49"/>
      <c r="HJA484" s="49"/>
      <c r="HJB484" s="49"/>
      <c r="HJC484" s="49"/>
      <c r="HJD484" s="49"/>
      <c r="HJE484" s="49"/>
      <c r="HJF484" s="49"/>
      <c r="HJG484" s="49"/>
      <c r="HJH484" s="49"/>
      <c r="HJI484" s="49"/>
      <c r="HJJ484" s="49"/>
      <c r="HJK484" s="49"/>
      <c r="HJL484" s="49"/>
      <c r="HJM484" s="49"/>
      <c r="HJN484" s="49"/>
      <c r="HJO484" s="49"/>
      <c r="HJP484" s="49"/>
      <c r="HJQ484" s="49"/>
      <c r="HJR484" s="49"/>
      <c r="HJS484" s="49"/>
      <c r="HJT484" s="49"/>
      <c r="HJU484" s="49"/>
      <c r="HJV484" s="49"/>
      <c r="HJW484" s="49"/>
      <c r="HJX484" s="49"/>
      <c r="HJY484" s="49"/>
      <c r="HJZ484" s="49"/>
      <c r="HKA484" s="49"/>
      <c r="HKB484" s="49"/>
      <c r="HKC484" s="49"/>
      <c r="HKD484" s="49"/>
      <c r="HKE484" s="49"/>
      <c r="HKF484" s="49"/>
      <c r="HKG484" s="49"/>
      <c r="HKH484" s="49"/>
      <c r="HKI484" s="49"/>
      <c r="HKJ484" s="49"/>
      <c r="HKK484" s="49"/>
      <c r="HKL484" s="49"/>
      <c r="HKM484" s="49"/>
      <c r="HKN484" s="49"/>
      <c r="HKO484" s="49"/>
      <c r="HKP484" s="49"/>
      <c r="HKQ484" s="49"/>
      <c r="HKR484" s="49"/>
      <c r="HKS484" s="49"/>
      <c r="HKT484" s="49"/>
      <c r="HKU484" s="49"/>
      <c r="HKV484" s="49"/>
      <c r="HKW484" s="49"/>
      <c r="HKX484" s="49"/>
      <c r="HKY484" s="49"/>
      <c r="HKZ484" s="49"/>
      <c r="HLA484" s="49"/>
      <c r="HLB484" s="49"/>
      <c r="HLC484" s="49"/>
      <c r="HLD484" s="49"/>
      <c r="HLE484" s="49"/>
      <c r="HLF484" s="49"/>
      <c r="HLG484" s="49"/>
      <c r="HLH484" s="49"/>
      <c r="HLI484" s="49"/>
      <c r="HLJ484" s="49"/>
      <c r="HLK484" s="49"/>
      <c r="HLL484" s="49"/>
      <c r="HLM484" s="49"/>
      <c r="HLN484" s="49"/>
      <c r="HLO484" s="49"/>
      <c r="HLP484" s="49"/>
      <c r="HLQ484" s="49"/>
      <c r="HLR484" s="49"/>
      <c r="HLS484" s="49"/>
      <c r="HLT484" s="49"/>
      <c r="HLU484" s="49"/>
      <c r="HLV484" s="49"/>
      <c r="HLW484" s="49"/>
      <c r="HLX484" s="49"/>
      <c r="HLY484" s="49"/>
      <c r="HLZ484" s="49"/>
      <c r="HMA484" s="49"/>
      <c r="HMB484" s="49"/>
      <c r="HMC484" s="49"/>
      <c r="HMD484" s="49"/>
      <c r="HME484" s="49"/>
      <c r="HMF484" s="49"/>
      <c r="HMG484" s="49"/>
      <c r="HMH484" s="49"/>
      <c r="HMI484" s="49"/>
      <c r="HMJ484" s="49"/>
      <c r="HMK484" s="49"/>
      <c r="HML484" s="49"/>
      <c r="HMM484" s="49"/>
      <c r="HMN484" s="49"/>
      <c r="HMO484" s="49"/>
      <c r="HMP484" s="49"/>
      <c r="HMQ484" s="49"/>
      <c r="HMR484" s="49"/>
      <c r="HMS484" s="49"/>
      <c r="HMT484" s="49"/>
      <c r="HMU484" s="49"/>
      <c r="HMV484" s="49"/>
      <c r="HMW484" s="49"/>
      <c r="HMX484" s="49"/>
      <c r="HMY484" s="49"/>
      <c r="HMZ484" s="49"/>
      <c r="HNA484" s="49"/>
      <c r="HNB484" s="49"/>
      <c r="HNC484" s="49"/>
      <c r="HND484" s="49"/>
      <c r="HNE484" s="49"/>
      <c r="HNF484" s="49"/>
      <c r="HNG484" s="49"/>
      <c r="HNH484" s="49"/>
      <c r="HNI484" s="49"/>
      <c r="HNJ484" s="49"/>
      <c r="HNK484" s="49"/>
      <c r="HNL484" s="49"/>
      <c r="HNM484" s="49"/>
      <c r="HNN484" s="49"/>
      <c r="HNO484" s="49"/>
      <c r="HNP484" s="49"/>
      <c r="HNQ484" s="49"/>
      <c r="HNR484" s="49"/>
      <c r="HNS484" s="49"/>
      <c r="HNT484" s="49"/>
      <c r="HNU484" s="49"/>
      <c r="HNV484" s="49"/>
      <c r="HNW484" s="49"/>
      <c r="HNX484" s="49"/>
      <c r="HNY484" s="49"/>
      <c r="HNZ484" s="49"/>
      <c r="HOA484" s="49"/>
      <c r="HOB484" s="49"/>
      <c r="HOC484" s="49"/>
      <c r="HOD484" s="49"/>
      <c r="HOE484" s="49"/>
      <c r="HOF484" s="49"/>
      <c r="HOG484" s="49"/>
      <c r="HOH484" s="49"/>
      <c r="HOI484" s="49"/>
      <c r="HOJ484" s="49"/>
      <c r="HOK484" s="49"/>
      <c r="HOL484" s="49"/>
      <c r="HOM484" s="49"/>
      <c r="HON484" s="49"/>
      <c r="HOO484" s="49"/>
      <c r="HOP484" s="49"/>
      <c r="HOQ484" s="49"/>
      <c r="HOR484" s="49"/>
      <c r="HOS484" s="49"/>
      <c r="HOT484" s="49"/>
      <c r="HOU484" s="49"/>
      <c r="HOV484" s="49"/>
      <c r="HOW484" s="49"/>
      <c r="HOX484" s="49"/>
      <c r="HOY484" s="49"/>
      <c r="HOZ484" s="49"/>
      <c r="HPA484" s="49"/>
      <c r="HPB484" s="49"/>
      <c r="HPC484" s="49"/>
      <c r="HPD484" s="49"/>
      <c r="HPE484" s="49"/>
      <c r="HPF484" s="49"/>
      <c r="HPG484" s="49"/>
      <c r="HPH484" s="49"/>
      <c r="HPI484" s="49"/>
      <c r="HPJ484" s="49"/>
      <c r="HPK484" s="49"/>
      <c r="HPL484" s="49"/>
      <c r="HPM484" s="49"/>
      <c r="HPN484" s="49"/>
      <c r="HPO484" s="49"/>
      <c r="HPP484" s="49"/>
      <c r="HPQ484" s="49"/>
      <c r="HPR484" s="49"/>
      <c r="HPS484" s="49"/>
      <c r="HPT484" s="49"/>
      <c r="HPU484" s="49"/>
      <c r="HPV484" s="49"/>
      <c r="HPW484" s="49"/>
      <c r="HPX484" s="49"/>
      <c r="HPY484" s="49"/>
      <c r="HPZ484" s="49"/>
      <c r="HQA484" s="49"/>
      <c r="HQB484" s="49"/>
      <c r="HQC484" s="49"/>
      <c r="HQD484" s="49"/>
      <c r="HQE484" s="49"/>
      <c r="HQF484" s="49"/>
      <c r="HQG484" s="49"/>
      <c r="HQH484" s="49"/>
      <c r="HQI484" s="49"/>
      <c r="HQJ484" s="49"/>
      <c r="HQK484" s="49"/>
      <c r="HQL484" s="49"/>
      <c r="HQM484" s="49"/>
      <c r="HQN484" s="49"/>
      <c r="HQO484" s="49"/>
      <c r="HQP484" s="49"/>
      <c r="HQQ484" s="49"/>
      <c r="HQR484" s="49"/>
      <c r="HQS484" s="49"/>
      <c r="HQT484" s="49"/>
      <c r="HQU484" s="49"/>
      <c r="HQV484" s="49"/>
      <c r="HQW484" s="49"/>
      <c r="HQX484" s="49"/>
      <c r="HQY484" s="49"/>
      <c r="HQZ484" s="49"/>
      <c r="HRA484" s="49"/>
      <c r="HRB484" s="49"/>
      <c r="HRC484" s="49"/>
      <c r="HRD484" s="49"/>
      <c r="HRE484" s="49"/>
      <c r="HRF484" s="49"/>
      <c r="HRG484" s="49"/>
      <c r="HRH484" s="49"/>
      <c r="HRI484" s="49"/>
      <c r="HRJ484" s="49"/>
      <c r="HRK484" s="49"/>
      <c r="HRL484" s="49"/>
      <c r="HRM484" s="49"/>
      <c r="HRN484" s="49"/>
      <c r="HRO484" s="49"/>
      <c r="HRP484" s="49"/>
      <c r="HRQ484" s="49"/>
      <c r="HRR484" s="49"/>
      <c r="HRS484" s="49"/>
      <c r="HRT484" s="49"/>
      <c r="HRU484" s="49"/>
      <c r="HRV484" s="49"/>
      <c r="HRW484" s="49"/>
      <c r="HRX484" s="49"/>
      <c r="HRY484" s="49"/>
      <c r="HRZ484" s="49"/>
      <c r="HSA484" s="49"/>
      <c r="HSB484" s="49"/>
      <c r="HSC484" s="49"/>
      <c r="HSD484" s="49"/>
      <c r="HSE484" s="49"/>
      <c r="HSF484" s="49"/>
      <c r="HSG484" s="49"/>
      <c r="HSH484" s="49"/>
      <c r="HSI484" s="49"/>
      <c r="HSJ484" s="49"/>
      <c r="HSK484" s="49"/>
      <c r="HSL484" s="49"/>
      <c r="HSM484" s="49"/>
      <c r="HSN484" s="49"/>
      <c r="HSO484" s="49"/>
      <c r="HSP484" s="49"/>
      <c r="HSQ484" s="49"/>
      <c r="HSR484" s="49"/>
      <c r="HSS484" s="49"/>
      <c r="HST484" s="49"/>
      <c r="HSU484" s="49"/>
      <c r="HSV484" s="49"/>
      <c r="HSW484" s="49"/>
      <c r="HSX484" s="49"/>
      <c r="HSY484" s="49"/>
      <c r="HSZ484" s="49"/>
      <c r="HTA484" s="49"/>
      <c r="HTB484" s="49"/>
      <c r="HTC484" s="49"/>
      <c r="HTD484" s="49"/>
      <c r="HTE484" s="49"/>
      <c r="HTF484" s="49"/>
      <c r="HTG484" s="49"/>
      <c r="HTH484" s="49"/>
      <c r="HTI484" s="49"/>
      <c r="HTJ484" s="49"/>
      <c r="HTK484" s="49"/>
      <c r="HTL484" s="49"/>
      <c r="HTM484" s="49"/>
      <c r="HTN484" s="49"/>
      <c r="HTO484" s="49"/>
      <c r="HTP484" s="49"/>
      <c r="HTQ484" s="49"/>
      <c r="HTR484" s="49"/>
      <c r="HTS484" s="49"/>
      <c r="HTT484" s="49"/>
      <c r="HTU484" s="49"/>
      <c r="HTV484" s="49"/>
      <c r="HTW484" s="49"/>
      <c r="HTX484" s="49"/>
      <c r="HTY484" s="49"/>
      <c r="HTZ484" s="49"/>
      <c r="HUA484" s="49"/>
      <c r="HUB484" s="49"/>
      <c r="HUC484" s="49"/>
      <c r="HUD484" s="49"/>
      <c r="HUE484" s="49"/>
      <c r="HUF484" s="49"/>
      <c r="HUG484" s="49"/>
      <c r="HUH484" s="49"/>
      <c r="HUI484" s="49"/>
      <c r="HUJ484" s="49"/>
      <c r="HUK484" s="49"/>
      <c r="HUL484" s="49"/>
      <c r="HUM484" s="49"/>
      <c r="HUN484" s="49"/>
      <c r="HUO484" s="49"/>
      <c r="HUP484" s="49"/>
      <c r="HUQ484" s="49"/>
      <c r="HUR484" s="49"/>
      <c r="HUS484" s="49"/>
      <c r="HUT484" s="49"/>
      <c r="HUU484" s="49"/>
      <c r="HUV484" s="49"/>
      <c r="HUW484" s="49"/>
      <c r="HUX484" s="49"/>
      <c r="HUY484" s="49"/>
      <c r="HUZ484" s="49"/>
      <c r="HVA484" s="49"/>
      <c r="HVB484" s="49"/>
      <c r="HVC484" s="49"/>
      <c r="HVD484" s="49"/>
      <c r="HVE484" s="49"/>
      <c r="HVF484" s="49"/>
      <c r="HVG484" s="49"/>
      <c r="HVH484" s="49"/>
      <c r="HVI484" s="49"/>
      <c r="HVJ484" s="49"/>
      <c r="HVK484" s="49"/>
      <c r="HVL484" s="49"/>
      <c r="HVM484" s="49"/>
      <c r="HVN484" s="49"/>
      <c r="HVO484" s="49"/>
      <c r="HVP484" s="49"/>
      <c r="HVQ484" s="49"/>
      <c r="HVR484" s="49"/>
      <c r="HVS484" s="49"/>
      <c r="HVT484" s="49"/>
      <c r="HVU484" s="49"/>
      <c r="HVV484" s="49"/>
      <c r="HVW484" s="49"/>
      <c r="HVX484" s="49"/>
      <c r="HVY484" s="49"/>
      <c r="HVZ484" s="49"/>
      <c r="HWA484" s="49"/>
      <c r="HWB484" s="49"/>
      <c r="HWC484" s="49"/>
      <c r="HWD484" s="49"/>
      <c r="HWE484" s="49"/>
      <c r="HWF484" s="49"/>
      <c r="HWG484" s="49"/>
      <c r="HWH484" s="49"/>
      <c r="HWI484" s="49"/>
      <c r="HWJ484" s="49"/>
      <c r="HWK484" s="49"/>
      <c r="HWL484" s="49"/>
      <c r="HWM484" s="49"/>
      <c r="HWN484" s="49"/>
      <c r="HWO484" s="49"/>
      <c r="HWP484" s="49"/>
      <c r="HWQ484" s="49"/>
      <c r="HWR484" s="49"/>
      <c r="HWS484" s="49"/>
      <c r="HWT484" s="49"/>
      <c r="HWU484" s="49"/>
      <c r="HWV484" s="49"/>
      <c r="HWW484" s="49"/>
      <c r="HWX484" s="49"/>
      <c r="HWY484" s="49"/>
      <c r="HWZ484" s="49"/>
      <c r="HXA484" s="49"/>
      <c r="HXB484" s="49"/>
      <c r="HXC484" s="49"/>
      <c r="HXD484" s="49"/>
      <c r="HXE484" s="49"/>
      <c r="HXF484" s="49"/>
      <c r="HXG484" s="49"/>
      <c r="HXH484" s="49"/>
      <c r="HXI484" s="49"/>
      <c r="HXJ484" s="49"/>
      <c r="HXK484" s="49"/>
      <c r="HXL484" s="49"/>
      <c r="HXM484" s="49"/>
      <c r="HXN484" s="49"/>
      <c r="HXO484" s="49"/>
      <c r="HXP484" s="49"/>
      <c r="HXQ484" s="49"/>
      <c r="HXR484" s="49"/>
      <c r="HXS484" s="49"/>
      <c r="HXT484" s="49"/>
      <c r="HXU484" s="49"/>
      <c r="HXV484" s="49"/>
      <c r="HXW484" s="49"/>
      <c r="HXX484" s="49"/>
      <c r="HXY484" s="49"/>
      <c r="HXZ484" s="49"/>
      <c r="HYA484" s="49"/>
      <c r="HYB484" s="49"/>
      <c r="HYC484" s="49"/>
      <c r="HYD484" s="49"/>
      <c r="HYE484" s="49"/>
      <c r="HYF484" s="49"/>
      <c r="HYG484" s="49"/>
      <c r="HYH484" s="49"/>
      <c r="HYI484" s="49"/>
      <c r="HYJ484" s="49"/>
      <c r="HYK484" s="49"/>
      <c r="HYL484" s="49"/>
      <c r="HYM484" s="49"/>
      <c r="HYN484" s="49"/>
      <c r="HYO484" s="49"/>
      <c r="HYP484" s="49"/>
      <c r="HYQ484" s="49"/>
      <c r="HYR484" s="49"/>
      <c r="HYS484" s="49"/>
      <c r="HYT484" s="49"/>
      <c r="HYU484" s="49"/>
      <c r="HYV484" s="49"/>
      <c r="HYW484" s="49"/>
      <c r="HYX484" s="49"/>
      <c r="HYY484" s="49"/>
      <c r="HYZ484" s="49"/>
      <c r="HZA484" s="49"/>
      <c r="HZB484" s="49"/>
      <c r="HZC484" s="49"/>
      <c r="HZD484" s="49"/>
      <c r="HZE484" s="49"/>
      <c r="HZF484" s="49"/>
      <c r="HZG484" s="49"/>
      <c r="HZH484" s="49"/>
      <c r="HZI484" s="49"/>
      <c r="HZJ484" s="49"/>
      <c r="HZK484" s="49"/>
      <c r="HZL484" s="49"/>
      <c r="HZM484" s="49"/>
      <c r="HZN484" s="49"/>
      <c r="HZO484" s="49"/>
      <c r="HZP484" s="49"/>
      <c r="HZQ484" s="49"/>
      <c r="HZR484" s="49"/>
      <c r="HZS484" s="49"/>
      <c r="HZT484" s="49"/>
      <c r="HZU484" s="49"/>
      <c r="HZV484" s="49"/>
      <c r="HZW484" s="49"/>
      <c r="HZX484" s="49"/>
      <c r="HZY484" s="49"/>
      <c r="HZZ484" s="49"/>
      <c r="IAA484" s="49"/>
      <c r="IAB484" s="49"/>
      <c r="IAC484" s="49"/>
      <c r="IAD484" s="49"/>
      <c r="IAE484" s="49"/>
      <c r="IAF484" s="49"/>
      <c r="IAG484" s="49"/>
      <c r="IAH484" s="49"/>
      <c r="IAI484" s="49"/>
      <c r="IAJ484" s="49"/>
      <c r="IAK484" s="49"/>
      <c r="IAL484" s="49"/>
      <c r="IAM484" s="49"/>
      <c r="IAN484" s="49"/>
      <c r="IAO484" s="49"/>
      <c r="IAP484" s="49"/>
      <c r="IAQ484" s="49"/>
      <c r="IAR484" s="49"/>
      <c r="IAS484" s="49"/>
      <c r="IAT484" s="49"/>
      <c r="IAU484" s="49"/>
      <c r="IAV484" s="49"/>
      <c r="IAW484" s="49"/>
      <c r="IAX484" s="49"/>
      <c r="IAY484" s="49"/>
      <c r="IAZ484" s="49"/>
      <c r="IBA484" s="49"/>
      <c r="IBB484" s="49"/>
      <c r="IBC484" s="49"/>
      <c r="IBD484" s="49"/>
      <c r="IBE484" s="49"/>
      <c r="IBF484" s="49"/>
      <c r="IBG484" s="49"/>
      <c r="IBH484" s="49"/>
      <c r="IBI484" s="49"/>
      <c r="IBJ484" s="49"/>
      <c r="IBK484" s="49"/>
      <c r="IBL484" s="49"/>
      <c r="IBM484" s="49"/>
      <c r="IBN484" s="49"/>
      <c r="IBO484" s="49"/>
      <c r="IBP484" s="49"/>
      <c r="IBQ484" s="49"/>
      <c r="IBR484" s="49"/>
      <c r="IBS484" s="49"/>
      <c r="IBT484" s="49"/>
      <c r="IBU484" s="49"/>
      <c r="IBV484" s="49"/>
      <c r="IBW484" s="49"/>
      <c r="IBX484" s="49"/>
      <c r="IBY484" s="49"/>
      <c r="IBZ484" s="49"/>
      <c r="ICA484" s="49"/>
      <c r="ICB484" s="49"/>
      <c r="ICC484" s="49"/>
      <c r="ICD484" s="49"/>
      <c r="ICE484" s="49"/>
      <c r="ICF484" s="49"/>
      <c r="ICG484" s="49"/>
      <c r="ICH484" s="49"/>
      <c r="ICI484" s="49"/>
      <c r="ICJ484" s="49"/>
      <c r="ICK484" s="49"/>
      <c r="ICL484" s="49"/>
      <c r="ICM484" s="49"/>
      <c r="ICN484" s="49"/>
      <c r="ICO484" s="49"/>
      <c r="ICP484" s="49"/>
      <c r="ICQ484" s="49"/>
      <c r="ICR484" s="49"/>
      <c r="ICS484" s="49"/>
      <c r="ICT484" s="49"/>
      <c r="ICU484" s="49"/>
      <c r="ICV484" s="49"/>
      <c r="ICW484" s="49"/>
      <c r="ICX484" s="49"/>
      <c r="ICY484" s="49"/>
      <c r="ICZ484" s="49"/>
      <c r="IDA484" s="49"/>
      <c r="IDB484" s="49"/>
      <c r="IDC484" s="49"/>
      <c r="IDD484" s="49"/>
      <c r="IDE484" s="49"/>
      <c r="IDF484" s="49"/>
      <c r="IDG484" s="49"/>
      <c r="IDH484" s="49"/>
      <c r="IDI484" s="49"/>
      <c r="IDJ484" s="49"/>
      <c r="IDK484" s="49"/>
      <c r="IDL484" s="49"/>
      <c r="IDM484" s="49"/>
      <c r="IDN484" s="49"/>
      <c r="IDO484" s="49"/>
      <c r="IDP484" s="49"/>
      <c r="IDQ484" s="49"/>
      <c r="IDR484" s="49"/>
      <c r="IDS484" s="49"/>
      <c r="IDT484" s="49"/>
      <c r="IDU484" s="49"/>
      <c r="IDV484" s="49"/>
      <c r="IDW484" s="49"/>
      <c r="IDX484" s="49"/>
      <c r="IDY484" s="49"/>
      <c r="IDZ484" s="49"/>
      <c r="IEA484" s="49"/>
      <c r="IEB484" s="49"/>
      <c r="IEC484" s="49"/>
      <c r="IED484" s="49"/>
      <c r="IEE484" s="49"/>
      <c r="IEF484" s="49"/>
      <c r="IEG484" s="49"/>
      <c r="IEH484" s="49"/>
      <c r="IEI484" s="49"/>
      <c r="IEJ484" s="49"/>
      <c r="IEK484" s="49"/>
      <c r="IEL484" s="49"/>
      <c r="IEM484" s="49"/>
      <c r="IEN484" s="49"/>
      <c r="IEO484" s="49"/>
      <c r="IEP484" s="49"/>
      <c r="IEQ484" s="49"/>
      <c r="IER484" s="49"/>
      <c r="IES484" s="49"/>
      <c r="IET484" s="49"/>
      <c r="IEU484" s="49"/>
      <c r="IEV484" s="49"/>
      <c r="IEW484" s="49"/>
      <c r="IEX484" s="49"/>
      <c r="IEY484" s="49"/>
      <c r="IEZ484" s="49"/>
      <c r="IFA484" s="49"/>
      <c r="IFB484" s="49"/>
      <c r="IFC484" s="49"/>
      <c r="IFD484" s="49"/>
      <c r="IFE484" s="49"/>
      <c r="IFF484" s="49"/>
      <c r="IFG484" s="49"/>
      <c r="IFH484" s="49"/>
      <c r="IFI484" s="49"/>
      <c r="IFJ484" s="49"/>
      <c r="IFK484" s="49"/>
      <c r="IFL484" s="49"/>
      <c r="IFM484" s="49"/>
      <c r="IFN484" s="49"/>
      <c r="IFO484" s="49"/>
      <c r="IFP484" s="49"/>
      <c r="IFQ484" s="49"/>
      <c r="IFR484" s="49"/>
      <c r="IFS484" s="49"/>
      <c r="IFT484" s="49"/>
      <c r="IFU484" s="49"/>
      <c r="IFV484" s="49"/>
      <c r="IFW484" s="49"/>
      <c r="IFX484" s="49"/>
      <c r="IFY484" s="49"/>
      <c r="IFZ484" s="49"/>
      <c r="IGA484" s="49"/>
      <c r="IGB484" s="49"/>
      <c r="IGC484" s="49"/>
      <c r="IGD484" s="49"/>
      <c r="IGE484" s="49"/>
      <c r="IGF484" s="49"/>
      <c r="IGG484" s="49"/>
      <c r="IGH484" s="49"/>
      <c r="IGI484" s="49"/>
      <c r="IGJ484" s="49"/>
      <c r="IGK484" s="49"/>
      <c r="IGL484" s="49"/>
      <c r="IGM484" s="49"/>
      <c r="IGN484" s="49"/>
      <c r="IGO484" s="49"/>
      <c r="IGP484" s="49"/>
      <c r="IGQ484" s="49"/>
      <c r="IGR484" s="49"/>
      <c r="IGS484" s="49"/>
      <c r="IGT484" s="49"/>
      <c r="IGU484" s="49"/>
      <c r="IGV484" s="49"/>
      <c r="IGW484" s="49"/>
      <c r="IGX484" s="49"/>
      <c r="IGY484" s="49"/>
      <c r="IGZ484" s="49"/>
      <c r="IHA484" s="49"/>
      <c r="IHB484" s="49"/>
      <c r="IHC484" s="49"/>
      <c r="IHD484" s="49"/>
      <c r="IHE484" s="49"/>
      <c r="IHF484" s="49"/>
      <c r="IHG484" s="49"/>
      <c r="IHH484" s="49"/>
      <c r="IHI484" s="49"/>
      <c r="IHJ484" s="49"/>
      <c r="IHK484" s="49"/>
      <c r="IHL484" s="49"/>
      <c r="IHM484" s="49"/>
      <c r="IHN484" s="49"/>
      <c r="IHO484" s="49"/>
      <c r="IHP484" s="49"/>
      <c r="IHQ484" s="49"/>
      <c r="IHR484" s="49"/>
      <c r="IHS484" s="49"/>
      <c r="IHT484" s="49"/>
      <c r="IHU484" s="49"/>
      <c r="IHV484" s="49"/>
      <c r="IHW484" s="49"/>
      <c r="IHX484" s="49"/>
      <c r="IHY484" s="49"/>
      <c r="IHZ484" s="49"/>
      <c r="IIA484" s="49"/>
      <c r="IIB484" s="49"/>
      <c r="IIC484" s="49"/>
      <c r="IID484" s="49"/>
      <c r="IIE484" s="49"/>
      <c r="IIF484" s="49"/>
      <c r="IIG484" s="49"/>
      <c r="IIH484" s="49"/>
      <c r="III484" s="49"/>
      <c r="IIJ484" s="49"/>
      <c r="IIK484" s="49"/>
      <c r="IIL484" s="49"/>
      <c r="IIM484" s="49"/>
      <c r="IIN484" s="49"/>
      <c r="IIO484" s="49"/>
      <c r="IIP484" s="49"/>
      <c r="IIQ484" s="49"/>
      <c r="IIR484" s="49"/>
      <c r="IIS484" s="49"/>
      <c r="IIT484" s="49"/>
      <c r="IIU484" s="49"/>
      <c r="IIV484" s="49"/>
      <c r="IIW484" s="49"/>
      <c r="IIX484" s="49"/>
      <c r="IIY484" s="49"/>
      <c r="IIZ484" s="49"/>
      <c r="IJA484" s="49"/>
      <c r="IJB484" s="49"/>
      <c r="IJC484" s="49"/>
      <c r="IJD484" s="49"/>
      <c r="IJE484" s="49"/>
      <c r="IJF484" s="49"/>
      <c r="IJG484" s="49"/>
      <c r="IJH484" s="49"/>
      <c r="IJI484" s="49"/>
      <c r="IJJ484" s="49"/>
      <c r="IJK484" s="49"/>
      <c r="IJL484" s="49"/>
      <c r="IJM484" s="49"/>
      <c r="IJN484" s="49"/>
      <c r="IJO484" s="49"/>
      <c r="IJP484" s="49"/>
      <c r="IJQ484" s="49"/>
      <c r="IJR484" s="49"/>
      <c r="IJS484" s="49"/>
      <c r="IJT484" s="49"/>
      <c r="IJU484" s="49"/>
      <c r="IJV484" s="49"/>
      <c r="IJW484" s="49"/>
      <c r="IJX484" s="49"/>
      <c r="IJY484" s="49"/>
      <c r="IJZ484" s="49"/>
      <c r="IKA484" s="49"/>
      <c r="IKB484" s="49"/>
      <c r="IKC484" s="49"/>
      <c r="IKD484" s="49"/>
      <c r="IKE484" s="49"/>
      <c r="IKF484" s="49"/>
      <c r="IKG484" s="49"/>
      <c r="IKH484" s="49"/>
      <c r="IKI484" s="49"/>
      <c r="IKJ484" s="49"/>
      <c r="IKK484" s="49"/>
      <c r="IKL484" s="49"/>
      <c r="IKM484" s="49"/>
      <c r="IKN484" s="49"/>
      <c r="IKO484" s="49"/>
      <c r="IKP484" s="49"/>
      <c r="IKQ484" s="49"/>
      <c r="IKR484" s="49"/>
      <c r="IKS484" s="49"/>
      <c r="IKT484" s="49"/>
      <c r="IKU484" s="49"/>
      <c r="IKV484" s="49"/>
      <c r="IKW484" s="49"/>
      <c r="IKX484" s="49"/>
      <c r="IKY484" s="49"/>
      <c r="IKZ484" s="49"/>
      <c r="ILA484" s="49"/>
      <c r="ILB484" s="49"/>
      <c r="ILC484" s="49"/>
      <c r="ILD484" s="49"/>
      <c r="ILE484" s="49"/>
      <c r="ILF484" s="49"/>
      <c r="ILG484" s="49"/>
      <c r="ILH484" s="49"/>
      <c r="ILI484" s="49"/>
      <c r="ILJ484" s="49"/>
      <c r="ILK484" s="49"/>
      <c r="ILL484" s="49"/>
      <c r="ILM484" s="49"/>
      <c r="ILN484" s="49"/>
      <c r="ILO484" s="49"/>
      <c r="ILP484" s="49"/>
      <c r="ILQ484" s="49"/>
      <c r="ILR484" s="49"/>
      <c r="ILS484" s="49"/>
      <c r="ILT484" s="49"/>
      <c r="ILU484" s="49"/>
      <c r="ILV484" s="49"/>
      <c r="ILW484" s="49"/>
      <c r="ILX484" s="49"/>
      <c r="ILY484" s="49"/>
      <c r="ILZ484" s="49"/>
      <c r="IMA484" s="49"/>
      <c r="IMB484" s="49"/>
      <c r="IMC484" s="49"/>
      <c r="IMD484" s="49"/>
      <c r="IME484" s="49"/>
      <c r="IMF484" s="49"/>
      <c r="IMG484" s="49"/>
      <c r="IMH484" s="49"/>
      <c r="IMI484" s="49"/>
      <c r="IMJ484" s="49"/>
      <c r="IMK484" s="49"/>
      <c r="IML484" s="49"/>
      <c r="IMM484" s="49"/>
      <c r="IMN484" s="49"/>
      <c r="IMO484" s="49"/>
      <c r="IMP484" s="49"/>
      <c r="IMQ484" s="49"/>
      <c r="IMR484" s="49"/>
      <c r="IMS484" s="49"/>
      <c r="IMT484" s="49"/>
      <c r="IMU484" s="49"/>
      <c r="IMV484" s="49"/>
      <c r="IMW484" s="49"/>
      <c r="IMX484" s="49"/>
      <c r="IMY484" s="49"/>
      <c r="IMZ484" s="49"/>
      <c r="INA484" s="49"/>
      <c r="INB484" s="49"/>
      <c r="INC484" s="49"/>
      <c r="IND484" s="49"/>
      <c r="INE484" s="49"/>
      <c r="INF484" s="49"/>
      <c r="ING484" s="49"/>
      <c r="INH484" s="49"/>
      <c r="INI484" s="49"/>
      <c r="INJ484" s="49"/>
      <c r="INK484" s="49"/>
      <c r="INL484" s="49"/>
      <c r="INM484" s="49"/>
      <c r="INN484" s="49"/>
      <c r="INO484" s="49"/>
      <c r="INP484" s="49"/>
      <c r="INQ484" s="49"/>
      <c r="INR484" s="49"/>
      <c r="INS484" s="49"/>
      <c r="INT484" s="49"/>
      <c r="INU484" s="49"/>
      <c r="INV484" s="49"/>
      <c r="INW484" s="49"/>
      <c r="INX484" s="49"/>
      <c r="INY484" s="49"/>
      <c r="INZ484" s="49"/>
      <c r="IOA484" s="49"/>
      <c r="IOB484" s="49"/>
      <c r="IOC484" s="49"/>
      <c r="IOD484" s="49"/>
      <c r="IOE484" s="49"/>
      <c r="IOF484" s="49"/>
      <c r="IOG484" s="49"/>
      <c r="IOH484" s="49"/>
      <c r="IOI484" s="49"/>
      <c r="IOJ484" s="49"/>
      <c r="IOK484" s="49"/>
      <c r="IOL484" s="49"/>
      <c r="IOM484" s="49"/>
      <c r="ION484" s="49"/>
      <c r="IOO484" s="49"/>
      <c r="IOP484" s="49"/>
      <c r="IOQ484" s="49"/>
      <c r="IOR484" s="49"/>
      <c r="IOS484" s="49"/>
      <c r="IOT484" s="49"/>
      <c r="IOU484" s="49"/>
      <c r="IOV484" s="49"/>
      <c r="IOW484" s="49"/>
      <c r="IOX484" s="49"/>
      <c r="IOY484" s="49"/>
      <c r="IOZ484" s="49"/>
      <c r="IPA484" s="49"/>
      <c r="IPB484" s="49"/>
      <c r="IPC484" s="49"/>
      <c r="IPD484" s="49"/>
      <c r="IPE484" s="49"/>
      <c r="IPF484" s="49"/>
      <c r="IPG484" s="49"/>
      <c r="IPH484" s="49"/>
      <c r="IPI484" s="49"/>
      <c r="IPJ484" s="49"/>
      <c r="IPK484" s="49"/>
      <c r="IPL484" s="49"/>
      <c r="IPM484" s="49"/>
      <c r="IPN484" s="49"/>
      <c r="IPO484" s="49"/>
      <c r="IPP484" s="49"/>
      <c r="IPQ484" s="49"/>
      <c r="IPR484" s="49"/>
      <c r="IPS484" s="49"/>
      <c r="IPT484" s="49"/>
      <c r="IPU484" s="49"/>
      <c r="IPV484" s="49"/>
      <c r="IPW484" s="49"/>
      <c r="IPX484" s="49"/>
      <c r="IPY484" s="49"/>
      <c r="IPZ484" s="49"/>
      <c r="IQA484" s="49"/>
      <c r="IQB484" s="49"/>
      <c r="IQC484" s="49"/>
      <c r="IQD484" s="49"/>
      <c r="IQE484" s="49"/>
      <c r="IQF484" s="49"/>
      <c r="IQG484" s="49"/>
      <c r="IQH484" s="49"/>
      <c r="IQI484" s="49"/>
      <c r="IQJ484" s="49"/>
      <c r="IQK484" s="49"/>
      <c r="IQL484" s="49"/>
      <c r="IQM484" s="49"/>
      <c r="IQN484" s="49"/>
      <c r="IQO484" s="49"/>
      <c r="IQP484" s="49"/>
      <c r="IQQ484" s="49"/>
      <c r="IQR484" s="49"/>
      <c r="IQS484" s="49"/>
      <c r="IQT484" s="49"/>
      <c r="IQU484" s="49"/>
      <c r="IQV484" s="49"/>
      <c r="IQW484" s="49"/>
      <c r="IQX484" s="49"/>
      <c r="IQY484" s="49"/>
      <c r="IQZ484" s="49"/>
      <c r="IRA484" s="49"/>
      <c r="IRB484" s="49"/>
      <c r="IRC484" s="49"/>
      <c r="IRD484" s="49"/>
      <c r="IRE484" s="49"/>
      <c r="IRF484" s="49"/>
      <c r="IRG484" s="49"/>
      <c r="IRH484" s="49"/>
      <c r="IRI484" s="49"/>
      <c r="IRJ484" s="49"/>
      <c r="IRK484" s="49"/>
      <c r="IRL484" s="49"/>
      <c r="IRM484" s="49"/>
      <c r="IRN484" s="49"/>
      <c r="IRO484" s="49"/>
      <c r="IRP484" s="49"/>
      <c r="IRQ484" s="49"/>
      <c r="IRR484" s="49"/>
      <c r="IRS484" s="49"/>
      <c r="IRT484" s="49"/>
      <c r="IRU484" s="49"/>
      <c r="IRV484" s="49"/>
      <c r="IRW484" s="49"/>
      <c r="IRX484" s="49"/>
      <c r="IRY484" s="49"/>
      <c r="IRZ484" s="49"/>
      <c r="ISA484" s="49"/>
      <c r="ISB484" s="49"/>
      <c r="ISC484" s="49"/>
      <c r="ISD484" s="49"/>
      <c r="ISE484" s="49"/>
      <c r="ISF484" s="49"/>
      <c r="ISG484" s="49"/>
      <c r="ISH484" s="49"/>
      <c r="ISI484" s="49"/>
      <c r="ISJ484" s="49"/>
      <c r="ISK484" s="49"/>
      <c r="ISL484" s="49"/>
      <c r="ISM484" s="49"/>
      <c r="ISN484" s="49"/>
      <c r="ISO484" s="49"/>
      <c r="ISP484" s="49"/>
      <c r="ISQ484" s="49"/>
      <c r="ISR484" s="49"/>
      <c r="ISS484" s="49"/>
      <c r="IST484" s="49"/>
      <c r="ISU484" s="49"/>
      <c r="ISV484" s="49"/>
      <c r="ISW484" s="49"/>
      <c r="ISX484" s="49"/>
      <c r="ISY484" s="49"/>
      <c r="ISZ484" s="49"/>
      <c r="ITA484" s="49"/>
      <c r="ITB484" s="49"/>
      <c r="ITC484" s="49"/>
      <c r="ITD484" s="49"/>
      <c r="ITE484" s="49"/>
      <c r="ITF484" s="49"/>
      <c r="ITG484" s="49"/>
      <c r="ITH484" s="49"/>
      <c r="ITI484" s="49"/>
      <c r="ITJ484" s="49"/>
      <c r="ITK484" s="49"/>
      <c r="ITL484" s="49"/>
      <c r="ITM484" s="49"/>
      <c r="ITN484" s="49"/>
      <c r="ITO484" s="49"/>
      <c r="ITP484" s="49"/>
      <c r="ITQ484" s="49"/>
      <c r="ITR484" s="49"/>
      <c r="ITS484" s="49"/>
      <c r="ITT484" s="49"/>
      <c r="ITU484" s="49"/>
      <c r="ITV484" s="49"/>
      <c r="ITW484" s="49"/>
      <c r="ITX484" s="49"/>
      <c r="ITY484" s="49"/>
      <c r="ITZ484" s="49"/>
      <c r="IUA484" s="49"/>
      <c r="IUB484" s="49"/>
      <c r="IUC484" s="49"/>
      <c r="IUD484" s="49"/>
      <c r="IUE484" s="49"/>
      <c r="IUF484" s="49"/>
      <c r="IUG484" s="49"/>
      <c r="IUH484" s="49"/>
      <c r="IUI484" s="49"/>
      <c r="IUJ484" s="49"/>
      <c r="IUK484" s="49"/>
      <c r="IUL484" s="49"/>
      <c r="IUM484" s="49"/>
      <c r="IUN484" s="49"/>
      <c r="IUO484" s="49"/>
      <c r="IUP484" s="49"/>
      <c r="IUQ484" s="49"/>
      <c r="IUR484" s="49"/>
      <c r="IUS484" s="49"/>
      <c r="IUT484" s="49"/>
      <c r="IUU484" s="49"/>
      <c r="IUV484" s="49"/>
      <c r="IUW484" s="49"/>
      <c r="IUX484" s="49"/>
      <c r="IUY484" s="49"/>
      <c r="IUZ484" s="49"/>
      <c r="IVA484" s="49"/>
      <c r="IVB484" s="49"/>
      <c r="IVC484" s="49"/>
      <c r="IVD484" s="49"/>
      <c r="IVE484" s="49"/>
      <c r="IVF484" s="49"/>
      <c r="IVG484" s="49"/>
      <c r="IVH484" s="49"/>
      <c r="IVI484" s="49"/>
      <c r="IVJ484" s="49"/>
      <c r="IVK484" s="49"/>
      <c r="IVL484" s="49"/>
      <c r="IVM484" s="49"/>
      <c r="IVN484" s="49"/>
      <c r="IVO484" s="49"/>
      <c r="IVP484" s="49"/>
      <c r="IVQ484" s="49"/>
      <c r="IVR484" s="49"/>
      <c r="IVS484" s="49"/>
      <c r="IVT484" s="49"/>
      <c r="IVU484" s="49"/>
      <c r="IVV484" s="49"/>
      <c r="IVW484" s="49"/>
      <c r="IVX484" s="49"/>
      <c r="IVY484" s="49"/>
      <c r="IVZ484" s="49"/>
      <c r="IWA484" s="49"/>
      <c r="IWB484" s="49"/>
      <c r="IWC484" s="49"/>
      <c r="IWD484" s="49"/>
      <c r="IWE484" s="49"/>
      <c r="IWF484" s="49"/>
      <c r="IWG484" s="49"/>
      <c r="IWH484" s="49"/>
      <c r="IWI484" s="49"/>
      <c r="IWJ484" s="49"/>
      <c r="IWK484" s="49"/>
      <c r="IWL484" s="49"/>
      <c r="IWM484" s="49"/>
      <c r="IWN484" s="49"/>
      <c r="IWO484" s="49"/>
      <c r="IWP484" s="49"/>
      <c r="IWQ484" s="49"/>
      <c r="IWR484" s="49"/>
      <c r="IWS484" s="49"/>
      <c r="IWT484" s="49"/>
      <c r="IWU484" s="49"/>
      <c r="IWV484" s="49"/>
      <c r="IWW484" s="49"/>
      <c r="IWX484" s="49"/>
      <c r="IWY484" s="49"/>
      <c r="IWZ484" s="49"/>
      <c r="IXA484" s="49"/>
      <c r="IXB484" s="49"/>
      <c r="IXC484" s="49"/>
      <c r="IXD484" s="49"/>
      <c r="IXE484" s="49"/>
      <c r="IXF484" s="49"/>
      <c r="IXG484" s="49"/>
      <c r="IXH484" s="49"/>
      <c r="IXI484" s="49"/>
      <c r="IXJ484" s="49"/>
      <c r="IXK484" s="49"/>
      <c r="IXL484" s="49"/>
      <c r="IXM484" s="49"/>
      <c r="IXN484" s="49"/>
      <c r="IXO484" s="49"/>
      <c r="IXP484" s="49"/>
      <c r="IXQ484" s="49"/>
      <c r="IXR484" s="49"/>
      <c r="IXS484" s="49"/>
      <c r="IXT484" s="49"/>
      <c r="IXU484" s="49"/>
      <c r="IXV484" s="49"/>
      <c r="IXW484" s="49"/>
      <c r="IXX484" s="49"/>
      <c r="IXY484" s="49"/>
      <c r="IXZ484" s="49"/>
      <c r="IYA484" s="49"/>
      <c r="IYB484" s="49"/>
      <c r="IYC484" s="49"/>
      <c r="IYD484" s="49"/>
      <c r="IYE484" s="49"/>
      <c r="IYF484" s="49"/>
      <c r="IYG484" s="49"/>
      <c r="IYH484" s="49"/>
      <c r="IYI484" s="49"/>
      <c r="IYJ484" s="49"/>
      <c r="IYK484" s="49"/>
      <c r="IYL484" s="49"/>
      <c r="IYM484" s="49"/>
      <c r="IYN484" s="49"/>
      <c r="IYO484" s="49"/>
      <c r="IYP484" s="49"/>
      <c r="IYQ484" s="49"/>
      <c r="IYR484" s="49"/>
      <c r="IYS484" s="49"/>
      <c r="IYT484" s="49"/>
      <c r="IYU484" s="49"/>
      <c r="IYV484" s="49"/>
      <c r="IYW484" s="49"/>
      <c r="IYX484" s="49"/>
      <c r="IYY484" s="49"/>
      <c r="IYZ484" s="49"/>
      <c r="IZA484" s="49"/>
      <c r="IZB484" s="49"/>
      <c r="IZC484" s="49"/>
      <c r="IZD484" s="49"/>
      <c r="IZE484" s="49"/>
      <c r="IZF484" s="49"/>
      <c r="IZG484" s="49"/>
      <c r="IZH484" s="49"/>
      <c r="IZI484" s="49"/>
      <c r="IZJ484" s="49"/>
      <c r="IZK484" s="49"/>
      <c r="IZL484" s="49"/>
      <c r="IZM484" s="49"/>
      <c r="IZN484" s="49"/>
      <c r="IZO484" s="49"/>
      <c r="IZP484" s="49"/>
      <c r="IZQ484" s="49"/>
      <c r="IZR484" s="49"/>
      <c r="IZS484" s="49"/>
      <c r="IZT484" s="49"/>
      <c r="IZU484" s="49"/>
      <c r="IZV484" s="49"/>
      <c r="IZW484" s="49"/>
      <c r="IZX484" s="49"/>
      <c r="IZY484" s="49"/>
      <c r="IZZ484" s="49"/>
      <c r="JAA484" s="49"/>
      <c r="JAB484" s="49"/>
      <c r="JAC484" s="49"/>
      <c r="JAD484" s="49"/>
      <c r="JAE484" s="49"/>
      <c r="JAF484" s="49"/>
      <c r="JAG484" s="49"/>
      <c r="JAH484" s="49"/>
      <c r="JAI484" s="49"/>
      <c r="JAJ484" s="49"/>
      <c r="JAK484" s="49"/>
      <c r="JAL484" s="49"/>
      <c r="JAM484" s="49"/>
      <c r="JAN484" s="49"/>
      <c r="JAO484" s="49"/>
      <c r="JAP484" s="49"/>
      <c r="JAQ484" s="49"/>
      <c r="JAR484" s="49"/>
      <c r="JAS484" s="49"/>
      <c r="JAT484" s="49"/>
      <c r="JAU484" s="49"/>
      <c r="JAV484" s="49"/>
      <c r="JAW484" s="49"/>
      <c r="JAX484" s="49"/>
      <c r="JAY484" s="49"/>
      <c r="JAZ484" s="49"/>
      <c r="JBA484" s="49"/>
      <c r="JBB484" s="49"/>
      <c r="JBC484" s="49"/>
      <c r="JBD484" s="49"/>
      <c r="JBE484" s="49"/>
      <c r="JBF484" s="49"/>
      <c r="JBG484" s="49"/>
      <c r="JBH484" s="49"/>
      <c r="JBI484" s="49"/>
      <c r="JBJ484" s="49"/>
      <c r="JBK484" s="49"/>
      <c r="JBL484" s="49"/>
      <c r="JBM484" s="49"/>
      <c r="JBN484" s="49"/>
      <c r="JBO484" s="49"/>
      <c r="JBP484" s="49"/>
      <c r="JBQ484" s="49"/>
      <c r="JBR484" s="49"/>
      <c r="JBS484" s="49"/>
      <c r="JBT484" s="49"/>
      <c r="JBU484" s="49"/>
      <c r="JBV484" s="49"/>
      <c r="JBW484" s="49"/>
      <c r="JBX484" s="49"/>
      <c r="JBY484" s="49"/>
      <c r="JBZ484" s="49"/>
      <c r="JCA484" s="49"/>
      <c r="JCB484" s="49"/>
      <c r="JCC484" s="49"/>
      <c r="JCD484" s="49"/>
      <c r="JCE484" s="49"/>
      <c r="JCF484" s="49"/>
      <c r="JCG484" s="49"/>
      <c r="JCH484" s="49"/>
      <c r="JCI484" s="49"/>
      <c r="JCJ484" s="49"/>
      <c r="JCK484" s="49"/>
      <c r="JCL484" s="49"/>
      <c r="JCM484" s="49"/>
      <c r="JCN484" s="49"/>
      <c r="JCO484" s="49"/>
      <c r="JCP484" s="49"/>
      <c r="JCQ484" s="49"/>
      <c r="JCR484" s="49"/>
      <c r="JCS484" s="49"/>
      <c r="JCT484" s="49"/>
      <c r="JCU484" s="49"/>
      <c r="JCV484" s="49"/>
      <c r="JCW484" s="49"/>
      <c r="JCX484" s="49"/>
      <c r="JCY484" s="49"/>
      <c r="JCZ484" s="49"/>
      <c r="JDA484" s="49"/>
      <c r="JDB484" s="49"/>
      <c r="JDC484" s="49"/>
      <c r="JDD484" s="49"/>
      <c r="JDE484" s="49"/>
      <c r="JDF484" s="49"/>
      <c r="JDG484" s="49"/>
      <c r="JDH484" s="49"/>
      <c r="JDI484" s="49"/>
      <c r="JDJ484" s="49"/>
      <c r="JDK484" s="49"/>
      <c r="JDL484" s="49"/>
      <c r="JDM484" s="49"/>
      <c r="JDN484" s="49"/>
      <c r="JDO484" s="49"/>
      <c r="JDP484" s="49"/>
      <c r="JDQ484" s="49"/>
      <c r="JDR484" s="49"/>
      <c r="JDS484" s="49"/>
      <c r="JDT484" s="49"/>
      <c r="JDU484" s="49"/>
      <c r="JDV484" s="49"/>
      <c r="JDW484" s="49"/>
      <c r="JDX484" s="49"/>
      <c r="JDY484" s="49"/>
      <c r="JDZ484" s="49"/>
      <c r="JEA484" s="49"/>
      <c r="JEB484" s="49"/>
      <c r="JEC484" s="49"/>
      <c r="JED484" s="49"/>
      <c r="JEE484" s="49"/>
      <c r="JEF484" s="49"/>
      <c r="JEG484" s="49"/>
      <c r="JEH484" s="49"/>
      <c r="JEI484" s="49"/>
      <c r="JEJ484" s="49"/>
      <c r="JEK484" s="49"/>
      <c r="JEL484" s="49"/>
      <c r="JEM484" s="49"/>
      <c r="JEN484" s="49"/>
      <c r="JEO484" s="49"/>
      <c r="JEP484" s="49"/>
      <c r="JEQ484" s="49"/>
      <c r="JER484" s="49"/>
      <c r="JES484" s="49"/>
      <c r="JET484" s="49"/>
      <c r="JEU484" s="49"/>
      <c r="JEV484" s="49"/>
      <c r="JEW484" s="49"/>
      <c r="JEX484" s="49"/>
      <c r="JEY484" s="49"/>
      <c r="JEZ484" s="49"/>
      <c r="JFA484" s="49"/>
      <c r="JFB484" s="49"/>
      <c r="JFC484" s="49"/>
      <c r="JFD484" s="49"/>
      <c r="JFE484" s="49"/>
      <c r="JFF484" s="49"/>
      <c r="JFG484" s="49"/>
      <c r="JFH484" s="49"/>
      <c r="JFI484" s="49"/>
      <c r="JFJ484" s="49"/>
      <c r="JFK484" s="49"/>
      <c r="JFL484" s="49"/>
      <c r="JFM484" s="49"/>
      <c r="JFN484" s="49"/>
      <c r="JFO484" s="49"/>
      <c r="JFP484" s="49"/>
      <c r="JFQ484" s="49"/>
      <c r="JFR484" s="49"/>
      <c r="JFS484" s="49"/>
      <c r="JFT484" s="49"/>
      <c r="JFU484" s="49"/>
      <c r="JFV484" s="49"/>
      <c r="JFW484" s="49"/>
      <c r="JFX484" s="49"/>
      <c r="JFY484" s="49"/>
      <c r="JFZ484" s="49"/>
      <c r="JGA484" s="49"/>
      <c r="JGB484" s="49"/>
      <c r="JGC484" s="49"/>
      <c r="JGD484" s="49"/>
      <c r="JGE484" s="49"/>
      <c r="JGF484" s="49"/>
      <c r="JGG484" s="49"/>
      <c r="JGH484" s="49"/>
      <c r="JGI484" s="49"/>
      <c r="JGJ484" s="49"/>
      <c r="JGK484" s="49"/>
      <c r="JGL484" s="49"/>
      <c r="JGM484" s="49"/>
      <c r="JGN484" s="49"/>
      <c r="JGO484" s="49"/>
      <c r="JGP484" s="49"/>
      <c r="JGQ484" s="49"/>
      <c r="JGR484" s="49"/>
      <c r="JGS484" s="49"/>
      <c r="JGT484" s="49"/>
      <c r="JGU484" s="49"/>
      <c r="JGV484" s="49"/>
      <c r="JGW484" s="49"/>
      <c r="JGX484" s="49"/>
      <c r="JGY484" s="49"/>
      <c r="JGZ484" s="49"/>
      <c r="JHA484" s="49"/>
      <c r="JHB484" s="49"/>
      <c r="JHC484" s="49"/>
      <c r="JHD484" s="49"/>
      <c r="JHE484" s="49"/>
      <c r="JHF484" s="49"/>
      <c r="JHG484" s="49"/>
      <c r="JHH484" s="49"/>
      <c r="JHI484" s="49"/>
      <c r="JHJ484" s="49"/>
      <c r="JHK484" s="49"/>
      <c r="JHL484" s="49"/>
      <c r="JHM484" s="49"/>
      <c r="JHN484" s="49"/>
      <c r="JHO484" s="49"/>
      <c r="JHP484" s="49"/>
      <c r="JHQ484" s="49"/>
      <c r="JHR484" s="49"/>
      <c r="JHS484" s="49"/>
      <c r="JHT484" s="49"/>
      <c r="JHU484" s="49"/>
      <c r="JHV484" s="49"/>
      <c r="JHW484" s="49"/>
      <c r="JHX484" s="49"/>
      <c r="JHY484" s="49"/>
      <c r="JHZ484" s="49"/>
      <c r="JIA484" s="49"/>
      <c r="JIB484" s="49"/>
      <c r="JIC484" s="49"/>
      <c r="JID484" s="49"/>
      <c r="JIE484" s="49"/>
      <c r="JIF484" s="49"/>
      <c r="JIG484" s="49"/>
      <c r="JIH484" s="49"/>
      <c r="JII484" s="49"/>
      <c r="JIJ484" s="49"/>
      <c r="JIK484" s="49"/>
      <c r="JIL484" s="49"/>
      <c r="JIM484" s="49"/>
      <c r="JIN484" s="49"/>
      <c r="JIO484" s="49"/>
      <c r="JIP484" s="49"/>
      <c r="JIQ484" s="49"/>
      <c r="JIR484" s="49"/>
      <c r="JIS484" s="49"/>
      <c r="JIT484" s="49"/>
      <c r="JIU484" s="49"/>
      <c r="JIV484" s="49"/>
      <c r="JIW484" s="49"/>
      <c r="JIX484" s="49"/>
      <c r="JIY484" s="49"/>
      <c r="JIZ484" s="49"/>
      <c r="JJA484" s="49"/>
      <c r="JJB484" s="49"/>
      <c r="JJC484" s="49"/>
      <c r="JJD484" s="49"/>
      <c r="JJE484" s="49"/>
      <c r="JJF484" s="49"/>
      <c r="JJG484" s="49"/>
      <c r="JJH484" s="49"/>
      <c r="JJI484" s="49"/>
      <c r="JJJ484" s="49"/>
      <c r="JJK484" s="49"/>
      <c r="JJL484" s="49"/>
      <c r="JJM484" s="49"/>
      <c r="JJN484" s="49"/>
      <c r="JJO484" s="49"/>
      <c r="JJP484" s="49"/>
      <c r="JJQ484" s="49"/>
      <c r="JJR484" s="49"/>
      <c r="JJS484" s="49"/>
      <c r="JJT484" s="49"/>
      <c r="JJU484" s="49"/>
      <c r="JJV484" s="49"/>
      <c r="JJW484" s="49"/>
      <c r="JJX484" s="49"/>
      <c r="JJY484" s="49"/>
      <c r="JJZ484" s="49"/>
      <c r="JKA484" s="49"/>
      <c r="JKB484" s="49"/>
      <c r="JKC484" s="49"/>
      <c r="JKD484" s="49"/>
      <c r="JKE484" s="49"/>
      <c r="JKF484" s="49"/>
      <c r="JKG484" s="49"/>
      <c r="JKH484" s="49"/>
      <c r="JKI484" s="49"/>
      <c r="JKJ484" s="49"/>
      <c r="JKK484" s="49"/>
      <c r="JKL484" s="49"/>
      <c r="JKM484" s="49"/>
      <c r="JKN484" s="49"/>
      <c r="JKO484" s="49"/>
      <c r="JKP484" s="49"/>
      <c r="JKQ484" s="49"/>
      <c r="JKR484" s="49"/>
      <c r="JKS484" s="49"/>
      <c r="JKT484" s="49"/>
      <c r="JKU484" s="49"/>
      <c r="JKV484" s="49"/>
      <c r="JKW484" s="49"/>
      <c r="JKX484" s="49"/>
      <c r="JKY484" s="49"/>
      <c r="JKZ484" s="49"/>
      <c r="JLA484" s="49"/>
      <c r="JLB484" s="49"/>
      <c r="JLC484" s="49"/>
      <c r="JLD484" s="49"/>
      <c r="JLE484" s="49"/>
      <c r="JLF484" s="49"/>
      <c r="JLG484" s="49"/>
      <c r="JLH484" s="49"/>
      <c r="JLI484" s="49"/>
      <c r="JLJ484" s="49"/>
      <c r="JLK484" s="49"/>
      <c r="JLL484" s="49"/>
      <c r="JLM484" s="49"/>
      <c r="JLN484" s="49"/>
      <c r="JLO484" s="49"/>
      <c r="JLP484" s="49"/>
      <c r="JLQ484" s="49"/>
      <c r="JLR484" s="49"/>
      <c r="JLS484" s="49"/>
      <c r="JLT484" s="49"/>
      <c r="JLU484" s="49"/>
      <c r="JLV484" s="49"/>
      <c r="JLW484" s="49"/>
      <c r="JLX484" s="49"/>
      <c r="JLY484" s="49"/>
      <c r="JLZ484" s="49"/>
      <c r="JMA484" s="49"/>
      <c r="JMB484" s="49"/>
      <c r="JMC484" s="49"/>
      <c r="JMD484" s="49"/>
      <c r="JME484" s="49"/>
      <c r="JMF484" s="49"/>
      <c r="JMG484" s="49"/>
      <c r="JMH484" s="49"/>
      <c r="JMI484" s="49"/>
      <c r="JMJ484" s="49"/>
      <c r="JMK484" s="49"/>
      <c r="JML484" s="49"/>
      <c r="JMM484" s="49"/>
      <c r="JMN484" s="49"/>
      <c r="JMO484" s="49"/>
      <c r="JMP484" s="49"/>
      <c r="JMQ484" s="49"/>
      <c r="JMR484" s="49"/>
      <c r="JMS484" s="49"/>
      <c r="JMT484" s="49"/>
      <c r="JMU484" s="49"/>
      <c r="JMV484" s="49"/>
      <c r="JMW484" s="49"/>
      <c r="JMX484" s="49"/>
      <c r="JMY484" s="49"/>
      <c r="JMZ484" s="49"/>
      <c r="JNA484" s="49"/>
      <c r="JNB484" s="49"/>
      <c r="JNC484" s="49"/>
      <c r="JND484" s="49"/>
      <c r="JNE484" s="49"/>
      <c r="JNF484" s="49"/>
      <c r="JNG484" s="49"/>
      <c r="JNH484" s="49"/>
      <c r="JNI484" s="49"/>
      <c r="JNJ484" s="49"/>
      <c r="JNK484" s="49"/>
      <c r="JNL484" s="49"/>
      <c r="JNM484" s="49"/>
      <c r="JNN484" s="49"/>
      <c r="JNO484" s="49"/>
      <c r="JNP484" s="49"/>
      <c r="JNQ484" s="49"/>
      <c r="JNR484" s="49"/>
      <c r="JNS484" s="49"/>
      <c r="JNT484" s="49"/>
      <c r="JNU484" s="49"/>
      <c r="JNV484" s="49"/>
      <c r="JNW484" s="49"/>
      <c r="JNX484" s="49"/>
      <c r="JNY484" s="49"/>
      <c r="JNZ484" s="49"/>
      <c r="JOA484" s="49"/>
      <c r="JOB484" s="49"/>
      <c r="JOC484" s="49"/>
      <c r="JOD484" s="49"/>
      <c r="JOE484" s="49"/>
      <c r="JOF484" s="49"/>
      <c r="JOG484" s="49"/>
      <c r="JOH484" s="49"/>
      <c r="JOI484" s="49"/>
      <c r="JOJ484" s="49"/>
      <c r="JOK484" s="49"/>
      <c r="JOL484" s="49"/>
      <c r="JOM484" s="49"/>
      <c r="JON484" s="49"/>
      <c r="JOO484" s="49"/>
      <c r="JOP484" s="49"/>
      <c r="JOQ484" s="49"/>
      <c r="JOR484" s="49"/>
      <c r="JOS484" s="49"/>
      <c r="JOT484" s="49"/>
      <c r="JOU484" s="49"/>
      <c r="JOV484" s="49"/>
      <c r="JOW484" s="49"/>
      <c r="JOX484" s="49"/>
      <c r="JOY484" s="49"/>
      <c r="JOZ484" s="49"/>
      <c r="JPA484" s="49"/>
      <c r="JPB484" s="49"/>
      <c r="JPC484" s="49"/>
      <c r="JPD484" s="49"/>
      <c r="JPE484" s="49"/>
      <c r="JPF484" s="49"/>
      <c r="JPG484" s="49"/>
      <c r="JPH484" s="49"/>
      <c r="JPI484" s="49"/>
      <c r="JPJ484" s="49"/>
      <c r="JPK484" s="49"/>
      <c r="JPL484" s="49"/>
      <c r="JPM484" s="49"/>
      <c r="JPN484" s="49"/>
      <c r="JPO484" s="49"/>
      <c r="JPP484" s="49"/>
      <c r="JPQ484" s="49"/>
      <c r="JPR484" s="49"/>
      <c r="JPS484" s="49"/>
      <c r="JPT484" s="49"/>
      <c r="JPU484" s="49"/>
      <c r="JPV484" s="49"/>
      <c r="JPW484" s="49"/>
      <c r="JPX484" s="49"/>
      <c r="JPY484" s="49"/>
      <c r="JPZ484" s="49"/>
      <c r="JQA484" s="49"/>
      <c r="JQB484" s="49"/>
      <c r="JQC484" s="49"/>
      <c r="JQD484" s="49"/>
      <c r="JQE484" s="49"/>
      <c r="JQF484" s="49"/>
      <c r="JQG484" s="49"/>
      <c r="JQH484" s="49"/>
      <c r="JQI484" s="49"/>
      <c r="JQJ484" s="49"/>
      <c r="JQK484" s="49"/>
      <c r="JQL484" s="49"/>
      <c r="JQM484" s="49"/>
      <c r="JQN484" s="49"/>
      <c r="JQO484" s="49"/>
      <c r="JQP484" s="49"/>
      <c r="JQQ484" s="49"/>
      <c r="JQR484" s="49"/>
      <c r="JQS484" s="49"/>
      <c r="JQT484" s="49"/>
      <c r="JQU484" s="49"/>
      <c r="JQV484" s="49"/>
      <c r="JQW484" s="49"/>
      <c r="JQX484" s="49"/>
      <c r="JQY484" s="49"/>
      <c r="JQZ484" s="49"/>
      <c r="JRA484" s="49"/>
      <c r="JRB484" s="49"/>
      <c r="JRC484" s="49"/>
      <c r="JRD484" s="49"/>
      <c r="JRE484" s="49"/>
      <c r="JRF484" s="49"/>
      <c r="JRG484" s="49"/>
      <c r="JRH484" s="49"/>
      <c r="JRI484" s="49"/>
      <c r="JRJ484" s="49"/>
      <c r="JRK484" s="49"/>
      <c r="JRL484" s="49"/>
      <c r="JRM484" s="49"/>
      <c r="JRN484" s="49"/>
      <c r="JRO484" s="49"/>
      <c r="JRP484" s="49"/>
      <c r="JRQ484" s="49"/>
      <c r="JRR484" s="49"/>
      <c r="JRS484" s="49"/>
      <c r="JRT484" s="49"/>
      <c r="JRU484" s="49"/>
      <c r="JRV484" s="49"/>
      <c r="JRW484" s="49"/>
      <c r="JRX484" s="49"/>
      <c r="JRY484" s="49"/>
      <c r="JRZ484" s="49"/>
      <c r="JSA484" s="49"/>
      <c r="JSB484" s="49"/>
      <c r="JSC484" s="49"/>
      <c r="JSD484" s="49"/>
      <c r="JSE484" s="49"/>
      <c r="JSF484" s="49"/>
      <c r="JSG484" s="49"/>
      <c r="JSH484" s="49"/>
      <c r="JSI484" s="49"/>
      <c r="JSJ484" s="49"/>
      <c r="JSK484" s="49"/>
      <c r="JSL484" s="49"/>
      <c r="JSM484" s="49"/>
      <c r="JSN484" s="49"/>
      <c r="JSO484" s="49"/>
      <c r="JSP484" s="49"/>
      <c r="JSQ484" s="49"/>
      <c r="JSR484" s="49"/>
      <c r="JSS484" s="49"/>
      <c r="JST484" s="49"/>
      <c r="JSU484" s="49"/>
      <c r="JSV484" s="49"/>
      <c r="JSW484" s="49"/>
      <c r="JSX484" s="49"/>
      <c r="JSY484" s="49"/>
      <c r="JSZ484" s="49"/>
      <c r="JTA484" s="49"/>
      <c r="JTB484" s="49"/>
      <c r="JTC484" s="49"/>
      <c r="JTD484" s="49"/>
      <c r="JTE484" s="49"/>
      <c r="JTF484" s="49"/>
      <c r="JTG484" s="49"/>
      <c r="JTH484" s="49"/>
      <c r="JTI484" s="49"/>
      <c r="JTJ484" s="49"/>
      <c r="JTK484" s="49"/>
      <c r="JTL484" s="49"/>
      <c r="JTM484" s="49"/>
      <c r="JTN484" s="49"/>
      <c r="JTO484" s="49"/>
      <c r="JTP484" s="49"/>
      <c r="JTQ484" s="49"/>
      <c r="JTR484" s="49"/>
      <c r="JTS484" s="49"/>
      <c r="JTT484" s="49"/>
      <c r="JTU484" s="49"/>
      <c r="JTV484" s="49"/>
      <c r="JTW484" s="49"/>
      <c r="JTX484" s="49"/>
      <c r="JTY484" s="49"/>
      <c r="JTZ484" s="49"/>
      <c r="JUA484" s="49"/>
      <c r="JUB484" s="49"/>
      <c r="JUC484" s="49"/>
      <c r="JUD484" s="49"/>
      <c r="JUE484" s="49"/>
      <c r="JUF484" s="49"/>
      <c r="JUG484" s="49"/>
      <c r="JUH484" s="49"/>
      <c r="JUI484" s="49"/>
      <c r="JUJ484" s="49"/>
      <c r="JUK484" s="49"/>
      <c r="JUL484" s="49"/>
      <c r="JUM484" s="49"/>
      <c r="JUN484" s="49"/>
      <c r="JUO484" s="49"/>
      <c r="JUP484" s="49"/>
      <c r="JUQ484" s="49"/>
      <c r="JUR484" s="49"/>
      <c r="JUS484" s="49"/>
      <c r="JUT484" s="49"/>
      <c r="JUU484" s="49"/>
      <c r="JUV484" s="49"/>
      <c r="JUW484" s="49"/>
      <c r="JUX484" s="49"/>
      <c r="JUY484" s="49"/>
      <c r="JUZ484" s="49"/>
      <c r="JVA484" s="49"/>
      <c r="JVB484" s="49"/>
      <c r="JVC484" s="49"/>
      <c r="JVD484" s="49"/>
      <c r="JVE484" s="49"/>
      <c r="JVF484" s="49"/>
      <c r="JVG484" s="49"/>
      <c r="JVH484" s="49"/>
      <c r="JVI484" s="49"/>
      <c r="JVJ484" s="49"/>
      <c r="JVK484" s="49"/>
      <c r="JVL484" s="49"/>
      <c r="JVM484" s="49"/>
      <c r="JVN484" s="49"/>
      <c r="JVO484" s="49"/>
      <c r="JVP484" s="49"/>
      <c r="JVQ484" s="49"/>
      <c r="JVR484" s="49"/>
      <c r="JVS484" s="49"/>
      <c r="JVT484" s="49"/>
      <c r="JVU484" s="49"/>
      <c r="JVV484" s="49"/>
      <c r="JVW484" s="49"/>
      <c r="JVX484" s="49"/>
      <c r="JVY484" s="49"/>
      <c r="JVZ484" s="49"/>
      <c r="JWA484" s="49"/>
      <c r="JWB484" s="49"/>
      <c r="JWC484" s="49"/>
      <c r="JWD484" s="49"/>
      <c r="JWE484" s="49"/>
      <c r="JWF484" s="49"/>
      <c r="JWG484" s="49"/>
      <c r="JWH484" s="49"/>
      <c r="JWI484" s="49"/>
      <c r="JWJ484" s="49"/>
      <c r="JWK484" s="49"/>
      <c r="JWL484" s="49"/>
      <c r="JWM484" s="49"/>
      <c r="JWN484" s="49"/>
      <c r="JWO484" s="49"/>
      <c r="JWP484" s="49"/>
      <c r="JWQ484" s="49"/>
      <c r="JWR484" s="49"/>
      <c r="JWS484" s="49"/>
      <c r="JWT484" s="49"/>
      <c r="JWU484" s="49"/>
      <c r="JWV484" s="49"/>
      <c r="JWW484" s="49"/>
      <c r="JWX484" s="49"/>
      <c r="JWY484" s="49"/>
      <c r="JWZ484" s="49"/>
      <c r="JXA484" s="49"/>
      <c r="JXB484" s="49"/>
      <c r="JXC484" s="49"/>
      <c r="JXD484" s="49"/>
      <c r="JXE484" s="49"/>
      <c r="JXF484" s="49"/>
      <c r="JXG484" s="49"/>
      <c r="JXH484" s="49"/>
      <c r="JXI484" s="49"/>
      <c r="JXJ484" s="49"/>
      <c r="JXK484" s="49"/>
      <c r="JXL484" s="49"/>
      <c r="JXM484" s="49"/>
      <c r="JXN484" s="49"/>
      <c r="JXO484" s="49"/>
      <c r="JXP484" s="49"/>
      <c r="JXQ484" s="49"/>
      <c r="JXR484" s="49"/>
      <c r="JXS484" s="49"/>
      <c r="JXT484" s="49"/>
      <c r="JXU484" s="49"/>
      <c r="JXV484" s="49"/>
      <c r="JXW484" s="49"/>
      <c r="JXX484" s="49"/>
      <c r="JXY484" s="49"/>
      <c r="JXZ484" s="49"/>
      <c r="JYA484" s="49"/>
      <c r="JYB484" s="49"/>
      <c r="JYC484" s="49"/>
      <c r="JYD484" s="49"/>
      <c r="JYE484" s="49"/>
      <c r="JYF484" s="49"/>
      <c r="JYG484" s="49"/>
      <c r="JYH484" s="49"/>
      <c r="JYI484" s="49"/>
      <c r="JYJ484" s="49"/>
      <c r="JYK484" s="49"/>
      <c r="JYL484" s="49"/>
      <c r="JYM484" s="49"/>
      <c r="JYN484" s="49"/>
      <c r="JYO484" s="49"/>
      <c r="JYP484" s="49"/>
      <c r="JYQ484" s="49"/>
      <c r="JYR484" s="49"/>
      <c r="JYS484" s="49"/>
      <c r="JYT484" s="49"/>
      <c r="JYU484" s="49"/>
      <c r="JYV484" s="49"/>
      <c r="JYW484" s="49"/>
      <c r="JYX484" s="49"/>
      <c r="JYY484" s="49"/>
      <c r="JYZ484" s="49"/>
      <c r="JZA484" s="49"/>
      <c r="JZB484" s="49"/>
      <c r="JZC484" s="49"/>
      <c r="JZD484" s="49"/>
      <c r="JZE484" s="49"/>
      <c r="JZF484" s="49"/>
      <c r="JZG484" s="49"/>
      <c r="JZH484" s="49"/>
      <c r="JZI484" s="49"/>
      <c r="JZJ484" s="49"/>
      <c r="JZK484" s="49"/>
      <c r="JZL484" s="49"/>
      <c r="JZM484" s="49"/>
      <c r="JZN484" s="49"/>
      <c r="JZO484" s="49"/>
      <c r="JZP484" s="49"/>
      <c r="JZQ484" s="49"/>
      <c r="JZR484" s="49"/>
      <c r="JZS484" s="49"/>
      <c r="JZT484" s="49"/>
      <c r="JZU484" s="49"/>
      <c r="JZV484" s="49"/>
      <c r="JZW484" s="49"/>
      <c r="JZX484" s="49"/>
      <c r="JZY484" s="49"/>
      <c r="JZZ484" s="49"/>
      <c r="KAA484" s="49"/>
      <c r="KAB484" s="49"/>
      <c r="KAC484" s="49"/>
      <c r="KAD484" s="49"/>
      <c r="KAE484" s="49"/>
      <c r="KAF484" s="49"/>
      <c r="KAG484" s="49"/>
      <c r="KAH484" s="49"/>
      <c r="KAI484" s="49"/>
      <c r="KAJ484" s="49"/>
      <c r="KAK484" s="49"/>
      <c r="KAL484" s="49"/>
      <c r="KAM484" s="49"/>
      <c r="KAN484" s="49"/>
      <c r="KAO484" s="49"/>
      <c r="KAP484" s="49"/>
      <c r="KAQ484" s="49"/>
      <c r="KAR484" s="49"/>
      <c r="KAS484" s="49"/>
      <c r="KAT484" s="49"/>
      <c r="KAU484" s="49"/>
      <c r="KAV484" s="49"/>
      <c r="KAW484" s="49"/>
      <c r="KAX484" s="49"/>
      <c r="KAY484" s="49"/>
      <c r="KAZ484" s="49"/>
      <c r="KBA484" s="49"/>
      <c r="KBB484" s="49"/>
      <c r="KBC484" s="49"/>
      <c r="KBD484" s="49"/>
      <c r="KBE484" s="49"/>
      <c r="KBF484" s="49"/>
      <c r="KBG484" s="49"/>
      <c r="KBH484" s="49"/>
      <c r="KBI484" s="49"/>
      <c r="KBJ484" s="49"/>
      <c r="KBK484" s="49"/>
      <c r="KBL484" s="49"/>
      <c r="KBM484" s="49"/>
      <c r="KBN484" s="49"/>
      <c r="KBO484" s="49"/>
      <c r="KBP484" s="49"/>
      <c r="KBQ484" s="49"/>
      <c r="KBR484" s="49"/>
      <c r="KBS484" s="49"/>
      <c r="KBT484" s="49"/>
      <c r="KBU484" s="49"/>
      <c r="KBV484" s="49"/>
      <c r="KBW484" s="49"/>
      <c r="KBX484" s="49"/>
      <c r="KBY484" s="49"/>
      <c r="KBZ484" s="49"/>
      <c r="KCA484" s="49"/>
      <c r="KCB484" s="49"/>
      <c r="KCC484" s="49"/>
      <c r="KCD484" s="49"/>
      <c r="KCE484" s="49"/>
      <c r="KCF484" s="49"/>
      <c r="KCG484" s="49"/>
      <c r="KCH484" s="49"/>
      <c r="KCI484" s="49"/>
      <c r="KCJ484" s="49"/>
      <c r="KCK484" s="49"/>
      <c r="KCL484" s="49"/>
      <c r="KCM484" s="49"/>
      <c r="KCN484" s="49"/>
      <c r="KCO484" s="49"/>
      <c r="KCP484" s="49"/>
      <c r="KCQ484" s="49"/>
      <c r="KCR484" s="49"/>
      <c r="KCS484" s="49"/>
      <c r="KCT484" s="49"/>
      <c r="KCU484" s="49"/>
      <c r="KCV484" s="49"/>
      <c r="KCW484" s="49"/>
      <c r="KCX484" s="49"/>
      <c r="KCY484" s="49"/>
      <c r="KCZ484" s="49"/>
      <c r="KDA484" s="49"/>
      <c r="KDB484" s="49"/>
      <c r="KDC484" s="49"/>
      <c r="KDD484" s="49"/>
      <c r="KDE484" s="49"/>
      <c r="KDF484" s="49"/>
      <c r="KDG484" s="49"/>
      <c r="KDH484" s="49"/>
      <c r="KDI484" s="49"/>
      <c r="KDJ484" s="49"/>
      <c r="KDK484" s="49"/>
      <c r="KDL484" s="49"/>
      <c r="KDM484" s="49"/>
      <c r="KDN484" s="49"/>
      <c r="KDO484" s="49"/>
      <c r="KDP484" s="49"/>
      <c r="KDQ484" s="49"/>
      <c r="KDR484" s="49"/>
      <c r="KDS484" s="49"/>
      <c r="KDT484" s="49"/>
      <c r="KDU484" s="49"/>
      <c r="KDV484" s="49"/>
      <c r="KDW484" s="49"/>
      <c r="KDX484" s="49"/>
      <c r="KDY484" s="49"/>
      <c r="KDZ484" s="49"/>
      <c r="KEA484" s="49"/>
      <c r="KEB484" s="49"/>
      <c r="KEC484" s="49"/>
      <c r="KED484" s="49"/>
      <c r="KEE484" s="49"/>
      <c r="KEF484" s="49"/>
      <c r="KEG484" s="49"/>
      <c r="KEH484" s="49"/>
      <c r="KEI484" s="49"/>
      <c r="KEJ484" s="49"/>
      <c r="KEK484" s="49"/>
      <c r="KEL484" s="49"/>
      <c r="KEM484" s="49"/>
      <c r="KEN484" s="49"/>
      <c r="KEO484" s="49"/>
      <c r="KEP484" s="49"/>
      <c r="KEQ484" s="49"/>
      <c r="KER484" s="49"/>
      <c r="KES484" s="49"/>
      <c r="KET484" s="49"/>
      <c r="KEU484" s="49"/>
      <c r="KEV484" s="49"/>
      <c r="KEW484" s="49"/>
      <c r="KEX484" s="49"/>
      <c r="KEY484" s="49"/>
      <c r="KEZ484" s="49"/>
      <c r="KFA484" s="49"/>
      <c r="KFB484" s="49"/>
      <c r="KFC484" s="49"/>
      <c r="KFD484" s="49"/>
      <c r="KFE484" s="49"/>
      <c r="KFF484" s="49"/>
      <c r="KFG484" s="49"/>
      <c r="KFH484" s="49"/>
      <c r="KFI484" s="49"/>
      <c r="KFJ484" s="49"/>
      <c r="KFK484" s="49"/>
      <c r="KFL484" s="49"/>
      <c r="KFM484" s="49"/>
      <c r="KFN484" s="49"/>
      <c r="KFO484" s="49"/>
      <c r="KFP484" s="49"/>
      <c r="KFQ484" s="49"/>
      <c r="KFR484" s="49"/>
      <c r="KFS484" s="49"/>
      <c r="KFT484" s="49"/>
      <c r="KFU484" s="49"/>
      <c r="KFV484" s="49"/>
      <c r="KFW484" s="49"/>
      <c r="KFX484" s="49"/>
      <c r="KFY484" s="49"/>
      <c r="KFZ484" s="49"/>
      <c r="KGA484" s="49"/>
      <c r="KGB484" s="49"/>
      <c r="KGC484" s="49"/>
      <c r="KGD484" s="49"/>
      <c r="KGE484" s="49"/>
      <c r="KGF484" s="49"/>
      <c r="KGG484" s="49"/>
      <c r="KGH484" s="49"/>
      <c r="KGI484" s="49"/>
      <c r="KGJ484" s="49"/>
      <c r="KGK484" s="49"/>
      <c r="KGL484" s="49"/>
      <c r="KGM484" s="49"/>
      <c r="KGN484" s="49"/>
      <c r="KGO484" s="49"/>
      <c r="KGP484" s="49"/>
      <c r="KGQ484" s="49"/>
      <c r="KGR484" s="49"/>
      <c r="KGS484" s="49"/>
      <c r="KGT484" s="49"/>
      <c r="KGU484" s="49"/>
      <c r="KGV484" s="49"/>
      <c r="KGW484" s="49"/>
      <c r="KGX484" s="49"/>
      <c r="KGY484" s="49"/>
      <c r="KGZ484" s="49"/>
      <c r="KHA484" s="49"/>
      <c r="KHB484" s="49"/>
      <c r="KHC484" s="49"/>
      <c r="KHD484" s="49"/>
      <c r="KHE484" s="49"/>
      <c r="KHF484" s="49"/>
      <c r="KHG484" s="49"/>
      <c r="KHH484" s="49"/>
      <c r="KHI484" s="49"/>
      <c r="KHJ484" s="49"/>
      <c r="KHK484" s="49"/>
      <c r="KHL484" s="49"/>
      <c r="KHM484" s="49"/>
      <c r="KHN484" s="49"/>
      <c r="KHO484" s="49"/>
      <c r="KHP484" s="49"/>
      <c r="KHQ484" s="49"/>
      <c r="KHR484" s="49"/>
      <c r="KHS484" s="49"/>
      <c r="KHT484" s="49"/>
      <c r="KHU484" s="49"/>
      <c r="KHV484" s="49"/>
      <c r="KHW484" s="49"/>
      <c r="KHX484" s="49"/>
      <c r="KHY484" s="49"/>
      <c r="KHZ484" s="49"/>
      <c r="KIA484" s="49"/>
      <c r="KIB484" s="49"/>
      <c r="KIC484" s="49"/>
      <c r="KID484" s="49"/>
      <c r="KIE484" s="49"/>
      <c r="KIF484" s="49"/>
      <c r="KIG484" s="49"/>
      <c r="KIH484" s="49"/>
      <c r="KII484" s="49"/>
      <c r="KIJ484" s="49"/>
      <c r="KIK484" s="49"/>
      <c r="KIL484" s="49"/>
      <c r="KIM484" s="49"/>
      <c r="KIN484" s="49"/>
      <c r="KIO484" s="49"/>
      <c r="KIP484" s="49"/>
      <c r="KIQ484" s="49"/>
      <c r="KIR484" s="49"/>
      <c r="KIS484" s="49"/>
      <c r="KIT484" s="49"/>
      <c r="KIU484" s="49"/>
      <c r="KIV484" s="49"/>
      <c r="KIW484" s="49"/>
      <c r="KIX484" s="49"/>
      <c r="KIY484" s="49"/>
      <c r="KIZ484" s="49"/>
      <c r="KJA484" s="49"/>
      <c r="KJB484" s="49"/>
      <c r="KJC484" s="49"/>
      <c r="KJD484" s="49"/>
      <c r="KJE484" s="49"/>
      <c r="KJF484" s="49"/>
      <c r="KJG484" s="49"/>
      <c r="KJH484" s="49"/>
      <c r="KJI484" s="49"/>
      <c r="KJJ484" s="49"/>
      <c r="KJK484" s="49"/>
      <c r="KJL484" s="49"/>
      <c r="KJM484" s="49"/>
      <c r="KJN484" s="49"/>
      <c r="KJO484" s="49"/>
      <c r="KJP484" s="49"/>
      <c r="KJQ484" s="49"/>
      <c r="KJR484" s="49"/>
      <c r="KJS484" s="49"/>
      <c r="KJT484" s="49"/>
      <c r="KJU484" s="49"/>
      <c r="KJV484" s="49"/>
      <c r="KJW484" s="49"/>
      <c r="KJX484" s="49"/>
      <c r="KJY484" s="49"/>
      <c r="KJZ484" s="49"/>
      <c r="KKA484" s="49"/>
      <c r="KKB484" s="49"/>
      <c r="KKC484" s="49"/>
      <c r="KKD484" s="49"/>
      <c r="KKE484" s="49"/>
      <c r="KKF484" s="49"/>
      <c r="KKG484" s="49"/>
      <c r="KKH484" s="49"/>
      <c r="KKI484" s="49"/>
      <c r="KKJ484" s="49"/>
      <c r="KKK484" s="49"/>
      <c r="KKL484" s="49"/>
      <c r="KKM484" s="49"/>
      <c r="KKN484" s="49"/>
      <c r="KKO484" s="49"/>
      <c r="KKP484" s="49"/>
      <c r="KKQ484" s="49"/>
      <c r="KKR484" s="49"/>
      <c r="KKS484" s="49"/>
      <c r="KKT484" s="49"/>
      <c r="KKU484" s="49"/>
      <c r="KKV484" s="49"/>
      <c r="KKW484" s="49"/>
      <c r="KKX484" s="49"/>
      <c r="KKY484" s="49"/>
      <c r="KKZ484" s="49"/>
      <c r="KLA484" s="49"/>
      <c r="KLB484" s="49"/>
      <c r="KLC484" s="49"/>
      <c r="KLD484" s="49"/>
      <c r="KLE484" s="49"/>
      <c r="KLF484" s="49"/>
      <c r="KLG484" s="49"/>
      <c r="KLH484" s="49"/>
      <c r="KLI484" s="49"/>
      <c r="KLJ484" s="49"/>
      <c r="KLK484" s="49"/>
      <c r="KLL484" s="49"/>
      <c r="KLM484" s="49"/>
      <c r="KLN484" s="49"/>
      <c r="KLO484" s="49"/>
      <c r="KLP484" s="49"/>
      <c r="KLQ484" s="49"/>
      <c r="KLR484" s="49"/>
      <c r="KLS484" s="49"/>
      <c r="KLT484" s="49"/>
      <c r="KLU484" s="49"/>
      <c r="KLV484" s="49"/>
      <c r="KLW484" s="49"/>
      <c r="KLX484" s="49"/>
      <c r="KLY484" s="49"/>
      <c r="KLZ484" s="49"/>
      <c r="KMA484" s="49"/>
      <c r="KMB484" s="49"/>
      <c r="KMC484" s="49"/>
      <c r="KMD484" s="49"/>
      <c r="KME484" s="49"/>
      <c r="KMF484" s="49"/>
      <c r="KMG484" s="49"/>
      <c r="KMH484" s="49"/>
      <c r="KMI484" s="49"/>
      <c r="KMJ484" s="49"/>
      <c r="KMK484" s="49"/>
      <c r="KML484" s="49"/>
      <c r="KMM484" s="49"/>
      <c r="KMN484" s="49"/>
      <c r="KMO484" s="49"/>
      <c r="KMP484" s="49"/>
      <c r="KMQ484" s="49"/>
      <c r="KMR484" s="49"/>
      <c r="KMS484" s="49"/>
      <c r="KMT484" s="49"/>
      <c r="KMU484" s="49"/>
      <c r="KMV484" s="49"/>
      <c r="KMW484" s="49"/>
      <c r="KMX484" s="49"/>
      <c r="KMY484" s="49"/>
      <c r="KMZ484" s="49"/>
      <c r="KNA484" s="49"/>
      <c r="KNB484" s="49"/>
      <c r="KNC484" s="49"/>
      <c r="KND484" s="49"/>
      <c r="KNE484" s="49"/>
      <c r="KNF484" s="49"/>
      <c r="KNG484" s="49"/>
      <c r="KNH484" s="49"/>
      <c r="KNI484" s="49"/>
      <c r="KNJ484" s="49"/>
      <c r="KNK484" s="49"/>
      <c r="KNL484" s="49"/>
      <c r="KNM484" s="49"/>
      <c r="KNN484" s="49"/>
      <c r="KNO484" s="49"/>
      <c r="KNP484" s="49"/>
      <c r="KNQ484" s="49"/>
      <c r="KNR484" s="49"/>
      <c r="KNS484" s="49"/>
      <c r="KNT484" s="49"/>
      <c r="KNU484" s="49"/>
      <c r="KNV484" s="49"/>
      <c r="KNW484" s="49"/>
      <c r="KNX484" s="49"/>
      <c r="KNY484" s="49"/>
      <c r="KNZ484" s="49"/>
      <c r="KOA484" s="49"/>
      <c r="KOB484" s="49"/>
      <c r="KOC484" s="49"/>
      <c r="KOD484" s="49"/>
      <c r="KOE484" s="49"/>
      <c r="KOF484" s="49"/>
      <c r="KOG484" s="49"/>
      <c r="KOH484" s="49"/>
      <c r="KOI484" s="49"/>
      <c r="KOJ484" s="49"/>
      <c r="KOK484" s="49"/>
      <c r="KOL484" s="49"/>
      <c r="KOM484" s="49"/>
      <c r="KON484" s="49"/>
      <c r="KOO484" s="49"/>
      <c r="KOP484" s="49"/>
      <c r="KOQ484" s="49"/>
      <c r="KOR484" s="49"/>
      <c r="KOS484" s="49"/>
      <c r="KOT484" s="49"/>
      <c r="KOU484" s="49"/>
      <c r="KOV484" s="49"/>
      <c r="KOW484" s="49"/>
      <c r="KOX484" s="49"/>
      <c r="KOY484" s="49"/>
      <c r="KOZ484" s="49"/>
      <c r="KPA484" s="49"/>
      <c r="KPB484" s="49"/>
      <c r="KPC484" s="49"/>
      <c r="KPD484" s="49"/>
      <c r="KPE484" s="49"/>
      <c r="KPF484" s="49"/>
      <c r="KPG484" s="49"/>
      <c r="KPH484" s="49"/>
      <c r="KPI484" s="49"/>
      <c r="KPJ484" s="49"/>
      <c r="KPK484" s="49"/>
      <c r="KPL484" s="49"/>
      <c r="KPM484" s="49"/>
      <c r="KPN484" s="49"/>
      <c r="KPO484" s="49"/>
      <c r="KPP484" s="49"/>
      <c r="KPQ484" s="49"/>
      <c r="KPR484" s="49"/>
      <c r="KPS484" s="49"/>
      <c r="KPT484" s="49"/>
      <c r="KPU484" s="49"/>
      <c r="KPV484" s="49"/>
      <c r="KPW484" s="49"/>
      <c r="KPX484" s="49"/>
      <c r="KPY484" s="49"/>
      <c r="KPZ484" s="49"/>
      <c r="KQA484" s="49"/>
      <c r="KQB484" s="49"/>
      <c r="KQC484" s="49"/>
      <c r="KQD484" s="49"/>
      <c r="KQE484" s="49"/>
      <c r="KQF484" s="49"/>
      <c r="KQG484" s="49"/>
      <c r="KQH484" s="49"/>
      <c r="KQI484" s="49"/>
      <c r="KQJ484" s="49"/>
      <c r="KQK484" s="49"/>
      <c r="KQL484" s="49"/>
      <c r="KQM484" s="49"/>
      <c r="KQN484" s="49"/>
      <c r="KQO484" s="49"/>
      <c r="KQP484" s="49"/>
      <c r="KQQ484" s="49"/>
      <c r="KQR484" s="49"/>
      <c r="KQS484" s="49"/>
      <c r="KQT484" s="49"/>
      <c r="KQU484" s="49"/>
      <c r="KQV484" s="49"/>
      <c r="KQW484" s="49"/>
      <c r="KQX484" s="49"/>
      <c r="KQY484" s="49"/>
      <c r="KQZ484" s="49"/>
      <c r="KRA484" s="49"/>
      <c r="KRB484" s="49"/>
      <c r="KRC484" s="49"/>
      <c r="KRD484" s="49"/>
      <c r="KRE484" s="49"/>
      <c r="KRF484" s="49"/>
      <c r="KRG484" s="49"/>
      <c r="KRH484" s="49"/>
      <c r="KRI484" s="49"/>
      <c r="KRJ484" s="49"/>
      <c r="KRK484" s="49"/>
      <c r="KRL484" s="49"/>
      <c r="KRM484" s="49"/>
      <c r="KRN484" s="49"/>
      <c r="KRO484" s="49"/>
      <c r="KRP484" s="49"/>
      <c r="KRQ484" s="49"/>
      <c r="KRR484" s="49"/>
      <c r="KRS484" s="49"/>
      <c r="KRT484" s="49"/>
      <c r="KRU484" s="49"/>
      <c r="KRV484" s="49"/>
      <c r="KRW484" s="49"/>
      <c r="KRX484" s="49"/>
      <c r="KRY484" s="49"/>
      <c r="KRZ484" s="49"/>
      <c r="KSA484" s="49"/>
      <c r="KSB484" s="49"/>
      <c r="KSC484" s="49"/>
      <c r="KSD484" s="49"/>
      <c r="KSE484" s="49"/>
      <c r="KSF484" s="49"/>
      <c r="KSG484" s="49"/>
      <c r="KSH484" s="49"/>
      <c r="KSI484" s="49"/>
      <c r="KSJ484" s="49"/>
      <c r="KSK484" s="49"/>
      <c r="KSL484" s="49"/>
      <c r="KSM484" s="49"/>
      <c r="KSN484" s="49"/>
      <c r="KSO484" s="49"/>
      <c r="KSP484" s="49"/>
      <c r="KSQ484" s="49"/>
      <c r="KSR484" s="49"/>
      <c r="KSS484" s="49"/>
      <c r="KST484" s="49"/>
      <c r="KSU484" s="49"/>
      <c r="KSV484" s="49"/>
      <c r="KSW484" s="49"/>
      <c r="KSX484" s="49"/>
      <c r="KSY484" s="49"/>
      <c r="KSZ484" s="49"/>
      <c r="KTA484" s="49"/>
      <c r="KTB484" s="49"/>
      <c r="KTC484" s="49"/>
      <c r="KTD484" s="49"/>
      <c r="KTE484" s="49"/>
      <c r="KTF484" s="49"/>
      <c r="KTG484" s="49"/>
      <c r="KTH484" s="49"/>
      <c r="KTI484" s="49"/>
      <c r="KTJ484" s="49"/>
      <c r="KTK484" s="49"/>
      <c r="KTL484" s="49"/>
      <c r="KTM484" s="49"/>
      <c r="KTN484" s="49"/>
      <c r="KTO484" s="49"/>
      <c r="KTP484" s="49"/>
      <c r="KTQ484" s="49"/>
      <c r="KTR484" s="49"/>
      <c r="KTS484" s="49"/>
      <c r="KTT484" s="49"/>
      <c r="KTU484" s="49"/>
      <c r="KTV484" s="49"/>
      <c r="KTW484" s="49"/>
      <c r="KTX484" s="49"/>
      <c r="KTY484" s="49"/>
      <c r="KTZ484" s="49"/>
      <c r="KUA484" s="49"/>
      <c r="KUB484" s="49"/>
      <c r="KUC484" s="49"/>
      <c r="KUD484" s="49"/>
      <c r="KUE484" s="49"/>
      <c r="KUF484" s="49"/>
      <c r="KUG484" s="49"/>
      <c r="KUH484" s="49"/>
      <c r="KUI484" s="49"/>
      <c r="KUJ484" s="49"/>
      <c r="KUK484" s="49"/>
      <c r="KUL484" s="49"/>
      <c r="KUM484" s="49"/>
      <c r="KUN484" s="49"/>
      <c r="KUO484" s="49"/>
      <c r="KUP484" s="49"/>
      <c r="KUQ484" s="49"/>
      <c r="KUR484" s="49"/>
      <c r="KUS484" s="49"/>
      <c r="KUT484" s="49"/>
      <c r="KUU484" s="49"/>
      <c r="KUV484" s="49"/>
      <c r="KUW484" s="49"/>
      <c r="KUX484" s="49"/>
      <c r="KUY484" s="49"/>
      <c r="KUZ484" s="49"/>
      <c r="KVA484" s="49"/>
      <c r="KVB484" s="49"/>
      <c r="KVC484" s="49"/>
      <c r="KVD484" s="49"/>
      <c r="KVE484" s="49"/>
      <c r="KVF484" s="49"/>
      <c r="KVG484" s="49"/>
      <c r="KVH484" s="49"/>
      <c r="KVI484" s="49"/>
      <c r="KVJ484" s="49"/>
      <c r="KVK484" s="49"/>
      <c r="KVL484" s="49"/>
      <c r="KVM484" s="49"/>
      <c r="KVN484" s="49"/>
      <c r="KVO484" s="49"/>
      <c r="KVP484" s="49"/>
      <c r="KVQ484" s="49"/>
      <c r="KVR484" s="49"/>
      <c r="KVS484" s="49"/>
      <c r="KVT484" s="49"/>
      <c r="KVU484" s="49"/>
      <c r="KVV484" s="49"/>
      <c r="KVW484" s="49"/>
      <c r="KVX484" s="49"/>
      <c r="KVY484" s="49"/>
      <c r="KVZ484" s="49"/>
      <c r="KWA484" s="49"/>
      <c r="KWB484" s="49"/>
      <c r="KWC484" s="49"/>
      <c r="KWD484" s="49"/>
      <c r="KWE484" s="49"/>
      <c r="KWF484" s="49"/>
      <c r="KWG484" s="49"/>
      <c r="KWH484" s="49"/>
      <c r="KWI484" s="49"/>
      <c r="KWJ484" s="49"/>
      <c r="KWK484" s="49"/>
      <c r="KWL484" s="49"/>
      <c r="KWM484" s="49"/>
      <c r="KWN484" s="49"/>
      <c r="KWO484" s="49"/>
      <c r="KWP484" s="49"/>
      <c r="KWQ484" s="49"/>
      <c r="KWR484" s="49"/>
      <c r="KWS484" s="49"/>
      <c r="KWT484" s="49"/>
      <c r="KWU484" s="49"/>
      <c r="KWV484" s="49"/>
      <c r="KWW484" s="49"/>
      <c r="KWX484" s="49"/>
      <c r="KWY484" s="49"/>
      <c r="KWZ484" s="49"/>
      <c r="KXA484" s="49"/>
      <c r="KXB484" s="49"/>
      <c r="KXC484" s="49"/>
      <c r="KXD484" s="49"/>
      <c r="KXE484" s="49"/>
      <c r="KXF484" s="49"/>
      <c r="KXG484" s="49"/>
      <c r="KXH484" s="49"/>
      <c r="KXI484" s="49"/>
      <c r="KXJ484" s="49"/>
      <c r="KXK484" s="49"/>
      <c r="KXL484" s="49"/>
      <c r="KXM484" s="49"/>
      <c r="KXN484" s="49"/>
      <c r="KXO484" s="49"/>
      <c r="KXP484" s="49"/>
      <c r="KXQ484" s="49"/>
      <c r="KXR484" s="49"/>
      <c r="KXS484" s="49"/>
      <c r="KXT484" s="49"/>
      <c r="KXU484" s="49"/>
      <c r="KXV484" s="49"/>
      <c r="KXW484" s="49"/>
      <c r="KXX484" s="49"/>
      <c r="KXY484" s="49"/>
      <c r="KXZ484" s="49"/>
      <c r="KYA484" s="49"/>
      <c r="KYB484" s="49"/>
      <c r="KYC484" s="49"/>
      <c r="KYD484" s="49"/>
      <c r="KYE484" s="49"/>
      <c r="KYF484" s="49"/>
      <c r="KYG484" s="49"/>
      <c r="KYH484" s="49"/>
      <c r="KYI484" s="49"/>
      <c r="KYJ484" s="49"/>
      <c r="KYK484" s="49"/>
      <c r="KYL484" s="49"/>
      <c r="KYM484" s="49"/>
      <c r="KYN484" s="49"/>
      <c r="KYO484" s="49"/>
      <c r="KYP484" s="49"/>
      <c r="KYQ484" s="49"/>
      <c r="KYR484" s="49"/>
      <c r="KYS484" s="49"/>
      <c r="KYT484" s="49"/>
      <c r="KYU484" s="49"/>
      <c r="KYV484" s="49"/>
      <c r="KYW484" s="49"/>
      <c r="KYX484" s="49"/>
      <c r="KYY484" s="49"/>
      <c r="KYZ484" s="49"/>
      <c r="KZA484" s="49"/>
      <c r="KZB484" s="49"/>
      <c r="KZC484" s="49"/>
      <c r="KZD484" s="49"/>
      <c r="KZE484" s="49"/>
      <c r="KZF484" s="49"/>
      <c r="KZG484" s="49"/>
      <c r="KZH484" s="49"/>
      <c r="KZI484" s="49"/>
      <c r="KZJ484" s="49"/>
      <c r="KZK484" s="49"/>
      <c r="KZL484" s="49"/>
      <c r="KZM484" s="49"/>
      <c r="KZN484" s="49"/>
      <c r="KZO484" s="49"/>
      <c r="KZP484" s="49"/>
      <c r="KZQ484" s="49"/>
      <c r="KZR484" s="49"/>
      <c r="KZS484" s="49"/>
      <c r="KZT484" s="49"/>
      <c r="KZU484" s="49"/>
      <c r="KZV484" s="49"/>
      <c r="KZW484" s="49"/>
      <c r="KZX484" s="49"/>
      <c r="KZY484" s="49"/>
      <c r="KZZ484" s="49"/>
      <c r="LAA484" s="49"/>
      <c r="LAB484" s="49"/>
      <c r="LAC484" s="49"/>
      <c r="LAD484" s="49"/>
      <c r="LAE484" s="49"/>
      <c r="LAF484" s="49"/>
      <c r="LAG484" s="49"/>
      <c r="LAH484" s="49"/>
      <c r="LAI484" s="49"/>
      <c r="LAJ484" s="49"/>
      <c r="LAK484" s="49"/>
      <c r="LAL484" s="49"/>
      <c r="LAM484" s="49"/>
      <c r="LAN484" s="49"/>
      <c r="LAO484" s="49"/>
      <c r="LAP484" s="49"/>
      <c r="LAQ484" s="49"/>
      <c r="LAR484" s="49"/>
      <c r="LAS484" s="49"/>
      <c r="LAT484" s="49"/>
      <c r="LAU484" s="49"/>
      <c r="LAV484" s="49"/>
      <c r="LAW484" s="49"/>
      <c r="LAX484" s="49"/>
      <c r="LAY484" s="49"/>
      <c r="LAZ484" s="49"/>
      <c r="LBA484" s="49"/>
      <c r="LBB484" s="49"/>
      <c r="LBC484" s="49"/>
      <c r="LBD484" s="49"/>
      <c r="LBE484" s="49"/>
      <c r="LBF484" s="49"/>
      <c r="LBG484" s="49"/>
      <c r="LBH484" s="49"/>
      <c r="LBI484" s="49"/>
      <c r="LBJ484" s="49"/>
      <c r="LBK484" s="49"/>
      <c r="LBL484" s="49"/>
      <c r="LBM484" s="49"/>
      <c r="LBN484" s="49"/>
      <c r="LBO484" s="49"/>
      <c r="LBP484" s="49"/>
      <c r="LBQ484" s="49"/>
      <c r="LBR484" s="49"/>
      <c r="LBS484" s="49"/>
      <c r="LBT484" s="49"/>
      <c r="LBU484" s="49"/>
      <c r="LBV484" s="49"/>
      <c r="LBW484" s="49"/>
      <c r="LBX484" s="49"/>
      <c r="LBY484" s="49"/>
      <c r="LBZ484" s="49"/>
      <c r="LCA484" s="49"/>
      <c r="LCB484" s="49"/>
      <c r="LCC484" s="49"/>
      <c r="LCD484" s="49"/>
      <c r="LCE484" s="49"/>
      <c r="LCF484" s="49"/>
      <c r="LCG484" s="49"/>
      <c r="LCH484" s="49"/>
      <c r="LCI484" s="49"/>
      <c r="LCJ484" s="49"/>
      <c r="LCK484" s="49"/>
      <c r="LCL484" s="49"/>
      <c r="LCM484" s="49"/>
      <c r="LCN484" s="49"/>
      <c r="LCO484" s="49"/>
      <c r="LCP484" s="49"/>
      <c r="LCQ484" s="49"/>
      <c r="LCR484" s="49"/>
      <c r="LCS484" s="49"/>
      <c r="LCT484" s="49"/>
      <c r="LCU484" s="49"/>
      <c r="LCV484" s="49"/>
      <c r="LCW484" s="49"/>
      <c r="LCX484" s="49"/>
      <c r="LCY484" s="49"/>
      <c r="LCZ484" s="49"/>
      <c r="LDA484" s="49"/>
      <c r="LDB484" s="49"/>
      <c r="LDC484" s="49"/>
      <c r="LDD484" s="49"/>
      <c r="LDE484" s="49"/>
      <c r="LDF484" s="49"/>
      <c r="LDG484" s="49"/>
      <c r="LDH484" s="49"/>
      <c r="LDI484" s="49"/>
      <c r="LDJ484" s="49"/>
      <c r="LDK484" s="49"/>
      <c r="LDL484" s="49"/>
      <c r="LDM484" s="49"/>
      <c r="LDN484" s="49"/>
      <c r="LDO484" s="49"/>
      <c r="LDP484" s="49"/>
      <c r="LDQ484" s="49"/>
      <c r="LDR484" s="49"/>
      <c r="LDS484" s="49"/>
      <c r="LDT484" s="49"/>
      <c r="LDU484" s="49"/>
      <c r="LDV484" s="49"/>
      <c r="LDW484" s="49"/>
      <c r="LDX484" s="49"/>
      <c r="LDY484" s="49"/>
      <c r="LDZ484" s="49"/>
      <c r="LEA484" s="49"/>
      <c r="LEB484" s="49"/>
      <c r="LEC484" s="49"/>
      <c r="LED484" s="49"/>
      <c r="LEE484" s="49"/>
      <c r="LEF484" s="49"/>
      <c r="LEG484" s="49"/>
      <c r="LEH484" s="49"/>
      <c r="LEI484" s="49"/>
      <c r="LEJ484" s="49"/>
      <c r="LEK484" s="49"/>
      <c r="LEL484" s="49"/>
      <c r="LEM484" s="49"/>
      <c r="LEN484" s="49"/>
      <c r="LEO484" s="49"/>
      <c r="LEP484" s="49"/>
      <c r="LEQ484" s="49"/>
      <c r="LER484" s="49"/>
      <c r="LES484" s="49"/>
      <c r="LET484" s="49"/>
      <c r="LEU484" s="49"/>
      <c r="LEV484" s="49"/>
      <c r="LEW484" s="49"/>
      <c r="LEX484" s="49"/>
      <c r="LEY484" s="49"/>
      <c r="LEZ484" s="49"/>
      <c r="LFA484" s="49"/>
      <c r="LFB484" s="49"/>
      <c r="LFC484" s="49"/>
      <c r="LFD484" s="49"/>
      <c r="LFE484" s="49"/>
      <c r="LFF484" s="49"/>
      <c r="LFG484" s="49"/>
      <c r="LFH484" s="49"/>
      <c r="LFI484" s="49"/>
      <c r="LFJ484" s="49"/>
      <c r="LFK484" s="49"/>
      <c r="LFL484" s="49"/>
      <c r="LFM484" s="49"/>
      <c r="LFN484" s="49"/>
      <c r="LFO484" s="49"/>
      <c r="LFP484" s="49"/>
      <c r="LFQ484" s="49"/>
      <c r="LFR484" s="49"/>
      <c r="LFS484" s="49"/>
      <c r="LFT484" s="49"/>
      <c r="LFU484" s="49"/>
      <c r="LFV484" s="49"/>
      <c r="LFW484" s="49"/>
      <c r="LFX484" s="49"/>
      <c r="LFY484" s="49"/>
      <c r="LFZ484" s="49"/>
      <c r="LGA484" s="49"/>
      <c r="LGB484" s="49"/>
      <c r="LGC484" s="49"/>
      <c r="LGD484" s="49"/>
      <c r="LGE484" s="49"/>
      <c r="LGF484" s="49"/>
      <c r="LGG484" s="49"/>
      <c r="LGH484" s="49"/>
      <c r="LGI484" s="49"/>
      <c r="LGJ484" s="49"/>
      <c r="LGK484" s="49"/>
      <c r="LGL484" s="49"/>
      <c r="LGM484" s="49"/>
      <c r="LGN484" s="49"/>
      <c r="LGO484" s="49"/>
      <c r="LGP484" s="49"/>
      <c r="LGQ484" s="49"/>
      <c r="LGR484" s="49"/>
      <c r="LGS484" s="49"/>
      <c r="LGT484" s="49"/>
      <c r="LGU484" s="49"/>
      <c r="LGV484" s="49"/>
      <c r="LGW484" s="49"/>
      <c r="LGX484" s="49"/>
      <c r="LGY484" s="49"/>
      <c r="LGZ484" s="49"/>
      <c r="LHA484" s="49"/>
      <c r="LHB484" s="49"/>
      <c r="LHC484" s="49"/>
      <c r="LHD484" s="49"/>
      <c r="LHE484" s="49"/>
      <c r="LHF484" s="49"/>
      <c r="LHG484" s="49"/>
      <c r="LHH484" s="49"/>
      <c r="LHI484" s="49"/>
      <c r="LHJ484" s="49"/>
      <c r="LHK484" s="49"/>
      <c r="LHL484" s="49"/>
      <c r="LHM484" s="49"/>
      <c r="LHN484" s="49"/>
      <c r="LHO484" s="49"/>
      <c r="LHP484" s="49"/>
      <c r="LHQ484" s="49"/>
      <c r="LHR484" s="49"/>
      <c r="LHS484" s="49"/>
      <c r="LHT484" s="49"/>
      <c r="LHU484" s="49"/>
      <c r="LHV484" s="49"/>
      <c r="LHW484" s="49"/>
      <c r="LHX484" s="49"/>
      <c r="LHY484" s="49"/>
      <c r="LHZ484" s="49"/>
      <c r="LIA484" s="49"/>
      <c r="LIB484" s="49"/>
      <c r="LIC484" s="49"/>
      <c r="LID484" s="49"/>
      <c r="LIE484" s="49"/>
      <c r="LIF484" s="49"/>
      <c r="LIG484" s="49"/>
      <c r="LIH484" s="49"/>
      <c r="LII484" s="49"/>
      <c r="LIJ484" s="49"/>
      <c r="LIK484" s="49"/>
      <c r="LIL484" s="49"/>
      <c r="LIM484" s="49"/>
      <c r="LIN484" s="49"/>
      <c r="LIO484" s="49"/>
      <c r="LIP484" s="49"/>
      <c r="LIQ484" s="49"/>
      <c r="LIR484" s="49"/>
      <c r="LIS484" s="49"/>
      <c r="LIT484" s="49"/>
      <c r="LIU484" s="49"/>
      <c r="LIV484" s="49"/>
      <c r="LIW484" s="49"/>
      <c r="LIX484" s="49"/>
      <c r="LIY484" s="49"/>
      <c r="LIZ484" s="49"/>
      <c r="LJA484" s="49"/>
      <c r="LJB484" s="49"/>
      <c r="LJC484" s="49"/>
      <c r="LJD484" s="49"/>
      <c r="LJE484" s="49"/>
      <c r="LJF484" s="49"/>
      <c r="LJG484" s="49"/>
      <c r="LJH484" s="49"/>
      <c r="LJI484" s="49"/>
      <c r="LJJ484" s="49"/>
      <c r="LJK484" s="49"/>
      <c r="LJL484" s="49"/>
      <c r="LJM484" s="49"/>
      <c r="LJN484" s="49"/>
      <c r="LJO484" s="49"/>
      <c r="LJP484" s="49"/>
      <c r="LJQ484" s="49"/>
      <c r="LJR484" s="49"/>
      <c r="LJS484" s="49"/>
      <c r="LJT484" s="49"/>
      <c r="LJU484" s="49"/>
      <c r="LJV484" s="49"/>
      <c r="LJW484" s="49"/>
      <c r="LJX484" s="49"/>
      <c r="LJY484" s="49"/>
      <c r="LJZ484" s="49"/>
      <c r="LKA484" s="49"/>
      <c r="LKB484" s="49"/>
      <c r="LKC484" s="49"/>
      <c r="LKD484" s="49"/>
      <c r="LKE484" s="49"/>
      <c r="LKF484" s="49"/>
      <c r="LKG484" s="49"/>
      <c r="LKH484" s="49"/>
      <c r="LKI484" s="49"/>
      <c r="LKJ484" s="49"/>
      <c r="LKK484" s="49"/>
      <c r="LKL484" s="49"/>
      <c r="LKM484" s="49"/>
      <c r="LKN484" s="49"/>
      <c r="LKO484" s="49"/>
      <c r="LKP484" s="49"/>
      <c r="LKQ484" s="49"/>
      <c r="LKR484" s="49"/>
      <c r="LKS484" s="49"/>
      <c r="LKT484" s="49"/>
      <c r="LKU484" s="49"/>
      <c r="LKV484" s="49"/>
      <c r="LKW484" s="49"/>
      <c r="LKX484" s="49"/>
      <c r="LKY484" s="49"/>
      <c r="LKZ484" s="49"/>
      <c r="LLA484" s="49"/>
      <c r="LLB484" s="49"/>
      <c r="LLC484" s="49"/>
      <c r="LLD484" s="49"/>
      <c r="LLE484" s="49"/>
      <c r="LLF484" s="49"/>
      <c r="LLG484" s="49"/>
      <c r="LLH484" s="49"/>
      <c r="LLI484" s="49"/>
      <c r="LLJ484" s="49"/>
      <c r="LLK484" s="49"/>
      <c r="LLL484" s="49"/>
      <c r="LLM484" s="49"/>
      <c r="LLN484" s="49"/>
      <c r="LLO484" s="49"/>
      <c r="LLP484" s="49"/>
      <c r="LLQ484" s="49"/>
      <c r="LLR484" s="49"/>
      <c r="LLS484" s="49"/>
      <c r="LLT484" s="49"/>
      <c r="LLU484" s="49"/>
      <c r="LLV484" s="49"/>
      <c r="LLW484" s="49"/>
      <c r="LLX484" s="49"/>
      <c r="LLY484" s="49"/>
      <c r="LLZ484" s="49"/>
      <c r="LMA484" s="49"/>
      <c r="LMB484" s="49"/>
      <c r="LMC484" s="49"/>
      <c r="LMD484" s="49"/>
      <c r="LME484" s="49"/>
      <c r="LMF484" s="49"/>
      <c r="LMG484" s="49"/>
      <c r="LMH484" s="49"/>
      <c r="LMI484" s="49"/>
      <c r="LMJ484" s="49"/>
      <c r="LMK484" s="49"/>
      <c r="LML484" s="49"/>
      <c r="LMM484" s="49"/>
      <c r="LMN484" s="49"/>
      <c r="LMO484" s="49"/>
      <c r="LMP484" s="49"/>
      <c r="LMQ484" s="49"/>
      <c r="LMR484" s="49"/>
      <c r="LMS484" s="49"/>
      <c r="LMT484" s="49"/>
      <c r="LMU484" s="49"/>
      <c r="LMV484" s="49"/>
      <c r="LMW484" s="49"/>
      <c r="LMX484" s="49"/>
      <c r="LMY484" s="49"/>
      <c r="LMZ484" s="49"/>
      <c r="LNA484" s="49"/>
      <c r="LNB484" s="49"/>
      <c r="LNC484" s="49"/>
      <c r="LND484" s="49"/>
      <c r="LNE484" s="49"/>
      <c r="LNF484" s="49"/>
      <c r="LNG484" s="49"/>
      <c r="LNH484" s="49"/>
      <c r="LNI484" s="49"/>
      <c r="LNJ484" s="49"/>
      <c r="LNK484" s="49"/>
      <c r="LNL484" s="49"/>
      <c r="LNM484" s="49"/>
      <c r="LNN484" s="49"/>
      <c r="LNO484" s="49"/>
      <c r="LNP484" s="49"/>
      <c r="LNQ484" s="49"/>
      <c r="LNR484" s="49"/>
      <c r="LNS484" s="49"/>
      <c r="LNT484" s="49"/>
      <c r="LNU484" s="49"/>
      <c r="LNV484" s="49"/>
      <c r="LNW484" s="49"/>
      <c r="LNX484" s="49"/>
      <c r="LNY484" s="49"/>
      <c r="LNZ484" s="49"/>
      <c r="LOA484" s="49"/>
      <c r="LOB484" s="49"/>
      <c r="LOC484" s="49"/>
      <c r="LOD484" s="49"/>
      <c r="LOE484" s="49"/>
      <c r="LOF484" s="49"/>
      <c r="LOG484" s="49"/>
      <c r="LOH484" s="49"/>
      <c r="LOI484" s="49"/>
      <c r="LOJ484" s="49"/>
      <c r="LOK484" s="49"/>
      <c r="LOL484" s="49"/>
      <c r="LOM484" s="49"/>
      <c r="LON484" s="49"/>
      <c r="LOO484" s="49"/>
      <c r="LOP484" s="49"/>
      <c r="LOQ484" s="49"/>
      <c r="LOR484" s="49"/>
      <c r="LOS484" s="49"/>
      <c r="LOT484" s="49"/>
      <c r="LOU484" s="49"/>
      <c r="LOV484" s="49"/>
      <c r="LOW484" s="49"/>
      <c r="LOX484" s="49"/>
      <c r="LOY484" s="49"/>
      <c r="LOZ484" s="49"/>
      <c r="LPA484" s="49"/>
      <c r="LPB484" s="49"/>
      <c r="LPC484" s="49"/>
      <c r="LPD484" s="49"/>
      <c r="LPE484" s="49"/>
      <c r="LPF484" s="49"/>
      <c r="LPG484" s="49"/>
      <c r="LPH484" s="49"/>
      <c r="LPI484" s="49"/>
      <c r="LPJ484" s="49"/>
      <c r="LPK484" s="49"/>
      <c r="LPL484" s="49"/>
      <c r="LPM484" s="49"/>
      <c r="LPN484" s="49"/>
      <c r="LPO484" s="49"/>
      <c r="LPP484" s="49"/>
      <c r="LPQ484" s="49"/>
      <c r="LPR484" s="49"/>
      <c r="LPS484" s="49"/>
      <c r="LPT484" s="49"/>
      <c r="LPU484" s="49"/>
      <c r="LPV484" s="49"/>
      <c r="LPW484" s="49"/>
      <c r="LPX484" s="49"/>
      <c r="LPY484" s="49"/>
      <c r="LPZ484" s="49"/>
      <c r="LQA484" s="49"/>
      <c r="LQB484" s="49"/>
      <c r="LQC484" s="49"/>
      <c r="LQD484" s="49"/>
      <c r="LQE484" s="49"/>
      <c r="LQF484" s="49"/>
      <c r="LQG484" s="49"/>
      <c r="LQH484" s="49"/>
      <c r="LQI484" s="49"/>
      <c r="LQJ484" s="49"/>
      <c r="LQK484" s="49"/>
      <c r="LQL484" s="49"/>
      <c r="LQM484" s="49"/>
      <c r="LQN484" s="49"/>
      <c r="LQO484" s="49"/>
      <c r="LQP484" s="49"/>
      <c r="LQQ484" s="49"/>
      <c r="LQR484" s="49"/>
      <c r="LQS484" s="49"/>
      <c r="LQT484" s="49"/>
      <c r="LQU484" s="49"/>
      <c r="LQV484" s="49"/>
      <c r="LQW484" s="49"/>
      <c r="LQX484" s="49"/>
      <c r="LQY484" s="49"/>
      <c r="LQZ484" s="49"/>
      <c r="LRA484" s="49"/>
      <c r="LRB484" s="49"/>
      <c r="LRC484" s="49"/>
      <c r="LRD484" s="49"/>
      <c r="LRE484" s="49"/>
      <c r="LRF484" s="49"/>
      <c r="LRG484" s="49"/>
      <c r="LRH484" s="49"/>
      <c r="LRI484" s="49"/>
      <c r="LRJ484" s="49"/>
      <c r="LRK484" s="49"/>
      <c r="LRL484" s="49"/>
      <c r="LRM484" s="49"/>
      <c r="LRN484" s="49"/>
      <c r="LRO484" s="49"/>
      <c r="LRP484" s="49"/>
      <c r="LRQ484" s="49"/>
      <c r="LRR484" s="49"/>
      <c r="LRS484" s="49"/>
      <c r="LRT484" s="49"/>
      <c r="LRU484" s="49"/>
      <c r="LRV484" s="49"/>
      <c r="LRW484" s="49"/>
      <c r="LRX484" s="49"/>
      <c r="LRY484" s="49"/>
      <c r="LRZ484" s="49"/>
      <c r="LSA484" s="49"/>
      <c r="LSB484" s="49"/>
      <c r="LSC484" s="49"/>
      <c r="LSD484" s="49"/>
      <c r="LSE484" s="49"/>
      <c r="LSF484" s="49"/>
      <c r="LSG484" s="49"/>
      <c r="LSH484" s="49"/>
      <c r="LSI484" s="49"/>
      <c r="LSJ484" s="49"/>
      <c r="LSK484" s="49"/>
      <c r="LSL484" s="49"/>
      <c r="LSM484" s="49"/>
      <c r="LSN484" s="49"/>
      <c r="LSO484" s="49"/>
      <c r="LSP484" s="49"/>
      <c r="LSQ484" s="49"/>
      <c r="LSR484" s="49"/>
      <c r="LSS484" s="49"/>
      <c r="LST484" s="49"/>
      <c r="LSU484" s="49"/>
      <c r="LSV484" s="49"/>
      <c r="LSW484" s="49"/>
      <c r="LSX484" s="49"/>
      <c r="LSY484" s="49"/>
      <c r="LSZ484" s="49"/>
      <c r="LTA484" s="49"/>
      <c r="LTB484" s="49"/>
      <c r="LTC484" s="49"/>
      <c r="LTD484" s="49"/>
      <c r="LTE484" s="49"/>
      <c r="LTF484" s="49"/>
      <c r="LTG484" s="49"/>
      <c r="LTH484" s="49"/>
      <c r="LTI484" s="49"/>
      <c r="LTJ484" s="49"/>
      <c r="LTK484" s="49"/>
      <c r="LTL484" s="49"/>
      <c r="LTM484" s="49"/>
      <c r="LTN484" s="49"/>
      <c r="LTO484" s="49"/>
      <c r="LTP484" s="49"/>
      <c r="LTQ484" s="49"/>
      <c r="LTR484" s="49"/>
      <c r="LTS484" s="49"/>
      <c r="LTT484" s="49"/>
      <c r="LTU484" s="49"/>
      <c r="LTV484" s="49"/>
      <c r="LTW484" s="49"/>
      <c r="LTX484" s="49"/>
      <c r="LTY484" s="49"/>
      <c r="LTZ484" s="49"/>
      <c r="LUA484" s="49"/>
      <c r="LUB484" s="49"/>
      <c r="LUC484" s="49"/>
      <c r="LUD484" s="49"/>
      <c r="LUE484" s="49"/>
      <c r="LUF484" s="49"/>
      <c r="LUG484" s="49"/>
      <c r="LUH484" s="49"/>
      <c r="LUI484" s="49"/>
      <c r="LUJ484" s="49"/>
      <c r="LUK484" s="49"/>
      <c r="LUL484" s="49"/>
      <c r="LUM484" s="49"/>
      <c r="LUN484" s="49"/>
      <c r="LUO484" s="49"/>
      <c r="LUP484" s="49"/>
      <c r="LUQ484" s="49"/>
      <c r="LUR484" s="49"/>
      <c r="LUS484" s="49"/>
      <c r="LUT484" s="49"/>
      <c r="LUU484" s="49"/>
      <c r="LUV484" s="49"/>
      <c r="LUW484" s="49"/>
      <c r="LUX484" s="49"/>
      <c r="LUY484" s="49"/>
      <c r="LUZ484" s="49"/>
      <c r="LVA484" s="49"/>
      <c r="LVB484" s="49"/>
      <c r="LVC484" s="49"/>
      <c r="LVD484" s="49"/>
      <c r="LVE484" s="49"/>
      <c r="LVF484" s="49"/>
      <c r="LVG484" s="49"/>
      <c r="LVH484" s="49"/>
      <c r="LVI484" s="49"/>
      <c r="LVJ484" s="49"/>
      <c r="LVK484" s="49"/>
      <c r="LVL484" s="49"/>
      <c r="LVM484" s="49"/>
      <c r="LVN484" s="49"/>
      <c r="LVO484" s="49"/>
      <c r="LVP484" s="49"/>
      <c r="LVQ484" s="49"/>
      <c r="LVR484" s="49"/>
      <c r="LVS484" s="49"/>
      <c r="LVT484" s="49"/>
      <c r="LVU484" s="49"/>
      <c r="LVV484" s="49"/>
      <c r="LVW484" s="49"/>
      <c r="LVX484" s="49"/>
      <c r="LVY484" s="49"/>
      <c r="LVZ484" s="49"/>
      <c r="LWA484" s="49"/>
      <c r="LWB484" s="49"/>
      <c r="LWC484" s="49"/>
      <c r="LWD484" s="49"/>
      <c r="LWE484" s="49"/>
      <c r="LWF484" s="49"/>
      <c r="LWG484" s="49"/>
      <c r="LWH484" s="49"/>
      <c r="LWI484" s="49"/>
      <c r="LWJ484" s="49"/>
      <c r="LWK484" s="49"/>
      <c r="LWL484" s="49"/>
      <c r="LWM484" s="49"/>
      <c r="LWN484" s="49"/>
      <c r="LWO484" s="49"/>
      <c r="LWP484" s="49"/>
      <c r="LWQ484" s="49"/>
      <c r="LWR484" s="49"/>
      <c r="LWS484" s="49"/>
      <c r="LWT484" s="49"/>
      <c r="LWU484" s="49"/>
      <c r="LWV484" s="49"/>
      <c r="LWW484" s="49"/>
      <c r="LWX484" s="49"/>
      <c r="LWY484" s="49"/>
      <c r="LWZ484" s="49"/>
      <c r="LXA484" s="49"/>
      <c r="LXB484" s="49"/>
      <c r="LXC484" s="49"/>
      <c r="LXD484" s="49"/>
      <c r="LXE484" s="49"/>
      <c r="LXF484" s="49"/>
      <c r="LXG484" s="49"/>
      <c r="LXH484" s="49"/>
      <c r="LXI484" s="49"/>
      <c r="LXJ484" s="49"/>
      <c r="LXK484" s="49"/>
      <c r="LXL484" s="49"/>
      <c r="LXM484" s="49"/>
      <c r="LXN484" s="49"/>
      <c r="LXO484" s="49"/>
      <c r="LXP484" s="49"/>
      <c r="LXQ484" s="49"/>
      <c r="LXR484" s="49"/>
      <c r="LXS484" s="49"/>
      <c r="LXT484" s="49"/>
      <c r="LXU484" s="49"/>
      <c r="LXV484" s="49"/>
      <c r="LXW484" s="49"/>
      <c r="LXX484" s="49"/>
      <c r="LXY484" s="49"/>
      <c r="LXZ484" s="49"/>
      <c r="LYA484" s="49"/>
      <c r="LYB484" s="49"/>
      <c r="LYC484" s="49"/>
      <c r="LYD484" s="49"/>
      <c r="LYE484" s="49"/>
      <c r="LYF484" s="49"/>
      <c r="LYG484" s="49"/>
      <c r="LYH484" s="49"/>
      <c r="LYI484" s="49"/>
      <c r="LYJ484" s="49"/>
      <c r="LYK484" s="49"/>
      <c r="LYL484" s="49"/>
      <c r="LYM484" s="49"/>
      <c r="LYN484" s="49"/>
      <c r="LYO484" s="49"/>
      <c r="LYP484" s="49"/>
      <c r="LYQ484" s="49"/>
      <c r="LYR484" s="49"/>
      <c r="LYS484" s="49"/>
      <c r="LYT484" s="49"/>
      <c r="LYU484" s="49"/>
      <c r="LYV484" s="49"/>
      <c r="LYW484" s="49"/>
      <c r="LYX484" s="49"/>
      <c r="LYY484" s="49"/>
      <c r="LYZ484" s="49"/>
      <c r="LZA484" s="49"/>
      <c r="LZB484" s="49"/>
      <c r="LZC484" s="49"/>
      <c r="LZD484" s="49"/>
      <c r="LZE484" s="49"/>
      <c r="LZF484" s="49"/>
      <c r="LZG484" s="49"/>
      <c r="LZH484" s="49"/>
      <c r="LZI484" s="49"/>
      <c r="LZJ484" s="49"/>
      <c r="LZK484" s="49"/>
      <c r="LZL484" s="49"/>
      <c r="LZM484" s="49"/>
      <c r="LZN484" s="49"/>
      <c r="LZO484" s="49"/>
      <c r="LZP484" s="49"/>
      <c r="LZQ484" s="49"/>
      <c r="LZR484" s="49"/>
      <c r="LZS484" s="49"/>
      <c r="LZT484" s="49"/>
      <c r="LZU484" s="49"/>
      <c r="LZV484" s="49"/>
      <c r="LZW484" s="49"/>
      <c r="LZX484" s="49"/>
      <c r="LZY484" s="49"/>
      <c r="LZZ484" s="49"/>
      <c r="MAA484" s="49"/>
      <c r="MAB484" s="49"/>
      <c r="MAC484" s="49"/>
      <c r="MAD484" s="49"/>
      <c r="MAE484" s="49"/>
      <c r="MAF484" s="49"/>
      <c r="MAG484" s="49"/>
      <c r="MAH484" s="49"/>
      <c r="MAI484" s="49"/>
      <c r="MAJ484" s="49"/>
      <c r="MAK484" s="49"/>
      <c r="MAL484" s="49"/>
      <c r="MAM484" s="49"/>
      <c r="MAN484" s="49"/>
      <c r="MAO484" s="49"/>
      <c r="MAP484" s="49"/>
      <c r="MAQ484" s="49"/>
      <c r="MAR484" s="49"/>
      <c r="MAS484" s="49"/>
      <c r="MAT484" s="49"/>
      <c r="MAU484" s="49"/>
      <c r="MAV484" s="49"/>
      <c r="MAW484" s="49"/>
      <c r="MAX484" s="49"/>
      <c r="MAY484" s="49"/>
      <c r="MAZ484" s="49"/>
      <c r="MBA484" s="49"/>
      <c r="MBB484" s="49"/>
      <c r="MBC484" s="49"/>
      <c r="MBD484" s="49"/>
      <c r="MBE484" s="49"/>
      <c r="MBF484" s="49"/>
      <c r="MBG484" s="49"/>
      <c r="MBH484" s="49"/>
      <c r="MBI484" s="49"/>
      <c r="MBJ484" s="49"/>
      <c r="MBK484" s="49"/>
      <c r="MBL484" s="49"/>
      <c r="MBM484" s="49"/>
      <c r="MBN484" s="49"/>
      <c r="MBO484" s="49"/>
      <c r="MBP484" s="49"/>
      <c r="MBQ484" s="49"/>
      <c r="MBR484" s="49"/>
      <c r="MBS484" s="49"/>
      <c r="MBT484" s="49"/>
      <c r="MBU484" s="49"/>
      <c r="MBV484" s="49"/>
      <c r="MBW484" s="49"/>
      <c r="MBX484" s="49"/>
      <c r="MBY484" s="49"/>
      <c r="MBZ484" s="49"/>
      <c r="MCA484" s="49"/>
      <c r="MCB484" s="49"/>
      <c r="MCC484" s="49"/>
      <c r="MCD484" s="49"/>
      <c r="MCE484" s="49"/>
      <c r="MCF484" s="49"/>
      <c r="MCG484" s="49"/>
      <c r="MCH484" s="49"/>
      <c r="MCI484" s="49"/>
      <c r="MCJ484" s="49"/>
      <c r="MCK484" s="49"/>
      <c r="MCL484" s="49"/>
      <c r="MCM484" s="49"/>
      <c r="MCN484" s="49"/>
      <c r="MCO484" s="49"/>
      <c r="MCP484" s="49"/>
      <c r="MCQ484" s="49"/>
      <c r="MCR484" s="49"/>
      <c r="MCS484" s="49"/>
      <c r="MCT484" s="49"/>
      <c r="MCU484" s="49"/>
      <c r="MCV484" s="49"/>
      <c r="MCW484" s="49"/>
      <c r="MCX484" s="49"/>
      <c r="MCY484" s="49"/>
      <c r="MCZ484" s="49"/>
      <c r="MDA484" s="49"/>
      <c r="MDB484" s="49"/>
      <c r="MDC484" s="49"/>
      <c r="MDD484" s="49"/>
      <c r="MDE484" s="49"/>
      <c r="MDF484" s="49"/>
      <c r="MDG484" s="49"/>
      <c r="MDH484" s="49"/>
      <c r="MDI484" s="49"/>
      <c r="MDJ484" s="49"/>
      <c r="MDK484" s="49"/>
      <c r="MDL484" s="49"/>
      <c r="MDM484" s="49"/>
      <c r="MDN484" s="49"/>
      <c r="MDO484" s="49"/>
      <c r="MDP484" s="49"/>
      <c r="MDQ484" s="49"/>
      <c r="MDR484" s="49"/>
      <c r="MDS484" s="49"/>
      <c r="MDT484" s="49"/>
      <c r="MDU484" s="49"/>
      <c r="MDV484" s="49"/>
      <c r="MDW484" s="49"/>
      <c r="MDX484" s="49"/>
      <c r="MDY484" s="49"/>
      <c r="MDZ484" s="49"/>
      <c r="MEA484" s="49"/>
      <c r="MEB484" s="49"/>
      <c r="MEC484" s="49"/>
      <c r="MED484" s="49"/>
      <c r="MEE484" s="49"/>
      <c r="MEF484" s="49"/>
      <c r="MEG484" s="49"/>
      <c r="MEH484" s="49"/>
      <c r="MEI484" s="49"/>
      <c r="MEJ484" s="49"/>
      <c r="MEK484" s="49"/>
      <c r="MEL484" s="49"/>
      <c r="MEM484" s="49"/>
      <c r="MEN484" s="49"/>
      <c r="MEO484" s="49"/>
      <c r="MEP484" s="49"/>
      <c r="MEQ484" s="49"/>
      <c r="MER484" s="49"/>
      <c r="MES484" s="49"/>
      <c r="MET484" s="49"/>
      <c r="MEU484" s="49"/>
      <c r="MEV484" s="49"/>
      <c r="MEW484" s="49"/>
      <c r="MEX484" s="49"/>
      <c r="MEY484" s="49"/>
      <c r="MEZ484" s="49"/>
      <c r="MFA484" s="49"/>
      <c r="MFB484" s="49"/>
      <c r="MFC484" s="49"/>
      <c r="MFD484" s="49"/>
      <c r="MFE484" s="49"/>
      <c r="MFF484" s="49"/>
      <c r="MFG484" s="49"/>
      <c r="MFH484" s="49"/>
      <c r="MFI484" s="49"/>
      <c r="MFJ484" s="49"/>
      <c r="MFK484" s="49"/>
      <c r="MFL484" s="49"/>
      <c r="MFM484" s="49"/>
      <c r="MFN484" s="49"/>
      <c r="MFO484" s="49"/>
      <c r="MFP484" s="49"/>
      <c r="MFQ484" s="49"/>
      <c r="MFR484" s="49"/>
      <c r="MFS484" s="49"/>
      <c r="MFT484" s="49"/>
      <c r="MFU484" s="49"/>
      <c r="MFV484" s="49"/>
      <c r="MFW484" s="49"/>
      <c r="MFX484" s="49"/>
      <c r="MFY484" s="49"/>
      <c r="MFZ484" s="49"/>
      <c r="MGA484" s="49"/>
      <c r="MGB484" s="49"/>
      <c r="MGC484" s="49"/>
      <c r="MGD484" s="49"/>
      <c r="MGE484" s="49"/>
      <c r="MGF484" s="49"/>
      <c r="MGG484" s="49"/>
      <c r="MGH484" s="49"/>
      <c r="MGI484" s="49"/>
      <c r="MGJ484" s="49"/>
      <c r="MGK484" s="49"/>
      <c r="MGL484" s="49"/>
      <c r="MGM484" s="49"/>
      <c r="MGN484" s="49"/>
      <c r="MGO484" s="49"/>
      <c r="MGP484" s="49"/>
      <c r="MGQ484" s="49"/>
      <c r="MGR484" s="49"/>
      <c r="MGS484" s="49"/>
      <c r="MGT484" s="49"/>
      <c r="MGU484" s="49"/>
      <c r="MGV484" s="49"/>
      <c r="MGW484" s="49"/>
      <c r="MGX484" s="49"/>
      <c r="MGY484" s="49"/>
      <c r="MGZ484" s="49"/>
      <c r="MHA484" s="49"/>
      <c r="MHB484" s="49"/>
      <c r="MHC484" s="49"/>
      <c r="MHD484" s="49"/>
      <c r="MHE484" s="49"/>
      <c r="MHF484" s="49"/>
      <c r="MHG484" s="49"/>
      <c r="MHH484" s="49"/>
      <c r="MHI484" s="49"/>
      <c r="MHJ484" s="49"/>
      <c r="MHK484" s="49"/>
      <c r="MHL484" s="49"/>
      <c r="MHM484" s="49"/>
      <c r="MHN484" s="49"/>
      <c r="MHO484" s="49"/>
      <c r="MHP484" s="49"/>
      <c r="MHQ484" s="49"/>
      <c r="MHR484" s="49"/>
      <c r="MHS484" s="49"/>
      <c r="MHT484" s="49"/>
      <c r="MHU484" s="49"/>
      <c r="MHV484" s="49"/>
      <c r="MHW484" s="49"/>
      <c r="MHX484" s="49"/>
      <c r="MHY484" s="49"/>
      <c r="MHZ484" s="49"/>
      <c r="MIA484" s="49"/>
      <c r="MIB484" s="49"/>
      <c r="MIC484" s="49"/>
      <c r="MID484" s="49"/>
      <c r="MIE484" s="49"/>
      <c r="MIF484" s="49"/>
      <c r="MIG484" s="49"/>
      <c r="MIH484" s="49"/>
      <c r="MII484" s="49"/>
      <c r="MIJ484" s="49"/>
      <c r="MIK484" s="49"/>
      <c r="MIL484" s="49"/>
      <c r="MIM484" s="49"/>
      <c r="MIN484" s="49"/>
      <c r="MIO484" s="49"/>
      <c r="MIP484" s="49"/>
      <c r="MIQ484" s="49"/>
      <c r="MIR484" s="49"/>
      <c r="MIS484" s="49"/>
      <c r="MIT484" s="49"/>
      <c r="MIU484" s="49"/>
      <c r="MIV484" s="49"/>
      <c r="MIW484" s="49"/>
      <c r="MIX484" s="49"/>
      <c r="MIY484" s="49"/>
      <c r="MIZ484" s="49"/>
      <c r="MJA484" s="49"/>
      <c r="MJB484" s="49"/>
      <c r="MJC484" s="49"/>
      <c r="MJD484" s="49"/>
      <c r="MJE484" s="49"/>
      <c r="MJF484" s="49"/>
      <c r="MJG484" s="49"/>
      <c r="MJH484" s="49"/>
      <c r="MJI484" s="49"/>
      <c r="MJJ484" s="49"/>
      <c r="MJK484" s="49"/>
      <c r="MJL484" s="49"/>
      <c r="MJM484" s="49"/>
      <c r="MJN484" s="49"/>
      <c r="MJO484" s="49"/>
      <c r="MJP484" s="49"/>
      <c r="MJQ484" s="49"/>
      <c r="MJR484" s="49"/>
      <c r="MJS484" s="49"/>
      <c r="MJT484" s="49"/>
      <c r="MJU484" s="49"/>
      <c r="MJV484" s="49"/>
      <c r="MJW484" s="49"/>
      <c r="MJX484" s="49"/>
      <c r="MJY484" s="49"/>
      <c r="MJZ484" s="49"/>
      <c r="MKA484" s="49"/>
      <c r="MKB484" s="49"/>
      <c r="MKC484" s="49"/>
      <c r="MKD484" s="49"/>
      <c r="MKE484" s="49"/>
      <c r="MKF484" s="49"/>
      <c r="MKG484" s="49"/>
      <c r="MKH484" s="49"/>
      <c r="MKI484" s="49"/>
      <c r="MKJ484" s="49"/>
      <c r="MKK484" s="49"/>
      <c r="MKL484" s="49"/>
      <c r="MKM484" s="49"/>
      <c r="MKN484" s="49"/>
      <c r="MKO484" s="49"/>
      <c r="MKP484" s="49"/>
      <c r="MKQ484" s="49"/>
      <c r="MKR484" s="49"/>
      <c r="MKS484" s="49"/>
      <c r="MKT484" s="49"/>
      <c r="MKU484" s="49"/>
      <c r="MKV484" s="49"/>
      <c r="MKW484" s="49"/>
      <c r="MKX484" s="49"/>
      <c r="MKY484" s="49"/>
      <c r="MKZ484" s="49"/>
      <c r="MLA484" s="49"/>
      <c r="MLB484" s="49"/>
      <c r="MLC484" s="49"/>
      <c r="MLD484" s="49"/>
      <c r="MLE484" s="49"/>
      <c r="MLF484" s="49"/>
      <c r="MLG484" s="49"/>
      <c r="MLH484" s="49"/>
      <c r="MLI484" s="49"/>
      <c r="MLJ484" s="49"/>
      <c r="MLK484" s="49"/>
      <c r="MLL484" s="49"/>
      <c r="MLM484" s="49"/>
      <c r="MLN484" s="49"/>
      <c r="MLO484" s="49"/>
      <c r="MLP484" s="49"/>
      <c r="MLQ484" s="49"/>
      <c r="MLR484" s="49"/>
      <c r="MLS484" s="49"/>
      <c r="MLT484" s="49"/>
      <c r="MLU484" s="49"/>
      <c r="MLV484" s="49"/>
      <c r="MLW484" s="49"/>
      <c r="MLX484" s="49"/>
      <c r="MLY484" s="49"/>
      <c r="MLZ484" s="49"/>
      <c r="MMA484" s="49"/>
      <c r="MMB484" s="49"/>
      <c r="MMC484" s="49"/>
      <c r="MMD484" s="49"/>
      <c r="MME484" s="49"/>
      <c r="MMF484" s="49"/>
      <c r="MMG484" s="49"/>
      <c r="MMH484" s="49"/>
      <c r="MMI484" s="49"/>
      <c r="MMJ484" s="49"/>
      <c r="MMK484" s="49"/>
      <c r="MML484" s="49"/>
      <c r="MMM484" s="49"/>
      <c r="MMN484" s="49"/>
      <c r="MMO484" s="49"/>
      <c r="MMP484" s="49"/>
      <c r="MMQ484" s="49"/>
      <c r="MMR484" s="49"/>
      <c r="MMS484" s="49"/>
      <c r="MMT484" s="49"/>
      <c r="MMU484" s="49"/>
      <c r="MMV484" s="49"/>
      <c r="MMW484" s="49"/>
      <c r="MMX484" s="49"/>
      <c r="MMY484" s="49"/>
      <c r="MMZ484" s="49"/>
      <c r="MNA484" s="49"/>
      <c r="MNB484" s="49"/>
      <c r="MNC484" s="49"/>
      <c r="MND484" s="49"/>
      <c r="MNE484" s="49"/>
      <c r="MNF484" s="49"/>
      <c r="MNG484" s="49"/>
      <c r="MNH484" s="49"/>
      <c r="MNI484" s="49"/>
      <c r="MNJ484" s="49"/>
      <c r="MNK484" s="49"/>
      <c r="MNL484" s="49"/>
      <c r="MNM484" s="49"/>
      <c r="MNN484" s="49"/>
      <c r="MNO484" s="49"/>
      <c r="MNP484" s="49"/>
      <c r="MNQ484" s="49"/>
      <c r="MNR484" s="49"/>
      <c r="MNS484" s="49"/>
      <c r="MNT484" s="49"/>
      <c r="MNU484" s="49"/>
      <c r="MNV484" s="49"/>
      <c r="MNW484" s="49"/>
      <c r="MNX484" s="49"/>
      <c r="MNY484" s="49"/>
      <c r="MNZ484" s="49"/>
      <c r="MOA484" s="49"/>
      <c r="MOB484" s="49"/>
      <c r="MOC484" s="49"/>
      <c r="MOD484" s="49"/>
      <c r="MOE484" s="49"/>
      <c r="MOF484" s="49"/>
      <c r="MOG484" s="49"/>
      <c r="MOH484" s="49"/>
      <c r="MOI484" s="49"/>
      <c r="MOJ484" s="49"/>
      <c r="MOK484" s="49"/>
      <c r="MOL484" s="49"/>
      <c r="MOM484" s="49"/>
      <c r="MON484" s="49"/>
      <c r="MOO484" s="49"/>
      <c r="MOP484" s="49"/>
      <c r="MOQ484" s="49"/>
      <c r="MOR484" s="49"/>
      <c r="MOS484" s="49"/>
      <c r="MOT484" s="49"/>
      <c r="MOU484" s="49"/>
      <c r="MOV484" s="49"/>
      <c r="MOW484" s="49"/>
      <c r="MOX484" s="49"/>
      <c r="MOY484" s="49"/>
      <c r="MOZ484" s="49"/>
      <c r="MPA484" s="49"/>
      <c r="MPB484" s="49"/>
      <c r="MPC484" s="49"/>
      <c r="MPD484" s="49"/>
      <c r="MPE484" s="49"/>
      <c r="MPF484" s="49"/>
      <c r="MPG484" s="49"/>
      <c r="MPH484" s="49"/>
      <c r="MPI484" s="49"/>
      <c r="MPJ484" s="49"/>
      <c r="MPK484" s="49"/>
      <c r="MPL484" s="49"/>
      <c r="MPM484" s="49"/>
      <c r="MPN484" s="49"/>
      <c r="MPO484" s="49"/>
      <c r="MPP484" s="49"/>
      <c r="MPQ484" s="49"/>
      <c r="MPR484" s="49"/>
      <c r="MPS484" s="49"/>
      <c r="MPT484" s="49"/>
      <c r="MPU484" s="49"/>
      <c r="MPV484" s="49"/>
      <c r="MPW484" s="49"/>
      <c r="MPX484" s="49"/>
      <c r="MPY484" s="49"/>
      <c r="MPZ484" s="49"/>
      <c r="MQA484" s="49"/>
      <c r="MQB484" s="49"/>
      <c r="MQC484" s="49"/>
      <c r="MQD484" s="49"/>
      <c r="MQE484" s="49"/>
      <c r="MQF484" s="49"/>
      <c r="MQG484" s="49"/>
      <c r="MQH484" s="49"/>
      <c r="MQI484" s="49"/>
      <c r="MQJ484" s="49"/>
      <c r="MQK484" s="49"/>
      <c r="MQL484" s="49"/>
      <c r="MQM484" s="49"/>
      <c r="MQN484" s="49"/>
      <c r="MQO484" s="49"/>
      <c r="MQP484" s="49"/>
      <c r="MQQ484" s="49"/>
      <c r="MQR484" s="49"/>
      <c r="MQS484" s="49"/>
      <c r="MQT484" s="49"/>
      <c r="MQU484" s="49"/>
      <c r="MQV484" s="49"/>
      <c r="MQW484" s="49"/>
      <c r="MQX484" s="49"/>
      <c r="MQY484" s="49"/>
      <c r="MQZ484" s="49"/>
      <c r="MRA484" s="49"/>
      <c r="MRB484" s="49"/>
      <c r="MRC484" s="49"/>
      <c r="MRD484" s="49"/>
      <c r="MRE484" s="49"/>
      <c r="MRF484" s="49"/>
      <c r="MRG484" s="49"/>
      <c r="MRH484" s="49"/>
      <c r="MRI484" s="49"/>
      <c r="MRJ484" s="49"/>
      <c r="MRK484" s="49"/>
      <c r="MRL484" s="49"/>
      <c r="MRM484" s="49"/>
      <c r="MRN484" s="49"/>
      <c r="MRO484" s="49"/>
      <c r="MRP484" s="49"/>
      <c r="MRQ484" s="49"/>
      <c r="MRR484" s="49"/>
      <c r="MRS484" s="49"/>
      <c r="MRT484" s="49"/>
      <c r="MRU484" s="49"/>
      <c r="MRV484" s="49"/>
      <c r="MRW484" s="49"/>
      <c r="MRX484" s="49"/>
      <c r="MRY484" s="49"/>
      <c r="MRZ484" s="49"/>
      <c r="MSA484" s="49"/>
      <c r="MSB484" s="49"/>
      <c r="MSC484" s="49"/>
      <c r="MSD484" s="49"/>
      <c r="MSE484" s="49"/>
      <c r="MSF484" s="49"/>
      <c r="MSG484" s="49"/>
      <c r="MSH484" s="49"/>
      <c r="MSI484" s="49"/>
      <c r="MSJ484" s="49"/>
      <c r="MSK484" s="49"/>
      <c r="MSL484" s="49"/>
      <c r="MSM484" s="49"/>
      <c r="MSN484" s="49"/>
      <c r="MSO484" s="49"/>
      <c r="MSP484" s="49"/>
      <c r="MSQ484" s="49"/>
      <c r="MSR484" s="49"/>
      <c r="MSS484" s="49"/>
      <c r="MST484" s="49"/>
      <c r="MSU484" s="49"/>
      <c r="MSV484" s="49"/>
      <c r="MSW484" s="49"/>
      <c r="MSX484" s="49"/>
      <c r="MSY484" s="49"/>
      <c r="MSZ484" s="49"/>
      <c r="MTA484" s="49"/>
      <c r="MTB484" s="49"/>
      <c r="MTC484" s="49"/>
      <c r="MTD484" s="49"/>
      <c r="MTE484" s="49"/>
      <c r="MTF484" s="49"/>
      <c r="MTG484" s="49"/>
      <c r="MTH484" s="49"/>
      <c r="MTI484" s="49"/>
      <c r="MTJ484" s="49"/>
      <c r="MTK484" s="49"/>
      <c r="MTL484" s="49"/>
      <c r="MTM484" s="49"/>
      <c r="MTN484" s="49"/>
      <c r="MTO484" s="49"/>
      <c r="MTP484" s="49"/>
      <c r="MTQ484" s="49"/>
      <c r="MTR484" s="49"/>
      <c r="MTS484" s="49"/>
      <c r="MTT484" s="49"/>
      <c r="MTU484" s="49"/>
      <c r="MTV484" s="49"/>
      <c r="MTW484" s="49"/>
      <c r="MTX484" s="49"/>
      <c r="MTY484" s="49"/>
      <c r="MTZ484" s="49"/>
      <c r="MUA484" s="49"/>
      <c r="MUB484" s="49"/>
      <c r="MUC484" s="49"/>
      <c r="MUD484" s="49"/>
      <c r="MUE484" s="49"/>
      <c r="MUF484" s="49"/>
      <c r="MUG484" s="49"/>
      <c r="MUH484" s="49"/>
      <c r="MUI484" s="49"/>
      <c r="MUJ484" s="49"/>
      <c r="MUK484" s="49"/>
      <c r="MUL484" s="49"/>
      <c r="MUM484" s="49"/>
      <c r="MUN484" s="49"/>
      <c r="MUO484" s="49"/>
      <c r="MUP484" s="49"/>
      <c r="MUQ484" s="49"/>
      <c r="MUR484" s="49"/>
      <c r="MUS484" s="49"/>
      <c r="MUT484" s="49"/>
      <c r="MUU484" s="49"/>
      <c r="MUV484" s="49"/>
      <c r="MUW484" s="49"/>
      <c r="MUX484" s="49"/>
      <c r="MUY484" s="49"/>
      <c r="MUZ484" s="49"/>
      <c r="MVA484" s="49"/>
      <c r="MVB484" s="49"/>
      <c r="MVC484" s="49"/>
      <c r="MVD484" s="49"/>
      <c r="MVE484" s="49"/>
      <c r="MVF484" s="49"/>
      <c r="MVG484" s="49"/>
      <c r="MVH484" s="49"/>
      <c r="MVI484" s="49"/>
      <c r="MVJ484" s="49"/>
      <c r="MVK484" s="49"/>
      <c r="MVL484" s="49"/>
      <c r="MVM484" s="49"/>
      <c r="MVN484" s="49"/>
      <c r="MVO484" s="49"/>
      <c r="MVP484" s="49"/>
      <c r="MVQ484" s="49"/>
      <c r="MVR484" s="49"/>
      <c r="MVS484" s="49"/>
      <c r="MVT484" s="49"/>
      <c r="MVU484" s="49"/>
      <c r="MVV484" s="49"/>
      <c r="MVW484" s="49"/>
      <c r="MVX484" s="49"/>
      <c r="MVY484" s="49"/>
      <c r="MVZ484" s="49"/>
      <c r="MWA484" s="49"/>
      <c r="MWB484" s="49"/>
      <c r="MWC484" s="49"/>
      <c r="MWD484" s="49"/>
      <c r="MWE484" s="49"/>
      <c r="MWF484" s="49"/>
      <c r="MWG484" s="49"/>
      <c r="MWH484" s="49"/>
      <c r="MWI484" s="49"/>
      <c r="MWJ484" s="49"/>
      <c r="MWK484" s="49"/>
      <c r="MWL484" s="49"/>
      <c r="MWM484" s="49"/>
      <c r="MWN484" s="49"/>
      <c r="MWO484" s="49"/>
      <c r="MWP484" s="49"/>
      <c r="MWQ484" s="49"/>
      <c r="MWR484" s="49"/>
      <c r="MWS484" s="49"/>
      <c r="MWT484" s="49"/>
      <c r="MWU484" s="49"/>
      <c r="MWV484" s="49"/>
      <c r="MWW484" s="49"/>
      <c r="MWX484" s="49"/>
      <c r="MWY484" s="49"/>
      <c r="MWZ484" s="49"/>
      <c r="MXA484" s="49"/>
      <c r="MXB484" s="49"/>
      <c r="MXC484" s="49"/>
      <c r="MXD484" s="49"/>
      <c r="MXE484" s="49"/>
      <c r="MXF484" s="49"/>
      <c r="MXG484" s="49"/>
      <c r="MXH484" s="49"/>
      <c r="MXI484" s="49"/>
      <c r="MXJ484" s="49"/>
      <c r="MXK484" s="49"/>
      <c r="MXL484" s="49"/>
      <c r="MXM484" s="49"/>
      <c r="MXN484" s="49"/>
      <c r="MXO484" s="49"/>
      <c r="MXP484" s="49"/>
      <c r="MXQ484" s="49"/>
      <c r="MXR484" s="49"/>
      <c r="MXS484" s="49"/>
      <c r="MXT484" s="49"/>
      <c r="MXU484" s="49"/>
      <c r="MXV484" s="49"/>
      <c r="MXW484" s="49"/>
      <c r="MXX484" s="49"/>
      <c r="MXY484" s="49"/>
      <c r="MXZ484" s="49"/>
      <c r="MYA484" s="49"/>
      <c r="MYB484" s="49"/>
      <c r="MYC484" s="49"/>
      <c r="MYD484" s="49"/>
      <c r="MYE484" s="49"/>
      <c r="MYF484" s="49"/>
      <c r="MYG484" s="49"/>
      <c r="MYH484" s="49"/>
      <c r="MYI484" s="49"/>
      <c r="MYJ484" s="49"/>
      <c r="MYK484" s="49"/>
      <c r="MYL484" s="49"/>
      <c r="MYM484" s="49"/>
      <c r="MYN484" s="49"/>
      <c r="MYO484" s="49"/>
      <c r="MYP484" s="49"/>
      <c r="MYQ484" s="49"/>
      <c r="MYR484" s="49"/>
      <c r="MYS484" s="49"/>
      <c r="MYT484" s="49"/>
      <c r="MYU484" s="49"/>
      <c r="MYV484" s="49"/>
      <c r="MYW484" s="49"/>
      <c r="MYX484" s="49"/>
      <c r="MYY484" s="49"/>
      <c r="MYZ484" s="49"/>
      <c r="MZA484" s="49"/>
      <c r="MZB484" s="49"/>
      <c r="MZC484" s="49"/>
      <c r="MZD484" s="49"/>
      <c r="MZE484" s="49"/>
      <c r="MZF484" s="49"/>
      <c r="MZG484" s="49"/>
      <c r="MZH484" s="49"/>
      <c r="MZI484" s="49"/>
      <c r="MZJ484" s="49"/>
      <c r="MZK484" s="49"/>
      <c r="MZL484" s="49"/>
      <c r="MZM484" s="49"/>
      <c r="MZN484" s="49"/>
      <c r="MZO484" s="49"/>
      <c r="MZP484" s="49"/>
      <c r="MZQ484" s="49"/>
      <c r="MZR484" s="49"/>
      <c r="MZS484" s="49"/>
      <c r="MZT484" s="49"/>
      <c r="MZU484" s="49"/>
      <c r="MZV484" s="49"/>
      <c r="MZW484" s="49"/>
      <c r="MZX484" s="49"/>
      <c r="MZY484" s="49"/>
      <c r="MZZ484" s="49"/>
      <c r="NAA484" s="49"/>
      <c r="NAB484" s="49"/>
      <c r="NAC484" s="49"/>
      <c r="NAD484" s="49"/>
      <c r="NAE484" s="49"/>
      <c r="NAF484" s="49"/>
      <c r="NAG484" s="49"/>
      <c r="NAH484" s="49"/>
      <c r="NAI484" s="49"/>
      <c r="NAJ484" s="49"/>
      <c r="NAK484" s="49"/>
      <c r="NAL484" s="49"/>
      <c r="NAM484" s="49"/>
      <c r="NAN484" s="49"/>
      <c r="NAO484" s="49"/>
      <c r="NAP484" s="49"/>
      <c r="NAQ484" s="49"/>
      <c r="NAR484" s="49"/>
      <c r="NAS484" s="49"/>
      <c r="NAT484" s="49"/>
      <c r="NAU484" s="49"/>
      <c r="NAV484" s="49"/>
      <c r="NAW484" s="49"/>
      <c r="NAX484" s="49"/>
      <c r="NAY484" s="49"/>
      <c r="NAZ484" s="49"/>
      <c r="NBA484" s="49"/>
      <c r="NBB484" s="49"/>
      <c r="NBC484" s="49"/>
      <c r="NBD484" s="49"/>
      <c r="NBE484" s="49"/>
      <c r="NBF484" s="49"/>
      <c r="NBG484" s="49"/>
      <c r="NBH484" s="49"/>
      <c r="NBI484" s="49"/>
      <c r="NBJ484" s="49"/>
      <c r="NBK484" s="49"/>
      <c r="NBL484" s="49"/>
      <c r="NBM484" s="49"/>
      <c r="NBN484" s="49"/>
      <c r="NBO484" s="49"/>
      <c r="NBP484" s="49"/>
      <c r="NBQ484" s="49"/>
      <c r="NBR484" s="49"/>
      <c r="NBS484" s="49"/>
      <c r="NBT484" s="49"/>
      <c r="NBU484" s="49"/>
      <c r="NBV484" s="49"/>
      <c r="NBW484" s="49"/>
      <c r="NBX484" s="49"/>
      <c r="NBY484" s="49"/>
      <c r="NBZ484" s="49"/>
      <c r="NCA484" s="49"/>
      <c r="NCB484" s="49"/>
      <c r="NCC484" s="49"/>
      <c r="NCD484" s="49"/>
      <c r="NCE484" s="49"/>
      <c r="NCF484" s="49"/>
      <c r="NCG484" s="49"/>
      <c r="NCH484" s="49"/>
      <c r="NCI484" s="49"/>
      <c r="NCJ484" s="49"/>
      <c r="NCK484" s="49"/>
      <c r="NCL484" s="49"/>
      <c r="NCM484" s="49"/>
      <c r="NCN484" s="49"/>
      <c r="NCO484" s="49"/>
      <c r="NCP484" s="49"/>
      <c r="NCQ484" s="49"/>
      <c r="NCR484" s="49"/>
      <c r="NCS484" s="49"/>
      <c r="NCT484" s="49"/>
      <c r="NCU484" s="49"/>
      <c r="NCV484" s="49"/>
      <c r="NCW484" s="49"/>
      <c r="NCX484" s="49"/>
      <c r="NCY484" s="49"/>
      <c r="NCZ484" s="49"/>
      <c r="NDA484" s="49"/>
      <c r="NDB484" s="49"/>
      <c r="NDC484" s="49"/>
      <c r="NDD484" s="49"/>
      <c r="NDE484" s="49"/>
      <c r="NDF484" s="49"/>
      <c r="NDG484" s="49"/>
      <c r="NDH484" s="49"/>
      <c r="NDI484" s="49"/>
      <c r="NDJ484" s="49"/>
      <c r="NDK484" s="49"/>
      <c r="NDL484" s="49"/>
      <c r="NDM484" s="49"/>
      <c r="NDN484" s="49"/>
      <c r="NDO484" s="49"/>
      <c r="NDP484" s="49"/>
      <c r="NDQ484" s="49"/>
      <c r="NDR484" s="49"/>
      <c r="NDS484" s="49"/>
      <c r="NDT484" s="49"/>
      <c r="NDU484" s="49"/>
      <c r="NDV484" s="49"/>
      <c r="NDW484" s="49"/>
      <c r="NDX484" s="49"/>
      <c r="NDY484" s="49"/>
      <c r="NDZ484" s="49"/>
      <c r="NEA484" s="49"/>
      <c r="NEB484" s="49"/>
      <c r="NEC484" s="49"/>
      <c r="NED484" s="49"/>
      <c r="NEE484" s="49"/>
      <c r="NEF484" s="49"/>
      <c r="NEG484" s="49"/>
      <c r="NEH484" s="49"/>
      <c r="NEI484" s="49"/>
      <c r="NEJ484" s="49"/>
      <c r="NEK484" s="49"/>
      <c r="NEL484" s="49"/>
      <c r="NEM484" s="49"/>
      <c r="NEN484" s="49"/>
      <c r="NEO484" s="49"/>
      <c r="NEP484" s="49"/>
      <c r="NEQ484" s="49"/>
      <c r="NER484" s="49"/>
      <c r="NES484" s="49"/>
      <c r="NET484" s="49"/>
      <c r="NEU484" s="49"/>
      <c r="NEV484" s="49"/>
      <c r="NEW484" s="49"/>
      <c r="NEX484" s="49"/>
      <c r="NEY484" s="49"/>
      <c r="NEZ484" s="49"/>
      <c r="NFA484" s="49"/>
      <c r="NFB484" s="49"/>
      <c r="NFC484" s="49"/>
      <c r="NFD484" s="49"/>
      <c r="NFE484" s="49"/>
      <c r="NFF484" s="49"/>
      <c r="NFG484" s="49"/>
      <c r="NFH484" s="49"/>
      <c r="NFI484" s="49"/>
      <c r="NFJ484" s="49"/>
      <c r="NFK484" s="49"/>
      <c r="NFL484" s="49"/>
      <c r="NFM484" s="49"/>
      <c r="NFN484" s="49"/>
      <c r="NFO484" s="49"/>
      <c r="NFP484" s="49"/>
      <c r="NFQ484" s="49"/>
      <c r="NFR484" s="49"/>
      <c r="NFS484" s="49"/>
      <c r="NFT484" s="49"/>
      <c r="NFU484" s="49"/>
      <c r="NFV484" s="49"/>
      <c r="NFW484" s="49"/>
      <c r="NFX484" s="49"/>
      <c r="NFY484" s="49"/>
      <c r="NFZ484" s="49"/>
      <c r="NGA484" s="49"/>
      <c r="NGB484" s="49"/>
      <c r="NGC484" s="49"/>
      <c r="NGD484" s="49"/>
      <c r="NGE484" s="49"/>
      <c r="NGF484" s="49"/>
      <c r="NGG484" s="49"/>
      <c r="NGH484" s="49"/>
      <c r="NGI484" s="49"/>
      <c r="NGJ484" s="49"/>
      <c r="NGK484" s="49"/>
      <c r="NGL484" s="49"/>
      <c r="NGM484" s="49"/>
      <c r="NGN484" s="49"/>
      <c r="NGO484" s="49"/>
      <c r="NGP484" s="49"/>
      <c r="NGQ484" s="49"/>
      <c r="NGR484" s="49"/>
      <c r="NGS484" s="49"/>
      <c r="NGT484" s="49"/>
      <c r="NGU484" s="49"/>
      <c r="NGV484" s="49"/>
      <c r="NGW484" s="49"/>
      <c r="NGX484" s="49"/>
      <c r="NGY484" s="49"/>
      <c r="NGZ484" s="49"/>
      <c r="NHA484" s="49"/>
      <c r="NHB484" s="49"/>
      <c r="NHC484" s="49"/>
      <c r="NHD484" s="49"/>
      <c r="NHE484" s="49"/>
      <c r="NHF484" s="49"/>
      <c r="NHG484" s="49"/>
      <c r="NHH484" s="49"/>
      <c r="NHI484" s="49"/>
      <c r="NHJ484" s="49"/>
      <c r="NHK484" s="49"/>
      <c r="NHL484" s="49"/>
      <c r="NHM484" s="49"/>
      <c r="NHN484" s="49"/>
      <c r="NHO484" s="49"/>
      <c r="NHP484" s="49"/>
      <c r="NHQ484" s="49"/>
      <c r="NHR484" s="49"/>
      <c r="NHS484" s="49"/>
      <c r="NHT484" s="49"/>
      <c r="NHU484" s="49"/>
      <c r="NHV484" s="49"/>
      <c r="NHW484" s="49"/>
      <c r="NHX484" s="49"/>
      <c r="NHY484" s="49"/>
      <c r="NHZ484" s="49"/>
      <c r="NIA484" s="49"/>
      <c r="NIB484" s="49"/>
      <c r="NIC484" s="49"/>
      <c r="NID484" s="49"/>
      <c r="NIE484" s="49"/>
      <c r="NIF484" s="49"/>
      <c r="NIG484" s="49"/>
      <c r="NIH484" s="49"/>
      <c r="NII484" s="49"/>
      <c r="NIJ484" s="49"/>
      <c r="NIK484" s="49"/>
      <c r="NIL484" s="49"/>
      <c r="NIM484" s="49"/>
      <c r="NIN484" s="49"/>
      <c r="NIO484" s="49"/>
      <c r="NIP484" s="49"/>
      <c r="NIQ484" s="49"/>
      <c r="NIR484" s="49"/>
      <c r="NIS484" s="49"/>
      <c r="NIT484" s="49"/>
      <c r="NIU484" s="49"/>
      <c r="NIV484" s="49"/>
      <c r="NIW484" s="49"/>
      <c r="NIX484" s="49"/>
      <c r="NIY484" s="49"/>
      <c r="NIZ484" s="49"/>
      <c r="NJA484" s="49"/>
      <c r="NJB484" s="49"/>
      <c r="NJC484" s="49"/>
      <c r="NJD484" s="49"/>
      <c r="NJE484" s="49"/>
      <c r="NJF484" s="49"/>
      <c r="NJG484" s="49"/>
      <c r="NJH484" s="49"/>
      <c r="NJI484" s="49"/>
      <c r="NJJ484" s="49"/>
      <c r="NJK484" s="49"/>
      <c r="NJL484" s="49"/>
      <c r="NJM484" s="49"/>
      <c r="NJN484" s="49"/>
      <c r="NJO484" s="49"/>
      <c r="NJP484" s="49"/>
      <c r="NJQ484" s="49"/>
      <c r="NJR484" s="49"/>
      <c r="NJS484" s="49"/>
      <c r="NJT484" s="49"/>
      <c r="NJU484" s="49"/>
      <c r="NJV484" s="49"/>
      <c r="NJW484" s="49"/>
      <c r="NJX484" s="49"/>
      <c r="NJY484" s="49"/>
      <c r="NJZ484" s="49"/>
      <c r="NKA484" s="49"/>
      <c r="NKB484" s="49"/>
      <c r="NKC484" s="49"/>
      <c r="NKD484" s="49"/>
      <c r="NKE484" s="49"/>
      <c r="NKF484" s="49"/>
      <c r="NKG484" s="49"/>
      <c r="NKH484" s="49"/>
      <c r="NKI484" s="49"/>
      <c r="NKJ484" s="49"/>
      <c r="NKK484" s="49"/>
      <c r="NKL484" s="49"/>
      <c r="NKM484" s="49"/>
      <c r="NKN484" s="49"/>
      <c r="NKO484" s="49"/>
      <c r="NKP484" s="49"/>
      <c r="NKQ484" s="49"/>
      <c r="NKR484" s="49"/>
      <c r="NKS484" s="49"/>
      <c r="NKT484" s="49"/>
      <c r="NKU484" s="49"/>
      <c r="NKV484" s="49"/>
      <c r="NKW484" s="49"/>
      <c r="NKX484" s="49"/>
      <c r="NKY484" s="49"/>
      <c r="NKZ484" s="49"/>
      <c r="NLA484" s="49"/>
      <c r="NLB484" s="49"/>
      <c r="NLC484" s="49"/>
      <c r="NLD484" s="49"/>
      <c r="NLE484" s="49"/>
      <c r="NLF484" s="49"/>
      <c r="NLG484" s="49"/>
      <c r="NLH484" s="49"/>
      <c r="NLI484" s="49"/>
      <c r="NLJ484" s="49"/>
      <c r="NLK484" s="49"/>
      <c r="NLL484" s="49"/>
      <c r="NLM484" s="49"/>
      <c r="NLN484" s="49"/>
      <c r="NLO484" s="49"/>
      <c r="NLP484" s="49"/>
      <c r="NLQ484" s="49"/>
      <c r="NLR484" s="49"/>
      <c r="NLS484" s="49"/>
      <c r="NLT484" s="49"/>
      <c r="NLU484" s="49"/>
      <c r="NLV484" s="49"/>
      <c r="NLW484" s="49"/>
      <c r="NLX484" s="49"/>
      <c r="NLY484" s="49"/>
      <c r="NLZ484" s="49"/>
      <c r="NMA484" s="49"/>
      <c r="NMB484" s="49"/>
      <c r="NMC484" s="49"/>
      <c r="NMD484" s="49"/>
      <c r="NME484" s="49"/>
      <c r="NMF484" s="49"/>
      <c r="NMG484" s="49"/>
      <c r="NMH484" s="49"/>
      <c r="NMI484" s="49"/>
      <c r="NMJ484" s="49"/>
      <c r="NMK484" s="49"/>
      <c r="NML484" s="49"/>
      <c r="NMM484" s="49"/>
      <c r="NMN484" s="49"/>
      <c r="NMO484" s="49"/>
      <c r="NMP484" s="49"/>
      <c r="NMQ484" s="49"/>
      <c r="NMR484" s="49"/>
      <c r="NMS484" s="49"/>
      <c r="NMT484" s="49"/>
      <c r="NMU484" s="49"/>
      <c r="NMV484" s="49"/>
      <c r="NMW484" s="49"/>
      <c r="NMX484" s="49"/>
      <c r="NMY484" s="49"/>
      <c r="NMZ484" s="49"/>
      <c r="NNA484" s="49"/>
      <c r="NNB484" s="49"/>
      <c r="NNC484" s="49"/>
      <c r="NND484" s="49"/>
      <c r="NNE484" s="49"/>
      <c r="NNF484" s="49"/>
      <c r="NNG484" s="49"/>
      <c r="NNH484" s="49"/>
      <c r="NNI484" s="49"/>
      <c r="NNJ484" s="49"/>
      <c r="NNK484" s="49"/>
      <c r="NNL484" s="49"/>
      <c r="NNM484" s="49"/>
      <c r="NNN484" s="49"/>
      <c r="NNO484" s="49"/>
      <c r="NNP484" s="49"/>
      <c r="NNQ484" s="49"/>
      <c r="NNR484" s="49"/>
      <c r="NNS484" s="49"/>
      <c r="NNT484" s="49"/>
      <c r="NNU484" s="49"/>
      <c r="NNV484" s="49"/>
      <c r="NNW484" s="49"/>
      <c r="NNX484" s="49"/>
      <c r="NNY484" s="49"/>
      <c r="NNZ484" s="49"/>
      <c r="NOA484" s="49"/>
      <c r="NOB484" s="49"/>
      <c r="NOC484" s="49"/>
      <c r="NOD484" s="49"/>
      <c r="NOE484" s="49"/>
      <c r="NOF484" s="49"/>
      <c r="NOG484" s="49"/>
      <c r="NOH484" s="49"/>
      <c r="NOI484" s="49"/>
      <c r="NOJ484" s="49"/>
      <c r="NOK484" s="49"/>
      <c r="NOL484" s="49"/>
      <c r="NOM484" s="49"/>
      <c r="NON484" s="49"/>
      <c r="NOO484" s="49"/>
      <c r="NOP484" s="49"/>
      <c r="NOQ484" s="49"/>
      <c r="NOR484" s="49"/>
      <c r="NOS484" s="49"/>
      <c r="NOT484" s="49"/>
      <c r="NOU484" s="49"/>
      <c r="NOV484" s="49"/>
      <c r="NOW484" s="49"/>
      <c r="NOX484" s="49"/>
      <c r="NOY484" s="49"/>
      <c r="NOZ484" s="49"/>
      <c r="NPA484" s="49"/>
      <c r="NPB484" s="49"/>
      <c r="NPC484" s="49"/>
      <c r="NPD484" s="49"/>
      <c r="NPE484" s="49"/>
      <c r="NPF484" s="49"/>
      <c r="NPG484" s="49"/>
      <c r="NPH484" s="49"/>
      <c r="NPI484" s="49"/>
      <c r="NPJ484" s="49"/>
      <c r="NPK484" s="49"/>
      <c r="NPL484" s="49"/>
      <c r="NPM484" s="49"/>
      <c r="NPN484" s="49"/>
      <c r="NPO484" s="49"/>
      <c r="NPP484" s="49"/>
      <c r="NPQ484" s="49"/>
      <c r="NPR484" s="49"/>
      <c r="NPS484" s="49"/>
      <c r="NPT484" s="49"/>
      <c r="NPU484" s="49"/>
      <c r="NPV484" s="49"/>
      <c r="NPW484" s="49"/>
      <c r="NPX484" s="49"/>
      <c r="NPY484" s="49"/>
      <c r="NPZ484" s="49"/>
      <c r="NQA484" s="49"/>
      <c r="NQB484" s="49"/>
      <c r="NQC484" s="49"/>
      <c r="NQD484" s="49"/>
      <c r="NQE484" s="49"/>
      <c r="NQF484" s="49"/>
      <c r="NQG484" s="49"/>
      <c r="NQH484" s="49"/>
      <c r="NQI484" s="49"/>
      <c r="NQJ484" s="49"/>
      <c r="NQK484" s="49"/>
      <c r="NQL484" s="49"/>
      <c r="NQM484" s="49"/>
      <c r="NQN484" s="49"/>
      <c r="NQO484" s="49"/>
      <c r="NQP484" s="49"/>
      <c r="NQQ484" s="49"/>
      <c r="NQR484" s="49"/>
      <c r="NQS484" s="49"/>
      <c r="NQT484" s="49"/>
      <c r="NQU484" s="49"/>
      <c r="NQV484" s="49"/>
      <c r="NQW484" s="49"/>
      <c r="NQX484" s="49"/>
      <c r="NQY484" s="49"/>
      <c r="NQZ484" s="49"/>
      <c r="NRA484" s="49"/>
      <c r="NRB484" s="49"/>
      <c r="NRC484" s="49"/>
      <c r="NRD484" s="49"/>
      <c r="NRE484" s="49"/>
      <c r="NRF484" s="49"/>
      <c r="NRG484" s="49"/>
      <c r="NRH484" s="49"/>
      <c r="NRI484" s="49"/>
      <c r="NRJ484" s="49"/>
      <c r="NRK484" s="49"/>
      <c r="NRL484" s="49"/>
      <c r="NRM484" s="49"/>
      <c r="NRN484" s="49"/>
      <c r="NRO484" s="49"/>
      <c r="NRP484" s="49"/>
      <c r="NRQ484" s="49"/>
      <c r="NRR484" s="49"/>
      <c r="NRS484" s="49"/>
      <c r="NRT484" s="49"/>
      <c r="NRU484" s="49"/>
      <c r="NRV484" s="49"/>
      <c r="NRW484" s="49"/>
      <c r="NRX484" s="49"/>
      <c r="NRY484" s="49"/>
      <c r="NRZ484" s="49"/>
      <c r="NSA484" s="49"/>
      <c r="NSB484" s="49"/>
      <c r="NSC484" s="49"/>
      <c r="NSD484" s="49"/>
      <c r="NSE484" s="49"/>
      <c r="NSF484" s="49"/>
      <c r="NSG484" s="49"/>
      <c r="NSH484" s="49"/>
      <c r="NSI484" s="49"/>
      <c r="NSJ484" s="49"/>
      <c r="NSK484" s="49"/>
      <c r="NSL484" s="49"/>
      <c r="NSM484" s="49"/>
      <c r="NSN484" s="49"/>
      <c r="NSO484" s="49"/>
      <c r="NSP484" s="49"/>
      <c r="NSQ484" s="49"/>
      <c r="NSR484" s="49"/>
      <c r="NSS484" s="49"/>
      <c r="NST484" s="49"/>
      <c r="NSU484" s="49"/>
      <c r="NSV484" s="49"/>
      <c r="NSW484" s="49"/>
      <c r="NSX484" s="49"/>
      <c r="NSY484" s="49"/>
      <c r="NSZ484" s="49"/>
      <c r="NTA484" s="49"/>
      <c r="NTB484" s="49"/>
      <c r="NTC484" s="49"/>
      <c r="NTD484" s="49"/>
      <c r="NTE484" s="49"/>
      <c r="NTF484" s="49"/>
      <c r="NTG484" s="49"/>
      <c r="NTH484" s="49"/>
      <c r="NTI484" s="49"/>
      <c r="NTJ484" s="49"/>
      <c r="NTK484" s="49"/>
      <c r="NTL484" s="49"/>
      <c r="NTM484" s="49"/>
      <c r="NTN484" s="49"/>
      <c r="NTO484" s="49"/>
      <c r="NTP484" s="49"/>
      <c r="NTQ484" s="49"/>
      <c r="NTR484" s="49"/>
      <c r="NTS484" s="49"/>
      <c r="NTT484" s="49"/>
      <c r="NTU484" s="49"/>
      <c r="NTV484" s="49"/>
      <c r="NTW484" s="49"/>
      <c r="NTX484" s="49"/>
      <c r="NTY484" s="49"/>
      <c r="NTZ484" s="49"/>
      <c r="NUA484" s="49"/>
      <c r="NUB484" s="49"/>
      <c r="NUC484" s="49"/>
      <c r="NUD484" s="49"/>
      <c r="NUE484" s="49"/>
      <c r="NUF484" s="49"/>
      <c r="NUG484" s="49"/>
      <c r="NUH484" s="49"/>
      <c r="NUI484" s="49"/>
      <c r="NUJ484" s="49"/>
      <c r="NUK484" s="49"/>
      <c r="NUL484" s="49"/>
      <c r="NUM484" s="49"/>
      <c r="NUN484" s="49"/>
      <c r="NUO484" s="49"/>
      <c r="NUP484" s="49"/>
      <c r="NUQ484" s="49"/>
      <c r="NUR484" s="49"/>
      <c r="NUS484" s="49"/>
      <c r="NUT484" s="49"/>
      <c r="NUU484" s="49"/>
      <c r="NUV484" s="49"/>
      <c r="NUW484" s="49"/>
      <c r="NUX484" s="49"/>
      <c r="NUY484" s="49"/>
      <c r="NUZ484" s="49"/>
      <c r="NVA484" s="49"/>
      <c r="NVB484" s="49"/>
      <c r="NVC484" s="49"/>
      <c r="NVD484" s="49"/>
      <c r="NVE484" s="49"/>
      <c r="NVF484" s="49"/>
      <c r="NVG484" s="49"/>
      <c r="NVH484" s="49"/>
      <c r="NVI484" s="49"/>
      <c r="NVJ484" s="49"/>
      <c r="NVK484" s="49"/>
      <c r="NVL484" s="49"/>
      <c r="NVM484" s="49"/>
      <c r="NVN484" s="49"/>
      <c r="NVO484" s="49"/>
      <c r="NVP484" s="49"/>
      <c r="NVQ484" s="49"/>
      <c r="NVR484" s="49"/>
      <c r="NVS484" s="49"/>
      <c r="NVT484" s="49"/>
      <c r="NVU484" s="49"/>
      <c r="NVV484" s="49"/>
      <c r="NVW484" s="49"/>
      <c r="NVX484" s="49"/>
      <c r="NVY484" s="49"/>
      <c r="NVZ484" s="49"/>
      <c r="NWA484" s="49"/>
      <c r="NWB484" s="49"/>
      <c r="NWC484" s="49"/>
      <c r="NWD484" s="49"/>
      <c r="NWE484" s="49"/>
      <c r="NWF484" s="49"/>
      <c r="NWG484" s="49"/>
      <c r="NWH484" s="49"/>
      <c r="NWI484" s="49"/>
      <c r="NWJ484" s="49"/>
      <c r="NWK484" s="49"/>
      <c r="NWL484" s="49"/>
      <c r="NWM484" s="49"/>
      <c r="NWN484" s="49"/>
      <c r="NWO484" s="49"/>
      <c r="NWP484" s="49"/>
      <c r="NWQ484" s="49"/>
      <c r="NWR484" s="49"/>
      <c r="NWS484" s="49"/>
      <c r="NWT484" s="49"/>
      <c r="NWU484" s="49"/>
      <c r="NWV484" s="49"/>
      <c r="NWW484" s="49"/>
      <c r="NWX484" s="49"/>
      <c r="NWY484" s="49"/>
      <c r="NWZ484" s="49"/>
      <c r="NXA484" s="49"/>
      <c r="NXB484" s="49"/>
      <c r="NXC484" s="49"/>
      <c r="NXD484" s="49"/>
      <c r="NXE484" s="49"/>
      <c r="NXF484" s="49"/>
      <c r="NXG484" s="49"/>
      <c r="NXH484" s="49"/>
      <c r="NXI484" s="49"/>
      <c r="NXJ484" s="49"/>
      <c r="NXK484" s="49"/>
      <c r="NXL484" s="49"/>
      <c r="NXM484" s="49"/>
      <c r="NXN484" s="49"/>
      <c r="NXO484" s="49"/>
      <c r="NXP484" s="49"/>
      <c r="NXQ484" s="49"/>
      <c r="NXR484" s="49"/>
      <c r="NXS484" s="49"/>
      <c r="NXT484" s="49"/>
      <c r="NXU484" s="49"/>
      <c r="NXV484" s="49"/>
      <c r="NXW484" s="49"/>
      <c r="NXX484" s="49"/>
      <c r="NXY484" s="49"/>
      <c r="NXZ484" s="49"/>
      <c r="NYA484" s="49"/>
      <c r="NYB484" s="49"/>
      <c r="NYC484" s="49"/>
      <c r="NYD484" s="49"/>
      <c r="NYE484" s="49"/>
      <c r="NYF484" s="49"/>
      <c r="NYG484" s="49"/>
      <c r="NYH484" s="49"/>
      <c r="NYI484" s="49"/>
      <c r="NYJ484" s="49"/>
      <c r="NYK484" s="49"/>
      <c r="NYL484" s="49"/>
      <c r="NYM484" s="49"/>
      <c r="NYN484" s="49"/>
      <c r="NYO484" s="49"/>
      <c r="NYP484" s="49"/>
      <c r="NYQ484" s="49"/>
      <c r="NYR484" s="49"/>
      <c r="NYS484" s="49"/>
      <c r="NYT484" s="49"/>
      <c r="NYU484" s="49"/>
      <c r="NYV484" s="49"/>
      <c r="NYW484" s="49"/>
      <c r="NYX484" s="49"/>
      <c r="NYY484" s="49"/>
      <c r="NYZ484" s="49"/>
      <c r="NZA484" s="49"/>
      <c r="NZB484" s="49"/>
      <c r="NZC484" s="49"/>
      <c r="NZD484" s="49"/>
      <c r="NZE484" s="49"/>
      <c r="NZF484" s="49"/>
      <c r="NZG484" s="49"/>
      <c r="NZH484" s="49"/>
      <c r="NZI484" s="49"/>
      <c r="NZJ484" s="49"/>
      <c r="NZK484" s="49"/>
      <c r="NZL484" s="49"/>
      <c r="NZM484" s="49"/>
      <c r="NZN484" s="49"/>
      <c r="NZO484" s="49"/>
      <c r="NZP484" s="49"/>
      <c r="NZQ484" s="49"/>
      <c r="NZR484" s="49"/>
      <c r="NZS484" s="49"/>
      <c r="NZT484" s="49"/>
      <c r="NZU484" s="49"/>
      <c r="NZV484" s="49"/>
      <c r="NZW484" s="49"/>
      <c r="NZX484" s="49"/>
      <c r="NZY484" s="49"/>
      <c r="NZZ484" s="49"/>
      <c r="OAA484" s="49"/>
      <c r="OAB484" s="49"/>
      <c r="OAC484" s="49"/>
      <c r="OAD484" s="49"/>
      <c r="OAE484" s="49"/>
      <c r="OAF484" s="49"/>
      <c r="OAG484" s="49"/>
      <c r="OAH484" s="49"/>
      <c r="OAI484" s="49"/>
      <c r="OAJ484" s="49"/>
      <c r="OAK484" s="49"/>
      <c r="OAL484" s="49"/>
      <c r="OAM484" s="49"/>
      <c r="OAN484" s="49"/>
      <c r="OAO484" s="49"/>
      <c r="OAP484" s="49"/>
      <c r="OAQ484" s="49"/>
      <c r="OAR484" s="49"/>
      <c r="OAS484" s="49"/>
      <c r="OAT484" s="49"/>
      <c r="OAU484" s="49"/>
      <c r="OAV484" s="49"/>
      <c r="OAW484" s="49"/>
      <c r="OAX484" s="49"/>
      <c r="OAY484" s="49"/>
      <c r="OAZ484" s="49"/>
      <c r="OBA484" s="49"/>
      <c r="OBB484" s="49"/>
      <c r="OBC484" s="49"/>
      <c r="OBD484" s="49"/>
      <c r="OBE484" s="49"/>
      <c r="OBF484" s="49"/>
      <c r="OBG484" s="49"/>
      <c r="OBH484" s="49"/>
      <c r="OBI484" s="49"/>
      <c r="OBJ484" s="49"/>
      <c r="OBK484" s="49"/>
      <c r="OBL484" s="49"/>
      <c r="OBM484" s="49"/>
      <c r="OBN484" s="49"/>
      <c r="OBO484" s="49"/>
      <c r="OBP484" s="49"/>
      <c r="OBQ484" s="49"/>
      <c r="OBR484" s="49"/>
      <c r="OBS484" s="49"/>
      <c r="OBT484" s="49"/>
      <c r="OBU484" s="49"/>
      <c r="OBV484" s="49"/>
      <c r="OBW484" s="49"/>
      <c r="OBX484" s="49"/>
      <c r="OBY484" s="49"/>
      <c r="OBZ484" s="49"/>
      <c r="OCA484" s="49"/>
      <c r="OCB484" s="49"/>
      <c r="OCC484" s="49"/>
      <c r="OCD484" s="49"/>
      <c r="OCE484" s="49"/>
      <c r="OCF484" s="49"/>
      <c r="OCG484" s="49"/>
      <c r="OCH484" s="49"/>
      <c r="OCI484" s="49"/>
      <c r="OCJ484" s="49"/>
      <c r="OCK484" s="49"/>
      <c r="OCL484" s="49"/>
      <c r="OCM484" s="49"/>
      <c r="OCN484" s="49"/>
      <c r="OCO484" s="49"/>
      <c r="OCP484" s="49"/>
      <c r="OCQ484" s="49"/>
      <c r="OCR484" s="49"/>
      <c r="OCS484" s="49"/>
      <c r="OCT484" s="49"/>
      <c r="OCU484" s="49"/>
      <c r="OCV484" s="49"/>
      <c r="OCW484" s="49"/>
      <c r="OCX484" s="49"/>
      <c r="OCY484" s="49"/>
      <c r="OCZ484" s="49"/>
      <c r="ODA484" s="49"/>
      <c r="ODB484" s="49"/>
      <c r="ODC484" s="49"/>
      <c r="ODD484" s="49"/>
      <c r="ODE484" s="49"/>
      <c r="ODF484" s="49"/>
      <c r="ODG484" s="49"/>
      <c r="ODH484" s="49"/>
      <c r="ODI484" s="49"/>
      <c r="ODJ484" s="49"/>
      <c r="ODK484" s="49"/>
      <c r="ODL484" s="49"/>
      <c r="ODM484" s="49"/>
      <c r="ODN484" s="49"/>
      <c r="ODO484" s="49"/>
      <c r="ODP484" s="49"/>
      <c r="ODQ484" s="49"/>
      <c r="ODR484" s="49"/>
      <c r="ODS484" s="49"/>
      <c r="ODT484" s="49"/>
      <c r="ODU484" s="49"/>
      <c r="ODV484" s="49"/>
      <c r="ODW484" s="49"/>
      <c r="ODX484" s="49"/>
      <c r="ODY484" s="49"/>
      <c r="ODZ484" s="49"/>
      <c r="OEA484" s="49"/>
      <c r="OEB484" s="49"/>
      <c r="OEC484" s="49"/>
      <c r="OED484" s="49"/>
      <c r="OEE484" s="49"/>
      <c r="OEF484" s="49"/>
      <c r="OEG484" s="49"/>
      <c r="OEH484" s="49"/>
      <c r="OEI484" s="49"/>
      <c r="OEJ484" s="49"/>
      <c r="OEK484" s="49"/>
      <c r="OEL484" s="49"/>
      <c r="OEM484" s="49"/>
      <c r="OEN484" s="49"/>
      <c r="OEO484" s="49"/>
      <c r="OEP484" s="49"/>
      <c r="OEQ484" s="49"/>
      <c r="OER484" s="49"/>
      <c r="OES484" s="49"/>
      <c r="OET484" s="49"/>
      <c r="OEU484" s="49"/>
      <c r="OEV484" s="49"/>
      <c r="OEW484" s="49"/>
      <c r="OEX484" s="49"/>
      <c r="OEY484" s="49"/>
      <c r="OEZ484" s="49"/>
      <c r="OFA484" s="49"/>
      <c r="OFB484" s="49"/>
      <c r="OFC484" s="49"/>
      <c r="OFD484" s="49"/>
      <c r="OFE484" s="49"/>
      <c r="OFF484" s="49"/>
      <c r="OFG484" s="49"/>
      <c r="OFH484" s="49"/>
      <c r="OFI484" s="49"/>
      <c r="OFJ484" s="49"/>
      <c r="OFK484" s="49"/>
      <c r="OFL484" s="49"/>
      <c r="OFM484" s="49"/>
      <c r="OFN484" s="49"/>
      <c r="OFO484" s="49"/>
      <c r="OFP484" s="49"/>
      <c r="OFQ484" s="49"/>
      <c r="OFR484" s="49"/>
      <c r="OFS484" s="49"/>
      <c r="OFT484" s="49"/>
      <c r="OFU484" s="49"/>
      <c r="OFV484" s="49"/>
      <c r="OFW484" s="49"/>
      <c r="OFX484" s="49"/>
      <c r="OFY484" s="49"/>
      <c r="OFZ484" s="49"/>
      <c r="OGA484" s="49"/>
      <c r="OGB484" s="49"/>
      <c r="OGC484" s="49"/>
      <c r="OGD484" s="49"/>
      <c r="OGE484" s="49"/>
      <c r="OGF484" s="49"/>
      <c r="OGG484" s="49"/>
      <c r="OGH484" s="49"/>
      <c r="OGI484" s="49"/>
      <c r="OGJ484" s="49"/>
      <c r="OGK484" s="49"/>
      <c r="OGL484" s="49"/>
      <c r="OGM484" s="49"/>
      <c r="OGN484" s="49"/>
      <c r="OGO484" s="49"/>
      <c r="OGP484" s="49"/>
      <c r="OGQ484" s="49"/>
      <c r="OGR484" s="49"/>
      <c r="OGS484" s="49"/>
      <c r="OGT484" s="49"/>
      <c r="OGU484" s="49"/>
      <c r="OGV484" s="49"/>
      <c r="OGW484" s="49"/>
      <c r="OGX484" s="49"/>
      <c r="OGY484" s="49"/>
      <c r="OGZ484" s="49"/>
      <c r="OHA484" s="49"/>
      <c r="OHB484" s="49"/>
      <c r="OHC484" s="49"/>
      <c r="OHD484" s="49"/>
      <c r="OHE484" s="49"/>
      <c r="OHF484" s="49"/>
      <c r="OHG484" s="49"/>
      <c r="OHH484" s="49"/>
      <c r="OHI484" s="49"/>
      <c r="OHJ484" s="49"/>
      <c r="OHK484" s="49"/>
      <c r="OHL484" s="49"/>
      <c r="OHM484" s="49"/>
      <c r="OHN484" s="49"/>
      <c r="OHO484" s="49"/>
      <c r="OHP484" s="49"/>
      <c r="OHQ484" s="49"/>
      <c r="OHR484" s="49"/>
      <c r="OHS484" s="49"/>
      <c r="OHT484" s="49"/>
      <c r="OHU484" s="49"/>
      <c r="OHV484" s="49"/>
      <c r="OHW484" s="49"/>
      <c r="OHX484" s="49"/>
      <c r="OHY484" s="49"/>
      <c r="OHZ484" s="49"/>
      <c r="OIA484" s="49"/>
      <c r="OIB484" s="49"/>
      <c r="OIC484" s="49"/>
      <c r="OID484" s="49"/>
      <c r="OIE484" s="49"/>
      <c r="OIF484" s="49"/>
      <c r="OIG484" s="49"/>
      <c r="OIH484" s="49"/>
      <c r="OII484" s="49"/>
      <c r="OIJ484" s="49"/>
      <c r="OIK484" s="49"/>
      <c r="OIL484" s="49"/>
      <c r="OIM484" s="49"/>
      <c r="OIN484" s="49"/>
      <c r="OIO484" s="49"/>
      <c r="OIP484" s="49"/>
      <c r="OIQ484" s="49"/>
      <c r="OIR484" s="49"/>
      <c r="OIS484" s="49"/>
      <c r="OIT484" s="49"/>
      <c r="OIU484" s="49"/>
      <c r="OIV484" s="49"/>
      <c r="OIW484" s="49"/>
      <c r="OIX484" s="49"/>
      <c r="OIY484" s="49"/>
      <c r="OIZ484" s="49"/>
      <c r="OJA484" s="49"/>
      <c r="OJB484" s="49"/>
      <c r="OJC484" s="49"/>
      <c r="OJD484" s="49"/>
      <c r="OJE484" s="49"/>
      <c r="OJF484" s="49"/>
      <c r="OJG484" s="49"/>
      <c r="OJH484" s="49"/>
      <c r="OJI484" s="49"/>
      <c r="OJJ484" s="49"/>
      <c r="OJK484" s="49"/>
      <c r="OJL484" s="49"/>
      <c r="OJM484" s="49"/>
      <c r="OJN484" s="49"/>
      <c r="OJO484" s="49"/>
      <c r="OJP484" s="49"/>
      <c r="OJQ484" s="49"/>
      <c r="OJR484" s="49"/>
      <c r="OJS484" s="49"/>
      <c r="OJT484" s="49"/>
      <c r="OJU484" s="49"/>
      <c r="OJV484" s="49"/>
      <c r="OJW484" s="49"/>
      <c r="OJX484" s="49"/>
      <c r="OJY484" s="49"/>
      <c r="OJZ484" s="49"/>
      <c r="OKA484" s="49"/>
      <c r="OKB484" s="49"/>
      <c r="OKC484" s="49"/>
      <c r="OKD484" s="49"/>
      <c r="OKE484" s="49"/>
      <c r="OKF484" s="49"/>
      <c r="OKG484" s="49"/>
      <c r="OKH484" s="49"/>
      <c r="OKI484" s="49"/>
      <c r="OKJ484" s="49"/>
      <c r="OKK484" s="49"/>
      <c r="OKL484" s="49"/>
      <c r="OKM484" s="49"/>
      <c r="OKN484" s="49"/>
      <c r="OKO484" s="49"/>
      <c r="OKP484" s="49"/>
      <c r="OKQ484" s="49"/>
      <c r="OKR484" s="49"/>
      <c r="OKS484" s="49"/>
      <c r="OKT484" s="49"/>
      <c r="OKU484" s="49"/>
      <c r="OKV484" s="49"/>
      <c r="OKW484" s="49"/>
      <c r="OKX484" s="49"/>
      <c r="OKY484" s="49"/>
      <c r="OKZ484" s="49"/>
      <c r="OLA484" s="49"/>
      <c r="OLB484" s="49"/>
      <c r="OLC484" s="49"/>
      <c r="OLD484" s="49"/>
      <c r="OLE484" s="49"/>
      <c r="OLF484" s="49"/>
      <c r="OLG484" s="49"/>
      <c r="OLH484" s="49"/>
      <c r="OLI484" s="49"/>
      <c r="OLJ484" s="49"/>
      <c r="OLK484" s="49"/>
      <c r="OLL484" s="49"/>
      <c r="OLM484" s="49"/>
      <c r="OLN484" s="49"/>
      <c r="OLO484" s="49"/>
      <c r="OLP484" s="49"/>
      <c r="OLQ484" s="49"/>
      <c r="OLR484" s="49"/>
      <c r="OLS484" s="49"/>
      <c r="OLT484" s="49"/>
      <c r="OLU484" s="49"/>
      <c r="OLV484" s="49"/>
      <c r="OLW484" s="49"/>
      <c r="OLX484" s="49"/>
      <c r="OLY484" s="49"/>
      <c r="OLZ484" s="49"/>
      <c r="OMA484" s="49"/>
      <c r="OMB484" s="49"/>
      <c r="OMC484" s="49"/>
      <c r="OMD484" s="49"/>
      <c r="OME484" s="49"/>
      <c r="OMF484" s="49"/>
      <c r="OMG484" s="49"/>
      <c r="OMH484" s="49"/>
      <c r="OMI484" s="49"/>
      <c r="OMJ484" s="49"/>
      <c r="OMK484" s="49"/>
      <c r="OML484" s="49"/>
      <c r="OMM484" s="49"/>
      <c r="OMN484" s="49"/>
      <c r="OMO484" s="49"/>
      <c r="OMP484" s="49"/>
      <c r="OMQ484" s="49"/>
      <c r="OMR484" s="49"/>
      <c r="OMS484" s="49"/>
      <c r="OMT484" s="49"/>
      <c r="OMU484" s="49"/>
      <c r="OMV484" s="49"/>
      <c r="OMW484" s="49"/>
      <c r="OMX484" s="49"/>
      <c r="OMY484" s="49"/>
      <c r="OMZ484" s="49"/>
      <c r="ONA484" s="49"/>
      <c r="ONB484" s="49"/>
      <c r="ONC484" s="49"/>
      <c r="OND484" s="49"/>
      <c r="ONE484" s="49"/>
      <c r="ONF484" s="49"/>
      <c r="ONG484" s="49"/>
      <c r="ONH484" s="49"/>
      <c r="ONI484" s="49"/>
      <c r="ONJ484" s="49"/>
      <c r="ONK484" s="49"/>
      <c r="ONL484" s="49"/>
      <c r="ONM484" s="49"/>
      <c r="ONN484" s="49"/>
      <c r="ONO484" s="49"/>
      <c r="ONP484" s="49"/>
      <c r="ONQ484" s="49"/>
      <c r="ONR484" s="49"/>
      <c r="ONS484" s="49"/>
      <c r="ONT484" s="49"/>
      <c r="ONU484" s="49"/>
      <c r="ONV484" s="49"/>
      <c r="ONW484" s="49"/>
      <c r="ONX484" s="49"/>
      <c r="ONY484" s="49"/>
      <c r="ONZ484" s="49"/>
      <c r="OOA484" s="49"/>
      <c r="OOB484" s="49"/>
      <c r="OOC484" s="49"/>
      <c r="OOD484" s="49"/>
      <c r="OOE484" s="49"/>
      <c r="OOF484" s="49"/>
      <c r="OOG484" s="49"/>
      <c r="OOH484" s="49"/>
      <c r="OOI484" s="49"/>
      <c r="OOJ484" s="49"/>
      <c r="OOK484" s="49"/>
      <c r="OOL484" s="49"/>
      <c r="OOM484" s="49"/>
      <c r="OON484" s="49"/>
      <c r="OOO484" s="49"/>
      <c r="OOP484" s="49"/>
      <c r="OOQ484" s="49"/>
      <c r="OOR484" s="49"/>
      <c r="OOS484" s="49"/>
      <c r="OOT484" s="49"/>
      <c r="OOU484" s="49"/>
      <c r="OOV484" s="49"/>
      <c r="OOW484" s="49"/>
      <c r="OOX484" s="49"/>
      <c r="OOY484" s="49"/>
      <c r="OOZ484" s="49"/>
      <c r="OPA484" s="49"/>
      <c r="OPB484" s="49"/>
      <c r="OPC484" s="49"/>
      <c r="OPD484" s="49"/>
      <c r="OPE484" s="49"/>
      <c r="OPF484" s="49"/>
      <c r="OPG484" s="49"/>
      <c r="OPH484" s="49"/>
      <c r="OPI484" s="49"/>
      <c r="OPJ484" s="49"/>
      <c r="OPK484" s="49"/>
      <c r="OPL484" s="49"/>
      <c r="OPM484" s="49"/>
      <c r="OPN484" s="49"/>
      <c r="OPO484" s="49"/>
      <c r="OPP484" s="49"/>
      <c r="OPQ484" s="49"/>
      <c r="OPR484" s="49"/>
      <c r="OPS484" s="49"/>
      <c r="OPT484" s="49"/>
      <c r="OPU484" s="49"/>
      <c r="OPV484" s="49"/>
      <c r="OPW484" s="49"/>
      <c r="OPX484" s="49"/>
      <c r="OPY484" s="49"/>
      <c r="OPZ484" s="49"/>
      <c r="OQA484" s="49"/>
      <c r="OQB484" s="49"/>
      <c r="OQC484" s="49"/>
      <c r="OQD484" s="49"/>
      <c r="OQE484" s="49"/>
      <c r="OQF484" s="49"/>
      <c r="OQG484" s="49"/>
      <c r="OQH484" s="49"/>
      <c r="OQI484" s="49"/>
      <c r="OQJ484" s="49"/>
      <c r="OQK484" s="49"/>
      <c r="OQL484" s="49"/>
      <c r="OQM484" s="49"/>
      <c r="OQN484" s="49"/>
      <c r="OQO484" s="49"/>
      <c r="OQP484" s="49"/>
      <c r="OQQ484" s="49"/>
      <c r="OQR484" s="49"/>
      <c r="OQS484" s="49"/>
      <c r="OQT484" s="49"/>
      <c r="OQU484" s="49"/>
      <c r="OQV484" s="49"/>
      <c r="OQW484" s="49"/>
      <c r="OQX484" s="49"/>
      <c r="OQY484" s="49"/>
      <c r="OQZ484" s="49"/>
      <c r="ORA484" s="49"/>
      <c r="ORB484" s="49"/>
      <c r="ORC484" s="49"/>
      <c r="ORD484" s="49"/>
      <c r="ORE484" s="49"/>
      <c r="ORF484" s="49"/>
      <c r="ORG484" s="49"/>
      <c r="ORH484" s="49"/>
      <c r="ORI484" s="49"/>
      <c r="ORJ484" s="49"/>
      <c r="ORK484" s="49"/>
      <c r="ORL484" s="49"/>
      <c r="ORM484" s="49"/>
      <c r="ORN484" s="49"/>
      <c r="ORO484" s="49"/>
      <c r="ORP484" s="49"/>
      <c r="ORQ484" s="49"/>
      <c r="ORR484" s="49"/>
      <c r="ORS484" s="49"/>
      <c r="ORT484" s="49"/>
      <c r="ORU484" s="49"/>
      <c r="ORV484" s="49"/>
      <c r="ORW484" s="49"/>
      <c r="ORX484" s="49"/>
      <c r="ORY484" s="49"/>
      <c r="ORZ484" s="49"/>
      <c r="OSA484" s="49"/>
      <c r="OSB484" s="49"/>
      <c r="OSC484" s="49"/>
      <c r="OSD484" s="49"/>
      <c r="OSE484" s="49"/>
      <c r="OSF484" s="49"/>
      <c r="OSG484" s="49"/>
      <c r="OSH484" s="49"/>
      <c r="OSI484" s="49"/>
      <c r="OSJ484" s="49"/>
      <c r="OSK484" s="49"/>
      <c r="OSL484" s="49"/>
      <c r="OSM484" s="49"/>
      <c r="OSN484" s="49"/>
      <c r="OSO484" s="49"/>
      <c r="OSP484" s="49"/>
      <c r="OSQ484" s="49"/>
      <c r="OSR484" s="49"/>
      <c r="OSS484" s="49"/>
      <c r="OST484" s="49"/>
      <c r="OSU484" s="49"/>
      <c r="OSV484" s="49"/>
      <c r="OSW484" s="49"/>
      <c r="OSX484" s="49"/>
      <c r="OSY484" s="49"/>
      <c r="OSZ484" s="49"/>
      <c r="OTA484" s="49"/>
      <c r="OTB484" s="49"/>
      <c r="OTC484" s="49"/>
      <c r="OTD484" s="49"/>
      <c r="OTE484" s="49"/>
      <c r="OTF484" s="49"/>
      <c r="OTG484" s="49"/>
      <c r="OTH484" s="49"/>
      <c r="OTI484" s="49"/>
      <c r="OTJ484" s="49"/>
      <c r="OTK484" s="49"/>
      <c r="OTL484" s="49"/>
      <c r="OTM484" s="49"/>
      <c r="OTN484" s="49"/>
      <c r="OTO484" s="49"/>
      <c r="OTP484" s="49"/>
      <c r="OTQ484" s="49"/>
      <c r="OTR484" s="49"/>
      <c r="OTS484" s="49"/>
      <c r="OTT484" s="49"/>
      <c r="OTU484" s="49"/>
      <c r="OTV484" s="49"/>
      <c r="OTW484" s="49"/>
      <c r="OTX484" s="49"/>
      <c r="OTY484" s="49"/>
      <c r="OTZ484" s="49"/>
      <c r="OUA484" s="49"/>
      <c r="OUB484" s="49"/>
      <c r="OUC484" s="49"/>
      <c r="OUD484" s="49"/>
      <c r="OUE484" s="49"/>
      <c r="OUF484" s="49"/>
      <c r="OUG484" s="49"/>
      <c r="OUH484" s="49"/>
      <c r="OUI484" s="49"/>
      <c r="OUJ484" s="49"/>
      <c r="OUK484" s="49"/>
      <c r="OUL484" s="49"/>
      <c r="OUM484" s="49"/>
      <c r="OUN484" s="49"/>
      <c r="OUO484" s="49"/>
      <c r="OUP484" s="49"/>
      <c r="OUQ484" s="49"/>
      <c r="OUR484" s="49"/>
      <c r="OUS484" s="49"/>
      <c r="OUT484" s="49"/>
      <c r="OUU484" s="49"/>
      <c r="OUV484" s="49"/>
      <c r="OUW484" s="49"/>
      <c r="OUX484" s="49"/>
      <c r="OUY484" s="49"/>
      <c r="OUZ484" s="49"/>
      <c r="OVA484" s="49"/>
      <c r="OVB484" s="49"/>
      <c r="OVC484" s="49"/>
      <c r="OVD484" s="49"/>
      <c r="OVE484" s="49"/>
      <c r="OVF484" s="49"/>
      <c r="OVG484" s="49"/>
      <c r="OVH484" s="49"/>
      <c r="OVI484" s="49"/>
      <c r="OVJ484" s="49"/>
      <c r="OVK484" s="49"/>
      <c r="OVL484" s="49"/>
      <c r="OVM484" s="49"/>
      <c r="OVN484" s="49"/>
      <c r="OVO484" s="49"/>
      <c r="OVP484" s="49"/>
      <c r="OVQ484" s="49"/>
      <c r="OVR484" s="49"/>
      <c r="OVS484" s="49"/>
      <c r="OVT484" s="49"/>
      <c r="OVU484" s="49"/>
      <c r="OVV484" s="49"/>
      <c r="OVW484" s="49"/>
      <c r="OVX484" s="49"/>
      <c r="OVY484" s="49"/>
      <c r="OVZ484" s="49"/>
      <c r="OWA484" s="49"/>
      <c r="OWB484" s="49"/>
      <c r="OWC484" s="49"/>
      <c r="OWD484" s="49"/>
      <c r="OWE484" s="49"/>
      <c r="OWF484" s="49"/>
      <c r="OWG484" s="49"/>
      <c r="OWH484" s="49"/>
      <c r="OWI484" s="49"/>
      <c r="OWJ484" s="49"/>
      <c r="OWK484" s="49"/>
      <c r="OWL484" s="49"/>
      <c r="OWM484" s="49"/>
      <c r="OWN484" s="49"/>
      <c r="OWO484" s="49"/>
      <c r="OWP484" s="49"/>
      <c r="OWQ484" s="49"/>
      <c r="OWR484" s="49"/>
      <c r="OWS484" s="49"/>
      <c r="OWT484" s="49"/>
      <c r="OWU484" s="49"/>
      <c r="OWV484" s="49"/>
      <c r="OWW484" s="49"/>
      <c r="OWX484" s="49"/>
      <c r="OWY484" s="49"/>
      <c r="OWZ484" s="49"/>
      <c r="OXA484" s="49"/>
      <c r="OXB484" s="49"/>
      <c r="OXC484" s="49"/>
      <c r="OXD484" s="49"/>
      <c r="OXE484" s="49"/>
      <c r="OXF484" s="49"/>
      <c r="OXG484" s="49"/>
      <c r="OXH484" s="49"/>
      <c r="OXI484" s="49"/>
      <c r="OXJ484" s="49"/>
      <c r="OXK484" s="49"/>
      <c r="OXL484" s="49"/>
      <c r="OXM484" s="49"/>
      <c r="OXN484" s="49"/>
      <c r="OXO484" s="49"/>
      <c r="OXP484" s="49"/>
      <c r="OXQ484" s="49"/>
      <c r="OXR484" s="49"/>
      <c r="OXS484" s="49"/>
      <c r="OXT484" s="49"/>
      <c r="OXU484" s="49"/>
      <c r="OXV484" s="49"/>
      <c r="OXW484" s="49"/>
      <c r="OXX484" s="49"/>
      <c r="OXY484" s="49"/>
      <c r="OXZ484" s="49"/>
      <c r="OYA484" s="49"/>
      <c r="OYB484" s="49"/>
      <c r="OYC484" s="49"/>
      <c r="OYD484" s="49"/>
      <c r="OYE484" s="49"/>
      <c r="OYF484" s="49"/>
      <c r="OYG484" s="49"/>
      <c r="OYH484" s="49"/>
      <c r="OYI484" s="49"/>
      <c r="OYJ484" s="49"/>
      <c r="OYK484" s="49"/>
      <c r="OYL484" s="49"/>
      <c r="OYM484" s="49"/>
      <c r="OYN484" s="49"/>
      <c r="OYO484" s="49"/>
      <c r="OYP484" s="49"/>
      <c r="OYQ484" s="49"/>
      <c r="OYR484" s="49"/>
      <c r="OYS484" s="49"/>
      <c r="OYT484" s="49"/>
      <c r="OYU484" s="49"/>
      <c r="OYV484" s="49"/>
      <c r="OYW484" s="49"/>
      <c r="OYX484" s="49"/>
      <c r="OYY484" s="49"/>
      <c r="OYZ484" s="49"/>
      <c r="OZA484" s="49"/>
      <c r="OZB484" s="49"/>
      <c r="OZC484" s="49"/>
      <c r="OZD484" s="49"/>
      <c r="OZE484" s="49"/>
      <c r="OZF484" s="49"/>
      <c r="OZG484" s="49"/>
      <c r="OZH484" s="49"/>
      <c r="OZI484" s="49"/>
      <c r="OZJ484" s="49"/>
      <c r="OZK484" s="49"/>
      <c r="OZL484" s="49"/>
      <c r="OZM484" s="49"/>
      <c r="OZN484" s="49"/>
      <c r="OZO484" s="49"/>
      <c r="OZP484" s="49"/>
      <c r="OZQ484" s="49"/>
      <c r="OZR484" s="49"/>
      <c r="OZS484" s="49"/>
      <c r="OZT484" s="49"/>
      <c r="OZU484" s="49"/>
      <c r="OZV484" s="49"/>
      <c r="OZW484" s="49"/>
      <c r="OZX484" s="49"/>
      <c r="OZY484" s="49"/>
      <c r="OZZ484" s="49"/>
      <c r="PAA484" s="49"/>
      <c r="PAB484" s="49"/>
      <c r="PAC484" s="49"/>
      <c r="PAD484" s="49"/>
      <c r="PAE484" s="49"/>
      <c r="PAF484" s="49"/>
      <c r="PAG484" s="49"/>
      <c r="PAH484" s="49"/>
      <c r="PAI484" s="49"/>
      <c r="PAJ484" s="49"/>
      <c r="PAK484" s="49"/>
      <c r="PAL484" s="49"/>
      <c r="PAM484" s="49"/>
      <c r="PAN484" s="49"/>
      <c r="PAO484" s="49"/>
      <c r="PAP484" s="49"/>
      <c r="PAQ484" s="49"/>
      <c r="PAR484" s="49"/>
      <c r="PAS484" s="49"/>
      <c r="PAT484" s="49"/>
      <c r="PAU484" s="49"/>
      <c r="PAV484" s="49"/>
      <c r="PAW484" s="49"/>
      <c r="PAX484" s="49"/>
      <c r="PAY484" s="49"/>
      <c r="PAZ484" s="49"/>
      <c r="PBA484" s="49"/>
      <c r="PBB484" s="49"/>
      <c r="PBC484" s="49"/>
      <c r="PBD484" s="49"/>
      <c r="PBE484" s="49"/>
      <c r="PBF484" s="49"/>
      <c r="PBG484" s="49"/>
      <c r="PBH484" s="49"/>
      <c r="PBI484" s="49"/>
      <c r="PBJ484" s="49"/>
      <c r="PBK484" s="49"/>
      <c r="PBL484" s="49"/>
      <c r="PBM484" s="49"/>
      <c r="PBN484" s="49"/>
      <c r="PBO484" s="49"/>
      <c r="PBP484" s="49"/>
      <c r="PBQ484" s="49"/>
      <c r="PBR484" s="49"/>
      <c r="PBS484" s="49"/>
      <c r="PBT484" s="49"/>
      <c r="PBU484" s="49"/>
      <c r="PBV484" s="49"/>
      <c r="PBW484" s="49"/>
      <c r="PBX484" s="49"/>
      <c r="PBY484" s="49"/>
      <c r="PBZ484" s="49"/>
      <c r="PCA484" s="49"/>
      <c r="PCB484" s="49"/>
      <c r="PCC484" s="49"/>
      <c r="PCD484" s="49"/>
      <c r="PCE484" s="49"/>
      <c r="PCF484" s="49"/>
      <c r="PCG484" s="49"/>
      <c r="PCH484" s="49"/>
      <c r="PCI484" s="49"/>
      <c r="PCJ484" s="49"/>
      <c r="PCK484" s="49"/>
      <c r="PCL484" s="49"/>
      <c r="PCM484" s="49"/>
      <c r="PCN484" s="49"/>
      <c r="PCO484" s="49"/>
      <c r="PCP484" s="49"/>
      <c r="PCQ484" s="49"/>
      <c r="PCR484" s="49"/>
      <c r="PCS484" s="49"/>
      <c r="PCT484" s="49"/>
      <c r="PCU484" s="49"/>
      <c r="PCV484" s="49"/>
      <c r="PCW484" s="49"/>
      <c r="PCX484" s="49"/>
      <c r="PCY484" s="49"/>
      <c r="PCZ484" s="49"/>
      <c r="PDA484" s="49"/>
      <c r="PDB484" s="49"/>
      <c r="PDC484" s="49"/>
      <c r="PDD484" s="49"/>
      <c r="PDE484" s="49"/>
      <c r="PDF484" s="49"/>
      <c r="PDG484" s="49"/>
      <c r="PDH484" s="49"/>
      <c r="PDI484" s="49"/>
      <c r="PDJ484" s="49"/>
      <c r="PDK484" s="49"/>
      <c r="PDL484" s="49"/>
      <c r="PDM484" s="49"/>
      <c r="PDN484" s="49"/>
      <c r="PDO484" s="49"/>
      <c r="PDP484" s="49"/>
      <c r="PDQ484" s="49"/>
      <c r="PDR484" s="49"/>
      <c r="PDS484" s="49"/>
      <c r="PDT484" s="49"/>
      <c r="PDU484" s="49"/>
      <c r="PDV484" s="49"/>
      <c r="PDW484" s="49"/>
      <c r="PDX484" s="49"/>
      <c r="PDY484" s="49"/>
      <c r="PDZ484" s="49"/>
      <c r="PEA484" s="49"/>
      <c r="PEB484" s="49"/>
      <c r="PEC484" s="49"/>
      <c r="PED484" s="49"/>
      <c r="PEE484" s="49"/>
      <c r="PEF484" s="49"/>
      <c r="PEG484" s="49"/>
      <c r="PEH484" s="49"/>
      <c r="PEI484" s="49"/>
      <c r="PEJ484" s="49"/>
      <c r="PEK484" s="49"/>
      <c r="PEL484" s="49"/>
      <c r="PEM484" s="49"/>
      <c r="PEN484" s="49"/>
      <c r="PEO484" s="49"/>
      <c r="PEP484" s="49"/>
      <c r="PEQ484" s="49"/>
      <c r="PER484" s="49"/>
      <c r="PES484" s="49"/>
      <c r="PET484" s="49"/>
      <c r="PEU484" s="49"/>
      <c r="PEV484" s="49"/>
      <c r="PEW484" s="49"/>
      <c r="PEX484" s="49"/>
      <c r="PEY484" s="49"/>
      <c r="PEZ484" s="49"/>
      <c r="PFA484" s="49"/>
      <c r="PFB484" s="49"/>
      <c r="PFC484" s="49"/>
      <c r="PFD484" s="49"/>
      <c r="PFE484" s="49"/>
      <c r="PFF484" s="49"/>
      <c r="PFG484" s="49"/>
      <c r="PFH484" s="49"/>
      <c r="PFI484" s="49"/>
      <c r="PFJ484" s="49"/>
      <c r="PFK484" s="49"/>
      <c r="PFL484" s="49"/>
      <c r="PFM484" s="49"/>
      <c r="PFN484" s="49"/>
      <c r="PFO484" s="49"/>
      <c r="PFP484" s="49"/>
      <c r="PFQ484" s="49"/>
      <c r="PFR484" s="49"/>
      <c r="PFS484" s="49"/>
      <c r="PFT484" s="49"/>
      <c r="PFU484" s="49"/>
      <c r="PFV484" s="49"/>
      <c r="PFW484" s="49"/>
      <c r="PFX484" s="49"/>
      <c r="PFY484" s="49"/>
      <c r="PFZ484" s="49"/>
      <c r="PGA484" s="49"/>
      <c r="PGB484" s="49"/>
      <c r="PGC484" s="49"/>
      <c r="PGD484" s="49"/>
      <c r="PGE484" s="49"/>
      <c r="PGF484" s="49"/>
      <c r="PGG484" s="49"/>
      <c r="PGH484" s="49"/>
      <c r="PGI484" s="49"/>
      <c r="PGJ484" s="49"/>
      <c r="PGK484" s="49"/>
      <c r="PGL484" s="49"/>
      <c r="PGM484" s="49"/>
      <c r="PGN484" s="49"/>
      <c r="PGO484" s="49"/>
      <c r="PGP484" s="49"/>
      <c r="PGQ484" s="49"/>
      <c r="PGR484" s="49"/>
      <c r="PGS484" s="49"/>
      <c r="PGT484" s="49"/>
      <c r="PGU484" s="49"/>
      <c r="PGV484" s="49"/>
      <c r="PGW484" s="49"/>
      <c r="PGX484" s="49"/>
      <c r="PGY484" s="49"/>
      <c r="PGZ484" s="49"/>
      <c r="PHA484" s="49"/>
      <c r="PHB484" s="49"/>
      <c r="PHC484" s="49"/>
      <c r="PHD484" s="49"/>
      <c r="PHE484" s="49"/>
      <c r="PHF484" s="49"/>
      <c r="PHG484" s="49"/>
      <c r="PHH484" s="49"/>
      <c r="PHI484" s="49"/>
      <c r="PHJ484" s="49"/>
      <c r="PHK484" s="49"/>
      <c r="PHL484" s="49"/>
      <c r="PHM484" s="49"/>
      <c r="PHN484" s="49"/>
      <c r="PHO484" s="49"/>
      <c r="PHP484" s="49"/>
      <c r="PHQ484" s="49"/>
      <c r="PHR484" s="49"/>
      <c r="PHS484" s="49"/>
      <c r="PHT484" s="49"/>
      <c r="PHU484" s="49"/>
      <c r="PHV484" s="49"/>
      <c r="PHW484" s="49"/>
      <c r="PHX484" s="49"/>
      <c r="PHY484" s="49"/>
      <c r="PHZ484" s="49"/>
      <c r="PIA484" s="49"/>
      <c r="PIB484" s="49"/>
      <c r="PIC484" s="49"/>
      <c r="PID484" s="49"/>
      <c r="PIE484" s="49"/>
      <c r="PIF484" s="49"/>
      <c r="PIG484" s="49"/>
      <c r="PIH484" s="49"/>
      <c r="PII484" s="49"/>
      <c r="PIJ484" s="49"/>
      <c r="PIK484" s="49"/>
      <c r="PIL484" s="49"/>
      <c r="PIM484" s="49"/>
      <c r="PIN484" s="49"/>
      <c r="PIO484" s="49"/>
      <c r="PIP484" s="49"/>
      <c r="PIQ484" s="49"/>
      <c r="PIR484" s="49"/>
      <c r="PIS484" s="49"/>
      <c r="PIT484" s="49"/>
      <c r="PIU484" s="49"/>
      <c r="PIV484" s="49"/>
      <c r="PIW484" s="49"/>
      <c r="PIX484" s="49"/>
      <c r="PIY484" s="49"/>
      <c r="PIZ484" s="49"/>
      <c r="PJA484" s="49"/>
      <c r="PJB484" s="49"/>
      <c r="PJC484" s="49"/>
      <c r="PJD484" s="49"/>
      <c r="PJE484" s="49"/>
      <c r="PJF484" s="49"/>
      <c r="PJG484" s="49"/>
      <c r="PJH484" s="49"/>
      <c r="PJI484" s="49"/>
      <c r="PJJ484" s="49"/>
      <c r="PJK484" s="49"/>
      <c r="PJL484" s="49"/>
      <c r="PJM484" s="49"/>
      <c r="PJN484" s="49"/>
      <c r="PJO484" s="49"/>
      <c r="PJP484" s="49"/>
      <c r="PJQ484" s="49"/>
      <c r="PJR484" s="49"/>
      <c r="PJS484" s="49"/>
      <c r="PJT484" s="49"/>
      <c r="PJU484" s="49"/>
      <c r="PJV484" s="49"/>
      <c r="PJW484" s="49"/>
      <c r="PJX484" s="49"/>
      <c r="PJY484" s="49"/>
      <c r="PJZ484" s="49"/>
      <c r="PKA484" s="49"/>
      <c r="PKB484" s="49"/>
      <c r="PKC484" s="49"/>
      <c r="PKD484" s="49"/>
      <c r="PKE484" s="49"/>
      <c r="PKF484" s="49"/>
      <c r="PKG484" s="49"/>
      <c r="PKH484" s="49"/>
      <c r="PKI484" s="49"/>
      <c r="PKJ484" s="49"/>
      <c r="PKK484" s="49"/>
      <c r="PKL484" s="49"/>
      <c r="PKM484" s="49"/>
      <c r="PKN484" s="49"/>
      <c r="PKO484" s="49"/>
      <c r="PKP484" s="49"/>
      <c r="PKQ484" s="49"/>
      <c r="PKR484" s="49"/>
      <c r="PKS484" s="49"/>
      <c r="PKT484" s="49"/>
      <c r="PKU484" s="49"/>
      <c r="PKV484" s="49"/>
      <c r="PKW484" s="49"/>
      <c r="PKX484" s="49"/>
      <c r="PKY484" s="49"/>
      <c r="PKZ484" s="49"/>
      <c r="PLA484" s="49"/>
      <c r="PLB484" s="49"/>
      <c r="PLC484" s="49"/>
      <c r="PLD484" s="49"/>
      <c r="PLE484" s="49"/>
      <c r="PLF484" s="49"/>
      <c r="PLG484" s="49"/>
      <c r="PLH484" s="49"/>
      <c r="PLI484" s="49"/>
      <c r="PLJ484" s="49"/>
      <c r="PLK484" s="49"/>
      <c r="PLL484" s="49"/>
      <c r="PLM484" s="49"/>
      <c r="PLN484" s="49"/>
      <c r="PLO484" s="49"/>
      <c r="PLP484" s="49"/>
      <c r="PLQ484" s="49"/>
      <c r="PLR484" s="49"/>
      <c r="PLS484" s="49"/>
      <c r="PLT484" s="49"/>
      <c r="PLU484" s="49"/>
      <c r="PLV484" s="49"/>
      <c r="PLW484" s="49"/>
      <c r="PLX484" s="49"/>
      <c r="PLY484" s="49"/>
      <c r="PLZ484" s="49"/>
      <c r="PMA484" s="49"/>
      <c r="PMB484" s="49"/>
      <c r="PMC484" s="49"/>
      <c r="PMD484" s="49"/>
      <c r="PME484" s="49"/>
      <c r="PMF484" s="49"/>
      <c r="PMG484" s="49"/>
      <c r="PMH484" s="49"/>
      <c r="PMI484" s="49"/>
      <c r="PMJ484" s="49"/>
      <c r="PMK484" s="49"/>
      <c r="PML484" s="49"/>
      <c r="PMM484" s="49"/>
      <c r="PMN484" s="49"/>
      <c r="PMO484" s="49"/>
      <c r="PMP484" s="49"/>
      <c r="PMQ484" s="49"/>
      <c r="PMR484" s="49"/>
      <c r="PMS484" s="49"/>
      <c r="PMT484" s="49"/>
      <c r="PMU484" s="49"/>
      <c r="PMV484" s="49"/>
      <c r="PMW484" s="49"/>
      <c r="PMX484" s="49"/>
      <c r="PMY484" s="49"/>
      <c r="PMZ484" s="49"/>
      <c r="PNA484" s="49"/>
      <c r="PNB484" s="49"/>
      <c r="PNC484" s="49"/>
      <c r="PND484" s="49"/>
      <c r="PNE484" s="49"/>
      <c r="PNF484" s="49"/>
      <c r="PNG484" s="49"/>
      <c r="PNH484" s="49"/>
      <c r="PNI484" s="49"/>
      <c r="PNJ484" s="49"/>
      <c r="PNK484" s="49"/>
      <c r="PNL484" s="49"/>
      <c r="PNM484" s="49"/>
      <c r="PNN484" s="49"/>
      <c r="PNO484" s="49"/>
      <c r="PNP484" s="49"/>
      <c r="PNQ484" s="49"/>
      <c r="PNR484" s="49"/>
      <c r="PNS484" s="49"/>
      <c r="PNT484" s="49"/>
      <c r="PNU484" s="49"/>
      <c r="PNV484" s="49"/>
      <c r="PNW484" s="49"/>
      <c r="PNX484" s="49"/>
      <c r="PNY484" s="49"/>
      <c r="PNZ484" s="49"/>
      <c r="POA484" s="49"/>
      <c r="POB484" s="49"/>
      <c r="POC484" s="49"/>
      <c r="POD484" s="49"/>
      <c r="POE484" s="49"/>
      <c r="POF484" s="49"/>
      <c r="POG484" s="49"/>
      <c r="POH484" s="49"/>
      <c r="POI484" s="49"/>
      <c r="POJ484" s="49"/>
      <c r="POK484" s="49"/>
      <c r="POL484" s="49"/>
      <c r="POM484" s="49"/>
      <c r="PON484" s="49"/>
      <c r="POO484" s="49"/>
      <c r="POP484" s="49"/>
      <c r="POQ484" s="49"/>
      <c r="POR484" s="49"/>
      <c r="POS484" s="49"/>
      <c r="POT484" s="49"/>
      <c r="POU484" s="49"/>
      <c r="POV484" s="49"/>
      <c r="POW484" s="49"/>
      <c r="POX484" s="49"/>
      <c r="POY484" s="49"/>
      <c r="POZ484" s="49"/>
      <c r="PPA484" s="49"/>
      <c r="PPB484" s="49"/>
      <c r="PPC484" s="49"/>
      <c r="PPD484" s="49"/>
      <c r="PPE484" s="49"/>
      <c r="PPF484" s="49"/>
      <c r="PPG484" s="49"/>
      <c r="PPH484" s="49"/>
      <c r="PPI484" s="49"/>
      <c r="PPJ484" s="49"/>
      <c r="PPK484" s="49"/>
      <c r="PPL484" s="49"/>
      <c r="PPM484" s="49"/>
      <c r="PPN484" s="49"/>
      <c r="PPO484" s="49"/>
      <c r="PPP484" s="49"/>
      <c r="PPQ484" s="49"/>
      <c r="PPR484" s="49"/>
      <c r="PPS484" s="49"/>
      <c r="PPT484" s="49"/>
      <c r="PPU484" s="49"/>
      <c r="PPV484" s="49"/>
      <c r="PPW484" s="49"/>
      <c r="PPX484" s="49"/>
      <c r="PPY484" s="49"/>
      <c r="PPZ484" s="49"/>
      <c r="PQA484" s="49"/>
      <c r="PQB484" s="49"/>
      <c r="PQC484" s="49"/>
      <c r="PQD484" s="49"/>
      <c r="PQE484" s="49"/>
      <c r="PQF484" s="49"/>
      <c r="PQG484" s="49"/>
      <c r="PQH484" s="49"/>
      <c r="PQI484" s="49"/>
      <c r="PQJ484" s="49"/>
      <c r="PQK484" s="49"/>
      <c r="PQL484" s="49"/>
      <c r="PQM484" s="49"/>
      <c r="PQN484" s="49"/>
      <c r="PQO484" s="49"/>
      <c r="PQP484" s="49"/>
      <c r="PQQ484" s="49"/>
      <c r="PQR484" s="49"/>
      <c r="PQS484" s="49"/>
      <c r="PQT484" s="49"/>
      <c r="PQU484" s="49"/>
      <c r="PQV484" s="49"/>
      <c r="PQW484" s="49"/>
      <c r="PQX484" s="49"/>
      <c r="PQY484" s="49"/>
      <c r="PQZ484" s="49"/>
      <c r="PRA484" s="49"/>
      <c r="PRB484" s="49"/>
      <c r="PRC484" s="49"/>
      <c r="PRD484" s="49"/>
      <c r="PRE484" s="49"/>
      <c r="PRF484" s="49"/>
      <c r="PRG484" s="49"/>
      <c r="PRH484" s="49"/>
      <c r="PRI484" s="49"/>
      <c r="PRJ484" s="49"/>
      <c r="PRK484" s="49"/>
      <c r="PRL484" s="49"/>
      <c r="PRM484" s="49"/>
      <c r="PRN484" s="49"/>
      <c r="PRO484" s="49"/>
      <c r="PRP484" s="49"/>
      <c r="PRQ484" s="49"/>
      <c r="PRR484" s="49"/>
      <c r="PRS484" s="49"/>
      <c r="PRT484" s="49"/>
      <c r="PRU484" s="49"/>
      <c r="PRV484" s="49"/>
      <c r="PRW484" s="49"/>
      <c r="PRX484" s="49"/>
      <c r="PRY484" s="49"/>
      <c r="PRZ484" s="49"/>
      <c r="PSA484" s="49"/>
      <c r="PSB484" s="49"/>
      <c r="PSC484" s="49"/>
      <c r="PSD484" s="49"/>
      <c r="PSE484" s="49"/>
      <c r="PSF484" s="49"/>
      <c r="PSG484" s="49"/>
      <c r="PSH484" s="49"/>
      <c r="PSI484" s="49"/>
      <c r="PSJ484" s="49"/>
      <c r="PSK484" s="49"/>
      <c r="PSL484" s="49"/>
      <c r="PSM484" s="49"/>
      <c r="PSN484" s="49"/>
      <c r="PSO484" s="49"/>
      <c r="PSP484" s="49"/>
      <c r="PSQ484" s="49"/>
      <c r="PSR484" s="49"/>
      <c r="PSS484" s="49"/>
      <c r="PST484" s="49"/>
      <c r="PSU484" s="49"/>
      <c r="PSV484" s="49"/>
      <c r="PSW484" s="49"/>
      <c r="PSX484" s="49"/>
      <c r="PSY484" s="49"/>
      <c r="PSZ484" s="49"/>
      <c r="PTA484" s="49"/>
      <c r="PTB484" s="49"/>
      <c r="PTC484" s="49"/>
      <c r="PTD484" s="49"/>
      <c r="PTE484" s="49"/>
      <c r="PTF484" s="49"/>
      <c r="PTG484" s="49"/>
      <c r="PTH484" s="49"/>
      <c r="PTI484" s="49"/>
      <c r="PTJ484" s="49"/>
      <c r="PTK484" s="49"/>
      <c r="PTL484" s="49"/>
      <c r="PTM484" s="49"/>
      <c r="PTN484" s="49"/>
      <c r="PTO484" s="49"/>
      <c r="PTP484" s="49"/>
      <c r="PTQ484" s="49"/>
      <c r="PTR484" s="49"/>
      <c r="PTS484" s="49"/>
      <c r="PTT484" s="49"/>
      <c r="PTU484" s="49"/>
      <c r="PTV484" s="49"/>
      <c r="PTW484" s="49"/>
      <c r="PTX484" s="49"/>
      <c r="PTY484" s="49"/>
      <c r="PTZ484" s="49"/>
      <c r="PUA484" s="49"/>
      <c r="PUB484" s="49"/>
      <c r="PUC484" s="49"/>
      <c r="PUD484" s="49"/>
      <c r="PUE484" s="49"/>
      <c r="PUF484" s="49"/>
      <c r="PUG484" s="49"/>
      <c r="PUH484" s="49"/>
      <c r="PUI484" s="49"/>
      <c r="PUJ484" s="49"/>
      <c r="PUK484" s="49"/>
      <c r="PUL484" s="49"/>
      <c r="PUM484" s="49"/>
      <c r="PUN484" s="49"/>
      <c r="PUO484" s="49"/>
      <c r="PUP484" s="49"/>
      <c r="PUQ484" s="49"/>
      <c r="PUR484" s="49"/>
      <c r="PUS484" s="49"/>
      <c r="PUT484" s="49"/>
      <c r="PUU484" s="49"/>
      <c r="PUV484" s="49"/>
      <c r="PUW484" s="49"/>
      <c r="PUX484" s="49"/>
      <c r="PUY484" s="49"/>
      <c r="PUZ484" s="49"/>
      <c r="PVA484" s="49"/>
      <c r="PVB484" s="49"/>
      <c r="PVC484" s="49"/>
      <c r="PVD484" s="49"/>
      <c r="PVE484" s="49"/>
      <c r="PVF484" s="49"/>
      <c r="PVG484" s="49"/>
      <c r="PVH484" s="49"/>
      <c r="PVI484" s="49"/>
      <c r="PVJ484" s="49"/>
      <c r="PVK484" s="49"/>
      <c r="PVL484" s="49"/>
      <c r="PVM484" s="49"/>
      <c r="PVN484" s="49"/>
      <c r="PVO484" s="49"/>
      <c r="PVP484" s="49"/>
      <c r="PVQ484" s="49"/>
      <c r="PVR484" s="49"/>
      <c r="PVS484" s="49"/>
      <c r="PVT484" s="49"/>
      <c r="PVU484" s="49"/>
      <c r="PVV484" s="49"/>
      <c r="PVW484" s="49"/>
      <c r="PVX484" s="49"/>
      <c r="PVY484" s="49"/>
      <c r="PVZ484" s="49"/>
      <c r="PWA484" s="49"/>
      <c r="PWB484" s="49"/>
      <c r="PWC484" s="49"/>
      <c r="PWD484" s="49"/>
      <c r="PWE484" s="49"/>
      <c r="PWF484" s="49"/>
      <c r="PWG484" s="49"/>
      <c r="PWH484" s="49"/>
      <c r="PWI484" s="49"/>
      <c r="PWJ484" s="49"/>
      <c r="PWK484" s="49"/>
      <c r="PWL484" s="49"/>
      <c r="PWM484" s="49"/>
      <c r="PWN484" s="49"/>
      <c r="PWO484" s="49"/>
      <c r="PWP484" s="49"/>
      <c r="PWQ484" s="49"/>
      <c r="PWR484" s="49"/>
      <c r="PWS484" s="49"/>
      <c r="PWT484" s="49"/>
      <c r="PWU484" s="49"/>
      <c r="PWV484" s="49"/>
      <c r="PWW484" s="49"/>
      <c r="PWX484" s="49"/>
      <c r="PWY484" s="49"/>
      <c r="PWZ484" s="49"/>
      <c r="PXA484" s="49"/>
      <c r="PXB484" s="49"/>
      <c r="PXC484" s="49"/>
      <c r="PXD484" s="49"/>
      <c r="PXE484" s="49"/>
      <c r="PXF484" s="49"/>
      <c r="PXG484" s="49"/>
      <c r="PXH484" s="49"/>
      <c r="PXI484" s="49"/>
      <c r="PXJ484" s="49"/>
      <c r="PXK484" s="49"/>
      <c r="PXL484" s="49"/>
      <c r="PXM484" s="49"/>
      <c r="PXN484" s="49"/>
      <c r="PXO484" s="49"/>
      <c r="PXP484" s="49"/>
      <c r="PXQ484" s="49"/>
      <c r="PXR484" s="49"/>
      <c r="PXS484" s="49"/>
      <c r="PXT484" s="49"/>
      <c r="PXU484" s="49"/>
      <c r="PXV484" s="49"/>
      <c r="PXW484" s="49"/>
      <c r="PXX484" s="49"/>
      <c r="PXY484" s="49"/>
      <c r="PXZ484" s="49"/>
      <c r="PYA484" s="49"/>
      <c r="PYB484" s="49"/>
      <c r="PYC484" s="49"/>
      <c r="PYD484" s="49"/>
      <c r="PYE484" s="49"/>
      <c r="PYF484" s="49"/>
      <c r="PYG484" s="49"/>
      <c r="PYH484" s="49"/>
      <c r="PYI484" s="49"/>
      <c r="PYJ484" s="49"/>
      <c r="PYK484" s="49"/>
      <c r="PYL484" s="49"/>
      <c r="PYM484" s="49"/>
      <c r="PYN484" s="49"/>
      <c r="PYO484" s="49"/>
      <c r="PYP484" s="49"/>
      <c r="PYQ484" s="49"/>
      <c r="PYR484" s="49"/>
      <c r="PYS484" s="49"/>
      <c r="PYT484" s="49"/>
      <c r="PYU484" s="49"/>
      <c r="PYV484" s="49"/>
      <c r="PYW484" s="49"/>
      <c r="PYX484" s="49"/>
      <c r="PYY484" s="49"/>
      <c r="PYZ484" s="49"/>
      <c r="PZA484" s="49"/>
      <c r="PZB484" s="49"/>
      <c r="PZC484" s="49"/>
      <c r="PZD484" s="49"/>
      <c r="PZE484" s="49"/>
      <c r="PZF484" s="49"/>
      <c r="PZG484" s="49"/>
      <c r="PZH484" s="49"/>
      <c r="PZI484" s="49"/>
      <c r="PZJ484" s="49"/>
      <c r="PZK484" s="49"/>
      <c r="PZL484" s="49"/>
      <c r="PZM484" s="49"/>
      <c r="PZN484" s="49"/>
      <c r="PZO484" s="49"/>
      <c r="PZP484" s="49"/>
      <c r="PZQ484" s="49"/>
      <c r="PZR484" s="49"/>
      <c r="PZS484" s="49"/>
      <c r="PZT484" s="49"/>
      <c r="PZU484" s="49"/>
      <c r="PZV484" s="49"/>
      <c r="PZW484" s="49"/>
      <c r="PZX484" s="49"/>
      <c r="PZY484" s="49"/>
      <c r="PZZ484" s="49"/>
      <c r="QAA484" s="49"/>
      <c r="QAB484" s="49"/>
      <c r="QAC484" s="49"/>
      <c r="QAD484" s="49"/>
      <c r="QAE484" s="49"/>
      <c r="QAF484" s="49"/>
      <c r="QAG484" s="49"/>
      <c r="QAH484" s="49"/>
      <c r="QAI484" s="49"/>
      <c r="QAJ484" s="49"/>
      <c r="QAK484" s="49"/>
      <c r="QAL484" s="49"/>
      <c r="QAM484" s="49"/>
      <c r="QAN484" s="49"/>
      <c r="QAO484" s="49"/>
      <c r="QAP484" s="49"/>
      <c r="QAQ484" s="49"/>
      <c r="QAR484" s="49"/>
      <c r="QAS484" s="49"/>
      <c r="QAT484" s="49"/>
      <c r="QAU484" s="49"/>
      <c r="QAV484" s="49"/>
      <c r="QAW484" s="49"/>
      <c r="QAX484" s="49"/>
      <c r="QAY484" s="49"/>
      <c r="QAZ484" s="49"/>
      <c r="QBA484" s="49"/>
      <c r="QBB484" s="49"/>
      <c r="QBC484" s="49"/>
      <c r="QBD484" s="49"/>
      <c r="QBE484" s="49"/>
      <c r="QBF484" s="49"/>
      <c r="QBG484" s="49"/>
      <c r="QBH484" s="49"/>
      <c r="QBI484" s="49"/>
      <c r="QBJ484" s="49"/>
      <c r="QBK484" s="49"/>
      <c r="QBL484" s="49"/>
      <c r="QBM484" s="49"/>
      <c r="QBN484" s="49"/>
      <c r="QBO484" s="49"/>
      <c r="QBP484" s="49"/>
      <c r="QBQ484" s="49"/>
      <c r="QBR484" s="49"/>
      <c r="QBS484" s="49"/>
      <c r="QBT484" s="49"/>
      <c r="QBU484" s="49"/>
      <c r="QBV484" s="49"/>
      <c r="QBW484" s="49"/>
      <c r="QBX484" s="49"/>
      <c r="QBY484" s="49"/>
      <c r="QBZ484" s="49"/>
      <c r="QCA484" s="49"/>
      <c r="QCB484" s="49"/>
      <c r="QCC484" s="49"/>
      <c r="QCD484" s="49"/>
      <c r="QCE484" s="49"/>
      <c r="QCF484" s="49"/>
      <c r="QCG484" s="49"/>
      <c r="QCH484" s="49"/>
      <c r="QCI484" s="49"/>
      <c r="QCJ484" s="49"/>
      <c r="QCK484" s="49"/>
      <c r="QCL484" s="49"/>
      <c r="QCM484" s="49"/>
      <c r="QCN484" s="49"/>
      <c r="QCO484" s="49"/>
      <c r="QCP484" s="49"/>
      <c r="QCQ484" s="49"/>
      <c r="QCR484" s="49"/>
      <c r="QCS484" s="49"/>
      <c r="QCT484" s="49"/>
      <c r="QCU484" s="49"/>
      <c r="QCV484" s="49"/>
      <c r="QCW484" s="49"/>
      <c r="QCX484" s="49"/>
      <c r="QCY484" s="49"/>
      <c r="QCZ484" s="49"/>
      <c r="QDA484" s="49"/>
      <c r="QDB484" s="49"/>
      <c r="QDC484" s="49"/>
      <c r="QDD484" s="49"/>
      <c r="QDE484" s="49"/>
      <c r="QDF484" s="49"/>
      <c r="QDG484" s="49"/>
      <c r="QDH484" s="49"/>
      <c r="QDI484" s="49"/>
      <c r="QDJ484" s="49"/>
      <c r="QDK484" s="49"/>
      <c r="QDL484" s="49"/>
      <c r="QDM484" s="49"/>
      <c r="QDN484" s="49"/>
      <c r="QDO484" s="49"/>
      <c r="QDP484" s="49"/>
      <c r="QDQ484" s="49"/>
      <c r="QDR484" s="49"/>
      <c r="QDS484" s="49"/>
      <c r="QDT484" s="49"/>
      <c r="QDU484" s="49"/>
      <c r="QDV484" s="49"/>
      <c r="QDW484" s="49"/>
      <c r="QDX484" s="49"/>
      <c r="QDY484" s="49"/>
      <c r="QDZ484" s="49"/>
      <c r="QEA484" s="49"/>
      <c r="QEB484" s="49"/>
      <c r="QEC484" s="49"/>
      <c r="QED484" s="49"/>
      <c r="QEE484" s="49"/>
      <c r="QEF484" s="49"/>
      <c r="QEG484" s="49"/>
      <c r="QEH484" s="49"/>
      <c r="QEI484" s="49"/>
      <c r="QEJ484" s="49"/>
      <c r="QEK484" s="49"/>
      <c r="QEL484" s="49"/>
      <c r="QEM484" s="49"/>
      <c r="QEN484" s="49"/>
      <c r="QEO484" s="49"/>
      <c r="QEP484" s="49"/>
      <c r="QEQ484" s="49"/>
      <c r="QER484" s="49"/>
      <c r="QES484" s="49"/>
      <c r="QET484" s="49"/>
      <c r="QEU484" s="49"/>
      <c r="QEV484" s="49"/>
      <c r="QEW484" s="49"/>
      <c r="QEX484" s="49"/>
      <c r="QEY484" s="49"/>
      <c r="QEZ484" s="49"/>
      <c r="QFA484" s="49"/>
      <c r="QFB484" s="49"/>
      <c r="QFC484" s="49"/>
      <c r="QFD484" s="49"/>
      <c r="QFE484" s="49"/>
      <c r="QFF484" s="49"/>
      <c r="QFG484" s="49"/>
      <c r="QFH484" s="49"/>
      <c r="QFI484" s="49"/>
      <c r="QFJ484" s="49"/>
      <c r="QFK484" s="49"/>
      <c r="QFL484" s="49"/>
      <c r="QFM484" s="49"/>
      <c r="QFN484" s="49"/>
      <c r="QFO484" s="49"/>
      <c r="QFP484" s="49"/>
      <c r="QFQ484" s="49"/>
      <c r="QFR484" s="49"/>
      <c r="QFS484" s="49"/>
      <c r="QFT484" s="49"/>
      <c r="QFU484" s="49"/>
      <c r="QFV484" s="49"/>
      <c r="QFW484" s="49"/>
      <c r="QFX484" s="49"/>
      <c r="QFY484" s="49"/>
      <c r="QFZ484" s="49"/>
      <c r="QGA484" s="49"/>
      <c r="QGB484" s="49"/>
      <c r="QGC484" s="49"/>
      <c r="QGD484" s="49"/>
      <c r="QGE484" s="49"/>
      <c r="QGF484" s="49"/>
      <c r="QGG484" s="49"/>
      <c r="QGH484" s="49"/>
      <c r="QGI484" s="49"/>
      <c r="QGJ484" s="49"/>
      <c r="QGK484" s="49"/>
      <c r="QGL484" s="49"/>
      <c r="QGM484" s="49"/>
      <c r="QGN484" s="49"/>
      <c r="QGO484" s="49"/>
      <c r="QGP484" s="49"/>
      <c r="QGQ484" s="49"/>
      <c r="QGR484" s="49"/>
      <c r="QGS484" s="49"/>
      <c r="QGT484" s="49"/>
      <c r="QGU484" s="49"/>
      <c r="QGV484" s="49"/>
      <c r="QGW484" s="49"/>
      <c r="QGX484" s="49"/>
      <c r="QGY484" s="49"/>
      <c r="QGZ484" s="49"/>
      <c r="QHA484" s="49"/>
      <c r="QHB484" s="49"/>
      <c r="QHC484" s="49"/>
      <c r="QHD484" s="49"/>
      <c r="QHE484" s="49"/>
      <c r="QHF484" s="49"/>
      <c r="QHG484" s="49"/>
      <c r="QHH484" s="49"/>
      <c r="QHI484" s="49"/>
      <c r="QHJ484" s="49"/>
      <c r="QHK484" s="49"/>
      <c r="QHL484" s="49"/>
      <c r="QHM484" s="49"/>
      <c r="QHN484" s="49"/>
      <c r="QHO484" s="49"/>
      <c r="QHP484" s="49"/>
      <c r="QHQ484" s="49"/>
      <c r="QHR484" s="49"/>
      <c r="QHS484" s="49"/>
      <c r="QHT484" s="49"/>
      <c r="QHU484" s="49"/>
      <c r="QHV484" s="49"/>
      <c r="QHW484" s="49"/>
      <c r="QHX484" s="49"/>
      <c r="QHY484" s="49"/>
      <c r="QHZ484" s="49"/>
      <c r="QIA484" s="49"/>
      <c r="QIB484" s="49"/>
      <c r="QIC484" s="49"/>
      <c r="QID484" s="49"/>
      <c r="QIE484" s="49"/>
      <c r="QIF484" s="49"/>
      <c r="QIG484" s="49"/>
      <c r="QIH484" s="49"/>
      <c r="QII484" s="49"/>
      <c r="QIJ484" s="49"/>
      <c r="QIK484" s="49"/>
      <c r="QIL484" s="49"/>
      <c r="QIM484" s="49"/>
      <c r="QIN484" s="49"/>
      <c r="QIO484" s="49"/>
      <c r="QIP484" s="49"/>
      <c r="QIQ484" s="49"/>
      <c r="QIR484" s="49"/>
      <c r="QIS484" s="49"/>
      <c r="QIT484" s="49"/>
      <c r="QIU484" s="49"/>
      <c r="QIV484" s="49"/>
      <c r="QIW484" s="49"/>
      <c r="QIX484" s="49"/>
      <c r="QIY484" s="49"/>
      <c r="QIZ484" s="49"/>
      <c r="QJA484" s="49"/>
      <c r="QJB484" s="49"/>
      <c r="QJC484" s="49"/>
      <c r="QJD484" s="49"/>
      <c r="QJE484" s="49"/>
      <c r="QJF484" s="49"/>
      <c r="QJG484" s="49"/>
      <c r="QJH484" s="49"/>
      <c r="QJI484" s="49"/>
      <c r="QJJ484" s="49"/>
      <c r="QJK484" s="49"/>
      <c r="QJL484" s="49"/>
      <c r="QJM484" s="49"/>
      <c r="QJN484" s="49"/>
      <c r="QJO484" s="49"/>
      <c r="QJP484" s="49"/>
      <c r="QJQ484" s="49"/>
      <c r="QJR484" s="49"/>
      <c r="QJS484" s="49"/>
      <c r="QJT484" s="49"/>
      <c r="QJU484" s="49"/>
      <c r="QJV484" s="49"/>
      <c r="QJW484" s="49"/>
      <c r="QJX484" s="49"/>
      <c r="QJY484" s="49"/>
      <c r="QJZ484" s="49"/>
      <c r="QKA484" s="49"/>
      <c r="QKB484" s="49"/>
      <c r="QKC484" s="49"/>
      <c r="QKD484" s="49"/>
      <c r="QKE484" s="49"/>
      <c r="QKF484" s="49"/>
      <c r="QKG484" s="49"/>
      <c r="QKH484" s="49"/>
      <c r="QKI484" s="49"/>
      <c r="QKJ484" s="49"/>
      <c r="QKK484" s="49"/>
      <c r="QKL484" s="49"/>
      <c r="QKM484" s="49"/>
      <c r="QKN484" s="49"/>
      <c r="QKO484" s="49"/>
      <c r="QKP484" s="49"/>
      <c r="QKQ484" s="49"/>
      <c r="QKR484" s="49"/>
      <c r="QKS484" s="49"/>
      <c r="QKT484" s="49"/>
      <c r="QKU484" s="49"/>
      <c r="QKV484" s="49"/>
      <c r="QKW484" s="49"/>
      <c r="QKX484" s="49"/>
      <c r="QKY484" s="49"/>
      <c r="QKZ484" s="49"/>
      <c r="QLA484" s="49"/>
      <c r="QLB484" s="49"/>
      <c r="QLC484" s="49"/>
      <c r="QLD484" s="49"/>
      <c r="QLE484" s="49"/>
      <c r="QLF484" s="49"/>
      <c r="QLG484" s="49"/>
      <c r="QLH484" s="49"/>
      <c r="QLI484" s="49"/>
      <c r="QLJ484" s="49"/>
      <c r="QLK484" s="49"/>
      <c r="QLL484" s="49"/>
      <c r="QLM484" s="49"/>
      <c r="QLN484" s="49"/>
      <c r="QLO484" s="49"/>
      <c r="QLP484" s="49"/>
      <c r="QLQ484" s="49"/>
      <c r="QLR484" s="49"/>
      <c r="QLS484" s="49"/>
      <c r="QLT484" s="49"/>
      <c r="QLU484" s="49"/>
      <c r="QLV484" s="49"/>
      <c r="QLW484" s="49"/>
      <c r="QLX484" s="49"/>
      <c r="QLY484" s="49"/>
      <c r="QLZ484" s="49"/>
      <c r="QMA484" s="49"/>
      <c r="QMB484" s="49"/>
      <c r="QMC484" s="49"/>
      <c r="QMD484" s="49"/>
      <c r="QME484" s="49"/>
      <c r="QMF484" s="49"/>
      <c r="QMG484" s="49"/>
      <c r="QMH484" s="49"/>
      <c r="QMI484" s="49"/>
      <c r="QMJ484" s="49"/>
      <c r="QMK484" s="49"/>
      <c r="QML484" s="49"/>
      <c r="QMM484" s="49"/>
      <c r="QMN484" s="49"/>
      <c r="QMO484" s="49"/>
      <c r="QMP484" s="49"/>
      <c r="QMQ484" s="49"/>
      <c r="QMR484" s="49"/>
      <c r="QMS484" s="49"/>
      <c r="QMT484" s="49"/>
      <c r="QMU484" s="49"/>
      <c r="QMV484" s="49"/>
      <c r="QMW484" s="49"/>
      <c r="QMX484" s="49"/>
      <c r="QMY484" s="49"/>
      <c r="QMZ484" s="49"/>
      <c r="QNA484" s="49"/>
      <c r="QNB484" s="49"/>
      <c r="QNC484" s="49"/>
      <c r="QND484" s="49"/>
      <c r="QNE484" s="49"/>
      <c r="QNF484" s="49"/>
      <c r="QNG484" s="49"/>
      <c r="QNH484" s="49"/>
      <c r="QNI484" s="49"/>
      <c r="QNJ484" s="49"/>
      <c r="QNK484" s="49"/>
      <c r="QNL484" s="49"/>
      <c r="QNM484" s="49"/>
      <c r="QNN484" s="49"/>
      <c r="QNO484" s="49"/>
      <c r="QNP484" s="49"/>
      <c r="QNQ484" s="49"/>
      <c r="QNR484" s="49"/>
      <c r="QNS484" s="49"/>
      <c r="QNT484" s="49"/>
      <c r="QNU484" s="49"/>
      <c r="QNV484" s="49"/>
      <c r="QNW484" s="49"/>
      <c r="QNX484" s="49"/>
      <c r="QNY484" s="49"/>
      <c r="QNZ484" s="49"/>
      <c r="QOA484" s="49"/>
      <c r="QOB484" s="49"/>
      <c r="QOC484" s="49"/>
      <c r="QOD484" s="49"/>
      <c r="QOE484" s="49"/>
      <c r="QOF484" s="49"/>
      <c r="QOG484" s="49"/>
      <c r="QOH484" s="49"/>
      <c r="QOI484" s="49"/>
      <c r="QOJ484" s="49"/>
      <c r="QOK484" s="49"/>
      <c r="QOL484" s="49"/>
      <c r="QOM484" s="49"/>
      <c r="QON484" s="49"/>
      <c r="QOO484" s="49"/>
      <c r="QOP484" s="49"/>
      <c r="QOQ484" s="49"/>
      <c r="QOR484" s="49"/>
      <c r="QOS484" s="49"/>
      <c r="QOT484" s="49"/>
      <c r="QOU484" s="49"/>
      <c r="QOV484" s="49"/>
      <c r="QOW484" s="49"/>
      <c r="QOX484" s="49"/>
      <c r="QOY484" s="49"/>
      <c r="QOZ484" s="49"/>
      <c r="QPA484" s="49"/>
      <c r="QPB484" s="49"/>
      <c r="QPC484" s="49"/>
      <c r="QPD484" s="49"/>
      <c r="QPE484" s="49"/>
      <c r="QPF484" s="49"/>
      <c r="QPG484" s="49"/>
      <c r="QPH484" s="49"/>
      <c r="QPI484" s="49"/>
      <c r="QPJ484" s="49"/>
      <c r="QPK484" s="49"/>
      <c r="QPL484" s="49"/>
      <c r="QPM484" s="49"/>
      <c r="QPN484" s="49"/>
      <c r="QPO484" s="49"/>
      <c r="QPP484" s="49"/>
      <c r="QPQ484" s="49"/>
      <c r="QPR484" s="49"/>
      <c r="QPS484" s="49"/>
      <c r="QPT484" s="49"/>
      <c r="QPU484" s="49"/>
      <c r="QPV484" s="49"/>
      <c r="QPW484" s="49"/>
      <c r="QPX484" s="49"/>
      <c r="QPY484" s="49"/>
      <c r="QPZ484" s="49"/>
      <c r="QQA484" s="49"/>
      <c r="QQB484" s="49"/>
      <c r="QQC484" s="49"/>
      <c r="QQD484" s="49"/>
      <c r="QQE484" s="49"/>
      <c r="QQF484" s="49"/>
      <c r="QQG484" s="49"/>
      <c r="QQH484" s="49"/>
      <c r="QQI484" s="49"/>
      <c r="QQJ484" s="49"/>
      <c r="QQK484" s="49"/>
      <c r="QQL484" s="49"/>
      <c r="QQM484" s="49"/>
      <c r="QQN484" s="49"/>
      <c r="QQO484" s="49"/>
      <c r="QQP484" s="49"/>
      <c r="QQQ484" s="49"/>
      <c r="QQR484" s="49"/>
      <c r="QQS484" s="49"/>
      <c r="QQT484" s="49"/>
      <c r="QQU484" s="49"/>
      <c r="QQV484" s="49"/>
      <c r="QQW484" s="49"/>
      <c r="QQX484" s="49"/>
      <c r="QQY484" s="49"/>
      <c r="QQZ484" s="49"/>
      <c r="QRA484" s="49"/>
      <c r="QRB484" s="49"/>
      <c r="QRC484" s="49"/>
      <c r="QRD484" s="49"/>
      <c r="QRE484" s="49"/>
      <c r="QRF484" s="49"/>
      <c r="QRG484" s="49"/>
      <c r="QRH484" s="49"/>
      <c r="QRI484" s="49"/>
      <c r="QRJ484" s="49"/>
      <c r="QRK484" s="49"/>
      <c r="QRL484" s="49"/>
      <c r="QRM484" s="49"/>
      <c r="QRN484" s="49"/>
      <c r="QRO484" s="49"/>
      <c r="QRP484" s="49"/>
      <c r="QRQ484" s="49"/>
      <c r="QRR484" s="49"/>
      <c r="QRS484" s="49"/>
      <c r="QRT484" s="49"/>
      <c r="QRU484" s="49"/>
      <c r="QRV484" s="49"/>
      <c r="QRW484" s="49"/>
      <c r="QRX484" s="49"/>
      <c r="QRY484" s="49"/>
      <c r="QRZ484" s="49"/>
      <c r="QSA484" s="49"/>
      <c r="QSB484" s="49"/>
      <c r="QSC484" s="49"/>
      <c r="QSD484" s="49"/>
      <c r="QSE484" s="49"/>
      <c r="QSF484" s="49"/>
      <c r="QSG484" s="49"/>
      <c r="QSH484" s="49"/>
      <c r="QSI484" s="49"/>
      <c r="QSJ484" s="49"/>
      <c r="QSK484" s="49"/>
      <c r="QSL484" s="49"/>
      <c r="QSM484" s="49"/>
      <c r="QSN484" s="49"/>
      <c r="QSO484" s="49"/>
      <c r="QSP484" s="49"/>
      <c r="QSQ484" s="49"/>
      <c r="QSR484" s="49"/>
      <c r="QSS484" s="49"/>
      <c r="QST484" s="49"/>
      <c r="QSU484" s="49"/>
      <c r="QSV484" s="49"/>
      <c r="QSW484" s="49"/>
      <c r="QSX484" s="49"/>
      <c r="QSY484" s="49"/>
      <c r="QSZ484" s="49"/>
      <c r="QTA484" s="49"/>
      <c r="QTB484" s="49"/>
      <c r="QTC484" s="49"/>
      <c r="QTD484" s="49"/>
      <c r="QTE484" s="49"/>
      <c r="QTF484" s="49"/>
      <c r="QTG484" s="49"/>
      <c r="QTH484" s="49"/>
      <c r="QTI484" s="49"/>
      <c r="QTJ484" s="49"/>
      <c r="QTK484" s="49"/>
      <c r="QTL484" s="49"/>
      <c r="QTM484" s="49"/>
      <c r="QTN484" s="49"/>
      <c r="QTO484" s="49"/>
      <c r="QTP484" s="49"/>
      <c r="QTQ484" s="49"/>
      <c r="QTR484" s="49"/>
      <c r="QTS484" s="49"/>
      <c r="QTT484" s="49"/>
      <c r="QTU484" s="49"/>
      <c r="QTV484" s="49"/>
      <c r="QTW484" s="49"/>
      <c r="QTX484" s="49"/>
      <c r="QTY484" s="49"/>
      <c r="QTZ484" s="49"/>
      <c r="QUA484" s="49"/>
      <c r="QUB484" s="49"/>
      <c r="QUC484" s="49"/>
      <c r="QUD484" s="49"/>
      <c r="QUE484" s="49"/>
      <c r="QUF484" s="49"/>
      <c r="QUG484" s="49"/>
      <c r="QUH484" s="49"/>
      <c r="QUI484" s="49"/>
      <c r="QUJ484" s="49"/>
      <c r="QUK484" s="49"/>
      <c r="QUL484" s="49"/>
      <c r="QUM484" s="49"/>
      <c r="QUN484" s="49"/>
      <c r="QUO484" s="49"/>
      <c r="QUP484" s="49"/>
      <c r="QUQ484" s="49"/>
      <c r="QUR484" s="49"/>
      <c r="QUS484" s="49"/>
      <c r="QUT484" s="49"/>
      <c r="QUU484" s="49"/>
      <c r="QUV484" s="49"/>
      <c r="QUW484" s="49"/>
      <c r="QUX484" s="49"/>
      <c r="QUY484" s="49"/>
      <c r="QUZ484" s="49"/>
      <c r="QVA484" s="49"/>
      <c r="QVB484" s="49"/>
      <c r="QVC484" s="49"/>
      <c r="QVD484" s="49"/>
      <c r="QVE484" s="49"/>
      <c r="QVF484" s="49"/>
      <c r="QVG484" s="49"/>
      <c r="QVH484" s="49"/>
      <c r="QVI484" s="49"/>
      <c r="QVJ484" s="49"/>
      <c r="QVK484" s="49"/>
      <c r="QVL484" s="49"/>
      <c r="QVM484" s="49"/>
      <c r="QVN484" s="49"/>
      <c r="QVO484" s="49"/>
      <c r="QVP484" s="49"/>
      <c r="QVQ484" s="49"/>
      <c r="QVR484" s="49"/>
      <c r="QVS484" s="49"/>
      <c r="QVT484" s="49"/>
      <c r="QVU484" s="49"/>
      <c r="QVV484" s="49"/>
      <c r="QVW484" s="49"/>
      <c r="QVX484" s="49"/>
      <c r="QVY484" s="49"/>
      <c r="QVZ484" s="49"/>
      <c r="QWA484" s="49"/>
      <c r="QWB484" s="49"/>
      <c r="QWC484" s="49"/>
      <c r="QWD484" s="49"/>
      <c r="QWE484" s="49"/>
      <c r="QWF484" s="49"/>
      <c r="QWG484" s="49"/>
      <c r="QWH484" s="49"/>
      <c r="QWI484" s="49"/>
      <c r="QWJ484" s="49"/>
      <c r="QWK484" s="49"/>
      <c r="QWL484" s="49"/>
      <c r="QWM484" s="49"/>
      <c r="QWN484" s="49"/>
      <c r="QWO484" s="49"/>
      <c r="QWP484" s="49"/>
      <c r="QWQ484" s="49"/>
      <c r="QWR484" s="49"/>
      <c r="QWS484" s="49"/>
      <c r="QWT484" s="49"/>
      <c r="QWU484" s="49"/>
      <c r="QWV484" s="49"/>
      <c r="QWW484" s="49"/>
      <c r="QWX484" s="49"/>
      <c r="QWY484" s="49"/>
      <c r="QWZ484" s="49"/>
      <c r="QXA484" s="49"/>
      <c r="QXB484" s="49"/>
      <c r="QXC484" s="49"/>
      <c r="QXD484" s="49"/>
      <c r="QXE484" s="49"/>
      <c r="QXF484" s="49"/>
      <c r="QXG484" s="49"/>
      <c r="QXH484" s="49"/>
      <c r="QXI484" s="49"/>
      <c r="QXJ484" s="49"/>
      <c r="QXK484" s="49"/>
      <c r="QXL484" s="49"/>
      <c r="QXM484" s="49"/>
      <c r="QXN484" s="49"/>
      <c r="QXO484" s="49"/>
      <c r="QXP484" s="49"/>
      <c r="QXQ484" s="49"/>
      <c r="QXR484" s="49"/>
      <c r="QXS484" s="49"/>
      <c r="QXT484" s="49"/>
      <c r="QXU484" s="49"/>
      <c r="QXV484" s="49"/>
      <c r="QXW484" s="49"/>
      <c r="QXX484" s="49"/>
      <c r="QXY484" s="49"/>
      <c r="QXZ484" s="49"/>
      <c r="QYA484" s="49"/>
      <c r="QYB484" s="49"/>
      <c r="QYC484" s="49"/>
      <c r="QYD484" s="49"/>
      <c r="QYE484" s="49"/>
      <c r="QYF484" s="49"/>
      <c r="QYG484" s="49"/>
      <c r="QYH484" s="49"/>
      <c r="QYI484" s="49"/>
      <c r="QYJ484" s="49"/>
      <c r="QYK484" s="49"/>
      <c r="QYL484" s="49"/>
      <c r="QYM484" s="49"/>
      <c r="QYN484" s="49"/>
      <c r="QYO484" s="49"/>
      <c r="QYP484" s="49"/>
      <c r="QYQ484" s="49"/>
      <c r="QYR484" s="49"/>
      <c r="QYS484" s="49"/>
      <c r="QYT484" s="49"/>
      <c r="QYU484" s="49"/>
      <c r="QYV484" s="49"/>
      <c r="QYW484" s="49"/>
      <c r="QYX484" s="49"/>
      <c r="QYY484" s="49"/>
      <c r="QYZ484" s="49"/>
      <c r="QZA484" s="49"/>
      <c r="QZB484" s="49"/>
      <c r="QZC484" s="49"/>
      <c r="QZD484" s="49"/>
      <c r="QZE484" s="49"/>
      <c r="QZF484" s="49"/>
      <c r="QZG484" s="49"/>
      <c r="QZH484" s="49"/>
      <c r="QZI484" s="49"/>
      <c r="QZJ484" s="49"/>
      <c r="QZK484" s="49"/>
      <c r="QZL484" s="49"/>
      <c r="QZM484" s="49"/>
      <c r="QZN484" s="49"/>
      <c r="QZO484" s="49"/>
      <c r="QZP484" s="49"/>
      <c r="QZQ484" s="49"/>
      <c r="QZR484" s="49"/>
      <c r="QZS484" s="49"/>
      <c r="QZT484" s="49"/>
      <c r="QZU484" s="49"/>
      <c r="QZV484" s="49"/>
      <c r="QZW484" s="49"/>
      <c r="QZX484" s="49"/>
      <c r="QZY484" s="49"/>
      <c r="QZZ484" s="49"/>
      <c r="RAA484" s="49"/>
      <c r="RAB484" s="49"/>
      <c r="RAC484" s="49"/>
      <c r="RAD484" s="49"/>
      <c r="RAE484" s="49"/>
      <c r="RAF484" s="49"/>
      <c r="RAG484" s="49"/>
      <c r="RAH484" s="49"/>
      <c r="RAI484" s="49"/>
      <c r="RAJ484" s="49"/>
      <c r="RAK484" s="49"/>
      <c r="RAL484" s="49"/>
      <c r="RAM484" s="49"/>
      <c r="RAN484" s="49"/>
      <c r="RAO484" s="49"/>
      <c r="RAP484" s="49"/>
      <c r="RAQ484" s="49"/>
      <c r="RAR484" s="49"/>
      <c r="RAS484" s="49"/>
      <c r="RAT484" s="49"/>
      <c r="RAU484" s="49"/>
      <c r="RAV484" s="49"/>
      <c r="RAW484" s="49"/>
      <c r="RAX484" s="49"/>
      <c r="RAY484" s="49"/>
      <c r="RAZ484" s="49"/>
      <c r="RBA484" s="49"/>
      <c r="RBB484" s="49"/>
      <c r="RBC484" s="49"/>
      <c r="RBD484" s="49"/>
      <c r="RBE484" s="49"/>
      <c r="RBF484" s="49"/>
      <c r="RBG484" s="49"/>
      <c r="RBH484" s="49"/>
      <c r="RBI484" s="49"/>
      <c r="RBJ484" s="49"/>
      <c r="RBK484" s="49"/>
      <c r="RBL484" s="49"/>
      <c r="RBM484" s="49"/>
      <c r="RBN484" s="49"/>
      <c r="RBO484" s="49"/>
      <c r="RBP484" s="49"/>
      <c r="RBQ484" s="49"/>
      <c r="RBR484" s="49"/>
      <c r="RBS484" s="49"/>
      <c r="RBT484" s="49"/>
      <c r="RBU484" s="49"/>
      <c r="RBV484" s="49"/>
      <c r="RBW484" s="49"/>
      <c r="RBX484" s="49"/>
      <c r="RBY484" s="49"/>
      <c r="RBZ484" s="49"/>
      <c r="RCA484" s="49"/>
      <c r="RCB484" s="49"/>
      <c r="RCC484" s="49"/>
      <c r="RCD484" s="49"/>
      <c r="RCE484" s="49"/>
      <c r="RCF484" s="49"/>
      <c r="RCG484" s="49"/>
      <c r="RCH484" s="49"/>
      <c r="RCI484" s="49"/>
      <c r="RCJ484" s="49"/>
      <c r="RCK484" s="49"/>
      <c r="RCL484" s="49"/>
      <c r="RCM484" s="49"/>
      <c r="RCN484" s="49"/>
      <c r="RCO484" s="49"/>
      <c r="RCP484" s="49"/>
      <c r="RCQ484" s="49"/>
      <c r="RCR484" s="49"/>
      <c r="RCS484" s="49"/>
      <c r="RCT484" s="49"/>
      <c r="RCU484" s="49"/>
      <c r="RCV484" s="49"/>
      <c r="RCW484" s="49"/>
      <c r="RCX484" s="49"/>
      <c r="RCY484" s="49"/>
      <c r="RCZ484" s="49"/>
      <c r="RDA484" s="49"/>
      <c r="RDB484" s="49"/>
      <c r="RDC484" s="49"/>
      <c r="RDD484" s="49"/>
      <c r="RDE484" s="49"/>
      <c r="RDF484" s="49"/>
      <c r="RDG484" s="49"/>
      <c r="RDH484" s="49"/>
      <c r="RDI484" s="49"/>
      <c r="RDJ484" s="49"/>
      <c r="RDK484" s="49"/>
      <c r="RDL484" s="49"/>
      <c r="RDM484" s="49"/>
      <c r="RDN484" s="49"/>
      <c r="RDO484" s="49"/>
      <c r="RDP484" s="49"/>
      <c r="RDQ484" s="49"/>
      <c r="RDR484" s="49"/>
      <c r="RDS484" s="49"/>
      <c r="RDT484" s="49"/>
      <c r="RDU484" s="49"/>
      <c r="RDV484" s="49"/>
      <c r="RDW484" s="49"/>
      <c r="RDX484" s="49"/>
      <c r="RDY484" s="49"/>
      <c r="RDZ484" s="49"/>
      <c r="REA484" s="49"/>
      <c r="REB484" s="49"/>
      <c r="REC484" s="49"/>
      <c r="RED484" s="49"/>
      <c r="REE484" s="49"/>
      <c r="REF484" s="49"/>
      <c r="REG484" s="49"/>
      <c r="REH484" s="49"/>
      <c r="REI484" s="49"/>
      <c r="REJ484" s="49"/>
      <c r="REK484" s="49"/>
      <c r="REL484" s="49"/>
      <c r="REM484" s="49"/>
      <c r="REN484" s="49"/>
      <c r="REO484" s="49"/>
      <c r="REP484" s="49"/>
      <c r="REQ484" s="49"/>
      <c r="RER484" s="49"/>
      <c r="RES484" s="49"/>
      <c r="RET484" s="49"/>
      <c r="REU484" s="49"/>
      <c r="REV484" s="49"/>
      <c r="REW484" s="49"/>
      <c r="REX484" s="49"/>
      <c r="REY484" s="49"/>
      <c r="REZ484" s="49"/>
      <c r="RFA484" s="49"/>
      <c r="RFB484" s="49"/>
      <c r="RFC484" s="49"/>
      <c r="RFD484" s="49"/>
      <c r="RFE484" s="49"/>
      <c r="RFF484" s="49"/>
      <c r="RFG484" s="49"/>
      <c r="RFH484" s="49"/>
      <c r="RFI484" s="49"/>
      <c r="RFJ484" s="49"/>
      <c r="RFK484" s="49"/>
      <c r="RFL484" s="49"/>
      <c r="RFM484" s="49"/>
      <c r="RFN484" s="49"/>
      <c r="RFO484" s="49"/>
      <c r="RFP484" s="49"/>
      <c r="RFQ484" s="49"/>
      <c r="RFR484" s="49"/>
      <c r="RFS484" s="49"/>
      <c r="RFT484" s="49"/>
      <c r="RFU484" s="49"/>
      <c r="RFV484" s="49"/>
      <c r="RFW484" s="49"/>
      <c r="RFX484" s="49"/>
      <c r="RFY484" s="49"/>
      <c r="RFZ484" s="49"/>
      <c r="RGA484" s="49"/>
      <c r="RGB484" s="49"/>
      <c r="RGC484" s="49"/>
      <c r="RGD484" s="49"/>
      <c r="RGE484" s="49"/>
      <c r="RGF484" s="49"/>
      <c r="RGG484" s="49"/>
      <c r="RGH484" s="49"/>
      <c r="RGI484" s="49"/>
      <c r="RGJ484" s="49"/>
      <c r="RGK484" s="49"/>
      <c r="RGL484" s="49"/>
      <c r="RGM484" s="49"/>
      <c r="RGN484" s="49"/>
      <c r="RGO484" s="49"/>
      <c r="RGP484" s="49"/>
      <c r="RGQ484" s="49"/>
      <c r="RGR484" s="49"/>
      <c r="RGS484" s="49"/>
      <c r="RGT484" s="49"/>
      <c r="RGU484" s="49"/>
      <c r="RGV484" s="49"/>
      <c r="RGW484" s="49"/>
      <c r="RGX484" s="49"/>
      <c r="RGY484" s="49"/>
      <c r="RGZ484" s="49"/>
      <c r="RHA484" s="49"/>
      <c r="RHB484" s="49"/>
      <c r="RHC484" s="49"/>
      <c r="RHD484" s="49"/>
      <c r="RHE484" s="49"/>
      <c r="RHF484" s="49"/>
      <c r="RHG484" s="49"/>
      <c r="RHH484" s="49"/>
      <c r="RHI484" s="49"/>
      <c r="RHJ484" s="49"/>
      <c r="RHK484" s="49"/>
      <c r="RHL484" s="49"/>
      <c r="RHM484" s="49"/>
      <c r="RHN484" s="49"/>
      <c r="RHO484" s="49"/>
      <c r="RHP484" s="49"/>
      <c r="RHQ484" s="49"/>
      <c r="RHR484" s="49"/>
      <c r="RHS484" s="49"/>
      <c r="RHT484" s="49"/>
      <c r="RHU484" s="49"/>
      <c r="RHV484" s="49"/>
      <c r="RHW484" s="49"/>
      <c r="RHX484" s="49"/>
      <c r="RHY484" s="49"/>
      <c r="RHZ484" s="49"/>
      <c r="RIA484" s="49"/>
      <c r="RIB484" s="49"/>
      <c r="RIC484" s="49"/>
      <c r="RID484" s="49"/>
      <c r="RIE484" s="49"/>
      <c r="RIF484" s="49"/>
      <c r="RIG484" s="49"/>
      <c r="RIH484" s="49"/>
      <c r="RII484" s="49"/>
      <c r="RIJ484" s="49"/>
      <c r="RIK484" s="49"/>
      <c r="RIL484" s="49"/>
      <c r="RIM484" s="49"/>
      <c r="RIN484" s="49"/>
      <c r="RIO484" s="49"/>
      <c r="RIP484" s="49"/>
      <c r="RIQ484" s="49"/>
      <c r="RIR484" s="49"/>
      <c r="RIS484" s="49"/>
      <c r="RIT484" s="49"/>
      <c r="RIU484" s="49"/>
      <c r="RIV484" s="49"/>
      <c r="RIW484" s="49"/>
      <c r="RIX484" s="49"/>
      <c r="RIY484" s="49"/>
      <c r="RIZ484" s="49"/>
      <c r="RJA484" s="49"/>
      <c r="RJB484" s="49"/>
      <c r="RJC484" s="49"/>
      <c r="RJD484" s="49"/>
      <c r="RJE484" s="49"/>
      <c r="RJF484" s="49"/>
      <c r="RJG484" s="49"/>
      <c r="RJH484" s="49"/>
      <c r="RJI484" s="49"/>
      <c r="RJJ484" s="49"/>
      <c r="RJK484" s="49"/>
      <c r="RJL484" s="49"/>
      <c r="RJM484" s="49"/>
      <c r="RJN484" s="49"/>
      <c r="RJO484" s="49"/>
      <c r="RJP484" s="49"/>
      <c r="RJQ484" s="49"/>
      <c r="RJR484" s="49"/>
      <c r="RJS484" s="49"/>
      <c r="RJT484" s="49"/>
      <c r="RJU484" s="49"/>
      <c r="RJV484" s="49"/>
      <c r="RJW484" s="49"/>
      <c r="RJX484" s="49"/>
      <c r="RJY484" s="49"/>
      <c r="RJZ484" s="49"/>
      <c r="RKA484" s="49"/>
      <c r="RKB484" s="49"/>
      <c r="RKC484" s="49"/>
      <c r="RKD484" s="49"/>
      <c r="RKE484" s="49"/>
      <c r="RKF484" s="49"/>
      <c r="RKG484" s="49"/>
      <c r="RKH484" s="49"/>
      <c r="RKI484" s="49"/>
      <c r="RKJ484" s="49"/>
      <c r="RKK484" s="49"/>
      <c r="RKL484" s="49"/>
      <c r="RKM484" s="49"/>
      <c r="RKN484" s="49"/>
      <c r="RKO484" s="49"/>
      <c r="RKP484" s="49"/>
      <c r="RKQ484" s="49"/>
      <c r="RKR484" s="49"/>
      <c r="RKS484" s="49"/>
      <c r="RKT484" s="49"/>
      <c r="RKU484" s="49"/>
      <c r="RKV484" s="49"/>
      <c r="RKW484" s="49"/>
      <c r="RKX484" s="49"/>
      <c r="RKY484" s="49"/>
      <c r="RKZ484" s="49"/>
      <c r="RLA484" s="49"/>
      <c r="RLB484" s="49"/>
      <c r="RLC484" s="49"/>
      <c r="RLD484" s="49"/>
      <c r="RLE484" s="49"/>
      <c r="RLF484" s="49"/>
      <c r="RLG484" s="49"/>
      <c r="RLH484" s="49"/>
      <c r="RLI484" s="49"/>
      <c r="RLJ484" s="49"/>
      <c r="RLK484" s="49"/>
      <c r="RLL484" s="49"/>
      <c r="RLM484" s="49"/>
      <c r="RLN484" s="49"/>
      <c r="RLO484" s="49"/>
      <c r="RLP484" s="49"/>
      <c r="RLQ484" s="49"/>
      <c r="RLR484" s="49"/>
      <c r="RLS484" s="49"/>
      <c r="RLT484" s="49"/>
      <c r="RLU484" s="49"/>
      <c r="RLV484" s="49"/>
      <c r="RLW484" s="49"/>
      <c r="RLX484" s="49"/>
      <c r="RLY484" s="49"/>
      <c r="RLZ484" s="49"/>
      <c r="RMA484" s="49"/>
      <c r="RMB484" s="49"/>
      <c r="RMC484" s="49"/>
      <c r="RMD484" s="49"/>
      <c r="RME484" s="49"/>
      <c r="RMF484" s="49"/>
      <c r="RMG484" s="49"/>
      <c r="RMH484" s="49"/>
      <c r="RMI484" s="49"/>
      <c r="RMJ484" s="49"/>
      <c r="RMK484" s="49"/>
      <c r="RML484" s="49"/>
      <c r="RMM484" s="49"/>
      <c r="RMN484" s="49"/>
      <c r="RMO484" s="49"/>
      <c r="RMP484" s="49"/>
      <c r="RMQ484" s="49"/>
      <c r="RMR484" s="49"/>
      <c r="RMS484" s="49"/>
      <c r="RMT484" s="49"/>
      <c r="RMU484" s="49"/>
      <c r="RMV484" s="49"/>
      <c r="RMW484" s="49"/>
      <c r="RMX484" s="49"/>
      <c r="RMY484" s="49"/>
      <c r="RMZ484" s="49"/>
      <c r="RNA484" s="49"/>
      <c r="RNB484" s="49"/>
      <c r="RNC484" s="49"/>
      <c r="RND484" s="49"/>
      <c r="RNE484" s="49"/>
      <c r="RNF484" s="49"/>
      <c r="RNG484" s="49"/>
      <c r="RNH484" s="49"/>
      <c r="RNI484" s="49"/>
      <c r="RNJ484" s="49"/>
      <c r="RNK484" s="49"/>
      <c r="RNL484" s="49"/>
      <c r="RNM484" s="49"/>
      <c r="RNN484" s="49"/>
      <c r="RNO484" s="49"/>
      <c r="RNP484" s="49"/>
      <c r="RNQ484" s="49"/>
      <c r="RNR484" s="49"/>
      <c r="RNS484" s="49"/>
      <c r="RNT484" s="49"/>
      <c r="RNU484" s="49"/>
      <c r="RNV484" s="49"/>
      <c r="RNW484" s="49"/>
      <c r="RNX484" s="49"/>
      <c r="RNY484" s="49"/>
      <c r="RNZ484" s="49"/>
      <c r="ROA484" s="49"/>
      <c r="ROB484" s="49"/>
      <c r="ROC484" s="49"/>
      <c r="ROD484" s="49"/>
      <c r="ROE484" s="49"/>
      <c r="ROF484" s="49"/>
      <c r="ROG484" s="49"/>
      <c r="ROH484" s="49"/>
      <c r="ROI484" s="49"/>
      <c r="ROJ484" s="49"/>
      <c r="ROK484" s="49"/>
      <c r="ROL484" s="49"/>
      <c r="ROM484" s="49"/>
      <c r="RON484" s="49"/>
      <c r="ROO484" s="49"/>
      <c r="ROP484" s="49"/>
      <c r="ROQ484" s="49"/>
      <c r="ROR484" s="49"/>
      <c r="ROS484" s="49"/>
      <c r="ROT484" s="49"/>
      <c r="ROU484" s="49"/>
      <c r="ROV484" s="49"/>
      <c r="ROW484" s="49"/>
      <c r="ROX484" s="49"/>
      <c r="ROY484" s="49"/>
      <c r="ROZ484" s="49"/>
      <c r="RPA484" s="49"/>
      <c r="RPB484" s="49"/>
      <c r="RPC484" s="49"/>
      <c r="RPD484" s="49"/>
      <c r="RPE484" s="49"/>
      <c r="RPF484" s="49"/>
      <c r="RPG484" s="49"/>
      <c r="RPH484" s="49"/>
      <c r="RPI484" s="49"/>
      <c r="RPJ484" s="49"/>
      <c r="RPK484" s="49"/>
      <c r="RPL484" s="49"/>
      <c r="RPM484" s="49"/>
      <c r="RPN484" s="49"/>
      <c r="RPO484" s="49"/>
      <c r="RPP484" s="49"/>
      <c r="RPQ484" s="49"/>
      <c r="RPR484" s="49"/>
      <c r="RPS484" s="49"/>
      <c r="RPT484" s="49"/>
      <c r="RPU484" s="49"/>
      <c r="RPV484" s="49"/>
      <c r="RPW484" s="49"/>
      <c r="RPX484" s="49"/>
      <c r="RPY484" s="49"/>
      <c r="RPZ484" s="49"/>
      <c r="RQA484" s="49"/>
      <c r="RQB484" s="49"/>
      <c r="RQC484" s="49"/>
      <c r="RQD484" s="49"/>
      <c r="RQE484" s="49"/>
      <c r="RQF484" s="49"/>
      <c r="RQG484" s="49"/>
      <c r="RQH484" s="49"/>
      <c r="RQI484" s="49"/>
      <c r="RQJ484" s="49"/>
      <c r="RQK484" s="49"/>
      <c r="RQL484" s="49"/>
      <c r="RQM484" s="49"/>
      <c r="RQN484" s="49"/>
      <c r="RQO484" s="49"/>
      <c r="RQP484" s="49"/>
      <c r="RQQ484" s="49"/>
      <c r="RQR484" s="49"/>
      <c r="RQS484" s="49"/>
      <c r="RQT484" s="49"/>
      <c r="RQU484" s="49"/>
      <c r="RQV484" s="49"/>
      <c r="RQW484" s="49"/>
      <c r="RQX484" s="49"/>
      <c r="RQY484" s="49"/>
      <c r="RQZ484" s="49"/>
      <c r="RRA484" s="49"/>
      <c r="RRB484" s="49"/>
      <c r="RRC484" s="49"/>
      <c r="RRD484" s="49"/>
      <c r="RRE484" s="49"/>
      <c r="RRF484" s="49"/>
      <c r="RRG484" s="49"/>
      <c r="RRH484" s="49"/>
      <c r="RRI484" s="49"/>
      <c r="RRJ484" s="49"/>
      <c r="RRK484" s="49"/>
      <c r="RRL484" s="49"/>
      <c r="RRM484" s="49"/>
      <c r="RRN484" s="49"/>
      <c r="RRO484" s="49"/>
      <c r="RRP484" s="49"/>
      <c r="RRQ484" s="49"/>
      <c r="RRR484" s="49"/>
      <c r="RRS484" s="49"/>
      <c r="RRT484" s="49"/>
      <c r="RRU484" s="49"/>
      <c r="RRV484" s="49"/>
      <c r="RRW484" s="49"/>
      <c r="RRX484" s="49"/>
      <c r="RRY484" s="49"/>
      <c r="RRZ484" s="49"/>
      <c r="RSA484" s="49"/>
      <c r="RSB484" s="49"/>
      <c r="RSC484" s="49"/>
      <c r="RSD484" s="49"/>
      <c r="RSE484" s="49"/>
      <c r="RSF484" s="49"/>
      <c r="RSG484" s="49"/>
      <c r="RSH484" s="49"/>
      <c r="RSI484" s="49"/>
      <c r="RSJ484" s="49"/>
      <c r="RSK484" s="49"/>
      <c r="RSL484" s="49"/>
      <c r="RSM484" s="49"/>
      <c r="RSN484" s="49"/>
      <c r="RSO484" s="49"/>
      <c r="RSP484" s="49"/>
      <c r="RSQ484" s="49"/>
      <c r="RSR484" s="49"/>
      <c r="RSS484" s="49"/>
      <c r="RST484" s="49"/>
      <c r="RSU484" s="49"/>
      <c r="RSV484" s="49"/>
      <c r="RSW484" s="49"/>
      <c r="RSX484" s="49"/>
      <c r="RSY484" s="49"/>
      <c r="RSZ484" s="49"/>
      <c r="RTA484" s="49"/>
      <c r="RTB484" s="49"/>
      <c r="RTC484" s="49"/>
      <c r="RTD484" s="49"/>
      <c r="RTE484" s="49"/>
      <c r="RTF484" s="49"/>
      <c r="RTG484" s="49"/>
      <c r="RTH484" s="49"/>
      <c r="RTI484" s="49"/>
      <c r="RTJ484" s="49"/>
      <c r="RTK484" s="49"/>
      <c r="RTL484" s="49"/>
      <c r="RTM484" s="49"/>
      <c r="RTN484" s="49"/>
      <c r="RTO484" s="49"/>
      <c r="RTP484" s="49"/>
      <c r="RTQ484" s="49"/>
      <c r="RTR484" s="49"/>
      <c r="RTS484" s="49"/>
      <c r="RTT484" s="49"/>
      <c r="RTU484" s="49"/>
      <c r="RTV484" s="49"/>
      <c r="RTW484" s="49"/>
      <c r="RTX484" s="49"/>
      <c r="RTY484" s="49"/>
      <c r="RTZ484" s="49"/>
      <c r="RUA484" s="49"/>
      <c r="RUB484" s="49"/>
      <c r="RUC484" s="49"/>
      <c r="RUD484" s="49"/>
      <c r="RUE484" s="49"/>
      <c r="RUF484" s="49"/>
      <c r="RUG484" s="49"/>
      <c r="RUH484" s="49"/>
      <c r="RUI484" s="49"/>
      <c r="RUJ484" s="49"/>
      <c r="RUK484" s="49"/>
      <c r="RUL484" s="49"/>
      <c r="RUM484" s="49"/>
      <c r="RUN484" s="49"/>
      <c r="RUO484" s="49"/>
      <c r="RUP484" s="49"/>
      <c r="RUQ484" s="49"/>
      <c r="RUR484" s="49"/>
      <c r="RUS484" s="49"/>
      <c r="RUT484" s="49"/>
      <c r="RUU484" s="49"/>
      <c r="RUV484" s="49"/>
      <c r="RUW484" s="49"/>
      <c r="RUX484" s="49"/>
      <c r="RUY484" s="49"/>
      <c r="RUZ484" s="49"/>
      <c r="RVA484" s="49"/>
      <c r="RVB484" s="49"/>
      <c r="RVC484" s="49"/>
      <c r="RVD484" s="49"/>
      <c r="RVE484" s="49"/>
      <c r="RVF484" s="49"/>
      <c r="RVG484" s="49"/>
      <c r="RVH484" s="49"/>
      <c r="RVI484" s="49"/>
      <c r="RVJ484" s="49"/>
      <c r="RVK484" s="49"/>
      <c r="RVL484" s="49"/>
      <c r="RVM484" s="49"/>
      <c r="RVN484" s="49"/>
      <c r="RVO484" s="49"/>
      <c r="RVP484" s="49"/>
      <c r="RVQ484" s="49"/>
      <c r="RVR484" s="49"/>
      <c r="RVS484" s="49"/>
      <c r="RVT484" s="49"/>
      <c r="RVU484" s="49"/>
      <c r="RVV484" s="49"/>
      <c r="RVW484" s="49"/>
      <c r="RVX484" s="49"/>
      <c r="RVY484" s="49"/>
      <c r="RVZ484" s="49"/>
      <c r="RWA484" s="49"/>
      <c r="RWB484" s="49"/>
      <c r="RWC484" s="49"/>
      <c r="RWD484" s="49"/>
      <c r="RWE484" s="49"/>
      <c r="RWF484" s="49"/>
      <c r="RWG484" s="49"/>
      <c r="RWH484" s="49"/>
      <c r="RWI484" s="49"/>
      <c r="RWJ484" s="49"/>
      <c r="RWK484" s="49"/>
      <c r="RWL484" s="49"/>
      <c r="RWM484" s="49"/>
      <c r="RWN484" s="49"/>
      <c r="RWO484" s="49"/>
      <c r="RWP484" s="49"/>
      <c r="RWQ484" s="49"/>
      <c r="RWR484" s="49"/>
      <c r="RWS484" s="49"/>
      <c r="RWT484" s="49"/>
      <c r="RWU484" s="49"/>
      <c r="RWV484" s="49"/>
      <c r="RWW484" s="49"/>
      <c r="RWX484" s="49"/>
      <c r="RWY484" s="49"/>
      <c r="RWZ484" s="49"/>
      <c r="RXA484" s="49"/>
      <c r="RXB484" s="49"/>
      <c r="RXC484" s="49"/>
      <c r="RXD484" s="49"/>
      <c r="RXE484" s="49"/>
      <c r="RXF484" s="49"/>
      <c r="RXG484" s="49"/>
      <c r="RXH484" s="49"/>
      <c r="RXI484" s="49"/>
      <c r="RXJ484" s="49"/>
      <c r="RXK484" s="49"/>
      <c r="RXL484" s="49"/>
      <c r="RXM484" s="49"/>
      <c r="RXN484" s="49"/>
      <c r="RXO484" s="49"/>
      <c r="RXP484" s="49"/>
      <c r="RXQ484" s="49"/>
      <c r="RXR484" s="49"/>
      <c r="RXS484" s="49"/>
      <c r="RXT484" s="49"/>
      <c r="RXU484" s="49"/>
      <c r="RXV484" s="49"/>
      <c r="RXW484" s="49"/>
      <c r="RXX484" s="49"/>
      <c r="RXY484" s="49"/>
      <c r="RXZ484" s="49"/>
      <c r="RYA484" s="49"/>
      <c r="RYB484" s="49"/>
      <c r="RYC484" s="49"/>
      <c r="RYD484" s="49"/>
      <c r="RYE484" s="49"/>
      <c r="RYF484" s="49"/>
      <c r="RYG484" s="49"/>
      <c r="RYH484" s="49"/>
      <c r="RYI484" s="49"/>
      <c r="RYJ484" s="49"/>
      <c r="RYK484" s="49"/>
      <c r="RYL484" s="49"/>
      <c r="RYM484" s="49"/>
      <c r="RYN484" s="49"/>
      <c r="RYO484" s="49"/>
      <c r="RYP484" s="49"/>
      <c r="RYQ484" s="49"/>
      <c r="RYR484" s="49"/>
      <c r="RYS484" s="49"/>
      <c r="RYT484" s="49"/>
      <c r="RYU484" s="49"/>
      <c r="RYV484" s="49"/>
      <c r="RYW484" s="49"/>
      <c r="RYX484" s="49"/>
      <c r="RYY484" s="49"/>
      <c r="RYZ484" s="49"/>
      <c r="RZA484" s="49"/>
    </row>
    <row r="485" spans="1:12845" s="73" customFormat="1" x14ac:dyDescent="0.25">
      <c r="A485" s="16" t="s">
        <v>2060</v>
      </c>
      <c r="B485" s="260">
        <v>44001</v>
      </c>
      <c r="C485" s="388" t="s">
        <v>2215</v>
      </c>
      <c r="D485" s="268" t="s">
        <v>38</v>
      </c>
      <c r="E485" s="49" t="s">
        <v>24</v>
      </c>
      <c r="F485" s="11" t="s">
        <v>25</v>
      </c>
      <c r="G485" s="49" t="s">
        <v>2172</v>
      </c>
      <c r="H485" s="49" t="s">
        <v>1989</v>
      </c>
      <c r="I485" s="144">
        <v>750000</v>
      </c>
      <c r="J485" s="52"/>
      <c r="K485" s="10"/>
      <c r="L485" s="52"/>
      <c r="M485" s="49" t="s">
        <v>67</v>
      </c>
      <c r="N485" s="49" t="s">
        <v>33</v>
      </c>
      <c r="O485" s="60" t="s">
        <v>1891</v>
      </c>
      <c r="P485" s="49" t="s">
        <v>2141</v>
      </c>
      <c r="Q485" s="49" t="s">
        <v>2173</v>
      </c>
      <c r="R485" s="49">
        <v>55420</v>
      </c>
      <c r="S485" s="49">
        <v>44.831665999999998</v>
      </c>
      <c r="T485" s="49">
        <v>-93.291948000000005</v>
      </c>
      <c r="U485" s="49"/>
      <c r="V485" s="49"/>
      <c r="W485" s="49"/>
      <c r="X485" s="42" t="s">
        <v>29</v>
      </c>
      <c r="Y485" s="10">
        <f t="shared" si="7"/>
        <v>2020</v>
      </c>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DQ485" s="49"/>
      <c r="DR485" s="49"/>
      <c r="DS485" s="49"/>
      <c r="DT485" s="49"/>
      <c r="DU485" s="49"/>
      <c r="DV485" s="49"/>
      <c r="DW485" s="49"/>
      <c r="DX485" s="49"/>
      <c r="DY485" s="49"/>
      <c r="DZ485" s="49"/>
      <c r="EA485" s="49"/>
      <c r="EB485" s="49"/>
      <c r="EC485" s="49"/>
      <c r="ED485" s="49"/>
      <c r="EE485" s="49"/>
      <c r="EF485" s="49"/>
      <c r="EG485" s="49"/>
      <c r="EH485" s="49"/>
      <c r="EI485" s="49"/>
      <c r="EJ485" s="49"/>
      <c r="EK485" s="49"/>
      <c r="EL485" s="49"/>
      <c r="EM485" s="49"/>
      <c r="EN485" s="49"/>
      <c r="EO485" s="49"/>
      <c r="EP485" s="49"/>
      <c r="EQ485" s="49"/>
      <c r="ER485" s="49"/>
      <c r="ES485" s="49"/>
      <c r="ET485" s="49"/>
      <c r="EU485" s="49"/>
      <c r="EV485" s="49"/>
      <c r="EW485" s="49"/>
      <c r="EX485" s="49"/>
      <c r="EY485" s="49"/>
      <c r="EZ485" s="49"/>
      <c r="FA485" s="49"/>
      <c r="FB485" s="49"/>
      <c r="FC485" s="49"/>
      <c r="FD485" s="49"/>
      <c r="FE485" s="49"/>
      <c r="FF485" s="49"/>
      <c r="FG485" s="49"/>
      <c r="FH485" s="49"/>
      <c r="FI485" s="49"/>
      <c r="FJ485" s="49"/>
      <c r="FK485" s="49"/>
      <c r="FL485" s="49"/>
      <c r="FM485" s="49"/>
      <c r="FN485" s="49"/>
      <c r="FO485" s="49"/>
      <c r="FP485" s="49"/>
      <c r="FQ485" s="49"/>
      <c r="FR485" s="49"/>
      <c r="FS485" s="49"/>
      <c r="FT485" s="49"/>
      <c r="FU485" s="49"/>
      <c r="FV485" s="49"/>
      <c r="FW485" s="49"/>
      <c r="FX485" s="49"/>
      <c r="FY485" s="49"/>
      <c r="FZ485" s="49"/>
      <c r="GA485" s="49"/>
      <c r="GB485" s="49"/>
      <c r="GC485" s="49"/>
      <c r="GD485" s="49"/>
      <c r="GE485" s="49"/>
      <c r="GF485" s="49"/>
      <c r="GG485" s="49"/>
      <c r="GH485" s="49"/>
      <c r="GI485" s="49"/>
      <c r="GJ485" s="49"/>
      <c r="GK485" s="49"/>
      <c r="GL485" s="49"/>
      <c r="GM485" s="49"/>
      <c r="GN485" s="49"/>
      <c r="GO485" s="49"/>
      <c r="GP485" s="49"/>
      <c r="GQ485" s="49"/>
      <c r="GR485" s="49"/>
      <c r="GS485" s="49"/>
      <c r="GT485" s="49"/>
      <c r="GU485" s="49"/>
      <c r="GV485" s="49"/>
      <c r="GW485" s="49"/>
      <c r="GX485" s="49"/>
      <c r="GY485" s="49"/>
      <c r="GZ485" s="49"/>
      <c r="HA485" s="49"/>
      <c r="HB485" s="49"/>
      <c r="HC485" s="49"/>
      <c r="HD485" s="49"/>
      <c r="HE485" s="49"/>
      <c r="HF485" s="49"/>
      <c r="HG485" s="49"/>
      <c r="HH485" s="49"/>
      <c r="HI485" s="49"/>
      <c r="HJ485" s="49"/>
      <c r="HK485" s="49"/>
      <c r="HL485" s="49"/>
      <c r="HM485" s="49"/>
      <c r="HN485" s="49"/>
      <c r="HO485" s="49"/>
      <c r="HP485" s="49"/>
      <c r="HQ485" s="49"/>
      <c r="HR485" s="49"/>
      <c r="HS485" s="49"/>
      <c r="HT485" s="49"/>
      <c r="HU485" s="49"/>
      <c r="HV485" s="49"/>
      <c r="HW485" s="49"/>
      <c r="HX485" s="49"/>
      <c r="HY485" s="49"/>
      <c r="HZ485" s="49"/>
      <c r="IA485" s="49"/>
      <c r="IB485" s="49"/>
      <c r="IC485" s="49"/>
      <c r="ID485" s="49"/>
      <c r="IE485" s="49"/>
      <c r="IF485" s="49"/>
      <c r="IG485" s="49"/>
      <c r="IH485" s="49"/>
      <c r="II485" s="49"/>
      <c r="IJ485" s="49"/>
      <c r="IK485" s="49"/>
      <c r="IL485" s="49"/>
      <c r="IM485" s="49"/>
      <c r="IN485" s="49"/>
      <c r="IO485" s="49"/>
      <c r="IP485" s="49"/>
      <c r="IQ485" s="49"/>
      <c r="IR485" s="49"/>
      <c r="IS485" s="49"/>
      <c r="IT485" s="49"/>
      <c r="IU485" s="49"/>
      <c r="IV485" s="49"/>
      <c r="IW485" s="49"/>
      <c r="IX485" s="49"/>
      <c r="IY485" s="49"/>
      <c r="IZ485" s="49"/>
      <c r="JA485" s="49"/>
      <c r="JB485" s="49"/>
      <c r="JC485" s="49"/>
      <c r="JD485" s="49"/>
      <c r="JE485" s="49"/>
      <c r="JF485" s="49"/>
      <c r="JG485" s="49"/>
      <c r="JH485" s="49"/>
      <c r="JI485" s="49"/>
      <c r="JJ485" s="49"/>
      <c r="JK485" s="49"/>
      <c r="JL485" s="49"/>
      <c r="JM485" s="49"/>
      <c r="JN485" s="49"/>
      <c r="JO485" s="49"/>
      <c r="JP485" s="49"/>
      <c r="JQ485" s="49"/>
      <c r="JR485" s="49"/>
      <c r="JS485" s="49"/>
      <c r="JT485" s="49"/>
      <c r="JU485" s="49"/>
      <c r="JV485" s="49"/>
      <c r="JW485" s="49"/>
      <c r="JX485" s="49"/>
      <c r="JY485" s="49"/>
      <c r="JZ485" s="49"/>
      <c r="KA485" s="49"/>
      <c r="KB485" s="49"/>
      <c r="KC485" s="49"/>
      <c r="KD485" s="49"/>
      <c r="KE485" s="49"/>
      <c r="KF485" s="49"/>
      <c r="KG485" s="49"/>
      <c r="KH485" s="49"/>
      <c r="KI485" s="49"/>
      <c r="KJ485" s="49"/>
      <c r="KK485" s="49"/>
      <c r="KL485" s="49"/>
      <c r="KM485" s="49"/>
      <c r="KN485" s="49"/>
      <c r="KO485" s="49"/>
      <c r="KP485" s="49"/>
      <c r="KQ485" s="49"/>
      <c r="KR485" s="49"/>
      <c r="KS485" s="49"/>
      <c r="KT485" s="49"/>
      <c r="KU485" s="49"/>
      <c r="KV485" s="49"/>
      <c r="KW485" s="49"/>
      <c r="KX485" s="49"/>
      <c r="KY485" s="49"/>
      <c r="KZ485" s="49"/>
      <c r="LA485" s="49"/>
      <c r="LB485" s="49"/>
      <c r="LC485" s="49"/>
      <c r="LD485" s="49"/>
      <c r="LE485" s="49"/>
      <c r="LF485" s="49"/>
      <c r="LG485" s="49"/>
      <c r="LH485" s="49"/>
      <c r="LI485" s="49"/>
      <c r="LJ485" s="49"/>
      <c r="LK485" s="49"/>
      <c r="LL485" s="49"/>
      <c r="LM485" s="49"/>
      <c r="LN485" s="49"/>
      <c r="LO485" s="49"/>
      <c r="LP485" s="49"/>
      <c r="LQ485" s="49"/>
      <c r="LR485" s="49"/>
      <c r="LS485" s="49"/>
      <c r="LT485" s="49"/>
      <c r="LU485" s="49"/>
      <c r="LV485" s="49"/>
      <c r="LW485" s="49"/>
      <c r="LX485" s="49"/>
      <c r="LY485" s="49"/>
      <c r="LZ485" s="49"/>
      <c r="MA485" s="49"/>
      <c r="MB485" s="49"/>
      <c r="MC485" s="49"/>
      <c r="MD485" s="49"/>
      <c r="ME485" s="49"/>
      <c r="MF485" s="49"/>
      <c r="MG485" s="49"/>
      <c r="MH485" s="49"/>
      <c r="MI485" s="49"/>
      <c r="MJ485" s="49"/>
      <c r="MK485" s="49"/>
      <c r="ML485" s="49"/>
      <c r="MM485" s="49"/>
      <c r="MN485" s="49"/>
      <c r="MO485" s="49"/>
      <c r="MP485" s="49"/>
      <c r="MQ485" s="49"/>
      <c r="MR485" s="49"/>
      <c r="MS485" s="49"/>
      <c r="MT485" s="49"/>
      <c r="MU485" s="49"/>
      <c r="MV485" s="49"/>
      <c r="MW485" s="49"/>
      <c r="MX485" s="49"/>
      <c r="MY485" s="49"/>
      <c r="MZ485" s="49"/>
      <c r="NA485" s="49"/>
      <c r="NB485" s="49"/>
      <c r="NC485" s="49"/>
      <c r="ND485" s="49"/>
      <c r="NE485" s="49"/>
      <c r="NF485" s="49"/>
      <c r="NG485" s="49"/>
      <c r="NH485" s="49"/>
      <c r="NI485" s="49"/>
      <c r="NJ485" s="49"/>
      <c r="NK485" s="49"/>
      <c r="NL485" s="49"/>
      <c r="NM485" s="49"/>
      <c r="NN485" s="49"/>
      <c r="NO485" s="49"/>
      <c r="NP485" s="49"/>
      <c r="NQ485" s="49"/>
      <c r="NR485" s="49"/>
      <c r="NS485" s="49"/>
      <c r="NT485" s="49"/>
      <c r="NU485" s="49"/>
      <c r="NV485" s="49"/>
      <c r="NW485" s="49"/>
      <c r="NX485" s="49"/>
      <c r="NY485" s="49"/>
      <c r="NZ485" s="49"/>
      <c r="OA485" s="49"/>
      <c r="OB485" s="49"/>
      <c r="OC485" s="49"/>
      <c r="OD485" s="49"/>
      <c r="OE485" s="49"/>
      <c r="OF485" s="49"/>
      <c r="OG485" s="49"/>
      <c r="OH485" s="49"/>
      <c r="OI485" s="49"/>
      <c r="OJ485" s="49"/>
      <c r="OK485" s="49"/>
      <c r="OL485" s="49"/>
      <c r="OM485" s="49"/>
      <c r="ON485" s="49"/>
      <c r="OO485" s="49"/>
      <c r="OP485" s="49"/>
      <c r="OQ485" s="49"/>
      <c r="OR485" s="49"/>
      <c r="OS485" s="49"/>
      <c r="OT485" s="49"/>
      <c r="OU485" s="49"/>
      <c r="OV485" s="49"/>
      <c r="OW485" s="49"/>
      <c r="OX485" s="49"/>
      <c r="OY485" s="49"/>
      <c r="OZ485" s="49"/>
      <c r="PA485" s="49"/>
      <c r="PB485" s="49"/>
      <c r="PC485" s="49"/>
      <c r="PD485" s="49"/>
      <c r="PE485" s="49"/>
      <c r="PF485" s="49"/>
      <c r="PG485" s="49"/>
      <c r="PH485" s="49"/>
      <c r="PI485" s="49"/>
      <c r="PJ485" s="49"/>
      <c r="PK485" s="49"/>
      <c r="PL485" s="49"/>
      <c r="PM485" s="49"/>
      <c r="PN485" s="49"/>
      <c r="PO485" s="49"/>
      <c r="PP485" s="49"/>
      <c r="PQ485" s="49"/>
      <c r="PR485" s="49"/>
      <c r="PS485" s="49"/>
      <c r="PT485" s="49"/>
      <c r="PU485" s="49"/>
      <c r="PV485" s="49"/>
      <c r="PW485" s="49"/>
      <c r="PX485" s="49"/>
      <c r="PY485" s="49"/>
      <c r="PZ485" s="49"/>
      <c r="QA485" s="49"/>
      <c r="QB485" s="49"/>
      <c r="QC485" s="49"/>
      <c r="QD485" s="49"/>
      <c r="QE485" s="49"/>
      <c r="QF485" s="49"/>
      <c r="QG485" s="49"/>
      <c r="QH485" s="49"/>
      <c r="QI485" s="49"/>
      <c r="QJ485" s="49"/>
      <c r="QK485" s="49"/>
      <c r="QL485" s="49"/>
      <c r="QM485" s="49"/>
      <c r="QN485" s="49"/>
      <c r="QO485" s="49"/>
      <c r="QP485" s="49"/>
      <c r="QQ485" s="49"/>
      <c r="QR485" s="49"/>
      <c r="QS485" s="49"/>
      <c r="QT485" s="49"/>
      <c r="QU485" s="49"/>
      <c r="QV485" s="49"/>
      <c r="QW485" s="49"/>
      <c r="QX485" s="49"/>
      <c r="QY485" s="49"/>
      <c r="QZ485" s="49"/>
      <c r="RA485" s="49"/>
      <c r="RB485" s="49"/>
      <c r="RC485" s="49"/>
      <c r="RD485" s="49"/>
      <c r="RE485" s="49"/>
      <c r="RF485" s="49"/>
      <c r="RG485" s="49"/>
      <c r="RH485" s="49"/>
      <c r="RI485" s="49"/>
      <c r="RJ485" s="49"/>
      <c r="RK485" s="49"/>
      <c r="RL485" s="49"/>
      <c r="RM485" s="49"/>
      <c r="RN485" s="49"/>
      <c r="RO485" s="49"/>
      <c r="RP485" s="49"/>
      <c r="RQ485" s="49"/>
      <c r="RR485" s="49"/>
      <c r="RS485" s="49"/>
      <c r="RT485" s="49"/>
      <c r="RU485" s="49"/>
      <c r="RV485" s="49"/>
      <c r="RW485" s="49"/>
      <c r="RX485" s="49"/>
      <c r="RY485" s="49"/>
      <c r="RZ485" s="49"/>
      <c r="SA485" s="49"/>
      <c r="SB485" s="49"/>
      <c r="SC485" s="49"/>
      <c r="SD485" s="49"/>
      <c r="SE485" s="49"/>
      <c r="SF485" s="49"/>
      <c r="SG485" s="49"/>
      <c r="SH485" s="49"/>
      <c r="SI485" s="49"/>
      <c r="SJ485" s="49"/>
      <c r="SK485" s="49"/>
      <c r="SL485" s="49"/>
      <c r="SM485" s="49"/>
      <c r="SN485" s="49"/>
      <c r="SO485" s="49"/>
      <c r="SP485" s="49"/>
      <c r="SQ485" s="49"/>
      <c r="SR485" s="49"/>
      <c r="SS485" s="49"/>
      <c r="ST485" s="49"/>
      <c r="SU485" s="49"/>
      <c r="SV485" s="49"/>
      <c r="SW485" s="49"/>
      <c r="SX485" s="49"/>
      <c r="SY485" s="49"/>
      <c r="SZ485" s="49"/>
      <c r="TA485" s="49"/>
      <c r="TB485" s="49"/>
      <c r="TC485" s="49"/>
      <c r="TD485" s="49"/>
      <c r="TE485" s="49"/>
      <c r="TF485" s="49"/>
      <c r="TG485" s="49"/>
      <c r="TH485" s="49"/>
      <c r="TI485" s="49"/>
      <c r="TJ485" s="49"/>
      <c r="TK485" s="49"/>
      <c r="TL485" s="49"/>
      <c r="TM485" s="49"/>
      <c r="TN485" s="49"/>
      <c r="TO485" s="49"/>
      <c r="TP485" s="49"/>
      <c r="TQ485" s="49"/>
      <c r="TR485" s="49"/>
      <c r="TS485" s="49"/>
      <c r="TT485" s="49"/>
      <c r="TU485" s="49"/>
      <c r="TV485" s="49"/>
      <c r="TW485" s="49"/>
      <c r="TX485" s="49"/>
      <c r="TY485" s="49"/>
      <c r="TZ485" s="49"/>
      <c r="UA485" s="49"/>
      <c r="UB485" s="49"/>
      <c r="UC485" s="49"/>
      <c r="UD485" s="49"/>
      <c r="UE485" s="49"/>
      <c r="UF485" s="49"/>
      <c r="UG485" s="49"/>
      <c r="UH485" s="49"/>
      <c r="UI485" s="49"/>
      <c r="UJ485" s="49"/>
      <c r="UK485" s="49"/>
      <c r="UL485" s="49"/>
      <c r="UM485" s="49"/>
      <c r="UN485" s="49"/>
      <c r="UO485" s="49"/>
      <c r="UP485" s="49"/>
      <c r="UQ485" s="49"/>
      <c r="UR485" s="49"/>
      <c r="US485" s="49"/>
      <c r="UT485" s="49"/>
      <c r="UU485" s="49"/>
      <c r="UV485" s="49"/>
      <c r="UW485" s="49"/>
      <c r="UX485" s="49"/>
      <c r="UY485" s="49"/>
      <c r="UZ485" s="49"/>
      <c r="VA485" s="49"/>
      <c r="VB485" s="49"/>
      <c r="VC485" s="49"/>
      <c r="VD485" s="49"/>
      <c r="VE485" s="49"/>
      <c r="VF485" s="49"/>
      <c r="VG485" s="49"/>
      <c r="VH485" s="49"/>
      <c r="VI485" s="49"/>
      <c r="VJ485" s="49"/>
      <c r="VK485" s="49"/>
      <c r="VL485" s="49"/>
      <c r="VM485" s="49"/>
      <c r="VN485" s="49"/>
      <c r="VO485" s="49"/>
      <c r="VP485" s="49"/>
      <c r="VQ485" s="49"/>
      <c r="VR485" s="49"/>
      <c r="VS485" s="49"/>
      <c r="VT485" s="49"/>
      <c r="VU485" s="49"/>
      <c r="VV485" s="49"/>
      <c r="VW485" s="49"/>
      <c r="VX485" s="49"/>
      <c r="VY485" s="49"/>
      <c r="VZ485" s="49"/>
      <c r="WA485" s="49"/>
      <c r="WB485" s="49"/>
      <c r="WC485" s="49"/>
      <c r="WD485" s="49"/>
      <c r="WE485" s="49"/>
      <c r="WF485" s="49"/>
      <c r="WG485" s="49"/>
      <c r="WH485" s="49"/>
      <c r="WI485" s="49"/>
      <c r="WJ485" s="49"/>
      <c r="WK485" s="49"/>
      <c r="WL485" s="49"/>
      <c r="WM485" s="49"/>
      <c r="WN485" s="49"/>
      <c r="WO485" s="49"/>
      <c r="WP485" s="49"/>
      <c r="WQ485" s="49"/>
      <c r="WR485" s="49"/>
      <c r="WS485" s="49"/>
      <c r="WT485" s="49"/>
      <c r="WU485" s="49"/>
      <c r="WV485" s="49"/>
      <c r="WW485" s="49"/>
      <c r="WX485" s="49"/>
      <c r="WY485" s="49"/>
      <c r="WZ485" s="49"/>
      <c r="XA485" s="49"/>
      <c r="XB485" s="49"/>
      <c r="XC485" s="49"/>
      <c r="XD485" s="49"/>
      <c r="XE485" s="49"/>
      <c r="XF485" s="49"/>
      <c r="XG485" s="49"/>
      <c r="XH485" s="49"/>
      <c r="XI485" s="49"/>
      <c r="XJ485" s="49"/>
      <c r="XK485" s="49"/>
      <c r="XL485" s="49"/>
      <c r="XM485" s="49"/>
      <c r="XN485" s="49"/>
      <c r="XO485" s="49"/>
      <c r="XP485" s="49"/>
      <c r="XQ485" s="49"/>
      <c r="XR485" s="49"/>
      <c r="XS485" s="49"/>
      <c r="XT485" s="49"/>
      <c r="XU485" s="49"/>
      <c r="XV485" s="49"/>
      <c r="XW485" s="49"/>
      <c r="XX485" s="49"/>
      <c r="XY485" s="49"/>
      <c r="XZ485" s="49"/>
      <c r="YA485" s="49"/>
      <c r="YB485" s="49"/>
      <c r="YC485" s="49"/>
      <c r="YD485" s="49"/>
      <c r="YE485" s="49"/>
      <c r="YF485" s="49"/>
      <c r="YG485" s="49"/>
      <c r="YH485" s="49"/>
      <c r="YI485" s="49"/>
      <c r="YJ485" s="49"/>
      <c r="YK485" s="49"/>
      <c r="YL485" s="49"/>
      <c r="YM485" s="49"/>
      <c r="YN485" s="49"/>
      <c r="YO485" s="49"/>
      <c r="YP485" s="49"/>
      <c r="YQ485" s="49"/>
      <c r="YR485" s="49"/>
      <c r="YS485" s="49"/>
      <c r="YT485" s="49"/>
      <c r="YU485" s="49"/>
      <c r="YV485" s="49"/>
      <c r="YW485" s="49"/>
      <c r="YX485" s="49"/>
      <c r="YY485" s="49"/>
      <c r="YZ485" s="49"/>
      <c r="ZA485" s="49"/>
      <c r="ZB485" s="49"/>
      <c r="ZC485" s="49"/>
      <c r="ZD485" s="49"/>
      <c r="ZE485" s="49"/>
      <c r="ZF485" s="49"/>
      <c r="ZG485" s="49"/>
      <c r="ZH485" s="49"/>
      <c r="ZI485" s="49"/>
      <c r="ZJ485" s="49"/>
      <c r="ZK485" s="49"/>
      <c r="ZL485" s="49"/>
      <c r="ZM485" s="49"/>
      <c r="ZN485" s="49"/>
      <c r="ZO485" s="49"/>
      <c r="ZP485" s="49"/>
      <c r="ZQ485" s="49"/>
      <c r="ZR485" s="49"/>
      <c r="ZS485" s="49"/>
      <c r="ZT485" s="49"/>
      <c r="ZU485" s="49"/>
      <c r="ZV485" s="49"/>
      <c r="ZW485" s="49"/>
      <c r="ZX485" s="49"/>
      <c r="ZY485" s="49"/>
      <c r="ZZ485" s="49"/>
      <c r="AAA485" s="49"/>
      <c r="AAB485" s="49"/>
      <c r="AAC485" s="49"/>
      <c r="AAD485" s="49"/>
      <c r="AAE485" s="49"/>
      <c r="AAF485" s="49"/>
      <c r="AAG485" s="49"/>
      <c r="AAH485" s="49"/>
      <c r="AAI485" s="49"/>
      <c r="AAJ485" s="49"/>
      <c r="AAK485" s="49"/>
      <c r="AAL485" s="49"/>
      <c r="AAM485" s="49"/>
      <c r="AAN485" s="49"/>
      <c r="AAO485" s="49"/>
      <c r="AAP485" s="49"/>
      <c r="AAQ485" s="49"/>
      <c r="AAR485" s="49"/>
      <c r="AAS485" s="49"/>
      <c r="AAT485" s="49"/>
      <c r="AAU485" s="49"/>
      <c r="AAV485" s="49"/>
      <c r="AAW485" s="49"/>
      <c r="AAX485" s="49"/>
      <c r="AAY485" s="49"/>
      <c r="AAZ485" s="49"/>
      <c r="ABA485" s="49"/>
      <c r="ABB485" s="49"/>
      <c r="ABC485" s="49"/>
      <c r="ABD485" s="49"/>
      <c r="ABE485" s="49"/>
      <c r="ABF485" s="49"/>
      <c r="ABG485" s="49"/>
      <c r="ABH485" s="49"/>
      <c r="ABI485" s="49"/>
      <c r="ABJ485" s="49"/>
      <c r="ABK485" s="49"/>
      <c r="ABL485" s="49"/>
      <c r="ABM485" s="49"/>
      <c r="ABN485" s="49"/>
      <c r="ABO485" s="49"/>
      <c r="ABP485" s="49"/>
      <c r="ABQ485" s="49"/>
      <c r="ABR485" s="49"/>
      <c r="ABS485" s="49"/>
      <c r="ABT485" s="49"/>
      <c r="ABU485" s="49"/>
      <c r="ABV485" s="49"/>
      <c r="ABW485" s="49"/>
      <c r="ABX485" s="49"/>
      <c r="ABY485" s="49"/>
      <c r="ABZ485" s="49"/>
      <c r="ACA485" s="49"/>
      <c r="ACB485" s="49"/>
      <c r="ACC485" s="49"/>
      <c r="ACD485" s="49"/>
      <c r="ACE485" s="49"/>
      <c r="ACF485" s="49"/>
      <c r="ACG485" s="49"/>
      <c r="ACH485" s="49"/>
      <c r="ACI485" s="49"/>
      <c r="ACJ485" s="49"/>
      <c r="ACK485" s="49"/>
      <c r="ACL485" s="49"/>
      <c r="ACM485" s="49"/>
      <c r="ACN485" s="49"/>
      <c r="ACO485" s="49"/>
      <c r="ACP485" s="49"/>
      <c r="ACQ485" s="49"/>
      <c r="ACR485" s="49"/>
      <c r="ACS485" s="49"/>
      <c r="ACT485" s="49"/>
      <c r="ACU485" s="49"/>
      <c r="ACV485" s="49"/>
      <c r="ACW485" s="49"/>
      <c r="ACX485" s="49"/>
      <c r="ACY485" s="49"/>
      <c r="ACZ485" s="49"/>
      <c r="ADA485" s="49"/>
      <c r="ADB485" s="49"/>
      <c r="ADC485" s="49"/>
      <c r="ADD485" s="49"/>
      <c r="ADE485" s="49"/>
      <c r="ADF485" s="49"/>
      <c r="ADG485" s="49"/>
      <c r="ADH485" s="49"/>
      <c r="ADI485" s="49"/>
      <c r="ADJ485" s="49"/>
      <c r="ADK485" s="49"/>
      <c r="ADL485" s="49"/>
      <c r="ADM485" s="49"/>
      <c r="ADN485" s="49"/>
      <c r="ADO485" s="49"/>
      <c r="ADP485" s="49"/>
      <c r="ADQ485" s="49"/>
      <c r="ADR485" s="49"/>
      <c r="ADS485" s="49"/>
      <c r="ADT485" s="49"/>
      <c r="ADU485" s="49"/>
      <c r="ADV485" s="49"/>
      <c r="ADW485" s="49"/>
      <c r="ADX485" s="49"/>
      <c r="ADY485" s="49"/>
      <c r="ADZ485" s="49"/>
      <c r="AEA485" s="49"/>
      <c r="AEB485" s="49"/>
      <c r="AEC485" s="49"/>
      <c r="AED485" s="49"/>
      <c r="AEE485" s="49"/>
      <c r="AEF485" s="49"/>
      <c r="AEG485" s="49"/>
      <c r="AEH485" s="49"/>
      <c r="AEI485" s="49"/>
      <c r="AEJ485" s="49"/>
      <c r="AEK485" s="49"/>
      <c r="AEL485" s="49"/>
      <c r="AEM485" s="49"/>
      <c r="AEN485" s="49"/>
      <c r="AEO485" s="49"/>
      <c r="AEP485" s="49"/>
      <c r="AEQ485" s="49"/>
      <c r="AER485" s="49"/>
      <c r="AES485" s="49"/>
      <c r="AET485" s="49"/>
      <c r="AEU485" s="49"/>
      <c r="AEV485" s="49"/>
      <c r="AEW485" s="49"/>
      <c r="AEX485" s="49"/>
      <c r="AEY485" s="49"/>
      <c r="AEZ485" s="49"/>
      <c r="AFA485" s="49"/>
      <c r="AFB485" s="49"/>
      <c r="AFC485" s="49"/>
      <c r="AFD485" s="49"/>
      <c r="AFE485" s="49"/>
      <c r="AFF485" s="49"/>
      <c r="AFG485" s="49"/>
      <c r="AFH485" s="49"/>
      <c r="AFI485" s="49"/>
      <c r="AFJ485" s="49"/>
      <c r="AFK485" s="49"/>
      <c r="AFL485" s="49"/>
      <c r="AFM485" s="49"/>
      <c r="AFN485" s="49"/>
      <c r="AFO485" s="49"/>
      <c r="AFP485" s="49"/>
      <c r="AFQ485" s="49"/>
      <c r="AFR485" s="49"/>
      <c r="AFS485" s="49"/>
      <c r="AFT485" s="49"/>
      <c r="AFU485" s="49"/>
      <c r="AFV485" s="49"/>
      <c r="AFW485" s="49"/>
      <c r="AFX485" s="49"/>
      <c r="AFY485" s="49"/>
      <c r="AFZ485" s="49"/>
      <c r="AGA485" s="49"/>
      <c r="AGB485" s="49"/>
      <c r="AGC485" s="49"/>
      <c r="AGD485" s="49"/>
      <c r="AGE485" s="49"/>
      <c r="AGF485" s="49"/>
      <c r="AGG485" s="49"/>
      <c r="AGH485" s="49"/>
      <c r="AGI485" s="49"/>
      <c r="AGJ485" s="49"/>
      <c r="AGK485" s="49"/>
      <c r="AGL485" s="49"/>
      <c r="AGM485" s="49"/>
      <c r="AGN485" s="49"/>
      <c r="AGO485" s="49"/>
      <c r="AGP485" s="49"/>
      <c r="AGQ485" s="49"/>
      <c r="AGR485" s="49"/>
      <c r="AGS485" s="49"/>
      <c r="AGT485" s="49"/>
      <c r="AGU485" s="49"/>
      <c r="AGV485" s="49"/>
      <c r="AGW485" s="49"/>
      <c r="AGX485" s="49"/>
      <c r="AGY485" s="49"/>
      <c r="AGZ485" s="49"/>
      <c r="AHA485" s="49"/>
      <c r="AHB485" s="49"/>
      <c r="AHC485" s="49"/>
      <c r="AHD485" s="49"/>
      <c r="AHE485" s="49"/>
      <c r="AHF485" s="49"/>
      <c r="AHG485" s="49"/>
      <c r="AHH485" s="49"/>
      <c r="AHI485" s="49"/>
      <c r="AHJ485" s="49"/>
      <c r="AHK485" s="49"/>
      <c r="AHL485" s="49"/>
      <c r="AHM485" s="49"/>
      <c r="AHN485" s="49"/>
      <c r="AHO485" s="49"/>
      <c r="AHP485" s="49"/>
      <c r="AHQ485" s="49"/>
      <c r="AHR485" s="49"/>
      <c r="AHS485" s="49"/>
      <c r="AHT485" s="49"/>
      <c r="AHU485" s="49"/>
      <c r="AHV485" s="49"/>
      <c r="AHW485" s="49"/>
      <c r="AHX485" s="49"/>
      <c r="AHY485" s="49"/>
      <c r="AHZ485" s="49"/>
      <c r="AIA485" s="49"/>
      <c r="AIB485" s="49"/>
      <c r="AIC485" s="49"/>
      <c r="AID485" s="49"/>
      <c r="AIE485" s="49"/>
      <c r="AIF485" s="49"/>
      <c r="AIG485" s="49"/>
      <c r="AIH485" s="49"/>
      <c r="AII485" s="49"/>
      <c r="AIJ485" s="49"/>
      <c r="AIK485" s="49"/>
      <c r="AIL485" s="49"/>
      <c r="AIM485" s="49"/>
      <c r="AIN485" s="49"/>
      <c r="AIO485" s="49"/>
      <c r="AIP485" s="49"/>
      <c r="AIQ485" s="49"/>
      <c r="AIR485" s="49"/>
      <c r="AIS485" s="49"/>
      <c r="AIT485" s="49"/>
      <c r="AIU485" s="49"/>
      <c r="AIV485" s="49"/>
      <c r="AIW485" s="49"/>
      <c r="AIX485" s="49"/>
      <c r="AIY485" s="49"/>
      <c r="AIZ485" s="49"/>
      <c r="AJA485" s="49"/>
      <c r="AJB485" s="49"/>
      <c r="AJC485" s="49"/>
      <c r="AJD485" s="49"/>
      <c r="AJE485" s="49"/>
      <c r="AJF485" s="49"/>
      <c r="AJG485" s="49"/>
      <c r="AJH485" s="49"/>
      <c r="AJI485" s="49"/>
      <c r="AJJ485" s="49"/>
      <c r="AJK485" s="49"/>
      <c r="AJL485" s="49"/>
      <c r="AJM485" s="49"/>
      <c r="AJN485" s="49"/>
      <c r="AJO485" s="49"/>
      <c r="AJP485" s="49"/>
      <c r="AJQ485" s="49"/>
      <c r="AJR485" s="49"/>
      <c r="AJS485" s="49"/>
      <c r="AJT485" s="49"/>
      <c r="AJU485" s="49"/>
      <c r="AJV485" s="49"/>
      <c r="AJW485" s="49"/>
      <c r="AJX485" s="49"/>
      <c r="AJY485" s="49"/>
      <c r="AJZ485" s="49"/>
      <c r="AKA485" s="49"/>
      <c r="AKB485" s="49"/>
      <c r="AKC485" s="49"/>
      <c r="AKD485" s="49"/>
      <c r="AKE485" s="49"/>
      <c r="AKF485" s="49"/>
      <c r="AKG485" s="49"/>
      <c r="AKH485" s="49"/>
      <c r="AKI485" s="49"/>
      <c r="AKJ485" s="49"/>
      <c r="AKK485" s="49"/>
      <c r="AKL485" s="49"/>
      <c r="AKM485" s="49"/>
      <c r="AKN485" s="49"/>
      <c r="AKO485" s="49"/>
      <c r="AKP485" s="49"/>
      <c r="AKQ485" s="49"/>
      <c r="AKR485" s="49"/>
      <c r="AKS485" s="49"/>
      <c r="AKT485" s="49"/>
      <c r="AKU485" s="49"/>
      <c r="AKV485" s="49"/>
      <c r="AKW485" s="49"/>
      <c r="AKX485" s="49"/>
      <c r="AKY485" s="49"/>
      <c r="AKZ485" s="49"/>
      <c r="ALA485" s="49"/>
      <c r="ALB485" s="49"/>
      <c r="ALC485" s="49"/>
      <c r="ALD485" s="49"/>
      <c r="ALE485" s="49"/>
      <c r="ALF485" s="49"/>
      <c r="ALG485" s="49"/>
      <c r="ALH485" s="49"/>
      <c r="ALI485" s="49"/>
      <c r="ALJ485" s="49"/>
      <c r="ALK485" s="49"/>
      <c r="ALL485" s="49"/>
      <c r="ALM485" s="49"/>
      <c r="ALN485" s="49"/>
      <c r="ALO485" s="49"/>
      <c r="ALP485" s="49"/>
      <c r="ALQ485" s="49"/>
      <c r="ALR485" s="49"/>
      <c r="ALS485" s="49"/>
      <c r="ALT485" s="49"/>
      <c r="ALU485" s="49"/>
      <c r="ALV485" s="49"/>
      <c r="ALW485" s="49"/>
      <c r="ALX485" s="49"/>
      <c r="ALY485" s="49"/>
      <c r="ALZ485" s="49"/>
      <c r="AMA485" s="49"/>
      <c r="AMB485" s="49"/>
      <c r="AMC485" s="49"/>
      <c r="AMD485" s="49"/>
      <c r="AME485" s="49"/>
      <c r="AMF485" s="49"/>
      <c r="AMG485" s="49"/>
      <c r="AMH485" s="49"/>
      <c r="AMI485" s="49"/>
      <c r="AMJ485" s="49"/>
      <c r="AMK485" s="49"/>
      <c r="AML485" s="49"/>
      <c r="AMM485" s="49"/>
      <c r="AMN485" s="49"/>
      <c r="AMO485" s="49"/>
      <c r="AMP485" s="49"/>
      <c r="AMQ485" s="49"/>
      <c r="AMR485" s="49"/>
      <c r="AMS485" s="49"/>
      <c r="AMT485" s="49"/>
      <c r="AMU485" s="49"/>
      <c r="AMV485" s="49"/>
      <c r="AMW485" s="49"/>
      <c r="AMX485" s="49"/>
      <c r="AMY485" s="49"/>
      <c r="AMZ485" s="49"/>
      <c r="ANA485" s="49"/>
      <c r="ANB485" s="49"/>
      <c r="ANC485" s="49"/>
      <c r="AND485" s="49"/>
      <c r="ANE485" s="49"/>
      <c r="ANF485" s="49"/>
      <c r="ANG485" s="49"/>
      <c r="ANH485" s="49"/>
      <c r="ANI485" s="49"/>
      <c r="ANJ485" s="49"/>
      <c r="ANK485" s="49"/>
      <c r="ANL485" s="49"/>
      <c r="ANM485" s="49"/>
      <c r="ANN485" s="49"/>
      <c r="ANO485" s="49"/>
      <c r="ANP485" s="49"/>
      <c r="ANQ485" s="49"/>
      <c r="ANR485" s="49"/>
      <c r="ANS485" s="49"/>
      <c r="ANT485" s="49"/>
      <c r="ANU485" s="49"/>
      <c r="ANV485" s="49"/>
      <c r="ANW485" s="49"/>
      <c r="ANX485" s="49"/>
      <c r="ANY485" s="49"/>
      <c r="ANZ485" s="49"/>
      <c r="AOA485" s="49"/>
      <c r="AOB485" s="49"/>
      <c r="AOC485" s="49"/>
      <c r="AOD485" s="49"/>
      <c r="AOE485" s="49"/>
      <c r="AOF485" s="49"/>
      <c r="AOG485" s="49"/>
      <c r="AOH485" s="49"/>
      <c r="AOI485" s="49"/>
      <c r="AOJ485" s="49"/>
      <c r="AOK485" s="49"/>
      <c r="AOL485" s="49"/>
      <c r="AOM485" s="49"/>
      <c r="AON485" s="49"/>
      <c r="AOO485" s="49"/>
      <c r="AOP485" s="49"/>
      <c r="AOQ485" s="49"/>
      <c r="AOR485" s="49"/>
      <c r="AOS485" s="49"/>
      <c r="AOT485" s="49"/>
      <c r="AOU485" s="49"/>
      <c r="AOV485" s="49"/>
      <c r="AOW485" s="49"/>
      <c r="AOX485" s="49"/>
      <c r="AOY485" s="49"/>
      <c r="AOZ485" s="49"/>
      <c r="APA485" s="49"/>
      <c r="APB485" s="49"/>
      <c r="APC485" s="49"/>
      <c r="APD485" s="49"/>
      <c r="APE485" s="49"/>
      <c r="APF485" s="49"/>
      <c r="APG485" s="49"/>
      <c r="APH485" s="49"/>
      <c r="API485" s="49"/>
      <c r="APJ485" s="49"/>
      <c r="APK485" s="49"/>
      <c r="APL485" s="49"/>
      <c r="APM485" s="49"/>
      <c r="APN485" s="49"/>
      <c r="APO485" s="49"/>
      <c r="APP485" s="49"/>
      <c r="APQ485" s="49"/>
      <c r="APR485" s="49"/>
      <c r="APS485" s="49"/>
      <c r="APT485" s="49"/>
      <c r="APU485" s="49"/>
      <c r="APV485" s="49"/>
      <c r="APW485" s="49"/>
      <c r="APX485" s="49"/>
      <c r="APY485" s="49"/>
      <c r="APZ485" s="49"/>
      <c r="AQA485" s="49"/>
      <c r="AQB485" s="49"/>
      <c r="AQC485" s="49"/>
      <c r="AQD485" s="49"/>
      <c r="AQE485" s="49"/>
      <c r="AQF485" s="49"/>
      <c r="AQG485" s="49"/>
      <c r="AQH485" s="49"/>
      <c r="AQI485" s="49"/>
      <c r="AQJ485" s="49"/>
      <c r="AQK485" s="49"/>
      <c r="AQL485" s="49"/>
      <c r="AQM485" s="49"/>
      <c r="AQN485" s="49"/>
      <c r="AQO485" s="49"/>
      <c r="AQP485" s="49"/>
      <c r="AQQ485" s="49"/>
      <c r="AQR485" s="49"/>
      <c r="AQS485" s="49"/>
      <c r="AQT485" s="49"/>
      <c r="AQU485" s="49"/>
      <c r="AQV485" s="49"/>
      <c r="AQW485" s="49"/>
      <c r="AQX485" s="49"/>
      <c r="AQY485" s="49"/>
      <c r="AQZ485" s="49"/>
      <c r="ARA485" s="49"/>
      <c r="ARB485" s="49"/>
      <c r="ARC485" s="49"/>
      <c r="ARD485" s="49"/>
      <c r="ARE485" s="49"/>
      <c r="ARF485" s="49"/>
      <c r="ARG485" s="49"/>
      <c r="ARH485" s="49"/>
      <c r="ARI485" s="49"/>
      <c r="ARJ485" s="49"/>
      <c r="ARK485" s="49"/>
      <c r="ARL485" s="49"/>
      <c r="ARM485" s="49"/>
      <c r="ARN485" s="49"/>
      <c r="ARO485" s="49"/>
      <c r="ARP485" s="49"/>
      <c r="ARQ485" s="49"/>
      <c r="ARR485" s="49"/>
      <c r="ARS485" s="49"/>
      <c r="ART485" s="49"/>
      <c r="ARU485" s="49"/>
      <c r="ARV485" s="49"/>
      <c r="ARW485" s="49"/>
      <c r="ARX485" s="49"/>
      <c r="ARY485" s="49"/>
      <c r="ARZ485" s="49"/>
      <c r="ASA485" s="49"/>
      <c r="ASB485" s="49"/>
      <c r="ASC485" s="49"/>
      <c r="ASD485" s="49"/>
      <c r="ASE485" s="49"/>
      <c r="ASF485" s="49"/>
      <c r="ASG485" s="49"/>
      <c r="ASH485" s="49"/>
      <c r="ASI485" s="49"/>
      <c r="ASJ485" s="49"/>
      <c r="ASK485" s="49"/>
      <c r="ASL485" s="49"/>
      <c r="ASM485" s="49"/>
      <c r="ASN485" s="49"/>
      <c r="ASO485" s="49"/>
      <c r="ASP485" s="49"/>
      <c r="ASQ485" s="49"/>
      <c r="ASR485" s="49"/>
      <c r="ASS485" s="49"/>
      <c r="AST485" s="49"/>
      <c r="ASU485" s="49"/>
      <c r="ASV485" s="49"/>
      <c r="ASW485" s="49"/>
      <c r="ASX485" s="49"/>
      <c r="ASY485" s="49"/>
      <c r="ASZ485" s="49"/>
      <c r="ATA485" s="49"/>
      <c r="ATB485" s="49"/>
      <c r="ATC485" s="49"/>
      <c r="ATD485" s="49"/>
      <c r="ATE485" s="49"/>
      <c r="ATF485" s="49"/>
      <c r="ATG485" s="49"/>
      <c r="ATH485" s="49"/>
      <c r="ATI485" s="49"/>
      <c r="ATJ485" s="49"/>
      <c r="ATK485" s="49"/>
      <c r="ATL485" s="49"/>
      <c r="ATM485" s="49"/>
      <c r="ATN485" s="49"/>
      <c r="ATO485" s="49"/>
      <c r="ATP485" s="49"/>
      <c r="ATQ485" s="49"/>
      <c r="ATR485" s="49"/>
      <c r="ATS485" s="49"/>
      <c r="ATT485" s="49"/>
      <c r="ATU485" s="49"/>
      <c r="ATV485" s="49"/>
      <c r="ATW485" s="49"/>
      <c r="ATX485" s="49"/>
      <c r="ATY485" s="49"/>
      <c r="ATZ485" s="49"/>
      <c r="AUA485" s="49"/>
      <c r="AUB485" s="49"/>
      <c r="AUC485" s="49"/>
      <c r="AUD485" s="49"/>
      <c r="AUE485" s="49"/>
      <c r="AUF485" s="49"/>
      <c r="AUG485" s="49"/>
      <c r="AUH485" s="49"/>
      <c r="AUI485" s="49"/>
      <c r="AUJ485" s="49"/>
      <c r="AUK485" s="49"/>
      <c r="AUL485" s="49"/>
      <c r="AUM485" s="49"/>
      <c r="AUN485" s="49"/>
      <c r="AUO485" s="49"/>
      <c r="AUP485" s="49"/>
      <c r="AUQ485" s="49"/>
      <c r="AUR485" s="49"/>
      <c r="AUS485" s="49"/>
      <c r="AUT485" s="49"/>
      <c r="AUU485" s="49"/>
      <c r="AUV485" s="49"/>
      <c r="AUW485" s="49"/>
      <c r="AUX485" s="49"/>
      <c r="AUY485" s="49"/>
      <c r="AUZ485" s="49"/>
      <c r="AVA485" s="49"/>
      <c r="AVB485" s="49"/>
      <c r="AVC485" s="49"/>
      <c r="AVD485" s="49"/>
      <c r="AVE485" s="49"/>
      <c r="AVF485" s="49"/>
      <c r="AVG485" s="49"/>
      <c r="AVH485" s="49"/>
      <c r="AVI485" s="49"/>
      <c r="AVJ485" s="49"/>
      <c r="AVK485" s="49"/>
      <c r="AVL485" s="49"/>
      <c r="AVM485" s="49"/>
      <c r="AVN485" s="49"/>
      <c r="AVO485" s="49"/>
      <c r="AVP485" s="49"/>
      <c r="AVQ485" s="49"/>
      <c r="AVR485" s="49"/>
      <c r="AVS485" s="49"/>
      <c r="AVT485" s="49"/>
      <c r="AVU485" s="49"/>
      <c r="AVV485" s="49"/>
      <c r="AVW485" s="49"/>
      <c r="AVX485" s="49"/>
      <c r="AVY485" s="49"/>
      <c r="AVZ485" s="49"/>
      <c r="AWA485" s="49"/>
      <c r="AWB485" s="49"/>
      <c r="AWC485" s="49"/>
      <c r="AWD485" s="49"/>
      <c r="AWE485" s="49"/>
      <c r="AWF485" s="49"/>
      <c r="AWG485" s="49"/>
      <c r="AWH485" s="49"/>
      <c r="AWI485" s="49"/>
      <c r="AWJ485" s="49"/>
      <c r="AWK485" s="49"/>
      <c r="AWL485" s="49"/>
      <c r="AWM485" s="49"/>
      <c r="AWN485" s="49"/>
      <c r="AWO485" s="49"/>
      <c r="AWP485" s="49"/>
      <c r="AWQ485" s="49"/>
      <c r="AWR485" s="49"/>
      <c r="AWS485" s="49"/>
      <c r="AWT485" s="49"/>
      <c r="AWU485" s="49"/>
      <c r="AWV485" s="49"/>
      <c r="AWW485" s="49"/>
      <c r="AWX485" s="49"/>
      <c r="AWY485" s="49"/>
      <c r="AWZ485" s="49"/>
      <c r="AXA485" s="49"/>
      <c r="AXB485" s="49"/>
      <c r="AXC485" s="49"/>
      <c r="AXD485" s="49"/>
      <c r="AXE485" s="49"/>
      <c r="AXF485" s="49"/>
      <c r="AXG485" s="49"/>
      <c r="AXH485" s="49"/>
      <c r="AXI485" s="49"/>
      <c r="AXJ485" s="49"/>
      <c r="AXK485" s="49"/>
      <c r="AXL485" s="49"/>
      <c r="AXM485" s="49"/>
      <c r="AXN485" s="49"/>
      <c r="AXO485" s="49"/>
      <c r="AXP485" s="49"/>
      <c r="AXQ485" s="49"/>
      <c r="AXR485" s="49"/>
      <c r="AXS485" s="49"/>
      <c r="AXT485" s="49"/>
      <c r="AXU485" s="49"/>
      <c r="AXV485" s="49"/>
      <c r="AXW485" s="49"/>
      <c r="AXX485" s="49"/>
      <c r="AXY485" s="49"/>
      <c r="AXZ485" s="49"/>
      <c r="AYA485" s="49"/>
      <c r="AYB485" s="49"/>
      <c r="AYC485" s="49"/>
      <c r="AYD485" s="49"/>
      <c r="AYE485" s="49"/>
      <c r="AYF485" s="49"/>
      <c r="AYG485" s="49"/>
      <c r="AYH485" s="49"/>
      <c r="AYI485" s="49"/>
      <c r="AYJ485" s="49"/>
      <c r="AYK485" s="49"/>
      <c r="AYL485" s="49"/>
      <c r="AYM485" s="49"/>
      <c r="AYN485" s="49"/>
      <c r="AYO485" s="49"/>
      <c r="AYP485" s="49"/>
      <c r="AYQ485" s="49"/>
      <c r="AYR485" s="49"/>
      <c r="AYS485" s="49"/>
      <c r="AYT485" s="49"/>
      <c r="AYU485" s="49"/>
      <c r="AYV485" s="49"/>
      <c r="AYW485" s="49"/>
      <c r="AYX485" s="49"/>
      <c r="AYY485" s="49"/>
      <c r="AYZ485" s="49"/>
      <c r="AZA485" s="49"/>
      <c r="AZB485" s="49"/>
      <c r="AZC485" s="49"/>
      <c r="AZD485" s="49"/>
      <c r="AZE485" s="49"/>
      <c r="AZF485" s="49"/>
      <c r="AZG485" s="49"/>
      <c r="AZH485" s="49"/>
      <c r="AZI485" s="49"/>
      <c r="AZJ485" s="49"/>
      <c r="AZK485" s="49"/>
      <c r="AZL485" s="49"/>
      <c r="AZM485" s="49"/>
      <c r="AZN485" s="49"/>
      <c r="AZO485" s="49"/>
      <c r="AZP485" s="49"/>
      <c r="AZQ485" s="49"/>
      <c r="AZR485" s="49"/>
      <c r="AZS485" s="49"/>
      <c r="AZT485" s="49"/>
      <c r="AZU485" s="49"/>
      <c r="AZV485" s="49"/>
      <c r="AZW485" s="49"/>
      <c r="AZX485" s="49"/>
      <c r="AZY485" s="49"/>
      <c r="AZZ485" s="49"/>
      <c r="BAA485" s="49"/>
      <c r="BAB485" s="49"/>
      <c r="BAC485" s="49"/>
      <c r="BAD485" s="49"/>
      <c r="BAE485" s="49"/>
      <c r="BAF485" s="49"/>
      <c r="BAG485" s="49"/>
      <c r="BAH485" s="49"/>
      <c r="BAI485" s="49"/>
      <c r="BAJ485" s="49"/>
      <c r="BAK485" s="49"/>
      <c r="BAL485" s="49"/>
      <c r="BAM485" s="49"/>
      <c r="BAN485" s="49"/>
      <c r="BAO485" s="49"/>
      <c r="BAP485" s="49"/>
      <c r="BAQ485" s="49"/>
      <c r="BAR485" s="49"/>
      <c r="BAS485" s="49"/>
      <c r="BAT485" s="49"/>
      <c r="BAU485" s="49"/>
      <c r="BAV485" s="49"/>
      <c r="BAW485" s="49"/>
      <c r="BAX485" s="49"/>
      <c r="BAY485" s="49"/>
      <c r="BAZ485" s="49"/>
      <c r="BBA485" s="49"/>
      <c r="BBB485" s="49"/>
      <c r="BBC485" s="49"/>
      <c r="BBD485" s="49"/>
      <c r="BBE485" s="49"/>
      <c r="BBF485" s="49"/>
      <c r="BBG485" s="49"/>
      <c r="BBH485" s="49"/>
      <c r="BBI485" s="49"/>
      <c r="BBJ485" s="49"/>
      <c r="BBK485" s="49"/>
      <c r="BBL485" s="49"/>
      <c r="BBM485" s="49"/>
      <c r="BBN485" s="49"/>
      <c r="BBO485" s="49"/>
      <c r="BBP485" s="49"/>
      <c r="BBQ485" s="49"/>
      <c r="BBR485" s="49"/>
      <c r="BBS485" s="49"/>
      <c r="BBT485" s="49"/>
      <c r="BBU485" s="49"/>
      <c r="BBV485" s="49"/>
      <c r="BBW485" s="49"/>
      <c r="BBX485" s="49"/>
      <c r="BBY485" s="49"/>
      <c r="BBZ485" s="49"/>
      <c r="BCA485" s="49"/>
      <c r="BCB485" s="49"/>
      <c r="BCC485" s="49"/>
      <c r="BCD485" s="49"/>
      <c r="BCE485" s="49"/>
      <c r="BCF485" s="49"/>
      <c r="BCG485" s="49"/>
      <c r="BCH485" s="49"/>
      <c r="BCI485" s="49"/>
      <c r="BCJ485" s="49"/>
      <c r="BCK485" s="49"/>
      <c r="BCL485" s="49"/>
      <c r="BCM485" s="49"/>
      <c r="BCN485" s="49"/>
      <c r="BCO485" s="49"/>
      <c r="BCP485" s="49"/>
      <c r="BCQ485" s="49"/>
      <c r="BCR485" s="49"/>
      <c r="BCS485" s="49"/>
      <c r="BCT485" s="49"/>
      <c r="BCU485" s="49"/>
      <c r="BCV485" s="49"/>
      <c r="BCW485" s="49"/>
      <c r="BCX485" s="49"/>
      <c r="BCY485" s="49"/>
      <c r="BCZ485" s="49"/>
      <c r="BDA485" s="49"/>
      <c r="BDB485" s="49"/>
      <c r="BDC485" s="49"/>
      <c r="BDD485" s="49"/>
      <c r="BDE485" s="49"/>
      <c r="BDF485" s="49"/>
      <c r="BDG485" s="49"/>
      <c r="BDH485" s="49"/>
      <c r="BDI485" s="49"/>
      <c r="BDJ485" s="49"/>
      <c r="BDK485" s="49"/>
      <c r="BDL485" s="49"/>
      <c r="BDM485" s="49"/>
      <c r="BDN485" s="49"/>
      <c r="BDO485" s="49"/>
      <c r="BDP485" s="49"/>
      <c r="BDQ485" s="49"/>
      <c r="BDR485" s="49"/>
      <c r="BDS485" s="49"/>
      <c r="BDT485" s="49"/>
      <c r="BDU485" s="49"/>
      <c r="BDV485" s="49"/>
      <c r="BDW485" s="49"/>
      <c r="BDX485" s="49"/>
      <c r="BDY485" s="49"/>
      <c r="BDZ485" s="49"/>
      <c r="BEA485" s="49"/>
      <c r="BEB485" s="49"/>
      <c r="BEC485" s="49"/>
      <c r="BED485" s="49"/>
      <c r="BEE485" s="49"/>
      <c r="BEF485" s="49"/>
      <c r="BEG485" s="49"/>
      <c r="BEH485" s="49"/>
      <c r="BEI485" s="49"/>
      <c r="BEJ485" s="49"/>
      <c r="BEK485" s="49"/>
      <c r="BEL485" s="49"/>
      <c r="BEM485" s="49"/>
      <c r="BEN485" s="49"/>
      <c r="BEO485" s="49"/>
      <c r="BEP485" s="49"/>
      <c r="BEQ485" s="49"/>
      <c r="BER485" s="49"/>
      <c r="BES485" s="49"/>
      <c r="BET485" s="49"/>
      <c r="BEU485" s="49"/>
      <c r="BEV485" s="49"/>
      <c r="BEW485" s="49"/>
      <c r="BEX485" s="49"/>
      <c r="BEY485" s="49"/>
      <c r="BEZ485" s="49"/>
      <c r="BFA485" s="49"/>
      <c r="BFB485" s="49"/>
      <c r="BFC485" s="49"/>
      <c r="BFD485" s="49"/>
      <c r="BFE485" s="49"/>
      <c r="BFF485" s="49"/>
      <c r="BFG485" s="49"/>
      <c r="BFH485" s="49"/>
      <c r="BFI485" s="49"/>
      <c r="BFJ485" s="49"/>
      <c r="BFK485" s="49"/>
      <c r="BFL485" s="49"/>
      <c r="BFM485" s="49"/>
      <c r="BFN485" s="49"/>
      <c r="BFO485" s="49"/>
      <c r="BFP485" s="49"/>
      <c r="BFQ485" s="49"/>
      <c r="BFR485" s="49"/>
      <c r="BFS485" s="49"/>
      <c r="BFT485" s="49"/>
      <c r="BFU485" s="49"/>
      <c r="BFV485" s="49"/>
      <c r="BFW485" s="49"/>
      <c r="BFX485" s="49"/>
      <c r="BFY485" s="49"/>
      <c r="BFZ485" s="49"/>
      <c r="BGA485" s="49"/>
      <c r="BGB485" s="49"/>
      <c r="BGC485" s="49"/>
      <c r="BGD485" s="49"/>
      <c r="BGE485" s="49"/>
      <c r="BGF485" s="49"/>
      <c r="BGG485" s="49"/>
      <c r="BGH485" s="49"/>
      <c r="BGI485" s="49"/>
      <c r="BGJ485" s="49"/>
      <c r="BGK485" s="49"/>
      <c r="BGL485" s="49"/>
      <c r="BGM485" s="49"/>
      <c r="BGN485" s="49"/>
      <c r="BGO485" s="49"/>
      <c r="BGP485" s="49"/>
      <c r="BGQ485" s="49"/>
      <c r="BGR485" s="49"/>
      <c r="BGS485" s="49"/>
      <c r="BGT485" s="49"/>
      <c r="BGU485" s="49"/>
      <c r="BGV485" s="49"/>
      <c r="BGW485" s="49"/>
      <c r="BGX485" s="49"/>
      <c r="BGY485" s="49"/>
      <c r="BGZ485" s="49"/>
      <c r="BHA485" s="49"/>
      <c r="BHB485" s="49"/>
      <c r="BHC485" s="49"/>
      <c r="BHD485" s="49"/>
      <c r="BHE485" s="49"/>
      <c r="BHF485" s="49"/>
      <c r="BHG485" s="49"/>
      <c r="BHH485" s="49"/>
      <c r="BHI485" s="49"/>
      <c r="BHJ485" s="49"/>
      <c r="BHK485" s="49"/>
      <c r="BHL485" s="49"/>
      <c r="BHM485" s="49"/>
      <c r="BHN485" s="49"/>
      <c r="BHO485" s="49"/>
      <c r="BHP485" s="49"/>
      <c r="BHQ485" s="49"/>
      <c r="BHR485" s="49"/>
      <c r="BHS485" s="49"/>
      <c r="BHT485" s="49"/>
      <c r="BHU485" s="49"/>
      <c r="BHV485" s="49"/>
      <c r="BHW485" s="49"/>
      <c r="BHX485" s="49"/>
      <c r="BHY485" s="49"/>
      <c r="BHZ485" s="49"/>
      <c r="BIA485" s="49"/>
      <c r="BIB485" s="49"/>
      <c r="BIC485" s="49"/>
      <c r="BID485" s="49"/>
      <c r="BIE485" s="49"/>
      <c r="BIF485" s="49"/>
      <c r="BIG485" s="49"/>
      <c r="BIH485" s="49"/>
      <c r="BII485" s="49"/>
      <c r="BIJ485" s="49"/>
      <c r="BIK485" s="49"/>
      <c r="BIL485" s="49"/>
      <c r="BIM485" s="49"/>
      <c r="BIN485" s="49"/>
      <c r="BIO485" s="49"/>
      <c r="BIP485" s="49"/>
      <c r="BIQ485" s="49"/>
      <c r="BIR485" s="49"/>
      <c r="BIS485" s="49"/>
      <c r="BIT485" s="49"/>
      <c r="BIU485" s="49"/>
      <c r="BIV485" s="49"/>
      <c r="BIW485" s="49"/>
      <c r="BIX485" s="49"/>
      <c r="BIY485" s="49"/>
      <c r="BIZ485" s="49"/>
      <c r="BJA485" s="49"/>
      <c r="BJB485" s="49"/>
      <c r="BJC485" s="49"/>
      <c r="BJD485" s="49"/>
      <c r="BJE485" s="49"/>
      <c r="BJF485" s="49"/>
      <c r="BJG485" s="49"/>
      <c r="BJH485" s="49"/>
      <c r="BJI485" s="49"/>
      <c r="BJJ485" s="49"/>
      <c r="BJK485" s="49"/>
      <c r="BJL485" s="49"/>
      <c r="BJM485" s="49"/>
      <c r="BJN485" s="49"/>
      <c r="BJO485" s="49"/>
      <c r="BJP485" s="49"/>
      <c r="BJQ485" s="49"/>
      <c r="BJR485" s="49"/>
      <c r="BJS485" s="49"/>
      <c r="BJT485" s="49"/>
      <c r="BJU485" s="49"/>
      <c r="BJV485" s="49"/>
      <c r="BJW485" s="49"/>
      <c r="BJX485" s="49"/>
      <c r="BJY485" s="49"/>
      <c r="BJZ485" s="49"/>
      <c r="BKA485" s="49"/>
      <c r="BKB485" s="49"/>
      <c r="BKC485" s="49"/>
      <c r="BKD485" s="49"/>
      <c r="BKE485" s="49"/>
      <c r="BKF485" s="49"/>
      <c r="BKG485" s="49"/>
      <c r="BKH485" s="49"/>
      <c r="BKI485" s="49"/>
      <c r="BKJ485" s="49"/>
      <c r="BKK485" s="49"/>
      <c r="BKL485" s="49"/>
      <c r="BKM485" s="49"/>
      <c r="BKN485" s="49"/>
      <c r="BKO485" s="49"/>
      <c r="BKP485" s="49"/>
      <c r="BKQ485" s="49"/>
      <c r="BKR485" s="49"/>
      <c r="BKS485" s="49"/>
      <c r="BKT485" s="49"/>
      <c r="BKU485" s="49"/>
      <c r="BKV485" s="49"/>
      <c r="BKW485" s="49"/>
      <c r="BKX485" s="49"/>
      <c r="BKY485" s="49"/>
      <c r="BKZ485" s="49"/>
      <c r="BLA485" s="49"/>
      <c r="BLB485" s="49"/>
      <c r="BLC485" s="49"/>
      <c r="BLD485" s="49"/>
      <c r="BLE485" s="49"/>
      <c r="BLF485" s="49"/>
      <c r="BLG485" s="49"/>
      <c r="BLH485" s="49"/>
      <c r="BLI485" s="49"/>
      <c r="BLJ485" s="49"/>
      <c r="BLK485" s="49"/>
      <c r="BLL485" s="49"/>
      <c r="BLM485" s="49"/>
      <c r="BLN485" s="49"/>
      <c r="BLO485" s="49"/>
      <c r="BLP485" s="49"/>
      <c r="BLQ485" s="49"/>
      <c r="BLR485" s="49"/>
      <c r="BLS485" s="49"/>
      <c r="BLT485" s="49"/>
      <c r="BLU485" s="49"/>
      <c r="BLV485" s="49"/>
      <c r="BLW485" s="49"/>
      <c r="BLX485" s="49"/>
      <c r="BLY485" s="49"/>
      <c r="BLZ485" s="49"/>
      <c r="BMA485" s="49"/>
      <c r="BMB485" s="49"/>
      <c r="BMC485" s="49"/>
      <c r="BMD485" s="49"/>
      <c r="BME485" s="49"/>
      <c r="BMF485" s="49"/>
      <c r="BMG485" s="49"/>
      <c r="BMH485" s="49"/>
      <c r="BMI485" s="49"/>
      <c r="BMJ485" s="49"/>
      <c r="BMK485" s="49"/>
      <c r="BML485" s="49"/>
      <c r="BMM485" s="49"/>
      <c r="BMN485" s="49"/>
      <c r="BMO485" s="49"/>
      <c r="BMP485" s="49"/>
      <c r="BMQ485" s="49"/>
      <c r="BMR485" s="49"/>
      <c r="BMS485" s="49"/>
      <c r="BMT485" s="49"/>
      <c r="BMU485" s="49"/>
      <c r="BMV485" s="49"/>
      <c r="BMW485" s="49"/>
      <c r="BMX485" s="49"/>
      <c r="BMY485" s="49"/>
      <c r="BMZ485" s="49"/>
      <c r="BNA485" s="49"/>
      <c r="BNB485" s="49"/>
      <c r="BNC485" s="49"/>
      <c r="BND485" s="49"/>
      <c r="BNE485" s="49"/>
      <c r="BNF485" s="49"/>
      <c r="BNG485" s="49"/>
      <c r="BNH485" s="49"/>
      <c r="BNI485" s="49"/>
      <c r="BNJ485" s="49"/>
      <c r="BNK485" s="49"/>
      <c r="BNL485" s="49"/>
      <c r="BNM485" s="49"/>
      <c r="BNN485" s="49"/>
      <c r="BNO485" s="49"/>
      <c r="BNP485" s="49"/>
      <c r="BNQ485" s="49"/>
      <c r="BNR485" s="49"/>
      <c r="BNS485" s="49"/>
      <c r="BNT485" s="49"/>
      <c r="BNU485" s="49"/>
      <c r="BNV485" s="49"/>
      <c r="BNW485" s="49"/>
      <c r="BNX485" s="49"/>
      <c r="BNY485" s="49"/>
      <c r="BNZ485" s="49"/>
      <c r="BOA485" s="49"/>
      <c r="BOB485" s="49"/>
      <c r="BOC485" s="49"/>
      <c r="BOD485" s="49"/>
      <c r="BOE485" s="49"/>
      <c r="BOF485" s="49"/>
      <c r="BOG485" s="49"/>
      <c r="BOH485" s="49"/>
      <c r="BOI485" s="49"/>
      <c r="BOJ485" s="49"/>
      <c r="BOK485" s="49"/>
      <c r="BOL485" s="49"/>
      <c r="BOM485" s="49"/>
      <c r="BON485" s="49"/>
      <c r="BOO485" s="49"/>
      <c r="BOP485" s="49"/>
      <c r="BOQ485" s="49"/>
      <c r="BOR485" s="49"/>
      <c r="BOS485" s="49"/>
      <c r="BOT485" s="49"/>
      <c r="BOU485" s="49"/>
      <c r="BOV485" s="49"/>
      <c r="BOW485" s="49"/>
      <c r="BOX485" s="49"/>
      <c r="BOY485" s="49"/>
      <c r="BOZ485" s="49"/>
      <c r="BPA485" s="49"/>
      <c r="BPB485" s="49"/>
      <c r="BPC485" s="49"/>
      <c r="BPD485" s="49"/>
      <c r="BPE485" s="49"/>
      <c r="BPF485" s="49"/>
      <c r="BPG485" s="49"/>
      <c r="BPH485" s="49"/>
      <c r="BPI485" s="49"/>
      <c r="BPJ485" s="49"/>
      <c r="BPK485" s="49"/>
      <c r="BPL485" s="49"/>
      <c r="BPM485" s="49"/>
      <c r="BPN485" s="49"/>
      <c r="BPO485" s="49"/>
      <c r="BPP485" s="49"/>
      <c r="BPQ485" s="49"/>
      <c r="BPR485" s="49"/>
      <c r="BPS485" s="49"/>
      <c r="BPT485" s="49"/>
      <c r="BPU485" s="49"/>
      <c r="BPV485" s="49"/>
      <c r="BPW485" s="49"/>
      <c r="BPX485" s="49"/>
      <c r="BPY485" s="49"/>
      <c r="BPZ485" s="49"/>
      <c r="BQA485" s="49"/>
      <c r="BQB485" s="49"/>
      <c r="BQC485" s="49"/>
      <c r="BQD485" s="49"/>
      <c r="BQE485" s="49"/>
      <c r="BQF485" s="49"/>
      <c r="BQG485" s="49"/>
      <c r="BQH485" s="49"/>
      <c r="BQI485" s="49"/>
      <c r="BQJ485" s="49"/>
      <c r="BQK485" s="49"/>
      <c r="BQL485" s="49"/>
      <c r="BQM485" s="49"/>
      <c r="BQN485" s="49"/>
      <c r="BQO485" s="49"/>
      <c r="BQP485" s="49"/>
      <c r="BQQ485" s="49"/>
      <c r="BQR485" s="49"/>
      <c r="BQS485" s="49"/>
      <c r="BQT485" s="49"/>
      <c r="BQU485" s="49"/>
      <c r="BQV485" s="49"/>
      <c r="BQW485" s="49"/>
      <c r="BQX485" s="49"/>
      <c r="BQY485" s="49"/>
      <c r="BQZ485" s="49"/>
      <c r="BRA485" s="49"/>
      <c r="BRB485" s="49"/>
      <c r="BRC485" s="49"/>
      <c r="BRD485" s="49"/>
      <c r="BRE485" s="49"/>
      <c r="BRF485" s="49"/>
      <c r="BRG485" s="49"/>
      <c r="BRH485" s="49"/>
      <c r="BRI485" s="49"/>
      <c r="BRJ485" s="49"/>
      <c r="BRK485" s="49"/>
      <c r="BRL485" s="49"/>
      <c r="BRM485" s="49"/>
      <c r="BRN485" s="49"/>
      <c r="BRO485" s="49"/>
      <c r="BRP485" s="49"/>
      <c r="BRQ485" s="49"/>
      <c r="BRR485" s="49"/>
      <c r="BRS485" s="49"/>
      <c r="BRT485" s="49"/>
      <c r="BRU485" s="49"/>
      <c r="BRV485" s="49"/>
      <c r="BRW485" s="49"/>
      <c r="BRX485" s="49"/>
      <c r="BRY485" s="49"/>
      <c r="BRZ485" s="49"/>
      <c r="BSA485" s="49"/>
      <c r="BSB485" s="49"/>
      <c r="BSC485" s="49"/>
      <c r="BSD485" s="49"/>
      <c r="BSE485" s="49"/>
      <c r="BSF485" s="49"/>
      <c r="BSG485" s="49"/>
      <c r="BSH485" s="49"/>
      <c r="BSI485" s="49"/>
      <c r="BSJ485" s="49"/>
      <c r="BSK485" s="49"/>
      <c r="BSL485" s="49"/>
      <c r="BSM485" s="49"/>
      <c r="BSN485" s="49"/>
      <c r="BSO485" s="49"/>
      <c r="BSP485" s="49"/>
      <c r="BSQ485" s="49"/>
      <c r="BSR485" s="49"/>
      <c r="BSS485" s="49"/>
      <c r="BST485" s="49"/>
      <c r="BSU485" s="49"/>
      <c r="BSV485" s="49"/>
      <c r="BSW485" s="49"/>
      <c r="BSX485" s="49"/>
      <c r="BSY485" s="49"/>
      <c r="BSZ485" s="49"/>
      <c r="BTA485" s="49"/>
      <c r="BTB485" s="49"/>
      <c r="BTC485" s="49"/>
      <c r="BTD485" s="49"/>
      <c r="BTE485" s="49"/>
      <c r="BTF485" s="49"/>
      <c r="BTG485" s="49"/>
      <c r="BTH485" s="49"/>
      <c r="BTI485" s="49"/>
      <c r="BTJ485" s="49"/>
      <c r="BTK485" s="49"/>
      <c r="BTL485" s="49"/>
      <c r="BTM485" s="49"/>
      <c r="BTN485" s="49"/>
      <c r="BTO485" s="49"/>
      <c r="BTP485" s="49"/>
      <c r="BTQ485" s="49"/>
      <c r="BTR485" s="49"/>
      <c r="BTS485" s="49"/>
      <c r="BTT485" s="49"/>
      <c r="BTU485" s="49"/>
      <c r="BTV485" s="49"/>
      <c r="BTW485" s="49"/>
      <c r="BTX485" s="49"/>
      <c r="BTY485" s="49"/>
      <c r="BTZ485" s="49"/>
      <c r="BUA485" s="49"/>
      <c r="BUB485" s="49"/>
      <c r="BUC485" s="49"/>
      <c r="BUD485" s="49"/>
      <c r="BUE485" s="49"/>
      <c r="BUF485" s="49"/>
      <c r="BUG485" s="49"/>
      <c r="BUH485" s="49"/>
      <c r="BUI485" s="49"/>
      <c r="BUJ485" s="49"/>
      <c r="BUK485" s="49"/>
      <c r="BUL485" s="49"/>
      <c r="BUM485" s="49"/>
      <c r="BUN485" s="49"/>
      <c r="BUO485" s="49"/>
      <c r="BUP485" s="49"/>
      <c r="BUQ485" s="49"/>
      <c r="BUR485" s="49"/>
      <c r="BUS485" s="49"/>
      <c r="BUT485" s="49"/>
      <c r="BUU485" s="49"/>
      <c r="BUV485" s="49"/>
      <c r="BUW485" s="49"/>
      <c r="BUX485" s="49"/>
      <c r="BUY485" s="49"/>
      <c r="BUZ485" s="49"/>
      <c r="BVA485" s="49"/>
      <c r="BVB485" s="49"/>
      <c r="BVC485" s="49"/>
      <c r="BVD485" s="49"/>
      <c r="BVE485" s="49"/>
      <c r="BVF485" s="49"/>
      <c r="BVG485" s="49"/>
      <c r="BVH485" s="49"/>
      <c r="BVI485" s="49"/>
      <c r="BVJ485" s="49"/>
      <c r="BVK485" s="49"/>
      <c r="BVL485" s="49"/>
      <c r="BVM485" s="49"/>
      <c r="BVN485" s="49"/>
      <c r="BVO485" s="49"/>
      <c r="BVP485" s="49"/>
      <c r="BVQ485" s="49"/>
      <c r="BVR485" s="49"/>
      <c r="BVS485" s="49"/>
      <c r="BVT485" s="49"/>
      <c r="BVU485" s="49"/>
      <c r="BVV485" s="49"/>
      <c r="BVW485" s="49"/>
      <c r="BVX485" s="49"/>
      <c r="BVY485" s="49"/>
      <c r="BVZ485" s="49"/>
      <c r="BWA485" s="49"/>
      <c r="BWB485" s="49"/>
      <c r="BWC485" s="49"/>
      <c r="BWD485" s="49"/>
      <c r="BWE485" s="49"/>
      <c r="BWF485" s="49"/>
      <c r="BWG485" s="49"/>
      <c r="BWH485" s="49"/>
      <c r="BWI485" s="49"/>
      <c r="BWJ485" s="49"/>
      <c r="BWK485" s="49"/>
      <c r="BWL485" s="49"/>
      <c r="BWM485" s="49"/>
      <c r="BWN485" s="49"/>
      <c r="BWO485" s="49"/>
      <c r="BWP485" s="49"/>
      <c r="BWQ485" s="49"/>
      <c r="BWR485" s="49"/>
      <c r="BWS485" s="49"/>
      <c r="BWT485" s="49"/>
      <c r="BWU485" s="49"/>
      <c r="BWV485" s="49"/>
      <c r="BWW485" s="49"/>
      <c r="BWX485" s="49"/>
      <c r="BWY485" s="49"/>
      <c r="BWZ485" s="49"/>
      <c r="BXA485" s="49"/>
      <c r="BXB485" s="49"/>
      <c r="BXC485" s="49"/>
      <c r="BXD485" s="49"/>
      <c r="BXE485" s="49"/>
      <c r="BXF485" s="49"/>
      <c r="BXG485" s="49"/>
      <c r="BXH485" s="49"/>
      <c r="BXI485" s="49"/>
      <c r="BXJ485" s="49"/>
      <c r="BXK485" s="49"/>
      <c r="BXL485" s="49"/>
      <c r="BXM485" s="49"/>
      <c r="BXN485" s="49"/>
      <c r="BXO485" s="49"/>
      <c r="BXP485" s="49"/>
      <c r="BXQ485" s="49"/>
      <c r="BXR485" s="49"/>
      <c r="BXS485" s="49"/>
      <c r="BXT485" s="49"/>
      <c r="BXU485" s="49"/>
      <c r="BXV485" s="49"/>
      <c r="BXW485" s="49"/>
      <c r="BXX485" s="49"/>
      <c r="BXY485" s="49"/>
      <c r="BXZ485" s="49"/>
      <c r="BYA485" s="49"/>
      <c r="BYB485" s="49"/>
      <c r="BYC485" s="49"/>
      <c r="BYD485" s="49"/>
      <c r="BYE485" s="49"/>
      <c r="BYF485" s="49"/>
      <c r="BYG485" s="49"/>
      <c r="BYH485" s="49"/>
      <c r="BYI485" s="49"/>
      <c r="BYJ485" s="49"/>
      <c r="BYK485" s="49"/>
      <c r="BYL485" s="49"/>
      <c r="BYM485" s="49"/>
      <c r="BYN485" s="49"/>
      <c r="BYO485" s="49"/>
      <c r="BYP485" s="49"/>
      <c r="BYQ485" s="49"/>
      <c r="BYR485" s="49"/>
      <c r="BYS485" s="49"/>
      <c r="BYT485" s="49"/>
      <c r="BYU485" s="49"/>
      <c r="BYV485" s="49"/>
      <c r="BYW485" s="49"/>
      <c r="BYX485" s="49"/>
      <c r="BYY485" s="49"/>
      <c r="BYZ485" s="49"/>
      <c r="BZA485" s="49"/>
      <c r="BZB485" s="49"/>
      <c r="BZC485" s="49"/>
      <c r="BZD485" s="49"/>
      <c r="BZE485" s="49"/>
      <c r="BZF485" s="49"/>
      <c r="BZG485" s="49"/>
      <c r="BZH485" s="49"/>
      <c r="BZI485" s="49"/>
      <c r="BZJ485" s="49"/>
      <c r="BZK485" s="49"/>
      <c r="BZL485" s="49"/>
      <c r="BZM485" s="49"/>
      <c r="BZN485" s="49"/>
      <c r="BZO485" s="49"/>
      <c r="BZP485" s="49"/>
      <c r="BZQ485" s="49"/>
      <c r="BZR485" s="49"/>
      <c r="BZS485" s="49"/>
      <c r="BZT485" s="49"/>
      <c r="BZU485" s="49"/>
      <c r="BZV485" s="49"/>
      <c r="BZW485" s="49"/>
      <c r="BZX485" s="49"/>
      <c r="BZY485" s="49"/>
      <c r="BZZ485" s="49"/>
      <c r="CAA485" s="49"/>
      <c r="CAB485" s="49"/>
      <c r="CAC485" s="49"/>
      <c r="CAD485" s="49"/>
      <c r="CAE485" s="49"/>
      <c r="CAF485" s="49"/>
      <c r="CAG485" s="49"/>
      <c r="CAH485" s="49"/>
      <c r="CAI485" s="49"/>
      <c r="CAJ485" s="49"/>
      <c r="CAK485" s="49"/>
      <c r="CAL485" s="49"/>
      <c r="CAM485" s="49"/>
      <c r="CAN485" s="49"/>
      <c r="CAO485" s="49"/>
      <c r="CAP485" s="49"/>
      <c r="CAQ485" s="49"/>
      <c r="CAR485" s="49"/>
      <c r="CAS485" s="49"/>
      <c r="CAT485" s="49"/>
      <c r="CAU485" s="49"/>
      <c r="CAV485" s="49"/>
      <c r="CAW485" s="49"/>
      <c r="CAX485" s="49"/>
      <c r="CAY485" s="49"/>
      <c r="CAZ485" s="49"/>
      <c r="CBA485" s="49"/>
      <c r="CBB485" s="49"/>
      <c r="CBC485" s="49"/>
      <c r="CBD485" s="49"/>
      <c r="CBE485" s="49"/>
      <c r="CBF485" s="49"/>
      <c r="CBG485" s="49"/>
      <c r="CBH485" s="49"/>
      <c r="CBI485" s="49"/>
      <c r="CBJ485" s="49"/>
      <c r="CBK485" s="49"/>
      <c r="CBL485" s="49"/>
      <c r="CBM485" s="49"/>
      <c r="CBN485" s="49"/>
      <c r="CBO485" s="49"/>
      <c r="CBP485" s="49"/>
      <c r="CBQ485" s="49"/>
      <c r="CBR485" s="49"/>
      <c r="CBS485" s="49"/>
      <c r="CBT485" s="49"/>
      <c r="CBU485" s="49"/>
      <c r="CBV485" s="49"/>
      <c r="CBW485" s="49"/>
      <c r="CBX485" s="49"/>
      <c r="CBY485" s="49"/>
      <c r="CBZ485" s="49"/>
      <c r="CCA485" s="49"/>
      <c r="CCB485" s="49"/>
      <c r="CCC485" s="49"/>
      <c r="CCD485" s="49"/>
      <c r="CCE485" s="49"/>
      <c r="CCF485" s="49"/>
      <c r="CCG485" s="49"/>
      <c r="CCH485" s="49"/>
      <c r="CCI485" s="49"/>
      <c r="CCJ485" s="49"/>
      <c r="CCK485" s="49"/>
      <c r="CCL485" s="49"/>
      <c r="CCM485" s="49"/>
      <c r="CCN485" s="49"/>
      <c r="CCO485" s="49"/>
      <c r="CCP485" s="49"/>
      <c r="CCQ485" s="49"/>
      <c r="CCR485" s="49"/>
      <c r="CCS485" s="49"/>
      <c r="CCT485" s="49"/>
      <c r="CCU485" s="49"/>
      <c r="CCV485" s="49"/>
      <c r="CCW485" s="49"/>
      <c r="CCX485" s="49"/>
      <c r="CCY485" s="49"/>
      <c r="CCZ485" s="49"/>
      <c r="CDA485" s="49"/>
      <c r="CDB485" s="49"/>
      <c r="CDC485" s="49"/>
      <c r="CDD485" s="49"/>
      <c r="CDE485" s="49"/>
      <c r="CDF485" s="49"/>
      <c r="CDG485" s="49"/>
      <c r="CDH485" s="49"/>
      <c r="CDI485" s="49"/>
      <c r="CDJ485" s="49"/>
      <c r="CDK485" s="49"/>
      <c r="CDL485" s="49"/>
      <c r="CDM485" s="49"/>
      <c r="CDN485" s="49"/>
      <c r="CDO485" s="49"/>
      <c r="CDP485" s="49"/>
      <c r="CDQ485" s="49"/>
      <c r="CDR485" s="49"/>
      <c r="CDS485" s="49"/>
      <c r="CDT485" s="49"/>
      <c r="CDU485" s="49"/>
      <c r="CDV485" s="49"/>
      <c r="CDW485" s="49"/>
      <c r="CDX485" s="49"/>
      <c r="CDY485" s="49"/>
      <c r="CDZ485" s="49"/>
      <c r="CEA485" s="49"/>
      <c r="CEB485" s="49"/>
      <c r="CEC485" s="49"/>
      <c r="CED485" s="49"/>
      <c r="CEE485" s="49"/>
      <c r="CEF485" s="49"/>
      <c r="CEG485" s="49"/>
      <c r="CEH485" s="49"/>
      <c r="CEI485" s="49"/>
      <c r="CEJ485" s="49"/>
      <c r="CEK485" s="49"/>
      <c r="CEL485" s="49"/>
      <c r="CEM485" s="49"/>
      <c r="CEN485" s="49"/>
      <c r="CEO485" s="49"/>
      <c r="CEP485" s="49"/>
      <c r="CEQ485" s="49"/>
      <c r="CER485" s="49"/>
      <c r="CES485" s="49"/>
      <c r="CET485" s="49"/>
      <c r="CEU485" s="49"/>
      <c r="CEV485" s="49"/>
      <c r="CEW485" s="49"/>
      <c r="CEX485" s="49"/>
      <c r="CEY485" s="49"/>
      <c r="CEZ485" s="49"/>
      <c r="CFA485" s="49"/>
      <c r="CFB485" s="49"/>
      <c r="CFC485" s="49"/>
      <c r="CFD485" s="49"/>
      <c r="CFE485" s="49"/>
      <c r="CFF485" s="49"/>
      <c r="CFG485" s="49"/>
      <c r="CFH485" s="49"/>
      <c r="CFI485" s="49"/>
      <c r="CFJ485" s="49"/>
      <c r="CFK485" s="49"/>
      <c r="CFL485" s="49"/>
      <c r="CFM485" s="49"/>
      <c r="CFN485" s="49"/>
      <c r="CFO485" s="49"/>
      <c r="CFP485" s="49"/>
      <c r="CFQ485" s="49"/>
      <c r="CFR485" s="49"/>
      <c r="CFS485" s="49"/>
      <c r="CFT485" s="49"/>
      <c r="CFU485" s="49"/>
      <c r="CFV485" s="49"/>
      <c r="CFW485" s="49"/>
      <c r="CFX485" s="49"/>
      <c r="CFY485" s="49"/>
      <c r="CFZ485" s="49"/>
      <c r="CGA485" s="49"/>
      <c r="CGB485" s="49"/>
      <c r="CGC485" s="49"/>
      <c r="CGD485" s="49"/>
      <c r="CGE485" s="49"/>
      <c r="CGF485" s="49"/>
      <c r="CGG485" s="49"/>
      <c r="CGH485" s="49"/>
      <c r="CGI485" s="49"/>
      <c r="CGJ485" s="49"/>
      <c r="CGK485" s="49"/>
      <c r="CGL485" s="49"/>
      <c r="CGM485" s="49"/>
      <c r="CGN485" s="49"/>
      <c r="CGO485" s="49"/>
      <c r="CGP485" s="49"/>
      <c r="CGQ485" s="49"/>
      <c r="CGR485" s="49"/>
      <c r="CGS485" s="49"/>
      <c r="CGT485" s="49"/>
      <c r="CGU485" s="49"/>
      <c r="CGV485" s="49"/>
      <c r="CGW485" s="49"/>
      <c r="CGX485" s="49"/>
      <c r="CGY485" s="49"/>
      <c r="CGZ485" s="49"/>
      <c r="CHA485" s="49"/>
      <c r="CHB485" s="49"/>
      <c r="CHC485" s="49"/>
      <c r="CHD485" s="49"/>
      <c r="CHE485" s="49"/>
      <c r="CHF485" s="49"/>
      <c r="CHG485" s="49"/>
      <c r="CHH485" s="49"/>
      <c r="CHI485" s="49"/>
      <c r="CHJ485" s="49"/>
      <c r="CHK485" s="49"/>
      <c r="CHL485" s="49"/>
      <c r="CHM485" s="49"/>
      <c r="CHN485" s="49"/>
      <c r="CHO485" s="49"/>
      <c r="CHP485" s="49"/>
      <c r="CHQ485" s="49"/>
      <c r="CHR485" s="49"/>
      <c r="CHS485" s="49"/>
      <c r="CHT485" s="49"/>
      <c r="CHU485" s="49"/>
      <c r="CHV485" s="49"/>
      <c r="CHW485" s="49"/>
      <c r="CHX485" s="49"/>
      <c r="CHY485" s="49"/>
      <c r="CHZ485" s="49"/>
      <c r="CIA485" s="49"/>
      <c r="CIB485" s="49"/>
      <c r="CIC485" s="49"/>
      <c r="CID485" s="49"/>
      <c r="CIE485" s="49"/>
      <c r="CIF485" s="49"/>
      <c r="CIG485" s="49"/>
      <c r="CIH485" s="49"/>
      <c r="CII485" s="49"/>
      <c r="CIJ485" s="49"/>
      <c r="CIK485" s="49"/>
      <c r="CIL485" s="49"/>
      <c r="CIM485" s="49"/>
      <c r="CIN485" s="49"/>
      <c r="CIO485" s="49"/>
      <c r="CIP485" s="49"/>
      <c r="CIQ485" s="49"/>
      <c r="CIR485" s="49"/>
      <c r="CIS485" s="49"/>
      <c r="CIT485" s="49"/>
      <c r="CIU485" s="49"/>
      <c r="CIV485" s="49"/>
      <c r="CIW485" s="49"/>
      <c r="CIX485" s="49"/>
      <c r="CIY485" s="49"/>
      <c r="CIZ485" s="49"/>
      <c r="CJA485" s="49"/>
      <c r="CJB485" s="49"/>
      <c r="CJC485" s="49"/>
      <c r="CJD485" s="49"/>
      <c r="CJE485" s="49"/>
      <c r="CJF485" s="49"/>
      <c r="CJG485" s="49"/>
      <c r="CJH485" s="49"/>
      <c r="CJI485" s="49"/>
      <c r="CJJ485" s="49"/>
      <c r="CJK485" s="49"/>
      <c r="CJL485" s="49"/>
      <c r="CJM485" s="49"/>
      <c r="CJN485" s="49"/>
      <c r="CJO485" s="49"/>
      <c r="CJP485" s="49"/>
      <c r="CJQ485" s="49"/>
      <c r="CJR485" s="49"/>
      <c r="CJS485" s="49"/>
      <c r="CJT485" s="49"/>
      <c r="CJU485" s="49"/>
      <c r="CJV485" s="49"/>
      <c r="CJW485" s="49"/>
      <c r="CJX485" s="49"/>
      <c r="CJY485" s="49"/>
      <c r="CJZ485" s="49"/>
      <c r="CKA485" s="49"/>
      <c r="CKB485" s="49"/>
      <c r="CKC485" s="49"/>
      <c r="CKD485" s="49"/>
      <c r="CKE485" s="49"/>
      <c r="CKF485" s="49"/>
      <c r="CKG485" s="49"/>
      <c r="CKH485" s="49"/>
      <c r="CKI485" s="49"/>
      <c r="CKJ485" s="49"/>
      <c r="CKK485" s="49"/>
      <c r="CKL485" s="49"/>
      <c r="CKM485" s="49"/>
      <c r="CKN485" s="49"/>
      <c r="CKO485" s="49"/>
      <c r="CKP485" s="49"/>
      <c r="CKQ485" s="49"/>
      <c r="CKR485" s="49"/>
      <c r="CKS485" s="49"/>
      <c r="CKT485" s="49"/>
      <c r="CKU485" s="49"/>
      <c r="CKV485" s="49"/>
      <c r="CKW485" s="49"/>
      <c r="CKX485" s="49"/>
      <c r="CKY485" s="49"/>
      <c r="CKZ485" s="49"/>
      <c r="CLA485" s="49"/>
      <c r="CLB485" s="49"/>
      <c r="CLC485" s="49"/>
      <c r="CLD485" s="49"/>
      <c r="CLE485" s="49"/>
      <c r="CLF485" s="49"/>
      <c r="CLG485" s="49"/>
      <c r="CLH485" s="49"/>
      <c r="CLI485" s="49"/>
      <c r="CLJ485" s="49"/>
      <c r="CLK485" s="49"/>
      <c r="CLL485" s="49"/>
      <c r="CLM485" s="49"/>
      <c r="CLN485" s="49"/>
      <c r="CLO485" s="49"/>
      <c r="CLP485" s="49"/>
      <c r="CLQ485" s="49"/>
      <c r="CLR485" s="49"/>
      <c r="CLS485" s="49"/>
      <c r="CLT485" s="49"/>
      <c r="CLU485" s="49"/>
      <c r="CLV485" s="49"/>
      <c r="CLW485" s="49"/>
      <c r="CLX485" s="49"/>
      <c r="CLY485" s="49"/>
      <c r="CLZ485" s="49"/>
      <c r="CMA485" s="49"/>
      <c r="CMB485" s="49"/>
      <c r="CMC485" s="49"/>
      <c r="CMD485" s="49"/>
      <c r="CME485" s="49"/>
      <c r="CMF485" s="49"/>
      <c r="CMG485" s="49"/>
      <c r="CMH485" s="49"/>
      <c r="CMI485" s="49"/>
      <c r="CMJ485" s="49"/>
      <c r="CMK485" s="49"/>
      <c r="CML485" s="49"/>
      <c r="CMM485" s="49"/>
      <c r="CMN485" s="49"/>
      <c r="CMO485" s="49"/>
      <c r="CMP485" s="49"/>
      <c r="CMQ485" s="49"/>
      <c r="CMR485" s="49"/>
      <c r="CMS485" s="49"/>
      <c r="CMT485" s="49"/>
      <c r="CMU485" s="49"/>
      <c r="CMV485" s="49"/>
      <c r="CMW485" s="49"/>
      <c r="CMX485" s="49"/>
      <c r="CMY485" s="49"/>
      <c r="CMZ485" s="49"/>
      <c r="CNA485" s="49"/>
      <c r="CNB485" s="49"/>
      <c r="CNC485" s="49"/>
      <c r="CND485" s="49"/>
      <c r="CNE485" s="49"/>
      <c r="CNF485" s="49"/>
      <c r="CNG485" s="49"/>
      <c r="CNH485" s="49"/>
      <c r="CNI485" s="49"/>
      <c r="CNJ485" s="49"/>
      <c r="CNK485" s="49"/>
      <c r="CNL485" s="49"/>
      <c r="CNM485" s="49"/>
      <c r="CNN485" s="49"/>
      <c r="CNO485" s="49"/>
      <c r="CNP485" s="49"/>
      <c r="CNQ485" s="49"/>
      <c r="CNR485" s="49"/>
      <c r="CNS485" s="49"/>
      <c r="CNT485" s="49"/>
      <c r="CNU485" s="49"/>
      <c r="CNV485" s="49"/>
      <c r="CNW485" s="49"/>
      <c r="CNX485" s="49"/>
      <c r="CNY485" s="49"/>
      <c r="CNZ485" s="49"/>
      <c r="COA485" s="49"/>
      <c r="COB485" s="49"/>
      <c r="COC485" s="49"/>
      <c r="COD485" s="49"/>
      <c r="COE485" s="49"/>
      <c r="COF485" s="49"/>
      <c r="COG485" s="49"/>
      <c r="COH485" s="49"/>
      <c r="COI485" s="49"/>
      <c r="COJ485" s="49"/>
      <c r="COK485" s="49"/>
      <c r="COL485" s="49"/>
      <c r="COM485" s="49"/>
      <c r="CON485" s="49"/>
      <c r="COO485" s="49"/>
      <c r="COP485" s="49"/>
      <c r="COQ485" s="49"/>
      <c r="COR485" s="49"/>
      <c r="COS485" s="49"/>
      <c r="COT485" s="49"/>
      <c r="COU485" s="49"/>
      <c r="COV485" s="49"/>
      <c r="COW485" s="49"/>
      <c r="COX485" s="49"/>
      <c r="COY485" s="49"/>
      <c r="COZ485" s="49"/>
      <c r="CPA485" s="49"/>
      <c r="CPB485" s="49"/>
      <c r="CPC485" s="49"/>
      <c r="CPD485" s="49"/>
      <c r="CPE485" s="49"/>
      <c r="CPF485" s="49"/>
      <c r="CPG485" s="49"/>
      <c r="CPH485" s="49"/>
      <c r="CPI485" s="49"/>
      <c r="CPJ485" s="49"/>
      <c r="CPK485" s="49"/>
      <c r="CPL485" s="49"/>
      <c r="CPM485" s="49"/>
      <c r="CPN485" s="49"/>
      <c r="CPO485" s="49"/>
      <c r="CPP485" s="49"/>
      <c r="CPQ485" s="49"/>
      <c r="CPR485" s="49"/>
      <c r="CPS485" s="49"/>
      <c r="CPT485" s="49"/>
      <c r="CPU485" s="49"/>
      <c r="CPV485" s="49"/>
      <c r="CPW485" s="49"/>
      <c r="CPX485" s="49"/>
      <c r="CPY485" s="49"/>
      <c r="CPZ485" s="49"/>
      <c r="CQA485" s="49"/>
      <c r="CQB485" s="49"/>
      <c r="CQC485" s="49"/>
      <c r="CQD485" s="49"/>
      <c r="CQE485" s="49"/>
      <c r="CQF485" s="49"/>
      <c r="CQG485" s="49"/>
      <c r="CQH485" s="49"/>
      <c r="CQI485" s="49"/>
      <c r="CQJ485" s="49"/>
      <c r="CQK485" s="49"/>
      <c r="CQL485" s="49"/>
      <c r="CQM485" s="49"/>
      <c r="CQN485" s="49"/>
      <c r="CQO485" s="49"/>
      <c r="CQP485" s="49"/>
      <c r="CQQ485" s="49"/>
      <c r="CQR485" s="49"/>
      <c r="CQS485" s="49"/>
      <c r="CQT485" s="49"/>
      <c r="CQU485" s="49"/>
      <c r="CQV485" s="49"/>
      <c r="CQW485" s="49"/>
      <c r="CQX485" s="49"/>
      <c r="CQY485" s="49"/>
      <c r="CQZ485" s="49"/>
      <c r="CRA485" s="49"/>
      <c r="CRB485" s="49"/>
      <c r="CRC485" s="49"/>
      <c r="CRD485" s="49"/>
      <c r="CRE485" s="49"/>
      <c r="CRF485" s="49"/>
      <c r="CRG485" s="49"/>
      <c r="CRH485" s="49"/>
      <c r="CRI485" s="49"/>
      <c r="CRJ485" s="49"/>
      <c r="CRK485" s="49"/>
      <c r="CRL485" s="49"/>
      <c r="CRM485" s="49"/>
      <c r="CRN485" s="49"/>
      <c r="CRO485" s="49"/>
      <c r="CRP485" s="49"/>
      <c r="CRQ485" s="49"/>
      <c r="CRR485" s="49"/>
      <c r="CRS485" s="49"/>
      <c r="CRT485" s="49"/>
      <c r="CRU485" s="49"/>
      <c r="CRV485" s="49"/>
      <c r="CRW485" s="49"/>
      <c r="CRX485" s="49"/>
      <c r="CRY485" s="49"/>
      <c r="CRZ485" s="49"/>
      <c r="CSA485" s="49"/>
      <c r="CSB485" s="49"/>
      <c r="CSC485" s="49"/>
      <c r="CSD485" s="49"/>
      <c r="CSE485" s="49"/>
      <c r="CSF485" s="49"/>
      <c r="CSG485" s="49"/>
      <c r="CSH485" s="49"/>
      <c r="CSI485" s="49"/>
      <c r="CSJ485" s="49"/>
      <c r="CSK485" s="49"/>
      <c r="CSL485" s="49"/>
      <c r="CSM485" s="49"/>
      <c r="CSN485" s="49"/>
      <c r="CSO485" s="49"/>
      <c r="CSP485" s="49"/>
      <c r="CSQ485" s="49"/>
      <c r="CSR485" s="49"/>
      <c r="CSS485" s="49"/>
      <c r="CST485" s="49"/>
      <c r="CSU485" s="49"/>
      <c r="CSV485" s="49"/>
      <c r="CSW485" s="49"/>
      <c r="CSX485" s="49"/>
      <c r="CSY485" s="49"/>
      <c r="CSZ485" s="49"/>
      <c r="CTA485" s="49"/>
      <c r="CTB485" s="49"/>
      <c r="CTC485" s="49"/>
      <c r="CTD485" s="49"/>
      <c r="CTE485" s="49"/>
      <c r="CTF485" s="49"/>
      <c r="CTG485" s="49"/>
      <c r="CTH485" s="49"/>
      <c r="CTI485" s="49"/>
      <c r="CTJ485" s="49"/>
      <c r="CTK485" s="49"/>
      <c r="CTL485" s="49"/>
      <c r="CTM485" s="49"/>
      <c r="CTN485" s="49"/>
      <c r="CTO485" s="49"/>
      <c r="CTP485" s="49"/>
      <c r="CTQ485" s="49"/>
      <c r="CTR485" s="49"/>
      <c r="CTS485" s="49"/>
      <c r="CTT485" s="49"/>
      <c r="CTU485" s="49"/>
      <c r="CTV485" s="49"/>
      <c r="CTW485" s="49"/>
      <c r="CTX485" s="49"/>
      <c r="CTY485" s="49"/>
      <c r="CTZ485" s="49"/>
      <c r="CUA485" s="49"/>
      <c r="CUB485" s="49"/>
      <c r="CUC485" s="49"/>
      <c r="CUD485" s="49"/>
      <c r="CUE485" s="49"/>
      <c r="CUF485" s="49"/>
      <c r="CUG485" s="49"/>
      <c r="CUH485" s="49"/>
      <c r="CUI485" s="49"/>
      <c r="CUJ485" s="49"/>
      <c r="CUK485" s="49"/>
      <c r="CUL485" s="49"/>
      <c r="CUM485" s="49"/>
      <c r="CUN485" s="49"/>
      <c r="CUO485" s="49"/>
      <c r="CUP485" s="49"/>
      <c r="CUQ485" s="49"/>
      <c r="CUR485" s="49"/>
      <c r="CUS485" s="49"/>
      <c r="CUT485" s="49"/>
      <c r="CUU485" s="49"/>
      <c r="CUV485" s="49"/>
      <c r="CUW485" s="49"/>
      <c r="CUX485" s="49"/>
      <c r="CUY485" s="49"/>
      <c r="CUZ485" s="49"/>
      <c r="CVA485" s="49"/>
      <c r="CVB485" s="49"/>
      <c r="CVC485" s="49"/>
      <c r="CVD485" s="49"/>
      <c r="CVE485" s="49"/>
      <c r="CVF485" s="49"/>
      <c r="CVG485" s="49"/>
      <c r="CVH485" s="49"/>
      <c r="CVI485" s="49"/>
      <c r="CVJ485" s="49"/>
      <c r="CVK485" s="49"/>
      <c r="CVL485" s="49"/>
      <c r="CVM485" s="49"/>
      <c r="CVN485" s="49"/>
      <c r="CVO485" s="49"/>
      <c r="CVP485" s="49"/>
      <c r="CVQ485" s="49"/>
      <c r="CVR485" s="49"/>
      <c r="CVS485" s="49"/>
      <c r="CVT485" s="49"/>
      <c r="CVU485" s="49"/>
      <c r="CVV485" s="49"/>
      <c r="CVW485" s="49"/>
      <c r="CVX485" s="49"/>
      <c r="CVY485" s="49"/>
      <c r="CVZ485" s="49"/>
      <c r="CWA485" s="49"/>
      <c r="CWB485" s="49"/>
      <c r="CWC485" s="49"/>
      <c r="CWD485" s="49"/>
      <c r="CWE485" s="49"/>
      <c r="CWF485" s="49"/>
      <c r="CWG485" s="49"/>
      <c r="CWH485" s="49"/>
      <c r="CWI485" s="49"/>
      <c r="CWJ485" s="49"/>
      <c r="CWK485" s="49"/>
      <c r="CWL485" s="49"/>
      <c r="CWM485" s="49"/>
      <c r="CWN485" s="49"/>
      <c r="CWO485" s="49"/>
      <c r="CWP485" s="49"/>
      <c r="CWQ485" s="49"/>
      <c r="CWR485" s="49"/>
      <c r="CWS485" s="49"/>
      <c r="CWT485" s="49"/>
      <c r="CWU485" s="49"/>
      <c r="CWV485" s="49"/>
      <c r="CWW485" s="49"/>
      <c r="CWX485" s="49"/>
      <c r="CWY485" s="49"/>
      <c r="CWZ485" s="49"/>
      <c r="CXA485" s="49"/>
      <c r="CXB485" s="49"/>
      <c r="CXC485" s="49"/>
      <c r="CXD485" s="49"/>
      <c r="CXE485" s="49"/>
      <c r="CXF485" s="49"/>
      <c r="CXG485" s="49"/>
      <c r="CXH485" s="49"/>
      <c r="CXI485" s="49"/>
      <c r="CXJ485" s="49"/>
      <c r="CXK485" s="49"/>
      <c r="CXL485" s="49"/>
      <c r="CXM485" s="49"/>
      <c r="CXN485" s="49"/>
      <c r="CXO485" s="49"/>
      <c r="CXP485" s="49"/>
      <c r="CXQ485" s="49"/>
      <c r="CXR485" s="49"/>
      <c r="CXS485" s="49"/>
      <c r="CXT485" s="49"/>
      <c r="CXU485" s="49"/>
      <c r="CXV485" s="49"/>
      <c r="CXW485" s="49"/>
      <c r="CXX485" s="49"/>
      <c r="CXY485" s="49"/>
      <c r="CXZ485" s="49"/>
      <c r="CYA485" s="49"/>
      <c r="CYB485" s="49"/>
      <c r="CYC485" s="49"/>
      <c r="CYD485" s="49"/>
      <c r="CYE485" s="49"/>
      <c r="CYF485" s="49"/>
      <c r="CYG485" s="49"/>
      <c r="CYH485" s="49"/>
      <c r="CYI485" s="49"/>
      <c r="CYJ485" s="49"/>
      <c r="CYK485" s="49"/>
      <c r="CYL485" s="49"/>
      <c r="CYM485" s="49"/>
      <c r="CYN485" s="49"/>
      <c r="CYO485" s="49"/>
      <c r="CYP485" s="49"/>
      <c r="CYQ485" s="49"/>
      <c r="CYR485" s="49"/>
      <c r="CYS485" s="49"/>
      <c r="CYT485" s="49"/>
      <c r="CYU485" s="49"/>
      <c r="CYV485" s="49"/>
      <c r="CYW485" s="49"/>
      <c r="CYX485" s="49"/>
      <c r="CYY485" s="49"/>
      <c r="CYZ485" s="49"/>
      <c r="CZA485" s="49"/>
      <c r="CZB485" s="49"/>
      <c r="CZC485" s="49"/>
      <c r="CZD485" s="49"/>
      <c r="CZE485" s="49"/>
      <c r="CZF485" s="49"/>
      <c r="CZG485" s="49"/>
      <c r="CZH485" s="49"/>
      <c r="CZI485" s="49"/>
      <c r="CZJ485" s="49"/>
      <c r="CZK485" s="49"/>
      <c r="CZL485" s="49"/>
      <c r="CZM485" s="49"/>
      <c r="CZN485" s="49"/>
      <c r="CZO485" s="49"/>
      <c r="CZP485" s="49"/>
      <c r="CZQ485" s="49"/>
      <c r="CZR485" s="49"/>
      <c r="CZS485" s="49"/>
      <c r="CZT485" s="49"/>
      <c r="CZU485" s="49"/>
      <c r="CZV485" s="49"/>
      <c r="CZW485" s="49"/>
      <c r="CZX485" s="49"/>
      <c r="CZY485" s="49"/>
      <c r="CZZ485" s="49"/>
      <c r="DAA485" s="49"/>
      <c r="DAB485" s="49"/>
      <c r="DAC485" s="49"/>
      <c r="DAD485" s="49"/>
      <c r="DAE485" s="49"/>
      <c r="DAF485" s="49"/>
      <c r="DAG485" s="49"/>
      <c r="DAH485" s="49"/>
      <c r="DAI485" s="49"/>
      <c r="DAJ485" s="49"/>
      <c r="DAK485" s="49"/>
      <c r="DAL485" s="49"/>
      <c r="DAM485" s="49"/>
      <c r="DAN485" s="49"/>
      <c r="DAO485" s="49"/>
      <c r="DAP485" s="49"/>
      <c r="DAQ485" s="49"/>
      <c r="DAR485" s="49"/>
      <c r="DAS485" s="49"/>
      <c r="DAT485" s="49"/>
      <c r="DAU485" s="49"/>
      <c r="DAV485" s="49"/>
      <c r="DAW485" s="49"/>
      <c r="DAX485" s="49"/>
      <c r="DAY485" s="49"/>
      <c r="DAZ485" s="49"/>
      <c r="DBA485" s="49"/>
      <c r="DBB485" s="49"/>
      <c r="DBC485" s="49"/>
      <c r="DBD485" s="49"/>
      <c r="DBE485" s="49"/>
      <c r="DBF485" s="49"/>
      <c r="DBG485" s="49"/>
      <c r="DBH485" s="49"/>
      <c r="DBI485" s="49"/>
      <c r="DBJ485" s="49"/>
      <c r="DBK485" s="49"/>
      <c r="DBL485" s="49"/>
      <c r="DBM485" s="49"/>
      <c r="DBN485" s="49"/>
      <c r="DBO485" s="49"/>
      <c r="DBP485" s="49"/>
      <c r="DBQ485" s="49"/>
      <c r="DBR485" s="49"/>
      <c r="DBS485" s="49"/>
      <c r="DBT485" s="49"/>
      <c r="DBU485" s="49"/>
      <c r="DBV485" s="49"/>
      <c r="DBW485" s="49"/>
      <c r="DBX485" s="49"/>
      <c r="DBY485" s="49"/>
      <c r="DBZ485" s="49"/>
      <c r="DCA485" s="49"/>
      <c r="DCB485" s="49"/>
      <c r="DCC485" s="49"/>
      <c r="DCD485" s="49"/>
      <c r="DCE485" s="49"/>
      <c r="DCF485" s="49"/>
      <c r="DCG485" s="49"/>
      <c r="DCH485" s="49"/>
      <c r="DCI485" s="49"/>
      <c r="DCJ485" s="49"/>
      <c r="DCK485" s="49"/>
      <c r="DCL485" s="49"/>
      <c r="DCM485" s="49"/>
      <c r="DCN485" s="49"/>
      <c r="DCO485" s="49"/>
      <c r="DCP485" s="49"/>
      <c r="DCQ485" s="49"/>
      <c r="DCR485" s="49"/>
      <c r="DCS485" s="49"/>
      <c r="DCT485" s="49"/>
      <c r="DCU485" s="49"/>
      <c r="DCV485" s="49"/>
      <c r="DCW485" s="49"/>
      <c r="DCX485" s="49"/>
      <c r="DCY485" s="49"/>
      <c r="DCZ485" s="49"/>
      <c r="DDA485" s="49"/>
      <c r="DDB485" s="49"/>
      <c r="DDC485" s="49"/>
      <c r="DDD485" s="49"/>
      <c r="DDE485" s="49"/>
      <c r="DDF485" s="49"/>
      <c r="DDG485" s="49"/>
      <c r="DDH485" s="49"/>
      <c r="DDI485" s="49"/>
      <c r="DDJ485" s="49"/>
      <c r="DDK485" s="49"/>
      <c r="DDL485" s="49"/>
      <c r="DDM485" s="49"/>
      <c r="DDN485" s="49"/>
      <c r="DDO485" s="49"/>
      <c r="DDP485" s="49"/>
      <c r="DDQ485" s="49"/>
      <c r="DDR485" s="49"/>
      <c r="DDS485" s="49"/>
      <c r="DDT485" s="49"/>
      <c r="DDU485" s="49"/>
      <c r="DDV485" s="49"/>
      <c r="DDW485" s="49"/>
      <c r="DDX485" s="49"/>
      <c r="DDY485" s="49"/>
      <c r="DDZ485" s="49"/>
      <c r="DEA485" s="49"/>
      <c r="DEB485" s="49"/>
      <c r="DEC485" s="49"/>
      <c r="DED485" s="49"/>
      <c r="DEE485" s="49"/>
      <c r="DEF485" s="49"/>
      <c r="DEG485" s="49"/>
      <c r="DEH485" s="49"/>
      <c r="DEI485" s="49"/>
      <c r="DEJ485" s="49"/>
      <c r="DEK485" s="49"/>
      <c r="DEL485" s="49"/>
      <c r="DEM485" s="49"/>
      <c r="DEN485" s="49"/>
      <c r="DEO485" s="49"/>
      <c r="DEP485" s="49"/>
      <c r="DEQ485" s="49"/>
      <c r="DER485" s="49"/>
      <c r="DES485" s="49"/>
      <c r="DET485" s="49"/>
      <c r="DEU485" s="49"/>
      <c r="DEV485" s="49"/>
      <c r="DEW485" s="49"/>
      <c r="DEX485" s="49"/>
      <c r="DEY485" s="49"/>
      <c r="DEZ485" s="49"/>
      <c r="DFA485" s="49"/>
      <c r="DFB485" s="49"/>
      <c r="DFC485" s="49"/>
      <c r="DFD485" s="49"/>
      <c r="DFE485" s="49"/>
      <c r="DFF485" s="49"/>
      <c r="DFG485" s="49"/>
      <c r="DFH485" s="49"/>
      <c r="DFI485" s="49"/>
      <c r="DFJ485" s="49"/>
      <c r="DFK485" s="49"/>
      <c r="DFL485" s="49"/>
      <c r="DFM485" s="49"/>
      <c r="DFN485" s="49"/>
      <c r="DFO485" s="49"/>
      <c r="DFP485" s="49"/>
      <c r="DFQ485" s="49"/>
      <c r="DFR485" s="49"/>
      <c r="DFS485" s="49"/>
      <c r="DFT485" s="49"/>
      <c r="DFU485" s="49"/>
      <c r="DFV485" s="49"/>
      <c r="DFW485" s="49"/>
      <c r="DFX485" s="49"/>
      <c r="DFY485" s="49"/>
      <c r="DFZ485" s="49"/>
      <c r="DGA485" s="49"/>
      <c r="DGB485" s="49"/>
      <c r="DGC485" s="49"/>
      <c r="DGD485" s="49"/>
      <c r="DGE485" s="49"/>
      <c r="DGF485" s="49"/>
      <c r="DGG485" s="49"/>
      <c r="DGH485" s="49"/>
      <c r="DGI485" s="49"/>
      <c r="DGJ485" s="49"/>
      <c r="DGK485" s="49"/>
      <c r="DGL485" s="49"/>
      <c r="DGM485" s="49"/>
      <c r="DGN485" s="49"/>
      <c r="DGO485" s="49"/>
      <c r="DGP485" s="49"/>
      <c r="DGQ485" s="49"/>
      <c r="DGR485" s="49"/>
      <c r="DGS485" s="49"/>
      <c r="DGT485" s="49"/>
      <c r="DGU485" s="49"/>
      <c r="DGV485" s="49"/>
      <c r="DGW485" s="49"/>
      <c r="DGX485" s="49"/>
      <c r="DGY485" s="49"/>
      <c r="DGZ485" s="49"/>
      <c r="DHA485" s="49"/>
      <c r="DHB485" s="49"/>
      <c r="DHC485" s="49"/>
      <c r="DHD485" s="49"/>
      <c r="DHE485" s="49"/>
      <c r="DHF485" s="49"/>
      <c r="DHG485" s="49"/>
      <c r="DHH485" s="49"/>
      <c r="DHI485" s="49"/>
      <c r="DHJ485" s="49"/>
      <c r="DHK485" s="49"/>
      <c r="DHL485" s="49"/>
      <c r="DHM485" s="49"/>
      <c r="DHN485" s="49"/>
      <c r="DHO485" s="49"/>
      <c r="DHP485" s="49"/>
      <c r="DHQ485" s="49"/>
      <c r="DHR485" s="49"/>
      <c r="DHS485" s="49"/>
      <c r="DHT485" s="49"/>
      <c r="DHU485" s="49"/>
      <c r="DHV485" s="49"/>
      <c r="DHW485" s="49"/>
      <c r="DHX485" s="49"/>
      <c r="DHY485" s="49"/>
      <c r="DHZ485" s="49"/>
      <c r="DIA485" s="49"/>
      <c r="DIB485" s="49"/>
      <c r="DIC485" s="49"/>
      <c r="DID485" s="49"/>
      <c r="DIE485" s="49"/>
      <c r="DIF485" s="49"/>
      <c r="DIG485" s="49"/>
      <c r="DIH485" s="49"/>
      <c r="DII485" s="49"/>
      <c r="DIJ485" s="49"/>
      <c r="DIK485" s="49"/>
      <c r="DIL485" s="49"/>
      <c r="DIM485" s="49"/>
      <c r="DIN485" s="49"/>
      <c r="DIO485" s="49"/>
      <c r="DIP485" s="49"/>
      <c r="DIQ485" s="49"/>
      <c r="DIR485" s="49"/>
      <c r="DIS485" s="49"/>
      <c r="DIT485" s="49"/>
      <c r="DIU485" s="49"/>
      <c r="DIV485" s="49"/>
      <c r="DIW485" s="49"/>
      <c r="DIX485" s="49"/>
      <c r="DIY485" s="49"/>
      <c r="DIZ485" s="49"/>
      <c r="DJA485" s="49"/>
      <c r="DJB485" s="49"/>
      <c r="DJC485" s="49"/>
      <c r="DJD485" s="49"/>
      <c r="DJE485" s="49"/>
      <c r="DJF485" s="49"/>
      <c r="DJG485" s="49"/>
      <c r="DJH485" s="49"/>
      <c r="DJI485" s="49"/>
      <c r="DJJ485" s="49"/>
      <c r="DJK485" s="49"/>
      <c r="DJL485" s="49"/>
      <c r="DJM485" s="49"/>
      <c r="DJN485" s="49"/>
      <c r="DJO485" s="49"/>
      <c r="DJP485" s="49"/>
      <c r="DJQ485" s="49"/>
      <c r="DJR485" s="49"/>
      <c r="DJS485" s="49"/>
      <c r="DJT485" s="49"/>
      <c r="DJU485" s="49"/>
      <c r="DJV485" s="49"/>
      <c r="DJW485" s="49"/>
      <c r="DJX485" s="49"/>
      <c r="DJY485" s="49"/>
      <c r="DJZ485" s="49"/>
      <c r="DKA485" s="49"/>
      <c r="DKB485" s="49"/>
      <c r="DKC485" s="49"/>
      <c r="DKD485" s="49"/>
      <c r="DKE485" s="49"/>
      <c r="DKF485" s="49"/>
      <c r="DKG485" s="49"/>
      <c r="DKH485" s="49"/>
      <c r="DKI485" s="49"/>
      <c r="DKJ485" s="49"/>
      <c r="DKK485" s="49"/>
      <c r="DKL485" s="49"/>
      <c r="DKM485" s="49"/>
      <c r="DKN485" s="49"/>
      <c r="DKO485" s="49"/>
      <c r="DKP485" s="49"/>
      <c r="DKQ485" s="49"/>
      <c r="DKR485" s="49"/>
      <c r="DKS485" s="49"/>
      <c r="DKT485" s="49"/>
      <c r="DKU485" s="49"/>
      <c r="DKV485" s="49"/>
      <c r="DKW485" s="49"/>
      <c r="DKX485" s="49"/>
      <c r="DKY485" s="49"/>
      <c r="DKZ485" s="49"/>
      <c r="DLA485" s="49"/>
      <c r="DLB485" s="49"/>
      <c r="DLC485" s="49"/>
      <c r="DLD485" s="49"/>
      <c r="DLE485" s="49"/>
      <c r="DLF485" s="49"/>
      <c r="DLG485" s="49"/>
      <c r="DLH485" s="49"/>
      <c r="DLI485" s="49"/>
      <c r="DLJ485" s="49"/>
      <c r="DLK485" s="49"/>
      <c r="DLL485" s="49"/>
      <c r="DLM485" s="49"/>
      <c r="DLN485" s="49"/>
      <c r="DLO485" s="49"/>
      <c r="DLP485" s="49"/>
      <c r="DLQ485" s="49"/>
      <c r="DLR485" s="49"/>
      <c r="DLS485" s="49"/>
      <c r="DLT485" s="49"/>
      <c r="DLU485" s="49"/>
      <c r="DLV485" s="49"/>
      <c r="DLW485" s="49"/>
      <c r="DLX485" s="49"/>
      <c r="DLY485" s="49"/>
      <c r="DLZ485" s="49"/>
      <c r="DMA485" s="49"/>
      <c r="DMB485" s="49"/>
      <c r="DMC485" s="49"/>
      <c r="DMD485" s="49"/>
      <c r="DME485" s="49"/>
      <c r="DMF485" s="49"/>
      <c r="DMG485" s="49"/>
      <c r="DMH485" s="49"/>
      <c r="DMI485" s="49"/>
      <c r="DMJ485" s="49"/>
      <c r="DMK485" s="49"/>
      <c r="DML485" s="49"/>
      <c r="DMM485" s="49"/>
      <c r="DMN485" s="49"/>
      <c r="DMO485" s="49"/>
      <c r="DMP485" s="49"/>
      <c r="DMQ485" s="49"/>
      <c r="DMR485" s="49"/>
      <c r="DMS485" s="49"/>
      <c r="DMT485" s="49"/>
      <c r="DMU485" s="49"/>
      <c r="DMV485" s="49"/>
      <c r="DMW485" s="49"/>
      <c r="DMX485" s="49"/>
      <c r="DMY485" s="49"/>
      <c r="DMZ485" s="49"/>
      <c r="DNA485" s="49"/>
      <c r="DNB485" s="49"/>
      <c r="DNC485" s="49"/>
      <c r="DND485" s="49"/>
      <c r="DNE485" s="49"/>
      <c r="DNF485" s="49"/>
      <c r="DNG485" s="49"/>
      <c r="DNH485" s="49"/>
      <c r="DNI485" s="49"/>
      <c r="DNJ485" s="49"/>
      <c r="DNK485" s="49"/>
      <c r="DNL485" s="49"/>
      <c r="DNM485" s="49"/>
      <c r="DNN485" s="49"/>
      <c r="DNO485" s="49"/>
      <c r="DNP485" s="49"/>
      <c r="DNQ485" s="49"/>
      <c r="DNR485" s="49"/>
      <c r="DNS485" s="49"/>
      <c r="DNT485" s="49"/>
      <c r="DNU485" s="49"/>
      <c r="DNV485" s="49"/>
      <c r="DNW485" s="49"/>
      <c r="DNX485" s="49"/>
      <c r="DNY485" s="49"/>
      <c r="DNZ485" s="49"/>
      <c r="DOA485" s="49"/>
      <c r="DOB485" s="49"/>
      <c r="DOC485" s="49"/>
      <c r="DOD485" s="49"/>
      <c r="DOE485" s="49"/>
      <c r="DOF485" s="49"/>
      <c r="DOG485" s="49"/>
      <c r="DOH485" s="49"/>
      <c r="DOI485" s="49"/>
      <c r="DOJ485" s="49"/>
      <c r="DOK485" s="49"/>
      <c r="DOL485" s="49"/>
      <c r="DOM485" s="49"/>
      <c r="DON485" s="49"/>
      <c r="DOO485" s="49"/>
      <c r="DOP485" s="49"/>
      <c r="DOQ485" s="49"/>
      <c r="DOR485" s="49"/>
      <c r="DOS485" s="49"/>
      <c r="DOT485" s="49"/>
      <c r="DOU485" s="49"/>
      <c r="DOV485" s="49"/>
      <c r="DOW485" s="49"/>
      <c r="DOX485" s="49"/>
      <c r="DOY485" s="49"/>
      <c r="DOZ485" s="49"/>
      <c r="DPA485" s="49"/>
      <c r="DPB485" s="49"/>
      <c r="DPC485" s="49"/>
      <c r="DPD485" s="49"/>
      <c r="DPE485" s="49"/>
      <c r="DPF485" s="49"/>
      <c r="DPG485" s="49"/>
      <c r="DPH485" s="49"/>
      <c r="DPI485" s="49"/>
      <c r="DPJ485" s="49"/>
      <c r="DPK485" s="49"/>
      <c r="DPL485" s="49"/>
      <c r="DPM485" s="49"/>
      <c r="DPN485" s="49"/>
      <c r="DPO485" s="49"/>
      <c r="DPP485" s="49"/>
      <c r="DPQ485" s="49"/>
      <c r="DPR485" s="49"/>
      <c r="DPS485" s="49"/>
      <c r="DPT485" s="49"/>
      <c r="DPU485" s="49"/>
      <c r="DPV485" s="49"/>
      <c r="DPW485" s="49"/>
      <c r="DPX485" s="49"/>
      <c r="DPY485" s="49"/>
      <c r="DPZ485" s="49"/>
      <c r="DQA485" s="49"/>
      <c r="DQB485" s="49"/>
      <c r="DQC485" s="49"/>
      <c r="DQD485" s="49"/>
      <c r="DQE485" s="49"/>
      <c r="DQF485" s="49"/>
      <c r="DQG485" s="49"/>
      <c r="DQH485" s="49"/>
      <c r="DQI485" s="49"/>
      <c r="DQJ485" s="49"/>
      <c r="DQK485" s="49"/>
      <c r="DQL485" s="49"/>
      <c r="DQM485" s="49"/>
      <c r="DQN485" s="49"/>
      <c r="DQO485" s="49"/>
      <c r="DQP485" s="49"/>
      <c r="DQQ485" s="49"/>
      <c r="DQR485" s="49"/>
      <c r="DQS485" s="49"/>
      <c r="DQT485" s="49"/>
      <c r="DQU485" s="49"/>
      <c r="DQV485" s="49"/>
      <c r="DQW485" s="49"/>
      <c r="DQX485" s="49"/>
      <c r="DQY485" s="49"/>
      <c r="DQZ485" s="49"/>
      <c r="DRA485" s="49"/>
      <c r="DRB485" s="49"/>
      <c r="DRC485" s="49"/>
      <c r="DRD485" s="49"/>
      <c r="DRE485" s="49"/>
      <c r="DRF485" s="49"/>
      <c r="DRG485" s="49"/>
      <c r="DRH485" s="49"/>
      <c r="DRI485" s="49"/>
      <c r="DRJ485" s="49"/>
      <c r="DRK485" s="49"/>
      <c r="DRL485" s="49"/>
      <c r="DRM485" s="49"/>
      <c r="DRN485" s="49"/>
      <c r="DRO485" s="49"/>
      <c r="DRP485" s="49"/>
      <c r="DRQ485" s="49"/>
      <c r="DRR485" s="49"/>
      <c r="DRS485" s="49"/>
      <c r="DRT485" s="49"/>
      <c r="DRU485" s="49"/>
      <c r="DRV485" s="49"/>
      <c r="DRW485" s="49"/>
      <c r="DRX485" s="49"/>
      <c r="DRY485" s="49"/>
      <c r="DRZ485" s="49"/>
      <c r="DSA485" s="49"/>
      <c r="DSB485" s="49"/>
      <c r="DSC485" s="49"/>
      <c r="DSD485" s="49"/>
      <c r="DSE485" s="49"/>
      <c r="DSF485" s="49"/>
      <c r="DSG485" s="49"/>
      <c r="DSH485" s="49"/>
      <c r="DSI485" s="49"/>
      <c r="DSJ485" s="49"/>
      <c r="DSK485" s="49"/>
      <c r="DSL485" s="49"/>
      <c r="DSM485" s="49"/>
      <c r="DSN485" s="49"/>
      <c r="DSO485" s="49"/>
      <c r="DSP485" s="49"/>
      <c r="DSQ485" s="49"/>
      <c r="DSR485" s="49"/>
      <c r="DSS485" s="49"/>
      <c r="DST485" s="49"/>
      <c r="DSU485" s="49"/>
      <c r="DSV485" s="49"/>
      <c r="DSW485" s="49"/>
      <c r="DSX485" s="49"/>
      <c r="DSY485" s="49"/>
      <c r="DSZ485" s="49"/>
      <c r="DTA485" s="49"/>
      <c r="DTB485" s="49"/>
      <c r="DTC485" s="49"/>
      <c r="DTD485" s="49"/>
      <c r="DTE485" s="49"/>
      <c r="DTF485" s="49"/>
      <c r="DTG485" s="49"/>
      <c r="DTH485" s="49"/>
      <c r="DTI485" s="49"/>
      <c r="DTJ485" s="49"/>
      <c r="DTK485" s="49"/>
      <c r="DTL485" s="49"/>
      <c r="DTM485" s="49"/>
      <c r="DTN485" s="49"/>
      <c r="DTO485" s="49"/>
      <c r="DTP485" s="49"/>
      <c r="DTQ485" s="49"/>
      <c r="DTR485" s="49"/>
      <c r="DTS485" s="49"/>
      <c r="DTT485" s="49"/>
      <c r="DTU485" s="49"/>
      <c r="DTV485" s="49"/>
      <c r="DTW485" s="49"/>
      <c r="DTX485" s="49"/>
      <c r="DTY485" s="49"/>
      <c r="DTZ485" s="49"/>
      <c r="DUA485" s="49"/>
      <c r="DUB485" s="49"/>
      <c r="DUC485" s="49"/>
      <c r="DUD485" s="49"/>
      <c r="DUE485" s="49"/>
      <c r="DUF485" s="49"/>
      <c r="DUG485" s="49"/>
      <c r="DUH485" s="49"/>
      <c r="DUI485" s="49"/>
      <c r="DUJ485" s="49"/>
      <c r="DUK485" s="49"/>
      <c r="DUL485" s="49"/>
      <c r="DUM485" s="49"/>
      <c r="DUN485" s="49"/>
      <c r="DUO485" s="49"/>
      <c r="DUP485" s="49"/>
      <c r="DUQ485" s="49"/>
      <c r="DUR485" s="49"/>
      <c r="DUS485" s="49"/>
      <c r="DUT485" s="49"/>
      <c r="DUU485" s="49"/>
      <c r="DUV485" s="49"/>
      <c r="DUW485" s="49"/>
      <c r="DUX485" s="49"/>
      <c r="DUY485" s="49"/>
      <c r="DUZ485" s="49"/>
      <c r="DVA485" s="49"/>
      <c r="DVB485" s="49"/>
      <c r="DVC485" s="49"/>
      <c r="DVD485" s="49"/>
      <c r="DVE485" s="49"/>
      <c r="DVF485" s="49"/>
      <c r="DVG485" s="49"/>
      <c r="DVH485" s="49"/>
      <c r="DVI485" s="49"/>
      <c r="DVJ485" s="49"/>
      <c r="DVK485" s="49"/>
      <c r="DVL485" s="49"/>
      <c r="DVM485" s="49"/>
      <c r="DVN485" s="49"/>
      <c r="DVO485" s="49"/>
      <c r="DVP485" s="49"/>
      <c r="DVQ485" s="49"/>
      <c r="DVR485" s="49"/>
      <c r="DVS485" s="49"/>
      <c r="DVT485" s="49"/>
      <c r="DVU485" s="49"/>
      <c r="DVV485" s="49"/>
      <c r="DVW485" s="49"/>
      <c r="DVX485" s="49"/>
      <c r="DVY485" s="49"/>
      <c r="DVZ485" s="49"/>
      <c r="DWA485" s="49"/>
      <c r="DWB485" s="49"/>
      <c r="DWC485" s="49"/>
      <c r="DWD485" s="49"/>
      <c r="DWE485" s="49"/>
      <c r="DWF485" s="49"/>
      <c r="DWG485" s="49"/>
      <c r="DWH485" s="49"/>
      <c r="DWI485" s="49"/>
      <c r="DWJ485" s="49"/>
      <c r="DWK485" s="49"/>
      <c r="DWL485" s="49"/>
      <c r="DWM485" s="49"/>
      <c r="DWN485" s="49"/>
      <c r="DWO485" s="49"/>
      <c r="DWP485" s="49"/>
      <c r="DWQ485" s="49"/>
      <c r="DWR485" s="49"/>
      <c r="DWS485" s="49"/>
      <c r="DWT485" s="49"/>
      <c r="DWU485" s="49"/>
      <c r="DWV485" s="49"/>
      <c r="DWW485" s="49"/>
      <c r="DWX485" s="49"/>
      <c r="DWY485" s="49"/>
      <c r="DWZ485" s="49"/>
      <c r="DXA485" s="49"/>
      <c r="DXB485" s="49"/>
      <c r="DXC485" s="49"/>
      <c r="DXD485" s="49"/>
      <c r="DXE485" s="49"/>
      <c r="DXF485" s="49"/>
      <c r="DXG485" s="49"/>
      <c r="DXH485" s="49"/>
      <c r="DXI485" s="49"/>
      <c r="DXJ485" s="49"/>
      <c r="DXK485" s="49"/>
      <c r="DXL485" s="49"/>
      <c r="DXM485" s="49"/>
      <c r="DXN485" s="49"/>
      <c r="DXO485" s="49"/>
      <c r="DXP485" s="49"/>
      <c r="DXQ485" s="49"/>
      <c r="DXR485" s="49"/>
      <c r="DXS485" s="49"/>
      <c r="DXT485" s="49"/>
      <c r="DXU485" s="49"/>
      <c r="DXV485" s="49"/>
      <c r="DXW485" s="49"/>
      <c r="DXX485" s="49"/>
      <c r="DXY485" s="49"/>
      <c r="DXZ485" s="49"/>
      <c r="DYA485" s="49"/>
      <c r="DYB485" s="49"/>
      <c r="DYC485" s="49"/>
      <c r="DYD485" s="49"/>
      <c r="DYE485" s="49"/>
      <c r="DYF485" s="49"/>
      <c r="DYG485" s="49"/>
      <c r="DYH485" s="49"/>
      <c r="DYI485" s="49"/>
      <c r="DYJ485" s="49"/>
      <c r="DYK485" s="49"/>
      <c r="DYL485" s="49"/>
      <c r="DYM485" s="49"/>
      <c r="DYN485" s="49"/>
      <c r="DYO485" s="49"/>
      <c r="DYP485" s="49"/>
      <c r="DYQ485" s="49"/>
      <c r="DYR485" s="49"/>
      <c r="DYS485" s="49"/>
      <c r="DYT485" s="49"/>
      <c r="DYU485" s="49"/>
      <c r="DYV485" s="49"/>
      <c r="DYW485" s="49"/>
      <c r="DYX485" s="49"/>
      <c r="DYY485" s="49"/>
      <c r="DYZ485" s="49"/>
      <c r="DZA485" s="49"/>
      <c r="DZB485" s="49"/>
      <c r="DZC485" s="49"/>
      <c r="DZD485" s="49"/>
      <c r="DZE485" s="49"/>
      <c r="DZF485" s="49"/>
      <c r="DZG485" s="49"/>
      <c r="DZH485" s="49"/>
      <c r="DZI485" s="49"/>
      <c r="DZJ485" s="49"/>
      <c r="DZK485" s="49"/>
      <c r="DZL485" s="49"/>
      <c r="DZM485" s="49"/>
      <c r="DZN485" s="49"/>
      <c r="DZO485" s="49"/>
      <c r="DZP485" s="49"/>
      <c r="DZQ485" s="49"/>
      <c r="DZR485" s="49"/>
      <c r="DZS485" s="49"/>
      <c r="DZT485" s="49"/>
      <c r="DZU485" s="49"/>
      <c r="DZV485" s="49"/>
      <c r="DZW485" s="49"/>
      <c r="DZX485" s="49"/>
      <c r="DZY485" s="49"/>
      <c r="DZZ485" s="49"/>
      <c r="EAA485" s="49"/>
      <c r="EAB485" s="49"/>
      <c r="EAC485" s="49"/>
      <c r="EAD485" s="49"/>
      <c r="EAE485" s="49"/>
      <c r="EAF485" s="49"/>
      <c r="EAG485" s="49"/>
      <c r="EAH485" s="49"/>
      <c r="EAI485" s="49"/>
      <c r="EAJ485" s="49"/>
      <c r="EAK485" s="49"/>
      <c r="EAL485" s="49"/>
      <c r="EAM485" s="49"/>
      <c r="EAN485" s="49"/>
      <c r="EAO485" s="49"/>
      <c r="EAP485" s="49"/>
      <c r="EAQ485" s="49"/>
      <c r="EAR485" s="49"/>
      <c r="EAS485" s="49"/>
      <c r="EAT485" s="49"/>
      <c r="EAU485" s="49"/>
      <c r="EAV485" s="49"/>
      <c r="EAW485" s="49"/>
      <c r="EAX485" s="49"/>
      <c r="EAY485" s="49"/>
      <c r="EAZ485" s="49"/>
      <c r="EBA485" s="49"/>
      <c r="EBB485" s="49"/>
      <c r="EBC485" s="49"/>
      <c r="EBD485" s="49"/>
      <c r="EBE485" s="49"/>
      <c r="EBF485" s="49"/>
      <c r="EBG485" s="49"/>
      <c r="EBH485" s="49"/>
      <c r="EBI485" s="49"/>
      <c r="EBJ485" s="49"/>
      <c r="EBK485" s="49"/>
      <c r="EBL485" s="49"/>
      <c r="EBM485" s="49"/>
      <c r="EBN485" s="49"/>
      <c r="EBO485" s="49"/>
      <c r="EBP485" s="49"/>
      <c r="EBQ485" s="49"/>
      <c r="EBR485" s="49"/>
      <c r="EBS485" s="49"/>
      <c r="EBT485" s="49"/>
      <c r="EBU485" s="49"/>
      <c r="EBV485" s="49"/>
      <c r="EBW485" s="49"/>
      <c r="EBX485" s="49"/>
      <c r="EBY485" s="49"/>
      <c r="EBZ485" s="49"/>
      <c r="ECA485" s="49"/>
      <c r="ECB485" s="49"/>
      <c r="ECC485" s="49"/>
      <c r="ECD485" s="49"/>
      <c r="ECE485" s="49"/>
      <c r="ECF485" s="49"/>
      <c r="ECG485" s="49"/>
      <c r="ECH485" s="49"/>
      <c r="ECI485" s="49"/>
      <c r="ECJ485" s="49"/>
      <c r="ECK485" s="49"/>
      <c r="ECL485" s="49"/>
      <c r="ECM485" s="49"/>
      <c r="ECN485" s="49"/>
      <c r="ECO485" s="49"/>
      <c r="ECP485" s="49"/>
      <c r="ECQ485" s="49"/>
      <c r="ECR485" s="49"/>
      <c r="ECS485" s="49"/>
      <c r="ECT485" s="49"/>
      <c r="ECU485" s="49"/>
      <c r="ECV485" s="49"/>
      <c r="ECW485" s="49"/>
      <c r="ECX485" s="49"/>
      <c r="ECY485" s="49"/>
      <c r="ECZ485" s="49"/>
      <c r="EDA485" s="49"/>
      <c r="EDB485" s="49"/>
      <c r="EDC485" s="49"/>
      <c r="EDD485" s="49"/>
      <c r="EDE485" s="49"/>
      <c r="EDF485" s="49"/>
      <c r="EDG485" s="49"/>
      <c r="EDH485" s="49"/>
      <c r="EDI485" s="49"/>
      <c r="EDJ485" s="49"/>
      <c r="EDK485" s="49"/>
      <c r="EDL485" s="49"/>
      <c r="EDM485" s="49"/>
      <c r="EDN485" s="49"/>
      <c r="EDO485" s="49"/>
      <c r="EDP485" s="49"/>
      <c r="EDQ485" s="49"/>
      <c r="EDR485" s="49"/>
      <c r="EDS485" s="49"/>
      <c r="EDT485" s="49"/>
      <c r="EDU485" s="49"/>
      <c r="EDV485" s="49"/>
      <c r="EDW485" s="49"/>
      <c r="EDX485" s="49"/>
      <c r="EDY485" s="49"/>
      <c r="EDZ485" s="49"/>
      <c r="EEA485" s="49"/>
      <c r="EEB485" s="49"/>
      <c r="EEC485" s="49"/>
      <c r="EED485" s="49"/>
      <c r="EEE485" s="49"/>
      <c r="EEF485" s="49"/>
      <c r="EEG485" s="49"/>
      <c r="EEH485" s="49"/>
      <c r="EEI485" s="49"/>
      <c r="EEJ485" s="49"/>
      <c r="EEK485" s="49"/>
      <c r="EEL485" s="49"/>
      <c r="EEM485" s="49"/>
      <c r="EEN485" s="49"/>
      <c r="EEO485" s="49"/>
      <c r="EEP485" s="49"/>
      <c r="EEQ485" s="49"/>
      <c r="EER485" s="49"/>
      <c r="EES485" s="49"/>
      <c r="EET485" s="49"/>
      <c r="EEU485" s="49"/>
      <c r="EEV485" s="49"/>
      <c r="EEW485" s="49"/>
      <c r="EEX485" s="49"/>
      <c r="EEY485" s="49"/>
      <c r="EEZ485" s="49"/>
      <c r="EFA485" s="49"/>
      <c r="EFB485" s="49"/>
      <c r="EFC485" s="49"/>
      <c r="EFD485" s="49"/>
      <c r="EFE485" s="49"/>
      <c r="EFF485" s="49"/>
      <c r="EFG485" s="49"/>
      <c r="EFH485" s="49"/>
      <c r="EFI485" s="49"/>
      <c r="EFJ485" s="49"/>
      <c r="EFK485" s="49"/>
      <c r="EFL485" s="49"/>
      <c r="EFM485" s="49"/>
      <c r="EFN485" s="49"/>
      <c r="EFO485" s="49"/>
      <c r="EFP485" s="49"/>
      <c r="EFQ485" s="49"/>
      <c r="EFR485" s="49"/>
      <c r="EFS485" s="49"/>
      <c r="EFT485" s="49"/>
      <c r="EFU485" s="49"/>
      <c r="EFV485" s="49"/>
      <c r="EFW485" s="49"/>
      <c r="EFX485" s="49"/>
      <c r="EFY485" s="49"/>
      <c r="EFZ485" s="49"/>
      <c r="EGA485" s="49"/>
      <c r="EGB485" s="49"/>
      <c r="EGC485" s="49"/>
      <c r="EGD485" s="49"/>
      <c r="EGE485" s="49"/>
      <c r="EGF485" s="49"/>
      <c r="EGG485" s="49"/>
      <c r="EGH485" s="49"/>
      <c r="EGI485" s="49"/>
      <c r="EGJ485" s="49"/>
      <c r="EGK485" s="49"/>
      <c r="EGL485" s="49"/>
      <c r="EGM485" s="49"/>
      <c r="EGN485" s="49"/>
      <c r="EGO485" s="49"/>
      <c r="EGP485" s="49"/>
      <c r="EGQ485" s="49"/>
      <c r="EGR485" s="49"/>
      <c r="EGS485" s="49"/>
      <c r="EGT485" s="49"/>
      <c r="EGU485" s="49"/>
      <c r="EGV485" s="49"/>
      <c r="EGW485" s="49"/>
      <c r="EGX485" s="49"/>
      <c r="EGY485" s="49"/>
      <c r="EGZ485" s="49"/>
      <c r="EHA485" s="49"/>
      <c r="EHB485" s="49"/>
      <c r="EHC485" s="49"/>
      <c r="EHD485" s="49"/>
      <c r="EHE485" s="49"/>
      <c r="EHF485" s="49"/>
      <c r="EHG485" s="49"/>
      <c r="EHH485" s="49"/>
      <c r="EHI485" s="49"/>
      <c r="EHJ485" s="49"/>
      <c r="EHK485" s="49"/>
      <c r="EHL485" s="49"/>
      <c r="EHM485" s="49"/>
      <c r="EHN485" s="49"/>
      <c r="EHO485" s="49"/>
      <c r="EHP485" s="49"/>
      <c r="EHQ485" s="49"/>
      <c r="EHR485" s="49"/>
      <c r="EHS485" s="49"/>
      <c r="EHT485" s="49"/>
      <c r="EHU485" s="49"/>
      <c r="EHV485" s="49"/>
      <c r="EHW485" s="49"/>
      <c r="EHX485" s="49"/>
      <c r="EHY485" s="49"/>
      <c r="EHZ485" s="49"/>
      <c r="EIA485" s="49"/>
      <c r="EIB485" s="49"/>
      <c r="EIC485" s="49"/>
      <c r="EID485" s="49"/>
      <c r="EIE485" s="49"/>
      <c r="EIF485" s="49"/>
      <c r="EIG485" s="49"/>
      <c r="EIH485" s="49"/>
      <c r="EII485" s="49"/>
      <c r="EIJ485" s="49"/>
      <c r="EIK485" s="49"/>
      <c r="EIL485" s="49"/>
      <c r="EIM485" s="49"/>
      <c r="EIN485" s="49"/>
      <c r="EIO485" s="49"/>
      <c r="EIP485" s="49"/>
      <c r="EIQ485" s="49"/>
      <c r="EIR485" s="49"/>
      <c r="EIS485" s="49"/>
      <c r="EIT485" s="49"/>
      <c r="EIU485" s="49"/>
      <c r="EIV485" s="49"/>
      <c r="EIW485" s="49"/>
      <c r="EIX485" s="49"/>
      <c r="EIY485" s="49"/>
      <c r="EIZ485" s="49"/>
      <c r="EJA485" s="49"/>
      <c r="EJB485" s="49"/>
      <c r="EJC485" s="49"/>
      <c r="EJD485" s="49"/>
      <c r="EJE485" s="49"/>
      <c r="EJF485" s="49"/>
      <c r="EJG485" s="49"/>
      <c r="EJH485" s="49"/>
      <c r="EJI485" s="49"/>
      <c r="EJJ485" s="49"/>
      <c r="EJK485" s="49"/>
      <c r="EJL485" s="49"/>
      <c r="EJM485" s="49"/>
      <c r="EJN485" s="49"/>
      <c r="EJO485" s="49"/>
      <c r="EJP485" s="49"/>
      <c r="EJQ485" s="49"/>
      <c r="EJR485" s="49"/>
      <c r="EJS485" s="49"/>
      <c r="EJT485" s="49"/>
      <c r="EJU485" s="49"/>
      <c r="EJV485" s="49"/>
      <c r="EJW485" s="49"/>
      <c r="EJX485" s="49"/>
      <c r="EJY485" s="49"/>
      <c r="EJZ485" s="49"/>
      <c r="EKA485" s="49"/>
      <c r="EKB485" s="49"/>
      <c r="EKC485" s="49"/>
      <c r="EKD485" s="49"/>
      <c r="EKE485" s="49"/>
      <c r="EKF485" s="49"/>
      <c r="EKG485" s="49"/>
      <c r="EKH485" s="49"/>
      <c r="EKI485" s="49"/>
      <c r="EKJ485" s="49"/>
      <c r="EKK485" s="49"/>
      <c r="EKL485" s="49"/>
      <c r="EKM485" s="49"/>
      <c r="EKN485" s="49"/>
      <c r="EKO485" s="49"/>
      <c r="EKP485" s="49"/>
      <c r="EKQ485" s="49"/>
      <c r="EKR485" s="49"/>
      <c r="EKS485" s="49"/>
      <c r="EKT485" s="49"/>
      <c r="EKU485" s="49"/>
      <c r="EKV485" s="49"/>
      <c r="EKW485" s="49"/>
      <c r="EKX485" s="49"/>
      <c r="EKY485" s="49"/>
      <c r="EKZ485" s="49"/>
      <c r="ELA485" s="49"/>
      <c r="ELB485" s="49"/>
      <c r="ELC485" s="49"/>
      <c r="ELD485" s="49"/>
      <c r="ELE485" s="49"/>
      <c r="ELF485" s="49"/>
      <c r="ELG485" s="49"/>
      <c r="ELH485" s="49"/>
      <c r="ELI485" s="49"/>
      <c r="ELJ485" s="49"/>
      <c r="ELK485" s="49"/>
      <c r="ELL485" s="49"/>
      <c r="ELM485" s="49"/>
      <c r="ELN485" s="49"/>
      <c r="ELO485" s="49"/>
      <c r="ELP485" s="49"/>
      <c r="ELQ485" s="49"/>
      <c r="ELR485" s="49"/>
      <c r="ELS485" s="49"/>
      <c r="ELT485" s="49"/>
      <c r="ELU485" s="49"/>
      <c r="ELV485" s="49"/>
      <c r="ELW485" s="49"/>
      <c r="ELX485" s="49"/>
      <c r="ELY485" s="49"/>
      <c r="ELZ485" s="49"/>
      <c r="EMA485" s="49"/>
      <c r="EMB485" s="49"/>
      <c r="EMC485" s="49"/>
      <c r="EMD485" s="49"/>
      <c r="EME485" s="49"/>
      <c r="EMF485" s="49"/>
      <c r="EMG485" s="49"/>
      <c r="EMH485" s="49"/>
      <c r="EMI485" s="49"/>
      <c r="EMJ485" s="49"/>
      <c r="EMK485" s="49"/>
      <c r="EML485" s="49"/>
      <c r="EMM485" s="49"/>
      <c r="EMN485" s="49"/>
      <c r="EMO485" s="49"/>
      <c r="EMP485" s="49"/>
      <c r="EMQ485" s="49"/>
      <c r="EMR485" s="49"/>
      <c r="EMS485" s="49"/>
      <c r="EMT485" s="49"/>
      <c r="EMU485" s="49"/>
      <c r="EMV485" s="49"/>
      <c r="EMW485" s="49"/>
      <c r="EMX485" s="49"/>
      <c r="EMY485" s="49"/>
      <c r="EMZ485" s="49"/>
      <c r="ENA485" s="49"/>
      <c r="ENB485" s="49"/>
      <c r="ENC485" s="49"/>
      <c r="END485" s="49"/>
      <c r="ENE485" s="49"/>
      <c r="ENF485" s="49"/>
      <c r="ENG485" s="49"/>
      <c r="ENH485" s="49"/>
      <c r="ENI485" s="49"/>
      <c r="ENJ485" s="49"/>
      <c r="ENK485" s="49"/>
      <c r="ENL485" s="49"/>
      <c r="ENM485" s="49"/>
      <c r="ENN485" s="49"/>
      <c r="ENO485" s="49"/>
      <c r="ENP485" s="49"/>
      <c r="ENQ485" s="49"/>
      <c r="ENR485" s="49"/>
      <c r="ENS485" s="49"/>
      <c r="ENT485" s="49"/>
      <c r="ENU485" s="49"/>
      <c r="ENV485" s="49"/>
      <c r="ENW485" s="49"/>
      <c r="ENX485" s="49"/>
      <c r="ENY485" s="49"/>
      <c r="ENZ485" s="49"/>
      <c r="EOA485" s="49"/>
      <c r="EOB485" s="49"/>
      <c r="EOC485" s="49"/>
      <c r="EOD485" s="49"/>
      <c r="EOE485" s="49"/>
      <c r="EOF485" s="49"/>
      <c r="EOG485" s="49"/>
      <c r="EOH485" s="49"/>
      <c r="EOI485" s="49"/>
      <c r="EOJ485" s="49"/>
      <c r="EOK485" s="49"/>
      <c r="EOL485" s="49"/>
      <c r="EOM485" s="49"/>
      <c r="EON485" s="49"/>
      <c r="EOO485" s="49"/>
      <c r="EOP485" s="49"/>
      <c r="EOQ485" s="49"/>
      <c r="EOR485" s="49"/>
      <c r="EOS485" s="49"/>
      <c r="EOT485" s="49"/>
      <c r="EOU485" s="49"/>
      <c r="EOV485" s="49"/>
      <c r="EOW485" s="49"/>
      <c r="EOX485" s="49"/>
      <c r="EOY485" s="49"/>
      <c r="EOZ485" s="49"/>
      <c r="EPA485" s="49"/>
      <c r="EPB485" s="49"/>
      <c r="EPC485" s="49"/>
      <c r="EPD485" s="49"/>
      <c r="EPE485" s="49"/>
      <c r="EPF485" s="49"/>
      <c r="EPG485" s="49"/>
      <c r="EPH485" s="49"/>
      <c r="EPI485" s="49"/>
      <c r="EPJ485" s="49"/>
      <c r="EPK485" s="49"/>
      <c r="EPL485" s="49"/>
      <c r="EPM485" s="49"/>
      <c r="EPN485" s="49"/>
      <c r="EPO485" s="49"/>
      <c r="EPP485" s="49"/>
      <c r="EPQ485" s="49"/>
      <c r="EPR485" s="49"/>
      <c r="EPS485" s="49"/>
      <c r="EPT485" s="49"/>
      <c r="EPU485" s="49"/>
      <c r="EPV485" s="49"/>
      <c r="EPW485" s="49"/>
      <c r="EPX485" s="49"/>
      <c r="EPY485" s="49"/>
      <c r="EPZ485" s="49"/>
      <c r="EQA485" s="49"/>
      <c r="EQB485" s="49"/>
      <c r="EQC485" s="49"/>
      <c r="EQD485" s="49"/>
      <c r="EQE485" s="49"/>
      <c r="EQF485" s="49"/>
      <c r="EQG485" s="49"/>
      <c r="EQH485" s="49"/>
      <c r="EQI485" s="49"/>
      <c r="EQJ485" s="49"/>
      <c r="EQK485" s="49"/>
      <c r="EQL485" s="49"/>
      <c r="EQM485" s="49"/>
      <c r="EQN485" s="49"/>
      <c r="EQO485" s="49"/>
      <c r="EQP485" s="49"/>
      <c r="EQQ485" s="49"/>
      <c r="EQR485" s="49"/>
      <c r="EQS485" s="49"/>
      <c r="EQT485" s="49"/>
      <c r="EQU485" s="49"/>
      <c r="EQV485" s="49"/>
      <c r="EQW485" s="49"/>
      <c r="EQX485" s="49"/>
      <c r="EQY485" s="49"/>
      <c r="EQZ485" s="49"/>
      <c r="ERA485" s="49"/>
      <c r="ERB485" s="49"/>
      <c r="ERC485" s="49"/>
      <c r="ERD485" s="49"/>
      <c r="ERE485" s="49"/>
      <c r="ERF485" s="49"/>
      <c r="ERG485" s="49"/>
      <c r="ERH485" s="49"/>
      <c r="ERI485" s="49"/>
      <c r="ERJ485" s="49"/>
      <c r="ERK485" s="49"/>
      <c r="ERL485" s="49"/>
      <c r="ERM485" s="49"/>
      <c r="ERN485" s="49"/>
      <c r="ERO485" s="49"/>
      <c r="ERP485" s="49"/>
      <c r="ERQ485" s="49"/>
      <c r="ERR485" s="49"/>
      <c r="ERS485" s="49"/>
      <c r="ERT485" s="49"/>
      <c r="ERU485" s="49"/>
      <c r="ERV485" s="49"/>
      <c r="ERW485" s="49"/>
      <c r="ERX485" s="49"/>
      <c r="ERY485" s="49"/>
      <c r="ERZ485" s="49"/>
      <c r="ESA485" s="49"/>
      <c r="ESB485" s="49"/>
      <c r="ESC485" s="49"/>
      <c r="ESD485" s="49"/>
      <c r="ESE485" s="49"/>
      <c r="ESF485" s="49"/>
      <c r="ESG485" s="49"/>
      <c r="ESH485" s="49"/>
      <c r="ESI485" s="49"/>
      <c r="ESJ485" s="49"/>
      <c r="ESK485" s="49"/>
      <c r="ESL485" s="49"/>
      <c r="ESM485" s="49"/>
      <c r="ESN485" s="49"/>
      <c r="ESO485" s="49"/>
      <c r="ESP485" s="49"/>
      <c r="ESQ485" s="49"/>
      <c r="ESR485" s="49"/>
      <c r="ESS485" s="49"/>
      <c r="EST485" s="49"/>
      <c r="ESU485" s="49"/>
      <c r="ESV485" s="49"/>
      <c r="ESW485" s="49"/>
      <c r="ESX485" s="49"/>
      <c r="ESY485" s="49"/>
      <c r="ESZ485" s="49"/>
      <c r="ETA485" s="49"/>
      <c r="ETB485" s="49"/>
      <c r="ETC485" s="49"/>
      <c r="ETD485" s="49"/>
      <c r="ETE485" s="49"/>
      <c r="ETF485" s="49"/>
      <c r="ETG485" s="49"/>
      <c r="ETH485" s="49"/>
      <c r="ETI485" s="49"/>
      <c r="ETJ485" s="49"/>
      <c r="ETK485" s="49"/>
      <c r="ETL485" s="49"/>
      <c r="ETM485" s="49"/>
      <c r="ETN485" s="49"/>
      <c r="ETO485" s="49"/>
      <c r="ETP485" s="49"/>
      <c r="ETQ485" s="49"/>
      <c r="ETR485" s="49"/>
      <c r="ETS485" s="49"/>
      <c r="ETT485" s="49"/>
      <c r="ETU485" s="49"/>
      <c r="ETV485" s="49"/>
      <c r="ETW485" s="49"/>
      <c r="ETX485" s="49"/>
      <c r="ETY485" s="49"/>
      <c r="ETZ485" s="49"/>
      <c r="EUA485" s="49"/>
      <c r="EUB485" s="49"/>
      <c r="EUC485" s="49"/>
      <c r="EUD485" s="49"/>
      <c r="EUE485" s="49"/>
      <c r="EUF485" s="49"/>
      <c r="EUG485" s="49"/>
      <c r="EUH485" s="49"/>
      <c r="EUI485" s="49"/>
      <c r="EUJ485" s="49"/>
      <c r="EUK485" s="49"/>
      <c r="EUL485" s="49"/>
      <c r="EUM485" s="49"/>
      <c r="EUN485" s="49"/>
      <c r="EUO485" s="49"/>
      <c r="EUP485" s="49"/>
      <c r="EUQ485" s="49"/>
      <c r="EUR485" s="49"/>
      <c r="EUS485" s="49"/>
      <c r="EUT485" s="49"/>
      <c r="EUU485" s="49"/>
      <c r="EUV485" s="49"/>
      <c r="EUW485" s="49"/>
      <c r="EUX485" s="49"/>
      <c r="EUY485" s="49"/>
      <c r="EUZ485" s="49"/>
      <c r="EVA485" s="49"/>
      <c r="EVB485" s="49"/>
      <c r="EVC485" s="49"/>
      <c r="EVD485" s="49"/>
      <c r="EVE485" s="49"/>
      <c r="EVF485" s="49"/>
      <c r="EVG485" s="49"/>
      <c r="EVH485" s="49"/>
      <c r="EVI485" s="49"/>
      <c r="EVJ485" s="49"/>
      <c r="EVK485" s="49"/>
      <c r="EVL485" s="49"/>
      <c r="EVM485" s="49"/>
      <c r="EVN485" s="49"/>
      <c r="EVO485" s="49"/>
      <c r="EVP485" s="49"/>
      <c r="EVQ485" s="49"/>
      <c r="EVR485" s="49"/>
      <c r="EVS485" s="49"/>
      <c r="EVT485" s="49"/>
      <c r="EVU485" s="49"/>
      <c r="EVV485" s="49"/>
      <c r="EVW485" s="49"/>
      <c r="EVX485" s="49"/>
      <c r="EVY485" s="49"/>
      <c r="EVZ485" s="49"/>
      <c r="EWA485" s="49"/>
      <c r="EWB485" s="49"/>
      <c r="EWC485" s="49"/>
      <c r="EWD485" s="49"/>
      <c r="EWE485" s="49"/>
      <c r="EWF485" s="49"/>
      <c r="EWG485" s="49"/>
      <c r="EWH485" s="49"/>
      <c r="EWI485" s="49"/>
      <c r="EWJ485" s="49"/>
      <c r="EWK485" s="49"/>
      <c r="EWL485" s="49"/>
      <c r="EWM485" s="49"/>
      <c r="EWN485" s="49"/>
      <c r="EWO485" s="49"/>
      <c r="EWP485" s="49"/>
      <c r="EWQ485" s="49"/>
      <c r="EWR485" s="49"/>
      <c r="EWS485" s="49"/>
      <c r="EWT485" s="49"/>
      <c r="EWU485" s="49"/>
      <c r="EWV485" s="49"/>
      <c r="EWW485" s="49"/>
      <c r="EWX485" s="49"/>
      <c r="EWY485" s="49"/>
      <c r="EWZ485" s="49"/>
      <c r="EXA485" s="49"/>
      <c r="EXB485" s="49"/>
      <c r="EXC485" s="49"/>
      <c r="EXD485" s="49"/>
      <c r="EXE485" s="49"/>
      <c r="EXF485" s="49"/>
      <c r="EXG485" s="49"/>
      <c r="EXH485" s="49"/>
      <c r="EXI485" s="49"/>
      <c r="EXJ485" s="49"/>
      <c r="EXK485" s="49"/>
      <c r="EXL485" s="49"/>
      <c r="EXM485" s="49"/>
      <c r="EXN485" s="49"/>
      <c r="EXO485" s="49"/>
      <c r="EXP485" s="49"/>
      <c r="EXQ485" s="49"/>
      <c r="EXR485" s="49"/>
      <c r="EXS485" s="49"/>
      <c r="EXT485" s="49"/>
      <c r="EXU485" s="49"/>
      <c r="EXV485" s="49"/>
      <c r="EXW485" s="49"/>
      <c r="EXX485" s="49"/>
      <c r="EXY485" s="49"/>
      <c r="EXZ485" s="49"/>
      <c r="EYA485" s="49"/>
      <c r="EYB485" s="49"/>
      <c r="EYC485" s="49"/>
      <c r="EYD485" s="49"/>
      <c r="EYE485" s="49"/>
      <c r="EYF485" s="49"/>
      <c r="EYG485" s="49"/>
      <c r="EYH485" s="49"/>
      <c r="EYI485" s="49"/>
      <c r="EYJ485" s="49"/>
      <c r="EYK485" s="49"/>
      <c r="EYL485" s="49"/>
      <c r="EYM485" s="49"/>
      <c r="EYN485" s="49"/>
      <c r="EYO485" s="49"/>
      <c r="EYP485" s="49"/>
      <c r="EYQ485" s="49"/>
      <c r="EYR485" s="49"/>
      <c r="EYS485" s="49"/>
      <c r="EYT485" s="49"/>
      <c r="EYU485" s="49"/>
      <c r="EYV485" s="49"/>
      <c r="EYW485" s="49"/>
      <c r="EYX485" s="49"/>
      <c r="EYY485" s="49"/>
      <c r="EYZ485" s="49"/>
      <c r="EZA485" s="49"/>
      <c r="EZB485" s="49"/>
      <c r="EZC485" s="49"/>
      <c r="EZD485" s="49"/>
      <c r="EZE485" s="49"/>
      <c r="EZF485" s="49"/>
      <c r="EZG485" s="49"/>
      <c r="EZH485" s="49"/>
      <c r="EZI485" s="49"/>
      <c r="EZJ485" s="49"/>
      <c r="EZK485" s="49"/>
      <c r="EZL485" s="49"/>
      <c r="EZM485" s="49"/>
      <c r="EZN485" s="49"/>
      <c r="EZO485" s="49"/>
      <c r="EZP485" s="49"/>
      <c r="EZQ485" s="49"/>
      <c r="EZR485" s="49"/>
      <c r="EZS485" s="49"/>
      <c r="EZT485" s="49"/>
      <c r="EZU485" s="49"/>
      <c r="EZV485" s="49"/>
      <c r="EZW485" s="49"/>
      <c r="EZX485" s="49"/>
      <c r="EZY485" s="49"/>
      <c r="EZZ485" s="49"/>
      <c r="FAA485" s="49"/>
      <c r="FAB485" s="49"/>
      <c r="FAC485" s="49"/>
      <c r="FAD485" s="49"/>
      <c r="FAE485" s="49"/>
      <c r="FAF485" s="49"/>
      <c r="FAG485" s="49"/>
      <c r="FAH485" s="49"/>
      <c r="FAI485" s="49"/>
      <c r="FAJ485" s="49"/>
      <c r="FAK485" s="49"/>
      <c r="FAL485" s="49"/>
      <c r="FAM485" s="49"/>
      <c r="FAN485" s="49"/>
      <c r="FAO485" s="49"/>
      <c r="FAP485" s="49"/>
      <c r="FAQ485" s="49"/>
      <c r="FAR485" s="49"/>
      <c r="FAS485" s="49"/>
      <c r="FAT485" s="49"/>
      <c r="FAU485" s="49"/>
      <c r="FAV485" s="49"/>
      <c r="FAW485" s="49"/>
      <c r="FAX485" s="49"/>
      <c r="FAY485" s="49"/>
      <c r="FAZ485" s="49"/>
      <c r="FBA485" s="49"/>
      <c r="FBB485" s="49"/>
      <c r="FBC485" s="49"/>
      <c r="FBD485" s="49"/>
      <c r="FBE485" s="49"/>
      <c r="FBF485" s="49"/>
      <c r="FBG485" s="49"/>
      <c r="FBH485" s="49"/>
      <c r="FBI485" s="49"/>
      <c r="FBJ485" s="49"/>
      <c r="FBK485" s="49"/>
      <c r="FBL485" s="49"/>
      <c r="FBM485" s="49"/>
      <c r="FBN485" s="49"/>
      <c r="FBO485" s="49"/>
      <c r="FBP485" s="49"/>
      <c r="FBQ485" s="49"/>
      <c r="FBR485" s="49"/>
      <c r="FBS485" s="49"/>
      <c r="FBT485" s="49"/>
      <c r="FBU485" s="49"/>
      <c r="FBV485" s="49"/>
      <c r="FBW485" s="49"/>
      <c r="FBX485" s="49"/>
      <c r="FBY485" s="49"/>
      <c r="FBZ485" s="49"/>
      <c r="FCA485" s="49"/>
      <c r="FCB485" s="49"/>
      <c r="FCC485" s="49"/>
      <c r="FCD485" s="49"/>
      <c r="FCE485" s="49"/>
      <c r="FCF485" s="49"/>
      <c r="FCG485" s="49"/>
      <c r="FCH485" s="49"/>
      <c r="FCI485" s="49"/>
      <c r="FCJ485" s="49"/>
      <c r="FCK485" s="49"/>
      <c r="FCL485" s="49"/>
      <c r="FCM485" s="49"/>
      <c r="FCN485" s="49"/>
      <c r="FCO485" s="49"/>
      <c r="FCP485" s="49"/>
      <c r="FCQ485" s="49"/>
      <c r="FCR485" s="49"/>
      <c r="FCS485" s="49"/>
      <c r="FCT485" s="49"/>
      <c r="FCU485" s="49"/>
      <c r="FCV485" s="49"/>
      <c r="FCW485" s="49"/>
      <c r="FCX485" s="49"/>
      <c r="FCY485" s="49"/>
      <c r="FCZ485" s="49"/>
      <c r="FDA485" s="49"/>
      <c r="FDB485" s="49"/>
      <c r="FDC485" s="49"/>
      <c r="FDD485" s="49"/>
      <c r="FDE485" s="49"/>
      <c r="FDF485" s="49"/>
      <c r="FDG485" s="49"/>
      <c r="FDH485" s="49"/>
      <c r="FDI485" s="49"/>
      <c r="FDJ485" s="49"/>
      <c r="FDK485" s="49"/>
      <c r="FDL485" s="49"/>
      <c r="FDM485" s="49"/>
      <c r="FDN485" s="49"/>
      <c r="FDO485" s="49"/>
      <c r="FDP485" s="49"/>
      <c r="FDQ485" s="49"/>
      <c r="FDR485" s="49"/>
      <c r="FDS485" s="49"/>
      <c r="FDT485" s="49"/>
      <c r="FDU485" s="49"/>
      <c r="FDV485" s="49"/>
      <c r="FDW485" s="49"/>
      <c r="FDX485" s="49"/>
      <c r="FDY485" s="49"/>
      <c r="FDZ485" s="49"/>
      <c r="FEA485" s="49"/>
      <c r="FEB485" s="49"/>
      <c r="FEC485" s="49"/>
      <c r="FED485" s="49"/>
      <c r="FEE485" s="49"/>
      <c r="FEF485" s="49"/>
      <c r="FEG485" s="49"/>
      <c r="FEH485" s="49"/>
      <c r="FEI485" s="49"/>
      <c r="FEJ485" s="49"/>
      <c r="FEK485" s="49"/>
      <c r="FEL485" s="49"/>
      <c r="FEM485" s="49"/>
      <c r="FEN485" s="49"/>
      <c r="FEO485" s="49"/>
      <c r="FEP485" s="49"/>
      <c r="FEQ485" s="49"/>
      <c r="FER485" s="49"/>
      <c r="FES485" s="49"/>
      <c r="FET485" s="49"/>
      <c r="FEU485" s="49"/>
      <c r="FEV485" s="49"/>
      <c r="FEW485" s="49"/>
      <c r="FEX485" s="49"/>
      <c r="FEY485" s="49"/>
      <c r="FEZ485" s="49"/>
      <c r="FFA485" s="49"/>
      <c r="FFB485" s="49"/>
      <c r="FFC485" s="49"/>
      <c r="FFD485" s="49"/>
      <c r="FFE485" s="49"/>
      <c r="FFF485" s="49"/>
      <c r="FFG485" s="49"/>
      <c r="FFH485" s="49"/>
      <c r="FFI485" s="49"/>
      <c r="FFJ485" s="49"/>
      <c r="FFK485" s="49"/>
      <c r="FFL485" s="49"/>
      <c r="FFM485" s="49"/>
      <c r="FFN485" s="49"/>
      <c r="FFO485" s="49"/>
      <c r="FFP485" s="49"/>
      <c r="FFQ485" s="49"/>
      <c r="FFR485" s="49"/>
      <c r="FFS485" s="49"/>
      <c r="FFT485" s="49"/>
      <c r="FFU485" s="49"/>
      <c r="FFV485" s="49"/>
      <c r="FFW485" s="49"/>
      <c r="FFX485" s="49"/>
      <c r="FFY485" s="49"/>
      <c r="FFZ485" s="49"/>
      <c r="FGA485" s="49"/>
      <c r="FGB485" s="49"/>
      <c r="FGC485" s="49"/>
      <c r="FGD485" s="49"/>
      <c r="FGE485" s="49"/>
      <c r="FGF485" s="49"/>
      <c r="FGG485" s="49"/>
      <c r="FGH485" s="49"/>
      <c r="FGI485" s="49"/>
      <c r="FGJ485" s="49"/>
      <c r="FGK485" s="49"/>
      <c r="FGL485" s="49"/>
      <c r="FGM485" s="49"/>
      <c r="FGN485" s="49"/>
      <c r="FGO485" s="49"/>
      <c r="FGP485" s="49"/>
      <c r="FGQ485" s="49"/>
      <c r="FGR485" s="49"/>
      <c r="FGS485" s="49"/>
      <c r="FGT485" s="49"/>
      <c r="FGU485" s="49"/>
      <c r="FGV485" s="49"/>
      <c r="FGW485" s="49"/>
      <c r="FGX485" s="49"/>
      <c r="FGY485" s="49"/>
      <c r="FGZ485" s="49"/>
      <c r="FHA485" s="49"/>
      <c r="FHB485" s="49"/>
      <c r="FHC485" s="49"/>
      <c r="FHD485" s="49"/>
      <c r="FHE485" s="49"/>
      <c r="FHF485" s="49"/>
      <c r="FHG485" s="49"/>
      <c r="FHH485" s="49"/>
      <c r="FHI485" s="49"/>
      <c r="FHJ485" s="49"/>
      <c r="FHK485" s="49"/>
      <c r="FHL485" s="49"/>
      <c r="FHM485" s="49"/>
      <c r="FHN485" s="49"/>
      <c r="FHO485" s="49"/>
      <c r="FHP485" s="49"/>
      <c r="FHQ485" s="49"/>
      <c r="FHR485" s="49"/>
      <c r="FHS485" s="49"/>
      <c r="FHT485" s="49"/>
      <c r="FHU485" s="49"/>
      <c r="FHV485" s="49"/>
      <c r="FHW485" s="49"/>
      <c r="FHX485" s="49"/>
      <c r="FHY485" s="49"/>
      <c r="FHZ485" s="49"/>
      <c r="FIA485" s="49"/>
      <c r="FIB485" s="49"/>
      <c r="FIC485" s="49"/>
      <c r="FID485" s="49"/>
      <c r="FIE485" s="49"/>
      <c r="FIF485" s="49"/>
      <c r="FIG485" s="49"/>
      <c r="FIH485" s="49"/>
      <c r="FII485" s="49"/>
      <c r="FIJ485" s="49"/>
      <c r="FIK485" s="49"/>
      <c r="FIL485" s="49"/>
      <c r="FIM485" s="49"/>
      <c r="FIN485" s="49"/>
      <c r="FIO485" s="49"/>
      <c r="FIP485" s="49"/>
      <c r="FIQ485" s="49"/>
      <c r="FIR485" s="49"/>
      <c r="FIS485" s="49"/>
      <c r="FIT485" s="49"/>
      <c r="FIU485" s="49"/>
      <c r="FIV485" s="49"/>
      <c r="FIW485" s="49"/>
      <c r="FIX485" s="49"/>
      <c r="FIY485" s="49"/>
      <c r="FIZ485" s="49"/>
      <c r="FJA485" s="49"/>
      <c r="FJB485" s="49"/>
      <c r="FJC485" s="49"/>
      <c r="FJD485" s="49"/>
      <c r="FJE485" s="49"/>
      <c r="FJF485" s="49"/>
      <c r="FJG485" s="49"/>
      <c r="FJH485" s="49"/>
      <c r="FJI485" s="49"/>
      <c r="FJJ485" s="49"/>
      <c r="FJK485" s="49"/>
      <c r="FJL485" s="49"/>
      <c r="FJM485" s="49"/>
      <c r="FJN485" s="49"/>
      <c r="FJO485" s="49"/>
      <c r="FJP485" s="49"/>
      <c r="FJQ485" s="49"/>
      <c r="FJR485" s="49"/>
      <c r="FJS485" s="49"/>
      <c r="FJT485" s="49"/>
      <c r="FJU485" s="49"/>
      <c r="FJV485" s="49"/>
      <c r="FJW485" s="49"/>
      <c r="FJX485" s="49"/>
      <c r="FJY485" s="49"/>
      <c r="FJZ485" s="49"/>
      <c r="FKA485" s="49"/>
      <c r="FKB485" s="49"/>
      <c r="FKC485" s="49"/>
      <c r="FKD485" s="49"/>
      <c r="FKE485" s="49"/>
      <c r="FKF485" s="49"/>
      <c r="FKG485" s="49"/>
      <c r="FKH485" s="49"/>
      <c r="FKI485" s="49"/>
      <c r="FKJ485" s="49"/>
      <c r="FKK485" s="49"/>
      <c r="FKL485" s="49"/>
      <c r="FKM485" s="49"/>
      <c r="FKN485" s="49"/>
      <c r="FKO485" s="49"/>
      <c r="FKP485" s="49"/>
      <c r="FKQ485" s="49"/>
      <c r="FKR485" s="49"/>
      <c r="FKS485" s="49"/>
      <c r="FKT485" s="49"/>
      <c r="FKU485" s="49"/>
      <c r="FKV485" s="49"/>
      <c r="FKW485" s="49"/>
      <c r="FKX485" s="49"/>
      <c r="FKY485" s="49"/>
      <c r="FKZ485" s="49"/>
      <c r="FLA485" s="49"/>
      <c r="FLB485" s="49"/>
      <c r="FLC485" s="49"/>
      <c r="FLD485" s="49"/>
      <c r="FLE485" s="49"/>
      <c r="FLF485" s="49"/>
      <c r="FLG485" s="49"/>
      <c r="FLH485" s="49"/>
      <c r="FLI485" s="49"/>
      <c r="FLJ485" s="49"/>
      <c r="FLK485" s="49"/>
      <c r="FLL485" s="49"/>
      <c r="FLM485" s="49"/>
      <c r="FLN485" s="49"/>
      <c r="FLO485" s="49"/>
      <c r="FLP485" s="49"/>
      <c r="FLQ485" s="49"/>
      <c r="FLR485" s="49"/>
      <c r="FLS485" s="49"/>
      <c r="FLT485" s="49"/>
      <c r="FLU485" s="49"/>
      <c r="FLV485" s="49"/>
      <c r="FLW485" s="49"/>
      <c r="FLX485" s="49"/>
      <c r="FLY485" s="49"/>
      <c r="FLZ485" s="49"/>
      <c r="FMA485" s="49"/>
      <c r="FMB485" s="49"/>
      <c r="FMC485" s="49"/>
      <c r="FMD485" s="49"/>
      <c r="FME485" s="49"/>
      <c r="FMF485" s="49"/>
      <c r="FMG485" s="49"/>
      <c r="FMH485" s="49"/>
      <c r="FMI485" s="49"/>
      <c r="FMJ485" s="49"/>
      <c r="FMK485" s="49"/>
      <c r="FML485" s="49"/>
      <c r="FMM485" s="49"/>
      <c r="FMN485" s="49"/>
      <c r="FMO485" s="49"/>
      <c r="FMP485" s="49"/>
      <c r="FMQ485" s="49"/>
      <c r="FMR485" s="49"/>
      <c r="FMS485" s="49"/>
      <c r="FMT485" s="49"/>
      <c r="FMU485" s="49"/>
      <c r="FMV485" s="49"/>
      <c r="FMW485" s="49"/>
      <c r="FMX485" s="49"/>
      <c r="FMY485" s="49"/>
      <c r="FMZ485" s="49"/>
      <c r="FNA485" s="49"/>
      <c r="FNB485" s="49"/>
      <c r="FNC485" s="49"/>
      <c r="FND485" s="49"/>
      <c r="FNE485" s="49"/>
      <c r="FNF485" s="49"/>
      <c r="FNG485" s="49"/>
      <c r="FNH485" s="49"/>
      <c r="FNI485" s="49"/>
      <c r="FNJ485" s="49"/>
      <c r="FNK485" s="49"/>
      <c r="FNL485" s="49"/>
      <c r="FNM485" s="49"/>
      <c r="FNN485" s="49"/>
      <c r="FNO485" s="49"/>
      <c r="FNP485" s="49"/>
      <c r="FNQ485" s="49"/>
      <c r="FNR485" s="49"/>
      <c r="FNS485" s="49"/>
      <c r="FNT485" s="49"/>
      <c r="FNU485" s="49"/>
      <c r="FNV485" s="49"/>
      <c r="FNW485" s="49"/>
      <c r="FNX485" s="49"/>
      <c r="FNY485" s="49"/>
      <c r="FNZ485" s="49"/>
      <c r="FOA485" s="49"/>
      <c r="FOB485" s="49"/>
      <c r="FOC485" s="49"/>
      <c r="FOD485" s="49"/>
      <c r="FOE485" s="49"/>
      <c r="FOF485" s="49"/>
      <c r="FOG485" s="49"/>
      <c r="FOH485" s="49"/>
      <c r="FOI485" s="49"/>
      <c r="FOJ485" s="49"/>
      <c r="FOK485" s="49"/>
      <c r="FOL485" s="49"/>
      <c r="FOM485" s="49"/>
      <c r="FON485" s="49"/>
      <c r="FOO485" s="49"/>
      <c r="FOP485" s="49"/>
      <c r="FOQ485" s="49"/>
      <c r="FOR485" s="49"/>
      <c r="FOS485" s="49"/>
      <c r="FOT485" s="49"/>
      <c r="FOU485" s="49"/>
      <c r="FOV485" s="49"/>
      <c r="FOW485" s="49"/>
      <c r="FOX485" s="49"/>
      <c r="FOY485" s="49"/>
      <c r="FOZ485" s="49"/>
      <c r="FPA485" s="49"/>
      <c r="FPB485" s="49"/>
      <c r="FPC485" s="49"/>
      <c r="FPD485" s="49"/>
      <c r="FPE485" s="49"/>
      <c r="FPF485" s="49"/>
      <c r="FPG485" s="49"/>
      <c r="FPH485" s="49"/>
      <c r="FPI485" s="49"/>
      <c r="FPJ485" s="49"/>
      <c r="FPK485" s="49"/>
      <c r="FPL485" s="49"/>
      <c r="FPM485" s="49"/>
      <c r="FPN485" s="49"/>
      <c r="FPO485" s="49"/>
      <c r="FPP485" s="49"/>
      <c r="FPQ485" s="49"/>
      <c r="FPR485" s="49"/>
      <c r="FPS485" s="49"/>
      <c r="FPT485" s="49"/>
      <c r="FPU485" s="49"/>
      <c r="FPV485" s="49"/>
      <c r="FPW485" s="49"/>
      <c r="FPX485" s="49"/>
      <c r="FPY485" s="49"/>
      <c r="FPZ485" s="49"/>
      <c r="FQA485" s="49"/>
      <c r="FQB485" s="49"/>
      <c r="FQC485" s="49"/>
      <c r="FQD485" s="49"/>
      <c r="FQE485" s="49"/>
      <c r="FQF485" s="49"/>
      <c r="FQG485" s="49"/>
      <c r="FQH485" s="49"/>
      <c r="FQI485" s="49"/>
      <c r="FQJ485" s="49"/>
      <c r="FQK485" s="49"/>
      <c r="FQL485" s="49"/>
      <c r="FQM485" s="49"/>
      <c r="FQN485" s="49"/>
      <c r="FQO485" s="49"/>
      <c r="FQP485" s="49"/>
      <c r="FQQ485" s="49"/>
      <c r="FQR485" s="49"/>
      <c r="FQS485" s="49"/>
      <c r="FQT485" s="49"/>
      <c r="FQU485" s="49"/>
      <c r="FQV485" s="49"/>
      <c r="FQW485" s="49"/>
      <c r="FQX485" s="49"/>
      <c r="FQY485" s="49"/>
      <c r="FQZ485" s="49"/>
      <c r="FRA485" s="49"/>
      <c r="FRB485" s="49"/>
      <c r="FRC485" s="49"/>
      <c r="FRD485" s="49"/>
      <c r="FRE485" s="49"/>
      <c r="FRF485" s="49"/>
      <c r="FRG485" s="49"/>
      <c r="FRH485" s="49"/>
      <c r="FRI485" s="49"/>
      <c r="FRJ485" s="49"/>
      <c r="FRK485" s="49"/>
      <c r="FRL485" s="49"/>
      <c r="FRM485" s="49"/>
      <c r="FRN485" s="49"/>
      <c r="FRO485" s="49"/>
      <c r="FRP485" s="49"/>
      <c r="FRQ485" s="49"/>
      <c r="FRR485" s="49"/>
      <c r="FRS485" s="49"/>
      <c r="FRT485" s="49"/>
      <c r="FRU485" s="49"/>
      <c r="FRV485" s="49"/>
      <c r="FRW485" s="49"/>
      <c r="FRX485" s="49"/>
      <c r="FRY485" s="49"/>
      <c r="FRZ485" s="49"/>
      <c r="FSA485" s="49"/>
      <c r="FSB485" s="49"/>
      <c r="FSC485" s="49"/>
      <c r="FSD485" s="49"/>
      <c r="FSE485" s="49"/>
      <c r="FSF485" s="49"/>
      <c r="FSG485" s="49"/>
      <c r="FSH485" s="49"/>
      <c r="FSI485" s="49"/>
      <c r="FSJ485" s="49"/>
      <c r="FSK485" s="49"/>
      <c r="FSL485" s="49"/>
      <c r="FSM485" s="49"/>
      <c r="FSN485" s="49"/>
      <c r="FSO485" s="49"/>
      <c r="FSP485" s="49"/>
      <c r="FSQ485" s="49"/>
      <c r="FSR485" s="49"/>
      <c r="FSS485" s="49"/>
      <c r="FST485" s="49"/>
      <c r="FSU485" s="49"/>
      <c r="FSV485" s="49"/>
      <c r="FSW485" s="49"/>
      <c r="FSX485" s="49"/>
      <c r="FSY485" s="49"/>
      <c r="FSZ485" s="49"/>
      <c r="FTA485" s="49"/>
      <c r="FTB485" s="49"/>
      <c r="FTC485" s="49"/>
      <c r="FTD485" s="49"/>
      <c r="FTE485" s="49"/>
      <c r="FTF485" s="49"/>
      <c r="FTG485" s="49"/>
      <c r="FTH485" s="49"/>
      <c r="FTI485" s="49"/>
      <c r="FTJ485" s="49"/>
      <c r="FTK485" s="49"/>
      <c r="FTL485" s="49"/>
      <c r="FTM485" s="49"/>
      <c r="FTN485" s="49"/>
      <c r="FTO485" s="49"/>
      <c r="FTP485" s="49"/>
      <c r="FTQ485" s="49"/>
      <c r="FTR485" s="49"/>
      <c r="FTS485" s="49"/>
      <c r="FTT485" s="49"/>
      <c r="FTU485" s="49"/>
      <c r="FTV485" s="49"/>
      <c r="FTW485" s="49"/>
      <c r="FTX485" s="49"/>
      <c r="FTY485" s="49"/>
      <c r="FTZ485" s="49"/>
      <c r="FUA485" s="49"/>
      <c r="FUB485" s="49"/>
      <c r="FUC485" s="49"/>
      <c r="FUD485" s="49"/>
      <c r="FUE485" s="49"/>
      <c r="FUF485" s="49"/>
      <c r="FUG485" s="49"/>
      <c r="FUH485" s="49"/>
      <c r="FUI485" s="49"/>
      <c r="FUJ485" s="49"/>
      <c r="FUK485" s="49"/>
      <c r="FUL485" s="49"/>
      <c r="FUM485" s="49"/>
      <c r="FUN485" s="49"/>
      <c r="FUO485" s="49"/>
      <c r="FUP485" s="49"/>
      <c r="FUQ485" s="49"/>
      <c r="FUR485" s="49"/>
      <c r="FUS485" s="49"/>
      <c r="FUT485" s="49"/>
      <c r="FUU485" s="49"/>
      <c r="FUV485" s="49"/>
      <c r="FUW485" s="49"/>
      <c r="FUX485" s="49"/>
      <c r="FUY485" s="49"/>
      <c r="FUZ485" s="49"/>
      <c r="FVA485" s="49"/>
      <c r="FVB485" s="49"/>
      <c r="FVC485" s="49"/>
      <c r="FVD485" s="49"/>
      <c r="FVE485" s="49"/>
      <c r="FVF485" s="49"/>
      <c r="FVG485" s="49"/>
      <c r="FVH485" s="49"/>
      <c r="FVI485" s="49"/>
      <c r="FVJ485" s="49"/>
      <c r="FVK485" s="49"/>
      <c r="FVL485" s="49"/>
      <c r="FVM485" s="49"/>
      <c r="FVN485" s="49"/>
      <c r="FVO485" s="49"/>
      <c r="FVP485" s="49"/>
      <c r="FVQ485" s="49"/>
      <c r="FVR485" s="49"/>
      <c r="FVS485" s="49"/>
      <c r="FVT485" s="49"/>
      <c r="FVU485" s="49"/>
      <c r="FVV485" s="49"/>
      <c r="FVW485" s="49"/>
      <c r="FVX485" s="49"/>
      <c r="FVY485" s="49"/>
      <c r="FVZ485" s="49"/>
      <c r="FWA485" s="49"/>
      <c r="FWB485" s="49"/>
      <c r="FWC485" s="49"/>
      <c r="FWD485" s="49"/>
      <c r="FWE485" s="49"/>
      <c r="FWF485" s="49"/>
      <c r="FWG485" s="49"/>
      <c r="FWH485" s="49"/>
      <c r="FWI485" s="49"/>
      <c r="FWJ485" s="49"/>
      <c r="FWK485" s="49"/>
      <c r="FWL485" s="49"/>
      <c r="FWM485" s="49"/>
      <c r="FWN485" s="49"/>
      <c r="FWO485" s="49"/>
      <c r="FWP485" s="49"/>
      <c r="FWQ485" s="49"/>
      <c r="FWR485" s="49"/>
      <c r="FWS485" s="49"/>
      <c r="FWT485" s="49"/>
      <c r="FWU485" s="49"/>
      <c r="FWV485" s="49"/>
      <c r="FWW485" s="49"/>
      <c r="FWX485" s="49"/>
      <c r="FWY485" s="49"/>
      <c r="FWZ485" s="49"/>
      <c r="FXA485" s="49"/>
      <c r="FXB485" s="49"/>
      <c r="FXC485" s="49"/>
      <c r="FXD485" s="49"/>
      <c r="FXE485" s="49"/>
      <c r="FXF485" s="49"/>
      <c r="FXG485" s="49"/>
      <c r="FXH485" s="49"/>
      <c r="FXI485" s="49"/>
      <c r="FXJ485" s="49"/>
      <c r="FXK485" s="49"/>
      <c r="FXL485" s="49"/>
      <c r="FXM485" s="49"/>
      <c r="FXN485" s="49"/>
      <c r="FXO485" s="49"/>
      <c r="FXP485" s="49"/>
      <c r="FXQ485" s="49"/>
      <c r="FXR485" s="49"/>
      <c r="FXS485" s="49"/>
      <c r="FXT485" s="49"/>
      <c r="FXU485" s="49"/>
      <c r="FXV485" s="49"/>
      <c r="FXW485" s="49"/>
      <c r="FXX485" s="49"/>
      <c r="FXY485" s="49"/>
      <c r="FXZ485" s="49"/>
      <c r="FYA485" s="49"/>
      <c r="FYB485" s="49"/>
      <c r="FYC485" s="49"/>
      <c r="FYD485" s="49"/>
      <c r="FYE485" s="49"/>
      <c r="FYF485" s="49"/>
      <c r="FYG485" s="49"/>
      <c r="FYH485" s="49"/>
      <c r="FYI485" s="49"/>
      <c r="FYJ485" s="49"/>
      <c r="FYK485" s="49"/>
      <c r="FYL485" s="49"/>
      <c r="FYM485" s="49"/>
      <c r="FYN485" s="49"/>
      <c r="FYO485" s="49"/>
      <c r="FYP485" s="49"/>
      <c r="FYQ485" s="49"/>
      <c r="FYR485" s="49"/>
      <c r="FYS485" s="49"/>
      <c r="FYT485" s="49"/>
      <c r="FYU485" s="49"/>
      <c r="FYV485" s="49"/>
      <c r="FYW485" s="49"/>
      <c r="FYX485" s="49"/>
      <c r="FYY485" s="49"/>
      <c r="FYZ485" s="49"/>
      <c r="FZA485" s="49"/>
      <c r="FZB485" s="49"/>
      <c r="FZC485" s="49"/>
      <c r="FZD485" s="49"/>
      <c r="FZE485" s="49"/>
      <c r="FZF485" s="49"/>
      <c r="FZG485" s="49"/>
      <c r="FZH485" s="49"/>
      <c r="FZI485" s="49"/>
      <c r="FZJ485" s="49"/>
      <c r="FZK485" s="49"/>
      <c r="FZL485" s="49"/>
      <c r="FZM485" s="49"/>
      <c r="FZN485" s="49"/>
      <c r="FZO485" s="49"/>
      <c r="FZP485" s="49"/>
      <c r="FZQ485" s="49"/>
      <c r="FZR485" s="49"/>
      <c r="FZS485" s="49"/>
      <c r="FZT485" s="49"/>
      <c r="FZU485" s="49"/>
      <c r="FZV485" s="49"/>
      <c r="FZW485" s="49"/>
      <c r="FZX485" s="49"/>
      <c r="FZY485" s="49"/>
      <c r="FZZ485" s="49"/>
      <c r="GAA485" s="49"/>
      <c r="GAB485" s="49"/>
      <c r="GAC485" s="49"/>
      <c r="GAD485" s="49"/>
      <c r="GAE485" s="49"/>
      <c r="GAF485" s="49"/>
      <c r="GAG485" s="49"/>
      <c r="GAH485" s="49"/>
      <c r="GAI485" s="49"/>
      <c r="GAJ485" s="49"/>
      <c r="GAK485" s="49"/>
      <c r="GAL485" s="49"/>
      <c r="GAM485" s="49"/>
      <c r="GAN485" s="49"/>
      <c r="GAO485" s="49"/>
      <c r="GAP485" s="49"/>
      <c r="GAQ485" s="49"/>
      <c r="GAR485" s="49"/>
      <c r="GAS485" s="49"/>
      <c r="GAT485" s="49"/>
      <c r="GAU485" s="49"/>
      <c r="GAV485" s="49"/>
      <c r="GAW485" s="49"/>
      <c r="GAX485" s="49"/>
      <c r="GAY485" s="49"/>
      <c r="GAZ485" s="49"/>
      <c r="GBA485" s="49"/>
      <c r="GBB485" s="49"/>
      <c r="GBC485" s="49"/>
      <c r="GBD485" s="49"/>
      <c r="GBE485" s="49"/>
      <c r="GBF485" s="49"/>
      <c r="GBG485" s="49"/>
      <c r="GBH485" s="49"/>
      <c r="GBI485" s="49"/>
      <c r="GBJ485" s="49"/>
      <c r="GBK485" s="49"/>
      <c r="GBL485" s="49"/>
      <c r="GBM485" s="49"/>
      <c r="GBN485" s="49"/>
      <c r="GBO485" s="49"/>
      <c r="GBP485" s="49"/>
      <c r="GBQ485" s="49"/>
      <c r="GBR485" s="49"/>
      <c r="GBS485" s="49"/>
      <c r="GBT485" s="49"/>
      <c r="GBU485" s="49"/>
      <c r="GBV485" s="49"/>
      <c r="GBW485" s="49"/>
      <c r="GBX485" s="49"/>
      <c r="GBY485" s="49"/>
      <c r="GBZ485" s="49"/>
      <c r="GCA485" s="49"/>
      <c r="GCB485" s="49"/>
      <c r="GCC485" s="49"/>
      <c r="GCD485" s="49"/>
      <c r="GCE485" s="49"/>
      <c r="GCF485" s="49"/>
      <c r="GCG485" s="49"/>
      <c r="GCH485" s="49"/>
      <c r="GCI485" s="49"/>
      <c r="GCJ485" s="49"/>
      <c r="GCK485" s="49"/>
      <c r="GCL485" s="49"/>
      <c r="GCM485" s="49"/>
      <c r="GCN485" s="49"/>
      <c r="GCO485" s="49"/>
      <c r="GCP485" s="49"/>
      <c r="GCQ485" s="49"/>
      <c r="GCR485" s="49"/>
      <c r="GCS485" s="49"/>
      <c r="GCT485" s="49"/>
      <c r="GCU485" s="49"/>
      <c r="GCV485" s="49"/>
      <c r="GCW485" s="49"/>
      <c r="GCX485" s="49"/>
      <c r="GCY485" s="49"/>
      <c r="GCZ485" s="49"/>
      <c r="GDA485" s="49"/>
      <c r="GDB485" s="49"/>
      <c r="GDC485" s="49"/>
      <c r="GDD485" s="49"/>
      <c r="GDE485" s="49"/>
      <c r="GDF485" s="49"/>
      <c r="GDG485" s="49"/>
      <c r="GDH485" s="49"/>
      <c r="GDI485" s="49"/>
      <c r="GDJ485" s="49"/>
      <c r="GDK485" s="49"/>
      <c r="GDL485" s="49"/>
      <c r="GDM485" s="49"/>
      <c r="GDN485" s="49"/>
      <c r="GDO485" s="49"/>
      <c r="GDP485" s="49"/>
      <c r="GDQ485" s="49"/>
      <c r="GDR485" s="49"/>
      <c r="GDS485" s="49"/>
      <c r="GDT485" s="49"/>
      <c r="GDU485" s="49"/>
      <c r="GDV485" s="49"/>
      <c r="GDW485" s="49"/>
      <c r="GDX485" s="49"/>
      <c r="GDY485" s="49"/>
      <c r="GDZ485" s="49"/>
      <c r="GEA485" s="49"/>
      <c r="GEB485" s="49"/>
      <c r="GEC485" s="49"/>
      <c r="GED485" s="49"/>
      <c r="GEE485" s="49"/>
      <c r="GEF485" s="49"/>
      <c r="GEG485" s="49"/>
      <c r="GEH485" s="49"/>
      <c r="GEI485" s="49"/>
      <c r="GEJ485" s="49"/>
      <c r="GEK485" s="49"/>
      <c r="GEL485" s="49"/>
      <c r="GEM485" s="49"/>
      <c r="GEN485" s="49"/>
      <c r="GEO485" s="49"/>
      <c r="GEP485" s="49"/>
      <c r="GEQ485" s="49"/>
      <c r="GER485" s="49"/>
      <c r="GES485" s="49"/>
      <c r="GET485" s="49"/>
      <c r="GEU485" s="49"/>
      <c r="GEV485" s="49"/>
      <c r="GEW485" s="49"/>
      <c r="GEX485" s="49"/>
      <c r="GEY485" s="49"/>
      <c r="GEZ485" s="49"/>
      <c r="GFA485" s="49"/>
      <c r="GFB485" s="49"/>
      <c r="GFC485" s="49"/>
      <c r="GFD485" s="49"/>
      <c r="GFE485" s="49"/>
      <c r="GFF485" s="49"/>
      <c r="GFG485" s="49"/>
      <c r="GFH485" s="49"/>
      <c r="GFI485" s="49"/>
      <c r="GFJ485" s="49"/>
      <c r="GFK485" s="49"/>
      <c r="GFL485" s="49"/>
      <c r="GFM485" s="49"/>
      <c r="GFN485" s="49"/>
      <c r="GFO485" s="49"/>
      <c r="GFP485" s="49"/>
      <c r="GFQ485" s="49"/>
      <c r="GFR485" s="49"/>
      <c r="GFS485" s="49"/>
      <c r="GFT485" s="49"/>
      <c r="GFU485" s="49"/>
      <c r="GFV485" s="49"/>
      <c r="GFW485" s="49"/>
      <c r="GFX485" s="49"/>
      <c r="GFY485" s="49"/>
      <c r="GFZ485" s="49"/>
      <c r="GGA485" s="49"/>
      <c r="GGB485" s="49"/>
      <c r="GGC485" s="49"/>
      <c r="GGD485" s="49"/>
      <c r="GGE485" s="49"/>
      <c r="GGF485" s="49"/>
      <c r="GGG485" s="49"/>
      <c r="GGH485" s="49"/>
      <c r="GGI485" s="49"/>
      <c r="GGJ485" s="49"/>
      <c r="GGK485" s="49"/>
      <c r="GGL485" s="49"/>
      <c r="GGM485" s="49"/>
      <c r="GGN485" s="49"/>
      <c r="GGO485" s="49"/>
      <c r="GGP485" s="49"/>
      <c r="GGQ485" s="49"/>
      <c r="GGR485" s="49"/>
      <c r="GGS485" s="49"/>
      <c r="GGT485" s="49"/>
      <c r="GGU485" s="49"/>
      <c r="GGV485" s="49"/>
      <c r="GGW485" s="49"/>
      <c r="GGX485" s="49"/>
      <c r="GGY485" s="49"/>
      <c r="GGZ485" s="49"/>
      <c r="GHA485" s="49"/>
      <c r="GHB485" s="49"/>
      <c r="GHC485" s="49"/>
      <c r="GHD485" s="49"/>
      <c r="GHE485" s="49"/>
      <c r="GHF485" s="49"/>
      <c r="GHG485" s="49"/>
      <c r="GHH485" s="49"/>
      <c r="GHI485" s="49"/>
      <c r="GHJ485" s="49"/>
      <c r="GHK485" s="49"/>
      <c r="GHL485" s="49"/>
      <c r="GHM485" s="49"/>
      <c r="GHN485" s="49"/>
      <c r="GHO485" s="49"/>
      <c r="GHP485" s="49"/>
      <c r="GHQ485" s="49"/>
      <c r="GHR485" s="49"/>
      <c r="GHS485" s="49"/>
      <c r="GHT485" s="49"/>
      <c r="GHU485" s="49"/>
      <c r="GHV485" s="49"/>
      <c r="GHW485" s="49"/>
      <c r="GHX485" s="49"/>
      <c r="GHY485" s="49"/>
      <c r="GHZ485" s="49"/>
      <c r="GIA485" s="49"/>
      <c r="GIB485" s="49"/>
      <c r="GIC485" s="49"/>
      <c r="GID485" s="49"/>
      <c r="GIE485" s="49"/>
      <c r="GIF485" s="49"/>
      <c r="GIG485" s="49"/>
      <c r="GIH485" s="49"/>
      <c r="GII485" s="49"/>
      <c r="GIJ485" s="49"/>
      <c r="GIK485" s="49"/>
      <c r="GIL485" s="49"/>
      <c r="GIM485" s="49"/>
      <c r="GIN485" s="49"/>
      <c r="GIO485" s="49"/>
      <c r="GIP485" s="49"/>
      <c r="GIQ485" s="49"/>
      <c r="GIR485" s="49"/>
      <c r="GIS485" s="49"/>
      <c r="GIT485" s="49"/>
      <c r="GIU485" s="49"/>
      <c r="GIV485" s="49"/>
      <c r="GIW485" s="49"/>
      <c r="GIX485" s="49"/>
      <c r="GIY485" s="49"/>
      <c r="GIZ485" s="49"/>
      <c r="GJA485" s="49"/>
      <c r="GJB485" s="49"/>
      <c r="GJC485" s="49"/>
      <c r="GJD485" s="49"/>
      <c r="GJE485" s="49"/>
      <c r="GJF485" s="49"/>
      <c r="GJG485" s="49"/>
      <c r="GJH485" s="49"/>
      <c r="GJI485" s="49"/>
      <c r="GJJ485" s="49"/>
      <c r="GJK485" s="49"/>
      <c r="GJL485" s="49"/>
      <c r="GJM485" s="49"/>
      <c r="GJN485" s="49"/>
      <c r="GJO485" s="49"/>
      <c r="GJP485" s="49"/>
      <c r="GJQ485" s="49"/>
      <c r="GJR485" s="49"/>
      <c r="GJS485" s="49"/>
      <c r="GJT485" s="49"/>
      <c r="GJU485" s="49"/>
      <c r="GJV485" s="49"/>
      <c r="GJW485" s="49"/>
      <c r="GJX485" s="49"/>
      <c r="GJY485" s="49"/>
      <c r="GJZ485" s="49"/>
      <c r="GKA485" s="49"/>
      <c r="GKB485" s="49"/>
      <c r="GKC485" s="49"/>
      <c r="GKD485" s="49"/>
      <c r="GKE485" s="49"/>
      <c r="GKF485" s="49"/>
      <c r="GKG485" s="49"/>
      <c r="GKH485" s="49"/>
      <c r="GKI485" s="49"/>
      <c r="GKJ485" s="49"/>
      <c r="GKK485" s="49"/>
      <c r="GKL485" s="49"/>
      <c r="GKM485" s="49"/>
      <c r="GKN485" s="49"/>
      <c r="GKO485" s="49"/>
      <c r="GKP485" s="49"/>
      <c r="GKQ485" s="49"/>
      <c r="GKR485" s="49"/>
      <c r="GKS485" s="49"/>
      <c r="GKT485" s="49"/>
      <c r="GKU485" s="49"/>
      <c r="GKV485" s="49"/>
      <c r="GKW485" s="49"/>
      <c r="GKX485" s="49"/>
      <c r="GKY485" s="49"/>
      <c r="GKZ485" s="49"/>
      <c r="GLA485" s="49"/>
      <c r="GLB485" s="49"/>
      <c r="GLC485" s="49"/>
      <c r="GLD485" s="49"/>
      <c r="GLE485" s="49"/>
      <c r="GLF485" s="49"/>
      <c r="GLG485" s="49"/>
      <c r="GLH485" s="49"/>
      <c r="GLI485" s="49"/>
      <c r="GLJ485" s="49"/>
      <c r="GLK485" s="49"/>
      <c r="GLL485" s="49"/>
      <c r="GLM485" s="49"/>
      <c r="GLN485" s="49"/>
      <c r="GLO485" s="49"/>
      <c r="GLP485" s="49"/>
      <c r="GLQ485" s="49"/>
      <c r="GLR485" s="49"/>
      <c r="GLS485" s="49"/>
      <c r="GLT485" s="49"/>
      <c r="GLU485" s="49"/>
      <c r="GLV485" s="49"/>
      <c r="GLW485" s="49"/>
      <c r="GLX485" s="49"/>
      <c r="GLY485" s="49"/>
      <c r="GLZ485" s="49"/>
      <c r="GMA485" s="49"/>
      <c r="GMB485" s="49"/>
      <c r="GMC485" s="49"/>
      <c r="GMD485" s="49"/>
      <c r="GME485" s="49"/>
      <c r="GMF485" s="49"/>
      <c r="GMG485" s="49"/>
      <c r="GMH485" s="49"/>
      <c r="GMI485" s="49"/>
      <c r="GMJ485" s="49"/>
      <c r="GMK485" s="49"/>
      <c r="GML485" s="49"/>
      <c r="GMM485" s="49"/>
      <c r="GMN485" s="49"/>
      <c r="GMO485" s="49"/>
      <c r="GMP485" s="49"/>
      <c r="GMQ485" s="49"/>
      <c r="GMR485" s="49"/>
      <c r="GMS485" s="49"/>
      <c r="GMT485" s="49"/>
      <c r="GMU485" s="49"/>
      <c r="GMV485" s="49"/>
      <c r="GMW485" s="49"/>
      <c r="GMX485" s="49"/>
      <c r="GMY485" s="49"/>
      <c r="GMZ485" s="49"/>
      <c r="GNA485" s="49"/>
      <c r="GNB485" s="49"/>
      <c r="GNC485" s="49"/>
      <c r="GND485" s="49"/>
      <c r="GNE485" s="49"/>
      <c r="GNF485" s="49"/>
      <c r="GNG485" s="49"/>
      <c r="GNH485" s="49"/>
      <c r="GNI485" s="49"/>
      <c r="GNJ485" s="49"/>
      <c r="GNK485" s="49"/>
      <c r="GNL485" s="49"/>
      <c r="GNM485" s="49"/>
      <c r="GNN485" s="49"/>
      <c r="GNO485" s="49"/>
      <c r="GNP485" s="49"/>
      <c r="GNQ485" s="49"/>
      <c r="GNR485" s="49"/>
      <c r="GNS485" s="49"/>
      <c r="GNT485" s="49"/>
      <c r="GNU485" s="49"/>
      <c r="GNV485" s="49"/>
      <c r="GNW485" s="49"/>
      <c r="GNX485" s="49"/>
      <c r="GNY485" s="49"/>
      <c r="GNZ485" s="49"/>
      <c r="GOA485" s="49"/>
      <c r="GOB485" s="49"/>
      <c r="GOC485" s="49"/>
      <c r="GOD485" s="49"/>
      <c r="GOE485" s="49"/>
      <c r="GOF485" s="49"/>
      <c r="GOG485" s="49"/>
      <c r="GOH485" s="49"/>
      <c r="GOI485" s="49"/>
      <c r="GOJ485" s="49"/>
      <c r="GOK485" s="49"/>
      <c r="GOL485" s="49"/>
      <c r="GOM485" s="49"/>
      <c r="GON485" s="49"/>
      <c r="GOO485" s="49"/>
      <c r="GOP485" s="49"/>
      <c r="GOQ485" s="49"/>
      <c r="GOR485" s="49"/>
      <c r="GOS485" s="49"/>
      <c r="GOT485" s="49"/>
      <c r="GOU485" s="49"/>
      <c r="GOV485" s="49"/>
      <c r="GOW485" s="49"/>
      <c r="GOX485" s="49"/>
      <c r="GOY485" s="49"/>
      <c r="GOZ485" s="49"/>
      <c r="GPA485" s="49"/>
      <c r="GPB485" s="49"/>
      <c r="GPC485" s="49"/>
      <c r="GPD485" s="49"/>
      <c r="GPE485" s="49"/>
      <c r="GPF485" s="49"/>
      <c r="GPG485" s="49"/>
      <c r="GPH485" s="49"/>
      <c r="GPI485" s="49"/>
      <c r="GPJ485" s="49"/>
      <c r="GPK485" s="49"/>
      <c r="GPL485" s="49"/>
      <c r="GPM485" s="49"/>
      <c r="GPN485" s="49"/>
      <c r="GPO485" s="49"/>
      <c r="GPP485" s="49"/>
      <c r="GPQ485" s="49"/>
      <c r="GPR485" s="49"/>
      <c r="GPS485" s="49"/>
      <c r="GPT485" s="49"/>
      <c r="GPU485" s="49"/>
      <c r="GPV485" s="49"/>
      <c r="GPW485" s="49"/>
      <c r="GPX485" s="49"/>
      <c r="GPY485" s="49"/>
      <c r="GPZ485" s="49"/>
      <c r="GQA485" s="49"/>
      <c r="GQB485" s="49"/>
      <c r="GQC485" s="49"/>
      <c r="GQD485" s="49"/>
      <c r="GQE485" s="49"/>
      <c r="GQF485" s="49"/>
      <c r="GQG485" s="49"/>
      <c r="GQH485" s="49"/>
      <c r="GQI485" s="49"/>
      <c r="GQJ485" s="49"/>
      <c r="GQK485" s="49"/>
      <c r="GQL485" s="49"/>
      <c r="GQM485" s="49"/>
      <c r="GQN485" s="49"/>
      <c r="GQO485" s="49"/>
      <c r="GQP485" s="49"/>
      <c r="GQQ485" s="49"/>
      <c r="GQR485" s="49"/>
      <c r="GQS485" s="49"/>
      <c r="GQT485" s="49"/>
      <c r="GQU485" s="49"/>
      <c r="GQV485" s="49"/>
      <c r="GQW485" s="49"/>
      <c r="GQX485" s="49"/>
      <c r="GQY485" s="49"/>
      <c r="GQZ485" s="49"/>
      <c r="GRA485" s="49"/>
      <c r="GRB485" s="49"/>
      <c r="GRC485" s="49"/>
      <c r="GRD485" s="49"/>
      <c r="GRE485" s="49"/>
      <c r="GRF485" s="49"/>
      <c r="GRG485" s="49"/>
      <c r="GRH485" s="49"/>
      <c r="GRI485" s="49"/>
      <c r="GRJ485" s="49"/>
      <c r="GRK485" s="49"/>
      <c r="GRL485" s="49"/>
      <c r="GRM485" s="49"/>
      <c r="GRN485" s="49"/>
      <c r="GRO485" s="49"/>
      <c r="GRP485" s="49"/>
      <c r="GRQ485" s="49"/>
      <c r="GRR485" s="49"/>
      <c r="GRS485" s="49"/>
      <c r="GRT485" s="49"/>
      <c r="GRU485" s="49"/>
      <c r="GRV485" s="49"/>
      <c r="GRW485" s="49"/>
      <c r="GRX485" s="49"/>
      <c r="GRY485" s="49"/>
      <c r="GRZ485" s="49"/>
      <c r="GSA485" s="49"/>
      <c r="GSB485" s="49"/>
      <c r="GSC485" s="49"/>
      <c r="GSD485" s="49"/>
      <c r="GSE485" s="49"/>
      <c r="GSF485" s="49"/>
      <c r="GSG485" s="49"/>
      <c r="GSH485" s="49"/>
      <c r="GSI485" s="49"/>
      <c r="GSJ485" s="49"/>
      <c r="GSK485" s="49"/>
      <c r="GSL485" s="49"/>
      <c r="GSM485" s="49"/>
      <c r="GSN485" s="49"/>
      <c r="GSO485" s="49"/>
      <c r="GSP485" s="49"/>
      <c r="GSQ485" s="49"/>
      <c r="GSR485" s="49"/>
      <c r="GSS485" s="49"/>
      <c r="GST485" s="49"/>
      <c r="GSU485" s="49"/>
      <c r="GSV485" s="49"/>
      <c r="GSW485" s="49"/>
      <c r="GSX485" s="49"/>
      <c r="GSY485" s="49"/>
      <c r="GSZ485" s="49"/>
      <c r="GTA485" s="49"/>
      <c r="GTB485" s="49"/>
      <c r="GTC485" s="49"/>
      <c r="GTD485" s="49"/>
      <c r="GTE485" s="49"/>
      <c r="GTF485" s="49"/>
      <c r="GTG485" s="49"/>
      <c r="GTH485" s="49"/>
      <c r="GTI485" s="49"/>
      <c r="GTJ485" s="49"/>
      <c r="GTK485" s="49"/>
      <c r="GTL485" s="49"/>
      <c r="GTM485" s="49"/>
      <c r="GTN485" s="49"/>
      <c r="GTO485" s="49"/>
      <c r="GTP485" s="49"/>
      <c r="GTQ485" s="49"/>
      <c r="GTR485" s="49"/>
      <c r="GTS485" s="49"/>
      <c r="GTT485" s="49"/>
      <c r="GTU485" s="49"/>
      <c r="GTV485" s="49"/>
      <c r="GTW485" s="49"/>
      <c r="GTX485" s="49"/>
      <c r="GTY485" s="49"/>
      <c r="GTZ485" s="49"/>
      <c r="GUA485" s="49"/>
      <c r="GUB485" s="49"/>
      <c r="GUC485" s="49"/>
      <c r="GUD485" s="49"/>
      <c r="GUE485" s="49"/>
      <c r="GUF485" s="49"/>
      <c r="GUG485" s="49"/>
      <c r="GUH485" s="49"/>
      <c r="GUI485" s="49"/>
      <c r="GUJ485" s="49"/>
      <c r="GUK485" s="49"/>
      <c r="GUL485" s="49"/>
      <c r="GUM485" s="49"/>
      <c r="GUN485" s="49"/>
      <c r="GUO485" s="49"/>
      <c r="GUP485" s="49"/>
      <c r="GUQ485" s="49"/>
      <c r="GUR485" s="49"/>
      <c r="GUS485" s="49"/>
      <c r="GUT485" s="49"/>
      <c r="GUU485" s="49"/>
      <c r="GUV485" s="49"/>
      <c r="GUW485" s="49"/>
      <c r="GUX485" s="49"/>
      <c r="GUY485" s="49"/>
      <c r="GUZ485" s="49"/>
      <c r="GVA485" s="49"/>
      <c r="GVB485" s="49"/>
      <c r="GVC485" s="49"/>
      <c r="GVD485" s="49"/>
      <c r="GVE485" s="49"/>
      <c r="GVF485" s="49"/>
      <c r="GVG485" s="49"/>
      <c r="GVH485" s="49"/>
      <c r="GVI485" s="49"/>
      <c r="GVJ485" s="49"/>
      <c r="GVK485" s="49"/>
      <c r="GVL485" s="49"/>
      <c r="GVM485" s="49"/>
      <c r="GVN485" s="49"/>
      <c r="GVO485" s="49"/>
      <c r="GVP485" s="49"/>
      <c r="GVQ485" s="49"/>
      <c r="GVR485" s="49"/>
      <c r="GVS485" s="49"/>
      <c r="GVT485" s="49"/>
      <c r="GVU485" s="49"/>
      <c r="GVV485" s="49"/>
      <c r="GVW485" s="49"/>
      <c r="GVX485" s="49"/>
      <c r="GVY485" s="49"/>
      <c r="GVZ485" s="49"/>
      <c r="GWA485" s="49"/>
      <c r="GWB485" s="49"/>
      <c r="GWC485" s="49"/>
      <c r="GWD485" s="49"/>
      <c r="GWE485" s="49"/>
      <c r="GWF485" s="49"/>
      <c r="GWG485" s="49"/>
      <c r="GWH485" s="49"/>
      <c r="GWI485" s="49"/>
      <c r="GWJ485" s="49"/>
      <c r="GWK485" s="49"/>
      <c r="GWL485" s="49"/>
      <c r="GWM485" s="49"/>
      <c r="GWN485" s="49"/>
      <c r="GWO485" s="49"/>
      <c r="GWP485" s="49"/>
      <c r="GWQ485" s="49"/>
      <c r="GWR485" s="49"/>
      <c r="GWS485" s="49"/>
      <c r="GWT485" s="49"/>
      <c r="GWU485" s="49"/>
      <c r="GWV485" s="49"/>
      <c r="GWW485" s="49"/>
      <c r="GWX485" s="49"/>
      <c r="GWY485" s="49"/>
      <c r="GWZ485" s="49"/>
      <c r="GXA485" s="49"/>
      <c r="GXB485" s="49"/>
      <c r="GXC485" s="49"/>
      <c r="GXD485" s="49"/>
      <c r="GXE485" s="49"/>
      <c r="GXF485" s="49"/>
      <c r="GXG485" s="49"/>
      <c r="GXH485" s="49"/>
      <c r="GXI485" s="49"/>
      <c r="GXJ485" s="49"/>
      <c r="GXK485" s="49"/>
      <c r="GXL485" s="49"/>
      <c r="GXM485" s="49"/>
      <c r="GXN485" s="49"/>
      <c r="GXO485" s="49"/>
      <c r="GXP485" s="49"/>
      <c r="GXQ485" s="49"/>
      <c r="GXR485" s="49"/>
      <c r="GXS485" s="49"/>
      <c r="GXT485" s="49"/>
      <c r="GXU485" s="49"/>
      <c r="GXV485" s="49"/>
      <c r="GXW485" s="49"/>
      <c r="GXX485" s="49"/>
      <c r="GXY485" s="49"/>
      <c r="GXZ485" s="49"/>
      <c r="GYA485" s="49"/>
      <c r="GYB485" s="49"/>
      <c r="GYC485" s="49"/>
      <c r="GYD485" s="49"/>
      <c r="GYE485" s="49"/>
      <c r="GYF485" s="49"/>
      <c r="GYG485" s="49"/>
      <c r="GYH485" s="49"/>
      <c r="GYI485" s="49"/>
      <c r="GYJ485" s="49"/>
      <c r="GYK485" s="49"/>
      <c r="GYL485" s="49"/>
      <c r="GYM485" s="49"/>
      <c r="GYN485" s="49"/>
      <c r="GYO485" s="49"/>
      <c r="GYP485" s="49"/>
      <c r="GYQ485" s="49"/>
      <c r="GYR485" s="49"/>
      <c r="GYS485" s="49"/>
      <c r="GYT485" s="49"/>
      <c r="GYU485" s="49"/>
      <c r="GYV485" s="49"/>
      <c r="GYW485" s="49"/>
      <c r="GYX485" s="49"/>
      <c r="GYY485" s="49"/>
      <c r="GYZ485" s="49"/>
      <c r="GZA485" s="49"/>
      <c r="GZB485" s="49"/>
      <c r="GZC485" s="49"/>
      <c r="GZD485" s="49"/>
      <c r="GZE485" s="49"/>
      <c r="GZF485" s="49"/>
      <c r="GZG485" s="49"/>
      <c r="GZH485" s="49"/>
      <c r="GZI485" s="49"/>
      <c r="GZJ485" s="49"/>
      <c r="GZK485" s="49"/>
      <c r="GZL485" s="49"/>
      <c r="GZM485" s="49"/>
      <c r="GZN485" s="49"/>
      <c r="GZO485" s="49"/>
      <c r="GZP485" s="49"/>
      <c r="GZQ485" s="49"/>
      <c r="GZR485" s="49"/>
      <c r="GZS485" s="49"/>
      <c r="GZT485" s="49"/>
      <c r="GZU485" s="49"/>
      <c r="GZV485" s="49"/>
      <c r="GZW485" s="49"/>
      <c r="GZX485" s="49"/>
      <c r="GZY485" s="49"/>
      <c r="GZZ485" s="49"/>
      <c r="HAA485" s="49"/>
      <c r="HAB485" s="49"/>
      <c r="HAC485" s="49"/>
      <c r="HAD485" s="49"/>
      <c r="HAE485" s="49"/>
      <c r="HAF485" s="49"/>
      <c r="HAG485" s="49"/>
      <c r="HAH485" s="49"/>
      <c r="HAI485" s="49"/>
      <c r="HAJ485" s="49"/>
      <c r="HAK485" s="49"/>
      <c r="HAL485" s="49"/>
      <c r="HAM485" s="49"/>
      <c r="HAN485" s="49"/>
      <c r="HAO485" s="49"/>
      <c r="HAP485" s="49"/>
      <c r="HAQ485" s="49"/>
      <c r="HAR485" s="49"/>
      <c r="HAS485" s="49"/>
      <c r="HAT485" s="49"/>
      <c r="HAU485" s="49"/>
      <c r="HAV485" s="49"/>
      <c r="HAW485" s="49"/>
      <c r="HAX485" s="49"/>
      <c r="HAY485" s="49"/>
      <c r="HAZ485" s="49"/>
      <c r="HBA485" s="49"/>
      <c r="HBB485" s="49"/>
      <c r="HBC485" s="49"/>
      <c r="HBD485" s="49"/>
      <c r="HBE485" s="49"/>
      <c r="HBF485" s="49"/>
      <c r="HBG485" s="49"/>
      <c r="HBH485" s="49"/>
      <c r="HBI485" s="49"/>
      <c r="HBJ485" s="49"/>
      <c r="HBK485" s="49"/>
      <c r="HBL485" s="49"/>
      <c r="HBM485" s="49"/>
      <c r="HBN485" s="49"/>
      <c r="HBO485" s="49"/>
      <c r="HBP485" s="49"/>
      <c r="HBQ485" s="49"/>
      <c r="HBR485" s="49"/>
      <c r="HBS485" s="49"/>
      <c r="HBT485" s="49"/>
      <c r="HBU485" s="49"/>
      <c r="HBV485" s="49"/>
      <c r="HBW485" s="49"/>
      <c r="HBX485" s="49"/>
      <c r="HBY485" s="49"/>
      <c r="HBZ485" s="49"/>
      <c r="HCA485" s="49"/>
      <c r="HCB485" s="49"/>
      <c r="HCC485" s="49"/>
      <c r="HCD485" s="49"/>
      <c r="HCE485" s="49"/>
      <c r="HCF485" s="49"/>
      <c r="HCG485" s="49"/>
      <c r="HCH485" s="49"/>
      <c r="HCI485" s="49"/>
      <c r="HCJ485" s="49"/>
      <c r="HCK485" s="49"/>
      <c r="HCL485" s="49"/>
      <c r="HCM485" s="49"/>
      <c r="HCN485" s="49"/>
      <c r="HCO485" s="49"/>
      <c r="HCP485" s="49"/>
      <c r="HCQ485" s="49"/>
      <c r="HCR485" s="49"/>
      <c r="HCS485" s="49"/>
      <c r="HCT485" s="49"/>
      <c r="HCU485" s="49"/>
      <c r="HCV485" s="49"/>
      <c r="HCW485" s="49"/>
      <c r="HCX485" s="49"/>
      <c r="HCY485" s="49"/>
      <c r="HCZ485" s="49"/>
      <c r="HDA485" s="49"/>
      <c r="HDB485" s="49"/>
      <c r="HDC485" s="49"/>
      <c r="HDD485" s="49"/>
      <c r="HDE485" s="49"/>
      <c r="HDF485" s="49"/>
      <c r="HDG485" s="49"/>
      <c r="HDH485" s="49"/>
      <c r="HDI485" s="49"/>
      <c r="HDJ485" s="49"/>
      <c r="HDK485" s="49"/>
      <c r="HDL485" s="49"/>
      <c r="HDM485" s="49"/>
      <c r="HDN485" s="49"/>
      <c r="HDO485" s="49"/>
      <c r="HDP485" s="49"/>
      <c r="HDQ485" s="49"/>
      <c r="HDR485" s="49"/>
      <c r="HDS485" s="49"/>
      <c r="HDT485" s="49"/>
      <c r="HDU485" s="49"/>
      <c r="HDV485" s="49"/>
      <c r="HDW485" s="49"/>
      <c r="HDX485" s="49"/>
      <c r="HDY485" s="49"/>
      <c r="HDZ485" s="49"/>
      <c r="HEA485" s="49"/>
      <c r="HEB485" s="49"/>
      <c r="HEC485" s="49"/>
      <c r="HED485" s="49"/>
      <c r="HEE485" s="49"/>
      <c r="HEF485" s="49"/>
      <c r="HEG485" s="49"/>
      <c r="HEH485" s="49"/>
      <c r="HEI485" s="49"/>
      <c r="HEJ485" s="49"/>
      <c r="HEK485" s="49"/>
      <c r="HEL485" s="49"/>
      <c r="HEM485" s="49"/>
      <c r="HEN485" s="49"/>
      <c r="HEO485" s="49"/>
      <c r="HEP485" s="49"/>
      <c r="HEQ485" s="49"/>
      <c r="HER485" s="49"/>
      <c r="HES485" s="49"/>
      <c r="HET485" s="49"/>
      <c r="HEU485" s="49"/>
      <c r="HEV485" s="49"/>
      <c r="HEW485" s="49"/>
      <c r="HEX485" s="49"/>
      <c r="HEY485" s="49"/>
      <c r="HEZ485" s="49"/>
      <c r="HFA485" s="49"/>
      <c r="HFB485" s="49"/>
      <c r="HFC485" s="49"/>
      <c r="HFD485" s="49"/>
      <c r="HFE485" s="49"/>
      <c r="HFF485" s="49"/>
      <c r="HFG485" s="49"/>
      <c r="HFH485" s="49"/>
      <c r="HFI485" s="49"/>
      <c r="HFJ485" s="49"/>
      <c r="HFK485" s="49"/>
      <c r="HFL485" s="49"/>
      <c r="HFM485" s="49"/>
      <c r="HFN485" s="49"/>
      <c r="HFO485" s="49"/>
      <c r="HFP485" s="49"/>
      <c r="HFQ485" s="49"/>
      <c r="HFR485" s="49"/>
      <c r="HFS485" s="49"/>
      <c r="HFT485" s="49"/>
      <c r="HFU485" s="49"/>
      <c r="HFV485" s="49"/>
      <c r="HFW485" s="49"/>
      <c r="HFX485" s="49"/>
      <c r="HFY485" s="49"/>
      <c r="HFZ485" s="49"/>
      <c r="HGA485" s="49"/>
      <c r="HGB485" s="49"/>
      <c r="HGC485" s="49"/>
      <c r="HGD485" s="49"/>
      <c r="HGE485" s="49"/>
      <c r="HGF485" s="49"/>
      <c r="HGG485" s="49"/>
      <c r="HGH485" s="49"/>
      <c r="HGI485" s="49"/>
      <c r="HGJ485" s="49"/>
      <c r="HGK485" s="49"/>
      <c r="HGL485" s="49"/>
      <c r="HGM485" s="49"/>
      <c r="HGN485" s="49"/>
      <c r="HGO485" s="49"/>
      <c r="HGP485" s="49"/>
      <c r="HGQ485" s="49"/>
      <c r="HGR485" s="49"/>
      <c r="HGS485" s="49"/>
      <c r="HGT485" s="49"/>
      <c r="HGU485" s="49"/>
      <c r="HGV485" s="49"/>
      <c r="HGW485" s="49"/>
      <c r="HGX485" s="49"/>
      <c r="HGY485" s="49"/>
      <c r="HGZ485" s="49"/>
      <c r="HHA485" s="49"/>
      <c r="HHB485" s="49"/>
      <c r="HHC485" s="49"/>
      <c r="HHD485" s="49"/>
      <c r="HHE485" s="49"/>
      <c r="HHF485" s="49"/>
      <c r="HHG485" s="49"/>
      <c r="HHH485" s="49"/>
      <c r="HHI485" s="49"/>
      <c r="HHJ485" s="49"/>
      <c r="HHK485" s="49"/>
      <c r="HHL485" s="49"/>
      <c r="HHM485" s="49"/>
      <c r="HHN485" s="49"/>
      <c r="HHO485" s="49"/>
      <c r="HHP485" s="49"/>
      <c r="HHQ485" s="49"/>
      <c r="HHR485" s="49"/>
      <c r="HHS485" s="49"/>
      <c r="HHT485" s="49"/>
      <c r="HHU485" s="49"/>
      <c r="HHV485" s="49"/>
      <c r="HHW485" s="49"/>
      <c r="HHX485" s="49"/>
      <c r="HHY485" s="49"/>
      <c r="HHZ485" s="49"/>
      <c r="HIA485" s="49"/>
      <c r="HIB485" s="49"/>
      <c r="HIC485" s="49"/>
      <c r="HID485" s="49"/>
      <c r="HIE485" s="49"/>
      <c r="HIF485" s="49"/>
      <c r="HIG485" s="49"/>
      <c r="HIH485" s="49"/>
      <c r="HII485" s="49"/>
      <c r="HIJ485" s="49"/>
      <c r="HIK485" s="49"/>
      <c r="HIL485" s="49"/>
      <c r="HIM485" s="49"/>
      <c r="HIN485" s="49"/>
      <c r="HIO485" s="49"/>
      <c r="HIP485" s="49"/>
      <c r="HIQ485" s="49"/>
      <c r="HIR485" s="49"/>
      <c r="HIS485" s="49"/>
      <c r="HIT485" s="49"/>
      <c r="HIU485" s="49"/>
      <c r="HIV485" s="49"/>
      <c r="HIW485" s="49"/>
      <c r="HIX485" s="49"/>
      <c r="HIY485" s="49"/>
      <c r="HIZ485" s="49"/>
      <c r="HJA485" s="49"/>
      <c r="HJB485" s="49"/>
      <c r="HJC485" s="49"/>
      <c r="HJD485" s="49"/>
      <c r="HJE485" s="49"/>
      <c r="HJF485" s="49"/>
      <c r="HJG485" s="49"/>
      <c r="HJH485" s="49"/>
      <c r="HJI485" s="49"/>
      <c r="HJJ485" s="49"/>
      <c r="HJK485" s="49"/>
      <c r="HJL485" s="49"/>
      <c r="HJM485" s="49"/>
      <c r="HJN485" s="49"/>
      <c r="HJO485" s="49"/>
      <c r="HJP485" s="49"/>
      <c r="HJQ485" s="49"/>
      <c r="HJR485" s="49"/>
      <c r="HJS485" s="49"/>
      <c r="HJT485" s="49"/>
      <c r="HJU485" s="49"/>
      <c r="HJV485" s="49"/>
      <c r="HJW485" s="49"/>
      <c r="HJX485" s="49"/>
      <c r="HJY485" s="49"/>
      <c r="HJZ485" s="49"/>
      <c r="HKA485" s="49"/>
      <c r="HKB485" s="49"/>
      <c r="HKC485" s="49"/>
      <c r="HKD485" s="49"/>
      <c r="HKE485" s="49"/>
      <c r="HKF485" s="49"/>
      <c r="HKG485" s="49"/>
      <c r="HKH485" s="49"/>
      <c r="HKI485" s="49"/>
      <c r="HKJ485" s="49"/>
      <c r="HKK485" s="49"/>
      <c r="HKL485" s="49"/>
      <c r="HKM485" s="49"/>
      <c r="HKN485" s="49"/>
      <c r="HKO485" s="49"/>
      <c r="HKP485" s="49"/>
      <c r="HKQ485" s="49"/>
      <c r="HKR485" s="49"/>
      <c r="HKS485" s="49"/>
      <c r="HKT485" s="49"/>
      <c r="HKU485" s="49"/>
      <c r="HKV485" s="49"/>
      <c r="HKW485" s="49"/>
      <c r="HKX485" s="49"/>
      <c r="HKY485" s="49"/>
      <c r="HKZ485" s="49"/>
      <c r="HLA485" s="49"/>
      <c r="HLB485" s="49"/>
      <c r="HLC485" s="49"/>
      <c r="HLD485" s="49"/>
      <c r="HLE485" s="49"/>
      <c r="HLF485" s="49"/>
      <c r="HLG485" s="49"/>
      <c r="HLH485" s="49"/>
      <c r="HLI485" s="49"/>
      <c r="HLJ485" s="49"/>
      <c r="HLK485" s="49"/>
      <c r="HLL485" s="49"/>
      <c r="HLM485" s="49"/>
      <c r="HLN485" s="49"/>
      <c r="HLO485" s="49"/>
      <c r="HLP485" s="49"/>
      <c r="HLQ485" s="49"/>
      <c r="HLR485" s="49"/>
      <c r="HLS485" s="49"/>
      <c r="HLT485" s="49"/>
      <c r="HLU485" s="49"/>
      <c r="HLV485" s="49"/>
      <c r="HLW485" s="49"/>
      <c r="HLX485" s="49"/>
      <c r="HLY485" s="49"/>
      <c r="HLZ485" s="49"/>
      <c r="HMA485" s="49"/>
      <c r="HMB485" s="49"/>
      <c r="HMC485" s="49"/>
      <c r="HMD485" s="49"/>
      <c r="HME485" s="49"/>
      <c r="HMF485" s="49"/>
      <c r="HMG485" s="49"/>
      <c r="HMH485" s="49"/>
      <c r="HMI485" s="49"/>
      <c r="HMJ485" s="49"/>
      <c r="HMK485" s="49"/>
      <c r="HML485" s="49"/>
      <c r="HMM485" s="49"/>
      <c r="HMN485" s="49"/>
      <c r="HMO485" s="49"/>
      <c r="HMP485" s="49"/>
      <c r="HMQ485" s="49"/>
      <c r="HMR485" s="49"/>
      <c r="HMS485" s="49"/>
      <c r="HMT485" s="49"/>
      <c r="HMU485" s="49"/>
      <c r="HMV485" s="49"/>
      <c r="HMW485" s="49"/>
      <c r="HMX485" s="49"/>
      <c r="HMY485" s="49"/>
      <c r="HMZ485" s="49"/>
      <c r="HNA485" s="49"/>
      <c r="HNB485" s="49"/>
      <c r="HNC485" s="49"/>
      <c r="HND485" s="49"/>
      <c r="HNE485" s="49"/>
      <c r="HNF485" s="49"/>
      <c r="HNG485" s="49"/>
      <c r="HNH485" s="49"/>
      <c r="HNI485" s="49"/>
      <c r="HNJ485" s="49"/>
      <c r="HNK485" s="49"/>
      <c r="HNL485" s="49"/>
      <c r="HNM485" s="49"/>
      <c r="HNN485" s="49"/>
      <c r="HNO485" s="49"/>
      <c r="HNP485" s="49"/>
      <c r="HNQ485" s="49"/>
      <c r="HNR485" s="49"/>
      <c r="HNS485" s="49"/>
      <c r="HNT485" s="49"/>
      <c r="HNU485" s="49"/>
      <c r="HNV485" s="49"/>
      <c r="HNW485" s="49"/>
      <c r="HNX485" s="49"/>
      <c r="HNY485" s="49"/>
      <c r="HNZ485" s="49"/>
      <c r="HOA485" s="49"/>
      <c r="HOB485" s="49"/>
      <c r="HOC485" s="49"/>
      <c r="HOD485" s="49"/>
      <c r="HOE485" s="49"/>
      <c r="HOF485" s="49"/>
      <c r="HOG485" s="49"/>
      <c r="HOH485" s="49"/>
      <c r="HOI485" s="49"/>
      <c r="HOJ485" s="49"/>
      <c r="HOK485" s="49"/>
      <c r="HOL485" s="49"/>
      <c r="HOM485" s="49"/>
      <c r="HON485" s="49"/>
      <c r="HOO485" s="49"/>
      <c r="HOP485" s="49"/>
      <c r="HOQ485" s="49"/>
      <c r="HOR485" s="49"/>
      <c r="HOS485" s="49"/>
      <c r="HOT485" s="49"/>
      <c r="HOU485" s="49"/>
      <c r="HOV485" s="49"/>
      <c r="HOW485" s="49"/>
      <c r="HOX485" s="49"/>
      <c r="HOY485" s="49"/>
      <c r="HOZ485" s="49"/>
      <c r="HPA485" s="49"/>
      <c r="HPB485" s="49"/>
      <c r="HPC485" s="49"/>
      <c r="HPD485" s="49"/>
      <c r="HPE485" s="49"/>
      <c r="HPF485" s="49"/>
      <c r="HPG485" s="49"/>
      <c r="HPH485" s="49"/>
      <c r="HPI485" s="49"/>
      <c r="HPJ485" s="49"/>
      <c r="HPK485" s="49"/>
      <c r="HPL485" s="49"/>
      <c r="HPM485" s="49"/>
      <c r="HPN485" s="49"/>
      <c r="HPO485" s="49"/>
      <c r="HPP485" s="49"/>
      <c r="HPQ485" s="49"/>
      <c r="HPR485" s="49"/>
      <c r="HPS485" s="49"/>
      <c r="HPT485" s="49"/>
      <c r="HPU485" s="49"/>
      <c r="HPV485" s="49"/>
      <c r="HPW485" s="49"/>
      <c r="HPX485" s="49"/>
      <c r="HPY485" s="49"/>
      <c r="HPZ485" s="49"/>
      <c r="HQA485" s="49"/>
      <c r="HQB485" s="49"/>
      <c r="HQC485" s="49"/>
      <c r="HQD485" s="49"/>
      <c r="HQE485" s="49"/>
      <c r="HQF485" s="49"/>
      <c r="HQG485" s="49"/>
      <c r="HQH485" s="49"/>
      <c r="HQI485" s="49"/>
      <c r="HQJ485" s="49"/>
      <c r="HQK485" s="49"/>
      <c r="HQL485" s="49"/>
      <c r="HQM485" s="49"/>
      <c r="HQN485" s="49"/>
      <c r="HQO485" s="49"/>
      <c r="HQP485" s="49"/>
      <c r="HQQ485" s="49"/>
      <c r="HQR485" s="49"/>
      <c r="HQS485" s="49"/>
      <c r="HQT485" s="49"/>
      <c r="HQU485" s="49"/>
      <c r="HQV485" s="49"/>
      <c r="HQW485" s="49"/>
      <c r="HQX485" s="49"/>
      <c r="HQY485" s="49"/>
      <c r="HQZ485" s="49"/>
      <c r="HRA485" s="49"/>
      <c r="HRB485" s="49"/>
      <c r="HRC485" s="49"/>
      <c r="HRD485" s="49"/>
      <c r="HRE485" s="49"/>
      <c r="HRF485" s="49"/>
      <c r="HRG485" s="49"/>
      <c r="HRH485" s="49"/>
      <c r="HRI485" s="49"/>
      <c r="HRJ485" s="49"/>
      <c r="HRK485" s="49"/>
      <c r="HRL485" s="49"/>
      <c r="HRM485" s="49"/>
      <c r="HRN485" s="49"/>
      <c r="HRO485" s="49"/>
      <c r="HRP485" s="49"/>
      <c r="HRQ485" s="49"/>
      <c r="HRR485" s="49"/>
      <c r="HRS485" s="49"/>
      <c r="HRT485" s="49"/>
      <c r="HRU485" s="49"/>
      <c r="HRV485" s="49"/>
      <c r="HRW485" s="49"/>
      <c r="HRX485" s="49"/>
      <c r="HRY485" s="49"/>
      <c r="HRZ485" s="49"/>
      <c r="HSA485" s="49"/>
      <c r="HSB485" s="49"/>
      <c r="HSC485" s="49"/>
      <c r="HSD485" s="49"/>
      <c r="HSE485" s="49"/>
      <c r="HSF485" s="49"/>
      <c r="HSG485" s="49"/>
      <c r="HSH485" s="49"/>
      <c r="HSI485" s="49"/>
      <c r="HSJ485" s="49"/>
      <c r="HSK485" s="49"/>
      <c r="HSL485" s="49"/>
      <c r="HSM485" s="49"/>
      <c r="HSN485" s="49"/>
      <c r="HSO485" s="49"/>
      <c r="HSP485" s="49"/>
      <c r="HSQ485" s="49"/>
      <c r="HSR485" s="49"/>
      <c r="HSS485" s="49"/>
      <c r="HST485" s="49"/>
      <c r="HSU485" s="49"/>
      <c r="HSV485" s="49"/>
      <c r="HSW485" s="49"/>
      <c r="HSX485" s="49"/>
      <c r="HSY485" s="49"/>
      <c r="HSZ485" s="49"/>
      <c r="HTA485" s="49"/>
      <c r="HTB485" s="49"/>
      <c r="HTC485" s="49"/>
      <c r="HTD485" s="49"/>
      <c r="HTE485" s="49"/>
      <c r="HTF485" s="49"/>
      <c r="HTG485" s="49"/>
      <c r="HTH485" s="49"/>
      <c r="HTI485" s="49"/>
      <c r="HTJ485" s="49"/>
      <c r="HTK485" s="49"/>
      <c r="HTL485" s="49"/>
      <c r="HTM485" s="49"/>
      <c r="HTN485" s="49"/>
      <c r="HTO485" s="49"/>
      <c r="HTP485" s="49"/>
      <c r="HTQ485" s="49"/>
      <c r="HTR485" s="49"/>
      <c r="HTS485" s="49"/>
      <c r="HTT485" s="49"/>
      <c r="HTU485" s="49"/>
      <c r="HTV485" s="49"/>
      <c r="HTW485" s="49"/>
      <c r="HTX485" s="49"/>
      <c r="HTY485" s="49"/>
      <c r="HTZ485" s="49"/>
      <c r="HUA485" s="49"/>
      <c r="HUB485" s="49"/>
      <c r="HUC485" s="49"/>
      <c r="HUD485" s="49"/>
      <c r="HUE485" s="49"/>
      <c r="HUF485" s="49"/>
      <c r="HUG485" s="49"/>
      <c r="HUH485" s="49"/>
      <c r="HUI485" s="49"/>
      <c r="HUJ485" s="49"/>
      <c r="HUK485" s="49"/>
      <c r="HUL485" s="49"/>
      <c r="HUM485" s="49"/>
      <c r="HUN485" s="49"/>
      <c r="HUO485" s="49"/>
      <c r="HUP485" s="49"/>
      <c r="HUQ485" s="49"/>
      <c r="HUR485" s="49"/>
      <c r="HUS485" s="49"/>
      <c r="HUT485" s="49"/>
      <c r="HUU485" s="49"/>
      <c r="HUV485" s="49"/>
      <c r="HUW485" s="49"/>
      <c r="HUX485" s="49"/>
      <c r="HUY485" s="49"/>
      <c r="HUZ485" s="49"/>
      <c r="HVA485" s="49"/>
      <c r="HVB485" s="49"/>
      <c r="HVC485" s="49"/>
      <c r="HVD485" s="49"/>
      <c r="HVE485" s="49"/>
      <c r="HVF485" s="49"/>
      <c r="HVG485" s="49"/>
      <c r="HVH485" s="49"/>
      <c r="HVI485" s="49"/>
      <c r="HVJ485" s="49"/>
      <c r="HVK485" s="49"/>
      <c r="HVL485" s="49"/>
      <c r="HVM485" s="49"/>
      <c r="HVN485" s="49"/>
      <c r="HVO485" s="49"/>
      <c r="HVP485" s="49"/>
      <c r="HVQ485" s="49"/>
      <c r="HVR485" s="49"/>
      <c r="HVS485" s="49"/>
      <c r="HVT485" s="49"/>
      <c r="HVU485" s="49"/>
      <c r="HVV485" s="49"/>
      <c r="HVW485" s="49"/>
      <c r="HVX485" s="49"/>
      <c r="HVY485" s="49"/>
      <c r="HVZ485" s="49"/>
      <c r="HWA485" s="49"/>
      <c r="HWB485" s="49"/>
      <c r="HWC485" s="49"/>
      <c r="HWD485" s="49"/>
      <c r="HWE485" s="49"/>
      <c r="HWF485" s="49"/>
      <c r="HWG485" s="49"/>
      <c r="HWH485" s="49"/>
      <c r="HWI485" s="49"/>
      <c r="HWJ485" s="49"/>
      <c r="HWK485" s="49"/>
      <c r="HWL485" s="49"/>
      <c r="HWM485" s="49"/>
      <c r="HWN485" s="49"/>
      <c r="HWO485" s="49"/>
      <c r="HWP485" s="49"/>
      <c r="HWQ485" s="49"/>
      <c r="HWR485" s="49"/>
      <c r="HWS485" s="49"/>
      <c r="HWT485" s="49"/>
      <c r="HWU485" s="49"/>
      <c r="HWV485" s="49"/>
      <c r="HWW485" s="49"/>
      <c r="HWX485" s="49"/>
      <c r="HWY485" s="49"/>
      <c r="HWZ485" s="49"/>
      <c r="HXA485" s="49"/>
      <c r="HXB485" s="49"/>
      <c r="HXC485" s="49"/>
      <c r="HXD485" s="49"/>
      <c r="HXE485" s="49"/>
      <c r="HXF485" s="49"/>
      <c r="HXG485" s="49"/>
      <c r="HXH485" s="49"/>
      <c r="HXI485" s="49"/>
      <c r="HXJ485" s="49"/>
      <c r="HXK485" s="49"/>
      <c r="HXL485" s="49"/>
      <c r="HXM485" s="49"/>
      <c r="HXN485" s="49"/>
      <c r="HXO485" s="49"/>
      <c r="HXP485" s="49"/>
      <c r="HXQ485" s="49"/>
      <c r="HXR485" s="49"/>
      <c r="HXS485" s="49"/>
      <c r="HXT485" s="49"/>
      <c r="HXU485" s="49"/>
      <c r="HXV485" s="49"/>
      <c r="HXW485" s="49"/>
      <c r="HXX485" s="49"/>
      <c r="HXY485" s="49"/>
      <c r="HXZ485" s="49"/>
      <c r="HYA485" s="49"/>
      <c r="HYB485" s="49"/>
      <c r="HYC485" s="49"/>
      <c r="HYD485" s="49"/>
      <c r="HYE485" s="49"/>
      <c r="HYF485" s="49"/>
      <c r="HYG485" s="49"/>
      <c r="HYH485" s="49"/>
      <c r="HYI485" s="49"/>
      <c r="HYJ485" s="49"/>
      <c r="HYK485" s="49"/>
      <c r="HYL485" s="49"/>
      <c r="HYM485" s="49"/>
      <c r="HYN485" s="49"/>
      <c r="HYO485" s="49"/>
      <c r="HYP485" s="49"/>
      <c r="HYQ485" s="49"/>
      <c r="HYR485" s="49"/>
      <c r="HYS485" s="49"/>
      <c r="HYT485" s="49"/>
      <c r="HYU485" s="49"/>
      <c r="HYV485" s="49"/>
      <c r="HYW485" s="49"/>
      <c r="HYX485" s="49"/>
      <c r="HYY485" s="49"/>
      <c r="HYZ485" s="49"/>
      <c r="HZA485" s="49"/>
      <c r="HZB485" s="49"/>
      <c r="HZC485" s="49"/>
      <c r="HZD485" s="49"/>
      <c r="HZE485" s="49"/>
      <c r="HZF485" s="49"/>
      <c r="HZG485" s="49"/>
      <c r="HZH485" s="49"/>
      <c r="HZI485" s="49"/>
      <c r="HZJ485" s="49"/>
      <c r="HZK485" s="49"/>
      <c r="HZL485" s="49"/>
      <c r="HZM485" s="49"/>
      <c r="HZN485" s="49"/>
      <c r="HZO485" s="49"/>
      <c r="HZP485" s="49"/>
      <c r="HZQ485" s="49"/>
      <c r="HZR485" s="49"/>
      <c r="HZS485" s="49"/>
      <c r="HZT485" s="49"/>
      <c r="HZU485" s="49"/>
      <c r="HZV485" s="49"/>
      <c r="HZW485" s="49"/>
      <c r="HZX485" s="49"/>
      <c r="HZY485" s="49"/>
      <c r="HZZ485" s="49"/>
      <c r="IAA485" s="49"/>
      <c r="IAB485" s="49"/>
      <c r="IAC485" s="49"/>
      <c r="IAD485" s="49"/>
      <c r="IAE485" s="49"/>
      <c r="IAF485" s="49"/>
      <c r="IAG485" s="49"/>
      <c r="IAH485" s="49"/>
      <c r="IAI485" s="49"/>
      <c r="IAJ485" s="49"/>
      <c r="IAK485" s="49"/>
      <c r="IAL485" s="49"/>
      <c r="IAM485" s="49"/>
      <c r="IAN485" s="49"/>
      <c r="IAO485" s="49"/>
      <c r="IAP485" s="49"/>
      <c r="IAQ485" s="49"/>
      <c r="IAR485" s="49"/>
      <c r="IAS485" s="49"/>
      <c r="IAT485" s="49"/>
      <c r="IAU485" s="49"/>
      <c r="IAV485" s="49"/>
      <c r="IAW485" s="49"/>
      <c r="IAX485" s="49"/>
      <c r="IAY485" s="49"/>
      <c r="IAZ485" s="49"/>
      <c r="IBA485" s="49"/>
      <c r="IBB485" s="49"/>
      <c r="IBC485" s="49"/>
      <c r="IBD485" s="49"/>
      <c r="IBE485" s="49"/>
      <c r="IBF485" s="49"/>
      <c r="IBG485" s="49"/>
      <c r="IBH485" s="49"/>
      <c r="IBI485" s="49"/>
      <c r="IBJ485" s="49"/>
      <c r="IBK485" s="49"/>
      <c r="IBL485" s="49"/>
      <c r="IBM485" s="49"/>
      <c r="IBN485" s="49"/>
      <c r="IBO485" s="49"/>
      <c r="IBP485" s="49"/>
      <c r="IBQ485" s="49"/>
      <c r="IBR485" s="49"/>
      <c r="IBS485" s="49"/>
      <c r="IBT485" s="49"/>
      <c r="IBU485" s="49"/>
      <c r="IBV485" s="49"/>
      <c r="IBW485" s="49"/>
      <c r="IBX485" s="49"/>
      <c r="IBY485" s="49"/>
      <c r="IBZ485" s="49"/>
      <c r="ICA485" s="49"/>
      <c r="ICB485" s="49"/>
      <c r="ICC485" s="49"/>
      <c r="ICD485" s="49"/>
      <c r="ICE485" s="49"/>
      <c r="ICF485" s="49"/>
      <c r="ICG485" s="49"/>
      <c r="ICH485" s="49"/>
      <c r="ICI485" s="49"/>
      <c r="ICJ485" s="49"/>
      <c r="ICK485" s="49"/>
      <c r="ICL485" s="49"/>
      <c r="ICM485" s="49"/>
      <c r="ICN485" s="49"/>
      <c r="ICO485" s="49"/>
      <c r="ICP485" s="49"/>
      <c r="ICQ485" s="49"/>
      <c r="ICR485" s="49"/>
      <c r="ICS485" s="49"/>
      <c r="ICT485" s="49"/>
      <c r="ICU485" s="49"/>
      <c r="ICV485" s="49"/>
      <c r="ICW485" s="49"/>
      <c r="ICX485" s="49"/>
      <c r="ICY485" s="49"/>
      <c r="ICZ485" s="49"/>
      <c r="IDA485" s="49"/>
      <c r="IDB485" s="49"/>
      <c r="IDC485" s="49"/>
      <c r="IDD485" s="49"/>
      <c r="IDE485" s="49"/>
      <c r="IDF485" s="49"/>
      <c r="IDG485" s="49"/>
      <c r="IDH485" s="49"/>
      <c r="IDI485" s="49"/>
      <c r="IDJ485" s="49"/>
      <c r="IDK485" s="49"/>
      <c r="IDL485" s="49"/>
      <c r="IDM485" s="49"/>
      <c r="IDN485" s="49"/>
      <c r="IDO485" s="49"/>
      <c r="IDP485" s="49"/>
      <c r="IDQ485" s="49"/>
      <c r="IDR485" s="49"/>
      <c r="IDS485" s="49"/>
      <c r="IDT485" s="49"/>
      <c r="IDU485" s="49"/>
      <c r="IDV485" s="49"/>
      <c r="IDW485" s="49"/>
      <c r="IDX485" s="49"/>
      <c r="IDY485" s="49"/>
      <c r="IDZ485" s="49"/>
      <c r="IEA485" s="49"/>
      <c r="IEB485" s="49"/>
      <c r="IEC485" s="49"/>
      <c r="IED485" s="49"/>
      <c r="IEE485" s="49"/>
      <c r="IEF485" s="49"/>
      <c r="IEG485" s="49"/>
      <c r="IEH485" s="49"/>
      <c r="IEI485" s="49"/>
      <c r="IEJ485" s="49"/>
      <c r="IEK485" s="49"/>
      <c r="IEL485" s="49"/>
      <c r="IEM485" s="49"/>
      <c r="IEN485" s="49"/>
      <c r="IEO485" s="49"/>
      <c r="IEP485" s="49"/>
      <c r="IEQ485" s="49"/>
      <c r="IER485" s="49"/>
      <c r="IES485" s="49"/>
      <c r="IET485" s="49"/>
      <c r="IEU485" s="49"/>
      <c r="IEV485" s="49"/>
      <c r="IEW485" s="49"/>
      <c r="IEX485" s="49"/>
      <c r="IEY485" s="49"/>
      <c r="IEZ485" s="49"/>
      <c r="IFA485" s="49"/>
      <c r="IFB485" s="49"/>
      <c r="IFC485" s="49"/>
      <c r="IFD485" s="49"/>
      <c r="IFE485" s="49"/>
      <c r="IFF485" s="49"/>
      <c r="IFG485" s="49"/>
      <c r="IFH485" s="49"/>
      <c r="IFI485" s="49"/>
      <c r="IFJ485" s="49"/>
      <c r="IFK485" s="49"/>
      <c r="IFL485" s="49"/>
      <c r="IFM485" s="49"/>
      <c r="IFN485" s="49"/>
      <c r="IFO485" s="49"/>
      <c r="IFP485" s="49"/>
      <c r="IFQ485" s="49"/>
      <c r="IFR485" s="49"/>
      <c r="IFS485" s="49"/>
      <c r="IFT485" s="49"/>
      <c r="IFU485" s="49"/>
      <c r="IFV485" s="49"/>
      <c r="IFW485" s="49"/>
      <c r="IFX485" s="49"/>
      <c r="IFY485" s="49"/>
      <c r="IFZ485" s="49"/>
      <c r="IGA485" s="49"/>
      <c r="IGB485" s="49"/>
      <c r="IGC485" s="49"/>
      <c r="IGD485" s="49"/>
      <c r="IGE485" s="49"/>
      <c r="IGF485" s="49"/>
      <c r="IGG485" s="49"/>
      <c r="IGH485" s="49"/>
      <c r="IGI485" s="49"/>
      <c r="IGJ485" s="49"/>
      <c r="IGK485" s="49"/>
      <c r="IGL485" s="49"/>
      <c r="IGM485" s="49"/>
      <c r="IGN485" s="49"/>
      <c r="IGO485" s="49"/>
      <c r="IGP485" s="49"/>
      <c r="IGQ485" s="49"/>
      <c r="IGR485" s="49"/>
      <c r="IGS485" s="49"/>
      <c r="IGT485" s="49"/>
      <c r="IGU485" s="49"/>
      <c r="IGV485" s="49"/>
      <c r="IGW485" s="49"/>
      <c r="IGX485" s="49"/>
      <c r="IGY485" s="49"/>
      <c r="IGZ485" s="49"/>
      <c r="IHA485" s="49"/>
      <c r="IHB485" s="49"/>
      <c r="IHC485" s="49"/>
      <c r="IHD485" s="49"/>
      <c r="IHE485" s="49"/>
      <c r="IHF485" s="49"/>
      <c r="IHG485" s="49"/>
      <c r="IHH485" s="49"/>
      <c r="IHI485" s="49"/>
      <c r="IHJ485" s="49"/>
      <c r="IHK485" s="49"/>
      <c r="IHL485" s="49"/>
      <c r="IHM485" s="49"/>
      <c r="IHN485" s="49"/>
      <c r="IHO485" s="49"/>
      <c r="IHP485" s="49"/>
      <c r="IHQ485" s="49"/>
      <c r="IHR485" s="49"/>
      <c r="IHS485" s="49"/>
      <c r="IHT485" s="49"/>
      <c r="IHU485" s="49"/>
      <c r="IHV485" s="49"/>
      <c r="IHW485" s="49"/>
      <c r="IHX485" s="49"/>
      <c r="IHY485" s="49"/>
      <c r="IHZ485" s="49"/>
      <c r="IIA485" s="49"/>
      <c r="IIB485" s="49"/>
      <c r="IIC485" s="49"/>
      <c r="IID485" s="49"/>
      <c r="IIE485" s="49"/>
      <c r="IIF485" s="49"/>
      <c r="IIG485" s="49"/>
      <c r="IIH485" s="49"/>
      <c r="III485" s="49"/>
      <c r="IIJ485" s="49"/>
      <c r="IIK485" s="49"/>
      <c r="IIL485" s="49"/>
      <c r="IIM485" s="49"/>
      <c r="IIN485" s="49"/>
      <c r="IIO485" s="49"/>
      <c r="IIP485" s="49"/>
      <c r="IIQ485" s="49"/>
      <c r="IIR485" s="49"/>
      <c r="IIS485" s="49"/>
      <c r="IIT485" s="49"/>
      <c r="IIU485" s="49"/>
      <c r="IIV485" s="49"/>
      <c r="IIW485" s="49"/>
      <c r="IIX485" s="49"/>
      <c r="IIY485" s="49"/>
      <c r="IIZ485" s="49"/>
      <c r="IJA485" s="49"/>
      <c r="IJB485" s="49"/>
      <c r="IJC485" s="49"/>
      <c r="IJD485" s="49"/>
      <c r="IJE485" s="49"/>
      <c r="IJF485" s="49"/>
      <c r="IJG485" s="49"/>
      <c r="IJH485" s="49"/>
      <c r="IJI485" s="49"/>
      <c r="IJJ485" s="49"/>
      <c r="IJK485" s="49"/>
      <c r="IJL485" s="49"/>
      <c r="IJM485" s="49"/>
      <c r="IJN485" s="49"/>
      <c r="IJO485" s="49"/>
      <c r="IJP485" s="49"/>
      <c r="IJQ485" s="49"/>
      <c r="IJR485" s="49"/>
      <c r="IJS485" s="49"/>
      <c r="IJT485" s="49"/>
      <c r="IJU485" s="49"/>
      <c r="IJV485" s="49"/>
      <c r="IJW485" s="49"/>
      <c r="IJX485" s="49"/>
      <c r="IJY485" s="49"/>
      <c r="IJZ485" s="49"/>
      <c r="IKA485" s="49"/>
      <c r="IKB485" s="49"/>
      <c r="IKC485" s="49"/>
      <c r="IKD485" s="49"/>
      <c r="IKE485" s="49"/>
      <c r="IKF485" s="49"/>
      <c r="IKG485" s="49"/>
      <c r="IKH485" s="49"/>
      <c r="IKI485" s="49"/>
      <c r="IKJ485" s="49"/>
      <c r="IKK485" s="49"/>
      <c r="IKL485" s="49"/>
      <c r="IKM485" s="49"/>
      <c r="IKN485" s="49"/>
      <c r="IKO485" s="49"/>
      <c r="IKP485" s="49"/>
      <c r="IKQ485" s="49"/>
      <c r="IKR485" s="49"/>
      <c r="IKS485" s="49"/>
      <c r="IKT485" s="49"/>
      <c r="IKU485" s="49"/>
      <c r="IKV485" s="49"/>
      <c r="IKW485" s="49"/>
      <c r="IKX485" s="49"/>
      <c r="IKY485" s="49"/>
      <c r="IKZ485" s="49"/>
      <c r="ILA485" s="49"/>
      <c r="ILB485" s="49"/>
      <c r="ILC485" s="49"/>
      <c r="ILD485" s="49"/>
      <c r="ILE485" s="49"/>
      <c r="ILF485" s="49"/>
      <c r="ILG485" s="49"/>
      <c r="ILH485" s="49"/>
      <c r="ILI485" s="49"/>
      <c r="ILJ485" s="49"/>
      <c r="ILK485" s="49"/>
      <c r="ILL485" s="49"/>
      <c r="ILM485" s="49"/>
      <c r="ILN485" s="49"/>
      <c r="ILO485" s="49"/>
      <c r="ILP485" s="49"/>
      <c r="ILQ485" s="49"/>
      <c r="ILR485" s="49"/>
      <c r="ILS485" s="49"/>
      <c r="ILT485" s="49"/>
      <c r="ILU485" s="49"/>
      <c r="ILV485" s="49"/>
      <c r="ILW485" s="49"/>
      <c r="ILX485" s="49"/>
      <c r="ILY485" s="49"/>
      <c r="ILZ485" s="49"/>
      <c r="IMA485" s="49"/>
      <c r="IMB485" s="49"/>
      <c r="IMC485" s="49"/>
      <c r="IMD485" s="49"/>
      <c r="IME485" s="49"/>
      <c r="IMF485" s="49"/>
      <c r="IMG485" s="49"/>
      <c r="IMH485" s="49"/>
      <c r="IMI485" s="49"/>
      <c r="IMJ485" s="49"/>
      <c r="IMK485" s="49"/>
      <c r="IML485" s="49"/>
      <c r="IMM485" s="49"/>
      <c r="IMN485" s="49"/>
      <c r="IMO485" s="49"/>
      <c r="IMP485" s="49"/>
      <c r="IMQ485" s="49"/>
      <c r="IMR485" s="49"/>
      <c r="IMS485" s="49"/>
      <c r="IMT485" s="49"/>
      <c r="IMU485" s="49"/>
      <c r="IMV485" s="49"/>
      <c r="IMW485" s="49"/>
      <c r="IMX485" s="49"/>
      <c r="IMY485" s="49"/>
      <c r="IMZ485" s="49"/>
      <c r="INA485" s="49"/>
      <c r="INB485" s="49"/>
      <c r="INC485" s="49"/>
      <c r="IND485" s="49"/>
      <c r="INE485" s="49"/>
      <c r="INF485" s="49"/>
      <c r="ING485" s="49"/>
      <c r="INH485" s="49"/>
      <c r="INI485" s="49"/>
      <c r="INJ485" s="49"/>
      <c r="INK485" s="49"/>
      <c r="INL485" s="49"/>
      <c r="INM485" s="49"/>
      <c r="INN485" s="49"/>
      <c r="INO485" s="49"/>
      <c r="INP485" s="49"/>
      <c r="INQ485" s="49"/>
      <c r="INR485" s="49"/>
      <c r="INS485" s="49"/>
      <c r="INT485" s="49"/>
      <c r="INU485" s="49"/>
      <c r="INV485" s="49"/>
      <c r="INW485" s="49"/>
      <c r="INX485" s="49"/>
      <c r="INY485" s="49"/>
      <c r="INZ485" s="49"/>
      <c r="IOA485" s="49"/>
      <c r="IOB485" s="49"/>
      <c r="IOC485" s="49"/>
      <c r="IOD485" s="49"/>
      <c r="IOE485" s="49"/>
      <c r="IOF485" s="49"/>
      <c r="IOG485" s="49"/>
      <c r="IOH485" s="49"/>
      <c r="IOI485" s="49"/>
      <c r="IOJ485" s="49"/>
      <c r="IOK485" s="49"/>
      <c r="IOL485" s="49"/>
      <c r="IOM485" s="49"/>
      <c r="ION485" s="49"/>
      <c r="IOO485" s="49"/>
      <c r="IOP485" s="49"/>
      <c r="IOQ485" s="49"/>
      <c r="IOR485" s="49"/>
      <c r="IOS485" s="49"/>
      <c r="IOT485" s="49"/>
      <c r="IOU485" s="49"/>
      <c r="IOV485" s="49"/>
      <c r="IOW485" s="49"/>
      <c r="IOX485" s="49"/>
      <c r="IOY485" s="49"/>
      <c r="IOZ485" s="49"/>
      <c r="IPA485" s="49"/>
      <c r="IPB485" s="49"/>
      <c r="IPC485" s="49"/>
      <c r="IPD485" s="49"/>
      <c r="IPE485" s="49"/>
      <c r="IPF485" s="49"/>
      <c r="IPG485" s="49"/>
      <c r="IPH485" s="49"/>
      <c r="IPI485" s="49"/>
      <c r="IPJ485" s="49"/>
      <c r="IPK485" s="49"/>
      <c r="IPL485" s="49"/>
      <c r="IPM485" s="49"/>
      <c r="IPN485" s="49"/>
      <c r="IPO485" s="49"/>
      <c r="IPP485" s="49"/>
      <c r="IPQ485" s="49"/>
      <c r="IPR485" s="49"/>
      <c r="IPS485" s="49"/>
      <c r="IPT485" s="49"/>
      <c r="IPU485" s="49"/>
      <c r="IPV485" s="49"/>
      <c r="IPW485" s="49"/>
      <c r="IPX485" s="49"/>
      <c r="IPY485" s="49"/>
      <c r="IPZ485" s="49"/>
      <c r="IQA485" s="49"/>
      <c r="IQB485" s="49"/>
      <c r="IQC485" s="49"/>
      <c r="IQD485" s="49"/>
      <c r="IQE485" s="49"/>
      <c r="IQF485" s="49"/>
      <c r="IQG485" s="49"/>
      <c r="IQH485" s="49"/>
      <c r="IQI485" s="49"/>
      <c r="IQJ485" s="49"/>
      <c r="IQK485" s="49"/>
      <c r="IQL485" s="49"/>
      <c r="IQM485" s="49"/>
      <c r="IQN485" s="49"/>
      <c r="IQO485" s="49"/>
      <c r="IQP485" s="49"/>
      <c r="IQQ485" s="49"/>
      <c r="IQR485" s="49"/>
      <c r="IQS485" s="49"/>
      <c r="IQT485" s="49"/>
      <c r="IQU485" s="49"/>
      <c r="IQV485" s="49"/>
      <c r="IQW485" s="49"/>
      <c r="IQX485" s="49"/>
      <c r="IQY485" s="49"/>
      <c r="IQZ485" s="49"/>
      <c r="IRA485" s="49"/>
      <c r="IRB485" s="49"/>
      <c r="IRC485" s="49"/>
      <c r="IRD485" s="49"/>
      <c r="IRE485" s="49"/>
      <c r="IRF485" s="49"/>
      <c r="IRG485" s="49"/>
      <c r="IRH485" s="49"/>
      <c r="IRI485" s="49"/>
      <c r="IRJ485" s="49"/>
      <c r="IRK485" s="49"/>
      <c r="IRL485" s="49"/>
      <c r="IRM485" s="49"/>
      <c r="IRN485" s="49"/>
      <c r="IRO485" s="49"/>
      <c r="IRP485" s="49"/>
      <c r="IRQ485" s="49"/>
      <c r="IRR485" s="49"/>
      <c r="IRS485" s="49"/>
      <c r="IRT485" s="49"/>
      <c r="IRU485" s="49"/>
      <c r="IRV485" s="49"/>
      <c r="IRW485" s="49"/>
      <c r="IRX485" s="49"/>
      <c r="IRY485" s="49"/>
      <c r="IRZ485" s="49"/>
      <c r="ISA485" s="49"/>
      <c r="ISB485" s="49"/>
      <c r="ISC485" s="49"/>
      <c r="ISD485" s="49"/>
      <c r="ISE485" s="49"/>
      <c r="ISF485" s="49"/>
      <c r="ISG485" s="49"/>
      <c r="ISH485" s="49"/>
      <c r="ISI485" s="49"/>
      <c r="ISJ485" s="49"/>
      <c r="ISK485" s="49"/>
      <c r="ISL485" s="49"/>
      <c r="ISM485" s="49"/>
      <c r="ISN485" s="49"/>
      <c r="ISO485" s="49"/>
      <c r="ISP485" s="49"/>
      <c r="ISQ485" s="49"/>
      <c r="ISR485" s="49"/>
      <c r="ISS485" s="49"/>
      <c r="IST485" s="49"/>
      <c r="ISU485" s="49"/>
      <c r="ISV485" s="49"/>
      <c r="ISW485" s="49"/>
      <c r="ISX485" s="49"/>
      <c r="ISY485" s="49"/>
      <c r="ISZ485" s="49"/>
      <c r="ITA485" s="49"/>
      <c r="ITB485" s="49"/>
      <c r="ITC485" s="49"/>
      <c r="ITD485" s="49"/>
      <c r="ITE485" s="49"/>
      <c r="ITF485" s="49"/>
      <c r="ITG485" s="49"/>
      <c r="ITH485" s="49"/>
      <c r="ITI485" s="49"/>
      <c r="ITJ485" s="49"/>
      <c r="ITK485" s="49"/>
      <c r="ITL485" s="49"/>
      <c r="ITM485" s="49"/>
      <c r="ITN485" s="49"/>
      <c r="ITO485" s="49"/>
      <c r="ITP485" s="49"/>
      <c r="ITQ485" s="49"/>
      <c r="ITR485" s="49"/>
      <c r="ITS485" s="49"/>
      <c r="ITT485" s="49"/>
      <c r="ITU485" s="49"/>
      <c r="ITV485" s="49"/>
      <c r="ITW485" s="49"/>
      <c r="ITX485" s="49"/>
      <c r="ITY485" s="49"/>
      <c r="ITZ485" s="49"/>
      <c r="IUA485" s="49"/>
      <c r="IUB485" s="49"/>
      <c r="IUC485" s="49"/>
      <c r="IUD485" s="49"/>
      <c r="IUE485" s="49"/>
      <c r="IUF485" s="49"/>
      <c r="IUG485" s="49"/>
      <c r="IUH485" s="49"/>
      <c r="IUI485" s="49"/>
      <c r="IUJ485" s="49"/>
      <c r="IUK485" s="49"/>
      <c r="IUL485" s="49"/>
      <c r="IUM485" s="49"/>
      <c r="IUN485" s="49"/>
      <c r="IUO485" s="49"/>
      <c r="IUP485" s="49"/>
      <c r="IUQ485" s="49"/>
      <c r="IUR485" s="49"/>
      <c r="IUS485" s="49"/>
      <c r="IUT485" s="49"/>
      <c r="IUU485" s="49"/>
      <c r="IUV485" s="49"/>
      <c r="IUW485" s="49"/>
      <c r="IUX485" s="49"/>
      <c r="IUY485" s="49"/>
      <c r="IUZ485" s="49"/>
      <c r="IVA485" s="49"/>
      <c r="IVB485" s="49"/>
      <c r="IVC485" s="49"/>
      <c r="IVD485" s="49"/>
      <c r="IVE485" s="49"/>
      <c r="IVF485" s="49"/>
      <c r="IVG485" s="49"/>
      <c r="IVH485" s="49"/>
      <c r="IVI485" s="49"/>
      <c r="IVJ485" s="49"/>
      <c r="IVK485" s="49"/>
      <c r="IVL485" s="49"/>
      <c r="IVM485" s="49"/>
      <c r="IVN485" s="49"/>
      <c r="IVO485" s="49"/>
      <c r="IVP485" s="49"/>
      <c r="IVQ485" s="49"/>
      <c r="IVR485" s="49"/>
      <c r="IVS485" s="49"/>
      <c r="IVT485" s="49"/>
      <c r="IVU485" s="49"/>
      <c r="IVV485" s="49"/>
      <c r="IVW485" s="49"/>
      <c r="IVX485" s="49"/>
      <c r="IVY485" s="49"/>
      <c r="IVZ485" s="49"/>
      <c r="IWA485" s="49"/>
      <c r="IWB485" s="49"/>
      <c r="IWC485" s="49"/>
      <c r="IWD485" s="49"/>
      <c r="IWE485" s="49"/>
      <c r="IWF485" s="49"/>
      <c r="IWG485" s="49"/>
      <c r="IWH485" s="49"/>
      <c r="IWI485" s="49"/>
      <c r="IWJ485" s="49"/>
      <c r="IWK485" s="49"/>
      <c r="IWL485" s="49"/>
      <c r="IWM485" s="49"/>
      <c r="IWN485" s="49"/>
      <c r="IWO485" s="49"/>
      <c r="IWP485" s="49"/>
      <c r="IWQ485" s="49"/>
      <c r="IWR485" s="49"/>
      <c r="IWS485" s="49"/>
      <c r="IWT485" s="49"/>
      <c r="IWU485" s="49"/>
      <c r="IWV485" s="49"/>
      <c r="IWW485" s="49"/>
      <c r="IWX485" s="49"/>
      <c r="IWY485" s="49"/>
      <c r="IWZ485" s="49"/>
      <c r="IXA485" s="49"/>
      <c r="IXB485" s="49"/>
      <c r="IXC485" s="49"/>
      <c r="IXD485" s="49"/>
      <c r="IXE485" s="49"/>
      <c r="IXF485" s="49"/>
      <c r="IXG485" s="49"/>
      <c r="IXH485" s="49"/>
      <c r="IXI485" s="49"/>
      <c r="IXJ485" s="49"/>
      <c r="IXK485" s="49"/>
      <c r="IXL485" s="49"/>
      <c r="IXM485" s="49"/>
      <c r="IXN485" s="49"/>
      <c r="IXO485" s="49"/>
      <c r="IXP485" s="49"/>
      <c r="IXQ485" s="49"/>
      <c r="IXR485" s="49"/>
      <c r="IXS485" s="49"/>
      <c r="IXT485" s="49"/>
      <c r="IXU485" s="49"/>
      <c r="IXV485" s="49"/>
      <c r="IXW485" s="49"/>
      <c r="IXX485" s="49"/>
      <c r="IXY485" s="49"/>
      <c r="IXZ485" s="49"/>
      <c r="IYA485" s="49"/>
      <c r="IYB485" s="49"/>
      <c r="IYC485" s="49"/>
      <c r="IYD485" s="49"/>
      <c r="IYE485" s="49"/>
      <c r="IYF485" s="49"/>
      <c r="IYG485" s="49"/>
      <c r="IYH485" s="49"/>
      <c r="IYI485" s="49"/>
      <c r="IYJ485" s="49"/>
      <c r="IYK485" s="49"/>
      <c r="IYL485" s="49"/>
      <c r="IYM485" s="49"/>
      <c r="IYN485" s="49"/>
      <c r="IYO485" s="49"/>
      <c r="IYP485" s="49"/>
      <c r="IYQ485" s="49"/>
      <c r="IYR485" s="49"/>
      <c r="IYS485" s="49"/>
      <c r="IYT485" s="49"/>
      <c r="IYU485" s="49"/>
      <c r="IYV485" s="49"/>
      <c r="IYW485" s="49"/>
      <c r="IYX485" s="49"/>
      <c r="IYY485" s="49"/>
      <c r="IYZ485" s="49"/>
      <c r="IZA485" s="49"/>
      <c r="IZB485" s="49"/>
      <c r="IZC485" s="49"/>
      <c r="IZD485" s="49"/>
      <c r="IZE485" s="49"/>
      <c r="IZF485" s="49"/>
      <c r="IZG485" s="49"/>
      <c r="IZH485" s="49"/>
      <c r="IZI485" s="49"/>
      <c r="IZJ485" s="49"/>
      <c r="IZK485" s="49"/>
      <c r="IZL485" s="49"/>
      <c r="IZM485" s="49"/>
      <c r="IZN485" s="49"/>
      <c r="IZO485" s="49"/>
      <c r="IZP485" s="49"/>
      <c r="IZQ485" s="49"/>
      <c r="IZR485" s="49"/>
      <c r="IZS485" s="49"/>
      <c r="IZT485" s="49"/>
      <c r="IZU485" s="49"/>
      <c r="IZV485" s="49"/>
      <c r="IZW485" s="49"/>
      <c r="IZX485" s="49"/>
      <c r="IZY485" s="49"/>
      <c r="IZZ485" s="49"/>
      <c r="JAA485" s="49"/>
      <c r="JAB485" s="49"/>
      <c r="JAC485" s="49"/>
      <c r="JAD485" s="49"/>
      <c r="JAE485" s="49"/>
      <c r="JAF485" s="49"/>
      <c r="JAG485" s="49"/>
      <c r="JAH485" s="49"/>
      <c r="JAI485" s="49"/>
      <c r="JAJ485" s="49"/>
      <c r="JAK485" s="49"/>
      <c r="JAL485" s="49"/>
      <c r="JAM485" s="49"/>
      <c r="JAN485" s="49"/>
      <c r="JAO485" s="49"/>
      <c r="JAP485" s="49"/>
      <c r="JAQ485" s="49"/>
      <c r="JAR485" s="49"/>
      <c r="JAS485" s="49"/>
      <c r="JAT485" s="49"/>
      <c r="JAU485" s="49"/>
      <c r="JAV485" s="49"/>
      <c r="JAW485" s="49"/>
      <c r="JAX485" s="49"/>
      <c r="JAY485" s="49"/>
      <c r="JAZ485" s="49"/>
      <c r="JBA485" s="49"/>
      <c r="JBB485" s="49"/>
      <c r="JBC485" s="49"/>
      <c r="JBD485" s="49"/>
      <c r="JBE485" s="49"/>
      <c r="JBF485" s="49"/>
      <c r="JBG485" s="49"/>
      <c r="JBH485" s="49"/>
      <c r="JBI485" s="49"/>
      <c r="JBJ485" s="49"/>
      <c r="JBK485" s="49"/>
      <c r="JBL485" s="49"/>
      <c r="JBM485" s="49"/>
      <c r="JBN485" s="49"/>
      <c r="JBO485" s="49"/>
      <c r="JBP485" s="49"/>
      <c r="JBQ485" s="49"/>
      <c r="JBR485" s="49"/>
      <c r="JBS485" s="49"/>
      <c r="JBT485" s="49"/>
      <c r="JBU485" s="49"/>
      <c r="JBV485" s="49"/>
      <c r="JBW485" s="49"/>
      <c r="JBX485" s="49"/>
      <c r="JBY485" s="49"/>
      <c r="JBZ485" s="49"/>
      <c r="JCA485" s="49"/>
      <c r="JCB485" s="49"/>
      <c r="JCC485" s="49"/>
      <c r="JCD485" s="49"/>
      <c r="JCE485" s="49"/>
      <c r="JCF485" s="49"/>
      <c r="JCG485" s="49"/>
      <c r="JCH485" s="49"/>
      <c r="JCI485" s="49"/>
      <c r="JCJ485" s="49"/>
      <c r="JCK485" s="49"/>
      <c r="JCL485" s="49"/>
      <c r="JCM485" s="49"/>
      <c r="JCN485" s="49"/>
      <c r="JCO485" s="49"/>
      <c r="JCP485" s="49"/>
      <c r="JCQ485" s="49"/>
      <c r="JCR485" s="49"/>
      <c r="JCS485" s="49"/>
      <c r="JCT485" s="49"/>
      <c r="JCU485" s="49"/>
      <c r="JCV485" s="49"/>
      <c r="JCW485" s="49"/>
      <c r="JCX485" s="49"/>
      <c r="JCY485" s="49"/>
      <c r="JCZ485" s="49"/>
      <c r="JDA485" s="49"/>
      <c r="JDB485" s="49"/>
      <c r="JDC485" s="49"/>
      <c r="JDD485" s="49"/>
      <c r="JDE485" s="49"/>
      <c r="JDF485" s="49"/>
      <c r="JDG485" s="49"/>
      <c r="JDH485" s="49"/>
      <c r="JDI485" s="49"/>
      <c r="JDJ485" s="49"/>
      <c r="JDK485" s="49"/>
      <c r="JDL485" s="49"/>
      <c r="JDM485" s="49"/>
      <c r="JDN485" s="49"/>
      <c r="JDO485" s="49"/>
      <c r="JDP485" s="49"/>
      <c r="JDQ485" s="49"/>
      <c r="JDR485" s="49"/>
      <c r="JDS485" s="49"/>
      <c r="JDT485" s="49"/>
      <c r="JDU485" s="49"/>
      <c r="JDV485" s="49"/>
      <c r="JDW485" s="49"/>
      <c r="JDX485" s="49"/>
      <c r="JDY485" s="49"/>
      <c r="JDZ485" s="49"/>
      <c r="JEA485" s="49"/>
      <c r="JEB485" s="49"/>
      <c r="JEC485" s="49"/>
      <c r="JED485" s="49"/>
      <c r="JEE485" s="49"/>
      <c r="JEF485" s="49"/>
      <c r="JEG485" s="49"/>
      <c r="JEH485" s="49"/>
      <c r="JEI485" s="49"/>
      <c r="JEJ485" s="49"/>
      <c r="JEK485" s="49"/>
      <c r="JEL485" s="49"/>
      <c r="JEM485" s="49"/>
      <c r="JEN485" s="49"/>
      <c r="JEO485" s="49"/>
      <c r="JEP485" s="49"/>
      <c r="JEQ485" s="49"/>
      <c r="JER485" s="49"/>
      <c r="JES485" s="49"/>
      <c r="JET485" s="49"/>
      <c r="JEU485" s="49"/>
      <c r="JEV485" s="49"/>
      <c r="JEW485" s="49"/>
      <c r="JEX485" s="49"/>
      <c r="JEY485" s="49"/>
      <c r="JEZ485" s="49"/>
      <c r="JFA485" s="49"/>
      <c r="JFB485" s="49"/>
      <c r="JFC485" s="49"/>
      <c r="JFD485" s="49"/>
      <c r="JFE485" s="49"/>
      <c r="JFF485" s="49"/>
      <c r="JFG485" s="49"/>
      <c r="JFH485" s="49"/>
      <c r="JFI485" s="49"/>
      <c r="JFJ485" s="49"/>
      <c r="JFK485" s="49"/>
      <c r="JFL485" s="49"/>
      <c r="JFM485" s="49"/>
      <c r="JFN485" s="49"/>
      <c r="JFO485" s="49"/>
      <c r="JFP485" s="49"/>
      <c r="JFQ485" s="49"/>
      <c r="JFR485" s="49"/>
      <c r="JFS485" s="49"/>
      <c r="JFT485" s="49"/>
      <c r="JFU485" s="49"/>
      <c r="JFV485" s="49"/>
      <c r="JFW485" s="49"/>
      <c r="JFX485" s="49"/>
      <c r="JFY485" s="49"/>
      <c r="JFZ485" s="49"/>
      <c r="JGA485" s="49"/>
      <c r="JGB485" s="49"/>
      <c r="JGC485" s="49"/>
      <c r="JGD485" s="49"/>
      <c r="JGE485" s="49"/>
      <c r="JGF485" s="49"/>
      <c r="JGG485" s="49"/>
      <c r="JGH485" s="49"/>
      <c r="JGI485" s="49"/>
      <c r="JGJ485" s="49"/>
      <c r="JGK485" s="49"/>
      <c r="JGL485" s="49"/>
      <c r="JGM485" s="49"/>
      <c r="JGN485" s="49"/>
      <c r="JGO485" s="49"/>
      <c r="JGP485" s="49"/>
      <c r="JGQ485" s="49"/>
      <c r="JGR485" s="49"/>
      <c r="JGS485" s="49"/>
      <c r="JGT485" s="49"/>
      <c r="JGU485" s="49"/>
      <c r="JGV485" s="49"/>
      <c r="JGW485" s="49"/>
      <c r="JGX485" s="49"/>
      <c r="JGY485" s="49"/>
      <c r="JGZ485" s="49"/>
      <c r="JHA485" s="49"/>
      <c r="JHB485" s="49"/>
      <c r="JHC485" s="49"/>
      <c r="JHD485" s="49"/>
      <c r="JHE485" s="49"/>
      <c r="JHF485" s="49"/>
      <c r="JHG485" s="49"/>
      <c r="JHH485" s="49"/>
      <c r="JHI485" s="49"/>
      <c r="JHJ485" s="49"/>
      <c r="JHK485" s="49"/>
      <c r="JHL485" s="49"/>
      <c r="JHM485" s="49"/>
      <c r="JHN485" s="49"/>
      <c r="JHO485" s="49"/>
      <c r="JHP485" s="49"/>
      <c r="JHQ485" s="49"/>
      <c r="JHR485" s="49"/>
      <c r="JHS485" s="49"/>
      <c r="JHT485" s="49"/>
      <c r="JHU485" s="49"/>
      <c r="JHV485" s="49"/>
      <c r="JHW485" s="49"/>
      <c r="JHX485" s="49"/>
      <c r="JHY485" s="49"/>
      <c r="JHZ485" s="49"/>
      <c r="JIA485" s="49"/>
      <c r="JIB485" s="49"/>
      <c r="JIC485" s="49"/>
      <c r="JID485" s="49"/>
      <c r="JIE485" s="49"/>
      <c r="JIF485" s="49"/>
      <c r="JIG485" s="49"/>
      <c r="JIH485" s="49"/>
      <c r="JII485" s="49"/>
      <c r="JIJ485" s="49"/>
      <c r="JIK485" s="49"/>
      <c r="JIL485" s="49"/>
      <c r="JIM485" s="49"/>
      <c r="JIN485" s="49"/>
      <c r="JIO485" s="49"/>
      <c r="JIP485" s="49"/>
      <c r="JIQ485" s="49"/>
      <c r="JIR485" s="49"/>
      <c r="JIS485" s="49"/>
      <c r="JIT485" s="49"/>
      <c r="JIU485" s="49"/>
      <c r="JIV485" s="49"/>
      <c r="JIW485" s="49"/>
      <c r="JIX485" s="49"/>
      <c r="JIY485" s="49"/>
      <c r="JIZ485" s="49"/>
      <c r="JJA485" s="49"/>
      <c r="JJB485" s="49"/>
      <c r="JJC485" s="49"/>
      <c r="JJD485" s="49"/>
      <c r="JJE485" s="49"/>
      <c r="JJF485" s="49"/>
      <c r="JJG485" s="49"/>
      <c r="JJH485" s="49"/>
      <c r="JJI485" s="49"/>
      <c r="JJJ485" s="49"/>
      <c r="JJK485" s="49"/>
      <c r="JJL485" s="49"/>
      <c r="JJM485" s="49"/>
      <c r="JJN485" s="49"/>
      <c r="JJO485" s="49"/>
      <c r="JJP485" s="49"/>
      <c r="JJQ485" s="49"/>
      <c r="JJR485" s="49"/>
      <c r="JJS485" s="49"/>
      <c r="JJT485" s="49"/>
      <c r="JJU485" s="49"/>
      <c r="JJV485" s="49"/>
      <c r="JJW485" s="49"/>
      <c r="JJX485" s="49"/>
      <c r="JJY485" s="49"/>
      <c r="JJZ485" s="49"/>
      <c r="JKA485" s="49"/>
      <c r="JKB485" s="49"/>
      <c r="JKC485" s="49"/>
      <c r="JKD485" s="49"/>
      <c r="JKE485" s="49"/>
      <c r="JKF485" s="49"/>
      <c r="JKG485" s="49"/>
      <c r="JKH485" s="49"/>
      <c r="JKI485" s="49"/>
      <c r="JKJ485" s="49"/>
      <c r="JKK485" s="49"/>
      <c r="JKL485" s="49"/>
      <c r="JKM485" s="49"/>
      <c r="JKN485" s="49"/>
      <c r="JKO485" s="49"/>
      <c r="JKP485" s="49"/>
      <c r="JKQ485" s="49"/>
      <c r="JKR485" s="49"/>
      <c r="JKS485" s="49"/>
      <c r="JKT485" s="49"/>
      <c r="JKU485" s="49"/>
      <c r="JKV485" s="49"/>
      <c r="JKW485" s="49"/>
      <c r="JKX485" s="49"/>
      <c r="JKY485" s="49"/>
      <c r="JKZ485" s="49"/>
      <c r="JLA485" s="49"/>
      <c r="JLB485" s="49"/>
      <c r="JLC485" s="49"/>
      <c r="JLD485" s="49"/>
      <c r="JLE485" s="49"/>
      <c r="JLF485" s="49"/>
      <c r="JLG485" s="49"/>
      <c r="JLH485" s="49"/>
      <c r="JLI485" s="49"/>
      <c r="JLJ485" s="49"/>
      <c r="JLK485" s="49"/>
      <c r="JLL485" s="49"/>
      <c r="JLM485" s="49"/>
      <c r="JLN485" s="49"/>
      <c r="JLO485" s="49"/>
      <c r="JLP485" s="49"/>
      <c r="JLQ485" s="49"/>
      <c r="JLR485" s="49"/>
      <c r="JLS485" s="49"/>
      <c r="JLT485" s="49"/>
      <c r="JLU485" s="49"/>
      <c r="JLV485" s="49"/>
      <c r="JLW485" s="49"/>
      <c r="JLX485" s="49"/>
      <c r="JLY485" s="49"/>
      <c r="JLZ485" s="49"/>
      <c r="JMA485" s="49"/>
      <c r="JMB485" s="49"/>
      <c r="JMC485" s="49"/>
      <c r="JMD485" s="49"/>
      <c r="JME485" s="49"/>
      <c r="JMF485" s="49"/>
      <c r="JMG485" s="49"/>
      <c r="JMH485" s="49"/>
      <c r="JMI485" s="49"/>
      <c r="JMJ485" s="49"/>
      <c r="JMK485" s="49"/>
      <c r="JML485" s="49"/>
      <c r="JMM485" s="49"/>
      <c r="JMN485" s="49"/>
      <c r="JMO485" s="49"/>
      <c r="JMP485" s="49"/>
      <c r="JMQ485" s="49"/>
      <c r="JMR485" s="49"/>
      <c r="JMS485" s="49"/>
      <c r="JMT485" s="49"/>
      <c r="JMU485" s="49"/>
      <c r="JMV485" s="49"/>
      <c r="JMW485" s="49"/>
      <c r="JMX485" s="49"/>
      <c r="JMY485" s="49"/>
      <c r="JMZ485" s="49"/>
      <c r="JNA485" s="49"/>
      <c r="JNB485" s="49"/>
      <c r="JNC485" s="49"/>
      <c r="JND485" s="49"/>
      <c r="JNE485" s="49"/>
      <c r="JNF485" s="49"/>
      <c r="JNG485" s="49"/>
      <c r="JNH485" s="49"/>
      <c r="JNI485" s="49"/>
      <c r="JNJ485" s="49"/>
      <c r="JNK485" s="49"/>
      <c r="JNL485" s="49"/>
      <c r="JNM485" s="49"/>
      <c r="JNN485" s="49"/>
      <c r="JNO485" s="49"/>
      <c r="JNP485" s="49"/>
      <c r="JNQ485" s="49"/>
      <c r="JNR485" s="49"/>
      <c r="JNS485" s="49"/>
      <c r="JNT485" s="49"/>
      <c r="JNU485" s="49"/>
      <c r="JNV485" s="49"/>
      <c r="JNW485" s="49"/>
      <c r="JNX485" s="49"/>
      <c r="JNY485" s="49"/>
      <c r="JNZ485" s="49"/>
      <c r="JOA485" s="49"/>
      <c r="JOB485" s="49"/>
      <c r="JOC485" s="49"/>
      <c r="JOD485" s="49"/>
      <c r="JOE485" s="49"/>
      <c r="JOF485" s="49"/>
      <c r="JOG485" s="49"/>
      <c r="JOH485" s="49"/>
      <c r="JOI485" s="49"/>
      <c r="JOJ485" s="49"/>
      <c r="JOK485" s="49"/>
      <c r="JOL485" s="49"/>
      <c r="JOM485" s="49"/>
      <c r="JON485" s="49"/>
      <c r="JOO485" s="49"/>
      <c r="JOP485" s="49"/>
      <c r="JOQ485" s="49"/>
      <c r="JOR485" s="49"/>
      <c r="JOS485" s="49"/>
      <c r="JOT485" s="49"/>
      <c r="JOU485" s="49"/>
      <c r="JOV485" s="49"/>
      <c r="JOW485" s="49"/>
      <c r="JOX485" s="49"/>
      <c r="JOY485" s="49"/>
      <c r="JOZ485" s="49"/>
      <c r="JPA485" s="49"/>
      <c r="JPB485" s="49"/>
      <c r="JPC485" s="49"/>
      <c r="JPD485" s="49"/>
      <c r="JPE485" s="49"/>
      <c r="JPF485" s="49"/>
      <c r="JPG485" s="49"/>
      <c r="JPH485" s="49"/>
      <c r="JPI485" s="49"/>
      <c r="JPJ485" s="49"/>
      <c r="JPK485" s="49"/>
      <c r="JPL485" s="49"/>
      <c r="JPM485" s="49"/>
      <c r="JPN485" s="49"/>
      <c r="JPO485" s="49"/>
      <c r="JPP485" s="49"/>
      <c r="JPQ485" s="49"/>
      <c r="JPR485" s="49"/>
      <c r="JPS485" s="49"/>
      <c r="JPT485" s="49"/>
      <c r="JPU485" s="49"/>
      <c r="JPV485" s="49"/>
      <c r="JPW485" s="49"/>
      <c r="JPX485" s="49"/>
      <c r="JPY485" s="49"/>
      <c r="JPZ485" s="49"/>
      <c r="JQA485" s="49"/>
      <c r="JQB485" s="49"/>
      <c r="JQC485" s="49"/>
      <c r="JQD485" s="49"/>
      <c r="JQE485" s="49"/>
      <c r="JQF485" s="49"/>
      <c r="JQG485" s="49"/>
      <c r="JQH485" s="49"/>
      <c r="JQI485" s="49"/>
      <c r="JQJ485" s="49"/>
      <c r="JQK485" s="49"/>
      <c r="JQL485" s="49"/>
      <c r="JQM485" s="49"/>
      <c r="JQN485" s="49"/>
      <c r="JQO485" s="49"/>
      <c r="JQP485" s="49"/>
      <c r="JQQ485" s="49"/>
      <c r="JQR485" s="49"/>
      <c r="JQS485" s="49"/>
      <c r="JQT485" s="49"/>
      <c r="JQU485" s="49"/>
      <c r="JQV485" s="49"/>
      <c r="JQW485" s="49"/>
      <c r="JQX485" s="49"/>
      <c r="JQY485" s="49"/>
      <c r="JQZ485" s="49"/>
      <c r="JRA485" s="49"/>
      <c r="JRB485" s="49"/>
      <c r="JRC485" s="49"/>
      <c r="JRD485" s="49"/>
      <c r="JRE485" s="49"/>
      <c r="JRF485" s="49"/>
      <c r="JRG485" s="49"/>
      <c r="JRH485" s="49"/>
      <c r="JRI485" s="49"/>
      <c r="JRJ485" s="49"/>
      <c r="JRK485" s="49"/>
      <c r="JRL485" s="49"/>
      <c r="JRM485" s="49"/>
      <c r="JRN485" s="49"/>
      <c r="JRO485" s="49"/>
      <c r="JRP485" s="49"/>
      <c r="JRQ485" s="49"/>
      <c r="JRR485" s="49"/>
      <c r="JRS485" s="49"/>
      <c r="JRT485" s="49"/>
      <c r="JRU485" s="49"/>
      <c r="JRV485" s="49"/>
      <c r="JRW485" s="49"/>
      <c r="JRX485" s="49"/>
      <c r="JRY485" s="49"/>
      <c r="JRZ485" s="49"/>
      <c r="JSA485" s="49"/>
      <c r="JSB485" s="49"/>
      <c r="JSC485" s="49"/>
      <c r="JSD485" s="49"/>
      <c r="JSE485" s="49"/>
      <c r="JSF485" s="49"/>
      <c r="JSG485" s="49"/>
      <c r="JSH485" s="49"/>
      <c r="JSI485" s="49"/>
      <c r="JSJ485" s="49"/>
      <c r="JSK485" s="49"/>
      <c r="JSL485" s="49"/>
      <c r="JSM485" s="49"/>
      <c r="JSN485" s="49"/>
      <c r="JSO485" s="49"/>
      <c r="JSP485" s="49"/>
      <c r="JSQ485" s="49"/>
      <c r="JSR485" s="49"/>
      <c r="JSS485" s="49"/>
      <c r="JST485" s="49"/>
      <c r="JSU485" s="49"/>
      <c r="JSV485" s="49"/>
      <c r="JSW485" s="49"/>
      <c r="JSX485" s="49"/>
      <c r="JSY485" s="49"/>
      <c r="JSZ485" s="49"/>
      <c r="JTA485" s="49"/>
      <c r="JTB485" s="49"/>
      <c r="JTC485" s="49"/>
      <c r="JTD485" s="49"/>
      <c r="JTE485" s="49"/>
      <c r="JTF485" s="49"/>
      <c r="JTG485" s="49"/>
      <c r="JTH485" s="49"/>
      <c r="JTI485" s="49"/>
      <c r="JTJ485" s="49"/>
      <c r="JTK485" s="49"/>
      <c r="JTL485" s="49"/>
      <c r="JTM485" s="49"/>
      <c r="JTN485" s="49"/>
      <c r="JTO485" s="49"/>
      <c r="JTP485" s="49"/>
      <c r="JTQ485" s="49"/>
      <c r="JTR485" s="49"/>
      <c r="JTS485" s="49"/>
      <c r="JTT485" s="49"/>
      <c r="JTU485" s="49"/>
      <c r="JTV485" s="49"/>
      <c r="JTW485" s="49"/>
      <c r="JTX485" s="49"/>
      <c r="JTY485" s="49"/>
      <c r="JTZ485" s="49"/>
      <c r="JUA485" s="49"/>
      <c r="JUB485" s="49"/>
      <c r="JUC485" s="49"/>
      <c r="JUD485" s="49"/>
      <c r="JUE485" s="49"/>
      <c r="JUF485" s="49"/>
      <c r="JUG485" s="49"/>
      <c r="JUH485" s="49"/>
      <c r="JUI485" s="49"/>
      <c r="JUJ485" s="49"/>
      <c r="JUK485" s="49"/>
      <c r="JUL485" s="49"/>
      <c r="JUM485" s="49"/>
      <c r="JUN485" s="49"/>
      <c r="JUO485" s="49"/>
      <c r="JUP485" s="49"/>
      <c r="JUQ485" s="49"/>
      <c r="JUR485" s="49"/>
      <c r="JUS485" s="49"/>
      <c r="JUT485" s="49"/>
      <c r="JUU485" s="49"/>
      <c r="JUV485" s="49"/>
      <c r="JUW485" s="49"/>
      <c r="JUX485" s="49"/>
      <c r="JUY485" s="49"/>
      <c r="JUZ485" s="49"/>
      <c r="JVA485" s="49"/>
      <c r="JVB485" s="49"/>
      <c r="JVC485" s="49"/>
      <c r="JVD485" s="49"/>
      <c r="JVE485" s="49"/>
      <c r="JVF485" s="49"/>
      <c r="JVG485" s="49"/>
      <c r="JVH485" s="49"/>
      <c r="JVI485" s="49"/>
      <c r="JVJ485" s="49"/>
      <c r="JVK485" s="49"/>
      <c r="JVL485" s="49"/>
      <c r="JVM485" s="49"/>
      <c r="JVN485" s="49"/>
      <c r="JVO485" s="49"/>
      <c r="JVP485" s="49"/>
      <c r="JVQ485" s="49"/>
      <c r="JVR485" s="49"/>
      <c r="JVS485" s="49"/>
      <c r="JVT485" s="49"/>
      <c r="JVU485" s="49"/>
      <c r="JVV485" s="49"/>
      <c r="JVW485" s="49"/>
      <c r="JVX485" s="49"/>
      <c r="JVY485" s="49"/>
      <c r="JVZ485" s="49"/>
      <c r="JWA485" s="49"/>
      <c r="JWB485" s="49"/>
      <c r="JWC485" s="49"/>
      <c r="JWD485" s="49"/>
      <c r="JWE485" s="49"/>
      <c r="JWF485" s="49"/>
      <c r="JWG485" s="49"/>
      <c r="JWH485" s="49"/>
      <c r="JWI485" s="49"/>
      <c r="JWJ485" s="49"/>
      <c r="JWK485" s="49"/>
      <c r="JWL485" s="49"/>
      <c r="JWM485" s="49"/>
      <c r="JWN485" s="49"/>
      <c r="JWO485" s="49"/>
      <c r="JWP485" s="49"/>
      <c r="JWQ485" s="49"/>
      <c r="JWR485" s="49"/>
      <c r="JWS485" s="49"/>
      <c r="JWT485" s="49"/>
      <c r="JWU485" s="49"/>
      <c r="JWV485" s="49"/>
      <c r="JWW485" s="49"/>
      <c r="JWX485" s="49"/>
      <c r="JWY485" s="49"/>
      <c r="JWZ485" s="49"/>
      <c r="JXA485" s="49"/>
      <c r="JXB485" s="49"/>
      <c r="JXC485" s="49"/>
      <c r="JXD485" s="49"/>
      <c r="JXE485" s="49"/>
      <c r="JXF485" s="49"/>
      <c r="JXG485" s="49"/>
      <c r="JXH485" s="49"/>
      <c r="JXI485" s="49"/>
      <c r="JXJ485" s="49"/>
      <c r="JXK485" s="49"/>
      <c r="JXL485" s="49"/>
      <c r="JXM485" s="49"/>
      <c r="JXN485" s="49"/>
      <c r="JXO485" s="49"/>
      <c r="JXP485" s="49"/>
      <c r="JXQ485" s="49"/>
      <c r="JXR485" s="49"/>
      <c r="JXS485" s="49"/>
      <c r="JXT485" s="49"/>
      <c r="JXU485" s="49"/>
      <c r="JXV485" s="49"/>
      <c r="JXW485" s="49"/>
      <c r="JXX485" s="49"/>
      <c r="JXY485" s="49"/>
      <c r="JXZ485" s="49"/>
      <c r="JYA485" s="49"/>
      <c r="JYB485" s="49"/>
      <c r="JYC485" s="49"/>
      <c r="JYD485" s="49"/>
      <c r="JYE485" s="49"/>
      <c r="JYF485" s="49"/>
      <c r="JYG485" s="49"/>
      <c r="JYH485" s="49"/>
      <c r="JYI485" s="49"/>
      <c r="JYJ485" s="49"/>
      <c r="JYK485" s="49"/>
      <c r="JYL485" s="49"/>
      <c r="JYM485" s="49"/>
      <c r="JYN485" s="49"/>
      <c r="JYO485" s="49"/>
      <c r="JYP485" s="49"/>
      <c r="JYQ485" s="49"/>
      <c r="JYR485" s="49"/>
      <c r="JYS485" s="49"/>
      <c r="JYT485" s="49"/>
      <c r="JYU485" s="49"/>
      <c r="JYV485" s="49"/>
      <c r="JYW485" s="49"/>
      <c r="JYX485" s="49"/>
      <c r="JYY485" s="49"/>
      <c r="JYZ485" s="49"/>
      <c r="JZA485" s="49"/>
      <c r="JZB485" s="49"/>
      <c r="JZC485" s="49"/>
      <c r="JZD485" s="49"/>
      <c r="JZE485" s="49"/>
      <c r="JZF485" s="49"/>
      <c r="JZG485" s="49"/>
      <c r="JZH485" s="49"/>
      <c r="JZI485" s="49"/>
      <c r="JZJ485" s="49"/>
      <c r="JZK485" s="49"/>
      <c r="JZL485" s="49"/>
      <c r="JZM485" s="49"/>
      <c r="JZN485" s="49"/>
      <c r="JZO485" s="49"/>
      <c r="JZP485" s="49"/>
      <c r="JZQ485" s="49"/>
      <c r="JZR485" s="49"/>
      <c r="JZS485" s="49"/>
      <c r="JZT485" s="49"/>
      <c r="JZU485" s="49"/>
      <c r="JZV485" s="49"/>
      <c r="JZW485" s="49"/>
      <c r="JZX485" s="49"/>
      <c r="JZY485" s="49"/>
      <c r="JZZ485" s="49"/>
      <c r="KAA485" s="49"/>
      <c r="KAB485" s="49"/>
      <c r="KAC485" s="49"/>
      <c r="KAD485" s="49"/>
      <c r="KAE485" s="49"/>
      <c r="KAF485" s="49"/>
      <c r="KAG485" s="49"/>
      <c r="KAH485" s="49"/>
      <c r="KAI485" s="49"/>
      <c r="KAJ485" s="49"/>
      <c r="KAK485" s="49"/>
      <c r="KAL485" s="49"/>
      <c r="KAM485" s="49"/>
      <c r="KAN485" s="49"/>
      <c r="KAO485" s="49"/>
      <c r="KAP485" s="49"/>
      <c r="KAQ485" s="49"/>
      <c r="KAR485" s="49"/>
      <c r="KAS485" s="49"/>
      <c r="KAT485" s="49"/>
      <c r="KAU485" s="49"/>
      <c r="KAV485" s="49"/>
      <c r="KAW485" s="49"/>
      <c r="KAX485" s="49"/>
      <c r="KAY485" s="49"/>
      <c r="KAZ485" s="49"/>
      <c r="KBA485" s="49"/>
      <c r="KBB485" s="49"/>
      <c r="KBC485" s="49"/>
      <c r="KBD485" s="49"/>
      <c r="KBE485" s="49"/>
      <c r="KBF485" s="49"/>
      <c r="KBG485" s="49"/>
      <c r="KBH485" s="49"/>
      <c r="KBI485" s="49"/>
      <c r="KBJ485" s="49"/>
      <c r="KBK485" s="49"/>
      <c r="KBL485" s="49"/>
      <c r="KBM485" s="49"/>
      <c r="KBN485" s="49"/>
      <c r="KBO485" s="49"/>
      <c r="KBP485" s="49"/>
      <c r="KBQ485" s="49"/>
      <c r="KBR485" s="49"/>
      <c r="KBS485" s="49"/>
      <c r="KBT485" s="49"/>
      <c r="KBU485" s="49"/>
      <c r="KBV485" s="49"/>
      <c r="KBW485" s="49"/>
      <c r="KBX485" s="49"/>
      <c r="KBY485" s="49"/>
      <c r="KBZ485" s="49"/>
      <c r="KCA485" s="49"/>
      <c r="KCB485" s="49"/>
      <c r="KCC485" s="49"/>
      <c r="KCD485" s="49"/>
      <c r="KCE485" s="49"/>
      <c r="KCF485" s="49"/>
      <c r="KCG485" s="49"/>
      <c r="KCH485" s="49"/>
      <c r="KCI485" s="49"/>
      <c r="KCJ485" s="49"/>
      <c r="KCK485" s="49"/>
      <c r="KCL485" s="49"/>
      <c r="KCM485" s="49"/>
      <c r="KCN485" s="49"/>
      <c r="KCO485" s="49"/>
      <c r="KCP485" s="49"/>
      <c r="KCQ485" s="49"/>
      <c r="KCR485" s="49"/>
      <c r="KCS485" s="49"/>
      <c r="KCT485" s="49"/>
      <c r="KCU485" s="49"/>
      <c r="KCV485" s="49"/>
      <c r="KCW485" s="49"/>
      <c r="KCX485" s="49"/>
      <c r="KCY485" s="49"/>
      <c r="KCZ485" s="49"/>
      <c r="KDA485" s="49"/>
      <c r="KDB485" s="49"/>
      <c r="KDC485" s="49"/>
      <c r="KDD485" s="49"/>
      <c r="KDE485" s="49"/>
      <c r="KDF485" s="49"/>
      <c r="KDG485" s="49"/>
      <c r="KDH485" s="49"/>
      <c r="KDI485" s="49"/>
      <c r="KDJ485" s="49"/>
      <c r="KDK485" s="49"/>
      <c r="KDL485" s="49"/>
      <c r="KDM485" s="49"/>
      <c r="KDN485" s="49"/>
      <c r="KDO485" s="49"/>
      <c r="KDP485" s="49"/>
      <c r="KDQ485" s="49"/>
      <c r="KDR485" s="49"/>
      <c r="KDS485" s="49"/>
      <c r="KDT485" s="49"/>
      <c r="KDU485" s="49"/>
      <c r="KDV485" s="49"/>
      <c r="KDW485" s="49"/>
      <c r="KDX485" s="49"/>
      <c r="KDY485" s="49"/>
      <c r="KDZ485" s="49"/>
      <c r="KEA485" s="49"/>
      <c r="KEB485" s="49"/>
      <c r="KEC485" s="49"/>
      <c r="KED485" s="49"/>
      <c r="KEE485" s="49"/>
      <c r="KEF485" s="49"/>
      <c r="KEG485" s="49"/>
      <c r="KEH485" s="49"/>
      <c r="KEI485" s="49"/>
      <c r="KEJ485" s="49"/>
      <c r="KEK485" s="49"/>
      <c r="KEL485" s="49"/>
      <c r="KEM485" s="49"/>
      <c r="KEN485" s="49"/>
      <c r="KEO485" s="49"/>
      <c r="KEP485" s="49"/>
      <c r="KEQ485" s="49"/>
      <c r="KER485" s="49"/>
      <c r="KES485" s="49"/>
      <c r="KET485" s="49"/>
      <c r="KEU485" s="49"/>
      <c r="KEV485" s="49"/>
      <c r="KEW485" s="49"/>
      <c r="KEX485" s="49"/>
      <c r="KEY485" s="49"/>
      <c r="KEZ485" s="49"/>
      <c r="KFA485" s="49"/>
      <c r="KFB485" s="49"/>
      <c r="KFC485" s="49"/>
      <c r="KFD485" s="49"/>
      <c r="KFE485" s="49"/>
      <c r="KFF485" s="49"/>
      <c r="KFG485" s="49"/>
      <c r="KFH485" s="49"/>
      <c r="KFI485" s="49"/>
      <c r="KFJ485" s="49"/>
      <c r="KFK485" s="49"/>
      <c r="KFL485" s="49"/>
      <c r="KFM485" s="49"/>
      <c r="KFN485" s="49"/>
      <c r="KFO485" s="49"/>
      <c r="KFP485" s="49"/>
      <c r="KFQ485" s="49"/>
      <c r="KFR485" s="49"/>
      <c r="KFS485" s="49"/>
      <c r="KFT485" s="49"/>
      <c r="KFU485" s="49"/>
      <c r="KFV485" s="49"/>
      <c r="KFW485" s="49"/>
      <c r="KFX485" s="49"/>
      <c r="KFY485" s="49"/>
      <c r="KFZ485" s="49"/>
      <c r="KGA485" s="49"/>
      <c r="KGB485" s="49"/>
      <c r="KGC485" s="49"/>
      <c r="KGD485" s="49"/>
      <c r="KGE485" s="49"/>
      <c r="KGF485" s="49"/>
      <c r="KGG485" s="49"/>
      <c r="KGH485" s="49"/>
      <c r="KGI485" s="49"/>
      <c r="KGJ485" s="49"/>
      <c r="KGK485" s="49"/>
      <c r="KGL485" s="49"/>
      <c r="KGM485" s="49"/>
      <c r="KGN485" s="49"/>
      <c r="KGO485" s="49"/>
      <c r="KGP485" s="49"/>
      <c r="KGQ485" s="49"/>
      <c r="KGR485" s="49"/>
      <c r="KGS485" s="49"/>
      <c r="KGT485" s="49"/>
      <c r="KGU485" s="49"/>
      <c r="KGV485" s="49"/>
      <c r="KGW485" s="49"/>
      <c r="KGX485" s="49"/>
      <c r="KGY485" s="49"/>
      <c r="KGZ485" s="49"/>
      <c r="KHA485" s="49"/>
      <c r="KHB485" s="49"/>
      <c r="KHC485" s="49"/>
      <c r="KHD485" s="49"/>
      <c r="KHE485" s="49"/>
      <c r="KHF485" s="49"/>
      <c r="KHG485" s="49"/>
      <c r="KHH485" s="49"/>
      <c r="KHI485" s="49"/>
      <c r="KHJ485" s="49"/>
      <c r="KHK485" s="49"/>
      <c r="KHL485" s="49"/>
      <c r="KHM485" s="49"/>
      <c r="KHN485" s="49"/>
      <c r="KHO485" s="49"/>
      <c r="KHP485" s="49"/>
      <c r="KHQ485" s="49"/>
      <c r="KHR485" s="49"/>
      <c r="KHS485" s="49"/>
      <c r="KHT485" s="49"/>
      <c r="KHU485" s="49"/>
      <c r="KHV485" s="49"/>
      <c r="KHW485" s="49"/>
      <c r="KHX485" s="49"/>
      <c r="KHY485" s="49"/>
      <c r="KHZ485" s="49"/>
      <c r="KIA485" s="49"/>
      <c r="KIB485" s="49"/>
      <c r="KIC485" s="49"/>
      <c r="KID485" s="49"/>
      <c r="KIE485" s="49"/>
      <c r="KIF485" s="49"/>
      <c r="KIG485" s="49"/>
      <c r="KIH485" s="49"/>
      <c r="KII485" s="49"/>
      <c r="KIJ485" s="49"/>
      <c r="KIK485" s="49"/>
      <c r="KIL485" s="49"/>
      <c r="KIM485" s="49"/>
      <c r="KIN485" s="49"/>
      <c r="KIO485" s="49"/>
      <c r="KIP485" s="49"/>
      <c r="KIQ485" s="49"/>
      <c r="KIR485" s="49"/>
      <c r="KIS485" s="49"/>
      <c r="KIT485" s="49"/>
      <c r="KIU485" s="49"/>
      <c r="KIV485" s="49"/>
      <c r="KIW485" s="49"/>
      <c r="KIX485" s="49"/>
      <c r="KIY485" s="49"/>
      <c r="KIZ485" s="49"/>
      <c r="KJA485" s="49"/>
      <c r="KJB485" s="49"/>
      <c r="KJC485" s="49"/>
      <c r="KJD485" s="49"/>
      <c r="KJE485" s="49"/>
      <c r="KJF485" s="49"/>
      <c r="KJG485" s="49"/>
      <c r="KJH485" s="49"/>
      <c r="KJI485" s="49"/>
      <c r="KJJ485" s="49"/>
      <c r="KJK485" s="49"/>
      <c r="KJL485" s="49"/>
      <c r="KJM485" s="49"/>
      <c r="KJN485" s="49"/>
      <c r="KJO485" s="49"/>
      <c r="KJP485" s="49"/>
      <c r="KJQ485" s="49"/>
      <c r="KJR485" s="49"/>
      <c r="KJS485" s="49"/>
      <c r="KJT485" s="49"/>
      <c r="KJU485" s="49"/>
      <c r="KJV485" s="49"/>
      <c r="KJW485" s="49"/>
      <c r="KJX485" s="49"/>
      <c r="KJY485" s="49"/>
      <c r="KJZ485" s="49"/>
      <c r="KKA485" s="49"/>
      <c r="KKB485" s="49"/>
      <c r="KKC485" s="49"/>
      <c r="KKD485" s="49"/>
      <c r="KKE485" s="49"/>
      <c r="KKF485" s="49"/>
      <c r="KKG485" s="49"/>
      <c r="KKH485" s="49"/>
      <c r="KKI485" s="49"/>
      <c r="KKJ485" s="49"/>
      <c r="KKK485" s="49"/>
      <c r="KKL485" s="49"/>
      <c r="KKM485" s="49"/>
      <c r="KKN485" s="49"/>
      <c r="KKO485" s="49"/>
      <c r="KKP485" s="49"/>
      <c r="KKQ485" s="49"/>
      <c r="KKR485" s="49"/>
      <c r="KKS485" s="49"/>
      <c r="KKT485" s="49"/>
      <c r="KKU485" s="49"/>
      <c r="KKV485" s="49"/>
      <c r="KKW485" s="49"/>
      <c r="KKX485" s="49"/>
      <c r="KKY485" s="49"/>
      <c r="KKZ485" s="49"/>
      <c r="KLA485" s="49"/>
      <c r="KLB485" s="49"/>
      <c r="KLC485" s="49"/>
      <c r="KLD485" s="49"/>
      <c r="KLE485" s="49"/>
      <c r="KLF485" s="49"/>
      <c r="KLG485" s="49"/>
      <c r="KLH485" s="49"/>
      <c r="KLI485" s="49"/>
      <c r="KLJ485" s="49"/>
      <c r="KLK485" s="49"/>
      <c r="KLL485" s="49"/>
      <c r="KLM485" s="49"/>
      <c r="KLN485" s="49"/>
      <c r="KLO485" s="49"/>
      <c r="KLP485" s="49"/>
      <c r="KLQ485" s="49"/>
      <c r="KLR485" s="49"/>
      <c r="KLS485" s="49"/>
      <c r="KLT485" s="49"/>
      <c r="KLU485" s="49"/>
      <c r="KLV485" s="49"/>
      <c r="KLW485" s="49"/>
      <c r="KLX485" s="49"/>
      <c r="KLY485" s="49"/>
      <c r="KLZ485" s="49"/>
      <c r="KMA485" s="49"/>
      <c r="KMB485" s="49"/>
      <c r="KMC485" s="49"/>
      <c r="KMD485" s="49"/>
      <c r="KME485" s="49"/>
      <c r="KMF485" s="49"/>
      <c r="KMG485" s="49"/>
      <c r="KMH485" s="49"/>
      <c r="KMI485" s="49"/>
      <c r="KMJ485" s="49"/>
      <c r="KMK485" s="49"/>
      <c r="KML485" s="49"/>
      <c r="KMM485" s="49"/>
      <c r="KMN485" s="49"/>
      <c r="KMO485" s="49"/>
      <c r="KMP485" s="49"/>
      <c r="KMQ485" s="49"/>
      <c r="KMR485" s="49"/>
      <c r="KMS485" s="49"/>
      <c r="KMT485" s="49"/>
      <c r="KMU485" s="49"/>
      <c r="KMV485" s="49"/>
      <c r="KMW485" s="49"/>
      <c r="KMX485" s="49"/>
      <c r="KMY485" s="49"/>
      <c r="KMZ485" s="49"/>
      <c r="KNA485" s="49"/>
      <c r="KNB485" s="49"/>
      <c r="KNC485" s="49"/>
      <c r="KND485" s="49"/>
      <c r="KNE485" s="49"/>
      <c r="KNF485" s="49"/>
      <c r="KNG485" s="49"/>
      <c r="KNH485" s="49"/>
      <c r="KNI485" s="49"/>
      <c r="KNJ485" s="49"/>
      <c r="KNK485" s="49"/>
      <c r="KNL485" s="49"/>
      <c r="KNM485" s="49"/>
      <c r="KNN485" s="49"/>
      <c r="KNO485" s="49"/>
      <c r="KNP485" s="49"/>
      <c r="KNQ485" s="49"/>
      <c r="KNR485" s="49"/>
      <c r="KNS485" s="49"/>
      <c r="KNT485" s="49"/>
      <c r="KNU485" s="49"/>
      <c r="KNV485" s="49"/>
      <c r="KNW485" s="49"/>
      <c r="KNX485" s="49"/>
      <c r="KNY485" s="49"/>
      <c r="KNZ485" s="49"/>
      <c r="KOA485" s="49"/>
      <c r="KOB485" s="49"/>
      <c r="KOC485" s="49"/>
      <c r="KOD485" s="49"/>
      <c r="KOE485" s="49"/>
      <c r="KOF485" s="49"/>
      <c r="KOG485" s="49"/>
      <c r="KOH485" s="49"/>
      <c r="KOI485" s="49"/>
      <c r="KOJ485" s="49"/>
      <c r="KOK485" s="49"/>
      <c r="KOL485" s="49"/>
      <c r="KOM485" s="49"/>
      <c r="KON485" s="49"/>
      <c r="KOO485" s="49"/>
      <c r="KOP485" s="49"/>
      <c r="KOQ485" s="49"/>
      <c r="KOR485" s="49"/>
      <c r="KOS485" s="49"/>
      <c r="KOT485" s="49"/>
      <c r="KOU485" s="49"/>
      <c r="KOV485" s="49"/>
      <c r="KOW485" s="49"/>
      <c r="KOX485" s="49"/>
      <c r="KOY485" s="49"/>
      <c r="KOZ485" s="49"/>
      <c r="KPA485" s="49"/>
      <c r="KPB485" s="49"/>
      <c r="KPC485" s="49"/>
      <c r="KPD485" s="49"/>
      <c r="KPE485" s="49"/>
      <c r="KPF485" s="49"/>
      <c r="KPG485" s="49"/>
      <c r="KPH485" s="49"/>
      <c r="KPI485" s="49"/>
      <c r="KPJ485" s="49"/>
      <c r="KPK485" s="49"/>
      <c r="KPL485" s="49"/>
      <c r="KPM485" s="49"/>
      <c r="KPN485" s="49"/>
      <c r="KPO485" s="49"/>
      <c r="KPP485" s="49"/>
      <c r="KPQ485" s="49"/>
      <c r="KPR485" s="49"/>
      <c r="KPS485" s="49"/>
      <c r="KPT485" s="49"/>
      <c r="KPU485" s="49"/>
      <c r="KPV485" s="49"/>
      <c r="KPW485" s="49"/>
      <c r="KPX485" s="49"/>
      <c r="KPY485" s="49"/>
      <c r="KPZ485" s="49"/>
      <c r="KQA485" s="49"/>
      <c r="KQB485" s="49"/>
      <c r="KQC485" s="49"/>
      <c r="KQD485" s="49"/>
      <c r="KQE485" s="49"/>
      <c r="KQF485" s="49"/>
      <c r="KQG485" s="49"/>
      <c r="KQH485" s="49"/>
      <c r="KQI485" s="49"/>
      <c r="KQJ485" s="49"/>
      <c r="KQK485" s="49"/>
      <c r="KQL485" s="49"/>
      <c r="KQM485" s="49"/>
      <c r="KQN485" s="49"/>
      <c r="KQO485" s="49"/>
      <c r="KQP485" s="49"/>
      <c r="KQQ485" s="49"/>
      <c r="KQR485" s="49"/>
      <c r="KQS485" s="49"/>
      <c r="KQT485" s="49"/>
      <c r="KQU485" s="49"/>
      <c r="KQV485" s="49"/>
      <c r="KQW485" s="49"/>
      <c r="KQX485" s="49"/>
      <c r="KQY485" s="49"/>
      <c r="KQZ485" s="49"/>
      <c r="KRA485" s="49"/>
      <c r="KRB485" s="49"/>
      <c r="KRC485" s="49"/>
      <c r="KRD485" s="49"/>
      <c r="KRE485" s="49"/>
      <c r="KRF485" s="49"/>
      <c r="KRG485" s="49"/>
      <c r="KRH485" s="49"/>
      <c r="KRI485" s="49"/>
      <c r="KRJ485" s="49"/>
      <c r="KRK485" s="49"/>
      <c r="KRL485" s="49"/>
      <c r="KRM485" s="49"/>
      <c r="KRN485" s="49"/>
      <c r="KRO485" s="49"/>
      <c r="KRP485" s="49"/>
      <c r="KRQ485" s="49"/>
      <c r="KRR485" s="49"/>
      <c r="KRS485" s="49"/>
      <c r="KRT485" s="49"/>
      <c r="KRU485" s="49"/>
      <c r="KRV485" s="49"/>
      <c r="KRW485" s="49"/>
      <c r="KRX485" s="49"/>
      <c r="KRY485" s="49"/>
      <c r="KRZ485" s="49"/>
      <c r="KSA485" s="49"/>
      <c r="KSB485" s="49"/>
      <c r="KSC485" s="49"/>
      <c r="KSD485" s="49"/>
      <c r="KSE485" s="49"/>
      <c r="KSF485" s="49"/>
      <c r="KSG485" s="49"/>
      <c r="KSH485" s="49"/>
      <c r="KSI485" s="49"/>
      <c r="KSJ485" s="49"/>
      <c r="KSK485" s="49"/>
      <c r="KSL485" s="49"/>
      <c r="KSM485" s="49"/>
      <c r="KSN485" s="49"/>
      <c r="KSO485" s="49"/>
      <c r="KSP485" s="49"/>
      <c r="KSQ485" s="49"/>
      <c r="KSR485" s="49"/>
      <c r="KSS485" s="49"/>
      <c r="KST485" s="49"/>
      <c r="KSU485" s="49"/>
      <c r="KSV485" s="49"/>
      <c r="KSW485" s="49"/>
      <c r="KSX485" s="49"/>
      <c r="KSY485" s="49"/>
      <c r="KSZ485" s="49"/>
      <c r="KTA485" s="49"/>
      <c r="KTB485" s="49"/>
      <c r="KTC485" s="49"/>
      <c r="KTD485" s="49"/>
      <c r="KTE485" s="49"/>
      <c r="KTF485" s="49"/>
      <c r="KTG485" s="49"/>
      <c r="KTH485" s="49"/>
      <c r="KTI485" s="49"/>
      <c r="KTJ485" s="49"/>
      <c r="KTK485" s="49"/>
      <c r="KTL485" s="49"/>
      <c r="KTM485" s="49"/>
      <c r="KTN485" s="49"/>
      <c r="KTO485" s="49"/>
      <c r="KTP485" s="49"/>
      <c r="KTQ485" s="49"/>
      <c r="KTR485" s="49"/>
      <c r="KTS485" s="49"/>
      <c r="KTT485" s="49"/>
      <c r="KTU485" s="49"/>
      <c r="KTV485" s="49"/>
      <c r="KTW485" s="49"/>
      <c r="KTX485" s="49"/>
      <c r="KTY485" s="49"/>
      <c r="KTZ485" s="49"/>
      <c r="KUA485" s="49"/>
      <c r="KUB485" s="49"/>
      <c r="KUC485" s="49"/>
      <c r="KUD485" s="49"/>
      <c r="KUE485" s="49"/>
      <c r="KUF485" s="49"/>
      <c r="KUG485" s="49"/>
      <c r="KUH485" s="49"/>
      <c r="KUI485" s="49"/>
      <c r="KUJ485" s="49"/>
      <c r="KUK485" s="49"/>
      <c r="KUL485" s="49"/>
      <c r="KUM485" s="49"/>
      <c r="KUN485" s="49"/>
      <c r="KUO485" s="49"/>
      <c r="KUP485" s="49"/>
      <c r="KUQ485" s="49"/>
      <c r="KUR485" s="49"/>
      <c r="KUS485" s="49"/>
      <c r="KUT485" s="49"/>
      <c r="KUU485" s="49"/>
      <c r="KUV485" s="49"/>
      <c r="KUW485" s="49"/>
      <c r="KUX485" s="49"/>
      <c r="KUY485" s="49"/>
      <c r="KUZ485" s="49"/>
      <c r="KVA485" s="49"/>
      <c r="KVB485" s="49"/>
      <c r="KVC485" s="49"/>
      <c r="KVD485" s="49"/>
      <c r="KVE485" s="49"/>
      <c r="KVF485" s="49"/>
      <c r="KVG485" s="49"/>
      <c r="KVH485" s="49"/>
      <c r="KVI485" s="49"/>
      <c r="KVJ485" s="49"/>
      <c r="KVK485" s="49"/>
      <c r="KVL485" s="49"/>
      <c r="KVM485" s="49"/>
      <c r="KVN485" s="49"/>
      <c r="KVO485" s="49"/>
      <c r="KVP485" s="49"/>
      <c r="KVQ485" s="49"/>
      <c r="KVR485" s="49"/>
      <c r="KVS485" s="49"/>
      <c r="KVT485" s="49"/>
      <c r="KVU485" s="49"/>
      <c r="KVV485" s="49"/>
      <c r="KVW485" s="49"/>
      <c r="KVX485" s="49"/>
      <c r="KVY485" s="49"/>
      <c r="KVZ485" s="49"/>
      <c r="KWA485" s="49"/>
      <c r="KWB485" s="49"/>
      <c r="KWC485" s="49"/>
      <c r="KWD485" s="49"/>
      <c r="KWE485" s="49"/>
      <c r="KWF485" s="49"/>
      <c r="KWG485" s="49"/>
      <c r="KWH485" s="49"/>
      <c r="KWI485" s="49"/>
      <c r="KWJ485" s="49"/>
      <c r="KWK485" s="49"/>
      <c r="KWL485" s="49"/>
      <c r="KWM485" s="49"/>
      <c r="KWN485" s="49"/>
      <c r="KWO485" s="49"/>
      <c r="KWP485" s="49"/>
      <c r="KWQ485" s="49"/>
      <c r="KWR485" s="49"/>
      <c r="KWS485" s="49"/>
      <c r="KWT485" s="49"/>
      <c r="KWU485" s="49"/>
      <c r="KWV485" s="49"/>
      <c r="KWW485" s="49"/>
      <c r="KWX485" s="49"/>
      <c r="KWY485" s="49"/>
      <c r="KWZ485" s="49"/>
      <c r="KXA485" s="49"/>
      <c r="KXB485" s="49"/>
      <c r="KXC485" s="49"/>
      <c r="KXD485" s="49"/>
      <c r="KXE485" s="49"/>
      <c r="KXF485" s="49"/>
      <c r="KXG485" s="49"/>
      <c r="KXH485" s="49"/>
      <c r="KXI485" s="49"/>
      <c r="KXJ485" s="49"/>
      <c r="KXK485" s="49"/>
      <c r="KXL485" s="49"/>
      <c r="KXM485" s="49"/>
      <c r="KXN485" s="49"/>
      <c r="KXO485" s="49"/>
      <c r="KXP485" s="49"/>
      <c r="KXQ485" s="49"/>
      <c r="KXR485" s="49"/>
      <c r="KXS485" s="49"/>
      <c r="KXT485" s="49"/>
      <c r="KXU485" s="49"/>
      <c r="KXV485" s="49"/>
      <c r="KXW485" s="49"/>
      <c r="KXX485" s="49"/>
      <c r="KXY485" s="49"/>
      <c r="KXZ485" s="49"/>
      <c r="KYA485" s="49"/>
      <c r="KYB485" s="49"/>
      <c r="KYC485" s="49"/>
      <c r="KYD485" s="49"/>
      <c r="KYE485" s="49"/>
      <c r="KYF485" s="49"/>
      <c r="KYG485" s="49"/>
      <c r="KYH485" s="49"/>
      <c r="KYI485" s="49"/>
      <c r="KYJ485" s="49"/>
      <c r="KYK485" s="49"/>
      <c r="KYL485" s="49"/>
      <c r="KYM485" s="49"/>
      <c r="KYN485" s="49"/>
      <c r="KYO485" s="49"/>
      <c r="KYP485" s="49"/>
      <c r="KYQ485" s="49"/>
      <c r="KYR485" s="49"/>
      <c r="KYS485" s="49"/>
      <c r="KYT485" s="49"/>
      <c r="KYU485" s="49"/>
      <c r="KYV485" s="49"/>
      <c r="KYW485" s="49"/>
      <c r="KYX485" s="49"/>
      <c r="KYY485" s="49"/>
      <c r="KYZ485" s="49"/>
      <c r="KZA485" s="49"/>
      <c r="KZB485" s="49"/>
      <c r="KZC485" s="49"/>
      <c r="KZD485" s="49"/>
      <c r="KZE485" s="49"/>
      <c r="KZF485" s="49"/>
      <c r="KZG485" s="49"/>
      <c r="KZH485" s="49"/>
      <c r="KZI485" s="49"/>
      <c r="KZJ485" s="49"/>
      <c r="KZK485" s="49"/>
      <c r="KZL485" s="49"/>
      <c r="KZM485" s="49"/>
      <c r="KZN485" s="49"/>
      <c r="KZO485" s="49"/>
      <c r="KZP485" s="49"/>
      <c r="KZQ485" s="49"/>
      <c r="KZR485" s="49"/>
      <c r="KZS485" s="49"/>
      <c r="KZT485" s="49"/>
      <c r="KZU485" s="49"/>
      <c r="KZV485" s="49"/>
      <c r="KZW485" s="49"/>
      <c r="KZX485" s="49"/>
      <c r="KZY485" s="49"/>
      <c r="KZZ485" s="49"/>
      <c r="LAA485" s="49"/>
      <c r="LAB485" s="49"/>
      <c r="LAC485" s="49"/>
      <c r="LAD485" s="49"/>
      <c r="LAE485" s="49"/>
      <c r="LAF485" s="49"/>
      <c r="LAG485" s="49"/>
      <c r="LAH485" s="49"/>
      <c r="LAI485" s="49"/>
      <c r="LAJ485" s="49"/>
      <c r="LAK485" s="49"/>
      <c r="LAL485" s="49"/>
      <c r="LAM485" s="49"/>
      <c r="LAN485" s="49"/>
      <c r="LAO485" s="49"/>
      <c r="LAP485" s="49"/>
      <c r="LAQ485" s="49"/>
      <c r="LAR485" s="49"/>
      <c r="LAS485" s="49"/>
      <c r="LAT485" s="49"/>
      <c r="LAU485" s="49"/>
      <c r="LAV485" s="49"/>
      <c r="LAW485" s="49"/>
      <c r="LAX485" s="49"/>
      <c r="LAY485" s="49"/>
      <c r="LAZ485" s="49"/>
      <c r="LBA485" s="49"/>
      <c r="LBB485" s="49"/>
      <c r="LBC485" s="49"/>
      <c r="LBD485" s="49"/>
      <c r="LBE485" s="49"/>
      <c r="LBF485" s="49"/>
      <c r="LBG485" s="49"/>
      <c r="LBH485" s="49"/>
      <c r="LBI485" s="49"/>
      <c r="LBJ485" s="49"/>
      <c r="LBK485" s="49"/>
      <c r="LBL485" s="49"/>
      <c r="LBM485" s="49"/>
      <c r="LBN485" s="49"/>
      <c r="LBO485" s="49"/>
      <c r="LBP485" s="49"/>
      <c r="LBQ485" s="49"/>
      <c r="LBR485" s="49"/>
      <c r="LBS485" s="49"/>
      <c r="LBT485" s="49"/>
      <c r="LBU485" s="49"/>
      <c r="LBV485" s="49"/>
      <c r="LBW485" s="49"/>
      <c r="LBX485" s="49"/>
      <c r="LBY485" s="49"/>
      <c r="LBZ485" s="49"/>
      <c r="LCA485" s="49"/>
      <c r="LCB485" s="49"/>
      <c r="LCC485" s="49"/>
      <c r="LCD485" s="49"/>
      <c r="LCE485" s="49"/>
      <c r="LCF485" s="49"/>
      <c r="LCG485" s="49"/>
      <c r="LCH485" s="49"/>
      <c r="LCI485" s="49"/>
      <c r="LCJ485" s="49"/>
      <c r="LCK485" s="49"/>
      <c r="LCL485" s="49"/>
      <c r="LCM485" s="49"/>
      <c r="LCN485" s="49"/>
      <c r="LCO485" s="49"/>
      <c r="LCP485" s="49"/>
      <c r="LCQ485" s="49"/>
      <c r="LCR485" s="49"/>
      <c r="LCS485" s="49"/>
      <c r="LCT485" s="49"/>
      <c r="LCU485" s="49"/>
      <c r="LCV485" s="49"/>
      <c r="LCW485" s="49"/>
      <c r="LCX485" s="49"/>
      <c r="LCY485" s="49"/>
      <c r="LCZ485" s="49"/>
      <c r="LDA485" s="49"/>
      <c r="LDB485" s="49"/>
      <c r="LDC485" s="49"/>
      <c r="LDD485" s="49"/>
      <c r="LDE485" s="49"/>
      <c r="LDF485" s="49"/>
      <c r="LDG485" s="49"/>
      <c r="LDH485" s="49"/>
      <c r="LDI485" s="49"/>
      <c r="LDJ485" s="49"/>
      <c r="LDK485" s="49"/>
      <c r="LDL485" s="49"/>
      <c r="LDM485" s="49"/>
      <c r="LDN485" s="49"/>
      <c r="LDO485" s="49"/>
      <c r="LDP485" s="49"/>
      <c r="LDQ485" s="49"/>
      <c r="LDR485" s="49"/>
      <c r="LDS485" s="49"/>
      <c r="LDT485" s="49"/>
      <c r="LDU485" s="49"/>
      <c r="LDV485" s="49"/>
      <c r="LDW485" s="49"/>
      <c r="LDX485" s="49"/>
      <c r="LDY485" s="49"/>
      <c r="LDZ485" s="49"/>
      <c r="LEA485" s="49"/>
      <c r="LEB485" s="49"/>
      <c r="LEC485" s="49"/>
      <c r="LED485" s="49"/>
      <c r="LEE485" s="49"/>
      <c r="LEF485" s="49"/>
      <c r="LEG485" s="49"/>
      <c r="LEH485" s="49"/>
      <c r="LEI485" s="49"/>
      <c r="LEJ485" s="49"/>
      <c r="LEK485" s="49"/>
      <c r="LEL485" s="49"/>
      <c r="LEM485" s="49"/>
      <c r="LEN485" s="49"/>
      <c r="LEO485" s="49"/>
      <c r="LEP485" s="49"/>
      <c r="LEQ485" s="49"/>
      <c r="LER485" s="49"/>
      <c r="LES485" s="49"/>
      <c r="LET485" s="49"/>
      <c r="LEU485" s="49"/>
      <c r="LEV485" s="49"/>
      <c r="LEW485" s="49"/>
      <c r="LEX485" s="49"/>
      <c r="LEY485" s="49"/>
      <c r="LEZ485" s="49"/>
      <c r="LFA485" s="49"/>
      <c r="LFB485" s="49"/>
      <c r="LFC485" s="49"/>
      <c r="LFD485" s="49"/>
      <c r="LFE485" s="49"/>
      <c r="LFF485" s="49"/>
      <c r="LFG485" s="49"/>
      <c r="LFH485" s="49"/>
      <c r="LFI485" s="49"/>
      <c r="LFJ485" s="49"/>
      <c r="LFK485" s="49"/>
      <c r="LFL485" s="49"/>
      <c r="LFM485" s="49"/>
      <c r="LFN485" s="49"/>
      <c r="LFO485" s="49"/>
      <c r="LFP485" s="49"/>
      <c r="LFQ485" s="49"/>
      <c r="LFR485" s="49"/>
      <c r="LFS485" s="49"/>
      <c r="LFT485" s="49"/>
      <c r="LFU485" s="49"/>
      <c r="LFV485" s="49"/>
      <c r="LFW485" s="49"/>
      <c r="LFX485" s="49"/>
      <c r="LFY485" s="49"/>
      <c r="LFZ485" s="49"/>
      <c r="LGA485" s="49"/>
      <c r="LGB485" s="49"/>
      <c r="LGC485" s="49"/>
      <c r="LGD485" s="49"/>
      <c r="LGE485" s="49"/>
      <c r="LGF485" s="49"/>
      <c r="LGG485" s="49"/>
      <c r="LGH485" s="49"/>
      <c r="LGI485" s="49"/>
      <c r="LGJ485" s="49"/>
      <c r="LGK485" s="49"/>
      <c r="LGL485" s="49"/>
      <c r="LGM485" s="49"/>
      <c r="LGN485" s="49"/>
      <c r="LGO485" s="49"/>
      <c r="LGP485" s="49"/>
      <c r="LGQ485" s="49"/>
      <c r="LGR485" s="49"/>
      <c r="LGS485" s="49"/>
      <c r="LGT485" s="49"/>
      <c r="LGU485" s="49"/>
      <c r="LGV485" s="49"/>
      <c r="LGW485" s="49"/>
      <c r="LGX485" s="49"/>
      <c r="LGY485" s="49"/>
      <c r="LGZ485" s="49"/>
      <c r="LHA485" s="49"/>
      <c r="LHB485" s="49"/>
      <c r="LHC485" s="49"/>
      <c r="LHD485" s="49"/>
      <c r="LHE485" s="49"/>
      <c r="LHF485" s="49"/>
      <c r="LHG485" s="49"/>
      <c r="LHH485" s="49"/>
      <c r="LHI485" s="49"/>
      <c r="LHJ485" s="49"/>
      <c r="LHK485" s="49"/>
      <c r="LHL485" s="49"/>
      <c r="LHM485" s="49"/>
      <c r="LHN485" s="49"/>
      <c r="LHO485" s="49"/>
      <c r="LHP485" s="49"/>
      <c r="LHQ485" s="49"/>
      <c r="LHR485" s="49"/>
      <c r="LHS485" s="49"/>
      <c r="LHT485" s="49"/>
      <c r="LHU485" s="49"/>
      <c r="LHV485" s="49"/>
      <c r="LHW485" s="49"/>
      <c r="LHX485" s="49"/>
      <c r="LHY485" s="49"/>
      <c r="LHZ485" s="49"/>
      <c r="LIA485" s="49"/>
      <c r="LIB485" s="49"/>
      <c r="LIC485" s="49"/>
      <c r="LID485" s="49"/>
      <c r="LIE485" s="49"/>
      <c r="LIF485" s="49"/>
      <c r="LIG485" s="49"/>
      <c r="LIH485" s="49"/>
      <c r="LII485" s="49"/>
      <c r="LIJ485" s="49"/>
      <c r="LIK485" s="49"/>
      <c r="LIL485" s="49"/>
      <c r="LIM485" s="49"/>
      <c r="LIN485" s="49"/>
      <c r="LIO485" s="49"/>
      <c r="LIP485" s="49"/>
      <c r="LIQ485" s="49"/>
      <c r="LIR485" s="49"/>
      <c r="LIS485" s="49"/>
      <c r="LIT485" s="49"/>
      <c r="LIU485" s="49"/>
      <c r="LIV485" s="49"/>
      <c r="LIW485" s="49"/>
      <c r="LIX485" s="49"/>
      <c r="LIY485" s="49"/>
      <c r="LIZ485" s="49"/>
      <c r="LJA485" s="49"/>
      <c r="LJB485" s="49"/>
      <c r="LJC485" s="49"/>
      <c r="LJD485" s="49"/>
      <c r="LJE485" s="49"/>
      <c r="LJF485" s="49"/>
      <c r="LJG485" s="49"/>
      <c r="LJH485" s="49"/>
      <c r="LJI485" s="49"/>
      <c r="LJJ485" s="49"/>
      <c r="LJK485" s="49"/>
      <c r="LJL485" s="49"/>
      <c r="LJM485" s="49"/>
      <c r="LJN485" s="49"/>
      <c r="LJO485" s="49"/>
      <c r="LJP485" s="49"/>
      <c r="LJQ485" s="49"/>
      <c r="LJR485" s="49"/>
      <c r="LJS485" s="49"/>
      <c r="LJT485" s="49"/>
      <c r="LJU485" s="49"/>
      <c r="LJV485" s="49"/>
      <c r="LJW485" s="49"/>
      <c r="LJX485" s="49"/>
      <c r="LJY485" s="49"/>
      <c r="LJZ485" s="49"/>
      <c r="LKA485" s="49"/>
      <c r="LKB485" s="49"/>
      <c r="LKC485" s="49"/>
      <c r="LKD485" s="49"/>
      <c r="LKE485" s="49"/>
      <c r="LKF485" s="49"/>
      <c r="LKG485" s="49"/>
      <c r="LKH485" s="49"/>
      <c r="LKI485" s="49"/>
      <c r="LKJ485" s="49"/>
      <c r="LKK485" s="49"/>
      <c r="LKL485" s="49"/>
      <c r="LKM485" s="49"/>
      <c r="LKN485" s="49"/>
      <c r="LKO485" s="49"/>
      <c r="LKP485" s="49"/>
      <c r="LKQ485" s="49"/>
      <c r="LKR485" s="49"/>
      <c r="LKS485" s="49"/>
      <c r="LKT485" s="49"/>
      <c r="LKU485" s="49"/>
      <c r="LKV485" s="49"/>
      <c r="LKW485" s="49"/>
      <c r="LKX485" s="49"/>
      <c r="LKY485" s="49"/>
      <c r="LKZ485" s="49"/>
      <c r="LLA485" s="49"/>
      <c r="LLB485" s="49"/>
      <c r="LLC485" s="49"/>
      <c r="LLD485" s="49"/>
      <c r="LLE485" s="49"/>
      <c r="LLF485" s="49"/>
      <c r="LLG485" s="49"/>
      <c r="LLH485" s="49"/>
      <c r="LLI485" s="49"/>
      <c r="LLJ485" s="49"/>
      <c r="LLK485" s="49"/>
      <c r="LLL485" s="49"/>
      <c r="LLM485" s="49"/>
      <c r="LLN485" s="49"/>
      <c r="LLO485" s="49"/>
      <c r="LLP485" s="49"/>
      <c r="LLQ485" s="49"/>
      <c r="LLR485" s="49"/>
      <c r="LLS485" s="49"/>
      <c r="LLT485" s="49"/>
      <c r="LLU485" s="49"/>
      <c r="LLV485" s="49"/>
      <c r="LLW485" s="49"/>
      <c r="LLX485" s="49"/>
      <c r="LLY485" s="49"/>
      <c r="LLZ485" s="49"/>
      <c r="LMA485" s="49"/>
      <c r="LMB485" s="49"/>
      <c r="LMC485" s="49"/>
      <c r="LMD485" s="49"/>
      <c r="LME485" s="49"/>
      <c r="LMF485" s="49"/>
      <c r="LMG485" s="49"/>
      <c r="LMH485" s="49"/>
      <c r="LMI485" s="49"/>
      <c r="LMJ485" s="49"/>
      <c r="LMK485" s="49"/>
      <c r="LML485" s="49"/>
      <c r="LMM485" s="49"/>
      <c r="LMN485" s="49"/>
      <c r="LMO485" s="49"/>
      <c r="LMP485" s="49"/>
      <c r="LMQ485" s="49"/>
      <c r="LMR485" s="49"/>
      <c r="LMS485" s="49"/>
      <c r="LMT485" s="49"/>
      <c r="LMU485" s="49"/>
      <c r="LMV485" s="49"/>
      <c r="LMW485" s="49"/>
      <c r="LMX485" s="49"/>
      <c r="LMY485" s="49"/>
      <c r="LMZ485" s="49"/>
      <c r="LNA485" s="49"/>
      <c r="LNB485" s="49"/>
      <c r="LNC485" s="49"/>
      <c r="LND485" s="49"/>
      <c r="LNE485" s="49"/>
      <c r="LNF485" s="49"/>
      <c r="LNG485" s="49"/>
      <c r="LNH485" s="49"/>
      <c r="LNI485" s="49"/>
      <c r="LNJ485" s="49"/>
      <c r="LNK485" s="49"/>
      <c r="LNL485" s="49"/>
      <c r="LNM485" s="49"/>
      <c r="LNN485" s="49"/>
      <c r="LNO485" s="49"/>
      <c r="LNP485" s="49"/>
      <c r="LNQ485" s="49"/>
      <c r="LNR485" s="49"/>
      <c r="LNS485" s="49"/>
      <c r="LNT485" s="49"/>
      <c r="LNU485" s="49"/>
      <c r="LNV485" s="49"/>
      <c r="LNW485" s="49"/>
      <c r="LNX485" s="49"/>
      <c r="LNY485" s="49"/>
      <c r="LNZ485" s="49"/>
      <c r="LOA485" s="49"/>
      <c r="LOB485" s="49"/>
      <c r="LOC485" s="49"/>
      <c r="LOD485" s="49"/>
      <c r="LOE485" s="49"/>
      <c r="LOF485" s="49"/>
      <c r="LOG485" s="49"/>
      <c r="LOH485" s="49"/>
      <c r="LOI485" s="49"/>
      <c r="LOJ485" s="49"/>
      <c r="LOK485" s="49"/>
      <c r="LOL485" s="49"/>
      <c r="LOM485" s="49"/>
      <c r="LON485" s="49"/>
      <c r="LOO485" s="49"/>
      <c r="LOP485" s="49"/>
      <c r="LOQ485" s="49"/>
      <c r="LOR485" s="49"/>
      <c r="LOS485" s="49"/>
      <c r="LOT485" s="49"/>
      <c r="LOU485" s="49"/>
      <c r="LOV485" s="49"/>
      <c r="LOW485" s="49"/>
      <c r="LOX485" s="49"/>
      <c r="LOY485" s="49"/>
      <c r="LOZ485" s="49"/>
      <c r="LPA485" s="49"/>
      <c r="LPB485" s="49"/>
      <c r="LPC485" s="49"/>
      <c r="LPD485" s="49"/>
      <c r="LPE485" s="49"/>
      <c r="LPF485" s="49"/>
      <c r="LPG485" s="49"/>
      <c r="LPH485" s="49"/>
      <c r="LPI485" s="49"/>
      <c r="LPJ485" s="49"/>
      <c r="LPK485" s="49"/>
      <c r="LPL485" s="49"/>
      <c r="LPM485" s="49"/>
      <c r="LPN485" s="49"/>
      <c r="LPO485" s="49"/>
      <c r="LPP485" s="49"/>
      <c r="LPQ485" s="49"/>
      <c r="LPR485" s="49"/>
      <c r="LPS485" s="49"/>
      <c r="LPT485" s="49"/>
      <c r="LPU485" s="49"/>
      <c r="LPV485" s="49"/>
      <c r="LPW485" s="49"/>
      <c r="LPX485" s="49"/>
      <c r="LPY485" s="49"/>
      <c r="LPZ485" s="49"/>
      <c r="LQA485" s="49"/>
      <c r="LQB485" s="49"/>
      <c r="LQC485" s="49"/>
      <c r="LQD485" s="49"/>
      <c r="LQE485" s="49"/>
      <c r="LQF485" s="49"/>
      <c r="LQG485" s="49"/>
      <c r="LQH485" s="49"/>
      <c r="LQI485" s="49"/>
      <c r="LQJ485" s="49"/>
      <c r="LQK485" s="49"/>
      <c r="LQL485" s="49"/>
      <c r="LQM485" s="49"/>
      <c r="LQN485" s="49"/>
      <c r="LQO485" s="49"/>
      <c r="LQP485" s="49"/>
      <c r="LQQ485" s="49"/>
      <c r="LQR485" s="49"/>
      <c r="LQS485" s="49"/>
      <c r="LQT485" s="49"/>
      <c r="LQU485" s="49"/>
      <c r="LQV485" s="49"/>
      <c r="LQW485" s="49"/>
      <c r="LQX485" s="49"/>
      <c r="LQY485" s="49"/>
      <c r="LQZ485" s="49"/>
      <c r="LRA485" s="49"/>
      <c r="LRB485" s="49"/>
      <c r="LRC485" s="49"/>
      <c r="LRD485" s="49"/>
      <c r="LRE485" s="49"/>
      <c r="LRF485" s="49"/>
      <c r="LRG485" s="49"/>
      <c r="LRH485" s="49"/>
      <c r="LRI485" s="49"/>
      <c r="LRJ485" s="49"/>
      <c r="LRK485" s="49"/>
      <c r="LRL485" s="49"/>
      <c r="LRM485" s="49"/>
      <c r="LRN485" s="49"/>
      <c r="LRO485" s="49"/>
      <c r="LRP485" s="49"/>
      <c r="LRQ485" s="49"/>
      <c r="LRR485" s="49"/>
      <c r="LRS485" s="49"/>
      <c r="LRT485" s="49"/>
      <c r="LRU485" s="49"/>
      <c r="LRV485" s="49"/>
      <c r="LRW485" s="49"/>
      <c r="LRX485" s="49"/>
      <c r="LRY485" s="49"/>
      <c r="LRZ485" s="49"/>
      <c r="LSA485" s="49"/>
      <c r="LSB485" s="49"/>
      <c r="LSC485" s="49"/>
      <c r="LSD485" s="49"/>
      <c r="LSE485" s="49"/>
      <c r="LSF485" s="49"/>
      <c r="LSG485" s="49"/>
      <c r="LSH485" s="49"/>
      <c r="LSI485" s="49"/>
      <c r="LSJ485" s="49"/>
      <c r="LSK485" s="49"/>
      <c r="LSL485" s="49"/>
      <c r="LSM485" s="49"/>
      <c r="LSN485" s="49"/>
      <c r="LSO485" s="49"/>
      <c r="LSP485" s="49"/>
      <c r="LSQ485" s="49"/>
      <c r="LSR485" s="49"/>
      <c r="LSS485" s="49"/>
      <c r="LST485" s="49"/>
      <c r="LSU485" s="49"/>
      <c r="LSV485" s="49"/>
      <c r="LSW485" s="49"/>
      <c r="LSX485" s="49"/>
      <c r="LSY485" s="49"/>
      <c r="LSZ485" s="49"/>
      <c r="LTA485" s="49"/>
      <c r="LTB485" s="49"/>
      <c r="LTC485" s="49"/>
      <c r="LTD485" s="49"/>
      <c r="LTE485" s="49"/>
      <c r="LTF485" s="49"/>
      <c r="LTG485" s="49"/>
      <c r="LTH485" s="49"/>
      <c r="LTI485" s="49"/>
      <c r="LTJ485" s="49"/>
      <c r="LTK485" s="49"/>
      <c r="LTL485" s="49"/>
      <c r="LTM485" s="49"/>
      <c r="LTN485" s="49"/>
      <c r="LTO485" s="49"/>
      <c r="LTP485" s="49"/>
      <c r="LTQ485" s="49"/>
      <c r="LTR485" s="49"/>
      <c r="LTS485" s="49"/>
      <c r="LTT485" s="49"/>
      <c r="LTU485" s="49"/>
      <c r="LTV485" s="49"/>
      <c r="LTW485" s="49"/>
      <c r="LTX485" s="49"/>
      <c r="LTY485" s="49"/>
      <c r="LTZ485" s="49"/>
      <c r="LUA485" s="49"/>
      <c r="LUB485" s="49"/>
      <c r="LUC485" s="49"/>
      <c r="LUD485" s="49"/>
      <c r="LUE485" s="49"/>
      <c r="LUF485" s="49"/>
      <c r="LUG485" s="49"/>
      <c r="LUH485" s="49"/>
      <c r="LUI485" s="49"/>
      <c r="LUJ485" s="49"/>
      <c r="LUK485" s="49"/>
      <c r="LUL485" s="49"/>
      <c r="LUM485" s="49"/>
      <c r="LUN485" s="49"/>
      <c r="LUO485" s="49"/>
      <c r="LUP485" s="49"/>
      <c r="LUQ485" s="49"/>
      <c r="LUR485" s="49"/>
      <c r="LUS485" s="49"/>
      <c r="LUT485" s="49"/>
      <c r="LUU485" s="49"/>
      <c r="LUV485" s="49"/>
      <c r="LUW485" s="49"/>
      <c r="LUX485" s="49"/>
      <c r="LUY485" s="49"/>
      <c r="LUZ485" s="49"/>
      <c r="LVA485" s="49"/>
      <c r="LVB485" s="49"/>
      <c r="LVC485" s="49"/>
      <c r="LVD485" s="49"/>
      <c r="LVE485" s="49"/>
      <c r="LVF485" s="49"/>
      <c r="LVG485" s="49"/>
      <c r="LVH485" s="49"/>
      <c r="LVI485" s="49"/>
      <c r="LVJ485" s="49"/>
      <c r="LVK485" s="49"/>
      <c r="LVL485" s="49"/>
      <c r="LVM485" s="49"/>
      <c r="LVN485" s="49"/>
      <c r="LVO485" s="49"/>
      <c r="LVP485" s="49"/>
      <c r="LVQ485" s="49"/>
      <c r="LVR485" s="49"/>
      <c r="LVS485" s="49"/>
      <c r="LVT485" s="49"/>
      <c r="LVU485" s="49"/>
      <c r="LVV485" s="49"/>
      <c r="LVW485" s="49"/>
      <c r="LVX485" s="49"/>
      <c r="LVY485" s="49"/>
      <c r="LVZ485" s="49"/>
      <c r="LWA485" s="49"/>
      <c r="LWB485" s="49"/>
      <c r="LWC485" s="49"/>
      <c r="LWD485" s="49"/>
      <c r="LWE485" s="49"/>
      <c r="LWF485" s="49"/>
      <c r="LWG485" s="49"/>
      <c r="LWH485" s="49"/>
      <c r="LWI485" s="49"/>
      <c r="LWJ485" s="49"/>
      <c r="LWK485" s="49"/>
      <c r="LWL485" s="49"/>
      <c r="LWM485" s="49"/>
      <c r="LWN485" s="49"/>
      <c r="LWO485" s="49"/>
      <c r="LWP485" s="49"/>
      <c r="LWQ485" s="49"/>
      <c r="LWR485" s="49"/>
      <c r="LWS485" s="49"/>
      <c r="LWT485" s="49"/>
      <c r="LWU485" s="49"/>
      <c r="LWV485" s="49"/>
      <c r="LWW485" s="49"/>
      <c r="LWX485" s="49"/>
      <c r="LWY485" s="49"/>
      <c r="LWZ485" s="49"/>
      <c r="LXA485" s="49"/>
      <c r="LXB485" s="49"/>
      <c r="LXC485" s="49"/>
      <c r="LXD485" s="49"/>
      <c r="LXE485" s="49"/>
      <c r="LXF485" s="49"/>
      <c r="LXG485" s="49"/>
      <c r="LXH485" s="49"/>
      <c r="LXI485" s="49"/>
      <c r="LXJ485" s="49"/>
      <c r="LXK485" s="49"/>
      <c r="LXL485" s="49"/>
      <c r="LXM485" s="49"/>
      <c r="LXN485" s="49"/>
      <c r="LXO485" s="49"/>
      <c r="LXP485" s="49"/>
      <c r="LXQ485" s="49"/>
      <c r="LXR485" s="49"/>
      <c r="LXS485" s="49"/>
      <c r="LXT485" s="49"/>
      <c r="LXU485" s="49"/>
      <c r="LXV485" s="49"/>
      <c r="LXW485" s="49"/>
      <c r="LXX485" s="49"/>
      <c r="LXY485" s="49"/>
      <c r="LXZ485" s="49"/>
      <c r="LYA485" s="49"/>
      <c r="LYB485" s="49"/>
      <c r="LYC485" s="49"/>
      <c r="LYD485" s="49"/>
      <c r="LYE485" s="49"/>
      <c r="LYF485" s="49"/>
      <c r="LYG485" s="49"/>
      <c r="LYH485" s="49"/>
      <c r="LYI485" s="49"/>
      <c r="LYJ485" s="49"/>
      <c r="LYK485" s="49"/>
      <c r="LYL485" s="49"/>
      <c r="LYM485" s="49"/>
      <c r="LYN485" s="49"/>
      <c r="LYO485" s="49"/>
      <c r="LYP485" s="49"/>
      <c r="LYQ485" s="49"/>
      <c r="LYR485" s="49"/>
      <c r="LYS485" s="49"/>
      <c r="LYT485" s="49"/>
      <c r="LYU485" s="49"/>
      <c r="LYV485" s="49"/>
      <c r="LYW485" s="49"/>
      <c r="LYX485" s="49"/>
      <c r="LYY485" s="49"/>
      <c r="LYZ485" s="49"/>
      <c r="LZA485" s="49"/>
      <c r="LZB485" s="49"/>
      <c r="LZC485" s="49"/>
      <c r="LZD485" s="49"/>
      <c r="LZE485" s="49"/>
      <c r="LZF485" s="49"/>
      <c r="LZG485" s="49"/>
      <c r="LZH485" s="49"/>
      <c r="LZI485" s="49"/>
      <c r="LZJ485" s="49"/>
      <c r="LZK485" s="49"/>
      <c r="LZL485" s="49"/>
      <c r="LZM485" s="49"/>
      <c r="LZN485" s="49"/>
      <c r="LZO485" s="49"/>
      <c r="LZP485" s="49"/>
      <c r="LZQ485" s="49"/>
      <c r="LZR485" s="49"/>
      <c r="LZS485" s="49"/>
      <c r="LZT485" s="49"/>
      <c r="LZU485" s="49"/>
      <c r="LZV485" s="49"/>
      <c r="LZW485" s="49"/>
      <c r="LZX485" s="49"/>
      <c r="LZY485" s="49"/>
      <c r="LZZ485" s="49"/>
      <c r="MAA485" s="49"/>
      <c r="MAB485" s="49"/>
      <c r="MAC485" s="49"/>
      <c r="MAD485" s="49"/>
      <c r="MAE485" s="49"/>
      <c r="MAF485" s="49"/>
      <c r="MAG485" s="49"/>
      <c r="MAH485" s="49"/>
      <c r="MAI485" s="49"/>
      <c r="MAJ485" s="49"/>
      <c r="MAK485" s="49"/>
      <c r="MAL485" s="49"/>
      <c r="MAM485" s="49"/>
      <c r="MAN485" s="49"/>
      <c r="MAO485" s="49"/>
      <c r="MAP485" s="49"/>
      <c r="MAQ485" s="49"/>
      <c r="MAR485" s="49"/>
      <c r="MAS485" s="49"/>
      <c r="MAT485" s="49"/>
      <c r="MAU485" s="49"/>
      <c r="MAV485" s="49"/>
      <c r="MAW485" s="49"/>
      <c r="MAX485" s="49"/>
      <c r="MAY485" s="49"/>
      <c r="MAZ485" s="49"/>
      <c r="MBA485" s="49"/>
      <c r="MBB485" s="49"/>
      <c r="MBC485" s="49"/>
      <c r="MBD485" s="49"/>
      <c r="MBE485" s="49"/>
      <c r="MBF485" s="49"/>
      <c r="MBG485" s="49"/>
      <c r="MBH485" s="49"/>
      <c r="MBI485" s="49"/>
      <c r="MBJ485" s="49"/>
      <c r="MBK485" s="49"/>
      <c r="MBL485" s="49"/>
      <c r="MBM485" s="49"/>
      <c r="MBN485" s="49"/>
      <c r="MBO485" s="49"/>
      <c r="MBP485" s="49"/>
      <c r="MBQ485" s="49"/>
      <c r="MBR485" s="49"/>
      <c r="MBS485" s="49"/>
      <c r="MBT485" s="49"/>
      <c r="MBU485" s="49"/>
      <c r="MBV485" s="49"/>
      <c r="MBW485" s="49"/>
      <c r="MBX485" s="49"/>
      <c r="MBY485" s="49"/>
      <c r="MBZ485" s="49"/>
      <c r="MCA485" s="49"/>
      <c r="MCB485" s="49"/>
      <c r="MCC485" s="49"/>
      <c r="MCD485" s="49"/>
      <c r="MCE485" s="49"/>
      <c r="MCF485" s="49"/>
      <c r="MCG485" s="49"/>
      <c r="MCH485" s="49"/>
      <c r="MCI485" s="49"/>
      <c r="MCJ485" s="49"/>
      <c r="MCK485" s="49"/>
      <c r="MCL485" s="49"/>
      <c r="MCM485" s="49"/>
      <c r="MCN485" s="49"/>
      <c r="MCO485" s="49"/>
      <c r="MCP485" s="49"/>
      <c r="MCQ485" s="49"/>
      <c r="MCR485" s="49"/>
      <c r="MCS485" s="49"/>
      <c r="MCT485" s="49"/>
      <c r="MCU485" s="49"/>
      <c r="MCV485" s="49"/>
      <c r="MCW485" s="49"/>
      <c r="MCX485" s="49"/>
      <c r="MCY485" s="49"/>
      <c r="MCZ485" s="49"/>
      <c r="MDA485" s="49"/>
      <c r="MDB485" s="49"/>
      <c r="MDC485" s="49"/>
      <c r="MDD485" s="49"/>
      <c r="MDE485" s="49"/>
      <c r="MDF485" s="49"/>
      <c r="MDG485" s="49"/>
      <c r="MDH485" s="49"/>
      <c r="MDI485" s="49"/>
      <c r="MDJ485" s="49"/>
      <c r="MDK485" s="49"/>
      <c r="MDL485" s="49"/>
      <c r="MDM485" s="49"/>
      <c r="MDN485" s="49"/>
      <c r="MDO485" s="49"/>
      <c r="MDP485" s="49"/>
      <c r="MDQ485" s="49"/>
      <c r="MDR485" s="49"/>
      <c r="MDS485" s="49"/>
      <c r="MDT485" s="49"/>
      <c r="MDU485" s="49"/>
      <c r="MDV485" s="49"/>
      <c r="MDW485" s="49"/>
      <c r="MDX485" s="49"/>
      <c r="MDY485" s="49"/>
      <c r="MDZ485" s="49"/>
      <c r="MEA485" s="49"/>
      <c r="MEB485" s="49"/>
      <c r="MEC485" s="49"/>
      <c r="MED485" s="49"/>
      <c r="MEE485" s="49"/>
      <c r="MEF485" s="49"/>
      <c r="MEG485" s="49"/>
      <c r="MEH485" s="49"/>
      <c r="MEI485" s="49"/>
      <c r="MEJ485" s="49"/>
      <c r="MEK485" s="49"/>
      <c r="MEL485" s="49"/>
      <c r="MEM485" s="49"/>
      <c r="MEN485" s="49"/>
      <c r="MEO485" s="49"/>
      <c r="MEP485" s="49"/>
      <c r="MEQ485" s="49"/>
      <c r="MER485" s="49"/>
      <c r="MES485" s="49"/>
      <c r="MET485" s="49"/>
      <c r="MEU485" s="49"/>
      <c r="MEV485" s="49"/>
      <c r="MEW485" s="49"/>
      <c r="MEX485" s="49"/>
      <c r="MEY485" s="49"/>
      <c r="MEZ485" s="49"/>
      <c r="MFA485" s="49"/>
      <c r="MFB485" s="49"/>
      <c r="MFC485" s="49"/>
      <c r="MFD485" s="49"/>
      <c r="MFE485" s="49"/>
      <c r="MFF485" s="49"/>
      <c r="MFG485" s="49"/>
      <c r="MFH485" s="49"/>
      <c r="MFI485" s="49"/>
      <c r="MFJ485" s="49"/>
      <c r="MFK485" s="49"/>
      <c r="MFL485" s="49"/>
      <c r="MFM485" s="49"/>
      <c r="MFN485" s="49"/>
      <c r="MFO485" s="49"/>
      <c r="MFP485" s="49"/>
      <c r="MFQ485" s="49"/>
      <c r="MFR485" s="49"/>
      <c r="MFS485" s="49"/>
      <c r="MFT485" s="49"/>
      <c r="MFU485" s="49"/>
      <c r="MFV485" s="49"/>
      <c r="MFW485" s="49"/>
      <c r="MFX485" s="49"/>
      <c r="MFY485" s="49"/>
      <c r="MFZ485" s="49"/>
      <c r="MGA485" s="49"/>
      <c r="MGB485" s="49"/>
      <c r="MGC485" s="49"/>
      <c r="MGD485" s="49"/>
      <c r="MGE485" s="49"/>
      <c r="MGF485" s="49"/>
      <c r="MGG485" s="49"/>
      <c r="MGH485" s="49"/>
      <c r="MGI485" s="49"/>
      <c r="MGJ485" s="49"/>
      <c r="MGK485" s="49"/>
      <c r="MGL485" s="49"/>
      <c r="MGM485" s="49"/>
      <c r="MGN485" s="49"/>
      <c r="MGO485" s="49"/>
      <c r="MGP485" s="49"/>
      <c r="MGQ485" s="49"/>
      <c r="MGR485" s="49"/>
      <c r="MGS485" s="49"/>
      <c r="MGT485" s="49"/>
      <c r="MGU485" s="49"/>
      <c r="MGV485" s="49"/>
      <c r="MGW485" s="49"/>
      <c r="MGX485" s="49"/>
      <c r="MGY485" s="49"/>
      <c r="MGZ485" s="49"/>
      <c r="MHA485" s="49"/>
      <c r="MHB485" s="49"/>
      <c r="MHC485" s="49"/>
      <c r="MHD485" s="49"/>
      <c r="MHE485" s="49"/>
      <c r="MHF485" s="49"/>
      <c r="MHG485" s="49"/>
      <c r="MHH485" s="49"/>
      <c r="MHI485" s="49"/>
      <c r="MHJ485" s="49"/>
      <c r="MHK485" s="49"/>
      <c r="MHL485" s="49"/>
      <c r="MHM485" s="49"/>
      <c r="MHN485" s="49"/>
      <c r="MHO485" s="49"/>
      <c r="MHP485" s="49"/>
      <c r="MHQ485" s="49"/>
      <c r="MHR485" s="49"/>
      <c r="MHS485" s="49"/>
      <c r="MHT485" s="49"/>
      <c r="MHU485" s="49"/>
      <c r="MHV485" s="49"/>
      <c r="MHW485" s="49"/>
      <c r="MHX485" s="49"/>
      <c r="MHY485" s="49"/>
      <c r="MHZ485" s="49"/>
      <c r="MIA485" s="49"/>
      <c r="MIB485" s="49"/>
      <c r="MIC485" s="49"/>
      <c r="MID485" s="49"/>
      <c r="MIE485" s="49"/>
      <c r="MIF485" s="49"/>
      <c r="MIG485" s="49"/>
      <c r="MIH485" s="49"/>
      <c r="MII485" s="49"/>
      <c r="MIJ485" s="49"/>
      <c r="MIK485" s="49"/>
      <c r="MIL485" s="49"/>
      <c r="MIM485" s="49"/>
      <c r="MIN485" s="49"/>
      <c r="MIO485" s="49"/>
      <c r="MIP485" s="49"/>
      <c r="MIQ485" s="49"/>
      <c r="MIR485" s="49"/>
      <c r="MIS485" s="49"/>
      <c r="MIT485" s="49"/>
      <c r="MIU485" s="49"/>
      <c r="MIV485" s="49"/>
      <c r="MIW485" s="49"/>
      <c r="MIX485" s="49"/>
      <c r="MIY485" s="49"/>
      <c r="MIZ485" s="49"/>
      <c r="MJA485" s="49"/>
      <c r="MJB485" s="49"/>
      <c r="MJC485" s="49"/>
      <c r="MJD485" s="49"/>
      <c r="MJE485" s="49"/>
      <c r="MJF485" s="49"/>
      <c r="MJG485" s="49"/>
      <c r="MJH485" s="49"/>
      <c r="MJI485" s="49"/>
      <c r="MJJ485" s="49"/>
      <c r="MJK485" s="49"/>
      <c r="MJL485" s="49"/>
      <c r="MJM485" s="49"/>
      <c r="MJN485" s="49"/>
      <c r="MJO485" s="49"/>
      <c r="MJP485" s="49"/>
      <c r="MJQ485" s="49"/>
      <c r="MJR485" s="49"/>
      <c r="MJS485" s="49"/>
      <c r="MJT485" s="49"/>
      <c r="MJU485" s="49"/>
      <c r="MJV485" s="49"/>
      <c r="MJW485" s="49"/>
      <c r="MJX485" s="49"/>
      <c r="MJY485" s="49"/>
      <c r="MJZ485" s="49"/>
      <c r="MKA485" s="49"/>
      <c r="MKB485" s="49"/>
      <c r="MKC485" s="49"/>
      <c r="MKD485" s="49"/>
      <c r="MKE485" s="49"/>
      <c r="MKF485" s="49"/>
      <c r="MKG485" s="49"/>
      <c r="MKH485" s="49"/>
      <c r="MKI485" s="49"/>
      <c r="MKJ485" s="49"/>
      <c r="MKK485" s="49"/>
      <c r="MKL485" s="49"/>
      <c r="MKM485" s="49"/>
      <c r="MKN485" s="49"/>
      <c r="MKO485" s="49"/>
      <c r="MKP485" s="49"/>
      <c r="MKQ485" s="49"/>
      <c r="MKR485" s="49"/>
      <c r="MKS485" s="49"/>
      <c r="MKT485" s="49"/>
      <c r="MKU485" s="49"/>
      <c r="MKV485" s="49"/>
      <c r="MKW485" s="49"/>
      <c r="MKX485" s="49"/>
      <c r="MKY485" s="49"/>
      <c r="MKZ485" s="49"/>
      <c r="MLA485" s="49"/>
      <c r="MLB485" s="49"/>
      <c r="MLC485" s="49"/>
      <c r="MLD485" s="49"/>
      <c r="MLE485" s="49"/>
      <c r="MLF485" s="49"/>
      <c r="MLG485" s="49"/>
      <c r="MLH485" s="49"/>
      <c r="MLI485" s="49"/>
      <c r="MLJ485" s="49"/>
      <c r="MLK485" s="49"/>
      <c r="MLL485" s="49"/>
      <c r="MLM485" s="49"/>
      <c r="MLN485" s="49"/>
      <c r="MLO485" s="49"/>
      <c r="MLP485" s="49"/>
      <c r="MLQ485" s="49"/>
      <c r="MLR485" s="49"/>
      <c r="MLS485" s="49"/>
      <c r="MLT485" s="49"/>
      <c r="MLU485" s="49"/>
      <c r="MLV485" s="49"/>
      <c r="MLW485" s="49"/>
      <c r="MLX485" s="49"/>
      <c r="MLY485" s="49"/>
      <c r="MLZ485" s="49"/>
      <c r="MMA485" s="49"/>
      <c r="MMB485" s="49"/>
      <c r="MMC485" s="49"/>
      <c r="MMD485" s="49"/>
      <c r="MME485" s="49"/>
      <c r="MMF485" s="49"/>
      <c r="MMG485" s="49"/>
      <c r="MMH485" s="49"/>
      <c r="MMI485" s="49"/>
      <c r="MMJ485" s="49"/>
      <c r="MMK485" s="49"/>
      <c r="MML485" s="49"/>
      <c r="MMM485" s="49"/>
      <c r="MMN485" s="49"/>
      <c r="MMO485" s="49"/>
      <c r="MMP485" s="49"/>
      <c r="MMQ485" s="49"/>
      <c r="MMR485" s="49"/>
      <c r="MMS485" s="49"/>
      <c r="MMT485" s="49"/>
      <c r="MMU485" s="49"/>
      <c r="MMV485" s="49"/>
      <c r="MMW485" s="49"/>
      <c r="MMX485" s="49"/>
      <c r="MMY485" s="49"/>
      <c r="MMZ485" s="49"/>
      <c r="MNA485" s="49"/>
      <c r="MNB485" s="49"/>
      <c r="MNC485" s="49"/>
      <c r="MND485" s="49"/>
      <c r="MNE485" s="49"/>
      <c r="MNF485" s="49"/>
      <c r="MNG485" s="49"/>
      <c r="MNH485" s="49"/>
      <c r="MNI485" s="49"/>
      <c r="MNJ485" s="49"/>
      <c r="MNK485" s="49"/>
      <c r="MNL485" s="49"/>
      <c r="MNM485" s="49"/>
      <c r="MNN485" s="49"/>
      <c r="MNO485" s="49"/>
      <c r="MNP485" s="49"/>
      <c r="MNQ485" s="49"/>
      <c r="MNR485" s="49"/>
      <c r="MNS485" s="49"/>
      <c r="MNT485" s="49"/>
      <c r="MNU485" s="49"/>
      <c r="MNV485" s="49"/>
      <c r="MNW485" s="49"/>
      <c r="MNX485" s="49"/>
      <c r="MNY485" s="49"/>
      <c r="MNZ485" s="49"/>
      <c r="MOA485" s="49"/>
      <c r="MOB485" s="49"/>
      <c r="MOC485" s="49"/>
      <c r="MOD485" s="49"/>
      <c r="MOE485" s="49"/>
      <c r="MOF485" s="49"/>
      <c r="MOG485" s="49"/>
      <c r="MOH485" s="49"/>
      <c r="MOI485" s="49"/>
      <c r="MOJ485" s="49"/>
      <c r="MOK485" s="49"/>
      <c r="MOL485" s="49"/>
      <c r="MOM485" s="49"/>
      <c r="MON485" s="49"/>
      <c r="MOO485" s="49"/>
      <c r="MOP485" s="49"/>
      <c r="MOQ485" s="49"/>
      <c r="MOR485" s="49"/>
      <c r="MOS485" s="49"/>
      <c r="MOT485" s="49"/>
      <c r="MOU485" s="49"/>
      <c r="MOV485" s="49"/>
      <c r="MOW485" s="49"/>
      <c r="MOX485" s="49"/>
      <c r="MOY485" s="49"/>
      <c r="MOZ485" s="49"/>
      <c r="MPA485" s="49"/>
      <c r="MPB485" s="49"/>
      <c r="MPC485" s="49"/>
      <c r="MPD485" s="49"/>
      <c r="MPE485" s="49"/>
      <c r="MPF485" s="49"/>
      <c r="MPG485" s="49"/>
      <c r="MPH485" s="49"/>
      <c r="MPI485" s="49"/>
      <c r="MPJ485" s="49"/>
      <c r="MPK485" s="49"/>
      <c r="MPL485" s="49"/>
      <c r="MPM485" s="49"/>
      <c r="MPN485" s="49"/>
      <c r="MPO485" s="49"/>
      <c r="MPP485" s="49"/>
      <c r="MPQ485" s="49"/>
      <c r="MPR485" s="49"/>
      <c r="MPS485" s="49"/>
      <c r="MPT485" s="49"/>
      <c r="MPU485" s="49"/>
      <c r="MPV485" s="49"/>
      <c r="MPW485" s="49"/>
      <c r="MPX485" s="49"/>
      <c r="MPY485" s="49"/>
      <c r="MPZ485" s="49"/>
      <c r="MQA485" s="49"/>
      <c r="MQB485" s="49"/>
      <c r="MQC485" s="49"/>
      <c r="MQD485" s="49"/>
      <c r="MQE485" s="49"/>
      <c r="MQF485" s="49"/>
      <c r="MQG485" s="49"/>
      <c r="MQH485" s="49"/>
      <c r="MQI485" s="49"/>
      <c r="MQJ485" s="49"/>
      <c r="MQK485" s="49"/>
      <c r="MQL485" s="49"/>
      <c r="MQM485" s="49"/>
      <c r="MQN485" s="49"/>
      <c r="MQO485" s="49"/>
      <c r="MQP485" s="49"/>
      <c r="MQQ485" s="49"/>
      <c r="MQR485" s="49"/>
      <c r="MQS485" s="49"/>
      <c r="MQT485" s="49"/>
      <c r="MQU485" s="49"/>
      <c r="MQV485" s="49"/>
      <c r="MQW485" s="49"/>
      <c r="MQX485" s="49"/>
      <c r="MQY485" s="49"/>
      <c r="MQZ485" s="49"/>
      <c r="MRA485" s="49"/>
      <c r="MRB485" s="49"/>
      <c r="MRC485" s="49"/>
      <c r="MRD485" s="49"/>
      <c r="MRE485" s="49"/>
      <c r="MRF485" s="49"/>
      <c r="MRG485" s="49"/>
      <c r="MRH485" s="49"/>
      <c r="MRI485" s="49"/>
      <c r="MRJ485" s="49"/>
      <c r="MRK485" s="49"/>
      <c r="MRL485" s="49"/>
      <c r="MRM485" s="49"/>
      <c r="MRN485" s="49"/>
      <c r="MRO485" s="49"/>
      <c r="MRP485" s="49"/>
      <c r="MRQ485" s="49"/>
      <c r="MRR485" s="49"/>
      <c r="MRS485" s="49"/>
      <c r="MRT485" s="49"/>
      <c r="MRU485" s="49"/>
      <c r="MRV485" s="49"/>
      <c r="MRW485" s="49"/>
      <c r="MRX485" s="49"/>
      <c r="MRY485" s="49"/>
      <c r="MRZ485" s="49"/>
      <c r="MSA485" s="49"/>
      <c r="MSB485" s="49"/>
      <c r="MSC485" s="49"/>
      <c r="MSD485" s="49"/>
      <c r="MSE485" s="49"/>
      <c r="MSF485" s="49"/>
      <c r="MSG485" s="49"/>
      <c r="MSH485" s="49"/>
      <c r="MSI485" s="49"/>
      <c r="MSJ485" s="49"/>
      <c r="MSK485" s="49"/>
      <c r="MSL485" s="49"/>
      <c r="MSM485" s="49"/>
      <c r="MSN485" s="49"/>
      <c r="MSO485" s="49"/>
      <c r="MSP485" s="49"/>
      <c r="MSQ485" s="49"/>
      <c r="MSR485" s="49"/>
      <c r="MSS485" s="49"/>
      <c r="MST485" s="49"/>
      <c r="MSU485" s="49"/>
      <c r="MSV485" s="49"/>
      <c r="MSW485" s="49"/>
      <c r="MSX485" s="49"/>
      <c r="MSY485" s="49"/>
      <c r="MSZ485" s="49"/>
      <c r="MTA485" s="49"/>
      <c r="MTB485" s="49"/>
      <c r="MTC485" s="49"/>
      <c r="MTD485" s="49"/>
      <c r="MTE485" s="49"/>
      <c r="MTF485" s="49"/>
      <c r="MTG485" s="49"/>
      <c r="MTH485" s="49"/>
      <c r="MTI485" s="49"/>
      <c r="MTJ485" s="49"/>
      <c r="MTK485" s="49"/>
      <c r="MTL485" s="49"/>
      <c r="MTM485" s="49"/>
      <c r="MTN485" s="49"/>
      <c r="MTO485" s="49"/>
      <c r="MTP485" s="49"/>
      <c r="MTQ485" s="49"/>
      <c r="MTR485" s="49"/>
      <c r="MTS485" s="49"/>
      <c r="MTT485" s="49"/>
      <c r="MTU485" s="49"/>
      <c r="MTV485" s="49"/>
      <c r="MTW485" s="49"/>
      <c r="MTX485" s="49"/>
      <c r="MTY485" s="49"/>
      <c r="MTZ485" s="49"/>
      <c r="MUA485" s="49"/>
      <c r="MUB485" s="49"/>
      <c r="MUC485" s="49"/>
      <c r="MUD485" s="49"/>
      <c r="MUE485" s="49"/>
      <c r="MUF485" s="49"/>
      <c r="MUG485" s="49"/>
      <c r="MUH485" s="49"/>
      <c r="MUI485" s="49"/>
      <c r="MUJ485" s="49"/>
      <c r="MUK485" s="49"/>
      <c r="MUL485" s="49"/>
      <c r="MUM485" s="49"/>
      <c r="MUN485" s="49"/>
      <c r="MUO485" s="49"/>
      <c r="MUP485" s="49"/>
      <c r="MUQ485" s="49"/>
      <c r="MUR485" s="49"/>
      <c r="MUS485" s="49"/>
      <c r="MUT485" s="49"/>
      <c r="MUU485" s="49"/>
      <c r="MUV485" s="49"/>
      <c r="MUW485" s="49"/>
      <c r="MUX485" s="49"/>
      <c r="MUY485" s="49"/>
      <c r="MUZ485" s="49"/>
      <c r="MVA485" s="49"/>
      <c r="MVB485" s="49"/>
      <c r="MVC485" s="49"/>
      <c r="MVD485" s="49"/>
      <c r="MVE485" s="49"/>
      <c r="MVF485" s="49"/>
      <c r="MVG485" s="49"/>
      <c r="MVH485" s="49"/>
      <c r="MVI485" s="49"/>
      <c r="MVJ485" s="49"/>
      <c r="MVK485" s="49"/>
      <c r="MVL485" s="49"/>
      <c r="MVM485" s="49"/>
      <c r="MVN485" s="49"/>
      <c r="MVO485" s="49"/>
      <c r="MVP485" s="49"/>
      <c r="MVQ485" s="49"/>
      <c r="MVR485" s="49"/>
      <c r="MVS485" s="49"/>
      <c r="MVT485" s="49"/>
      <c r="MVU485" s="49"/>
      <c r="MVV485" s="49"/>
      <c r="MVW485" s="49"/>
      <c r="MVX485" s="49"/>
      <c r="MVY485" s="49"/>
      <c r="MVZ485" s="49"/>
      <c r="MWA485" s="49"/>
      <c r="MWB485" s="49"/>
      <c r="MWC485" s="49"/>
      <c r="MWD485" s="49"/>
      <c r="MWE485" s="49"/>
      <c r="MWF485" s="49"/>
      <c r="MWG485" s="49"/>
      <c r="MWH485" s="49"/>
      <c r="MWI485" s="49"/>
      <c r="MWJ485" s="49"/>
      <c r="MWK485" s="49"/>
      <c r="MWL485" s="49"/>
      <c r="MWM485" s="49"/>
      <c r="MWN485" s="49"/>
      <c r="MWO485" s="49"/>
      <c r="MWP485" s="49"/>
      <c r="MWQ485" s="49"/>
      <c r="MWR485" s="49"/>
      <c r="MWS485" s="49"/>
      <c r="MWT485" s="49"/>
      <c r="MWU485" s="49"/>
      <c r="MWV485" s="49"/>
      <c r="MWW485" s="49"/>
      <c r="MWX485" s="49"/>
      <c r="MWY485" s="49"/>
      <c r="MWZ485" s="49"/>
      <c r="MXA485" s="49"/>
      <c r="MXB485" s="49"/>
      <c r="MXC485" s="49"/>
      <c r="MXD485" s="49"/>
      <c r="MXE485" s="49"/>
      <c r="MXF485" s="49"/>
      <c r="MXG485" s="49"/>
      <c r="MXH485" s="49"/>
      <c r="MXI485" s="49"/>
      <c r="MXJ485" s="49"/>
      <c r="MXK485" s="49"/>
      <c r="MXL485" s="49"/>
      <c r="MXM485" s="49"/>
      <c r="MXN485" s="49"/>
      <c r="MXO485" s="49"/>
      <c r="MXP485" s="49"/>
      <c r="MXQ485" s="49"/>
      <c r="MXR485" s="49"/>
      <c r="MXS485" s="49"/>
      <c r="MXT485" s="49"/>
      <c r="MXU485" s="49"/>
      <c r="MXV485" s="49"/>
      <c r="MXW485" s="49"/>
      <c r="MXX485" s="49"/>
      <c r="MXY485" s="49"/>
      <c r="MXZ485" s="49"/>
      <c r="MYA485" s="49"/>
      <c r="MYB485" s="49"/>
      <c r="MYC485" s="49"/>
      <c r="MYD485" s="49"/>
      <c r="MYE485" s="49"/>
      <c r="MYF485" s="49"/>
      <c r="MYG485" s="49"/>
      <c r="MYH485" s="49"/>
      <c r="MYI485" s="49"/>
      <c r="MYJ485" s="49"/>
      <c r="MYK485" s="49"/>
      <c r="MYL485" s="49"/>
      <c r="MYM485" s="49"/>
      <c r="MYN485" s="49"/>
      <c r="MYO485" s="49"/>
      <c r="MYP485" s="49"/>
      <c r="MYQ485" s="49"/>
      <c r="MYR485" s="49"/>
      <c r="MYS485" s="49"/>
      <c r="MYT485" s="49"/>
      <c r="MYU485" s="49"/>
      <c r="MYV485" s="49"/>
      <c r="MYW485" s="49"/>
      <c r="MYX485" s="49"/>
      <c r="MYY485" s="49"/>
      <c r="MYZ485" s="49"/>
      <c r="MZA485" s="49"/>
      <c r="MZB485" s="49"/>
      <c r="MZC485" s="49"/>
      <c r="MZD485" s="49"/>
      <c r="MZE485" s="49"/>
      <c r="MZF485" s="49"/>
      <c r="MZG485" s="49"/>
      <c r="MZH485" s="49"/>
      <c r="MZI485" s="49"/>
      <c r="MZJ485" s="49"/>
      <c r="MZK485" s="49"/>
      <c r="MZL485" s="49"/>
      <c r="MZM485" s="49"/>
      <c r="MZN485" s="49"/>
      <c r="MZO485" s="49"/>
      <c r="MZP485" s="49"/>
      <c r="MZQ485" s="49"/>
      <c r="MZR485" s="49"/>
      <c r="MZS485" s="49"/>
      <c r="MZT485" s="49"/>
      <c r="MZU485" s="49"/>
      <c r="MZV485" s="49"/>
      <c r="MZW485" s="49"/>
      <c r="MZX485" s="49"/>
      <c r="MZY485" s="49"/>
      <c r="MZZ485" s="49"/>
      <c r="NAA485" s="49"/>
      <c r="NAB485" s="49"/>
      <c r="NAC485" s="49"/>
      <c r="NAD485" s="49"/>
      <c r="NAE485" s="49"/>
      <c r="NAF485" s="49"/>
      <c r="NAG485" s="49"/>
      <c r="NAH485" s="49"/>
      <c r="NAI485" s="49"/>
      <c r="NAJ485" s="49"/>
      <c r="NAK485" s="49"/>
      <c r="NAL485" s="49"/>
      <c r="NAM485" s="49"/>
      <c r="NAN485" s="49"/>
      <c r="NAO485" s="49"/>
      <c r="NAP485" s="49"/>
      <c r="NAQ485" s="49"/>
      <c r="NAR485" s="49"/>
      <c r="NAS485" s="49"/>
      <c r="NAT485" s="49"/>
      <c r="NAU485" s="49"/>
      <c r="NAV485" s="49"/>
      <c r="NAW485" s="49"/>
      <c r="NAX485" s="49"/>
      <c r="NAY485" s="49"/>
      <c r="NAZ485" s="49"/>
      <c r="NBA485" s="49"/>
      <c r="NBB485" s="49"/>
      <c r="NBC485" s="49"/>
      <c r="NBD485" s="49"/>
      <c r="NBE485" s="49"/>
      <c r="NBF485" s="49"/>
      <c r="NBG485" s="49"/>
      <c r="NBH485" s="49"/>
      <c r="NBI485" s="49"/>
      <c r="NBJ485" s="49"/>
      <c r="NBK485" s="49"/>
      <c r="NBL485" s="49"/>
      <c r="NBM485" s="49"/>
      <c r="NBN485" s="49"/>
      <c r="NBO485" s="49"/>
      <c r="NBP485" s="49"/>
      <c r="NBQ485" s="49"/>
      <c r="NBR485" s="49"/>
      <c r="NBS485" s="49"/>
      <c r="NBT485" s="49"/>
      <c r="NBU485" s="49"/>
      <c r="NBV485" s="49"/>
      <c r="NBW485" s="49"/>
      <c r="NBX485" s="49"/>
      <c r="NBY485" s="49"/>
      <c r="NBZ485" s="49"/>
      <c r="NCA485" s="49"/>
      <c r="NCB485" s="49"/>
      <c r="NCC485" s="49"/>
      <c r="NCD485" s="49"/>
      <c r="NCE485" s="49"/>
      <c r="NCF485" s="49"/>
      <c r="NCG485" s="49"/>
      <c r="NCH485" s="49"/>
      <c r="NCI485" s="49"/>
      <c r="NCJ485" s="49"/>
      <c r="NCK485" s="49"/>
      <c r="NCL485" s="49"/>
      <c r="NCM485" s="49"/>
      <c r="NCN485" s="49"/>
      <c r="NCO485" s="49"/>
      <c r="NCP485" s="49"/>
      <c r="NCQ485" s="49"/>
      <c r="NCR485" s="49"/>
      <c r="NCS485" s="49"/>
      <c r="NCT485" s="49"/>
      <c r="NCU485" s="49"/>
      <c r="NCV485" s="49"/>
      <c r="NCW485" s="49"/>
      <c r="NCX485" s="49"/>
      <c r="NCY485" s="49"/>
      <c r="NCZ485" s="49"/>
      <c r="NDA485" s="49"/>
      <c r="NDB485" s="49"/>
      <c r="NDC485" s="49"/>
      <c r="NDD485" s="49"/>
      <c r="NDE485" s="49"/>
      <c r="NDF485" s="49"/>
      <c r="NDG485" s="49"/>
      <c r="NDH485" s="49"/>
      <c r="NDI485" s="49"/>
      <c r="NDJ485" s="49"/>
      <c r="NDK485" s="49"/>
      <c r="NDL485" s="49"/>
      <c r="NDM485" s="49"/>
      <c r="NDN485" s="49"/>
      <c r="NDO485" s="49"/>
      <c r="NDP485" s="49"/>
      <c r="NDQ485" s="49"/>
      <c r="NDR485" s="49"/>
      <c r="NDS485" s="49"/>
      <c r="NDT485" s="49"/>
      <c r="NDU485" s="49"/>
      <c r="NDV485" s="49"/>
      <c r="NDW485" s="49"/>
      <c r="NDX485" s="49"/>
      <c r="NDY485" s="49"/>
      <c r="NDZ485" s="49"/>
      <c r="NEA485" s="49"/>
      <c r="NEB485" s="49"/>
      <c r="NEC485" s="49"/>
      <c r="NED485" s="49"/>
      <c r="NEE485" s="49"/>
      <c r="NEF485" s="49"/>
      <c r="NEG485" s="49"/>
      <c r="NEH485" s="49"/>
      <c r="NEI485" s="49"/>
      <c r="NEJ485" s="49"/>
      <c r="NEK485" s="49"/>
      <c r="NEL485" s="49"/>
      <c r="NEM485" s="49"/>
      <c r="NEN485" s="49"/>
      <c r="NEO485" s="49"/>
      <c r="NEP485" s="49"/>
      <c r="NEQ485" s="49"/>
      <c r="NER485" s="49"/>
      <c r="NES485" s="49"/>
      <c r="NET485" s="49"/>
      <c r="NEU485" s="49"/>
      <c r="NEV485" s="49"/>
      <c r="NEW485" s="49"/>
      <c r="NEX485" s="49"/>
      <c r="NEY485" s="49"/>
      <c r="NEZ485" s="49"/>
      <c r="NFA485" s="49"/>
      <c r="NFB485" s="49"/>
      <c r="NFC485" s="49"/>
      <c r="NFD485" s="49"/>
      <c r="NFE485" s="49"/>
      <c r="NFF485" s="49"/>
      <c r="NFG485" s="49"/>
      <c r="NFH485" s="49"/>
      <c r="NFI485" s="49"/>
      <c r="NFJ485" s="49"/>
      <c r="NFK485" s="49"/>
      <c r="NFL485" s="49"/>
      <c r="NFM485" s="49"/>
      <c r="NFN485" s="49"/>
      <c r="NFO485" s="49"/>
      <c r="NFP485" s="49"/>
      <c r="NFQ485" s="49"/>
      <c r="NFR485" s="49"/>
      <c r="NFS485" s="49"/>
      <c r="NFT485" s="49"/>
      <c r="NFU485" s="49"/>
      <c r="NFV485" s="49"/>
      <c r="NFW485" s="49"/>
      <c r="NFX485" s="49"/>
      <c r="NFY485" s="49"/>
      <c r="NFZ485" s="49"/>
      <c r="NGA485" s="49"/>
      <c r="NGB485" s="49"/>
      <c r="NGC485" s="49"/>
      <c r="NGD485" s="49"/>
      <c r="NGE485" s="49"/>
      <c r="NGF485" s="49"/>
      <c r="NGG485" s="49"/>
      <c r="NGH485" s="49"/>
      <c r="NGI485" s="49"/>
      <c r="NGJ485" s="49"/>
      <c r="NGK485" s="49"/>
      <c r="NGL485" s="49"/>
      <c r="NGM485" s="49"/>
      <c r="NGN485" s="49"/>
      <c r="NGO485" s="49"/>
      <c r="NGP485" s="49"/>
      <c r="NGQ485" s="49"/>
      <c r="NGR485" s="49"/>
      <c r="NGS485" s="49"/>
      <c r="NGT485" s="49"/>
      <c r="NGU485" s="49"/>
      <c r="NGV485" s="49"/>
      <c r="NGW485" s="49"/>
      <c r="NGX485" s="49"/>
      <c r="NGY485" s="49"/>
      <c r="NGZ485" s="49"/>
      <c r="NHA485" s="49"/>
      <c r="NHB485" s="49"/>
      <c r="NHC485" s="49"/>
      <c r="NHD485" s="49"/>
      <c r="NHE485" s="49"/>
      <c r="NHF485" s="49"/>
      <c r="NHG485" s="49"/>
      <c r="NHH485" s="49"/>
      <c r="NHI485" s="49"/>
      <c r="NHJ485" s="49"/>
      <c r="NHK485" s="49"/>
      <c r="NHL485" s="49"/>
      <c r="NHM485" s="49"/>
      <c r="NHN485" s="49"/>
      <c r="NHO485" s="49"/>
      <c r="NHP485" s="49"/>
      <c r="NHQ485" s="49"/>
      <c r="NHR485" s="49"/>
      <c r="NHS485" s="49"/>
      <c r="NHT485" s="49"/>
      <c r="NHU485" s="49"/>
      <c r="NHV485" s="49"/>
      <c r="NHW485" s="49"/>
      <c r="NHX485" s="49"/>
      <c r="NHY485" s="49"/>
      <c r="NHZ485" s="49"/>
      <c r="NIA485" s="49"/>
      <c r="NIB485" s="49"/>
      <c r="NIC485" s="49"/>
      <c r="NID485" s="49"/>
      <c r="NIE485" s="49"/>
      <c r="NIF485" s="49"/>
      <c r="NIG485" s="49"/>
      <c r="NIH485" s="49"/>
      <c r="NII485" s="49"/>
      <c r="NIJ485" s="49"/>
      <c r="NIK485" s="49"/>
      <c r="NIL485" s="49"/>
      <c r="NIM485" s="49"/>
      <c r="NIN485" s="49"/>
      <c r="NIO485" s="49"/>
      <c r="NIP485" s="49"/>
      <c r="NIQ485" s="49"/>
      <c r="NIR485" s="49"/>
      <c r="NIS485" s="49"/>
      <c r="NIT485" s="49"/>
      <c r="NIU485" s="49"/>
      <c r="NIV485" s="49"/>
      <c r="NIW485" s="49"/>
      <c r="NIX485" s="49"/>
      <c r="NIY485" s="49"/>
      <c r="NIZ485" s="49"/>
      <c r="NJA485" s="49"/>
      <c r="NJB485" s="49"/>
      <c r="NJC485" s="49"/>
      <c r="NJD485" s="49"/>
      <c r="NJE485" s="49"/>
      <c r="NJF485" s="49"/>
      <c r="NJG485" s="49"/>
      <c r="NJH485" s="49"/>
      <c r="NJI485" s="49"/>
      <c r="NJJ485" s="49"/>
      <c r="NJK485" s="49"/>
      <c r="NJL485" s="49"/>
      <c r="NJM485" s="49"/>
      <c r="NJN485" s="49"/>
      <c r="NJO485" s="49"/>
      <c r="NJP485" s="49"/>
      <c r="NJQ485" s="49"/>
      <c r="NJR485" s="49"/>
      <c r="NJS485" s="49"/>
      <c r="NJT485" s="49"/>
      <c r="NJU485" s="49"/>
      <c r="NJV485" s="49"/>
      <c r="NJW485" s="49"/>
      <c r="NJX485" s="49"/>
      <c r="NJY485" s="49"/>
      <c r="NJZ485" s="49"/>
      <c r="NKA485" s="49"/>
      <c r="NKB485" s="49"/>
      <c r="NKC485" s="49"/>
      <c r="NKD485" s="49"/>
      <c r="NKE485" s="49"/>
      <c r="NKF485" s="49"/>
      <c r="NKG485" s="49"/>
      <c r="NKH485" s="49"/>
      <c r="NKI485" s="49"/>
      <c r="NKJ485" s="49"/>
      <c r="NKK485" s="49"/>
      <c r="NKL485" s="49"/>
      <c r="NKM485" s="49"/>
      <c r="NKN485" s="49"/>
      <c r="NKO485" s="49"/>
      <c r="NKP485" s="49"/>
      <c r="NKQ485" s="49"/>
      <c r="NKR485" s="49"/>
      <c r="NKS485" s="49"/>
      <c r="NKT485" s="49"/>
      <c r="NKU485" s="49"/>
      <c r="NKV485" s="49"/>
      <c r="NKW485" s="49"/>
      <c r="NKX485" s="49"/>
      <c r="NKY485" s="49"/>
      <c r="NKZ485" s="49"/>
      <c r="NLA485" s="49"/>
      <c r="NLB485" s="49"/>
      <c r="NLC485" s="49"/>
      <c r="NLD485" s="49"/>
      <c r="NLE485" s="49"/>
      <c r="NLF485" s="49"/>
      <c r="NLG485" s="49"/>
      <c r="NLH485" s="49"/>
      <c r="NLI485" s="49"/>
      <c r="NLJ485" s="49"/>
      <c r="NLK485" s="49"/>
      <c r="NLL485" s="49"/>
      <c r="NLM485" s="49"/>
      <c r="NLN485" s="49"/>
      <c r="NLO485" s="49"/>
      <c r="NLP485" s="49"/>
      <c r="NLQ485" s="49"/>
      <c r="NLR485" s="49"/>
      <c r="NLS485" s="49"/>
      <c r="NLT485" s="49"/>
      <c r="NLU485" s="49"/>
      <c r="NLV485" s="49"/>
      <c r="NLW485" s="49"/>
      <c r="NLX485" s="49"/>
      <c r="NLY485" s="49"/>
      <c r="NLZ485" s="49"/>
      <c r="NMA485" s="49"/>
      <c r="NMB485" s="49"/>
      <c r="NMC485" s="49"/>
      <c r="NMD485" s="49"/>
      <c r="NME485" s="49"/>
      <c r="NMF485" s="49"/>
      <c r="NMG485" s="49"/>
      <c r="NMH485" s="49"/>
      <c r="NMI485" s="49"/>
      <c r="NMJ485" s="49"/>
      <c r="NMK485" s="49"/>
      <c r="NML485" s="49"/>
      <c r="NMM485" s="49"/>
      <c r="NMN485" s="49"/>
      <c r="NMO485" s="49"/>
      <c r="NMP485" s="49"/>
      <c r="NMQ485" s="49"/>
      <c r="NMR485" s="49"/>
      <c r="NMS485" s="49"/>
      <c r="NMT485" s="49"/>
      <c r="NMU485" s="49"/>
      <c r="NMV485" s="49"/>
      <c r="NMW485" s="49"/>
      <c r="NMX485" s="49"/>
      <c r="NMY485" s="49"/>
      <c r="NMZ485" s="49"/>
      <c r="NNA485" s="49"/>
      <c r="NNB485" s="49"/>
      <c r="NNC485" s="49"/>
      <c r="NND485" s="49"/>
      <c r="NNE485" s="49"/>
      <c r="NNF485" s="49"/>
      <c r="NNG485" s="49"/>
      <c r="NNH485" s="49"/>
      <c r="NNI485" s="49"/>
      <c r="NNJ485" s="49"/>
      <c r="NNK485" s="49"/>
      <c r="NNL485" s="49"/>
      <c r="NNM485" s="49"/>
      <c r="NNN485" s="49"/>
      <c r="NNO485" s="49"/>
      <c r="NNP485" s="49"/>
      <c r="NNQ485" s="49"/>
      <c r="NNR485" s="49"/>
      <c r="NNS485" s="49"/>
      <c r="NNT485" s="49"/>
      <c r="NNU485" s="49"/>
      <c r="NNV485" s="49"/>
      <c r="NNW485" s="49"/>
      <c r="NNX485" s="49"/>
      <c r="NNY485" s="49"/>
      <c r="NNZ485" s="49"/>
      <c r="NOA485" s="49"/>
      <c r="NOB485" s="49"/>
      <c r="NOC485" s="49"/>
      <c r="NOD485" s="49"/>
      <c r="NOE485" s="49"/>
      <c r="NOF485" s="49"/>
      <c r="NOG485" s="49"/>
      <c r="NOH485" s="49"/>
      <c r="NOI485" s="49"/>
      <c r="NOJ485" s="49"/>
      <c r="NOK485" s="49"/>
      <c r="NOL485" s="49"/>
      <c r="NOM485" s="49"/>
      <c r="NON485" s="49"/>
      <c r="NOO485" s="49"/>
      <c r="NOP485" s="49"/>
      <c r="NOQ485" s="49"/>
      <c r="NOR485" s="49"/>
      <c r="NOS485" s="49"/>
      <c r="NOT485" s="49"/>
      <c r="NOU485" s="49"/>
      <c r="NOV485" s="49"/>
      <c r="NOW485" s="49"/>
      <c r="NOX485" s="49"/>
      <c r="NOY485" s="49"/>
      <c r="NOZ485" s="49"/>
      <c r="NPA485" s="49"/>
      <c r="NPB485" s="49"/>
      <c r="NPC485" s="49"/>
      <c r="NPD485" s="49"/>
      <c r="NPE485" s="49"/>
      <c r="NPF485" s="49"/>
      <c r="NPG485" s="49"/>
      <c r="NPH485" s="49"/>
      <c r="NPI485" s="49"/>
      <c r="NPJ485" s="49"/>
      <c r="NPK485" s="49"/>
      <c r="NPL485" s="49"/>
      <c r="NPM485" s="49"/>
      <c r="NPN485" s="49"/>
      <c r="NPO485" s="49"/>
      <c r="NPP485" s="49"/>
      <c r="NPQ485" s="49"/>
      <c r="NPR485" s="49"/>
      <c r="NPS485" s="49"/>
      <c r="NPT485" s="49"/>
      <c r="NPU485" s="49"/>
      <c r="NPV485" s="49"/>
      <c r="NPW485" s="49"/>
      <c r="NPX485" s="49"/>
      <c r="NPY485" s="49"/>
      <c r="NPZ485" s="49"/>
      <c r="NQA485" s="49"/>
      <c r="NQB485" s="49"/>
      <c r="NQC485" s="49"/>
      <c r="NQD485" s="49"/>
      <c r="NQE485" s="49"/>
      <c r="NQF485" s="49"/>
      <c r="NQG485" s="49"/>
      <c r="NQH485" s="49"/>
      <c r="NQI485" s="49"/>
      <c r="NQJ485" s="49"/>
      <c r="NQK485" s="49"/>
      <c r="NQL485" s="49"/>
      <c r="NQM485" s="49"/>
      <c r="NQN485" s="49"/>
      <c r="NQO485" s="49"/>
      <c r="NQP485" s="49"/>
      <c r="NQQ485" s="49"/>
      <c r="NQR485" s="49"/>
      <c r="NQS485" s="49"/>
      <c r="NQT485" s="49"/>
      <c r="NQU485" s="49"/>
      <c r="NQV485" s="49"/>
      <c r="NQW485" s="49"/>
      <c r="NQX485" s="49"/>
      <c r="NQY485" s="49"/>
      <c r="NQZ485" s="49"/>
      <c r="NRA485" s="49"/>
      <c r="NRB485" s="49"/>
      <c r="NRC485" s="49"/>
      <c r="NRD485" s="49"/>
      <c r="NRE485" s="49"/>
      <c r="NRF485" s="49"/>
      <c r="NRG485" s="49"/>
      <c r="NRH485" s="49"/>
      <c r="NRI485" s="49"/>
      <c r="NRJ485" s="49"/>
      <c r="NRK485" s="49"/>
      <c r="NRL485" s="49"/>
      <c r="NRM485" s="49"/>
      <c r="NRN485" s="49"/>
      <c r="NRO485" s="49"/>
      <c r="NRP485" s="49"/>
      <c r="NRQ485" s="49"/>
      <c r="NRR485" s="49"/>
      <c r="NRS485" s="49"/>
      <c r="NRT485" s="49"/>
      <c r="NRU485" s="49"/>
      <c r="NRV485" s="49"/>
      <c r="NRW485" s="49"/>
      <c r="NRX485" s="49"/>
      <c r="NRY485" s="49"/>
      <c r="NRZ485" s="49"/>
      <c r="NSA485" s="49"/>
      <c r="NSB485" s="49"/>
      <c r="NSC485" s="49"/>
      <c r="NSD485" s="49"/>
      <c r="NSE485" s="49"/>
      <c r="NSF485" s="49"/>
      <c r="NSG485" s="49"/>
      <c r="NSH485" s="49"/>
      <c r="NSI485" s="49"/>
      <c r="NSJ485" s="49"/>
      <c r="NSK485" s="49"/>
      <c r="NSL485" s="49"/>
      <c r="NSM485" s="49"/>
      <c r="NSN485" s="49"/>
      <c r="NSO485" s="49"/>
      <c r="NSP485" s="49"/>
      <c r="NSQ485" s="49"/>
      <c r="NSR485" s="49"/>
      <c r="NSS485" s="49"/>
      <c r="NST485" s="49"/>
      <c r="NSU485" s="49"/>
      <c r="NSV485" s="49"/>
      <c r="NSW485" s="49"/>
      <c r="NSX485" s="49"/>
      <c r="NSY485" s="49"/>
      <c r="NSZ485" s="49"/>
      <c r="NTA485" s="49"/>
      <c r="NTB485" s="49"/>
      <c r="NTC485" s="49"/>
      <c r="NTD485" s="49"/>
      <c r="NTE485" s="49"/>
      <c r="NTF485" s="49"/>
      <c r="NTG485" s="49"/>
      <c r="NTH485" s="49"/>
      <c r="NTI485" s="49"/>
      <c r="NTJ485" s="49"/>
      <c r="NTK485" s="49"/>
      <c r="NTL485" s="49"/>
      <c r="NTM485" s="49"/>
      <c r="NTN485" s="49"/>
      <c r="NTO485" s="49"/>
      <c r="NTP485" s="49"/>
      <c r="NTQ485" s="49"/>
      <c r="NTR485" s="49"/>
      <c r="NTS485" s="49"/>
      <c r="NTT485" s="49"/>
      <c r="NTU485" s="49"/>
      <c r="NTV485" s="49"/>
      <c r="NTW485" s="49"/>
      <c r="NTX485" s="49"/>
      <c r="NTY485" s="49"/>
      <c r="NTZ485" s="49"/>
      <c r="NUA485" s="49"/>
      <c r="NUB485" s="49"/>
      <c r="NUC485" s="49"/>
      <c r="NUD485" s="49"/>
      <c r="NUE485" s="49"/>
      <c r="NUF485" s="49"/>
      <c r="NUG485" s="49"/>
      <c r="NUH485" s="49"/>
      <c r="NUI485" s="49"/>
      <c r="NUJ485" s="49"/>
      <c r="NUK485" s="49"/>
      <c r="NUL485" s="49"/>
      <c r="NUM485" s="49"/>
      <c r="NUN485" s="49"/>
      <c r="NUO485" s="49"/>
      <c r="NUP485" s="49"/>
      <c r="NUQ485" s="49"/>
      <c r="NUR485" s="49"/>
      <c r="NUS485" s="49"/>
      <c r="NUT485" s="49"/>
      <c r="NUU485" s="49"/>
      <c r="NUV485" s="49"/>
      <c r="NUW485" s="49"/>
      <c r="NUX485" s="49"/>
      <c r="NUY485" s="49"/>
      <c r="NUZ485" s="49"/>
      <c r="NVA485" s="49"/>
      <c r="NVB485" s="49"/>
      <c r="NVC485" s="49"/>
      <c r="NVD485" s="49"/>
      <c r="NVE485" s="49"/>
      <c r="NVF485" s="49"/>
      <c r="NVG485" s="49"/>
      <c r="NVH485" s="49"/>
      <c r="NVI485" s="49"/>
      <c r="NVJ485" s="49"/>
      <c r="NVK485" s="49"/>
      <c r="NVL485" s="49"/>
      <c r="NVM485" s="49"/>
      <c r="NVN485" s="49"/>
      <c r="NVO485" s="49"/>
      <c r="NVP485" s="49"/>
      <c r="NVQ485" s="49"/>
      <c r="NVR485" s="49"/>
      <c r="NVS485" s="49"/>
      <c r="NVT485" s="49"/>
      <c r="NVU485" s="49"/>
      <c r="NVV485" s="49"/>
      <c r="NVW485" s="49"/>
      <c r="NVX485" s="49"/>
      <c r="NVY485" s="49"/>
      <c r="NVZ485" s="49"/>
      <c r="NWA485" s="49"/>
      <c r="NWB485" s="49"/>
      <c r="NWC485" s="49"/>
      <c r="NWD485" s="49"/>
      <c r="NWE485" s="49"/>
      <c r="NWF485" s="49"/>
      <c r="NWG485" s="49"/>
      <c r="NWH485" s="49"/>
      <c r="NWI485" s="49"/>
      <c r="NWJ485" s="49"/>
      <c r="NWK485" s="49"/>
      <c r="NWL485" s="49"/>
      <c r="NWM485" s="49"/>
      <c r="NWN485" s="49"/>
      <c r="NWO485" s="49"/>
      <c r="NWP485" s="49"/>
      <c r="NWQ485" s="49"/>
      <c r="NWR485" s="49"/>
      <c r="NWS485" s="49"/>
      <c r="NWT485" s="49"/>
      <c r="NWU485" s="49"/>
      <c r="NWV485" s="49"/>
      <c r="NWW485" s="49"/>
      <c r="NWX485" s="49"/>
      <c r="NWY485" s="49"/>
      <c r="NWZ485" s="49"/>
      <c r="NXA485" s="49"/>
      <c r="NXB485" s="49"/>
      <c r="NXC485" s="49"/>
      <c r="NXD485" s="49"/>
      <c r="NXE485" s="49"/>
      <c r="NXF485" s="49"/>
      <c r="NXG485" s="49"/>
      <c r="NXH485" s="49"/>
      <c r="NXI485" s="49"/>
      <c r="NXJ485" s="49"/>
      <c r="NXK485" s="49"/>
      <c r="NXL485" s="49"/>
      <c r="NXM485" s="49"/>
      <c r="NXN485" s="49"/>
      <c r="NXO485" s="49"/>
      <c r="NXP485" s="49"/>
      <c r="NXQ485" s="49"/>
      <c r="NXR485" s="49"/>
      <c r="NXS485" s="49"/>
      <c r="NXT485" s="49"/>
      <c r="NXU485" s="49"/>
      <c r="NXV485" s="49"/>
      <c r="NXW485" s="49"/>
      <c r="NXX485" s="49"/>
      <c r="NXY485" s="49"/>
      <c r="NXZ485" s="49"/>
      <c r="NYA485" s="49"/>
      <c r="NYB485" s="49"/>
      <c r="NYC485" s="49"/>
      <c r="NYD485" s="49"/>
      <c r="NYE485" s="49"/>
      <c r="NYF485" s="49"/>
      <c r="NYG485" s="49"/>
      <c r="NYH485" s="49"/>
      <c r="NYI485" s="49"/>
      <c r="NYJ485" s="49"/>
      <c r="NYK485" s="49"/>
      <c r="NYL485" s="49"/>
      <c r="NYM485" s="49"/>
      <c r="NYN485" s="49"/>
      <c r="NYO485" s="49"/>
      <c r="NYP485" s="49"/>
      <c r="NYQ485" s="49"/>
      <c r="NYR485" s="49"/>
      <c r="NYS485" s="49"/>
      <c r="NYT485" s="49"/>
      <c r="NYU485" s="49"/>
      <c r="NYV485" s="49"/>
      <c r="NYW485" s="49"/>
      <c r="NYX485" s="49"/>
      <c r="NYY485" s="49"/>
      <c r="NYZ485" s="49"/>
      <c r="NZA485" s="49"/>
      <c r="NZB485" s="49"/>
      <c r="NZC485" s="49"/>
      <c r="NZD485" s="49"/>
      <c r="NZE485" s="49"/>
      <c r="NZF485" s="49"/>
      <c r="NZG485" s="49"/>
      <c r="NZH485" s="49"/>
      <c r="NZI485" s="49"/>
      <c r="NZJ485" s="49"/>
      <c r="NZK485" s="49"/>
      <c r="NZL485" s="49"/>
      <c r="NZM485" s="49"/>
      <c r="NZN485" s="49"/>
      <c r="NZO485" s="49"/>
      <c r="NZP485" s="49"/>
      <c r="NZQ485" s="49"/>
      <c r="NZR485" s="49"/>
      <c r="NZS485" s="49"/>
      <c r="NZT485" s="49"/>
      <c r="NZU485" s="49"/>
      <c r="NZV485" s="49"/>
      <c r="NZW485" s="49"/>
      <c r="NZX485" s="49"/>
      <c r="NZY485" s="49"/>
      <c r="NZZ485" s="49"/>
      <c r="OAA485" s="49"/>
      <c r="OAB485" s="49"/>
      <c r="OAC485" s="49"/>
      <c r="OAD485" s="49"/>
      <c r="OAE485" s="49"/>
      <c r="OAF485" s="49"/>
      <c r="OAG485" s="49"/>
      <c r="OAH485" s="49"/>
      <c r="OAI485" s="49"/>
      <c r="OAJ485" s="49"/>
      <c r="OAK485" s="49"/>
      <c r="OAL485" s="49"/>
      <c r="OAM485" s="49"/>
      <c r="OAN485" s="49"/>
      <c r="OAO485" s="49"/>
      <c r="OAP485" s="49"/>
      <c r="OAQ485" s="49"/>
      <c r="OAR485" s="49"/>
      <c r="OAS485" s="49"/>
      <c r="OAT485" s="49"/>
      <c r="OAU485" s="49"/>
      <c r="OAV485" s="49"/>
      <c r="OAW485" s="49"/>
      <c r="OAX485" s="49"/>
      <c r="OAY485" s="49"/>
      <c r="OAZ485" s="49"/>
      <c r="OBA485" s="49"/>
      <c r="OBB485" s="49"/>
      <c r="OBC485" s="49"/>
      <c r="OBD485" s="49"/>
      <c r="OBE485" s="49"/>
      <c r="OBF485" s="49"/>
      <c r="OBG485" s="49"/>
      <c r="OBH485" s="49"/>
      <c r="OBI485" s="49"/>
      <c r="OBJ485" s="49"/>
      <c r="OBK485" s="49"/>
      <c r="OBL485" s="49"/>
      <c r="OBM485" s="49"/>
      <c r="OBN485" s="49"/>
      <c r="OBO485" s="49"/>
      <c r="OBP485" s="49"/>
      <c r="OBQ485" s="49"/>
      <c r="OBR485" s="49"/>
      <c r="OBS485" s="49"/>
      <c r="OBT485" s="49"/>
      <c r="OBU485" s="49"/>
      <c r="OBV485" s="49"/>
      <c r="OBW485" s="49"/>
      <c r="OBX485" s="49"/>
      <c r="OBY485" s="49"/>
      <c r="OBZ485" s="49"/>
      <c r="OCA485" s="49"/>
      <c r="OCB485" s="49"/>
      <c r="OCC485" s="49"/>
      <c r="OCD485" s="49"/>
      <c r="OCE485" s="49"/>
      <c r="OCF485" s="49"/>
      <c r="OCG485" s="49"/>
      <c r="OCH485" s="49"/>
      <c r="OCI485" s="49"/>
      <c r="OCJ485" s="49"/>
      <c r="OCK485" s="49"/>
      <c r="OCL485" s="49"/>
      <c r="OCM485" s="49"/>
      <c r="OCN485" s="49"/>
      <c r="OCO485" s="49"/>
      <c r="OCP485" s="49"/>
      <c r="OCQ485" s="49"/>
      <c r="OCR485" s="49"/>
      <c r="OCS485" s="49"/>
      <c r="OCT485" s="49"/>
      <c r="OCU485" s="49"/>
      <c r="OCV485" s="49"/>
      <c r="OCW485" s="49"/>
      <c r="OCX485" s="49"/>
      <c r="OCY485" s="49"/>
      <c r="OCZ485" s="49"/>
      <c r="ODA485" s="49"/>
      <c r="ODB485" s="49"/>
      <c r="ODC485" s="49"/>
      <c r="ODD485" s="49"/>
      <c r="ODE485" s="49"/>
      <c r="ODF485" s="49"/>
      <c r="ODG485" s="49"/>
      <c r="ODH485" s="49"/>
      <c r="ODI485" s="49"/>
      <c r="ODJ485" s="49"/>
      <c r="ODK485" s="49"/>
      <c r="ODL485" s="49"/>
      <c r="ODM485" s="49"/>
      <c r="ODN485" s="49"/>
      <c r="ODO485" s="49"/>
      <c r="ODP485" s="49"/>
      <c r="ODQ485" s="49"/>
      <c r="ODR485" s="49"/>
      <c r="ODS485" s="49"/>
      <c r="ODT485" s="49"/>
      <c r="ODU485" s="49"/>
      <c r="ODV485" s="49"/>
      <c r="ODW485" s="49"/>
      <c r="ODX485" s="49"/>
      <c r="ODY485" s="49"/>
      <c r="ODZ485" s="49"/>
      <c r="OEA485" s="49"/>
      <c r="OEB485" s="49"/>
      <c r="OEC485" s="49"/>
      <c r="OED485" s="49"/>
      <c r="OEE485" s="49"/>
      <c r="OEF485" s="49"/>
      <c r="OEG485" s="49"/>
      <c r="OEH485" s="49"/>
      <c r="OEI485" s="49"/>
      <c r="OEJ485" s="49"/>
      <c r="OEK485" s="49"/>
      <c r="OEL485" s="49"/>
      <c r="OEM485" s="49"/>
      <c r="OEN485" s="49"/>
      <c r="OEO485" s="49"/>
      <c r="OEP485" s="49"/>
      <c r="OEQ485" s="49"/>
      <c r="OER485" s="49"/>
      <c r="OES485" s="49"/>
      <c r="OET485" s="49"/>
      <c r="OEU485" s="49"/>
      <c r="OEV485" s="49"/>
      <c r="OEW485" s="49"/>
      <c r="OEX485" s="49"/>
      <c r="OEY485" s="49"/>
      <c r="OEZ485" s="49"/>
      <c r="OFA485" s="49"/>
      <c r="OFB485" s="49"/>
      <c r="OFC485" s="49"/>
      <c r="OFD485" s="49"/>
      <c r="OFE485" s="49"/>
      <c r="OFF485" s="49"/>
      <c r="OFG485" s="49"/>
      <c r="OFH485" s="49"/>
      <c r="OFI485" s="49"/>
      <c r="OFJ485" s="49"/>
      <c r="OFK485" s="49"/>
      <c r="OFL485" s="49"/>
      <c r="OFM485" s="49"/>
      <c r="OFN485" s="49"/>
      <c r="OFO485" s="49"/>
      <c r="OFP485" s="49"/>
      <c r="OFQ485" s="49"/>
      <c r="OFR485" s="49"/>
      <c r="OFS485" s="49"/>
      <c r="OFT485" s="49"/>
      <c r="OFU485" s="49"/>
      <c r="OFV485" s="49"/>
      <c r="OFW485" s="49"/>
      <c r="OFX485" s="49"/>
      <c r="OFY485" s="49"/>
      <c r="OFZ485" s="49"/>
      <c r="OGA485" s="49"/>
      <c r="OGB485" s="49"/>
      <c r="OGC485" s="49"/>
      <c r="OGD485" s="49"/>
      <c r="OGE485" s="49"/>
      <c r="OGF485" s="49"/>
      <c r="OGG485" s="49"/>
      <c r="OGH485" s="49"/>
      <c r="OGI485" s="49"/>
      <c r="OGJ485" s="49"/>
      <c r="OGK485" s="49"/>
      <c r="OGL485" s="49"/>
      <c r="OGM485" s="49"/>
      <c r="OGN485" s="49"/>
      <c r="OGO485" s="49"/>
      <c r="OGP485" s="49"/>
      <c r="OGQ485" s="49"/>
      <c r="OGR485" s="49"/>
      <c r="OGS485" s="49"/>
      <c r="OGT485" s="49"/>
      <c r="OGU485" s="49"/>
      <c r="OGV485" s="49"/>
      <c r="OGW485" s="49"/>
      <c r="OGX485" s="49"/>
      <c r="OGY485" s="49"/>
      <c r="OGZ485" s="49"/>
      <c r="OHA485" s="49"/>
      <c r="OHB485" s="49"/>
      <c r="OHC485" s="49"/>
      <c r="OHD485" s="49"/>
      <c r="OHE485" s="49"/>
      <c r="OHF485" s="49"/>
      <c r="OHG485" s="49"/>
      <c r="OHH485" s="49"/>
      <c r="OHI485" s="49"/>
      <c r="OHJ485" s="49"/>
      <c r="OHK485" s="49"/>
      <c r="OHL485" s="49"/>
      <c r="OHM485" s="49"/>
      <c r="OHN485" s="49"/>
      <c r="OHO485" s="49"/>
      <c r="OHP485" s="49"/>
      <c r="OHQ485" s="49"/>
      <c r="OHR485" s="49"/>
      <c r="OHS485" s="49"/>
      <c r="OHT485" s="49"/>
      <c r="OHU485" s="49"/>
      <c r="OHV485" s="49"/>
      <c r="OHW485" s="49"/>
      <c r="OHX485" s="49"/>
      <c r="OHY485" s="49"/>
      <c r="OHZ485" s="49"/>
      <c r="OIA485" s="49"/>
      <c r="OIB485" s="49"/>
      <c r="OIC485" s="49"/>
      <c r="OID485" s="49"/>
      <c r="OIE485" s="49"/>
      <c r="OIF485" s="49"/>
      <c r="OIG485" s="49"/>
      <c r="OIH485" s="49"/>
      <c r="OII485" s="49"/>
      <c r="OIJ485" s="49"/>
      <c r="OIK485" s="49"/>
      <c r="OIL485" s="49"/>
      <c r="OIM485" s="49"/>
      <c r="OIN485" s="49"/>
      <c r="OIO485" s="49"/>
      <c r="OIP485" s="49"/>
      <c r="OIQ485" s="49"/>
      <c r="OIR485" s="49"/>
      <c r="OIS485" s="49"/>
      <c r="OIT485" s="49"/>
      <c r="OIU485" s="49"/>
      <c r="OIV485" s="49"/>
      <c r="OIW485" s="49"/>
      <c r="OIX485" s="49"/>
      <c r="OIY485" s="49"/>
      <c r="OIZ485" s="49"/>
      <c r="OJA485" s="49"/>
      <c r="OJB485" s="49"/>
      <c r="OJC485" s="49"/>
      <c r="OJD485" s="49"/>
      <c r="OJE485" s="49"/>
      <c r="OJF485" s="49"/>
      <c r="OJG485" s="49"/>
      <c r="OJH485" s="49"/>
      <c r="OJI485" s="49"/>
      <c r="OJJ485" s="49"/>
      <c r="OJK485" s="49"/>
      <c r="OJL485" s="49"/>
      <c r="OJM485" s="49"/>
      <c r="OJN485" s="49"/>
      <c r="OJO485" s="49"/>
      <c r="OJP485" s="49"/>
      <c r="OJQ485" s="49"/>
      <c r="OJR485" s="49"/>
      <c r="OJS485" s="49"/>
      <c r="OJT485" s="49"/>
      <c r="OJU485" s="49"/>
      <c r="OJV485" s="49"/>
      <c r="OJW485" s="49"/>
      <c r="OJX485" s="49"/>
      <c r="OJY485" s="49"/>
      <c r="OJZ485" s="49"/>
      <c r="OKA485" s="49"/>
      <c r="OKB485" s="49"/>
      <c r="OKC485" s="49"/>
      <c r="OKD485" s="49"/>
      <c r="OKE485" s="49"/>
      <c r="OKF485" s="49"/>
      <c r="OKG485" s="49"/>
      <c r="OKH485" s="49"/>
      <c r="OKI485" s="49"/>
      <c r="OKJ485" s="49"/>
      <c r="OKK485" s="49"/>
      <c r="OKL485" s="49"/>
      <c r="OKM485" s="49"/>
      <c r="OKN485" s="49"/>
      <c r="OKO485" s="49"/>
      <c r="OKP485" s="49"/>
      <c r="OKQ485" s="49"/>
      <c r="OKR485" s="49"/>
      <c r="OKS485" s="49"/>
      <c r="OKT485" s="49"/>
      <c r="OKU485" s="49"/>
      <c r="OKV485" s="49"/>
      <c r="OKW485" s="49"/>
      <c r="OKX485" s="49"/>
      <c r="OKY485" s="49"/>
      <c r="OKZ485" s="49"/>
      <c r="OLA485" s="49"/>
      <c r="OLB485" s="49"/>
      <c r="OLC485" s="49"/>
      <c r="OLD485" s="49"/>
      <c r="OLE485" s="49"/>
      <c r="OLF485" s="49"/>
      <c r="OLG485" s="49"/>
      <c r="OLH485" s="49"/>
      <c r="OLI485" s="49"/>
      <c r="OLJ485" s="49"/>
      <c r="OLK485" s="49"/>
      <c r="OLL485" s="49"/>
      <c r="OLM485" s="49"/>
      <c r="OLN485" s="49"/>
      <c r="OLO485" s="49"/>
      <c r="OLP485" s="49"/>
      <c r="OLQ485" s="49"/>
      <c r="OLR485" s="49"/>
      <c r="OLS485" s="49"/>
      <c r="OLT485" s="49"/>
      <c r="OLU485" s="49"/>
      <c r="OLV485" s="49"/>
      <c r="OLW485" s="49"/>
      <c r="OLX485" s="49"/>
      <c r="OLY485" s="49"/>
      <c r="OLZ485" s="49"/>
      <c r="OMA485" s="49"/>
      <c r="OMB485" s="49"/>
      <c r="OMC485" s="49"/>
      <c r="OMD485" s="49"/>
      <c r="OME485" s="49"/>
      <c r="OMF485" s="49"/>
      <c r="OMG485" s="49"/>
      <c r="OMH485" s="49"/>
      <c r="OMI485" s="49"/>
      <c r="OMJ485" s="49"/>
      <c r="OMK485" s="49"/>
      <c r="OML485" s="49"/>
      <c r="OMM485" s="49"/>
      <c r="OMN485" s="49"/>
      <c r="OMO485" s="49"/>
      <c r="OMP485" s="49"/>
      <c r="OMQ485" s="49"/>
      <c r="OMR485" s="49"/>
      <c r="OMS485" s="49"/>
      <c r="OMT485" s="49"/>
      <c r="OMU485" s="49"/>
      <c r="OMV485" s="49"/>
      <c r="OMW485" s="49"/>
      <c r="OMX485" s="49"/>
      <c r="OMY485" s="49"/>
      <c r="OMZ485" s="49"/>
      <c r="ONA485" s="49"/>
      <c r="ONB485" s="49"/>
      <c r="ONC485" s="49"/>
      <c r="OND485" s="49"/>
      <c r="ONE485" s="49"/>
      <c r="ONF485" s="49"/>
      <c r="ONG485" s="49"/>
      <c r="ONH485" s="49"/>
      <c r="ONI485" s="49"/>
      <c r="ONJ485" s="49"/>
      <c r="ONK485" s="49"/>
      <c r="ONL485" s="49"/>
      <c r="ONM485" s="49"/>
      <c r="ONN485" s="49"/>
      <c r="ONO485" s="49"/>
      <c r="ONP485" s="49"/>
      <c r="ONQ485" s="49"/>
      <c r="ONR485" s="49"/>
      <c r="ONS485" s="49"/>
      <c r="ONT485" s="49"/>
      <c r="ONU485" s="49"/>
      <c r="ONV485" s="49"/>
      <c r="ONW485" s="49"/>
      <c r="ONX485" s="49"/>
      <c r="ONY485" s="49"/>
      <c r="ONZ485" s="49"/>
      <c r="OOA485" s="49"/>
      <c r="OOB485" s="49"/>
      <c r="OOC485" s="49"/>
      <c r="OOD485" s="49"/>
      <c r="OOE485" s="49"/>
      <c r="OOF485" s="49"/>
      <c r="OOG485" s="49"/>
      <c r="OOH485" s="49"/>
      <c r="OOI485" s="49"/>
      <c r="OOJ485" s="49"/>
      <c r="OOK485" s="49"/>
      <c r="OOL485" s="49"/>
      <c r="OOM485" s="49"/>
      <c r="OON485" s="49"/>
      <c r="OOO485" s="49"/>
      <c r="OOP485" s="49"/>
      <c r="OOQ485" s="49"/>
      <c r="OOR485" s="49"/>
      <c r="OOS485" s="49"/>
      <c r="OOT485" s="49"/>
      <c r="OOU485" s="49"/>
      <c r="OOV485" s="49"/>
      <c r="OOW485" s="49"/>
      <c r="OOX485" s="49"/>
      <c r="OOY485" s="49"/>
      <c r="OOZ485" s="49"/>
      <c r="OPA485" s="49"/>
      <c r="OPB485" s="49"/>
      <c r="OPC485" s="49"/>
      <c r="OPD485" s="49"/>
      <c r="OPE485" s="49"/>
      <c r="OPF485" s="49"/>
      <c r="OPG485" s="49"/>
      <c r="OPH485" s="49"/>
      <c r="OPI485" s="49"/>
      <c r="OPJ485" s="49"/>
      <c r="OPK485" s="49"/>
      <c r="OPL485" s="49"/>
      <c r="OPM485" s="49"/>
      <c r="OPN485" s="49"/>
      <c r="OPO485" s="49"/>
      <c r="OPP485" s="49"/>
      <c r="OPQ485" s="49"/>
      <c r="OPR485" s="49"/>
      <c r="OPS485" s="49"/>
      <c r="OPT485" s="49"/>
      <c r="OPU485" s="49"/>
      <c r="OPV485" s="49"/>
      <c r="OPW485" s="49"/>
      <c r="OPX485" s="49"/>
      <c r="OPY485" s="49"/>
      <c r="OPZ485" s="49"/>
      <c r="OQA485" s="49"/>
      <c r="OQB485" s="49"/>
      <c r="OQC485" s="49"/>
      <c r="OQD485" s="49"/>
      <c r="OQE485" s="49"/>
      <c r="OQF485" s="49"/>
      <c r="OQG485" s="49"/>
      <c r="OQH485" s="49"/>
      <c r="OQI485" s="49"/>
      <c r="OQJ485" s="49"/>
      <c r="OQK485" s="49"/>
      <c r="OQL485" s="49"/>
      <c r="OQM485" s="49"/>
      <c r="OQN485" s="49"/>
      <c r="OQO485" s="49"/>
      <c r="OQP485" s="49"/>
      <c r="OQQ485" s="49"/>
      <c r="OQR485" s="49"/>
      <c r="OQS485" s="49"/>
      <c r="OQT485" s="49"/>
      <c r="OQU485" s="49"/>
      <c r="OQV485" s="49"/>
      <c r="OQW485" s="49"/>
      <c r="OQX485" s="49"/>
      <c r="OQY485" s="49"/>
      <c r="OQZ485" s="49"/>
      <c r="ORA485" s="49"/>
      <c r="ORB485" s="49"/>
      <c r="ORC485" s="49"/>
      <c r="ORD485" s="49"/>
      <c r="ORE485" s="49"/>
      <c r="ORF485" s="49"/>
      <c r="ORG485" s="49"/>
      <c r="ORH485" s="49"/>
      <c r="ORI485" s="49"/>
      <c r="ORJ485" s="49"/>
      <c r="ORK485" s="49"/>
      <c r="ORL485" s="49"/>
      <c r="ORM485" s="49"/>
      <c r="ORN485" s="49"/>
      <c r="ORO485" s="49"/>
      <c r="ORP485" s="49"/>
      <c r="ORQ485" s="49"/>
      <c r="ORR485" s="49"/>
      <c r="ORS485" s="49"/>
      <c r="ORT485" s="49"/>
      <c r="ORU485" s="49"/>
      <c r="ORV485" s="49"/>
      <c r="ORW485" s="49"/>
      <c r="ORX485" s="49"/>
      <c r="ORY485" s="49"/>
      <c r="ORZ485" s="49"/>
      <c r="OSA485" s="49"/>
      <c r="OSB485" s="49"/>
      <c r="OSC485" s="49"/>
      <c r="OSD485" s="49"/>
      <c r="OSE485" s="49"/>
      <c r="OSF485" s="49"/>
      <c r="OSG485" s="49"/>
      <c r="OSH485" s="49"/>
      <c r="OSI485" s="49"/>
      <c r="OSJ485" s="49"/>
      <c r="OSK485" s="49"/>
      <c r="OSL485" s="49"/>
      <c r="OSM485" s="49"/>
      <c r="OSN485" s="49"/>
      <c r="OSO485" s="49"/>
      <c r="OSP485" s="49"/>
      <c r="OSQ485" s="49"/>
      <c r="OSR485" s="49"/>
      <c r="OSS485" s="49"/>
      <c r="OST485" s="49"/>
      <c r="OSU485" s="49"/>
      <c r="OSV485" s="49"/>
      <c r="OSW485" s="49"/>
      <c r="OSX485" s="49"/>
      <c r="OSY485" s="49"/>
      <c r="OSZ485" s="49"/>
      <c r="OTA485" s="49"/>
      <c r="OTB485" s="49"/>
      <c r="OTC485" s="49"/>
      <c r="OTD485" s="49"/>
      <c r="OTE485" s="49"/>
      <c r="OTF485" s="49"/>
      <c r="OTG485" s="49"/>
      <c r="OTH485" s="49"/>
      <c r="OTI485" s="49"/>
      <c r="OTJ485" s="49"/>
      <c r="OTK485" s="49"/>
      <c r="OTL485" s="49"/>
      <c r="OTM485" s="49"/>
      <c r="OTN485" s="49"/>
      <c r="OTO485" s="49"/>
      <c r="OTP485" s="49"/>
      <c r="OTQ485" s="49"/>
      <c r="OTR485" s="49"/>
      <c r="OTS485" s="49"/>
      <c r="OTT485" s="49"/>
      <c r="OTU485" s="49"/>
      <c r="OTV485" s="49"/>
      <c r="OTW485" s="49"/>
      <c r="OTX485" s="49"/>
      <c r="OTY485" s="49"/>
      <c r="OTZ485" s="49"/>
      <c r="OUA485" s="49"/>
      <c r="OUB485" s="49"/>
      <c r="OUC485" s="49"/>
      <c r="OUD485" s="49"/>
      <c r="OUE485" s="49"/>
      <c r="OUF485" s="49"/>
      <c r="OUG485" s="49"/>
      <c r="OUH485" s="49"/>
      <c r="OUI485" s="49"/>
      <c r="OUJ485" s="49"/>
      <c r="OUK485" s="49"/>
      <c r="OUL485" s="49"/>
      <c r="OUM485" s="49"/>
      <c r="OUN485" s="49"/>
      <c r="OUO485" s="49"/>
      <c r="OUP485" s="49"/>
      <c r="OUQ485" s="49"/>
      <c r="OUR485" s="49"/>
      <c r="OUS485" s="49"/>
      <c r="OUT485" s="49"/>
      <c r="OUU485" s="49"/>
      <c r="OUV485" s="49"/>
      <c r="OUW485" s="49"/>
      <c r="OUX485" s="49"/>
      <c r="OUY485" s="49"/>
      <c r="OUZ485" s="49"/>
      <c r="OVA485" s="49"/>
      <c r="OVB485" s="49"/>
      <c r="OVC485" s="49"/>
      <c r="OVD485" s="49"/>
      <c r="OVE485" s="49"/>
      <c r="OVF485" s="49"/>
      <c r="OVG485" s="49"/>
      <c r="OVH485" s="49"/>
      <c r="OVI485" s="49"/>
      <c r="OVJ485" s="49"/>
      <c r="OVK485" s="49"/>
      <c r="OVL485" s="49"/>
      <c r="OVM485" s="49"/>
      <c r="OVN485" s="49"/>
      <c r="OVO485" s="49"/>
      <c r="OVP485" s="49"/>
      <c r="OVQ485" s="49"/>
      <c r="OVR485" s="49"/>
      <c r="OVS485" s="49"/>
      <c r="OVT485" s="49"/>
      <c r="OVU485" s="49"/>
      <c r="OVV485" s="49"/>
      <c r="OVW485" s="49"/>
      <c r="OVX485" s="49"/>
      <c r="OVY485" s="49"/>
      <c r="OVZ485" s="49"/>
      <c r="OWA485" s="49"/>
      <c r="OWB485" s="49"/>
      <c r="OWC485" s="49"/>
      <c r="OWD485" s="49"/>
      <c r="OWE485" s="49"/>
      <c r="OWF485" s="49"/>
      <c r="OWG485" s="49"/>
      <c r="OWH485" s="49"/>
      <c r="OWI485" s="49"/>
      <c r="OWJ485" s="49"/>
      <c r="OWK485" s="49"/>
      <c r="OWL485" s="49"/>
      <c r="OWM485" s="49"/>
      <c r="OWN485" s="49"/>
      <c r="OWO485" s="49"/>
      <c r="OWP485" s="49"/>
      <c r="OWQ485" s="49"/>
      <c r="OWR485" s="49"/>
      <c r="OWS485" s="49"/>
      <c r="OWT485" s="49"/>
      <c r="OWU485" s="49"/>
      <c r="OWV485" s="49"/>
      <c r="OWW485" s="49"/>
      <c r="OWX485" s="49"/>
      <c r="OWY485" s="49"/>
      <c r="OWZ485" s="49"/>
      <c r="OXA485" s="49"/>
      <c r="OXB485" s="49"/>
      <c r="OXC485" s="49"/>
      <c r="OXD485" s="49"/>
      <c r="OXE485" s="49"/>
      <c r="OXF485" s="49"/>
      <c r="OXG485" s="49"/>
      <c r="OXH485" s="49"/>
      <c r="OXI485" s="49"/>
      <c r="OXJ485" s="49"/>
      <c r="OXK485" s="49"/>
      <c r="OXL485" s="49"/>
      <c r="OXM485" s="49"/>
      <c r="OXN485" s="49"/>
      <c r="OXO485" s="49"/>
      <c r="OXP485" s="49"/>
      <c r="OXQ485" s="49"/>
      <c r="OXR485" s="49"/>
      <c r="OXS485" s="49"/>
      <c r="OXT485" s="49"/>
      <c r="OXU485" s="49"/>
      <c r="OXV485" s="49"/>
      <c r="OXW485" s="49"/>
      <c r="OXX485" s="49"/>
      <c r="OXY485" s="49"/>
      <c r="OXZ485" s="49"/>
      <c r="OYA485" s="49"/>
      <c r="OYB485" s="49"/>
      <c r="OYC485" s="49"/>
      <c r="OYD485" s="49"/>
      <c r="OYE485" s="49"/>
      <c r="OYF485" s="49"/>
      <c r="OYG485" s="49"/>
      <c r="OYH485" s="49"/>
      <c r="OYI485" s="49"/>
      <c r="OYJ485" s="49"/>
      <c r="OYK485" s="49"/>
      <c r="OYL485" s="49"/>
      <c r="OYM485" s="49"/>
      <c r="OYN485" s="49"/>
      <c r="OYO485" s="49"/>
      <c r="OYP485" s="49"/>
      <c r="OYQ485" s="49"/>
      <c r="OYR485" s="49"/>
      <c r="OYS485" s="49"/>
      <c r="OYT485" s="49"/>
      <c r="OYU485" s="49"/>
      <c r="OYV485" s="49"/>
      <c r="OYW485" s="49"/>
      <c r="OYX485" s="49"/>
      <c r="OYY485" s="49"/>
      <c r="OYZ485" s="49"/>
      <c r="OZA485" s="49"/>
      <c r="OZB485" s="49"/>
      <c r="OZC485" s="49"/>
      <c r="OZD485" s="49"/>
      <c r="OZE485" s="49"/>
      <c r="OZF485" s="49"/>
      <c r="OZG485" s="49"/>
      <c r="OZH485" s="49"/>
      <c r="OZI485" s="49"/>
      <c r="OZJ485" s="49"/>
      <c r="OZK485" s="49"/>
      <c r="OZL485" s="49"/>
      <c r="OZM485" s="49"/>
      <c r="OZN485" s="49"/>
      <c r="OZO485" s="49"/>
      <c r="OZP485" s="49"/>
      <c r="OZQ485" s="49"/>
      <c r="OZR485" s="49"/>
      <c r="OZS485" s="49"/>
      <c r="OZT485" s="49"/>
      <c r="OZU485" s="49"/>
      <c r="OZV485" s="49"/>
      <c r="OZW485" s="49"/>
      <c r="OZX485" s="49"/>
      <c r="OZY485" s="49"/>
      <c r="OZZ485" s="49"/>
      <c r="PAA485" s="49"/>
      <c r="PAB485" s="49"/>
      <c r="PAC485" s="49"/>
      <c r="PAD485" s="49"/>
      <c r="PAE485" s="49"/>
      <c r="PAF485" s="49"/>
      <c r="PAG485" s="49"/>
      <c r="PAH485" s="49"/>
      <c r="PAI485" s="49"/>
      <c r="PAJ485" s="49"/>
      <c r="PAK485" s="49"/>
      <c r="PAL485" s="49"/>
      <c r="PAM485" s="49"/>
      <c r="PAN485" s="49"/>
      <c r="PAO485" s="49"/>
      <c r="PAP485" s="49"/>
      <c r="PAQ485" s="49"/>
      <c r="PAR485" s="49"/>
      <c r="PAS485" s="49"/>
      <c r="PAT485" s="49"/>
      <c r="PAU485" s="49"/>
      <c r="PAV485" s="49"/>
      <c r="PAW485" s="49"/>
      <c r="PAX485" s="49"/>
      <c r="PAY485" s="49"/>
      <c r="PAZ485" s="49"/>
      <c r="PBA485" s="49"/>
      <c r="PBB485" s="49"/>
      <c r="PBC485" s="49"/>
      <c r="PBD485" s="49"/>
      <c r="PBE485" s="49"/>
      <c r="PBF485" s="49"/>
      <c r="PBG485" s="49"/>
      <c r="PBH485" s="49"/>
      <c r="PBI485" s="49"/>
      <c r="PBJ485" s="49"/>
      <c r="PBK485" s="49"/>
      <c r="PBL485" s="49"/>
      <c r="PBM485" s="49"/>
      <c r="PBN485" s="49"/>
      <c r="PBO485" s="49"/>
      <c r="PBP485" s="49"/>
      <c r="PBQ485" s="49"/>
      <c r="PBR485" s="49"/>
      <c r="PBS485" s="49"/>
      <c r="PBT485" s="49"/>
      <c r="PBU485" s="49"/>
      <c r="PBV485" s="49"/>
      <c r="PBW485" s="49"/>
      <c r="PBX485" s="49"/>
      <c r="PBY485" s="49"/>
      <c r="PBZ485" s="49"/>
      <c r="PCA485" s="49"/>
      <c r="PCB485" s="49"/>
      <c r="PCC485" s="49"/>
      <c r="PCD485" s="49"/>
      <c r="PCE485" s="49"/>
      <c r="PCF485" s="49"/>
      <c r="PCG485" s="49"/>
      <c r="PCH485" s="49"/>
      <c r="PCI485" s="49"/>
      <c r="PCJ485" s="49"/>
      <c r="PCK485" s="49"/>
      <c r="PCL485" s="49"/>
      <c r="PCM485" s="49"/>
      <c r="PCN485" s="49"/>
      <c r="PCO485" s="49"/>
      <c r="PCP485" s="49"/>
      <c r="PCQ485" s="49"/>
      <c r="PCR485" s="49"/>
      <c r="PCS485" s="49"/>
      <c r="PCT485" s="49"/>
      <c r="PCU485" s="49"/>
      <c r="PCV485" s="49"/>
      <c r="PCW485" s="49"/>
      <c r="PCX485" s="49"/>
      <c r="PCY485" s="49"/>
      <c r="PCZ485" s="49"/>
      <c r="PDA485" s="49"/>
      <c r="PDB485" s="49"/>
      <c r="PDC485" s="49"/>
      <c r="PDD485" s="49"/>
      <c r="PDE485" s="49"/>
      <c r="PDF485" s="49"/>
      <c r="PDG485" s="49"/>
      <c r="PDH485" s="49"/>
      <c r="PDI485" s="49"/>
      <c r="PDJ485" s="49"/>
      <c r="PDK485" s="49"/>
      <c r="PDL485" s="49"/>
      <c r="PDM485" s="49"/>
      <c r="PDN485" s="49"/>
      <c r="PDO485" s="49"/>
      <c r="PDP485" s="49"/>
      <c r="PDQ485" s="49"/>
      <c r="PDR485" s="49"/>
      <c r="PDS485" s="49"/>
      <c r="PDT485" s="49"/>
      <c r="PDU485" s="49"/>
      <c r="PDV485" s="49"/>
      <c r="PDW485" s="49"/>
      <c r="PDX485" s="49"/>
      <c r="PDY485" s="49"/>
      <c r="PDZ485" s="49"/>
      <c r="PEA485" s="49"/>
      <c r="PEB485" s="49"/>
      <c r="PEC485" s="49"/>
      <c r="PED485" s="49"/>
      <c r="PEE485" s="49"/>
      <c r="PEF485" s="49"/>
      <c r="PEG485" s="49"/>
      <c r="PEH485" s="49"/>
      <c r="PEI485" s="49"/>
      <c r="PEJ485" s="49"/>
      <c r="PEK485" s="49"/>
      <c r="PEL485" s="49"/>
      <c r="PEM485" s="49"/>
      <c r="PEN485" s="49"/>
      <c r="PEO485" s="49"/>
      <c r="PEP485" s="49"/>
      <c r="PEQ485" s="49"/>
      <c r="PER485" s="49"/>
      <c r="PES485" s="49"/>
      <c r="PET485" s="49"/>
      <c r="PEU485" s="49"/>
      <c r="PEV485" s="49"/>
      <c r="PEW485" s="49"/>
      <c r="PEX485" s="49"/>
      <c r="PEY485" s="49"/>
      <c r="PEZ485" s="49"/>
      <c r="PFA485" s="49"/>
      <c r="PFB485" s="49"/>
      <c r="PFC485" s="49"/>
      <c r="PFD485" s="49"/>
      <c r="PFE485" s="49"/>
      <c r="PFF485" s="49"/>
      <c r="PFG485" s="49"/>
      <c r="PFH485" s="49"/>
      <c r="PFI485" s="49"/>
      <c r="PFJ485" s="49"/>
      <c r="PFK485" s="49"/>
      <c r="PFL485" s="49"/>
      <c r="PFM485" s="49"/>
      <c r="PFN485" s="49"/>
      <c r="PFO485" s="49"/>
      <c r="PFP485" s="49"/>
      <c r="PFQ485" s="49"/>
      <c r="PFR485" s="49"/>
      <c r="PFS485" s="49"/>
      <c r="PFT485" s="49"/>
      <c r="PFU485" s="49"/>
      <c r="PFV485" s="49"/>
      <c r="PFW485" s="49"/>
      <c r="PFX485" s="49"/>
      <c r="PFY485" s="49"/>
      <c r="PFZ485" s="49"/>
      <c r="PGA485" s="49"/>
      <c r="PGB485" s="49"/>
      <c r="PGC485" s="49"/>
      <c r="PGD485" s="49"/>
      <c r="PGE485" s="49"/>
      <c r="PGF485" s="49"/>
      <c r="PGG485" s="49"/>
      <c r="PGH485" s="49"/>
      <c r="PGI485" s="49"/>
      <c r="PGJ485" s="49"/>
      <c r="PGK485" s="49"/>
      <c r="PGL485" s="49"/>
      <c r="PGM485" s="49"/>
      <c r="PGN485" s="49"/>
      <c r="PGO485" s="49"/>
      <c r="PGP485" s="49"/>
      <c r="PGQ485" s="49"/>
      <c r="PGR485" s="49"/>
      <c r="PGS485" s="49"/>
      <c r="PGT485" s="49"/>
      <c r="PGU485" s="49"/>
      <c r="PGV485" s="49"/>
      <c r="PGW485" s="49"/>
      <c r="PGX485" s="49"/>
      <c r="PGY485" s="49"/>
      <c r="PGZ485" s="49"/>
      <c r="PHA485" s="49"/>
      <c r="PHB485" s="49"/>
      <c r="PHC485" s="49"/>
      <c r="PHD485" s="49"/>
      <c r="PHE485" s="49"/>
      <c r="PHF485" s="49"/>
      <c r="PHG485" s="49"/>
      <c r="PHH485" s="49"/>
      <c r="PHI485" s="49"/>
      <c r="PHJ485" s="49"/>
      <c r="PHK485" s="49"/>
      <c r="PHL485" s="49"/>
      <c r="PHM485" s="49"/>
      <c r="PHN485" s="49"/>
      <c r="PHO485" s="49"/>
      <c r="PHP485" s="49"/>
      <c r="PHQ485" s="49"/>
      <c r="PHR485" s="49"/>
      <c r="PHS485" s="49"/>
      <c r="PHT485" s="49"/>
      <c r="PHU485" s="49"/>
      <c r="PHV485" s="49"/>
      <c r="PHW485" s="49"/>
      <c r="PHX485" s="49"/>
      <c r="PHY485" s="49"/>
      <c r="PHZ485" s="49"/>
      <c r="PIA485" s="49"/>
      <c r="PIB485" s="49"/>
      <c r="PIC485" s="49"/>
      <c r="PID485" s="49"/>
      <c r="PIE485" s="49"/>
      <c r="PIF485" s="49"/>
      <c r="PIG485" s="49"/>
      <c r="PIH485" s="49"/>
      <c r="PII485" s="49"/>
      <c r="PIJ485" s="49"/>
      <c r="PIK485" s="49"/>
      <c r="PIL485" s="49"/>
      <c r="PIM485" s="49"/>
      <c r="PIN485" s="49"/>
      <c r="PIO485" s="49"/>
      <c r="PIP485" s="49"/>
      <c r="PIQ485" s="49"/>
      <c r="PIR485" s="49"/>
      <c r="PIS485" s="49"/>
      <c r="PIT485" s="49"/>
      <c r="PIU485" s="49"/>
      <c r="PIV485" s="49"/>
      <c r="PIW485" s="49"/>
      <c r="PIX485" s="49"/>
      <c r="PIY485" s="49"/>
      <c r="PIZ485" s="49"/>
      <c r="PJA485" s="49"/>
      <c r="PJB485" s="49"/>
      <c r="PJC485" s="49"/>
      <c r="PJD485" s="49"/>
      <c r="PJE485" s="49"/>
      <c r="PJF485" s="49"/>
      <c r="PJG485" s="49"/>
      <c r="PJH485" s="49"/>
      <c r="PJI485" s="49"/>
      <c r="PJJ485" s="49"/>
      <c r="PJK485" s="49"/>
      <c r="PJL485" s="49"/>
      <c r="PJM485" s="49"/>
      <c r="PJN485" s="49"/>
      <c r="PJO485" s="49"/>
      <c r="PJP485" s="49"/>
      <c r="PJQ485" s="49"/>
      <c r="PJR485" s="49"/>
      <c r="PJS485" s="49"/>
      <c r="PJT485" s="49"/>
      <c r="PJU485" s="49"/>
      <c r="PJV485" s="49"/>
      <c r="PJW485" s="49"/>
      <c r="PJX485" s="49"/>
      <c r="PJY485" s="49"/>
      <c r="PJZ485" s="49"/>
      <c r="PKA485" s="49"/>
      <c r="PKB485" s="49"/>
      <c r="PKC485" s="49"/>
      <c r="PKD485" s="49"/>
      <c r="PKE485" s="49"/>
      <c r="PKF485" s="49"/>
      <c r="PKG485" s="49"/>
      <c r="PKH485" s="49"/>
      <c r="PKI485" s="49"/>
      <c r="PKJ485" s="49"/>
      <c r="PKK485" s="49"/>
      <c r="PKL485" s="49"/>
      <c r="PKM485" s="49"/>
      <c r="PKN485" s="49"/>
      <c r="PKO485" s="49"/>
      <c r="PKP485" s="49"/>
      <c r="PKQ485" s="49"/>
      <c r="PKR485" s="49"/>
      <c r="PKS485" s="49"/>
      <c r="PKT485" s="49"/>
      <c r="PKU485" s="49"/>
      <c r="PKV485" s="49"/>
      <c r="PKW485" s="49"/>
      <c r="PKX485" s="49"/>
      <c r="PKY485" s="49"/>
      <c r="PKZ485" s="49"/>
      <c r="PLA485" s="49"/>
      <c r="PLB485" s="49"/>
      <c r="PLC485" s="49"/>
      <c r="PLD485" s="49"/>
      <c r="PLE485" s="49"/>
      <c r="PLF485" s="49"/>
      <c r="PLG485" s="49"/>
      <c r="PLH485" s="49"/>
      <c r="PLI485" s="49"/>
      <c r="PLJ485" s="49"/>
      <c r="PLK485" s="49"/>
      <c r="PLL485" s="49"/>
      <c r="PLM485" s="49"/>
      <c r="PLN485" s="49"/>
      <c r="PLO485" s="49"/>
      <c r="PLP485" s="49"/>
      <c r="PLQ485" s="49"/>
      <c r="PLR485" s="49"/>
      <c r="PLS485" s="49"/>
      <c r="PLT485" s="49"/>
      <c r="PLU485" s="49"/>
      <c r="PLV485" s="49"/>
      <c r="PLW485" s="49"/>
      <c r="PLX485" s="49"/>
      <c r="PLY485" s="49"/>
      <c r="PLZ485" s="49"/>
      <c r="PMA485" s="49"/>
      <c r="PMB485" s="49"/>
      <c r="PMC485" s="49"/>
      <c r="PMD485" s="49"/>
      <c r="PME485" s="49"/>
      <c r="PMF485" s="49"/>
      <c r="PMG485" s="49"/>
      <c r="PMH485" s="49"/>
      <c r="PMI485" s="49"/>
      <c r="PMJ485" s="49"/>
      <c r="PMK485" s="49"/>
      <c r="PML485" s="49"/>
      <c r="PMM485" s="49"/>
      <c r="PMN485" s="49"/>
      <c r="PMO485" s="49"/>
      <c r="PMP485" s="49"/>
      <c r="PMQ485" s="49"/>
      <c r="PMR485" s="49"/>
      <c r="PMS485" s="49"/>
      <c r="PMT485" s="49"/>
      <c r="PMU485" s="49"/>
      <c r="PMV485" s="49"/>
      <c r="PMW485" s="49"/>
      <c r="PMX485" s="49"/>
      <c r="PMY485" s="49"/>
      <c r="PMZ485" s="49"/>
      <c r="PNA485" s="49"/>
      <c r="PNB485" s="49"/>
      <c r="PNC485" s="49"/>
      <c r="PND485" s="49"/>
      <c r="PNE485" s="49"/>
      <c r="PNF485" s="49"/>
      <c r="PNG485" s="49"/>
      <c r="PNH485" s="49"/>
      <c r="PNI485" s="49"/>
      <c r="PNJ485" s="49"/>
      <c r="PNK485" s="49"/>
      <c r="PNL485" s="49"/>
      <c r="PNM485" s="49"/>
      <c r="PNN485" s="49"/>
      <c r="PNO485" s="49"/>
      <c r="PNP485" s="49"/>
      <c r="PNQ485" s="49"/>
      <c r="PNR485" s="49"/>
      <c r="PNS485" s="49"/>
      <c r="PNT485" s="49"/>
      <c r="PNU485" s="49"/>
      <c r="PNV485" s="49"/>
      <c r="PNW485" s="49"/>
      <c r="PNX485" s="49"/>
      <c r="PNY485" s="49"/>
      <c r="PNZ485" s="49"/>
      <c r="POA485" s="49"/>
      <c r="POB485" s="49"/>
      <c r="POC485" s="49"/>
      <c r="POD485" s="49"/>
      <c r="POE485" s="49"/>
      <c r="POF485" s="49"/>
      <c r="POG485" s="49"/>
      <c r="POH485" s="49"/>
      <c r="POI485" s="49"/>
      <c r="POJ485" s="49"/>
      <c r="POK485" s="49"/>
      <c r="POL485" s="49"/>
      <c r="POM485" s="49"/>
      <c r="PON485" s="49"/>
      <c r="POO485" s="49"/>
      <c r="POP485" s="49"/>
      <c r="POQ485" s="49"/>
      <c r="POR485" s="49"/>
      <c r="POS485" s="49"/>
      <c r="POT485" s="49"/>
      <c r="POU485" s="49"/>
      <c r="POV485" s="49"/>
      <c r="POW485" s="49"/>
      <c r="POX485" s="49"/>
      <c r="POY485" s="49"/>
      <c r="POZ485" s="49"/>
      <c r="PPA485" s="49"/>
      <c r="PPB485" s="49"/>
      <c r="PPC485" s="49"/>
      <c r="PPD485" s="49"/>
      <c r="PPE485" s="49"/>
      <c r="PPF485" s="49"/>
      <c r="PPG485" s="49"/>
      <c r="PPH485" s="49"/>
      <c r="PPI485" s="49"/>
      <c r="PPJ485" s="49"/>
      <c r="PPK485" s="49"/>
      <c r="PPL485" s="49"/>
      <c r="PPM485" s="49"/>
      <c r="PPN485" s="49"/>
      <c r="PPO485" s="49"/>
      <c r="PPP485" s="49"/>
      <c r="PPQ485" s="49"/>
      <c r="PPR485" s="49"/>
      <c r="PPS485" s="49"/>
      <c r="PPT485" s="49"/>
      <c r="PPU485" s="49"/>
      <c r="PPV485" s="49"/>
      <c r="PPW485" s="49"/>
      <c r="PPX485" s="49"/>
      <c r="PPY485" s="49"/>
      <c r="PPZ485" s="49"/>
      <c r="PQA485" s="49"/>
      <c r="PQB485" s="49"/>
      <c r="PQC485" s="49"/>
      <c r="PQD485" s="49"/>
      <c r="PQE485" s="49"/>
      <c r="PQF485" s="49"/>
      <c r="PQG485" s="49"/>
      <c r="PQH485" s="49"/>
      <c r="PQI485" s="49"/>
      <c r="PQJ485" s="49"/>
      <c r="PQK485" s="49"/>
      <c r="PQL485" s="49"/>
      <c r="PQM485" s="49"/>
      <c r="PQN485" s="49"/>
      <c r="PQO485" s="49"/>
      <c r="PQP485" s="49"/>
      <c r="PQQ485" s="49"/>
      <c r="PQR485" s="49"/>
      <c r="PQS485" s="49"/>
      <c r="PQT485" s="49"/>
      <c r="PQU485" s="49"/>
      <c r="PQV485" s="49"/>
      <c r="PQW485" s="49"/>
      <c r="PQX485" s="49"/>
      <c r="PQY485" s="49"/>
      <c r="PQZ485" s="49"/>
      <c r="PRA485" s="49"/>
      <c r="PRB485" s="49"/>
      <c r="PRC485" s="49"/>
      <c r="PRD485" s="49"/>
      <c r="PRE485" s="49"/>
      <c r="PRF485" s="49"/>
      <c r="PRG485" s="49"/>
      <c r="PRH485" s="49"/>
      <c r="PRI485" s="49"/>
      <c r="PRJ485" s="49"/>
      <c r="PRK485" s="49"/>
      <c r="PRL485" s="49"/>
      <c r="PRM485" s="49"/>
      <c r="PRN485" s="49"/>
      <c r="PRO485" s="49"/>
      <c r="PRP485" s="49"/>
      <c r="PRQ485" s="49"/>
      <c r="PRR485" s="49"/>
      <c r="PRS485" s="49"/>
      <c r="PRT485" s="49"/>
      <c r="PRU485" s="49"/>
      <c r="PRV485" s="49"/>
      <c r="PRW485" s="49"/>
      <c r="PRX485" s="49"/>
      <c r="PRY485" s="49"/>
      <c r="PRZ485" s="49"/>
      <c r="PSA485" s="49"/>
      <c r="PSB485" s="49"/>
      <c r="PSC485" s="49"/>
      <c r="PSD485" s="49"/>
      <c r="PSE485" s="49"/>
      <c r="PSF485" s="49"/>
      <c r="PSG485" s="49"/>
      <c r="PSH485" s="49"/>
      <c r="PSI485" s="49"/>
      <c r="PSJ485" s="49"/>
      <c r="PSK485" s="49"/>
      <c r="PSL485" s="49"/>
      <c r="PSM485" s="49"/>
      <c r="PSN485" s="49"/>
      <c r="PSO485" s="49"/>
      <c r="PSP485" s="49"/>
      <c r="PSQ485" s="49"/>
      <c r="PSR485" s="49"/>
      <c r="PSS485" s="49"/>
      <c r="PST485" s="49"/>
      <c r="PSU485" s="49"/>
      <c r="PSV485" s="49"/>
      <c r="PSW485" s="49"/>
      <c r="PSX485" s="49"/>
      <c r="PSY485" s="49"/>
      <c r="PSZ485" s="49"/>
      <c r="PTA485" s="49"/>
      <c r="PTB485" s="49"/>
      <c r="PTC485" s="49"/>
      <c r="PTD485" s="49"/>
      <c r="PTE485" s="49"/>
      <c r="PTF485" s="49"/>
      <c r="PTG485" s="49"/>
      <c r="PTH485" s="49"/>
      <c r="PTI485" s="49"/>
      <c r="PTJ485" s="49"/>
      <c r="PTK485" s="49"/>
      <c r="PTL485" s="49"/>
      <c r="PTM485" s="49"/>
      <c r="PTN485" s="49"/>
      <c r="PTO485" s="49"/>
      <c r="PTP485" s="49"/>
      <c r="PTQ485" s="49"/>
      <c r="PTR485" s="49"/>
      <c r="PTS485" s="49"/>
      <c r="PTT485" s="49"/>
      <c r="PTU485" s="49"/>
      <c r="PTV485" s="49"/>
      <c r="PTW485" s="49"/>
      <c r="PTX485" s="49"/>
      <c r="PTY485" s="49"/>
      <c r="PTZ485" s="49"/>
      <c r="PUA485" s="49"/>
      <c r="PUB485" s="49"/>
      <c r="PUC485" s="49"/>
      <c r="PUD485" s="49"/>
      <c r="PUE485" s="49"/>
      <c r="PUF485" s="49"/>
      <c r="PUG485" s="49"/>
      <c r="PUH485" s="49"/>
      <c r="PUI485" s="49"/>
      <c r="PUJ485" s="49"/>
      <c r="PUK485" s="49"/>
      <c r="PUL485" s="49"/>
      <c r="PUM485" s="49"/>
      <c r="PUN485" s="49"/>
      <c r="PUO485" s="49"/>
      <c r="PUP485" s="49"/>
      <c r="PUQ485" s="49"/>
      <c r="PUR485" s="49"/>
      <c r="PUS485" s="49"/>
      <c r="PUT485" s="49"/>
      <c r="PUU485" s="49"/>
      <c r="PUV485" s="49"/>
      <c r="PUW485" s="49"/>
      <c r="PUX485" s="49"/>
      <c r="PUY485" s="49"/>
      <c r="PUZ485" s="49"/>
      <c r="PVA485" s="49"/>
      <c r="PVB485" s="49"/>
      <c r="PVC485" s="49"/>
      <c r="PVD485" s="49"/>
      <c r="PVE485" s="49"/>
      <c r="PVF485" s="49"/>
      <c r="PVG485" s="49"/>
      <c r="PVH485" s="49"/>
      <c r="PVI485" s="49"/>
      <c r="PVJ485" s="49"/>
      <c r="PVK485" s="49"/>
      <c r="PVL485" s="49"/>
      <c r="PVM485" s="49"/>
      <c r="PVN485" s="49"/>
      <c r="PVO485" s="49"/>
      <c r="PVP485" s="49"/>
      <c r="PVQ485" s="49"/>
      <c r="PVR485" s="49"/>
      <c r="PVS485" s="49"/>
      <c r="PVT485" s="49"/>
      <c r="PVU485" s="49"/>
      <c r="PVV485" s="49"/>
      <c r="PVW485" s="49"/>
      <c r="PVX485" s="49"/>
      <c r="PVY485" s="49"/>
      <c r="PVZ485" s="49"/>
      <c r="PWA485" s="49"/>
      <c r="PWB485" s="49"/>
      <c r="PWC485" s="49"/>
      <c r="PWD485" s="49"/>
      <c r="PWE485" s="49"/>
      <c r="PWF485" s="49"/>
      <c r="PWG485" s="49"/>
      <c r="PWH485" s="49"/>
      <c r="PWI485" s="49"/>
      <c r="PWJ485" s="49"/>
      <c r="PWK485" s="49"/>
      <c r="PWL485" s="49"/>
      <c r="PWM485" s="49"/>
      <c r="PWN485" s="49"/>
      <c r="PWO485" s="49"/>
      <c r="PWP485" s="49"/>
      <c r="PWQ485" s="49"/>
      <c r="PWR485" s="49"/>
      <c r="PWS485" s="49"/>
      <c r="PWT485" s="49"/>
      <c r="PWU485" s="49"/>
      <c r="PWV485" s="49"/>
      <c r="PWW485" s="49"/>
      <c r="PWX485" s="49"/>
      <c r="PWY485" s="49"/>
      <c r="PWZ485" s="49"/>
      <c r="PXA485" s="49"/>
      <c r="PXB485" s="49"/>
      <c r="PXC485" s="49"/>
      <c r="PXD485" s="49"/>
      <c r="PXE485" s="49"/>
      <c r="PXF485" s="49"/>
      <c r="PXG485" s="49"/>
      <c r="PXH485" s="49"/>
      <c r="PXI485" s="49"/>
      <c r="PXJ485" s="49"/>
      <c r="PXK485" s="49"/>
      <c r="PXL485" s="49"/>
      <c r="PXM485" s="49"/>
      <c r="PXN485" s="49"/>
      <c r="PXO485" s="49"/>
      <c r="PXP485" s="49"/>
      <c r="PXQ485" s="49"/>
      <c r="PXR485" s="49"/>
      <c r="PXS485" s="49"/>
      <c r="PXT485" s="49"/>
      <c r="PXU485" s="49"/>
      <c r="PXV485" s="49"/>
      <c r="PXW485" s="49"/>
      <c r="PXX485" s="49"/>
      <c r="PXY485" s="49"/>
      <c r="PXZ485" s="49"/>
      <c r="PYA485" s="49"/>
      <c r="PYB485" s="49"/>
      <c r="PYC485" s="49"/>
      <c r="PYD485" s="49"/>
      <c r="PYE485" s="49"/>
      <c r="PYF485" s="49"/>
      <c r="PYG485" s="49"/>
      <c r="PYH485" s="49"/>
      <c r="PYI485" s="49"/>
      <c r="PYJ485" s="49"/>
      <c r="PYK485" s="49"/>
      <c r="PYL485" s="49"/>
      <c r="PYM485" s="49"/>
      <c r="PYN485" s="49"/>
      <c r="PYO485" s="49"/>
      <c r="PYP485" s="49"/>
      <c r="PYQ485" s="49"/>
      <c r="PYR485" s="49"/>
      <c r="PYS485" s="49"/>
      <c r="PYT485" s="49"/>
      <c r="PYU485" s="49"/>
      <c r="PYV485" s="49"/>
      <c r="PYW485" s="49"/>
      <c r="PYX485" s="49"/>
      <c r="PYY485" s="49"/>
      <c r="PYZ485" s="49"/>
      <c r="PZA485" s="49"/>
      <c r="PZB485" s="49"/>
      <c r="PZC485" s="49"/>
      <c r="PZD485" s="49"/>
      <c r="PZE485" s="49"/>
      <c r="PZF485" s="49"/>
      <c r="PZG485" s="49"/>
      <c r="PZH485" s="49"/>
      <c r="PZI485" s="49"/>
      <c r="PZJ485" s="49"/>
      <c r="PZK485" s="49"/>
      <c r="PZL485" s="49"/>
      <c r="PZM485" s="49"/>
      <c r="PZN485" s="49"/>
      <c r="PZO485" s="49"/>
      <c r="PZP485" s="49"/>
      <c r="PZQ485" s="49"/>
      <c r="PZR485" s="49"/>
      <c r="PZS485" s="49"/>
      <c r="PZT485" s="49"/>
      <c r="PZU485" s="49"/>
      <c r="PZV485" s="49"/>
      <c r="PZW485" s="49"/>
      <c r="PZX485" s="49"/>
      <c r="PZY485" s="49"/>
      <c r="PZZ485" s="49"/>
      <c r="QAA485" s="49"/>
      <c r="QAB485" s="49"/>
      <c r="QAC485" s="49"/>
      <c r="QAD485" s="49"/>
      <c r="QAE485" s="49"/>
      <c r="QAF485" s="49"/>
      <c r="QAG485" s="49"/>
      <c r="QAH485" s="49"/>
      <c r="QAI485" s="49"/>
      <c r="QAJ485" s="49"/>
      <c r="QAK485" s="49"/>
      <c r="QAL485" s="49"/>
      <c r="QAM485" s="49"/>
      <c r="QAN485" s="49"/>
      <c r="QAO485" s="49"/>
      <c r="QAP485" s="49"/>
      <c r="QAQ485" s="49"/>
      <c r="QAR485" s="49"/>
      <c r="QAS485" s="49"/>
      <c r="QAT485" s="49"/>
      <c r="QAU485" s="49"/>
      <c r="QAV485" s="49"/>
      <c r="QAW485" s="49"/>
      <c r="QAX485" s="49"/>
      <c r="QAY485" s="49"/>
      <c r="QAZ485" s="49"/>
      <c r="QBA485" s="49"/>
      <c r="QBB485" s="49"/>
      <c r="QBC485" s="49"/>
      <c r="QBD485" s="49"/>
      <c r="QBE485" s="49"/>
      <c r="QBF485" s="49"/>
      <c r="QBG485" s="49"/>
      <c r="QBH485" s="49"/>
      <c r="QBI485" s="49"/>
      <c r="QBJ485" s="49"/>
      <c r="QBK485" s="49"/>
      <c r="QBL485" s="49"/>
      <c r="QBM485" s="49"/>
      <c r="QBN485" s="49"/>
      <c r="QBO485" s="49"/>
      <c r="QBP485" s="49"/>
      <c r="QBQ485" s="49"/>
      <c r="QBR485" s="49"/>
      <c r="QBS485" s="49"/>
      <c r="QBT485" s="49"/>
      <c r="QBU485" s="49"/>
      <c r="QBV485" s="49"/>
      <c r="QBW485" s="49"/>
      <c r="QBX485" s="49"/>
      <c r="QBY485" s="49"/>
      <c r="QBZ485" s="49"/>
      <c r="QCA485" s="49"/>
      <c r="QCB485" s="49"/>
      <c r="QCC485" s="49"/>
      <c r="QCD485" s="49"/>
      <c r="QCE485" s="49"/>
      <c r="QCF485" s="49"/>
      <c r="QCG485" s="49"/>
      <c r="QCH485" s="49"/>
      <c r="QCI485" s="49"/>
      <c r="QCJ485" s="49"/>
      <c r="QCK485" s="49"/>
      <c r="QCL485" s="49"/>
      <c r="QCM485" s="49"/>
      <c r="QCN485" s="49"/>
      <c r="QCO485" s="49"/>
      <c r="QCP485" s="49"/>
      <c r="QCQ485" s="49"/>
      <c r="QCR485" s="49"/>
      <c r="QCS485" s="49"/>
      <c r="QCT485" s="49"/>
      <c r="QCU485" s="49"/>
      <c r="QCV485" s="49"/>
      <c r="QCW485" s="49"/>
      <c r="QCX485" s="49"/>
      <c r="QCY485" s="49"/>
      <c r="QCZ485" s="49"/>
      <c r="QDA485" s="49"/>
      <c r="QDB485" s="49"/>
      <c r="QDC485" s="49"/>
      <c r="QDD485" s="49"/>
      <c r="QDE485" s="49"/>
      <c r="QDF485" s="49"/>
      <c r="QDG485" s="49"/>
      <c r="QDH485" s="49"/>
      <c r="QDI485" s="49"/>
      <c r="QDJ485" s="49"/>
      <c r="QDK485" s="49"/>
      <c r="QDL485" s="49"/>
      <c r="QDM485" s="49"/>
      <c r="QDN485" s="49"/>
      <c r="QDO485" s="49"/>
      <c r="QDP485" s="49"/>
      <c r="QDQ485" s="49"/>
      <c r="QDR485" s="49"/>
      <c r="QDS485" s="49"/>
      <c r="QDT485" s="49"/>
      <c r="QDU485" s="49"/>
      <c r="QDV485" s="49"/>
      <c r="QDW485" s="49"/>
      <c r="QDX485" s="49"/>
      <c r="QDY485" s="49"/>
      <c r="QDZ485" s="49"/>
      <c r="QEA485" s="49"/>
      <c r="QEB485" s="49"/>
      <c r="QEC485" s="49"/>
      <c r="QED485" s="49"/>
      <c r="QEE485" s="49"/>
      <c r="QEF485" s="49"/>
      <c r="QEG485" s="49"/>
      <c r="QEH485" s="49"/>
      <c r="QEI485" s="49"/>
      <c r="QEJ485" s="49"/>
      <c r="QEK485" s="49"/>
      <c r="QEL485" s="49"/>
      <c r="QEM485" s="49"/>
      <c r="QEN485" s="49"/>
      <c r="QEO485" s="49"/>
      <c r="QEP485" s="49"/>
      <c r="QEQ485" s="49"/>
      <c r="QER485" s="49"/>
      <c r="QES485" s="49"/>
      <c r="QET485" s="49"/>
      <c r="QEU485" s="49"/>
      <c r="QEV485" s="49"/>
      <c r="QEW485" s="49"/>
      <c r="QEX485" s="49"/>
      <c r="QEY485" s="49"/>
      <c r="QEZ485" s="49"/>
      <c r="QFA485" s="49"/>
      <c r="QFB485" s="49"/>
      <c r="QFC485" s="49"/>
      <c r="QFD485" s="49"/>
      <c r="QFE485" s="49"/>
      <c r="QFF485" s="49"/>
      <c r="QFG485" s="49"/>
      <c r="QFH485" s="49"/>
      <c r="QFI485" s="49"/>
      <c r="QFJ485" s="49"/>
      <c r="QFK485" s="49"/>
      <c r="QFL485" s="49"/>
      <c r="QFM485" s="49"/>
      <c r="QFN485" s="49"/>
      <c r="QFO485" s="49"/>
      <c r="QFP485" s="49"/>
      <c r="QFQ485" s="49"/>
      <c r="QFR485" s="49"/>
      <c r="QFS485" s="49"/>
      <c r="QFT485" s="49"/>
      <c r="QFU485" s="49"/>
      <c r="QFV485" s="49"/>
      <c r="QFW485" s="49"/>
      <c r="QFX485" s="49"/>
      <c r="QFY485" s="49"/>
      <c r="QFZ485" s="49"/>
      <c r="QGA485" s="49"/>
      <c r="QGB485" s="49"/>
      <c r="QGC485" s="49"/>
      <c r="QGD485" s="49"/>
      <c r="QGE485" s="49"/>
      <c r="QGF485" s="49"/>
      <c r="QGG485" s="49"/>
      <c r="QGH485" s="49"/>
      <c r="QGI485" s="49"/>
      <c r="QGJ485" s="49"/>
      <c r="QGK485" s="49"/>
      <c r="QGL485" s="49"/>
      <c r="QGM485" s="49"/>
      <c r="QGN485" s="49"/>
      <c r="QGO485" s="49"/>
      <c r="QGP485" s="49"/>
      <c r="QGQ485" s="49"/>
      <c r="QGR485" s="49"/>
      <c r="QGS485" s="49"/>
      <c r="QGT485" s="49"/>
      <c r="QGU485" s="49"/>
      <c r="QGV485" s="49"/>
      <c r="QGW485" s="49"/>
      <c r="QGX485" s="49"/>
      <c r="QGY485" s="49"/>
      <c r="QGZ485" s="49"/>
      <c r="QHA485" s="49"/>
      <c r="QHB485" s="49"/>
      <c r="QHC485" s="49"/>
      <c r="QHD485" s="49"/>
      <c r="QHE485" s="49"/>
      <c r="QHF485" s="49"/>
      <c r="QHG485" s="49"/>
      <c r="QHH485" s="49"/>
      <c r="QHI485" s="49"/>
      <c r="QHJ485" s="49"/>
      <c r="QHK485" s="49"/>
      <c r="QHL485" s="49"/>
      <c r="QHM485" s="49"/>
      <c r="QHN485" s="49"/>
      <c r="QHO485" s="49"/>
      <c r="QHP485" s="49"/>
      <c r="QHQ485" s="49"/>
      <c r="QHR485" s="49"/>
      <c r="QHS485" s="49"/>
      <c r="QHT485" s="49"/>
      <c r="QHU485" s="49"/>
      <c r="QHV485" s="49"/>
      <c r="QHW485" s="49"/>
      <c r="QHX485" s="49"/>
      <c r="QHY485" s="49"/>
      <c r="QHZ485" s="49"/>
      <c r="QIA485" s="49"/>
      <c r="QIB485" s="49"/>
      <c r="QIC485" s="49"/>
      <c r="QID485" s="49"/>
      <c r="QIE485" s="49"/>
      <c r="QIF485" s="49"/>
      <c r="QIG485" s="49"/>
      <c r="QIH485" s="49"/>
      <c r="QII485" s="49"/>
      <c r="QIJ485" s="49"/>
      <c r="QIK485" s="49"/>
      <c r="QIL485" s="49"/>
      <c r="QIM485" s="49"/>
      <c r="QIN485" s="49"/>
      <c r="QIO485" s="49"/>
      <c r="QIP485" s="49"/>
      <c r="QIQ485" s="49"/>
      <c r="QIR485" s="49"/>
      <c r="QIS485" s="49"/>
      <c r="QIT485" s="49"/>
      <c r="QIU485" s="49"/>
      <c r="QIV485" s="49"/>
      <c r="QIW485" s="49"/>
      <c r="QIX485" s="49"/>
      <c r="QIY485" s="49"/>
      <c r="QIZ485" s="49"/>
      <c r="QJA485" s="49"/>
      <c r="QJB485" s="49"/>
      <c r="QJC485" s="49"/>
      <c r="QJD485" s="49"/>
      <c r="QJE485" s="49"/>
      <c r="QJF485" s="49"/>
      <c r="QJG485" s="49"/>
      <c r="QJH485" s="49"/>
      <c r="QJI485" s="49"/>
      <c r="QJJ485" s="49"/>
      <c r="QJK485" s="49"/>
      <c r="QJL485" s="49"/>
      <c r="QJM485" s="49"/>
      <c r="QJN485" s="49"/>
      <c r="QJO485" s="49"/>
      <c r="QJP485" s="49"/>
      <c r="QJQ485" s="49"/>
      <c r="QJR485" s="49"/>
      <c r="QJS485" s="49"/>
      <c r="QJT485" s="49"/>
      <c r="QJU485" s="49"/>
      <c r="QJV485" s="49"/>
      <c r="QJW485" s="49"/>
      <c r="QJX485" s="49"/>
      <c r="QJY485" s="49"/>
      <c r="QJZ485" s="49"/>
      <c r="QKA485" s="49"/>
      <c r="QKB485" s="49"/>
      <c r="QKC485" s="49"/>
      <c r="QKD485" s="49"/>
      <c r="QKE485" s="49"/>
      <c r="QKF485" s="49"/>
      <c r="QKG485" s="49"/>
      <c r="QKH485" s="49"/>
      <c r="QKI485" s="49"/>
      <c r="QKJ485" s="49"/>
      <c r="QKK485" s="49"/>
      <c r="QKL485" s="49"/>
      <c r="QKM485" s="49"/>
      <c r="QKN485" s="49"/>
      <c r="QKO485" s="49"/>
      <c r="QKP485" s="49"/>
      <c r="QKQ485" s="49"/>
      <c r="QKR485" s="49"/>
      <c r="QKS485" s="49"/>
      <c r="QKT485" s="49"/>
      <c r="QKU485" s="49"/>
      <c r="QKV485" s="49"/>
      <c r="QKW485" s="49"/>
      <c r="QKX485" s="49"/>
      <c r="QKY485" s="49"/>
      <c r="QKZ485" s="49"/>
      <c r="QLA485" s="49"/>
      <c r="QLB485" s="49"/>
      <c r="QLC485" s="49"/>
      <c r="QLD485" s="49"/>
      <c r="QLE485" s="49"/>
      <c r="QLF485" s="49"/>
      <c r="QLG485" s="49"/>
      <c r="QLH485" s="49"/>
      <c r="QLI485" s="49"/>
      <c r="QLJ485" s="49"/>
      <c r="QLK485" s="49"/>
      <c r="QLL485" s="49"/>
      <c r="QLM485" s="49"/>
      <c r="QLN485" s="49"/>
      <c r="QLO485" s="49"/>
      <c r="QLP485" s="49"/>
      <c r="QLQ485" s="49"/>
      <c r="QLR485" s="49"/>
      <c r="QLS485" s="49"/>
      <c r="QLT485" s="49"/>
      <c r="QLU485" s="49"/>
      <c r="QLV485" s="49"/>
      <c r="QLW485" s="49"/>
      <c r="QLX485" s="49"/>
      <c r="QLY485" s="49"/>
      <c r="QLZ485" s="49"/>
      <c r="QMA485" s="49"/>
      <c r="QMB485" s="49"/>
      <c r="QMC485" s="49"/>
      <c r="QMD485" s="49"/>
      <c r="QME485" s="49"/>
      <c r="QMF485" s="49"/>
      <c r="QMG485" s="49"/>
      <c r="QMH485" s="49"/>
      <c r="QMI485" s="49"/>
      <c r="QMJ485" s="49"/>
      <c r="QMK485" s="49"/>
      <c r="QML485" s="49"/>
      <c r="QMM485" s="49"/>
      <c r="QMN485" s="49"/>
      <c r="QMO485" s="49"/>
      <c r="QMP485" s="49"/>
      <c r="QMQ485" s="49"/>
      <c r="QMR485" s="49"/>
      <c r="QMS485" s="49"/>
      <c r="QMT485" s="49"/>
      <c r="QMU485" s="49"/>
      <c r="QMV485" s="49"/>
      <c r="QMW485" s="49"/>
      <c r="QMX485" s="49"/>
      <c r="QMY485" s="49"/>
      <c r="QMZ485" s="49"/>
      <c r="QNA485" s="49"/>
      <c r="QNB485" s="49"/>
      <c r="QNC485" s="49"/>
      <c r="QND485" s="49"/>
      <c r="QNE485" s="49"/>
      <c r="QNF485" s="49"/>
      <c r="QNG485" s="49"/>
      <c r="QNH485" s="49"/>
      <c r="QNI485" s="49"/>
      <c r="QNJ485" s="49"/>
      <c r="QNK485" s="49"/>
      <c r="QNL485" s="49"/>
      <c r="QNM485" s="49"/>
      <c r="QNN485" s="49"/>
      <c r="QNO485" s="49"/>
      <c r="QNP485" s="49"/>
      <c r="QNQ485" s="49"/>
      <c r="QNR485" s="49"/>
      <c r="QNS485" s="49"/>
      <c r="QNT485" s="49"/>
      <c r="QNU485" s="49"/>
      <c r="QNV485" s="49"/>
      <c r="QNW485" s="49"/>
      <c r="QNX485" s="49"/>
      <c r="QNY485" s="49"/>
      <c r="QNZ485" s="49"/>
      <c r="QOA485" s="49"/>
      <c r="QOB485" s="49"/>
      <c r="QOC485" s="49"/>
      <c r="QOD485" s="49"/>
      <c r="QOE485" s="49"/>
      <c r="QOF485" s="49"/>
      <c r="QOG485" s="49"/>
      <c r="QOH485" s="49"/>
      <c r="QOI485" s="49"/>
      <c r="QOJ485" s="49"/>
      <c r="QOK485" s="49"/>
      <c r="QOL485" s="49"/>
      <c r="QOM485" s="49"/>
      <c r="QON485" s="49"/>
      <c r="QOO485" s="49"/>
      <c r="QOP485" s="49"/>
      <c r="QOQ485" s="49"/>
      <c r="QOR485" s="49"/>
      <c r="QOS485" s="49"/>
      <c r="QOT485" s="49"/>
      <c r="QOU485" s="49"/>
      <c r="QOV485" s="49"/>
      <c r="QOW485" s="49"/>
      <c r="QOX485" s="49"/>
      <c r="QOY485" s="49"/>
      <c r="QOZ485" s="49"/>
      <c r="QPA485" s="49"/>
      <c r="QPB485" s="49"/>
      <c r="QPC485" s="49"/>
      <c r="QPD485" s="49"/>
      <c r="QPE485" s="49"/>
      <c r="QPF485" s="49"/>
      <c r="QPG485" s="49"/>
      <c r="QPH485" s="49"/>
      <c r="QPI485" s="49"/>
      <c r="QPJ485" s="49"/>
      <c r="QPK485" s="49"/>
      <c r="QPL485" s="49"/>
      <c r="QPM485" s="49"/>
      <c r="QPN485" s="49"/>
      <c r="QPO485" s="49"/>
      <c r="QPP485" s="49"/>
      <c r="QPQ485" s="49"/>
      <c r="QPR485" s="49"/>
      <c r="QPS485" s="49"/>
      <c r="QPT485" s="49"/>
      <c r="QPU485" s="49"/>
      <c r="QPV485" s="49"/>
      <c r="QPW485" s="49"/>
      <c r="QPX485" s="49"/>
      <c r="QPY485" s="49"/>
      <c r="QPZ485" s="49"/>
      <c r="QQA485" s="49"/>
      <c r="QQB485" s="49"/>
      <c r="QQC485" s="49"/>
      <c r="QQD485" s="49"/>
      <c r="QQE485" s="49"/>
      <c r="QQF485" s="49"/>
      <c r="QQG485" s="49"/>
      <c r="QQH485" s="49"/>
      <c r="QQI485" s="49"/>
      <c r="QQJ485" s="49"/>
      <c r="QQK485" s="49"/>
      <c r="QQL485" s="49"/>
      <c r="QQM485" s="49"/>
      <c r="QQN485" s="49"/>
      <c r="QQO485" s="49"/>
      <c r="QQP485" s="49"/>
      <c r="QQQ485" s="49"/>
      <c r="QQR485" s="49"/>
      <c r="QQS485" s="49"/>
      <c r="QQT485" s="49"/>
      <c r="QQU485" s="49"/>
      <c r="QQV485" s="49"/>
      <c r="QQW485" s="49"/>
      <c r="QQX485" s="49"/>
      <c r="QQY485" s="49"/>
      <c r="QQZ485" s="49"/>
      <c r="QRA485" s="49"/>
      <c r="QRB485" s="49"/>
      <c r="QRC485" s="49"/>
      <c r="QRD485" s="49"/>
      <c r="QRE485" s="49"/>
      <c r="QRF485" s="49"/>
      <c r="QRG485" s="49"/>
      <c r="QRH485" s="49"/>
      <c r="QRI485" s="49"/>
      <c r="QRJ485" s="49"/>
      <c r="QRK485" s="49"/>
      <c r="QRL485" s="49"/>
      <c r="QRM485" s="49"/>
      <c r="QRN485" s="49"/>
      <c r="QRO485" s="49"/>
      <c r="QRP485" s="49"/>
      <c r="QRQ485" s="49"/>
      <c r="QRR485" s="49"/>
      <c r="QRS485" s="49"/>
      <c r="QRT485" s="49"/>
      <c r="QRU485" s="49"/>
      <c r="QRV485" s="49"/>
      <c r="QRW485" s="49"/>
      <c r="QRX485" s="49"/>
      <c r="QRY485" s="49"/>
      <c r="QRZ485" s="49"/>
      <c r="QSA485" s="49"/>
      <c r="QSB485" s="49"/>
      <c r="QSC485" s="49"/>
      <c r="QSD485" s="49"/>
      <c r="QSE485" s="49"/>
      <c r="QSF485" s="49"/>
      <c r="QSG485" s="49"/>
      <c r="QSH485" s="49"/>
      <c r="QSI485" s="49"/>
      <c r="QSJ485" s="49"/>
      <c r="QSK485" s="49"/>
      <c r="QSL485" s="49"/>
      <c r="QSM485" s="49"/>
      <c r="QSN485" s="49"/>
      <c r="QSO485" s="49"/>
      <c r="QSP485" s="49"/>
      <c r="QSQ485" s="49"/>
      <c r="QSR485" s="49"/>
      <c r="QSS485" s="49"/>
      <c r="QST485" s="49"/>
      <c r="QSU485" s="49"/>
      <c r="QSV485" s="49"/>
      <c r="QSW485" s="49"/>
      <c r="QSX485" s="49"/>
      <c r="QSY485" s="49"/>
      <c r="QSZ485" s="49"/>
      <c r="QTA485" s="49"/>
      <c r="QTB485" s="49"/>
      <c r="QTC485" s="49"/>
      <c r="QTD485" s="49"/>
      <c r="QTE485" s="49"/>
      <c r="QTF485" s="49"/>
      <c r="QTG485" s="49"/>
      <c r="QTH485" s="49"/>
      <c r="QTI485" s="49"/>
      <c r="QTJ485" s="49"/>
      <c r="QTK485" s="49"/>
      <c r="QTL485" s="49"/>
      <c r="QTM485" s="49"/>
      <c r="QTN485" s="49"/>
      <c r="QTO485" s="49"/>
      <c r="QTP485" s="49"/>
      <c r="QTQ485" s="49"/>
      <c r="QTR485" s="49"/>
      <c r="QTS485" s="49"/>
      <c r="QTT485" s="49"/>
      <c r="QTU485" s="49"/>
      <c r="QTV485" s="49"/>
      <c r="QTW485" s="49"/>
      <c r="QTX485" s="49"/>
      <c r="QTY485" s="49"/>
      <c r="QTZ485" s="49"/>
      <c r="QUA485" s="49"/>
      <c r="QUB485" s="49"/>
      <c r="QUC485" s="49"/>
      <c r="QUD485" s="49"/>
      <c r="QUE485" s="49"/>
      <c r="QUF485" s="49"/>
      <c r="QUG485" s="49"/>
      <c r="QUH485" s="49"/>
      <c r="QUI485" s="49"/>
      <c r="QUJ485" s="49"/>
      <c r="QUK485" s="49"/>
      <c r="QUL485" s="49"/>
      <c r="QUM485" s="49"/>
      <c r="QUN485" s="49"/>
      <c r="QUO485" s="49"/>
      <c r="QUP485" s="49"/>
      <c r="QUQ485" s="49"/>
      <c r="QUR485" s="49"/>
      <c r="QUS485" s="49"/>
      <c r="QUT485" s="49"/>
      <c r="QUU485" s="49"/>
      <c r="QUV485" s="49"/>
      <c r="QUW485" s="49"/>
      <c r="QUX485" s="49"/>
      <c r="QUY485" s="49"/>
      <c r="QUZ485" s="49"/>
      <c r="QVA485" s="49"/>
      <c r="QVB485" s="49"/>
      <c r="QVC485" s="49"/>
      <c r="QVD485" s="49"/>
      <c r="QVE485" s="49"/>
      <c r="QVF485" s="49"/>
      <c r="QVG485" s="49"/>
      <c r="QVH485" s="49"/>
      <c r="QVI485" s="49"/>
      <c r="QVJ485" s="49"/>
      <c r="QVK485" s="49"/>
      <c r="QVL485" s="49"/>
      <c r="QVM485" s="49"/>
      <c r="QVN485" s="49"/>
      <c r="QVO485" s="49"/>
      <c r="QVP485" s="49"/>
      <c r="QVQ485" s="49"/>
      <c r="QVR485" s="49"/>
      <c r="QVS485" s="49"/>
      <c r="QVT485" s="49"/>
      <c r="QVU485" s="49"/>
      <c r="QVV485" s="49"/>
      <c r="QVW485" s="49"/>
      <c r="QVX485" s="49"/>
      <c r="QVY485" s="49"/>
      <c r="QVZ485" s="49"/>
      <c r="QWA485" s="49"/>
      <c r="QWB485" s="49"/>
      <c r="QWC485" s="49"/>
      <c r="QWD485" s="49"/>
      <c r="QWE485" s="49"/>
      <c r="QWF485" s="49"/>
      <c r="QWG485" s="49"/>
      <c r="QWH485" s="49"/>
      <c r="QWI485" s="49"/>
      <c r="QWJ485" s="49"/>
      <c r="QWK485" s="49"/>
      <c r="QWL485" s="49"/>
      <c r="QWM485" s="49"/>
      <c r="QWN485" s="49"/>
      <c r="QWO485" s="49"/>
      <c r="QWP485" s="49"/>
      <c r="QWQ485" s="49"/>
      <c r="QWR485" s="49"/>
      <c r="QWS485" s="49"/>
      <c r="QWT485" s="49"/>
      <c r="QWU485" s="49"/>
      <c r="QWV485" s="49"/>
      <c r="QWW485" s="49"/>
      <c r="QWX485" s="49"/>
      <c r="QWY485" s="49"/>
      <c r="QWZ485" s="49"/>
      <c r="QXA485" s="49"/>
      <c r="QXB485" s="49"/>
      <c r="QXC485" s="49"/>
      <c r="QXD485" s="49"/>
      <c r="QXE485" s="49"/>
      <c r="QXF485" s="49"/>
      <c r="QXG485" s="49"/>
      <c r="QXH485" s="49"/>
      <c r="QXI485" s="49"/>
      <c r="QXJ485" s="49"/>
      <c r="QXK485" s="49"/>
      <c r="QXL485" s="49"/>
      <c r="QXM485" s="49"/>
      <c r="QXN485" s="49"/>
      <c r="QXO485" s="49"/>
      <c r="QXP485" s="49"/>
      <c r="QXQ485" s="49"/>
      <c r="QXR485" s="49"/>
      <c r="QXS485" s="49"/>
      <c r="QXT485" s="49"/>
      <c r="QXU485" s="49"/>
      <c r="QXV485" s="49"/>
      <c r="QXW485" s="49"/>
      <c r="QXX485" s="49"/>
      <c r="QXY485" s="49"/>
      <c r="QXZ485" s="49"/>
      <c r="QYA485" s="49"/>
      <c r="QYB485" s="49"/>
      <c r="QYC485" s="49"/>
      <c r="QYD485" s="49"/>
      <c r="QYE485" s="49"/>
      <c r="QYF485" s="49"/>
      <c r="QYG485" s="49"/>
      <c r="QYH485" s="49"/>
      <c r="QYI485" s="49"/>
      <c r="QYJ485" s="49"/>
      <c r="QYK485" s="49"/>
      <c r="QYL485" s="49"/>
      <c r="QYM485" s="49"/>
      <c r="QYN485" s="49"/>
      <c r="QYO485" s="49"/>
      <c r="QYP485" s="49"/>
      <c r="QYQ485" s="49"/>
      <c r="QYR485" s="49"/>
      <c r="QYS485" s="49"/>
      <c r="QYT485" s="49"/>
      <c r="QYU485" s="49"/>
      <c r="QYV485" s="49"/>
      <c r="QYW485" s="49"/>
      <c r="QYX485" s="49"/>
      <c r="QYY485" s="49"/>
      <c r="QYZ485" s="49"/>
      <c r="QZA485" s="49"/>
      <c r="QZB485" s="49"/>
      <c r="QZC485" s="49"/>
      <c r="QZD485" s="49"/>
      <c r="QZE485" s="49"/>
      <c r="QZF485" s="49"/>
      <c r="QZG485" s="49"/>
      <c r="QZH485" s="49"/>
      <c r="QZI485" s="49"/>
      <c r="QZJ485" s="49"/>
      <c r="QZK485" s="49"/>
      <c r="QZL485" s="49"/>
      <c r="QZM485" s="49"/>
      <c r="QZN485" s="49"/>
      <c r="QZO485" s="49"/>
      <c r="QZP485" s="49"/>
      <c r="QZQ485" s="49"/>
      <c r="QZR485" s="49"/>
      <c r="QZS485" s="49"/>
      <c r="QZT485" s="49"/>
      <c r="QZU485" s="49"/>
      <c r="QZV485" s="49"/>
      <c r="QZW485" s="49"/>
      <c r="QZX485" s="49"/>
      <c r="QZY485" s="49"/>
      <c r="QZZ485" s="49"/>
      <c r="RAA485" s="49"/>
      <c r="RAB485" s="49"/>
      <c r="RAC485" s="49"/>
      <c r="RAD485" s="49"/>
      <c r="RAE485" s="49"/>
      <c r="RAF485" s="49"/>
      <c r="RAG485" s="49"/>
      <c r="RAH485" s="49"/>
      <c r="RAI485" s="49"/>
      <c r="RAJ485" s="49"/>
      <c r="RAK485" s="49"/>
      <c r="RAL485" s="49"/>
      <c r="RAM485" s="49"/>
      <c r="RAN485" s="49"/>
      <c r="RAO485" s="49"/>
      <c r="RAP485" s="49"/>
      <c r="RAQ485" s="49"/>
      <c r="RAR485" s="49"/>
      <c r="RAS485" s="49"/>
      <c r="RAT485" s="49"/>
      <c r="RAU485" s="49"/>
      <c r="RAV485" s="49"/>
      <c r="RAW485" s="49"/>
      <c r="RAX485" s="49"/>
      <c r="RAY485" s="49"/>
      <c r="RAZ485" s="49"/>
      <c r="RBA485" s="49"/>
      <c r="RBB485" s="49"/>
      <c r="RBC485" s="49"/>
      <c r="RBD485" s="49"/>
      <c r="RBE485" s="49"/>
      <c r="RBF485" s="49"/>
      <c r="RBG485" s="49"/>
      <c r="RBH485" s="49"/>
      <c r="RBI485" s="49"/>
      <c r="RBJ485" s="49"/>
      <c r="RBK485" s="49"/>
      <c r="RBL485" s="49"/>
      <c r="RBM485" s="49"/>
      <c r="RBN485" s="49"/>
      <c r="RBO485" s="49"/>
      <c r="RBP485" s="49"/>
      <c r="RBQ485" s="49"/>
      <c r="RBR485" s="49"/>
      <c r="RBS485" s="49"/>
      <c r="RBT485" s="49"/>
      <c r="RBU485" s="49"/>
      <c r="RBV485" s="49"/>
      <c r="RBW485" s="49"/>
      <c r="RBX485" s="49"/>
      <c r="RBY485" s="49"/>
      <c r="RBZ485" s="49"/>
      <c r="RCA485" s="49"/>
      <c r="RCB485" s="49"/>
      <c r="RCC485" s="49"/>
      <c r="RCD485" s="49"/>
      <c r="RCE485" s="49"/>
      <c r="RCF485" s="49"/>
      <c r="RCG485" s="49"/>
      <c r="RCH485" s="49"/>
      <c r="RCI485" s="49"/>
      <c r="RCJ485" s="49"/>
      <c r="RCK485" s="49"/>
      <c r="RCL485" s="49"/>
      <c r="RCM485" s="49"/>
      <c r="RCN485" s="49"/>
      <c r="RCO485" s="49"/>
      <c r="RCP485" s="49"/>
      <c r="RCQ485" s="49"/>
      <c r="RCR485" s="49"/>
      <c r="RCS485" s="49"/>
      <c r="RCT485" s="49"/>
      <c r="RCU485" s="49"/>
      <c r="RCV485" s="49"/>
      <c r="RCW485" s="49"/>
      <c r="RCX485" s="49"/>
      <c r="RCY485" s="49"/>
      <c r="RCZ485" s="49"/>
      <c r="RDA485" s="49"/>
      <c r="RDB485" s="49"/>
      <c r="RDC485" s="49"/>
      <c r="RDD485" s="49"/>
      <c r="RDE485" s="49"/>
      <c r="RDF485" s="49"/>
      <c r="RDG485" s="49"/>
      <c r="RDH485" s="49"/>
      <c r="RDI485" s="49"/>
      <c r="RDJ485" s="49"/>
      <c r="RDK485" s="49"/>
      <c r="RDL485" s="49"/>
      <c r="RDM485" s="49"/>
      <c r="RDN485" s="49"/>
      <c r="RDO485" s="49"/>
      <c r="RDP485" s="49"/>
      <c r="RDQ485" s="49"/>
      <c r="RDR485" s="49"/>
      <c r="RDS485" s="49"/>
      <c r="RDT485" s="49"/>
      <c r="RDU485" s="49"/>
      <c r="RDV485" s="49"/>
      <c r="RDW485" s="49"/>
      <c r="RDX485" s="49"/>
      <c r="RDY485" s="49"/>
      <c r="RDZ485" s="49"/>
      <c r="REA485" s="49"/>
      <c r="REB485" s="49"/>
      <c r="REC485" s="49"/>
      <c r="RED485" s="49"/>
      <c r="REE485" s="49"/>
      <c r="REF485" s="49"/>
      <c r="REG485" s="49"/>
      <c r="REH485" s="49"/>
      <c r="REI485" s="49"/>
      <c r="REJ485" s="49"/>
      <c r="REK485" s="49"/>
      <c r="REL485" s="49"/>
      <c r="REM485" s="49"/>
      <c r="REN485" s="49"/>
      <c r="REO485" s="49"/>
      <c r="REP485" s="49"/>
      <c r="REQ485" s="49"/>
      <c r="RER485" s="49"/>
      <c r="RES485" s="49"/>
      <c r="RET485" s="49"/>
      <c r="REU485" s="49"/>
      <c r="REV485" s="49"/>
      <c r="REW485" s="49"/>
      <c r="REX485" s="49"/>
      <c r="REY485" s="49"/>
      <c r="REZ485" s="49"/>
      <c r="RFA485" s="49"/>
      <c r="RFB485" s="49"/>
      <c r="RFC485" s="49"/>
      <c r="RFD485" s="49"/>
      <c r="RFE485" s="49"/>
      <c r="RFF485" s="49"/>
      <c r="RFG485" s="49"/>
      <c r="RFH485" s="49"/>
      <c r="RFI485" s="49"/>
      <c r="RFJ485" s="49"/>
      <c r="RFK485" s="49"/>
      <c r="RFL485" s="49"/>
      <c r="RFM485" s="49"/>
      <c r="RFN485" s="49"/>
      <c r="RFO485" s="49"/>
      <c r="RFP485" s="49"/>
      <c r="RFQ485" s="49"/>
      <c r="RFR485" s="49"/>
      <c r="RFS485" s="49"/>
      <c r="RFT485" s="49"/>
      <c r="RFU485" s="49"/>
      <c r="RFV485" s="49"/>
      <c r="RFW485" s="49"/>
      <c r="RFX485" s="49"/>
      <c r="RFY485" s="49"/>
      <c r="RFZ485" s="49"/>
      <c r="RGA485" s="49"/>
      <c r="RGB485" s="49"/>
      <c r="RGC485" s="49"/>
      <c r="RGD485" s="49"/>
      <c r="RGE485" s="49"/>
      <c r="RGF485" s="49"/>
      <c r="RGG485" s="49"/>
      <c r="RGH485" s="49"/>
      <c r="RGI485" s="49"/>
      <c r="RGJ485" s="49"/>
      <c r="RGK485" s="49"/>
      <c r="RGL485" s="49"/>
      <c r="RGM485" s="49"/>
      <c r="RGN485" s="49"/>
      <c r="RGO485" s="49"/>
      <c r="RGP485" s="49"/>
      <c r="RGQ485" s="49"/>
      <c r="RGR485" s="49"/>
      <c r="RGS485" s="49"/>
      <c r="RGT485" s="49"/>
      <c r="RGU485" s="49"/>
      <c r="RGV485" s="49"/>
      <c r="RGW485" s="49"/>
      <c r="RGX485" s="49"/>
      <c r="RGY485" s="49"/>
      <c r="RGZ485" s="49"/>
      <c r="RHA485" s="49"/>
      <c r="RHB485" s="49"/>
      <c r="RHC485" s="49"/>
      <c r="RHD485" s="49"/>
      <c r="RHE485" s="49"/>
      <c r="RHF485" s="49"/>
      <c r="RHG485" s="49"/>
      <c r="RHH485" s="49"/>
      <c r="RHI485" s="49"/>
      <c r="RHJ485" s="49"/>
      <c r="RHK485" s="49"/>
      <c r="RHL485" s="49"/>
      <c r="RHM485" s="49"/>
      <c r="RHN485" s="49"/>
      <c r="RHO485" s="49"/>
      <c r="RHP485" s="49"/>
      <c r="RHQ485" s="49"/>
      <c r="RHR485" s="49"/>
      <c r="RHS485" s="49"/>
      <c r="RHT485" s="49"/>
      <c r="RHU485" s="49"/>
      <c r="RHV485" s="49"/>
      <c r="RHW485" s="49"/>
      <c r="RHX485" s="49"/>
      <c r="RHY485" s="49"/>
      <c r="RHZ485" s="49"/>
      <c r="RIA485" s="49"/>
      <c r="RIB485" s="49"/>
      <c r="RIC485" s="49"/>
      <c r="RID485" s="49"/>
      <c r="RIE485" s="49"/>
      <c r="RIF485" s="49"/>
      <c r="RIG485" s="49"/>
      <c r="RIH485" s="49"/>
      <c r="RII485" s="49"/>
      <c r="RIJ485" s="49"/>
      <c r="RIK485" s="49"/>
      <c r="RIL485" s="49"/>
      <c r="RIM485" s="49"/>
      <c r="RIN485" s="49"/>
      <c r="RIO485" s="49"/>
      <c r="RIP485" s="49"/>
      <c r="RIQ485" s="49"/>
      <c r="RIR485" s="49"/>
      <c r="RIS485" s="49"/>
      <c r="RIT485" s="49"/>
      <c r="RIU485" s="49"/>
      <c r="RIV485" s="49"/>
      <c r="RIW485" s="49"/>
      <c r="RIX485" s="49"/>
      <c r="RIY485" s="49"/>
      <c r="RIZ485" s="49"/>
      <c r="RJA485" s="49"/>
      <c r="RJB485" s="49"/>
      <c r="RJC485" s="49"/>
      <c r="RJD485" s="49"/>
      <c r="RJE485" s="49"/>
      <c r="RJF485" s="49"/>
      <c r="RJG485" s="49"/>
      <c r="RJH485" s="49"/>
      <c r="RJI485" s="49"/>
      <c r="RJJ485" s="49"/>
      <c r="RJK485" s="49"/>
      <c r="RJL485" s="49"/>
      <c r="RJM485" s="49"/>
      <c r="RJN485" s="49"/>
      <c r="RJO485" s="49"/>
      <c r="RJP485" s="49"/>
      <c r="RJQ485" s="49"/>
      <c r="RJR485" s="49"/>
      <c r="RJS485" s="49"/>
      <c r="RJT485" s="49"/>
      <c r="RJU485" s="49"/>
      <c r="RJV485" s="49"/>
      <c r="RJW485" s="49"/>
      <c r="RJX485" s="49"/>
      <c r="RJY485" s="49"/>
      <c r="RJZ485" s="49"/>
      <c r="RKA485" s="49"/>
      <c r="RKB485" s="49"/>
      <c r="RKC485" s="49"/>
      <c r="RKD485" s="49"/>
      <c r="RKE485" s="49"/>
      <c r="RKF485" s="49"/>
      <c r="RKG485" s="49"/>
      <c r="RKH485" s="49"/>
      <c r="RKI485" s="49"/>
      <c r="RKJ485" s="49"/>
      <c r="RKK485" s="49"/>
      <c r="RKL485" s="49"/>
      <c r="RKM485" s="49"/>
      <c r="RKN485" s="49"/>
      <c r="RKO485" s="49"/>
      <c r="RKP485" s="49"/>
      <c r="RKQ485" s="49"/>
      <c r="RKR485" s="49"/>
      <c r="RKS485" s="49"/>
      <c r="RKT485" s="49"/>
      <c r="RKU485" s="49"/>
      <c r="RKV485" s="49"/>
      <c r="RKW485" s="49"/>
      <c r="RKX485" s="49"/>
      <c r="RKY485" s="49"/>
      <c r="RKZ485" s="49"/>
      <c r="RLA485" s="49"/>
      <c r="RLB485" s="49"/>
      <c r="RLC485" s="49"/>
      <c r="RLD485" s="49"/>
      <c r="RLE485" s="49"/>
      <c r="RLF485" s="49"/>
      <c r="RLG485" s="49"/>
      <c r="RLH485" s="49"/>
      <c r="RLI485" s="49"/>
      <c r="RLJ485" s="49"/>
      <c r="RLK485" s="49"/>
      <c r="RLL485" s="49"/>
      <c r="RLM485" s="49"/>
      <c r="RLN485" s="49"/>
      <c r="RLO485" s="49"/>
      <c r="RLP485" s="49"/>
      <c r="RLQ485" s="49"/>
      <c r="RLR485" s="49"/>
      <c r="RLS485" s="49"/>
      <c r="RLT485" s="49"/>
      <c r="RLU485" s="49"/>
      <c r="RLV485" s="49"/>
      <c r="RLW485" s="49"/>
      <c r="RLX485" s="49"/>
      <c r="RLY485" s="49"/>
      <c r="RLZ485" s="49"/>
      <c r="RMA485" s="49"/>
      <c r="RMB485" s="49"/>
      <c r="RMC485" s="49"/>
      <c r="RMD485" s="49"/>
      <c r="RME485" s="49"/>
      <c r="RMF485" s="49"/>
      <c r="RMG485" s="49"/>
      <c r="RMH485" s="49"/>
      <c r="RMI485" s="49"/>
      <c r="RMJ485" s="49"/>
      <c r="RMK485" s="49"/>
      <c r="RML485" s="49"/>
      <c r="RMM485" s="49"/>
      <c r="RMN485" s="49"/>
      <c r="RMO485" s="49"/>
      <c r="RMP485" s="49"/>
      <c r="RMQ485" s="49"/>
      <c r="RMR485" s="49"/>
      <c r="RMS485" s="49"/>
      <c r="RMT485" s="49"/>
      <c r="RMU485" s="49"/>
      <c r="RMV485" s="49"/>
      <c r="RMW485" s="49"/>
      <c r="RMX485" s="49"/>
      <c r="RMY485" s="49"/>
      <c r="RMZ485" s="49"/>
      <c r="RNA485" s="49"/>
      <c r="RNB485" s="49"/>
      <c r="RNC485" s="49"/>
      <c r="RND485" s="49"/>
      <c r="RNE485" s="49"/>
      <c r="RNF485" s="49"/>
      <c r="RNG485" s="49"/>
      <c r="RNH485" s="49"/>
      <c r="RNI485" s="49"/>
      <c r="RNJ485" s="49"/>
      <c r="RNK485" s="49"/>
      <c r="RNL485" s="49"/>
      <c r="RNM485" s="49"/>
      <c r="RNN485" s="49"/>
      <c r="RNO485" s="49"/>
      <c r="RNP485" s="49"/>
      <c r="RNQ485" s="49"/>
      <c r="RNR485" s="49"/>
      <c r="RNS485" s="49"/>
      <c r="RNT485" s="49"/>
      <c r="RNU485" s="49"/>
      <c r="RNV485" s="49"/>
      <c r="RNW485" s="49"/>
      <c r="RNX485" s="49"/>
      <c r="RNY485" s="49"/>
      <c r="RNZ485" s="49"/>
      <c r="ROA485" s="49"/>
      <c r="ROB485" s="49"/>
      <c r="ROC485" s="49"/>
      <c r="ROD485" s="49"/>
      <c r="ROE485" s="49"/>
      <c r="ROF485" s="49"/>
      <c r="ROG485" s="49"/>
      <c r="ROH485" s="49"/>
      <c r="ROI485" s="49"/>
      <c r="ROJ485" s="49"/>
      <c r="ROK485" s="49"/>
      <c r="ROL485" s="49"/>
      <c r="ROM485" s="49"/>
      <c r="RON485" s="49"/>
      <c r="ROO485" s="49"/>
      <c r="ROP485" s="49"/>
      <c r="ROQ485" s="49"/>
      <c r="ROR485" s="49"/>
      <c r="ROS485" s="49"/>
      <c r="ROT485" s="49"/>
      <c r="ROU485" s="49"/>
      <c r="ROV485" s="49"/>
      <c r="ROW485" s="49"/>
      <c r="ROX485" s="49"/>
      <c r="ROY485" s="49"/>
      <c r="ROZ485" s="49"/>
      <c r="RPA485" s="49"/>
      <c r="RPB485" s="49"/>
      <c r="RPC485" s="49"/>
      <c r="RPD485" s="49"/>
      <c r="RPE485" s="49"/>
      <c r="RPF485" s="49"/>
      <c r="RPG485" s="49"/>
      <c r="RPH485" s="49"/>
      <c r="RPI485" s="49"/>
      <c r="RPJ485" s="49"/>
      <c r="RPK485" s="49"/>
      <c r="RPL485" s="49"/>
      <c r="RPM485" s="49"/>
      <c r="RPN485" s="49"/>
      <c r="RPO485" s="49"/>
      <c r="RPP485" s="49"/>
      <c r="RPQ485" s="49"/>
      <c r="RPR485" s="49"/>
      <c r="RPS485" s="49"/>
      <c r="RPT485" s="49"/>
      <c r="RPU485" s="49"/>
      <c r="RPV485" s="49"/>
      <c r="RPW485" s="49"/>
      <c r="RPX485" s="49"/>
      <c r="RPY485" s="49"/>
      <c r="RPZ485" s="49"/>
      <c r="RQA485" s="49"/>
      <c r="RQB485" s="49"/>
      <c r="RQC485" s="49"/>
      <c r="RQD485" s="49"/>
      <c r="RQE485" s="49"/>
      <c r="RQF485" s="49"/>
      <c r="RQG485" s="49"/>
      <c r="RQH485" s="49"/>
      <c r="RQI485" s="49"/>
      <c r="RQJ485" s="49"/>
      <c r="RQK485" s="49"/>
      <c r="RQL485" s="49"/>
      <c r="RQM485" s="49"/>
      <c r="RQN485" s="49"/>
      <c r="RQO485" s="49"/>
      <c r="RQP485" s="49"/>
      <c r="RQQ485" s="49"/>
      <c r="RQR485" s="49"/>
      <c r="RQS485" s="49"/>
      <c r="RQT485" s="49"/>
      <c r="RQU485" s="49"/>
      <c r="RQV485" s="49"/>
      <c r="RQW485" s="49"/>
      <c r="RQX485" s="49"/>
      <c r="RQY485" s="49"/>
      <c r="RQZ485" s="49"/>
      <c r="RRA485" s="49"/>
      <c r="RRB485" s="49"/>
      <c r="RRC485" s="49"/>
      <c r="RRD485" s="49"/>
      <c r="RRE485" s="49"/>
      <c r="RRF485" s="49"/>
      <c r="RRG485" s="49"/>
      <c r="RRH485" s="49"/>
      <c r="RRI485" s="49"/>
      <c r="RRJ485" s="49"/>
      <c r="RRK485" s="49"/>
      <c r="RRL485" s="49"/>
      <c r="RRM485" s="49"/>
      <c r="RRN485" s="49"/>
      <c r="RRO485" s="49"/>
      <c r="RRP485" s="49"/>
      <c r="RRQ485" s="49"/>
      <c r="RRR485" s="49"/>
      <c r="RRS485" s="49"/>
      <c r="RRT485" s="49"/>
      <c r="RRU485" s="49"/>
      <c r="RRV485" s="49"/>
      <c r="RRW485" s="49"/>
      <c r="RRX485" s="49"/>
      <c r="RRY485" s="49"/>
      <c r="RRZ485" s="49"/>
      <c r="RSA485" s="49"/>
      <c r="RSB485" s="49"/>
      <c r="RSC485" s="49"/>
      <c r="RSD485" s="49"/>
      <c r="RSE485" s="49"/>
      <c r="RSF485" s="49"/>
      <c r="RSG485" s="49"/>
      <c r="RSH485" s="49"/>
      <c r="RSI485" s="49"/>
      <c r="RSJ485" s="49"/>
      <c r="RSK485" s="49"/>
      <c r="RSL485" s="49"/>
      <c r="RSM485" s="49"/>
      <c r="RSN485" s="49"/>
      <c r="RSO485" s="49"/>
      <c r="RSP485" s="49"/>
      <c r="RSQ485" s="49"/>
      <c r="RSR485" s="49"/>
      <c r="RSS485" s="49"/>
      <c r="RST485" s="49"/>
      <c r="RSU485" s="49"/>
      <c r="RSV485" s="49"/>
      <c r="RSW485" s="49"/>
      <c r="RSX485" s="49"/>
      <c r="RSY485" s="49"/>
      <c r="RSZ485" s="49"/>
      <c r="RTA485" s="49"/>
      <c r="RTB485" s="49"/>
      <c r="RTC485" s="49"/>
      <c r="RTD485" s="49"/>
      <c r="RTE485" s="49"/>
      <c r="RTF485" s="49"/>
      <c r="RTG485" s="49"/>
      <c r="RTH485" s="49"/>
      <c r="RTI485" s="49"/>
      <c r="RTJ485" s="49"/>
      <c r="RTK485" s="49"/>
      <c r="RTL485" s="49"/>
      <c r="RTM485" s="49"/>
      <c r="RTN485" s="49"/>
      <c r="RTO485" s="49"/>
      <c r="RTP485" s="49"/>
      <c r="RTQ485" s="49"/>
      <c r="RTR485" s="49"/>
      <c r="RTS485" s="49"/>
      <c r="RTT485" s="49"/>
      <c r="RTU485" s="49"/>
      <c r="RTV485" s="49"/>
      <c r="RTW485" s="49"/>
      <c r="RTX485" s="49"/>
      <c r="RTY485" s="49"/>
      <c r="RTZ485" s="49"/>
      <c r="RUA485" s="49"/>
      <c r="RUB485" s="49"/>
      <c r="RUC485" s="49"/>
      <c r="RUD485" s="49"/>
      <c r="RUE485" s="49"/>
      <c r="RUF485" s="49"/>
      <c r="RUG485" s="49"/>
      <c r="RUH485" s="49"/>
      <c r="RUI485" s="49"/>
      <c r="RUJ485" s="49"/>
      <c r="RUK485" s="49"/>
      <c r="RUL485" s="49"/>
      <c r="RUM485" s="49"/>
      <c r="RUN485" s="49"/>
      <c r="RUO485" s="49"/>
      <c r="RUP485" s="49"/>
      <c r="RUQ485" s="49"/>
      <c r="RUR485" s="49"/>
      <c r="RUS485" s="49"/>
      <c r="RUT485" s="49"/>
      <c r="RUU485" s="49"/>
      <c r="RUV485" s="49"/>
      <c r="RUW485" s="49"/>
      <c r="RUX485" s="49"/>
      <c r="RUY485" s="49"/>
      <c r="RUZ485" s="49"/>
      <c r="RVA485" s="49"/>
      <c r="RVB485" s="49"/>
      <c r="RVC485" s="49"/>
      <c r="RVD485" s="49"/>
      <c r="RVE485" s="49"/>
      <c r="RVF485" s="49"/>
      <c r="RVG485" s="49"/>
      <c r="RVH485" s="49"/>
      <c r="RVI485" s="49"/>
      <c r="RVJ485" s="49"/>
      <c r="RVK485" s="49"/>
      <c r="RVL485" s="49"/>
      <c r="RVM485" s="49"/>
      <c r="RVN485" s="49"/>
      <c r="RVO485" s="49"/>
      <c r="RVP485" s="49"/>
      <c r="RVQ485" s="49"/>
      <c r="RVR485" s="49"/>
      <c r="RVS485" s="49"/>
      <c r="RVT485" s="49"/>
      <c r="RVU485" s="49"/>
      <c r="RVV485" s="49"/>
      <c r="RVW485" s="49"/>
      <c r="RVX485" s="49"/>
      <c r="RVY485" s="49"/>
      <c r="RVZ485" s="49"/>
      <c r="RWA485" s="49"/>
      <c r="RWB485" s="49"/>
      <c r="RWC485" s="49"/>
      <c r="RWD485" s="49"/>
      <c r="RWE485" s="49"/>
      <c r="RWF485" s="49"/>
      <c r="RWG485" s="49"/>
      <c r="RWH485" s="49"/>
      <c r="RWI485" s="49"/>
      <c r="RWJ485" s="49"/>
      <c r="RWK485" s="49"/>
      <c r="RWL485" s="49"/>
      <c r="RWM485" s="49"/>
      <c r="RWN485" s="49"/>
      <c r="RWO485" s="49"/>
      <c r="RWP485" s="49"/>
      <c r="RWQ485" s="49"/>
      <c r="RWR485" s="49"/>
      <c r="RWS485" s="49"/>
      <c r="RWT485" s="49"/>
      <c r="RWU485" s="49"/>
      <c r="RWV485" s="49"/>
      <c r="RWW485" s="49"/>
      <c r="RWX485" s="49"/>
      <c r="RWY485" s="49"/>
      <c r="RWZ485" s="49"/>
      <c r="RXA485" s="49"/>
      <c r="RXB485" s="49"/>
      <c r="RXC485" s="49"/>
      <c r="RXD485" s="49"/>
      <c r="RXE485" s="49"/>
      <c r="RXF485" s="49"/>
      <c r="RXG485" s="49"/>
      <c r="RXH485" s="49"/>
      <c r="RXI485" s="49"/>
      <c r="RXJ485" s="49"/>
      <c r="RXK485" s="49"/>
      <c r="RXL485" s="49"/>
      <c r="RXM485" s="49"/>
      <c r="RXN485" s="49"/>
      <c r="RXO485" s="49"/>
      <c r="RXP485" s="49"/>
      <c r="RXQ485" s="49"/>
      <c r="RXR485" s="49"/>
      <c r="RXS485" s="49"/>
      <c r="RXT485" s="49"/>
      <c r="RXU485" s="49"/>
      <c r="RXV485" s="49"/>
      <c r="RXW485" s="49"/>
      <c r="RXX485" s="49"/>
      <c r="RXY485" s="49"/>
      <c r="RXZ485" s="49"/>
      <c r="RYA485" s="49"/>
      <c r="RYB485" s="49"/>
      <c r="RYC485" s="49"/>
      <c r="RYD485" s="49"/>
      <c r="RYE485" s="49"/>
      <c r="RYF485" s="49"/>
      <c r="RYG485" s="49"/>
      <c r="RYH485" s="49"/>
      <c r="RYI485" s="49"/>
      <c r="RYJ485" s="49"/>
      <c r="RYK485" s="49"/>
      <c r="RYL485" s="49"/>
      <c r="RYM485" s="49"/>
      <c r="RYN485" s="49"/>
      <c r="RYO485" s="49"/>
      <c r="RYP485" s="49"/>
      <c r="RYQ485" s="49"/>
      <c r="RYR485" s="49"/>
      <c r="RYS485" s="49"/>
      <c r="RYT485" s="49"/>
      <c r="RYU485" s="49"/>
      <c r="RYV485" s="49"/>
      <c r="RYW485" s="49"/>
      <c r="RYX485" s="49"/>
      <c r="RYY485" s="49"/>
      <c r="RYZ485" s="49"/>
      <c r="RZA485" s="49"/>
    </row>
    <row r="486" spans="1:12845" x14ac:dyDescent="0.25">
      <c r="A486" s="16" t="s">
        <v>2060</v>
      </c>
      <c r="B486" s="165">
        <v>44004</v>
      </c>
      <c r="C486" s="108" t="s">
        <v>2174</v>
      </c>
      <c r="D486" s="108" t="s">
        <v>38</v>
      </c>
      <c r="E486" s="49" t="s">
        <v>24</v>
      </c>
      <c r="F486" s="11" t="s">
        <v>25</v>
      </c>
      <c r="G486" s="49" t="s">
        <v>2175</v>
      </c>
      <c r="H486" s="49" t="s">
        <v>1880</v>
      </c>
      <c r="I486" s="144">
        <v>385336</v>
      </c>
      <c r="J486" s="52"/>
      <c r="K486" s="49"/>
      <c r="L486" s="52"/>
      <c r="M486" s="49"/>
      <c r="N486" s="20" t="s">
        <v>2507</v>
      </c>
      <c r="O486" s="60" t="s">
        <v>1891</v>
      </c>
      <c r="P486" s="49" t="s">
        <v>2141</v>
      </c>
      <c r="Q486" s="49" t="s">
        <v>2021</v>
      </c>
      <c r="R486" s="49">
        <v>55437</v>
      </c>
      <c r="S486" s="49">
        <v>44.854151999999999</v>
      </c>
      <c r="T486" s="49">
        <v>-93.357275999999999</v>
      </c>
      <c r="U486" s="49"/>
      <c r="V486" s="49"/>
      <c r="W486" s="49"/>
      <c r="X486" s="42" t="s">
        <v>29</v>
      </c>
      <c r="Y486" s="10">
        <f t="shared" si="7"/>
        <v>2020</v>
      </c>
    </row>
    <row r="487" spans="1:12845" x14ac:dyDescent="0.25">
      <c r="A487" s="16" t="s">
        <v>2060</v>
      </c>
      <c r="B487" s="48">
        <v>44004</v>
      </c>
      <c r="C487" s="49" t="s">
        <v>2176</v>
      </c>
      <c r="D487" s="49" t="s">
        <v>202</v>
      </c>
      <c r="E487" s="49" t="s">
        <v>203</v>
      </c>
      <c r="F487" s="11" t="s">
        <v>25</v>
      </c>
      <c r="G487" s="487" t="s">
        <v>2781</v>
      </c>
      <c r="H487" s="49" t="s">
        <v>2177</v>
      </c>
      <c r="I487" s="144"/>
      <c r="J487" s="52"/>
      <c r="K487" s="49"/>
      <c r="L487" s="52">
        <v>26000</v>
      </c>
      <c r="M487" s="49"/>
      <c r="N487" s="49" t="s">
        <v>151</v>
      </c>
      <c r="O487" s="53" t="s">
        <v>2178</v>
      </c>
      <c r="P487" s="49" t="s">
        <v>1285</v>
      </c>
      <c r="Q487" s="71" t="s">
        <v>2179</v>
      </c>
      <c r="R487" s="49">
        <v>55379</v>
      </c>
      <c r="S487" s="49">
        <v>44.795411000000001</v>
      </c>
      <c r="T487" s="49">
        <v>-93.508885000000006</v>
      </c>
      <c r="U487" s="49"/>
      <c r="V487" s="49"/>
      <c r="W487" s="49"/>
      <c r="X487" s="42" t="s">
        <v>29</v>
      </c>
      <c r="Y487" s="10">
        <f t="shared" si="7"/>
        <v>2020</v>
      </c>
    </row>
    <row r="488" spans="1:12845" x14ac:dyDescent="0.25">
      <c r="A488" s="16" t="s">
        <v>2060</v>
      </c>
      <c r="B488" s="48">
        <v>44004</v>
      </c>
      <c r="C488" s="49" t="s">
        <v>2180</v>
      </c>
      <c r="D488" s="49" t="s">
        <v>38</v>
      </c>
      <c r="E488" s="49" t="s">
        <v>24</v>
      </c>
      <c r="F488" s="11" t="s">
        <v>25</v>
      </c>
      <c r="G488" s="49" t="s">
        <v>2181</v>
      </c>
      <c r="H488" s="49" t="s">
        <v>1880</v>
      </c>
      <c r="I488" s="144">
        <v>505750</v>
      </c>
      <c r="J488" s="52"/>
      <c r="K488" s="49"/>
      <c r="L488" s="52"/>
      <c r="M488" s="49" t="s">
        <v>2148</v>
      </c>
      <c r="N488" s="49" t="s">
        <v>51</v>
      </c>
      <c r="O488" s="60" t="s">
        <v>1891</v>
      </c>
      <c r="P488" s="49" t="s">
        <v>2141</v>
      </c>
      <c r="Q488" s="49" t="s">
        <v>2021</v>
      </c>
      <c r="R488" s="49">
        <v>55437</v>
      </c>
      <c r="S488" s="49">
        <v>44.854151999999999</v>
      </c>
      <c r="T488" s="49">
        <v>-93.357275999999999</v>
      </c>
      <c r="U488" s="49"/>
      <c r="V488" s="49"/>
      <c r="W488" s="49"/>
      <c r="X488" s="42" t="s">
        <v>29</v>
      </c>
      <c r="Y488" s="10">
        <f t="shared" si="7"/>
        <v>2020</v>
      </c>
    </row>
    <row r="489" spans="1:12845" x14ac:dyDescent="0.25">
      <c r="A489" s="16" t="s">
        <v>2060</v>
      </c>
      <c r="B489" s="48">
        <v>44006</v>
      </c>
      <c r="C489" s="49" t="s">
        <v>2182</v>
      </c>
      <c r="D489" s="49" t="s">
        <v>38</v>
      </c>
      <c r="E489" s="49" t="s">
        <v>24</v>
      </c>
      <c r="F489" s="11" t="s">
        <v>25</v>
      </c>
      <c r="G489" s="49" t="s">
        <v>2183</v>
      </c>
      <c r="H489" s="49" t="s">
        <v>1880</v>
      </c>
      <c r="I489" s="144">
        <v>355727</v>
      </c>
      <c r="J489" s="52"/>
      <c r="L489" s="52"/>
      <c r="M489" s="49"/>
      <c r="N489" s="20" t="s">
        <v>2507</v>
      </c>
      <c r="O489" s="60" t="s">
        <v>1891</v>
      </c>
      <c r="P489" s="49" t="s">
        <v>2141</v>
      </c>
      <c r="Q489" s="49" t="s">
        <v>2184</v>
      </c>
      <c r="R489" s="49">
        <v>55437</v>
      </c>
      <c r="S489" s="49">
        <v>44.853110000000001</v>
      </c>
      <c r="T489" s="49">
        <v>-93.353234999999998</v>
      </c>
      <c r="U489" s="49"/>
      <c r="V489" s="49"/>
      <c r="W489" s="49"/>
      <c r="X489" s="42" t="s">
        <v>29</v>
      </c>
      <c r="Y489" s="10">
        <f t="shared" si="7"/>
        <v>2020</v>
      </c>
    </row>
    <row r="490" spans="1:12845" x14ac:dyDescent="0.25">
      <c r="A490" s="16" t="s">
        <v>2060</v>
      </c>
      <c r="B490" s="48">
        <v>44011</v>
      </c>
      <c r="C490" s="49" t="s">
        <v>2185</v>
      </c>
      <c r="D490" s="49" t="s">
        <v>172</v>
      </c>
      <c r="E490" s="49" t="s">
        <v>173</v>
      </c>
      <c r="F490" s="11" t="s">
        <v>25</v>
      </c>
      <c r="G490" s="51" t="s">
        <v>2186</v>
      </c>
      <c r="H490" s="49" t="s">
        <v>1989</v>
      </c>
      <c r="I490" s="144"/>
      <c r="J490" s="52">
        <v>95</v>
      </c>
      <c r="K490" s="49"/>
      <c r="L490" s="52"/>
      <c r="M490" s="20" t="s">
        <v>2509</v>
      </c>
      <c r="N490" s="49" t="s">
        <v>33</v>
      </c>
      <c r="O490" s="53" t="s">
        <v>2187</v>
      </c>
      <c r="P490" s="49" t="s">
        <v>2188</v>
      </c>
      <c r="Q490" s="71" t="s">
        <v>2189</v>
      </c>
      <c r="R490" s="49">
        <v>56201</v>
      </c>
      <c r="S490" s="49">
        <v>45.110613000000001</v>
      </c>
      <c r="T490" s="49">
        <v>-95.077980999999994</v>
      </c>
      <c r="U490" s="49"/>
      <c r="V490" s="49"/>
      <c r="W490" s="49"/>
      <c r="X490" s="42" t="s">
        <v>71</v>
      </c>
      <c r="Y490" s="10">
        <f t="shared" si="7"/>
        <v>2020</v>
      </c>
    </row>
    <row r="491" spans="1:12845" x14ac:dyDescent="0.25">
      <c r="A491" s="16" t="s">
        <v>2060</v>
      </c>
      <c r="B491" s="165">
        <v>44012</v>
      </c>
      <c r="C491" s="108" t="s">
        <v>2190</v>
      </c>
      <c r="D491" s="108" t="s">
        <v>153</v>
      </c>
      <c r="E491" s="49" t="s">
        <v>154</v>
      </c>
      <c r="F491" s="11" t="s">
        <v>25</v>
      </c>
      <c r="G491" s="51" t="s">
        <v>2191</v>
      </c>
      <c r="H491" s="49" t="s">
        <v>1880</v>
      </c>
      <c r="I491" s="144">
        <f>3164069+840927</f>
        <v>4004996</v>
      </c>
      <c r="J491" s="52"/>
      <c r="K491" s="49"/>
      <c r="L491" s="52"/>
      <c r="M491" s="49"/>
      <c r="N491" s="20" t="s">
        <v>37</v>
      </c>
      <c r="O491" s="53" t="s">
        <v>2192</v>
      </c>
      <c r="P491" s="49" t="s">
        <v>2058</v>
      </c>
      <c r="Q491" s="49" t="s">
        <v>2193</v>
      </c>
      <c r="R491" s="49">
        <v>55433</v>
      </c>
      <c r="S491" s="49">
        <v>45.182861000000003</v>
      </c>
      <c r="T491" s="49">
        <v>-93.367238</v>
      </c>
      <c r="U491" s="49"/>
      <c r="V491" s="49"/>
      <c r="W491" s="49"/>
      <c r="X491" s="42" t="s">
        <v>29</v>
      </c>
      <c r="Y491" s="10">
        <f t="shared" si="7"/>
        <v>2020</v>
      </c>
    </row>
    <row r="492" spans="1:12845" x14ac:dyDescent="0.25">
      <c r="A492" s="16" t="s">
        <v>2238</v>
      </c>
      <c r="B492" s="77">
        <v>44013</v>
      </c>
      <c r="C492" s="73" t="s">
        <v>1210</v>
      </c>
      <c r="D492" s="73" t="s">
        <v>38</v>
      </c>
      <c r="E492" s="73" t="s">
        <v>24</v>
      </c>
      <c r="F492" s="11" t="s">
        <v>25</v>
      </c>
      <c r="G492" s="73" t="s">
        <v>2240</v>
      </c>
      <c r="H492" s="73"/>
      <c r="I492" s="137"/>
      <c r="J492" s="74"/>
      <c r="L492" s="74"/>
      <c r="M492" s="73"/>
      <c r="N492" s="73" t="s">
        <v>214</v>
      </c>
      <c r="O492" s="75" t="s">
        <v>2239</v>
      </c>
      <c r="P492" s="10" t="s">
        <v>1272</v>
      </c>
      <c r="Q492" s="73" t="s">
        <v>1213</v>
      </c>
      <c r="R492" s="73">
        <v>55431</v>
      </c>
      <c r="S492" s="73">
        <v>44.832459999999998</v>
      </c>
      <c r="T492" s="73">
        <v>-93.297618</v>
      </c>
      <c r="U492" s="73"/>
      <c r="V492" s="73"/>
      <c r="W492" s="74"/>
      <c r="X492" s="73" t="s">
        <v>29</v>
      </c>
      <c r="Y492" s="10">
        <f t="shared" si="7"/>
        <v>2020</v>
      </c>
    </row>
    <row r="493" spans="1:12845" x14ac:dyDescent="0.25">
      <c r="A493" s="16" t="s">
        <v>2238</v>
      </c>
      <c r="B493" s="83">
        <v>44019</v>
      </c>
      <c r="C493" s="78" t="s">
        <v>2241</v>
      </c>
      <c r="D493" s="78" t="s">
        <v>320</v>
      </c>
      <c r="E493" s="73" t="s">
        <v>59</v>
      </c>
      <c r="F493" s="11" t="s">
        <v>25</v>
      </c>
      <c r="G493" s="73" t="s">
        <v>2242</v>
      </c>
      <c r="H493" s="73"/>
      <c r="I493" s="138">
        <v>3200000</v>
      </c>
      <c r="J493" s="74"/>
      <c r="L493" s="74"/>
      <c r="M493" s="20" t="s">
        <v>2509</v>
      </c>
      <c r="N493" s="73" t="s">
        <v>33</v>
      </c>
      <c r="O493" s="75" t="s">
        <v>2243</v>
      </c>
      <c r="P493" s="10" t="s">
        <v>1285</v>
      </c>
      <c r="Q493" s="73" t="s">
        <v>2244</v>
      </c>
      <c r="R493" s="73">
        <v>55033</v>
      </c>
      <c r="S493" s="73">
        <v>44.719309000000003</v>
      </c>
      <c r="T493" s="73">
        <v>-92.833173000000002</v>
      </c>
      <c r="U493" s="73"/>
      <c r="V493" s="73"/>
      <c r="W493" s="74"/>
      <c r="X493" s="73" t="s">
        <v>29</v>
      </c>
      <c r="Y493" s="10">
        <f t="shared" si="7"/>
        <v>2020</v>
      </c>
    </row>
    <row r="494" spans="1:12845" x14ac:dyDescent="0.25">
      <c r="A494" s="16" t="s">
        <v>2238</v>
      </c>
      <c r="B494" s="83">
        <v>44021</v>
      </c>
      <c r="C494" s="78" t="s">
        <v>2245</v>
      </c>
      <c r="D494" s="78" t="s">
        <v>260</v>
      </c>
      <c r="E494" s="73" t="s">
        <v>91</v>
      </c>
      <c r="F494" s="11" t="s">
        <v>25</v>
      </c>
      <c r="G494" s="73" t="s">
        <v>2246</v>
      </c>
      <c r="H494" s="73"/>
      <c r="I494" s="137"/>
      <c r="J494" s="74">
        <v>50</v>
      </c>
      <c r="K494" s="10">
        <v>32</v>
      </c>
      <c r="L494" s="74"/>
      <c r="M494" s="73" t="s">
        <v>2247</v>
      </c>
      <c r="N494" s="73" t="s">
        <v>33</v>
      </c>
      <c r="O494" s="75" t="s">
        <v>2248</v>
      </c>
      <c r="P494" s="73" t="s">
        <v>2118</v>
      </c>
      <c r="Q494" s="73" t="s">
        <v>2249</v>
      </c>
      <c r="R494" s="73">
        <v>55371</v>
      </c>
      <c r="S494" s="73">
        <v>45.558625999999997</v>
      </c>
      <c r="T494" s="73">
        <v>-93.600301999999999</v>
      </c>
      <c r="U494" s="73" t="s">
        <v>2133</v>
      </c>
      <c r="V494" s="73" t="s">
        <v>600</v>
      </c>
      <c r="W494" s="74">
        <v>310000</v>
      </c>
      <c r="X494" s="73" t="s">
        <v>71</v>
      </c>
      <c r="Y494" s="10">
        <f t="shared" si="7"/>
        <v>2020</v>
      </c>
    </row>
    <row r="495" spans="1:12845" x14ac:dyDescent="0.25">
      <c r="A495" s="16" t="s">
        <v>2238</v>
      </c>
      <c r="B495" s="83">
        <v>44021</v>
      </c>
      <c r="C495" s="78" t="s">
        <v>2162</v>
      </c>
      <c r="D495" s="78" t="s">
        <v>2250</v>
      </c>
      <c r="E495" s="73" t="s">
        <v>126</v>
      </c>
      <c r="F495" s="11" t="s">
        <v>25</v>
      </c>
      <c r="G495" s="73" t="s">
        <v>2251</v>
      </c>
      <c r="H495" s="73" t="s">
        <v>2252</v>
      </c>
      <c r="I495" s="138">
        <v>4000000</v>
      </c>
      <c r="J495" s="74">
        <v>17</v>
      </c>
      <c r="K495" s="49">
        <v>15</v>
      </c>
      <c r="L495" s="74"/>
      <c r="M495" s="73"/>
      <c r="N495" s="73" t="s">
        <v>99</v>
      </c>
      <c r="O495" s="75" t="s">
        <v>2248</v>
      </c>
      <c r="P495" s="73" t="s">
        <v>2118</v>
      </c>
      <c r="Q495" s="73"/>
      <c r="R495" s="73">
        <v>56472</v>
      </c>
      <c r="S495" s="73">
        <v>46.616146999999998</v>
      </c>
      <c r="T495" s="73">
        <v>-94.235561000000004</v>
      </c>
      <c r="U495" s="73" t="s">
        <v>2133</v>
      </c>
      <c r="V495" s="73" t="s">
        <v>600</v>
      </c>
      <c r="W495" s="74">
        <v>164700</v>
      </c>
      <c r="X495" s="73" t="s">
        <v>71</v>
      </c>
      <c r="Y495" s="10">
        <f t="shared" si="7"/>
        <v>2020</v>
      </c>
    </row>
    <row r="496" spans="1:12845" x14ac:dyDescent="0.25">
      <c r="A496" s="16" t="s">
        <v>2238</v>
      </c>
      <c r="B496" s="83">
        <v>44022</v>
      </c>
      <c r="C496" s="84" t="s">
        <v>1264</v>
      </c>
      <c r="D496" s="78" t="s">
        <v>190</v>
      </c>
      <c r="E496" s="73" t="s">
        <v>191</v>
      </c>
      <c r="F496" s="11" t="s">
        <v>25</v>
      </c>
      <c r="G496" s="73" t="s">
        <v>2254</v>
      </c>
      <c r="H496" s="73"/>
      <c r="I496" s="138"/>
      <c r="J496" s="74">
        <v>15</v>
      </c>
      <c r="L496" s="74"/>
      <c r="M496" s="73"/>
      <c r="N496" s="73" t="s">
        <v>266</v>
      </c>
      <c r="O496" s="75" t="s">
        <v>2253</v>
      </c>
      <c r="P496" s="10" t="s">
        <v>1272</v>
      </c>
      <c r="Q496" s="73" t="s">
        <v>1268</v>
      </c>
      <c r="R496" s="73">
        <v>55060</v>
      </c>
      <c r="S496" s="73">
        <v>44.145825000000002</v>
      </c>
      <c r="T496" s="73">
        <v>-93.180071999999996</v>
      </c>
      <c r="U496" s="73"/>
      <c r="V496" s="73"/>
      <c r="W496" s="74"/>
      <c r="X496" s="73" t="s">
        <v>58</v>
      </c>
      <c r="Y496" s="10">
        <f t="shared" si="7"/>
        <v>2020</v>
      </c>
    </row>
    <row r="497" spans="1:25" x14ac:dyDescent="0.25">
      <c r="A497" s="16" t="s">
        <v>2238</v>
      </c>
      <c r="B497" s="77">
        <v>44025</v>
      </c>
      <c r="C497" s="73" t="s">
        <v>2255</v>
      </c>
      <c r="D497" s="73" t="s">
        <v>153</v>
      </c>
      <c r="E497" s="73" t="s">
        <v>154</v>
      </c>
      <c r="F497" s="11" t="s">
        <v>25</v>
      </c>
      <c r="G497" s="73" t="s">
        <v>2259</v>
      </c>
      <c r="H497" s="73"/>
      <c r="I497" s="138">
        <v>10000000</v>
      </c>
      <c r="J497" s="74"/>
      <c r="L497" s="74">
        <v>180000</v>
      </c>
      <c r="M497" s="73" t="s">
        <v>2256</v>
      </c>
      <c r="N497" s="10" t="s">
        <v>3436</v>
      </c>
      <c r="O497" s="75" t="s">
        <v>2257</v>
      </c>
      <c r="P497" s="10" t="s">
        <v>1290</v>
      </c>
      <c r="Q497" s="85" t="s">
        <v>2258</v>
      </c>
      <c r="R497" s="73">
        <v>55433</v>
      </c>
      <c r="S497" s="73">
        <v>45.196300999999998</v>
      </c>
      <c r="T497" s="73">
        <v>-93.342622000000006</v>
      </c>
      <c r="U497" s="73"/>
      <c r="V497" s="73"/>
      <c r="W497" s="74"/>
      <c r="X497" s="73" t="s">
        <v>29</v>
      </c>
      <c r="Y497" s="10">
        <f t="shared" si="7"/>
        <v>2020</v>
      </c>
    </row>
    <row r="498" spans="1:25" x14ac:dyDescent="0.25">
      <c r="A498" s="16" t="s">
        <v>2238</v>
      </c>
      <c r="B498" s="77">
        <v>44026</v>
      </c>
      <c r="C498" s="73" t="s">
        <v>553</v>
      </c>
      <c r="D498" s="73" t="s">
        <v>23</v>
      </c>
      <c r="E498" s="73" t="s">
        <v>24</v>
      </c>
      <c r="F498" s="11" t="s">
        <v>25</v>
      </c>
      <c r="G498" s="73" t="s">
        <v>2261</v>
      </c>
      <c r="H498" s="73"/>
      <c r="I498" s="137"/>
      <c r="J498" s="74"/>
      <c r="L498" s="74"/>
      <c r="M498" s="73" t="s">
        <v>40</v>
      </c>
      <c r="N498" s="73" t="s">
        <v>28</v>
      </c>
      <c r="O498" s="75" t="s">
        <v>2260</v>
      </c>
      <c r="P498" s="10" t="s">
        <v>1272</v>
      </c>
      <c r="Q498" s="73" t="s">
        <v>298</v>
      </c>
      <c r="R498" s="73">
        <v>55401</v>
      </c>
      <c r="S498" s="73">
        <v>44.985892999999997</v>
      </c>
      <c r="T498" s="73">
        <v>-93.269371000000007</v>
      </c>
      <c r="U498" s="73"/>
      <c r="V498" s="73"/>
      <c r="W498" s="74"/>
      <c r="X498" s="73" t="s">
        <v>29</v>
      </c>
      <c r="Y498" s="10">
        <f t="shared" si="7"/>
        <v>2020</v>
      </c>
    </row>
    <row r="499" spans="1:25" x14ac:dyDescent="0.25">
      <c r="A499" s="16" t="s">
        <v>2238</v>
      </c>
      <c r="B499" s="77">
        <v>44028</v>
      </c>
      <c r="C499" s="73" t="s">
        <v>216</v>
      </c>
      <c r="D499" s="73" t="s">
        <v>38</v>
      </c>
      <c r="E499" s="73" t="s">
        <v>24</v>
      </c>
      <c r="F499" s="11" t="s">
        <v>25</v>
      </c>
      <c r="G499" s="73" t="s">
        <v>2811</v>
      </c>
      <c r="H499" s="73" t="s">
        <v>1994</v>
      </c>
      <c r="I499" s="138">
        <v>3343680</v>
      </c>
      <c r="J499" s="74"/>
      <c r="L499" s="74"/>
      <c r="M499" s="73"/>
      <c r="N499" s="73" t="s">
        <v>52</v>
      </c>
      <c r="O499" s="86" t="s">
        <v>1891</v>
      </c>
      <c r="P499" s="73" t="s">
        <v>2141</v>
      </c>
      <c r="Q499" s="73" t="s">
        <v>2262</v>
      </c>
      <c r="R499" s="73">
        <v>55438</v>
      </c>
      <c r="S499" s="73">
        <v>44.800666</v>
      </c>
      <c r="T499" s="73">
        <v>-93.361986000000002</v>
      </c>
      <c r="U499" s="73"/>
      <c r="V499" s="73"/>
      <c r="W499" s="74"/>
      <c r="X499" s="73" t="s">
        <v>29</v>
      </c>
      <c r="Y499" s="10">
        <f t="shared" si="7"/>
        <v>2020</v>
      </c>
    </row>
    <row r="500" spans="1:25" x14ac:dyDescent="0.25">
      <c r="A500" s="16" t="s">
        <v>2238</v>
      </c>
      <c r="B500" s="77">
        <v>44029</v>
      </c>
      <c r="C500" s="73" t="s">
        <v>2263</v>
      </c>
      <c r="D500" s="73" t="s">
        <v>38</v>
      </c>
      <c r="E500" s="73" t="s">
        <v>24</v>
      </c>
      <c r="F500" s="11" t="s">
        <v>25</v>
      </c>
      <c r="G500" s="73" t="s">
        <v>2264</v>
      </c>
      <c r="H500" s="73" t="s">
        <v>2265</v>
      </c>
      <c r="I500" s="138">
        <v>3000000</v>
      </c>
      <c r="J500" s="74"/>
      <c r="L500" s="74"/>
      <c r="M500" s="73"/>
      <c r="N500" s="73" t="s">
        <v>52</v>
      </c>
      <c r="O500" s="86" t="s">
        <v>1891</v>
      </c>
      <c r="P500" s="73" t="s">
        <v>2141</v>
      </c>
      <c r="Q500" s="73" t="s">
        <v>2266</v>
      </c>
      <c r="R500" s="73">
        <v>55437</v>
      </c>
      <c r="S500" s="73">
        <v>44.857568000000001</v>
      </c>
      <c r="T500" s="73">
        <v>-93.343812999999997</v>
      </c>
      <c r="U500" s="73"/>
      <c r="V500" s="73"/>
      <c r="W500" s="74"/>
      <c r="X500" s="73" t="s">
        <v>29</v>
      </c>
      <c r="Y500" s="10">
        <f t="shared" si="7"/>
        <v>2020</v>
      </c>
    </row>
    <row r="501" spans="1:25" ht="15.75" thickBot="1" x14ac:dyDescent="0.3">
      <c r="A501" s="16" t="s">
        <v>2238</v>
      </c>
      <c r="B501" s="83">
        <v>44033</v>
      </c>
      <c r="C501" s="78" t="s">
        <v>388</v>
      </c>
      <c r="D501" s="78" t="s">
        <v>165</v>
      </c>
      <c r="E501" s="20" t="s">
        <v>76</v>
      </c>
      <c r="F501" s="11" t="s">
        <v>25</v>
      </c>
      <c r="G501" s="73" t="s">
        <v>2785</v>
      </c>
      <c r="H501" s="73" t="s">
        <v>2267</v>
      </c>
      <c r="I501" s="443">
        <v>40000000</v>
      </c>
      <c r="J501" s="74">
        <v>150</v>
      </c>
      <c r="L501" s="74">
        <v>161000</v>
      </c>
      <c r="M501" s="73"/>
      <c r="N501" s="73" t="s">
        <v>52</v>
      </c>
      <c r="O501" s="75" t="s">
        <v>2268</v>
      </c>
      <c r="P501" s="10" t="s">
        <v>1290</v>
      </c>
      <c r="Q501" s="73" t="s">
        <v>2269</v>
      </c>
      <c r="R501" s="73">
        <v>55811</v>
      </c>
      <c r="S501" s="73">
        <v>46.821047</v>
      </c>
      <c r="T501" s="73">
        <v>-92.175359999999998</v>
      </c>
      <c r="U501" s="73" t="s">
        <v>2133</v>
      </c>
      <c r="V501" s="73" t="s">
        <v>2270</v>
      </c>
      <c r="W501" s="61">
        <v>1950000</v>
      </c>
      <c r="X501" s="73" t="s">
        <v>65</v>
      </c>
      <c r="Y501" s="10">
        <f t="shared" si="7"/>
        <v>2020</v>
      </c>
    </row>
    <row r="502" spans="1:25" x14ac:dyDescent="0.25">
      <c r="A502" s="16" t="s">
        <v>2238</v>
      </c>
      <c r="B502" s="88">
        <v>44033</v>
      </c>
      <c r="C502" s="89" t="s">
        <v>2271</v>
      </c>
      <c r="D502" s="89" t="s">
        <v>2272</v>
      </c>
      <c r="E502" s="73" t="s">
        <v>267</v>
      </c>
      <c r="F502" s="11" t="s">
        <v>25</v>
      </c>
      <c r="G502" s="73" t="s">
        <v>2277</v>
      </c>
      <c r="H502" s="90" t="s">
        <v>1880</v>
      </c>
      <c r="I502" s="239">
        <v>400000</v>
      </c>
      <c r="J502" s="74">
        <v>5</v>
      </c>
      <c r="L502" s="74">
        <v>3312</v>
      </c>
      <c r="M502" s="73"/>
      <c r="N502" s="73" t="s">
        <v>151</v>
      </c>
      <c r="O502" s="75" t="s">
        <v>2273</v>
      </c>
      <c r="P502" s="73" t="s">
        <v>2274</v>
      </c>
      <c r="Q502" s="73" t="s">
        <v>2275</v>
      </c>
      <c r="R502" s="73">
        <v>56101</v>
      </c>
      <c r="S502" s="73">
        <v>43.873260999999999</v>
      </c>
      <c r="T502" s="73">
        <v>-95.111185000000006</v>
      </c>
      <c r="U502" s="73" t="s">
        <v>2133</v>
      </c>
      <c r="V502" s="73" t="s">
        <v>1316</v>
      </c>
      <c r="W502" s="81" t="s">
        <v>2276</v>
      </c>
      <c r="X502" s="73" t="s">
        <v>58</v>
      </c>
      <c r="Y502" s="10">
        <f t="shared" si="7"/>
        <v>2020</v>
      </c>
    </row>
    <row r="503" spans="1:25" x14ac:dyDescent="0.25">
      <c r="A503" s="16" t="s">
        <v>2238</v>
      </c>
      <c r="B503" s="83">
        <v>44034</v>
      </c>
      <c r="C503" s="78" t="s">
        <v>2278</v>
      </c>
      <c r="D503" s="78" t="s">
        <v>38</v>
      </c>
      <c r="E503" s="73" t="s">
        <v>24</v>
      </c>
      <c r="F503" s="11" t="s">
        <v>25</v>
      </c>
      <c r="G503" s="73" t="s">
        <v>2279</v>
      </c>
      <c r="H503" s="90" t="s">
        <v>1880</v>
      </c>
      <c r="I503" s="138">
        <v>300000</v>
      </c>
      <c r="J503" s="74"/>
      <c r="L503" s="74"/>
      <c r="M503" s="46" t="s">
        <v>3284</v>
      </c>
      <c r="N503" s="73" t="s">
        <v>28</v>
      </c>
      <c r="O503" s="86" t="s">
        <v>1891</v>
      </c>
      <c r="P503" s="73" t="s">
        <v>2141</v>
      </c>
      <c r="Q503" s="73" t="s">
        <v>2280</v>
      </c>
      <c r="R503" s="73">
        <v>55431</v>
      </c>
      <c r="S503" s="73">
        <v>44.858280000000001</v>
      </c>
      <c r="T503" s="73">
        <v>-93.325306999999995</v>
      </c>
      <c r="U503" s="73"/>
      <c r="V503" s="73"/>
      <c r="W503" s="74"/>
      <c r="X503" s="73" t="s">
        <v>29</v>
      </c>
      <c r="Y503" s="10">
        <f t="shared" si="7"/>
        <v>2020</v>
      </c>
    </row>
    <row r="504" spans="1:25" x14ac:dyDescent="0.25">
      <c r="A504" s="16" t="s">
        <v>2238</v>
      </c>
      <c r="B504" s="83">
        <v>44035</v>
      </c>
      <c r="C504" s="78" t="s">
        <v>2281</v>
      </c>
      <c r="D504" s="78" t="s">
        <v>2282</v>
      </c>
      <c r="E504" s="73" t="s">
        <v>154</v>
      </c>
      <c r="F504" s="11" t="s">
        <v>25</v>
      </c>
      <c r="G504" s="73" t="s">
        <v>2283</v>
      </c>
      <c r="H504" s="73" t="s">
        <v>2228</v>
      </c>
      <c r="I504" s="138">
        <v>4550000</v>
      </c>
      <c r="J504" s="74"/>
      <c r="L504" s="74"/>
      <c r="M504" s="73" t="s">
        <v>1928</v>
      </c>
      <c r="N504" s="73" t="s">
        <v>33</v>
      </c>
      <c r="O504" s="75" t="s">
        <v>2284</v>
      </c>
      <c r="P504" s="10" t="s">
        <v>1285</v>
      </c>
      <c r="Q504" s="73" t="s">
        <v>2285</v>
      </c>
      <c r="R504" s="73">
        <v>55038</v>
      </c>
      <c r="S504" s="73">
        <v>45.162677000000002</v>
      </c>
      <c r="T504" s="73">
        <v>-93.023909000000003</v>
      </c>
      <c r="U504" s="73"/>
      <c r="V504" s="73"/>
      <c r="W504" s="74"/>
      <c r="X504" s="73" t="s">
        <v>29</v>
      </c>
      <c r="Y504" s="10">
        <f t="shared" si="7"/>
        <v>2020</v>
      </c>
    </row>
    <row r="505" spans="1:25" x14ac:dyDescent="0.25">
      <c r="A505" s="16" t="s">
        <v>2238</v>
      </c>
      <c r="B505" s="83">
        <v>44037</v>
      </c>
      <c r="C505" s="78" t="s">
        <v>773</v>
      </c>
      <c r="D505" s="78" t="s">
        <v>278</v>
      </c>
      <c r="E505" s="73" t="s">
        <v>24</v>
      </c>
      <c r="F505" s="11" t="s">
        <v>25</v>
      </c>
      <c r="G505" s="73" t="s">
        <v>2287</v>
      </c>
      <c r="H505" s="73" t="s">
        <v>1994</v>
      </c>
      <c r="I505" s="137"/>
      <c r="J505" s="74"/>
      <c r="L505" s="74">
        <v>65000</v>
      </c>
      <c r="M505" s="73"/>
      <c r="N505" s="73" t="s">
        <v>52</v>
      </c>
      <c r="O505" s="75" t="s">
        <v>2286</v>
      </c>
      <c r="P505" s="10" t="s">
        <v>1290</v>
      </c>
      <c r="Q505" s="73"/>
      <c r="R505" s="73">
        <v>55424</v>
      </c>
      <c r="S505" s="73">
        <v>44.889687000000002</v>
      </c>
      <c r="T505" s="73">
        <v>-93.349948999999995</v>
      </c>
      <c r="U505" s="73"/>
      <c r="V505" s="73"/>
      <c r="W505" s="74"/>
      <c r="X505" s="73" t="s">
        <v>29</v>
      </c>
      <c r="Y505" s="10">
        <f t="shared" si="7"/>
        <v>2020</v>
      </c>
    </row>
    <row r="506" spans="1:25" x14ac:dyDescent="0.25">
      <c r="A506" s="16" t="s">
        <v>2238</v>
      </c>
      <c r="B506" s="83">
        <v>44040</v>
      </c>
      <c r="C506" s="84" t="s">
        <v>2288</v>
      </c>
      <c r="D506" s="78" t="s">
        <v>155</v>
      </c>
      <c r="E506" s="73" t="s">
        <v>84</v>
      </c>
      <c r="F506" s="11" t="s">
        <v>25</v>
      </c>
      <c r="G506" s="73" t="s">
        <v>2291</v>
      </c>
      <c r="H506" s="73"/>
      <c r="I506" s="138"/>
      <c r="J506" s="74">
        <v>60</v>
      </c>
      <c r="L506" s="74"/>
      <c r="M506" s="73" t="s">
        <v>32</v>
      </c>
      <c r="N506" s="73" t="s">
        <v>33</v>
      </c>
      <c r="O506" s="75" t="s">
        <v>2289</v>
      </c>
      <c r="P506" s="10" t="s">
        <v>1290</v>
      </c>
      <c r="Q506" s="73"/>
      <c r="R506" s="73">
        <v>55101</v>
      </c>
      <c r="S506" s="73">
        <v>44.951483000000003</v>
      </c>
      <c r="T506" s="73">
        <v>-93.090648999999999</v>
      </c>
      <c r="U506" s="73" t="s">
        <v>2133</v>
      </c>
      <c r="V506" s="73" t="s">
        <v>2290</v>
      </c>
      <c r="W506" s="74">
        <v>765000000</v>
      </c>
      <c r="X506" s="73" t="s">
        <v>29</v>
      </c>
      <c r="Y506" s="10">
        <f t="shared" si="7"/>
        <v>2020</v>
      </c>
    </row>
    <row r="507" spans="1:25" x14ac:dyDescent="0.25">
      <c r="A507" s="16" t="s">
        <v>2238</v>
      </c>
      <c r="B507" s="77">
        <v>44041</v>
      </c>
      <c r="C507" s="73" t="s">
        <v>2292</v>
      </c>
      <c r="D507" s="73" t="s">
        <v>23</v>
      </c>
      <c r="E507" s="73" t="s">
        <v>24</v>
      </c>
      <c r="F507" s="11" t="s">
        <v>25</v>
      </c>
      <c r="G507" s="73" t="s">
        <v>2294</v>
      </c>
      <c r="H507" s="73"/>
      <c r="I507" s="137"/>
      <c r="J507" s="74"/>
      <c r="L507" s="74"/>
      <c r="M507" s="49" t="s">
        <v>2148</v>
      </c>
      <c r="N507" s="73" t="s">
        <v>51</v>
      </c>
      <c r="O507" s="75" t="s">
        <v>2293</v>
      </c>
      <c r="P507" s="73" t="s">
        <v>2103</v>
      </c>
      <c r="Q507" s="73"/>
      <c r="R507" s="73">
        <v>55401</v>
      </c>
      <c r="S507" s="73">
        <v>44.984577000000002</v>
      </c>
      <c r="T507" s="73">
        <v>-93.269097000000002</v>
      </c>
      <c r="U507" s="73"/>
      <c r="V507" s="73"/>
      <c r="W507" s="74"/>
      <c r="X507" s="73" t="s">
        <v>29</v>
      </c>
      <c r="Y507" s="10">
        <f t="shared" si="7"/>
        <v>2020</v>
      </c>
    </row>
    <row r="508" spans="1:25" x14ac:dyDescent="0.25">
      <c r="A508" s="16" t="s">
        <v>2238</v>
      </c>
      <c r="B508" s="77">
        <v>44043</v>
      </c>
      <c r="C508" s="73" t="s">
        <v>2295</v>
      </c>
      <c r="D508" s="73" t="s">
        <v>211</v>
      </c>
      <c r="E508" s="73" t="s">
        <v>212</v>
      </c>
      <c r="F508" s="11" t="s">
        <v>25</v>
      </c>
      <c r="G508" s="73" t="s">
        <v>2296</v>
      </c>
      <c r="H508" s="73" t="s">
        <v>2297</v>
      </c>
      <c r="I508" s="137"/>
      <c r="J508" s="74"/>
      <c r="L508" s="74">
        <v>129018</v>
      </c>
      <c r="M508" s="73" t="s">
        <v>47</v>
      </c>
      <c r="N508" s="73" t="s">
        <v>33</v>
      </c>
      <c r="O508" s="75" t="s">
        <v>2298</v>
      </c>
      <c r="P508" s="10" t="s">
        <v>1285</v>
      </c>
      <c r="Q508" s="73" t="s">
        <v>2299</v>
      </c>
      <c r="R508" s="73">
        <v>55317</v>
      </c>
      <c r="S508" s="73">
        <v>44.848255000000002</v>
      </c>
      <c r="T508" s="73">
        <v>-93.584491</v>
      </c>
      <c r="U508" s="73"/>
      <c r="V508" s="73"/>
      <c r="W508" s="74"/>
      <c r="X508" s="73" t="s">
        <v>29</v>
      </c>
      <c r="Y508" s="10">
        <f t="shared" si="7"/>
        <v>2020</v>
      </c>
    </row>
    <row r="509" spans="1:25" x14ac:dyDescent="0.25">
      <c r="A509" s="16" t="s">
        <v>2238</v>
      </c>
      <c r="B509" s="77">
        <v>44048</v>
      </c>
      <c r="C509" s="73" t="s">
        <v>469</v>
      </c>
      <c r="D509" s="73" t="s">
        <v>35</v>
      </c>
      <c r="E509" s="73" t="s">
        <v>24</v>
      </c>
      <c r="F509" s="11" t="s">
        <v>25</v>
      </c>
      <c r="G509" s="73" t="s">
        <v>2300</v>
      </c>
      <c r="H509" s="73"/>
      <c r="I509" s="137"/>
      <c r="J509" s="74">
        <v>68</v>
      </c>
      <c r="L509" s="74"/>
      <c r="M509" s="46" t="s">
        <v>40</v>
      </c>
      <c r="N509" s="46" t="s">
        <v>28</v>
      </c>
      <c r="O509" s="75" t="s">
        <v>2301</v>
      </c>
      <c r="P509" s="10" t="s">
        <v>1272</v>
      </c>
      <c r="Q509" s="73" t="s">
        <v>2302</v>
      </c>
      <c r="R509" s="73">
        <v>55347</v>
      </c>
      <c r="S509" s="73">
        <v>44.841734000000002</v>
      </c>
      <c r="T509" s="73">
        <v>-93.441980999999998</v>
      </c>
      <c r="U509" s="73"/>
      <c r="V509" s="73"/>
      <c r="W509" s="74"/>
      <c r="X509" s="73" t="s">
        <v>29</v>
      </c>
      <c r="Y509" s="10">
        <f t="shared" si="7"/>
        <v>2020</v>
      </c>
    </row>
    <row r="510" spans="1:25" x14ac:dyDescent="0.25">
      <c r="A510" s="16" t="s">
        <v>2238</v>
      </c>
      <c r="B510" s="77">
        <v>44048</v>
      </c>
      <c r="C510" s="20" t="s">
        <v>1563</v>
      </c>
      <c r="D510" s="73" t="s">
        <v>181</v>
      </c>
      <c r="E510" s="73" t="s">
        <v>24</v>
      </c>
      <c r="F510" s="11" t="s">
        <v>25</v>
      </c>
      <c r="G510" s="73" t="s">
        <v>2303</v>
      </c>
      <c r="H510" s="73"/>
      <c r="I510" s="137"/>
      <c r="J510" s="74">
        <v>10</v>
      </c>
      <c r="L510" s="74"/>
      <c r="M510" s="20" t="s">
        <v>2335</v>
      </c>
      <c r="N510" s="20" t="s">
        <v>2507</v>
      </c>
      <c r="O510" s="75" t="s">
        <v>2304</v>
      </c>
      <c r="P510" s="10" t="s">
        <v>1272</v>
      </c>
      <c r="Q510" s="73" t="s">
        <v>182</v>
      </c>
      <c r="R510" s="73">
        <v>55416</v>
      </c>
      <c r="S510" s="73">
        <v>44.971356999999998</v>
      </c>
      <c r="T510" s="73">
        <v>-93.350282000000007</v>
      </c>
      <c r="U510" s="73"/>
      <c r="V510" s="73"/>
      <c r="W510" s="74"/>
      <c r="X510" s="73" t="s">
        <v>29</v>
      </c>
      <c r="Y510" s="10">
        <f t="shared" si="7"/>
        <v>2020</v>
      </c>
    </row>
    <row r="511" spans="1:25" x14ac:dyDescent="0.25">
      <c r="A511" s="16" t="s">
        <v>2238</v>
      </c>
      <c r="B511" s="77">
        <v>44048</v>
      </c>
      <c r="C511" s="73" t="s">
        <v>2308</v>
      </c>
      <c r="D511" s="73" t="s">
        <v>278</v>
      </c>
      <c r="E511" s="73" t="s">
        <v>24</v>
      </c>
      <c r="F511" s="11" t="s">
        <v>25</v>
      </c>
      <c r="G511" s="73" t="s">
        <v>2311</v>
      </c>
      <c r="H511" s="73" t="s">
        <v>1884</v>
      </c>
      <c r="I511" s="137"/>
      <c r="J511" s="74"/>
      <c r="L511" s="74"/>
      <c r="M511" s="73"/>
      <c r="N511" s="73" t="s">
        <v>28</v>
      </c>
      <c r="O511" s="75" t="s">
        <v>2309</v>
      </c>
      <c r="P511" s="20" t="s">
        <v>1331</v>
      </c>
      <c r="Q511" s="73" t="s">
        <v>2310</v>
      </c>
      <c r="R511" s="73">
        <v>55435</v>
      </c>
      <c r="S511" s="73">
        <v>44.862889000000003</v>
      </c>
      <c r="T511" s="73">
        <v>-93.331794000000002</v>
      </c>
      <c r="U511" s="73"/>
      <c r="V511" s="73"/>
      <c r="W511" s="74"/>
      <c r="X511" s="73" t="s">
        <v>29</v>
      </c>
      <c r="Y511" s="10">
        <f t="shared" si="7"/>
        <v>2020</v>
      </c>
    </row>
    <row r="512" spans="1:25" x14ac:dyDescent="0.25">
      <c r="A512" s="16" t="s">
        <v>2238</v>
      </c>
      <c r="B512" s="77">
        <v>44048</v>
      </c>
      <c r="C512" s="73" t="s">
        <v>976</v>
      </c>
      <c r="D512" s="73" t="s">
        <v>23</v>
      </c>
      <c r="E512" s="73" t="s">
        <v>24</v>
      </c>
      <c r="F512" s="11" t="s">
        <v>25</v>
      </c>
      <c r="G512" s="73" t="s">
        <v>2305</v>
      </c>
      <c r="H512" s="73"/>
      <c r="I512" s="137"/>
      <c r="J512" s="74"/>
      <c r="L512" s="74"/>
      <c r="M512" s="73"/>
      <c r="N512" s="73" t="s">
        <v>28</v>
      </c>
      <c r="O512" s="75" t="s">
        <v>2306</v>
      </c>
      <c r="P512" s="10" t="s">
        <v>1272</v>
      </c>
      <c r="Q512" s="73" t="s">
        <v>2307</v>
      </c>
      <c r="R512" s="73">
        <v>55415</v>
      </c>
      <c r="S512" s="73">
        <v>44.977536999999998</v>
      </c>
      <c r="T512" s="73">
        <v>-93.263637000000003</v>
      </c>
      <c r="U512" s="73"/>
      <c r="V512" s="73"/>
      <c r="W512" s="74"/>
      <c r="X512" s="73" t="s">
        <v>29</v>
      </c>
      <c r="Y512" s="10">
        <f t="shared" si="7"/>
        <v>2020</v>
      </c>
    </row>
    <row r="513" spans="1:25" x14ac:dyDescent="0.25">
      <c r="A513" s="16" t="s">
        <v>2238</v>
      </c>
      <c r="B513" s="77">
        <v>44049</v>
      </c>
      <c r="C513" s="73" t="s">
        <v>180</v>
      </c>
      <c r="D513" s="73" t="s">
        <v>23</v>
      </c>
      <c r="E513" s="73" t="s">
        <v>24</v>
      </c>
      <c r="F513" s="11" t="s">
        <v>25</v>
      </c>
      <c r="G513" s="73" t="s">
        <v>2312</v>
      </c>
      <c r="H513" s="73"/>
      <c r="I513" s="137"/>
      <c r="J513" s="74">
        <v>83</v>
      </c>
      <c r="L513" s="74"/>
      <c r="M513" s="73" t="s">
        <v>2313</v>
      </c>
      <c r="N513" s="20" t="s">
        <v>2507</v>
      </c>
      <c r="O513" s="75" t="s">
        <v>2314</v>
      </c>
      <c r="P513" s="10" t="s">
        <v>1272</v>
      </c>
      <c r="Q513" s="73" t="s">
        <v>2315</v>
      </c>
      <c r="R513" s="73">
        <v>55402</v>
      </c>
      <c r="S513" s="73">
        <v>44.972417999999998</v>
      </c>
      <c r="T513" s="73">
        <v>-93.269480000000001</v>
      </c>
      <c r="U513" s="73"/>
      <c r="V513" s="73"/>
      <c r="W513" s="74"/>
      <c r="X513" s="73" t="s">
        <v>29</v>
      </c>
      <c r="Y513" s="10">
        <f t="shared" si="7"/>
        <v>2020</v>
      </c>
    </row>
    <row r="514" spans="1:25" x14ac:dyDescent="0.25">
      <c r="A514" s="16" t="s">
        <v>2238</v>
      </c>
      <c r="B514" s="77">
        <v>44049</v>
      </c>
      <c r="C514" s="73" t="s">
        <v>1695</v>
      </c>
      <c r="D514" s="73" t="s">
        <v>23</v>
      </c>
      <c r="E514" s="73" t="s">
        <v>24</v>
      </c>
      <c r="F514" s="11" t="s">
        <v>25</v>
      </c>
      <c r="G514" s="73" t="s">
        <v>2316</v>
      </c>
      <c r="H514" s="73"/>
      <c r="I514" s="138"/>
      <c r="J514" s="74">
        <v>64</v>
      </c>
      <c r="L514" s="74"/>
      <c r="M514" s="73" t="s">
        <v>2313</v>
      </c>
      <c r="N514" s="20" t="s">
        <v>2507</v>
      </c>
      <c r="O514" s="75" t="s">
        <v>2317</v>
      </c>
      <c r="P514" s="10" t="s">
        <v>1272</v>
      </c>
      <c r="Q514" s="73" t="s">
        <v>2318</v>
      </c>
      <c r="R514" s="73">
        <v>55402</v>
      </c>
      <c r="S514" s="73">
        <v>44.977772000000002</v>
      </c>
      <c r="T514" s="73">
        <v>-93.270821999999995</v>
      </c>
      <c r="U514" s="73"/>
      <c r="V514" s="73"/>
      <c r="W514" s="74"/>
      <c r="X514" s="73" t="s">
        <v>29</v>
      </c>
      <c r="Y514" s="10">
        <f t="shared" ref="Y514:Y576" si="8">YEAR(B514)</f>
        <v>2020</v>
      </c>
    </row>
    <row r="515" spans="1:25" x14ac:dyDescent="0.25">
      <c r="A515" s="16" t="s">
        <v>2238</v>
      </c>
      <c r="B515" s="77">
        <v>44049</v>
      </c>
      <c r="C515" s="73" t="s">
        <v>1244</v>
      </c>
      <c r="D515" s="73" t="s">
        <v>195</v>
      </c>
      <c r="E515" s="73" t="s">
        <v>82</v>
      </c>
      <c r="F515" s="11" t="s">
        <v>25</v>
      </c>
      <c r="G515" s="73" t="s">
        <v>2319</v>
      </c>
      <c r="H515" s="73"/>
      <c r="I515" s="138"/>
      <c r="J515" s="74">
        <v>7</v>
      </c>
      <c r="L515" s="74"/>
      <c r="M515" s="73"/>
      <c r="N515" s="73" t="s">
        <v>33</v>
      </c>
      <c r="O515" s="75" t="s">
        <v>2320</v>
      </c>
      <c r="P515" s="10" t="s">
        <v>1272</v>
      </c>
      <c r="Q515" s="73" t="s">
        <v>2321</v>
      </c>
      <c r="R515" s="73">
        <v>55021</v>
      </c>
      <c r="S515" s="73">
        <v>44.330658</v>
      </c>
      <c r="T515" s="73">
        <v>-93.291892000000004</v>
      </c>
      <c r="U515" s="73"/>
      <c r="V515" s="73"/>
      <c r="W515" s="74"/>
      <c r="X515" s="73" t="s">
        <v>58</v>
      </c>
      <c r="Y515" s="10">
        <f t="shared" si="8"/>
        <v>2020</v>
      </c>
    </row>
    <row r="516" spans="1:25" x14ac:dyDescent="0.25">
      <c r="A516" s="16" t="s">
        <v>2238</v>
      </c>
      <c r="B516" s="83">
        <v>44049</v>
      </c>
      <c r="C516" s="78" t="s">
        <v>1710</v>
      </c>
      <c r="D516" s="73" t="s">
        <v>172</v>
      </c>
      <c r="E516" s="73" t="s">
        <v>173</v>
      </c>
      <c r="F516" s="11" t="s">
        <v>25</v>
      </c>
      <c r="G516" s="73" t="s">
        <v>2322</v>
      </c>
      <c r="H516" s="73"/>
      <c r="I516" s="253"/>
      <c r="J516" s="82">
        <v>43</v>
      </c>
      <c r="L516" s="74"/>
      <c r="M516" s="10" t="s">
        <v>566</v>
      </c>
      <c r="N516" s="10" t="s">
        <v>3371</v>
      </c>
      <c r="O516" s="75" t="s">
        <v>2323</v>
      </c>
      <c r="P516" s="10" t="s">
        <v>1272</v>
      </c>
      <c r="Q516" s="73" t="s">
        <v>2324</v>
      </c>
      <c r="R516" s="73">
        <v>56201</v>
      </c>
      <c r="S516" s="73">
        <v>45.138036</v>
      </c>
      <c r="T516" s="73">
        <v>-95.043182000000002</v>
      </c>
      <c r="U516" s="73"/>
      <c r="V516" s="73"/>
      <c r="W516" s="74"/>
      <c r="X516" s="73" t="s">
        <v>71</v>
      </c>
      <c r="Y516" s="10">
        <f t="shared" si="8"/>
        <v>2020</v>
      </c>
    </row>
    <row r="517" spans="1:25" x14ac:dyDescent="0.25">
      <c r="A517" s="16" t="s">
        <v>2238</v>
      </c>
      <c r="B517" s="77">
        <v>44053</v>
      </c>
      <c r="C517" s="73" t="s">
        <v>2325</v>
      </c>
      <c r="D517" s="73" t="s">
        <v>155</v>
      </c>
      <c r="E517" s="73" t="s">
        <v>84</v>
      </c>
      <c r="F517" s="11" t="s">
        <v>25</v>
      </c>
      <c r="G517" s="73" t="s">
        <v>2326</v>
      </c>
      <c r="H517" s="73" t="s">
        <v>1880</v>
      </c>
      <c r="I517" s="137">
        <v>10000000</v>
      </c>
      <c r="J517" s="74"/>
      <c r="K517" s="49"/>
      <c r="L517" s="74"/>
      <c r="M517" s="73" t="s">
        <v>2376</v>
      </c>
      <c r="N517" s="73" t="s">
        <v>2133</v>
      </c>
      <c r="O517" s="75" t="s">
        <v>2327</v>
      </c>
      <c r="P517" s="10" t="s">
        <v>1272</v>
      </c>
      <c r="Q517" s="73" t="s">
        <v>2328</v>
      </c>
      <c r="R517" s="73">
        <v>55101</v>
      </c>
      <c r="S517" s="73">
        <v>44.946294999999999</v>
      </c>
      <c r="T517" s="73">
        <v>-93.091271000000006</v>
      </c>
      <c r="U517" s="73"/>
      <c r="V517" s="73"/>
      <c r="W517" s="74"/>
      <c r="X517" s="73" t="s">
        <v>29</v>
      </c>
      <c r="Y517" s="10">
        <f t="shared" si="8"/>
        <v>2020</v>
      </c>
    </row>
    <row r="518" spans="1:25" x14ac:dyDescent="0.25">
      <c r="A518" s="16" t="s">
        <v>2238</v>
      </c>
      <c r="B518" s="77">
        <v>44054</v>
      </c>
      <c r="C518" s="73" t="s">
        <v>2329</v>
      </c>
      <c r="D518" s="73" t="s">
        <v>155</v>
      </c>
      <c r="E518" s="73" t="s">
        <v>84</v>
      </c>
      <c r="F518" s="11" t="s">
        <v>25</v>
      </c>
      <c r="G518" s="73" t="s">
        <v>2330</v>
      </c>
      <c r="H518" s="73" t="s">
        <v>2331</v>
      </c>
      <c r="I518" s="137">
        <v>3075000</v>
      </c>
      <c r="J518" s="74"/>
      <c r="K518" s="49"/>
      <c r="L518" s="74">
        <v>50056</v>
      </c>
      <c r="M518" s="73" t="s">
        <v>2247</v>
      </c>
      <c r="N518" s="73" t="s">
        <v>33</v>
      </c>
      <c r="O518" s="75" t="s">
        <v>2332</v>
      </c>
      <c r="P518" s="10" t="s">
        <v>1285</v>
      </c>
      <c r="Q518" s="73" t="s">
        <v>2333</v>
      </c>
      <c r="R518" s="73">
        <v>55107</v>
      </c>
      <c r="S518" s="73">
        <v>44.942793999999999</v>
      </c>
      <c r="T518" s="73">
        <v>-93.078702000000007</v>
      </c>
      <c r="U518" s="73"/>
      <c r="V518" s="73"/>
      <c r="W518" s="74"/>
      <c r="X518" s="73" t="s">
        <v>29</v>
      </c>
      <c r="Y518" s="10">
        <f t="shared" si="8"/>
        <v>2020</v>
      </c>
    </row>
    <row r="519" spans="1:25" x14ac:dyDescent="0.25">
      <c r="A519" s="16" t="s">
        <v>2238</v>
      </c>
      <c r="B519" s="77">
        <v>44060</v>
      </c>
      <c r="C519" s="73" t="s">
        <v>2334</v>
      </c>
      <c r="D519" s="73" t="s">
        <v>23</v>
      </c>
      <c r="E519" s="73" t="s">
        <v>24</v>
      </c>
      <c r="F519" s="11" t="s">
        <v>25</v>
      </c>
      <c r="G519" s="73" t="s">
        <v>2338</v>
      </c>
      <c r="H519" s="73" t="s">
        <v>1880</v>
      </c>
      <c r="I519" s="138"/>
      <c r="J519" s="74">
        <v>100</v>
      </c>
      <c r="L519" s="74"/>
      <c r="M519" s="73" t="s">
        <v>2335</v>
      </c>
      <c r="N519" s="20" t="s">
        <v>2507</v>
      </c>
      <c r="O519" s="75" t="s">
        <v>2336</v>
      </c>
      <c r="P519" s="10" t="s">
        <v>1272</v>
      </c>
      <c r="Q519" s="73" t="s">
        <v>2337</v>
      </c>
      <c r="R519" s="73">
        <v>55416</v>
      </c>
      <c r="S519" s="73">
        <v>44.947372999999999</v>
      </c>
      <c r="T519" s="73">
        <v>-93.318464000000006</v>
      </c>
      <c r="U519" s="73"/>
      <c r="V519" s="73"/>
      <c r="W519" s="74"/>
      <c r="X519" s="73" t="s">
        <v>29</v>
      </c>
      <c r="Y519" s="10">
        <f t="shared" si="8"/>
        <v>2020</v>
      </c>
    </row>
    <row r="520" spans="1:25" x14ac:dyDescent="0.25">
      <c r="A520" s="16" t="s">
        <v>2238</v>
      </c>
      <c r="B520" s="77">
        <v>44062</v>
      </c>
      <c r="C520" s="73" t="s">
        <v>2339</v>
      </c>
      <c r="D520" s="73" t="s">
        <v>172</v>
      </c>
      <c r="E520" s="73" t="s">
        <v>173</v>
      </c>
      <c r="F520" s="11" t="s">
        <v>25</v>
      </c>
      <c r="G520" s="73" t="s">
        <v>2343</v>
      </c>
      <c r="H520" s="73" t="s">
        <v>2340</v>
      </c>
      <c r="I520" s="138"/>
      <c r="J520" s="74"/>
      <c r="L520" s="74">
        <v>20000</v>
      </c>
      <c r="M520" s="73" t="s">
        <v>2372</v>
      </c>
      <c r="N520" s="73" t="s">
        <v>33</v>
      </c>
      <c r="O520" s="73" t="s">
        <v>2341</v>
      </c>
      <c r="P520" s="73" t="s">
        <v>1531</v>
      </c>
      <c r="Q520" s="73" t="s">
        <v>2342</v>
      </c>
      <c r="R520" s="73">
        <v>56201</v>
      </c>
      <c r="S520" s="73">
        <v>45.106842999999998</v>
      </c>
      <c r="T520" s="73">
        <v>-94.982282999999995</v>
      </c>
      <c r="U520" s="73"/>
      <c r="V520" s="73"/>
      <c r="W520" s="74"/>
      <c r="X520" s="73" t="s">
        <v>71</v>
      </c>
      <c r="Y520" s="10">
        <f t="shared" si="8"/>
        <v>2020</v>
      </c>
    </row>
    <row r="521" spans="1:25" x14ac:dyDescent="0.25">
      <c r="A521" s="16" t="s">
        <v>2238</v>
      </c>
      <c r="B521" s="77">
        <v>44063</v>
      </c>
      <c r="C521" s="73" t="s">
        <v>2344</v>
      </c>
      <c r="D521" s="73" t="s">
        <v>38</v>
      </c>
      <c r="E521" s="73" t="s">
        <v>24</v>
      </c>
      <c r="F521" s="11" t="s">
        <v>25</v>
      </c>
      <c r="G521" s="73" t="s">
        <v>2346</v>
      </c>
      <c r="H521" s="73" t="s">
        <v>1880</v>
      </c>
      <c r="I521" s="137">
        <v>4250000</v>
      </c>
      <c r="J521" s="74"/>
      <c r="L521" s="74"/>
      <c r="M521" s="20" t="s">
        <v>113</v>
      </c>
      <c r="N521" s="73" t="s">
        <v>33</v>
      </c>
      <c r="O521" s="86" t="s">
        <v>1891</v>
      </c>
      <c r="P521" s="73" t="s">
        <v>2141</v>
      </c>
      <c r="Q521" s="73" t="s">
        <v>2345</v>
      </c>
      <c r="R521" s="73">
        <v>55420</v>
      </c>
      <c r="S521" s="73">
        <v>44.842655000000001</v>
      </c>
      <c r="T521" s="73">
        <v>-93.284991000000005</v>
      </c>
      <c r="U521" s="73"/>
      <c r="V521" s="73"/>
      <c r="W521" s="74"/>
      <c r="X521" s="73" t="s">
        <v>29</v>
      </c>
      <c r="Y521" s="10">
        <f t="shared" si="8"/>
        <v>2020</v>
      </c>
    </row>
    <row r="522" spans="1:25" x14ac:dyDescent="0.25">
      <c r="A522" s="16" t="s">
        <v>2238</v>
      </c>
      <c r="B522" s="117">
        <v>44067</v>
      </c>
      <c r="C522" s="118" t="s">
        <v>491</v>
      </c>
      <c r="D522" s="118" t="s">
        <v>2356</v>
      </c>
      <c r="E522" s="46" t="s">
        <v>24</v>
      </c>
      <c r="F522" s="11" t="s">
        <v>25</v>
      </c>
      <c r="G522" s="115" t="s">
        <v>2640</v>
      </c>
      <c r="H522" s="10" t="s">
        <v>1884</v>
      </c>
      <c r="I522" s="92">
        <v>40000000</v>
      </c>
      <c r="L522" s="61">
        <v>40000</v>
      </c>
      <c r="M522" s="10" t="s">
        <v>2313</v>
      </c>
      <c r="N522" s="10" t="s">
        <v>2507</v>
      </c>
      <c r="O522" s="23" t="s">
        <v>2638</v>
      </c>
      <c r="P522" s="10" t="s">
        <v>1272</v>
      </c>
      <c r="Q522" s="152" t="s">
        <v>2639</v>
      </c>
      <c r="R522" s="46">
        <v>55416</v>
      </c>
      <c r="S522" s="46">
        <v>44.934489999999997</v>
      </c>
      <c r="T522" s="46">
        <v>-93.352440000000001</v>
      </c>
      <c r="V522" s="119"/>
      <c r="W522" s="61"/>
      <c r="X522" s="10" t="s">
        <v>29</v>
      </c>
      <c r="Y522" s="10">
        <f t="shared" si="8"/>
        <v>2020</v>
      </c>
    </row>
    <row r="523" spans="1:25" x14ac:dyDescent="0.25">
      <c r="A523" s="16" t="s">
        <v>2238</v>
      </c>
      <c r="B523" s="77">
        <v>44071</v>
      </c>
      <c r="C523" s="73" t="s">
        <v>216</v>
      </c>
      <c r="D523" s="73" t="s">
        <v>2347</v>
      </c>
      <c r="E523" s="73" t="s">
        <v>24</v>
      </c>
      <c r="F523" s="11" t="s">
        <v>25</v>
      </c>
      <c r="G523" s="73" t="s">
        <v>2350</v>
      </c>
      <c r="H523" s="73"/>
      <c r="I523" s="137"/>
      <c r="J523" s="74"/>
      <c r="L523" s="74"/>
      <c r="M523" s="73"/>
      <c r="N523" s="73" t="s">
        <v>52</v>
      </c>
      <c r="O523" s="75" t="s">
        <v>2348</v>
      </c>
      <c r="P523" s="10" t="s">
        <v>1290</v>
      </c>
      <c r="Q523" s="73" t="s">
        <v>2349</v>
      </c>
      <c r="R523" s="73">
        <v>55423</v>
      </c>
      <c r="S523" s="73">
        <v>44.863926999999997</v>
      </c>
      <c r="T523" s="73">
        <v>-93.305441000000002</v>
      </c>
      <c r="U523" s="73"/>
      <c r="V523" s="73"/>
      <c r="W523" s="74"/>
      <c r="X523" s="73" t="s">
        <v>29</v>
      </c>
      <c r="Y523" s="10">
        <f t="shared" si="8"/>
        <v>2020</v>
      </c>
    </row>
    <row r="524" spans="1:25" x14ac:dyDescent="0.25">
      <c r="A524" s="16" t="s">
        <v>2238</v>
      </c>
      <c r="B524" s="77">
        <v>44077</v>
      </c>
      <c r="C524" s="73" t="s">
        <v>2351</v>
      </c>
      <c r="D524" s="73" t="s">
        <v>88</v>
      </c>
      <c r="E524" s="73" t="s">
        <v>24</v>
      </c>
      <c r="F524" s="11" t="s">
        <v>25</v>
      </c>
      <c r="G524" s="73" t="s">
        <v>2354</v>
      </c>
      <c r="H524" s="73" t="s">
        <v>1880</v>
      </c>
      <c r="I524" s="253"/>
      <c r="J524" s="74"/>
      <c r="L524" s="74"/>
      <c r="M524" s="73"/>
      <c r="N524" s="20" t="s">
        <v>37</v>
      </c>
      <c r="O524" s="75" t="s">
        <v>2352</v>
      </c>
      <c r="P524" s="10" t="s">
        <v>1272</v>
      </c>
      <c r="Q524" s="73" t="s">
        <v>2353</v>
      </c>
      <c r="R524" s="73">
        <v>55416</v>
      </c>
      <c r="S524" s="73">
        <v>44.971412000000001</v>
      </c>
      <c r="T524" s="73">
        <v>-93.359583000000001</v>
      </c>
      <c r="U524" s="73"/>
      <c r="V524" s="73"/>
      <c r="W524" s="74"/>
      <c r="X524" s="73" t="s">
        <v>29</v>
      </c>
      <c r="Y524" s="10">
        <f t="shared" si="8"/>
        <v>2020</v>
      </c>
    </row>
    <row r="525" spans="1:25" x14ac:dyDescent="0.25">
      <c r="A525" s="16" t="s">
        <v>2238</v>
      </c>
      <c r="B525" s="77">
        <v>44077</v>
      </c>
      <c r="C525" s="73" t="s">
        <v>2355</v>
      </c>
      <c r="D525" s="73" t="s">
        <v>2356</v>
      </c>
      <c r="E525" s="73" t="s">
        <v>24</v>
      </c>
      <c r="F525" s="11" t="s">
        <v>25</v>
      </c>
      <c r="G525" s="73" t="s">
        <v>2357</v>
      </c>
      <c r="H525" s="73" t="s">
        <v>1880</v>
      </c>
      <c r="I525" s="253"/>
      <c r="J525" s="74"/>
      <c r="L525" s="74"/>
      <c r="M525" s="73"/>
      <c r="N525" s="20" t="s">
        <v>37</v>
      </c>
      <c r="O525" s="75" t="s">
        <v>2352</v>
      </c>
      <c r="P525" s="10" t="s">
        <v>1272</v>
      </c>
      <c r="Q525" s="73" t="s">
        <v>2353</v>
      </c>
      <c r="R525" s="73">
        <v>55416</v>
      </c>
      <c r="S525" s="73">
        <v>44.971412000000001</v>
      </c>
      <c r="T525" s="73">
        <v>-93.359583000000001</v>
      </c>
      <c r="U525" s="73"/>
      <c r="V525" s="73"/>
      <c r="W525" s="74"/>
      <c r="X525" s="73" t="s">
        <v>29</v>
      </c>
      <c r="Y525" s="10">
        <f t="shared" si="8"/>
        <v>2020</v>
      </c>
    </row>
    <row r="526" spans="1:25" x14ac:dyDescent="0.25">
      <c r="A526" s="16" t="s">
        <v>2238</v>
      </c>
      <c r="B526" s="88">
        <v>44088</v>
      </c>
      <c r="C526" s="89" t="s">
        <v>2363</v>
      </c>
      <c r="D526" s="89" t="s">
        <v>107</v>
      </c>
      <c r="E526" s="73" t="s">
        <v>108</v>
      </c>
      <c r="F526" s="11" t="s">
        <v>25</v>
      </c>
      <c r="G526" s="73" t="s">
        <v>2367</v>
      </c>
      <c r="H526" s="73" t="s">
        <v>2228</v>
      </c>
      <c r="I526" s="444">
        <v>24000000</v>
      </c>
      <c r="J526" s="74">
        <v>5</v>
      </c>
      <c r="L526" s="74"/>
      <c r="M526" s="20" t="s">
        <v>2509</v>
      </c>
      <c r="N526" s="73" t="s">
        <v>33</v>
      </c>
      <c r="O526" s="75" t="s">
        <v>2364</v>
      </c>
      <c r="P526" s="73" t="s">
        <v>2477</v>
      </c>
      <c r="Q526" s="73" t="s">
        <v>2365</v>
      </c>
      <c r="R526" s="73">
        <v>56007</v>
      </c>
      <c r="S526" s="73">
        <v>43.625591</v>
      </c>
      <c r="T526" s="73">
        <v>-93.356857000000005</v>
      </c>
      <c r="U526" s="73" t="s">
        <v>2133</v>
      </c>
      <c r="V526" s="73" t="s">
        <v>1316</v>
      </c>
      <c r="W526" s="81" t="s">
        <v>2366</v>
      </c>
      <c r="X526" s="73" t="s">
        <v>58</v>
      </c>
      <c r="Y526" s="10">
        <f t="shared" si="8"/>
        <v>2020</v>
      </c>
    </row>
    <row r="527" spans="1:25" x14ac:dyDescent="0.25">
      <c r="A527" s="16" t="s">
        <v>2238</v>
      </c>
      <c r="B527" s="77">
        <v>44088</v>
      </c>
      <c r="C527" s="73" t="s">
        <v>2358</v>
      </c>
      <c r="D527" s="73" t="s">
        <v>23</v>
      </c>
      <c r="E527" s="73" t="s">
        <v>24</v>
      </c>
      <c r="F527" s="11" t="s">
        <v>25</v>
      </c>
      <c r="G527" s="73" t="s">
        <v>2362</v>
      </c>
      <c r="H527" s="73" t="s">
        <v>1880</v>
      </c>
      <c r="I527" s="442">
        <v>10162030</v>
      </c>
      <c r="J527" s="74"/>
      <c r="L527" s="74"/>
      <c r="M527" s="73" t="s">
        <v>2313</v>
      </c>
      <c r="N527" s="20" t="s">
        <v>2507</v>
      </c>
      <c r="O527" s="75" t="s">
        <v>2359</v>
      </c>
      <c r="P527" s="20" t="s">
        <v>1331</v>
      </c>
      <c r="Q527" s="73" t="s">
        <v>2360</v>
      </c>
      <c r="R527" s="73">
        <v>55401</v>
      </c>
      <c r="S527" s="73">
        <v>44.984577000000002</v>
      </c>
      <c r="T527" s="73">
        <v>-93.269097000000002</v>
      </c>
      <c r="U527" s="73" t="s">
        <v>2133</v>
      </c>
      <c r="V527" s="73" t="s">
        <v>2361</v>
      </c>
      <c r="W527" s="82">
        <v>1000000</v>
      </c>
      <c r="X527" s="73" t="s">
        <v>29</v>
      </c>
      <c r="Y527" s="10">
        <f t="shared" si="8"/>
        <v>2020</v>
      </c>
    </row>
    <row r="528" spans="1:25" s="42" customFormat="1" x14ac:dyDescent="0.25">
      <c r="A528" s="16" t="s">
        <v>2238</v>
      </c>
      <c r="B528" s="114">
        <v>44089</v>
      </c>
      <c r="C528" s="101" t="s">
        <v>2379</v>
      </c>
      <c r="D528" s="101" t="s">
        <v>102</v>
      </c>
      <c r="E528" s="49" t="s">
        <v>59</v>
      </c>
      <c r="F528" s="11" t="s">
        <v>25</v>
      </c>
      <c r="G528" s="49" t="s">
        <v>2786</v>
      </c>
      <c r="H528" s="49" t="s">
        <v>1957</v>
      </c>
      <c r="I528" s="441">
        <v>3920750</v>
      </c>
      <c r="J528" s="102">
        <v>14</v>
      </c>
      <c r="K528" s="10"/>
      <c r="L528" s="52">
        <v>22000</v>
      </c>
      <c r="M528" s="49" t="s">
        <v>32</v>
      </c>
      <c r="N528" s="49" t="s">
        <v>33</v>
      </c>
      <c r="O528" s="53" t="s">
        <v>2380</v>
      </c>
      <c r="P528" s="49" t="s">
        <v>2381</v>
      </c>
      <c r="Q528" s="49" t="s">
        <v>2382</v>
      </c>
      <c r="R528" s="49">
        <v>55121</v>
      </c>
      <c r="S528" s="116">
        <v>44.852012999999999</v>
      </c>
      <c r="T528" s="116">
        <v>-93.113997999999995</v>
      </c>
      <c r="U528" s="49" t="s">
        <v>2133</v>
      </c>
      <c r="V528" s="101" t="s">
        <v>1316</v>
      </c>
      <c r="W528" s="103">
        <v>165000</v>
      </c>
      <c r="X528" s="49" t="s">
        <v>29</v>
      </c>
      <c r="Y528" s="10">
        <f t="shared" si="8"/>
        <v>2020</v>
      </c>
    </row>
    <row r="529" spans="1:25" s="49" customFormat="1" x14ac:dyDescent="0.25">
      <c r="A529" s="16" t="s">
        <v>2238</v>
      </c>
      <c r="B529" s="83">
        <v>44089</v>
      </c>
      <c r="C529" s="78" t="s">
        <v>2368</v>
      </c>
      <c r="D529" s="78" t="s">
        <v>319</v>
      </c>
      <c r="E529" s="73" t="s">
        <v>317</v>
      </c>
      <c r="F529" s="11" t="s">
        <v>25</v>
      </c>
      <c r="G529" s="73" t="s">
        <v>2369</v>
      </c>
      <c r="H529" s="78"/>
      <c r="I529" s="137"/>
      <c r="J529" s="74"/>
      <c r="L529" s="74"/>
      <c r="M529" s="73"/>
      <c r="N529" s="20" t="s">
        <v>37</v>
      </c>
      <c r="O529" s="75" t="s">
        <v>2370</v>
      </c>
      <c r="P529" s="10" t="s">
        <v>1272</v>
      </c>
      <c r="Q529" s="73"/>
      <c r="R529" s="73">
        <v>56560</v>
      </c>
      <c r="S529" s="73">
        <v>46.842027999999999</v>
      </c>
      <c r="T529" s="73">
        <v>-96.735562999999999</v>
      </c>
      <c r="U529" s="73"/>
      <c r="V529" s="73"/>
      <c r="W529" s="82"/>
      <c r="X529" s="73" t="s">
        <v>71</v>
      </c>
      <c r="Y529" s="10">
        <f t="shared" si="8"/>
        <v>2020</v>
      </c>
    </row>
    <row r="530" spans="1:25" s="49" customFormat="1" x14ac:dyDescent="0.25">
      <c r="A530" s="16" t="s">
        <v>2238</v>
      </c>
      <c r="B530" s="83">
        <v>44089</v>
      </c>
      <c r="C530" s="78" t="s">
        <v>2368</v>
      </c>
      <c r="D530" s="78" t="s">
        <v>86</v>
      </c>
      <c r="E530" s="73" t="s">
        <v>87</v>
      </c>
      <c r="F530" s="11" t="s">
        <v>25</v>
      </c>
      <c r="G530" s="73" t="s">
        <v>2369</v>
      </c>
      <c r="H530" s="78"/>
      <c r="I530" s="137"/>
      <c r="J530" s="74"/>
      <c r="L530" s="74"/>
      <c r="M530" s="73"/>
      <c r="N530" s="20" t="s">
        <v>37</v>
      </c>
      <c r="O530" s="75" t="s">
        <v>2370</v>
      </c>
      <c r="P530" s="10" t="s">
        <v>1272</v>
      </c>
      <c r="Q530" s="73"/>
      <c r="R530" s="73">
        <v>55901</v>
      </c>
      <c r="S530" s="73">
        <v>44.075285000000001</v>
      </c>
      <c r="T530" s="73">
        <v>-92.516915999999995</v>
      </c>
      <c r="U530" s="73"/>
      <c r="V530" s="73"/>
      <c r="W530" s="82"/>
      <c r="X530" s="73" t="s">
        <v>58</v>
      </c>
      <c r="Y530" s="10">
        <f t="shared" si="8"/>
        <v>2020</v>
      </c>
    </row>
    <row r="531" spans="1:25" s="49" customFormat="1" x14ac:dyDescent="0.25">
      <c r="A531" s="16" t="s">
        <v>2238</v>
      </c>
      <c r="B531" s="83">
        <v>44089</v>
      </c>
      <c r="C531" s="78" t="s">
        <v>2368</v>
      </c>
      <c r="D531" s="78" t="s">
        <v>38</v>
      </c>
      <c r="E531" s="73" t="s">
        <v>191</v>
      </c>
      <c r="F531" s="11" t="s">
        <v>25</v>
      </c>
      <c r="G531" s="73" t="s">
        <v>2369</v>
      </c>
      <c r="H531" s="78"/>
      <c r="I531" s="137"/>
      <c r="J531" s="74"/>
      <c r="L531" s="74"/>
      <c r="M531" s="73"/>
      <c r="N531" s="20" t="s">
        <v>37</v>
      </c>
      <c r="O531" s="75" t="s">
        <v>2370</v>
      </c>
      <c r="P531" s="10" t="s">
        <v>1272</v>
      </c>
      <c r="Q531" s="73"/>
      <c r="R531" s="73">
        <v>55917</v>
      </c>
      <c r="S531" s="73">
        <v>43.866630000000001</v>
      </c>
      <c r="T531" s="73">
        <v>-93.051029999999997</v>
      </c>
      <c r="U531" s="73"/>
      <c r="V531" s="73"/>
      <c r="W531" s="82"/>
      <c r="X531" s="73" t="s">
        <v>58</v>
      </c>
      <c r="Y531" s="10">
        <f t="shared" si="8"/>
        <v>2020</v>
      </c>
    </row>
    <row r="532" spans="1:25" s="49" customFormat="1" x14ac:dyDescent="0.25">
      <c r="A532" s="16" t="s">
        <v>2238</v>
      </c>
      <c r="B532" s="83">
        <v>44089</v>
      </c>
      <c r="C532" s="78" t="s">
        <v>2368</v>
      </c>
      <c r="D532" s="78" t="s">
        <v>23</v>
      </c>
      <c r="E532" s="73" t="s">
        <v>24</v>
      </c>
      <c r="F532" s="11" t="s">
        <v>25</v>
      </c>
      <c r="G532" s="73" t="s">
        <v>2369</v>
      </c>
      <c r="H532" s="78"/>
      <c r="I532" s="137"/>
      <c r="J532" s="74"/>
      <c r="L532" s="74"/>
      <c r="M532" s="73"/>
      <c r="N532" s="20" t="s">
        <v>37</v>
      </c>
      <c r="O532" s="75" t="s">
        <v>2370</v>
      </c>
      <c r="P532" s="10" t="s">
        <v>1272</v>
      </c>
      <c r="Q532" s="73"/>
      <c r="R532" s="73">
        <v>55401</v>
      </c>
      <c r="S532" s="73">
        <v>44.984577000000002</v>
      </c>
      <c r="T532" s="73">
        <v>-93.269097000000002</v>
      </c>
      <c r="U532" s="73"/>
      <c r="V532" s="73"/>
      <c r="W532" s="82"/>
      <c r="X532" s="73" t="s">
        <v>29</v>
      </c>
      <c r="Y532" s="10">
        <f t="shared" si="8"/>
        <v>2020</v>
      </c>
    </row>
    <row r="533" spans="1:25" s="49" customFormat="1" x14ac:dyDescent="0.25">
      <c r="A533" s="16" t="s">
        <v>2238</v>
      </c>
      <c r="B533" s="83">
        <v>44089</v>
      </c>
      <c r="C533" s="78" t="s">
        <v>2368</v>
      </c>
      <c r="D533" s="78" t="s">
        <v>115</v>
      </c>
      <c r="E533" s="73" t="s">
        <v>59</v>
      </c>
      <c r="F533" s="11" t="s">
        <v>25</v>
      </c>
      <c r="G533" s="73" t="s">
        <v>2369</v>
      </c>
      <c r="H533" s="78"/>
      <c r="I533" s="137"/>
      <c r="J533" s="74"/>
      <c r="L533" s="74"/>
      <c r="M533" s="73"/>
      <c r="N533" s="20" t="s">
        <v>37</v>
      </c>
      <c r="O533" s="75" t="s">
        <v>2370</v>
      </c>
      <c r="P533" s="10" t="s">
        <v>1272</v>
      </c>
      <c r="Q533" s="73"/>
      <c r="R533" s="73">
        <v>55306</v>
      </c>
      <c r="S533" s="73">
        <v>44.730944000000001</v>
      </c>
      <c r="T533" s="73">
        <v>-93.291381000000001</v>
      </c>
      <c r="U533" s="73"/>
      <c r="V533" s="73"/>
      <c r="W533" s="82"/>
      <c r="X533" s="73" t="s">
        <v>29</v>
      </c>
      <c r="Y533" s="10">
        <f t="shared" si="8"/>
        <v>2020</v>
      </c>
    </row>
    <row r="534" spans="1:25" s="49" customFormat="1" x14ac:dyDescent="0.25">
      <c r="A534" s="16" t="s">
        <v>2238</v>
      </c>
      <c r="B534" s="83">
        <v>44089</v>
      </c>
      <c r="C534" s="78" t="s">
        <v>2368</v>
      </c>
      <c r="D534" s="78" t="s">
        <v>312</v>
      </c>
      <c r="E534" s="73" t="s">
        <v>219</v>
      </c>
      <c r="F534" s="11" t="s">
        <v>25</v>
      </c>
      <c r="G534" s="73" t="s">
        <v>2369</v>
      </c>
      <c r="H534" s="78"/>
      <c r="I534" s="137"/>
      <c r="J534" s="74"/>
      <c r="L534" s="74"/>
      <c r="M534" s="73"/>
      <c r="N534" s="20" t="s">
        <v>37</v>
      </c>
      <c r="O534" s="75" t="s">
        <v>2370</v>
      </c>
      <c r="P534" s="10" t="s">
        <v>1272</v>
      </c>
      <c r="Q534" s="73"/>
      <c r="R534" s="73">
        <v>55125</v>
      </c>
      <c r="S534" s="73">
        <v>44.923855000000003</v>
      </c>
      <c r="T534" s="73">
        <v>-92.959379999999996</v>
      </c>
      <c r="U534" s="73"/>
      <c r="V534" s="73"/>
      <c r="W534" s="82"/>
      <c r="X534" s="73" t="s">
        <v>29</v>
      </c>
      <c r="Y534" s="10">
        <f t="shared" si="8"/>
        <v>2020</v>
      </c>
    </row>
    <row r="535" spans="1:25" s="49" customFormat="1" x14ac:dyDescent="0.25">
      <c r="A535" s="16" t="s">
        <v>2238</v>
      </c>
      <c r="B535" s="83">
        <v>44097</v>
      </c>
      <c r="C535" s="78" t="s">
        <v>2371</v>
      </c>
      <c r="D535" s="78" t="s">
        <v>385</v>
      </c>
      <c r="E535" s="73" t="s">
        <v>231</v>
      </c>
      <c r="F535" s="11" t="s">
        <v>25</v>
      </c>
      <c r="G535" s="73" t="s">
        <v>3630</v>
      </c>
      <c r="H535" s="78" t="s">
        <v>2228</v>
      </c>
      <c r="I535" s="137"/>
      <c r="J535" s="74"/>
      <c r="K535" s="42"/>
      <c r="L535" s="74">
        <v>6000</v>
      </c>
      <c r="M535" s="73" t="s">
        <v>2372</v>
      </c>
      <c r="N535" s="73" t="s">
        <v>33</v>
      </c>
      <c r="O535" s="75" t="s">
        <v>2373</v>
      </c>
      <c r="P535" s="73" t="s">
        <v>2496</v>
      </c>
      <c r="Q535" s="73" t="s">
        <v>2374</v>
      </c>
      <c r="R535" s="73">
        <v>55328</v>
      </c>
      <c r="S535" s="73">
        <v>45.029896999999998</v>
      </c>
      <c r="T535" s="73">
        <v>-93.781816000000006</v>
      </c>
      <c r="U535" s="73"/>
      <c r="V535" s="73"/>
      <c r="W535" s="82"/>
      <c r="X535" s="73" t="s">
        <v>71</v>
      </c>
      <c r="Y535" s="10">
        <f t="shared" si="8"/>
        <v>2020</v>
      </c>
    </row>
    <row r="536" spans="1:25" s="49" customFormat="1" x14ac:dyDescent="0.25">
      <c r="A536" s="16" t="s">
        <v>2238</v>
      </c>
      <c r="B536" s="104">
        <v>44099</v>
      </c>
      <c r="C536" s="49" t="s">
        <v>2383</v>
      </c>
      <c r="D536" s="49" t="s">
        <v>23</v>
      </c>
      <c r="E536" s="49" t="s">
        <v>24</v>
      </c>
      <c r="F536" s="11" t="s">
        <v>25</v>
      </c>
      <c r="G536" s="49" t="s">
        <v>2386</v>
      </c>
      <c r="I536" s="144"/>
      <c r="J536" s="52">
        <v>20</v>
      </c>
      <c r="K536" s="10"/>
      <c r="L536" s="52"/>
      <c r="M536" s="49" t="s">
        <v>2148</v>
      </c>
      <c r="N536" s="49" t="s">
        <v>51</v>
      </c>
      <c r="O536" s="53" t="s">
        <v>2384</v>
      </c>
      <c r="P536" s="10" t="s">
        <v>1272</v>
      </c>
      <c r="Q536" s="49" t="s">
        <v>2385</v>
      </c>
      <c r="R536" s="49">
        <v>55402</v>
      </c>
      <c r="S536" s="116">
        <v>44.975231999999998</v>
      </c>
      <c r="T536" s="116">
        <v>-93.270494999999997</v>
      </c>
      <c r="W536" s="52"/>
      <c r="X536" s="49" t="s">
        <v>29</v>
      </c>
      <c r="Y536" s="10">
        <f t="shared" si="8"/>
        <v>2020</v>
      </c>
    </row>
    <row r="537" spans="1:25" s="49" customFormat="1" x14ac:dyDescent="0.25">
      <c r="A537" s="10" t="s">
        <v>2238</v>
      </c>
      <c r="B537" s="16">
        <v>44104</v>
      </c>
      <c r="C537" s="10" t="s">
        <v>2995</v>
      </c>
      <c r="D537" s="10" t="s">
        <v>57</v>
      </c>
      <c r="E537" s="46" t="s">
        <v>59</v>
      </c>
      <c r="F537" s="11" t="s">
        <v>25</v>
      </c>
      <c r="G537" s="10" t="s">
        <v>2996</v>
      </c>
      <c r="H537" s="10" t="s">
        <v>1989</v>
      </c>
      <c r="I537" s="92"/>
      <c r="J537" s="61"/>
      <c r="K537" s="10"/>
      <c r="L537" s="61">
        <v>18288</v>
      </c>
      <c r="M537" s="10" t="s">
        <v>47</v>
      </c>
      <c r="N537" s="10" t="s">
        <v>33</v>
      </c>
      <c r="O537" s="23" t="s">
        <v>2997</v>
      </c>
      <c r="P537" s="10" t="s">
        <v>2998</v>
      </c>
      <c r="Q537" s="10" t="s">
        <v>2999</v>
      </c>
      <c r="R537" s="46">
        <v>55044</v>
      </c>
      <c r="S537" s="46">
        <v>44.644702000000002</v>
      </c>
      <c r="T537" s="46">
        <v>-93.234274999999997</v>
      </c>
      <c r="U537" s="10"/>
      <c r="V537" s="10"/>
      <c r="W537" s="92"/>
      <c r="X537" s="46" t="s">
        <v>29</v>
      </c>
      <c r="Y537" s="10">
        <f t="shared" si="8"/>
        <v>2020</v>
      </c>
    </row>
    <row r="538" spans="1:25" s="49" customFormat="1" ht="25.5" customHeight="1" x14ac:dyDescent="0.25">
      <c r="A538" s="16" t="s">
        <v>2387</v>
      </c>
      <c r="B538" s="48">
        <v>44105</v>
      </c>
      <c r="C538" s="11" t="s">
        <v>2388</v>
      </c>
      <c r="D538" s="49" t="s">
        <v>38</v>
      </c>
      <c r="E538" s="49" t="s">
        <v>24</v>
      </c>
      <c r="F538" s="11" t="s">
        <v>25</v>
      </c>
      <c r="G538" s="49" t="s">
        <v>2389</v>
      </c>
      <c r="H538" s="49" t="s">
        <v>1880</v>
      </c>
      <c r="I538" s="144">
        <v>1000000</v>
      </c>
      <c r="J538" s="52"/>
      <c r="K538" s="46"/>
      <c r="L538" s="52"/>
      <c r="M538" s="49" t="s">
        <v>2148</v>
      </c>
      <c r="N538" s="49" t="s">
        <v>51</v>
      </c>
      <c r="O538" s="60" t="s">
        <v>1891</v>
      </c>
      <c r="P538" s="49" t="s">
        <v>2141</v>
      </c>
      <c r="Q538" s="49" t="s">
        <v>2390</v>
      </c>
      <c r="R538" s="49">
        <v>55437</v>
      </c>
      <c r="S538" s="116">
        <v>44.854467999999997</v>
      </c>
      <c r="T538" s="116">
        <v>-93.354118</v>
      </c>
      <c r="W538" s="52"/>
      <c r="X538" s="49" t="s">
        <v>29</v>
      </c>
      <c r="Y538" s="10">
        <f t="shared" si="8"/>
        <v>2020</v>
      </c>
    </row>
    <row r="539" spans="1:25" s="49" customFormat="1" x14ac:dyDescent="0.25">
      <c r="A539" s="16" t="s">
        <v>2387</v>
      </c>
      <c r="B539" s="104">
        <v>44111</v>
      </c>
      <c r="C539" s="49" t="s">
        <v>2391</v>
      </c>
      <c r="D539" s="49" t="s">
        <v>23</v>
      </c>
      <c r="E539" s="49" t="s">
        <v>24</v>
      </c>
      <c r="F539" s="11" t="s">
        <v>25</v>
      </c>
      <c r="G539" s="49" t="s">
        <v>2394</v>
      </c>
      <c r="I539" s="142"/>
      <c r="J539" s="52"/>
      <c r="K539" s="46"/>
      <c r="L539" s="52"/>
      <c r="N539" s="49" t="s">
        <v>214</v>
      </c>
      <c r="O539" s="51" t="s">
        <v>2392</v>
      </c>
      <c r="P539" s="49" t="s">
        <v>1272</v>
      </c>
      <c r="R539" s="49">
        <v>55402</v>
      </c>
      <c r="S539" s="116">
        <v>44.975915000000001</v>
      </c>
      <c r="T539" s="116">
        <v>-93.271825000000007</v>
      </c>
      <c r="W539" s="52"/>
      <c r="X539" s="49" t="s">
        <v>29</v>
      </c>
      <c r="Y539" s="10">
        <f t="shared" si="8"/>
        <v>2020</v>
      </c>
    </row>
    <row r="540" spans="1:25" s="49" customFormat="1" x14ac:dyDescent="0.25">
      <c r="A540" s="16" t="s">
        <v>2387</v>
      </c>
      <c r="B540" s="104">
        <v>44112</v>
      </c>
      <c r="C540" s="49" t="s">
        <v>2395</v>
      </c>
      <c r="D540" s="49" t="s">
        <v>35</v>
      </c>
      <c r="E540" s="49" t="s">
        <v>24</v>
      </c>
      <c r="F540" s="11" t="s">
        <v>25</v>
      </c>
      <c r="G540" s="49" t="s">
        <v>2398</v>
      </c>
      <c r="I540" s="142"/>
      <c r="J540" s="52">
        <v>50</v>
      </c>
      <c r="L540" s="52"/>
      <c r="N540" s="49" t="s">
        <v>214</v>
      </c>
      <c r="O540" s="53" t="s">
        <v>2396</v>
      </c>
      <c r="P540" s="49" t="s">
        <v>1272</v>
      </c>
      <c r="Q540" s="49" t="s">
        <v>2397</v>
      </c>
      <c r="R540" s="49">
        <v>55347</v>
      </c>
      <c r="S540" s="116">
        <v>44.825082000000002</v>
      </c>
      <c r="T540" s="116">
        <v>-93.465683999999996</v>
      </c>
      <c r="W540" s="52"/>
      <c r="X540" s="49" t="s">
        <v>29</v>
      </c>
      <c r="Y540" s="10">
        <f t="shared" si="8"/>
        <v>2020</v>
      </c>
    </row>
    <row r="541" spans="1:25" s="49" customFormat="1" x14ac:dyDescent="0.25">
      <c r="A541" s="16" t="s">
        <v>2387</v>
      </c>
      <c r="B541" s="104">
        <v>44113</v>
      </c>
      <c r="C541" s="49" t="s">
        <v>2399</v>
      </c>
      <c r="D541" s="49" t="s">
        <v>161</v>
      </c>
      <c r="E541" s="49" t="s">
        <v>162</v>
      </c>
      <c r="F541" s="11" t="s">
        <v>25</v>
      </c>
      <c r="G541" s="49" t="s">
        <v>2405</v>
      </c>
      <c r="H541" s="49" t="s">
        <v>1994</v>
      </c>
      <c r="I541" s="144">
        <v>1200000</v>
      </c>
      <c r="J541" s="52">
        <v>10</v>
      </c>
      <c r="L541" s="52"/>
      <c r="M541" s="49" t="s">
        <v>2400</v>
      </c>
      <c r="N541" s="49" t="s">
        <v>2401</v>
      </c>
      <c r="O541" s="53" t="s">
        <v>2402</v>
      </c>
      <c r="P541" s="49" t="s">
        <v>2403</v>
      </c>
      <c r="R541" s="49">
        <v>56601</v>
      </c>
      <c r="S541" s="116">
        <v>47.571964000000001</v>
      </c>
      <c r="T541" s="116">
        <v>-94.801271999999997</v>
      </c>
      <c r="U541" s="49" t="s">
        <v>2133</v>
      </c>
      <c r="V541" s="49" t="s">
        <v>2404</v>
      </c>
      <c r="W541" s="52">
        <v>200000</v>
      </c>
      <c r="X541" s="106" t="s">
        <v>65</v>
      </c>
      <c r="Y541" s="10">
        <f t="shared" si="8"/>
        <v>2020</v>
      </c>
    </row>
    <row r="542" spans="1:25" s="49" customFormat="1" x14ac:dyDescent="0.25">
      <c r="A542" s="16" t="s">
        <v>2387</v>
      </c>
      <c r="B542" s="107">
        <v>44116</v>
      </c>
      <c r="C542" s="42" t="s">
        <v>2408</v>
      </c>
      <c r="D542" s="42" t="s">
        <v>1282</v>
      </c>
      <c r="E542" s="49" t="s">
        <v>87</v>
      </c>
      <c r="F542" s="11" t="s">
        <v>25</v>
      </c>
      <c r="G542" s="49" t="s">
        <v>2409</v>
      </c>
      <c r="H542" s="108" t="s">
        <v>1989</v>
      </c>
      <c r="I542" s="44"/>
      <c r="J542" s="47"/>
      <c r="K542" s="49">
        <v>20</v>
      </c>
      <c r="L542" s="47"/>
      <c r="M542" s="42" t="s">
        <v>1928</v>
      </c>
      <c r="N542" s="49" t="s">
        <v>33</v>
      </c>
      <c r="O542" s="42" t="s">
        <v>2410</v>
      </c>
      <c r="P542" s="42" t="s">
        <v>2411</v>
      </c>
      <c r="Q542" s="42"/>
      <c r="R542" s="49">
        <v>55934</v>
      </c>
      <c r="S542" s="116">
        <v>44.009931999999999</v>
      </c>
      <c r="T542" s="116">
        <v>-92.264837</v>
      </c>
      <c r="U542" s="42"/>
      <c r="V542" s="42"/>
      <c r="W542" s="47"/>
      <c r="X542" s="49" t="s">
        <v>58</v>
      </c>
      <c r="Y542" s="10">
        <f t="shared" si="8"/>
        <v>2020</v>
      </c>
    </row>
    <row r="543" spans="1:25" s="49" customFormat="1" x14ac:dyDescent="0.25">
      <c r="A543" s="16" t="s">
        <v>2387</v>
      </c>
      <c r="B543" s="420">
        <v>44116</v>
      </c>
      <c r="C543" s="42" t="s">
        <v>2406</v>
      </c>
      <c r="D543" s="42" t="s">
        <v>177</v>
      </c>
      <c r="E543" s="49" t="s">
        <v>177</v>
      </c>
      <c r="F543" s="11" t="s">
        <v>25</v>
      </c>
      <c r="G543" s="49" t="s">
        <v>2407</v>
      </c>
      <c r="H543" s="108" t="s">
        <v>1989</v>
      </c>
      <c r="I543" s="245"/>
      <c r="J543" s="47">
        <v>190</v>
      </c>
      <c r="K543" s="49">
        <v>60</v>
      </c>
      <c r="L543" s="47"/>
      <c r="M543" s="42" t="s">
        <v>32</v>
      </c>
      <c r="N543" s="42" t="s">
        <v>33</v>
      </c>
      <c r="O543" s="42"/>
      <c r="P543" s="42" t="s">
        <v>2118</v>
      </c>
      <c r="Q543" s="42"/>
      <c r="R543" s="49">
        <v>56093</v>
      </c>
      <c r="S543" s="116">
        <v>44.065547000000002</v>
      </c>
      <c r="T543" s="116">
        <v>-93.550494999999998</v>
      </c>
      <c r="U543" s="42"/>
      <c r="V543" s="42"/>
      <c r="W543" s="47"/>
      <c r="X543" s="49" t="s">
        <v>58</v>
      </c>
      <c r="Y543" s="10">
        <f t="shared" si="8"/>
        <v>2020</v>
      </c>
    </row>
    <row r="544" spans="1:25" s="49" customFormat="1" x14ac:dyDescent="0.25">
      <c r="A544" s="16" t="s">
        <v>2387</v>
      </c>
      <c r="B544" s="112">
        <v>44117</v>
      </c>
      <c r="C544" s="108" t="s">
        <v>2412</v>
      </c>
      <c r="D544" s="108" t="s">
        <v>94</v>
      </c>
      <c r="E544" s="49" t="s">
        <v>95</v>
      </c>
      <c r="F544" s="11" t="s">
        <v>25</v>
      </c>
      <c r="G544" s="49" t="s">
        <v>2416</v>
      </c>
      <c r="H544" s="49" t="s">
        <v>2413</v>
      </c>
      <c r="I544" s="142">
        <v>13900000</v>
      </c>
      <c r="J544" s="52">
        <v>20</v>
      </c>
      <c r="L544" s="52">
        <v>28000</v>
      </c>
      <c r="M544" s="49" t="s">
        <v>67</v>
      </c>
      <c r="N544" s="49" t="s">
        <v>33</v>
      </c>
      <c r="O544" s="53" t="s">
        <v>2414</v>
      </c>
      <c r="P544" s="49" t="s">
        <v>1272</v>
      </c>
      <c r="Q544" s="49" t="s">
        <v>2415</v>
      </c>
      <c r="R544" s="49">
        <v>56001</v>
      </c>
      <c r="S544" s="116">
        <v>44.181032999999999</v>
      </c>
      <c r="T544" s="116">
        <v>-93.939030000000002</v>
      </c>
      <c r="W544" s="52"/>
      <c r="X544" s="49" t="s">
        <v>58</v>
      </c>
      <c r="Y544" s="10">
        <f t="shared" si="8"/>
        <v>2020</v>
      </c>
    </row>
    <row r="545" spans="1:25" s="49" customFormat="1" ht="15.75" thickBot="1" x14ac:dyDescent="0.3">
      <c r="A545" s="16" t="s">
        <v>2387</v>
      </c>
      <c r="B545" s="104">
        <v>44119</v>
      </c>
      <c r="C545" s="49" t="s">
        <v>351</v>
      </c>
      <c r="D545" s="49" t="s">
        <v>223</v>
      </c>
      <c r="E545" s="49" t="s">
        <v>72</v>
      </c>
      <c r="F545" s="11" t="s">
        <v>25</v>
      </c>
      <c r="G545" s="49" t="s">
        <v>2420</v>
      </c>
      <c r="H545" s="49" t="s">
        <v>2228</v>
      </c>
      <c r="I545" s="272">
        <v>75000000</v>
      </c>
      <c r="J545" s="105">
        <v>130</v>
      </c>
      <c r="L545" s="52">
        <v>50000</v>
      </c>
      <c r="M545" s="20" t="s">
        <v>2509</v>
      </c>
      <c r="N545" s="49" t="s">
        <v>33</v>
      </c>
      <c r="O545" s="53" t="s">
        <v>2418</v>
      </c>
      <c r="P545" s="49" t="s">
        <v>1272</v>
      </c>
      <c r="Q545" s="49" t="s">
        <v>352</v>
      </c>
      <c r="R545" s="49">
        <v>56320</v>
      </c>
      <c r="S545" s="116">
        <v>45.460554999999999</v>
      </c>
      <c r="T545" s="116">
        <v>-94.403684999999996</v>
      </c>
      <c r="U545" s="49" t="s">
        <v>2133</v>
      </c>
      <c r="V545" s="49" t="s">
        <v>2419</v>
      </c>
      <c r="W545" s="52"/>
      <c r="X545" s="49" t="s">
        <v>71</v>
      </c>
      <c r="Y545" s="10">
        <f t="shared" si="8"/>
        <v>2020</v>
      </c>
    </row>
    <row r="546" spans="1:25" s="49" customFormat="1" x14ac:dyDescent="0.25">
      <c r="A546" s="16" t="s">
        <v>2387</v>
      </c>
      <c r="B546" s="16">
        <v>44120</v>
      </c>
      <c r="C546" s="125" t="s">
        <v>2815</v>
      </c>
      <c r="D546" s="10" t="s">
        <v>3000</v>
      </c>
      <c r="E546" s="46" t="s">
        <v>2197</v>
      </c>
      <c r="F546" s="11" t="s">
        <v>25</v>
      </c>
      <c r="G546" s="10" t="s">
        <v>3003</v>
      </c>
      <c r="H546" s="10" t="s">
        <v>1989</v>
      </c>
      <c r="I546" s="96"/>
      <c r="J546" s="61"/>
      <c r="L546" s="61"/>
      <c r="M546" s="20" t="s">
        <v>2509</v>
      </c>
      <c r="N546" s="10" t="s">
        <v>33</v>
      </c>
      <c r="O546" s="23" t="s">
        <v>3001</v>
      </c>
      <c r="P546" s="10"/>
      <c r="Q546" s="175" t="s">
        <v>3002</v>
      </c>
      <c r="R546" s="46">
        <v>56248</v>
      </c>
      <c r="S546" s="46">
        <v>45.806607</v>
      </c>
      <c r="T546" s="46">
        <v>-96.143736000000004</v>
      </c>
      <c r="U546" s="10"/>
      <c r="V546" s="10"/>
      <c r="W546" s="92"/>
      <c r="X546" s="10" t="s">
        <v>71</v>
      </c>
      <c r="Y546" s="10">
        <f t="shared" si="8"/>
        <v>2020</v>
      </c>
    </row>
    <row r="547" spans="1:25" s="49" customFormat="1" ht="135" x14ac:dyDescent="0.25">
      <c r="A547" s="16" t="s">
        <v>2387</v>
      </c>
      <c r="B547" s="104">
        <v>44124</v>
      </c>
      <c r="C547" s="49" t="s">
        <v>357</v>
      </c>
      <c r="D547" s="49" t="s">
        <v>57</v>
      </c>
      <c r="E547" s="49" t="s">
        <v>59</v>
      </c>
      <c r="F547" s="11" t="s">
        <v>25</v>
      </c>
      <c r="G547" s="543" t="s">
        <v>2429</v>
      </c>
      <c r="H547" s="49" t="s">
        <v>1994</v>
      </c>
      <c r="I547" s="144"/>
      <c r="J547" s="52">
        <v>300</v>
      </c>
      <c r="L547" s="52">
        <v>750000</v>
      </c>
      <c r="N547" s="49" t="s">
        <v>52</v>
      </c>
      <c r="O547" s="51" t="s">
        <v>2427</v>
      </c>
      <c r="P547" s="49" t="s">
        <v>1272</v>
      </c>
      <c r="R547" s="49">
        <v>55024</v>
      </c>
      <c r="S547" s="116">
        <v>44.640515000000001</v>
      </c>
      <c r="T547" s="116">
        <v>-93.141959999999997</v>
      </c>
      <c r="W547" s="52"/>
      <c r="X547" s="49" t="s">
        <v>29</v>
      </c>
      <c r="Y547" s="10">
        <f t="shared" si="8"/>
        <v>2020</v>
      </c>
    </row>
    <row r="548" spans="1:25" s="49" customFormat="1" x14ac:dyDescent="0.25">
      <c r="A548" s="16" t="s">
        <v>2387</v>
      </c>
      <c r="B548" s="104">
        <v>44124</v>
      </c>
      <c r="C548" s="49" t="s">
        <v>2421</v>
      </c>
      <c r="D548" s="49" t="s">
        <v>400</v>
      </c>
      <c r="E548" s="49" t="s">
        <v>219</v>
      </c>
      <c r="F548" s="11" t="s">
        <v>25</v>
      </c>
      <c r="G548" s="49" t="s">
        <v>2426</v>
      </c>
      <c r="H548" s="49" t="s">
        <v>2422</v>
      </c>
      <c r="I548" s="144"/>
      <c r="J548" s="52">
        <v>250</v>
      </c>
      <c r="L548" s="52"/>
      <c r="M548" s="46" t="s">
        <v>2535</v>
      </c>
      <c r="N548" s="20" t="s">
        <v>37</v>
      </c>
      <c r="O548" s="51" t="s">
        <v>2423</v>
      </c>
      <c r="P548" s="20" t="s">
        <v>1844</v>
      </c>
      <c r="Q548" s="49" t="s">
        <v>2424</v>
      </c>
      <c r="R548" s="49">
        <v>55128</v>
      </c>
      <c r="S548" s="116">
        <v>45.000019999999999</v>
      </c>
      <c r="T548" s="116">
        <v>-92.948884000000007</v>
      </c>
      <c r="U548" s="49" t="s">
        <v>2133</v>
      </c>
      <c r="V548" s="49" t="s">
        <v>2425</v>
      </c>
      <c r="W548" s="52">
        <v>14000000</v>
      </c>
      <c r="X548" s="49" t="s">
        <v>29</v>
      </c>
      <c r="Y548" s="10">
        <f t="shared" si="8"/>
        <v>2020</v>
      </c>
    </row>
    <row r="549" spans="1:25" s="49" customFormat="1" x14ac:dyDescent="0.25">
      <c r="A549" s="16" t="s">
        <v>2387</v>
      </c>
      <c r="B549" s="104">
        <v>44126</v>
      </c>
      <c r="C549" s="49" t="s">
        <v>469</v>
      </c>
      <c r="D549" s="49" t="s">
        <v>35</v>
      </c>
      <c r="E549" s="49" t="s">
        <v>24</v>
      </c>
      <c r="F549" s="11" t="s">
        <v>25</v>
      </c>
      <c r="G549" s="49" t="s">
        <v>2431</v>
      </c>
      <c r="H549" s="49" t="s">
        <v>1884</v>
      </c>
      <c r="I549" s="144"/>
      <c r="J549" s="52">
        <v>150</v>
      </c>
      <c r="L549" s="52"/>
      <c r="M549" s="46" t="s">
        <v>40</v>
      </c>
      <c r="N549" s="46" t="s">
        <v>28</v>
      </c>
      <c r="O549" s="53" t="s">
        <v>2430</v>
      </c>
      <c r="P549" s="20" t="s">
        <v>1844</v>
      </c>
      <c r="Q549" s="49" t="s">
        <v>2013</v>
      </c>
      <c r="R549" s="49">
        <v>55347</v>
      </c>
      <c r="S549" s="116">
        <v>44.841734000000002</v>
      </c>
      <c r="T549" s="116">
        <v>-93.441980999999998</v>
      </c>
      <c r="W549" s="52"/>
      <c r="X549" s="49" t="s">
        <v>29</v>
      </c>
      <c r="Y549" s="10">
        <f t="shared" si="8"/>
        <v>2020</v>
      </c>
    </row>
    <row r="550" spans="1:25" s="49" customFormat="1" x14ac:dyDescent="0.25">
      <c r="A550" s="16" t="s">
        <v>2387</v>
      </c>
      <c r="B550" s="104">
        <v>44126</v>
      </c>
      <c r="C550" s="49" t="s">
        <v>2432</v>
      </c>
      <c r="D550" s="49" t="s">
        <v>2433</v>
      </c>
      <c r="E550" s="49" t="s">
        <v>2200</v>
      </c>
      <c r="F550" s="11" t="s">
        <v>25</v>
      </c>
      <c r="G550" s="49" t="s">
        <v>2437</v>
      </c>
      <c r="H550" s="49" t="s">
        <v>1989</v>
      </c>
      <c r="I550" s="245">
        <v>725000</v>
      </c>
      <c r="J550" s="109">
        <v>9</v>
      </c>
      <c r="L550" s="52"/>
      <c r="M550" s="49" t="s">
        <v>1896</v>
      </c>
      <c r="N550" s="49" t="s">
        <v>33</v>
      </c>
      <c r="O550" s="53" t="s">
        <v>2434</v>
      </c>
      <c r="P550" s="49" t="s">
        <v>2435</v>
      </c>
      <c r="Q550" s="49" t="s">
        <v>2436</v>
      </c>
      <c r="R550" s="49">
        <v>56623</v>
      </c>
      <c r="S550" s="116">
        <v>48.712865999999998</v>
      </c>
      <c r="T550" s="116">
        <v>-94.599631000000002</v>
      </c>
      <c r="W550" s="52"/>
      <c r="X550" s="106" t="s">
        <v>65</v>
      </c>
      <c r="Y550" s="10">
        <f t="shared" si="8"/>
        <v>2020</v>
      </c>
    </row>
    <row r="551" spans="1:25" s="49" customFormat="1" x14ac:dyDescent="0.25">
      <c r="A551" s="16" t="s">
        <v>2387</v>
      </c>
      <c r="B551" s="48">
        <v>44131</v>
      </c>
      <c r="C551" s="49" t="s">
        <v>2438</v>
      </c>
      <c r="D551" s="49" t="s">
        <v>38</v>
      </c>
      <c r="E551" s="49" t="s">
        <v>24</v>
      </c>
      <c r="F551" s="11" t="s">
        <v>25</v>
      </c>
      <c r="G551" s="49" t="s">
        <v>2439</v>
      </c>
      <c r="H551" s="49" t="s">
        <v>1880</v>
      </c>
      <c r="I551" s="144">
        <v>969777</v>
      </c>
      <c r="J551" s="52"/>
      <c r="K551" s="46"/>
      <c r="L551" s="52"/>
      <c r="M551" s="106" t="s">
        <v>2335</v>
      </c>
      <c r="N551" s="49" t="s">
        <v>2507</v>
      </c>
      <c r="O551" s="60" t="s">
        <v>1891</v>
      </c>
      <c r="P551" s="49" t="s">
        <v>2141</v>
      </c>
      <c r="Q551" s="49" t="s">
        <v>2440</v>
      </c>
      <c r="R551" s="49">
        <v>55437</v>
      </c>
      <c r="S551" s="116">
        <v>44.852654000000001</v>
      </c>
      <c r="T551" s="116">
        <v>-93.351347000000004</v>
      </c>
      <c r="W551" s="52"/>
      <c r="X551" s="49" t="s">
        <v>29</v>
      </c>
      <c r="Y551" s="10">
        <f t="shared" si="8"/>
        <v>2020</v>
      </c>
    </row>
    <row r="552" spans="1:25" s="49" customFormat="1" ht="15.75" thickBot="1" x14ac:dyDescent="0.3">
      <c r="A552" s="16" t="s">
        <v>2387</v>
      </c>
      <c r="B552" s="421">
        <v>44135</v>
      </c>
      <c r="C552" s="10" t="s">
        <v>3004</v>
      </c>
      <c r="D552" s="10" t="s">
        <v>57</v>
      </c>
      <c r="E552" s="46" t="s">
        <v>59</v>
      </c>
      <c r="F552" s="11" t="s">
        <v>25</v>
      </c>
      <c r="G552" s="10" t="s">
        <v>3005</v>
      </c>
      <c r="H552" s="10" t="s">
        <v>1989</v>
      </c>
      <c r="I552" s="445"/>
      <c r="J552" s="61"/>
      <c r="K552" s="46"/>
      <c r="L552" s="61">
        <v>62000</v>
      </c>
      <c r="M552" s="10" t="s">
        <v>2831</v>
      </c>
      <c r="N552" s="10" t="s">
        <v>33</v>
      </c>
      <c r="O552" s="23" t="s">
        <v>2997</v>
      </c>
      <c r="P552" s="10" t="s">
        <v>2998</v>
      </c>
      <c r="Q552" s="10" t="s">
        <v>3006</v>
      </c>
      <c r="R552" s="46">
        <v>55044</v>
      </c>
      <c r="S552" s="46">
        <v>44.643447000000002</v>
      </c>
      <c r="T552" s="46">
        <v>-93.223286999999999</v>
      </c>
      <c r="U552" s="10"/>
      <c r="V552" s="10"/>
      <c r="W552" s="92"/>
      <c r="X552" s="46" t="s">
        <v>29</v>
      </c>
      <c r="Y552" s="10">
        <f t="shared" si="8"/>
        <v>2020</v>
      </c>
    </row>
    <row r="553" spans="1:25" s="49" customFormat="1" ht="15.75" thickBot="1" x14ac:dyDescent="0.3">
      <c r="A553" s="16" t="s">
        <v>2387</v>
      </c>
      <c r="B553" s="256">
        <v>44140</v>
      </c>
      <c r="C553" s="262" t="s">
        <v>553</v>
      </c>
      <c r="D553" s="270" t="s">
        <v>23</v>
      </c>
      <c r="E553" s="49" t="s">
        <v>24</v>
      </c>
      <c r="F553" s="11" t="s">
        <v>25</v>
      </c>
      <c r="G553" s="49" t="s">
        <v>2443</v>
      </c>
      <c r="I553" s="272"/>
      <c r="J553" s="52">
        <v>100</v>
      </c>
      <c r="K553" s="46"/>
      <c r="L553" s="52"/>
      <c r="M553" s="49" t="s">
        <v>40</v>
      </c>
      <c r="N553" s="49" t="s">
        <v>28</v>
      </c>
      <c r="O553" s="53" t="s">
        <v>2444</v>
      </c>
      <c r="P553" s="20" t="s">
        <v>1331</v>
      </c>
      <c r="Q553" s="49" t="s">
        <v>298</v>
      </c>
      <c r="R553" s="49">
        <v>55401</v>
      </c>
      <c r="S553" s="116">
        <v>44.985892999999997</v>
      </c>
      <c r="T553" s="116">
        <v>-93.269371000000007</v>
      </c>
      <c r="W553" s="52"/>
      <c r="X553" s="49" t="s">
        <v>29</v>
      </c>
      <c r="Y553" s="10">
        <f t="shared" si="8"/>
        <v>2020</v>
      </c>
    </row>
    <row r="554" spans="1:25" s="49" customFormat="1" x14ac:dyDescent="0.25">
      <c r="A554" s="16" t="s">
        <v>2387</v>
      </c>
      <c r="B554" s="112">
        <v>44144</v>
      </c>
      <c r="C554" s="108" t="s">
        <v>2278</v>
      </c>
      <c r="D554" s="108" t="s">
        <v>38</v>
      </c>
      <c r="E554" s="49" t="s">
        <v>24</v>
      </c>
      <c r="F554" s="11" t="s">
        <v>25</v>
      </c>
      <c r="G554" s="49" t="s">
        <v>2447</v>
      </c>
      <c r="I554" s="142"/>
      <c r="J554" s="52">
        <v>70</v>
      </c>
      <c r="L554" s="52"/>
      <c r="M554" s="49" t="s">
        <v>2148</v>
      </c>
      <c r="N554" s="49" t="s">
        <v>51</v>
      </c>
      <c r="O554" s="53" t="s">
        <v>2445</v>
      </c>
      <c r="P554" s="49" t="s">
        <v>1290</v>
      </c>
      <c r="Q554" s="49" t="s">
        <v>2446</v>
      </c>
      <c r="R554" s="49">
        <v>55431</v>
      </c>
      <c r="S554" s="116">
        <v>44.858280000000001</v>
      </c>
      <c r="T554" s="116">
        <v>-93.325306999999995</v>
      </c>
      <c r="W554" s="52"/>
      <c r="X554" s="49" t="s">
        <v>29</v>
      </c>
      <c r="Y554" s="10">
        <f t="shared" si="8"/>
        <v>2020</v>
      </c>
    </row>
    <row r="555" spans="1:25" s="49" customFormat="1" x14ac:dyDescent="0.25">
      <c r="A555" s="16" t="s">
        <v>2387</v>
      </c>
      <c r="B555" s="104">
        <v>44144</v>
      </c>
      <c r="C555" s="49" t="s">
        <v>1483</v>
      </c>
      <c r="D555" s="49" t="s">
        <v>23</v>
      </c>
      <c r="E555" s="49" t="s">
        <v>24</v>
      </c>
      <c r="F555" s="11" t="s">
        <v>25</v>
      </c>
      <c r="G555" s="49" t="s">
        <v>2637</v>
      </c>
      <c r="H555" s="49" t="s">
        <v>2448</v>
      </c>
      <c r="I555" s="144"/>
      <c r="J555" s="52"/>
      <c r="L555" s="52">
        <v>50000</v>
      </c>
      <c r="N555" s="49" t="s">
        <v>52</v>
      </c>
      <c r="O555" s="53" t="s">
        <v>2449</v>
      </c>
      <c r="P555" s="49" t="s">
        <v>1272</v>
      </c>
      <c r="Q555" s="49" t="s">
        <v>2450</v>
      </c>
      <c r="R555" s="49">
        <v>55414</v>
      </c>
      <c r="S555" s="116">
        <v>44.981496999999997</v>
      </c>
      <c r="T555" s="116">
        <v>-93.214343999999997</v>
      </c>
      <c r="U555" s="49" t="s">
        <v>2451</v>
      </c>
      <c r="W555" s="52"/>
      <c r="X555" s="49" t="s">
        <v>29</v>
      </c>
      <c r="Y555" s="10">
        <f t="shared" si="8"/>
        <v>2020</v>
      </c>
    </row>
    <row r="556" spans="1:25" s="49" customFormat="1" x14ac:dyDescent="0.25">
      <c r="A556" s="16" t="s">
        <v>2387</v>
      </c>
      <c r="B556" s="104">
        <v>44146</v>
      </c>
      <c r="C556" s="49" t="s">
        <v>2452</v>
      </c>
      <c r="D556" s="49" t="s">
        <v>68</v>
      </c>
      <c r="E556" s="49" t="s">
        <v>69</v>
      </c>
      <c r="F556" s="11" t="s">
        <v>25</v>
      </c>
      <c r="G556" s="49" t="s">
        <v>2456</v>
      </c>
      <c r="H556" s="49" t="s">
        <v>2228</v>
      </c>
      <c r="I556" s="446">
        <v>26000000</v>
      </c>
      <c r="J556" s="277">
        <v>20</v>
      </c>
      <c r="K556" s="46"/>
      <c r="L556" s="52"/>
      <c r="M556" s="20" t="s">
        <v>2509</v>
      </c>
      <c r="N556" s="49" t="s">
        <v>33</v>
      </c>
      <c r="O556" s="53" t="s">
        <v>2453</v>
      </c>
      <c r="P556" s="49" t="s">
        <v>2454</v>
      </c>
      <c r="Q556" s="49" t="s">
        <v>2455</v>
      </c>
      <c r="R556" s="49">
        <v>56308</v>
      </c>
      <c r="S556" s="116">
        <v>45.892988000000003</v>
      </c>
      <c r="T556" s="116">
        <v>-95.385679999999994</v>
      </c>
      <c r="W556" s="52"/>
      <c r="X556" s="49" t="s">
        <v>71</v>
      </c>
      <c r="Y556" s="10">
        <f t="shared" si="8"/>
        <v>2020</v>
      </c>
    </row>
    <row r="557" spans="1:25" s="121" customFormat="1" x14ac:dyDescent="0.25">
      <c r="A557" s="16" t="s">
        <v>2387</v>
      </c>
      <c r="B557" s="104">
        <v>44147</v>
      </c>
      <c r="C557" s="49" t="s">
        <v>422</v>
      </c>
      <c r="D557" s="49" t="s">
        <v>233</v>
      </c>
      <c r="E557" s="49" t="s">
        <v>233</v>
      </c>
      <c r="F557" s="11" t="s">
        <v>25</v>
      </c>
      <c r="G557" s="49" t="s">
        <v>2461</v>
      </c>
      <c r="H557" s="49" t="s">
        <v>2228</v>
      </c>
      <c r="I557" s="243">
        <v>645697</v>
      </c>
      <c r="J557" s="105">
        <v>64</v>
      </c>
      <c r="K557" s="49"/>
      <c r="L557" s="52"/>
      <c r="M557" s="20" t="s">
        <v>2509</v>
      </c>
      <c r="N557" s="49" t="s">
        <v>33</v>
      </c>
      <c r="O557" s="53" t="s">
        <v>2457</v>
      </c>
      <c r="P557" s="49" t="s">
        <v>2458</v>
      </c>
      <c r="Q557" s="49" t="s">
        <v>2459</v>
      </c>
      <c r="R557" s="49">
        <v>55987</v>
      </c>
      <c r="S557" s="116">
        <v>44.054048999999999</v>
      </c>
      <c r="T557" s="116">
        <v>-91.664188999999993</v>
      </c>
      <c r="U557" s="49" t="s">
        <v>2133</v>
      </c>
      <c r="V557" s="49" t="s">
        <v>2460</v>
      </c>
      <c r="W557" s="52">
        <v>400000</v>
      </c>
      <c r="X557" s="49" t="s">
        <v>58</v>
      </c>
      <c r="Y557" s="10">
        <f t="shared" si="8"/>
        <v>2020</v>
      </c>
    </row>
    <row r="558" spans="1:25" s="121" customFormat="1" x14ac:dyDescent="0.25">
      <c r="A558" s="16" t="s">
        <v>2387</v>
      </c>
      <c r="B558" s="104">
        <v>44153</v>
      </c>
      <c r="C558" s="49" t="s">
        <v>2462</v>
      </c>
      <c r="D558" s="49" t="s">
        <v>23</v>
      </c>
      <c r="E558" s="49" t="s">
        <v>24</v>
      </c>
      <c r="F558" s="11" t="s">
        <v>25</v>
      </c>
      <c r="G558" s="49" t="s">
        <v>2465</v>
      </c>
      <c r="H558" s="49" t="s">
        <v>1880</v>
      </c>
      <c r="I558" s="144"/>
      <c r="J558" s="52">
        <v>7</v>
      </c>
      <c r="K558" s="49"/>
      <c r="L558" s="52"/>
      <c r="M558" s="20" t="s">
        <v>2512</v>
      </c>
      <c r="N558" s="49" t="s">
        <v>28</v>
      </c>
      <c r="O558" s="53" t="s">
        <v>2463</v>
      </c>
      <c r="P558" s="49" t="s">
        <v>1272</v>
      </c>
      <c r="Q558" s="49" t="s">
        <v>2464</v>
      </c>
      <c r="R558" s="49">
        <v>55415</v>
      </c>
      <c r="S558" s="116">
        <v>44.977536999999998</v>
      </c>
      <c r="T558" s="116">
        <v>-93.263637000000003</v>
      </c>
      <c r="U558" s="49"/>
      <c r="V558" s="49"/>
      <c r="W558" s="52"/>
      <c r="X558" s="49" t="s">
        <v>29</v>
      </c>
      <c r="Y558" s="10">
        <f t="shared" si="8"/>
        <v>2020</v>
      </c>
    </row>
    <row r="559" spans="1:25" s="46" customFormat="1" x14ac:dyDescent="0.25">
      <c r="A559" s="16" t="s">
        <v>2387</v>
      </c>
      <c r="B559" s="104">
        <v>44155</v>
      </c>
      <c r="C559" s="49" t="s">
        <v>329</v>
      </c>
      <c r="D559" s="49" t="s">
        <v>54</v>
      </c>
      <c r="E559" s="49" t="s">
        <v>24</v>
      </c>
      <c r="F559" s="11" t="s">
        <v>25</v>
      </c>
      <c r="G559" s="49" t="s">
        <v>2469</v>
      </c>
      <c r="H559" s="49" t="s">
        <v>2466</v>
      </c>
      <c r="I559" s="142">
        <v>15300000</v>
      </c>
      <c r="J559" s="52">
        <v>25</v>
      </c>
      <c r="K559" s="49"/>
      <c r="L559" s="52">
        <v>86000</v>
      </c>
      <c r="M559" s="49" t="s">
        <v>125</v>
      </c>
      <c r="N559" s="49" t="s">
        <v>51</v>
      </c>
      <c r="O559" s="53" t="s">
        <v>2467</v>
      </c>
      <c r="P559" s="49" t="s">
        <v>1272</v>
      </c>
      <c r="Q559" s="49" t="s">
        <v>2468</v>
      </c>
      <c r="R559" s="49">
        <v>55443</v>
      </c>
      <c r="S559" s="116">
        <v>45.143622000000001</v>
      </c>
      <c r="T559" s="116">
        <v>-93.385800000000003</v>
      </c>
      <c r="U559" s="49"/>
      <c r="V559" s="49"/>
      <c r="W559" s="52"/>
      <c r="X559" s="49" t="s">
        <v>29</v>
      </c>
      <c r="Y559" s="10">
        <f t="shared" si="8"/>
        <v>2020</v>
      </c>
    </row>
    <row r="560" spans="1:25" s="46" customFormat="1" x14ac:dyDescent="0.25">
      <c r="A560" s="16" t="s">
        <v>2387</v>
      </c>
      <c r="B560" s="104">
        <v>44155</v>
      </c>
      <c r="C560" s="49" t="s">
        <v>2470</v>
      </c>
      <c r="D560" s="49" t="s">
        <v>278</v>
      </c>
      <c r="E560" s="49" t="s">
        <v>24</v>
      </c>
      <c r="F560" s="11" t="s">
        <v>25</v>
      </c>
      <c r="G560" s="49" t="s">
        <v>2474</v>
      </c>
      <c r="H560" s="49" t="s">
        <v>1880</v>
      </c>
      <c r="I560" s="144"/>
      <c r="J560" s="52"/>
      <c r="L560" s="52"/>
      <c r="M560" s="49" t="s">
        <v>1944</v>
      </c>
      <c r="N560" s="49" t="s">
        <v>33</v>
      </c>
      <c r="O560" s="53" t="s">
        <v>2471</v>
      </c>
      <c r="P560" s="49" t="s">
        <v>2472</v>
      </c>
      <c r="Q560" s="49" t="s">
        <v>2473</v>
      </c>
      <c r="R560" s="49">
        <v>55439</v>
      </c>
      <c r="S560" s="116">
        <v>44.868713999999997</v>
      </c>
      <c r="T560" s="116">
        <v>-93.357615999999993</v>
      </c>
      <c r="U560" s="49"/>
      <c r="V560" s="49"/>
      <c r="W560" s="52"/>
      <c r="X560" s="49" t="s">
        <v>29</v>
      </c>
      <c r="Y560" s="10">
        <f t="shared" si="8"/>
        <v>2020</v>
      </c>
    </row>
    <row r="561" spans="1:25" s="46" customFormat="1" x14ac:dyDescent="0.25">
      <c r="A561" s="16" t="s">
        <v>2387</v>
      </c>
      <c r="B561" s="110">
        <v>44158</v>
      </c>
      <c r="C561" s="111" t="s">
        <v>2475</v>
      </c>
      <c r="D561" s="111" t="s">
        <v>107</v>
      </c>
      <c r="E561" s="49" t="s">
        <v>87</v>
      </c>
      <c r="F561" s="11" t="s">
        <v>25</v>
      </c>
      <c r="G561" s="49" t="s">
        <v>2513</v>
      </c>
      <c r="H561" s="49" t="s">
        <v>1994</v>
      </c>
      <c r="I561" s="254">
        <v>31000000</v>
      </c>
      <c r="J561" s="61">
        <v>26</v>
      </c>
      <c r="L561" s="61">
        <v>170000</v>
      </c>
      <c r="M561" s="49"/>
      <c r="N561" s="49" t="s">
        <v>55</v>
      </c>
      <c r="O561" s="53" t="s">
        <v>2476</v>
      </c>
      <c r="P561" s="49" t="s">
        <v>2477</v>
      </c>
      <c r="Q561" s="49" t="s">
        <v>2478</v>
      </c>
      <c r="R561" s="49">
        <v>55906</v>
      </c>
      <c r="S561" s="116">
        <v>44.104509</v>
      </c>
      <c r="T561" s="116">
        <v>-92.429329999999993</v>
      </c>
      <c r="U561" s="49" t="s">
        <v>2133</v>
      </c>
      <c r="V561" s="101" t="s">
        <v>2479</v>
      </c>
      <c r="W561" s="52">
        <v>1821000</v>
      </c>
      <c r="X561" s="49" t="s">
        <v>58</v>
      </c>
      <c r="Y561" s="10">
        <f t="shared" si="8"/>
        <v>2020</v>
      </c>
    </row>
    <row r="562" spans="1:25" s="46" customFormat="1" x14ac:dyDescent="0.25">
      <c r="A562" s="16" t="s">
        <v>2387</v>
      </c>
      <c r="B562" s="112">
        <v>44160</v>
      </c>
      <c r="C562" s="49" t="s">
        <v>2480</v>
      </c>
      <c r="D562" s="49" t="s">
        <v>2481</v>
      </c>
      <c r="E562" s="49" t="s">
        <v>78</v>
      </c>
      <c r="F562" s="11" t="s">
        <v>25</v>
      </c>
      <c r="G562" s="49" t="s">
        <v>2485</v>
      </c>
      <c r="H562" s="49" t="s">
        <v>2482</v>
      </c>
      <c r="I562" s="142">
        <v>3500000</v>
      </c>
      <c r="J562" s="52">
        <v>15</v>
      </c>
      <c r="K562" s="49"/>
      <c r="L562" s="52">
        <v>25000</v>
      </c>
      <c r="M562" s="49"/>
      <c r="N562" s="49" t="s">
        <v>52</v>
      </c>
      <c r="O562" s="53" t="s">
        <v>2483</v>
      </c>
      <c r="P562" s="49" t="s">
        <v>1437</v>
      </c>
      <c r="Q562" s="49" t="s">
        <v>2484</v>
      </c>
      <c r="R562" s="49">
        <v>56003</v>
      </c>
      <c r="S562" s="116">
        <v>44.191448999999999</v>
      </c>
      <c r="T562" s="116">
        <v>-94.050968999999995</v>
      </c>
      <c r="U562" s="49"/>
      <c r="V562" s="49"/>
      <c r="W562" s="52"/>
      <c r="X562" s="49" t="s">
        <v>58</v>
      </c>
      <c r="Y562" s="10">
        <f t="shared" si="8"/>
        <v>2020</v>
      </c>
    </row>
    <row r="563" spans="1:25" s="46" customFormat="1" x14ac:dyDescent="0.25">
      <c r="A563" s="16" t="s">
        <v>2387</v>
      </c>
      <c r="B563" s="112">
        <v>44169</v>
      </c>
      <c r="C563" s="108" t="s">
        <v>2162</v>
      </c>
      <c r="D563" s="108" t="s">
        <v>23</v>
      </c>
      <c r="E563" s="49" t="s">
        <v>24</v>
      </c>
      <c r="F563" s="11" t="s">
        <v>25</v>
      </c>
      <c r="G563" s="49" t="s">
        <v>2488</v>
      </c>
      <c r="H563" s="49" t="s">
        <v>1880</v>
      </c>
      <c r="I563" s="142"/>
      <c r="J563" s="52"/>
      <c r="L563" s="52">
        <v>85000</v>
      </c>
      <c r="M563" s="49"/>
      <c r="N563" s="49" t="s">
        <v>99</v>
      </c>
      <c r="O563" s="53" t="s">
        <v>2486</v>
      </c>
      <c r="P563" s="49" t="s">
        <v>1272</v>
      </c>
      <c r="Q563" s="49" t="s">
        <v>2487</v>
      </c>
      <c r="R563" s="49">
        <v>55418</v>
      </c>
      <c r="S563" s="116">
        <v>45.028784999999999</v>
      </c>
      <c r="T563" s="116">
        <v>-93.276927999999998</v>
      </c>
      <c r="U563" s="49"/>
      <c r="V563" s="49"/>
      <c r="W563" s="52"/>
      <c r="X563" s="49" t="s">
        <v>29</v>
      </c>
      <c r="Y563" s="10">
        <f t="shared" si="8"/>
        <v>2020</v>
      </c>
    </row>
    <row r="564" spans="1:25" s="46" customFormat="1" x14ac:dyDescent="0.25">
      <c r="A564" s="16" t="s">
        <v>2387</v>
      </c>
      <c r="B564" s="112">
        <v>44170</v>
      </c>
      <c r="C564" s="49" t="s">
        <v>2489</v>
      </c>
      <c r="D564" s="49" t="s">
        <v>81</v>
      </c>
      <c r="E564" s="49" t="s">
        <v>82</v>
      </c>
      <c r="F564" s="11" t="s">
        <v>25</v>
      </c>
      <c r="G564" s="49" t="s">
        <v>2490</v>
      </c>
      <c r="H564" s="49" t="s">
        <v>1989</v>
      </c>
      <c r="I564" s="142"/>
      <c r="J564" s="52"/>
      <c r="K564" s="49"/>
      <c r="L564" s="52">
        <v>4000</v>
      </c>
      <c r="M564" s="49" t="s">
        <v>32</v>
      </c>
      <c r="N564" s="49" t="s">
        <v>33</v>
      </c>
      <c r="O564" s="53" t="s">
        <v>2491</v>
      </c>
      <c r="P564" s="49" t="s">
        <v>2492</v>
      </c>
      <c r="Q564" s="49" t="s">
        <v>2493</v>
      </c>
      <c r="R564" s="49">
        <v>55057</v>
      </c>
      <c r="S564" s="116">
        <v>44.447538999999999</v>
      </c>
      <c r="T564" s="116">
        <v>-93.174437999999995</v>
      </c>
      <c r="U564" s="49"/>
      <c r="V564" s="49"/>
      <c r="W564" s="52"/>
      <c r="X564" s="49" t="s">
        <v>58</v>
      </c>
      <c r="Y564" s="10">
        <f t="shared" si="8"/>
        <v>2020</v>
      </c>
    </row>
    <row r="565" spans="1:25" s="46" customFormat="1" x14ac:dyDescent="0.25">
      <c r="A565" s="16" t="s">
        <v>2387</v>
      </c>
      <c r="B565" s="112">
        <v>44175</v>
      </c>
      <c r="C565" s="108" t="s">
        <v>2494</v>
      </c>
      <c r="D565" s="108" t="s">
        <v>436</v>
      </c>
      <c r="E565" s="49" t="s">
        <v>95</v>
      </c>
      <c r="F565" s="11" t="s">
        <v>25</v>
      </c>
      <c r="G565" s="49" t="s">
        <v>2498</v>
      </c>
      <c r="H565" s="49" t="s">
        <v>1989</v>
      </c>
      <c r="I565" s="142"/>
      <c r="J565" s="52"/>
      <c r="L565" s="52">
        <v>55000</v>
      </c>
      <c r="M565" s="49" t="s">
        <v>214</v>
      </c>
      <c r="N565" s="49" t="s">
        <v>33</v>
      </c>
      <c r="O565" s="53" t="s">
        <v>2495</v>
      </c>
      <c r="P565" s="49" t="s">
        <v>2496</v>
      </c>
      <c r="Q565" s="49" t="s">
        <v>2497</v>
      </c>
      <c r="R565" s="49">
        <v>56055</v>
      </c>
      <c r="S565" s="116">
        <v>44.147700999999998</v>
      </c>
      <c r="T565" s="116">
        <v>-94.212574000000004</v>
      </c>
      <c r="U565" s="49"/>
      <c r="V565" s="49"/>
      <c r="W565" s="52"/>
      <c r="X565" s="49" t="s">
        <v>58</v>
      </c>
      <c r="Y565" s="10">
        <f t="shared" si="8"/>
        <v>2020</v>
      </c>
    </row>
    <row r="566" spans="1:25" s="46" customFormat="1" x14ac:dyDescent="0.25">
      <c r="A566" s="16" t="s">
        <v>2387</v>
      </c>
      <c r="B566" s="48">
        <v>44187</v>
      </c>
      <c r="C566" s="49" t="s">
        <v>2499</v>
      </c>
      <c r="D566" s="113" t="s">
        <v>115</v>
      </c>
      <c r="E566" s="49" t="s">
        <v>59</v>
      </c>
      <c r="F566" s="11" t="s">
        <v>25</v>
      </c>
      <c r="G566" s="49" t="s">
        <v>2502</v>
      </c>
      <c r="H566" s="49"/>
      <c r="I566" s="142"/>
      <c r="J566" s="105"/>
      <c r="K566" s="49"/>
      <c r="L566" s="52"/>
      <c r="M566" s="49" t="s">
        <v>1944</v>
      </c>
      <c r="N566" s="49" t="s">
        <v>33</v>
      </c>
      <c r="O566" s="49" t="s">
        <v>2500</v>
      </c>
      <c r="P566" s="49" t="s">
        <v>1285</v>
      </c>
      <c r="Q566" s="49" t="s">
        <v>2501</v>
      </c>
      <c r="R566" s="49">
        <v>55337</v>
      </c>
      <c r="S566" s="116">
        <v>44.749493000000001</v>
      </c>
      <c r="T566" s="116">
        <v>-93.317509999999999</v>
      </c>
      <c r="U566" s="49"/>
      <c r="V566" s="49"/>
      <c r="W566" s="49"/>
      <c r="X566" s="49" t="s">
        <v>29</v>
      </c>
      <c r="Y566" s="10">
        <f t="shared" si="8"/>
        <v>2020</v>
      </c>
    </row>
    <row r="567" spans="1:25" s="46" customFormat="1" x14ac:dyDescent="0.25">
      <c r="A567" s="16" t="s">
        <v>2387</v>
      </c>
      <c r="B567" s="16">
        <v>44196</v>
      </c>
      <c r="C567" s="10" t="s">
        <v>3010</v>
      </c>
      <c r="D567" s="10" t="s">
        <v>57</v>
      </c>
      <c r="E567" s="46" t="s">
        <v>59</v>
      </c>
      <c r="F567" s="11" t="s">
        <v>25</v>
      </c>
      <c r="G567" s="10" t="s">
        <v>3011</v>
      </c>
      <c r="H567" s="10" t="s">
        <v>2741</v>
      </c>
      <c r="I567" s="92"/>
      <c r="J567" s="61"/>
      <c r="K567" s="121"/>
      <c r="L567" s="61">
        <v>17218</v>
      </c>
      <c r="M567" s="10" t="s">
        <v>32</v>
      </c>
      <c r="N567" s="10" t="s">
        <v>33</v>
      </c>
      <c r="O567" s="23" t="s">
        <v>2997</v>
      </c>
      <c r="P567" s="10" t="s">
        <v>2998</v>
      </c>
      <c r="Q567" s="10" t="s">
        <v>3012</v>
      </c>
      <c r="R567" s="46">
        <v>55044</v>
      </c>
      <c r="S567" s="46">
        <v>44.643554000000002</v>
      </c>
      <c r="T567" s="46">
        <v>-93.224467000000004</v>
      </c>
      <c r="U567" s="10"/>
      <c r="V567" s="10"/>
      <c r="W567" s="92"/>
      <c r="X567" s="46" t="s">
        <v>29</v>
      </c>
      <c r="Y567" s="10">
        <f t="shared" si="8"/>
        <v>2020</v>
      </c>
    </row>
    <row r="568" spans="1:25" s="46" customFormat="1" x14ac:dyDescent="0.25">
      <c r="A568" s="16" t="s">
        <v>2387</v>
      </c>
      <c r="B568" s="16">
        <v>44196</v>
      </c>
      <c r="C568" s="10" t="s">
        <v>3007</v>
      </c>
      <c r="D568" s="10" t="s">
        <v>57</v>
      </c>
      <c r="E568" s="46" t="s">
        <v>59</v>
      </c>
      <c r="F568" s="11" t="s">
        <v>25</v>
      </c>
      <c r="G568" s="10" t="s">
        <v>3008</v>
      </c>
      <c r="H568" s="10" t="s">
        <v>1994</v>
      </c>
      <c r="I568" s="96"/>
      <c r="J568" s="93"/>
      <c r="K568" s="121"/>
      <c r="L568" s="61">
        <v>21240</v>
      </c>
      <c r="M568" s="10" t="s">
        <v>282</v>
      </c>
      <c r="N568" s="10" t="s">
        <v>2401</v>
      </c>
      <c r="O568" s="23" t="s">
        <v>2997</v>
      </c>
      <c r="P568" s="10" t="s">
        <v>2998</v>
      </c>
      <c r="Q568" s="10" t="s">
        <v>3009</v>
      </c>
      <c r="R568" s="46">
        <v>55044</v>
      </c>
      <c r="S568" s="46">
        <v>44.636975999999997</v>
      </c>
      <c r="T568" s="46">
        <v>-93.244198999999995</v>
      </c>
      <c r="U568" s="10"/>
      <c r="V568" s="10"/>
      <c r="W568" s="96"/>
      <c r="X568" s="46" t="s">
        <v>29</v>
      </c>
      <c r="Y568" s="10">
        <f t="shared" si="8"/>
        <v>2020</v>
      </c>
    </row>
    <row r="569" spans="1:25" s="46" customFormat="1" x14ac:dyDescent="0.25">
      <c r="A569" s="10" t="s">
        <v>2519</v>
      </c>
      <c r="B569" s="64">
        <v>44196</v>
      </c>
      <c r="C569" s="46" t="s">
        <v>2520</v>
      </c>
      <c r="D569" s="46" t="s">
        <v>23</v>
      </c>
      <c r="E569" s="46" t="s">
        <v>24</v>
      </c>
      <c r="F569" s="11" t="s">
        <v>25</v>
      </c>
      <c r="G569" s="10" t="s">
        <v>2613</v>
      </c>
      <c r="H569" s="46" t="s">
        <v>1989</v>
      </c>
      <c r="I569" s="173"/>
      <c r="J569" s="170"/>
      <c r="K569" s="10"/>
      <c r="L569" s="170">
        <v>14000</v>
      </c>
      <c r="M569" s="46" t="s">
        <v>2417</v>
      </c>
      <c r="N569" s="46" t="s">
        <v>169</v>
      </c>
      <c r="O569" s="46" t="s">
        <v>2521</v>
      </c>
      <c r="P569" s="10" t="s">
        <v>1290</v>
      </c>
      <c r="Q569" s="172" t="s">
        <v>2522</v>
      </c>
      <c r="R569" s="46">
        <v>55407</v>
      </c>
      <c r="S569" s="46">
        <v>44.950746000000002</v>
      </c>
      <c r="T569" s="46">
        <v>-93.241529999999997</v>
      </c>
      <c r="W569" s="173"/>
      <c r="X569" s="46" t="s">
        <v>29</v>
      </c>
      <c r="Y569" s="10">
        <v>2021</v>
      </c>
    </row>
    <row r="570" spans="1:25" s="46" customFormat="1" ht="16.5" customHeight="1" x14ac:dyDescent="0.25">
      <c r="A570" s="10" t="s">
        <v>2519</v>
      </c>
      <c r="B570" s="64">
        <v>44215</v>
      </c>
      <c r="C570" s="46" t="s">
        <v>2523</v>
      </c>
      <c r="D570" s="46" t="s">
        <v>2356</v>
      </c>
      <c r="E570" s="46" t="s">
        <v>24</v>
      </c>
      <c r="F570" s="11" t="s">
        <v>25</v>
      </c>
      <c r="G570" s="10" t="s">
        <v>2614</v>
      </c>
      <c r="I570" s="173"/>
      <c r="J570" s="170"/>
      <c r="K570" s="10"/>
      <c r="L570" s="170"/>
      <c r="M570" s="46" t="s">
        <v>3284</v>
      </c>
      <c r="N570" s="10" t="s">
        <v>28</v>
      </c>
      <c r="O570" s="46" t="s">
        <v>2524</v>
      </c>
      <c r="P570" s="10" t="s">
        <v>1272</v>
      </c>
      <c r="Q570" s="174" t="s">
        <v>2525</v>
      </c>
      <c r="R570" s="46">
        <v>55416</v>
      </c>
      <c r="S570" s="46">
        <v>44.966161999999997</v>
      </c>
      <c r="T570" s="46">
        <v>-93.345726999999997</v>
      </c>
      <c r="W570" s="173"/>
      <c r="X570" s="46" t="s">
        <v>29</v>
      </c>
      <c r="Y570" s="10">
        <f t="shared" si="8"/>
        <v>2021</v>
      </c>
    </row>
    <row r="571" spans="1:25" s="46" customFormat="1" ht="16.5" customHeight="1" x14ac:dyDescent="0.25">
      <c r="A571" s="10" t="s">
        <v>2519</v>
      </c>
      <c r="B571" s="64">
        <v>44218</v>
      </c>
      <c r="C571" s="54" t="s">
        <v>2526</v>
      </c>
      <c r="D571" s="46" t="s">
        <v>2527</v>
      </c>
      <c r="E571" s="46" t="s">
        <v>162</v>
      </c>
      <c r="F571" s="11" t="s">
        <v>25</v>
      </c>
      <c r="G571" s="10" t="s">
        <v>2617</v>
      </c>
      <c r="H571" s="46" t="s">
        <v>2092</v>
      </c>
      <c r="I571" s="173">
        <v>3250000</v>
      </c>
      <c r="J571" s="170">
        <v>6</v>
      </c>
      <c r="L571" s="170"/>
      <c r="M571" s="46" t="s">
        <v>2505</v>
      </c>
      <c r="N571" s="46" t="s">
        <v>33</v>
      </c>
      <c r="O571" s="46" t="s">
        <v>2528</v>
      </c>
      <c r="Q571" s="174" t="s">
        <v>2529</v>
      </c>
      <c r="R571" s="46">
        <v>56601</v>
      </c>
      <c r="S571" s="46">
        <v>47.446337</v>
      </c>
      <c r="T571" s="46">
        <v>-94.861463999999998</v>
      </c>
      <c r="U571" s="46" t="s">
        <v>2133</v>
      </c>
      <c r="V571" s="46" t="s">
        <v>1316</v>
      </c>
      <c r="W571" s="173">
        <v>100000</v>
      </c>
      <c r="X571" s="46" t="s">
        <v>65</v>
      </c>
      <c r="Y571" s="10">
        <f t="shared" si="8"/>
        <v>2021</v>
      </c>
    </row>
    <row r="572" spans="1:25" s="46" customFormat="1" x14ac:dyDescent="0.25">
      <c r="A572" s="10" t="s">
        <v>2519</v>
      </c>
      <c r="B572" s="64">
        <v>44221</v>
      </c>
      <c r="C572" s="214" t="s">
        <v>197</v>
      </c>
      <c r="D572" s="46" t="s">
        <v>23</v>
      </c>
      <c r="E572" s="46" t="s">
        <v>24</v>
      </c>
      <c r="F572" s="11" t="s">
        <v>25</v>
      </c>
      <c r="G572" s="10" t="s">
        <v>2615</v>
      </c>
      <c r="I572" s="218"/>
      <c r="J572" s="170">
        <v>50</v>
      </c>
      <c r="L572" s="170"/>
      <c r="M572" s="46" t="s">
        <v>2148</v>
      </c>
      <c r="N572" s="46" t="s">
        <v>51</v>
      </c>
      <c r="O572" s="46" t="s">
        <v>2530</v>
      </c>
      <c r="P572" s="10" t="s">
        <v>1290</v>
      </c>
      <c r="Q572" s="174" t="s">
        <v>2531</v>
      </c>
      <c r="R572" s="46">
        <v>55401</v>
      </c>
      <c r="S572" s="46">
        <v>44.981085</v>
      </c>
      <c r="T572" s="46">
        <v>-93.265673000000007</v>
      </c>
      <c r="W572" s="218"/>
      <c r="X572" s="46" t="s">
        <v>29</v>
      </c>
      <c r="Y572" s="10">
        <f t="shared" si="8"/>
        <v>2021</v>
      </c>
    </row>
    <row r="573" spans="1:25" s="46" customFormat="1" x14ac:dyDescent="0.25">
      <c r="A573" s="10" t="s">
        <v>2519</v>
      </c>
      <c r="B573" s="64">
        <v>44222</v>
      </c>
      <c r="C573" s="11" t="s">
        <v>2612</v>
      </c>
      <c r="D573" s="46" t="s">
        <v>92</v>
      </c>
      <c r="E573" s="46" t="s">
        <v>84</v>
      </c>
      <c r="F573" s="11" t="s">
        <v>25</v>
      </c>
      <c r="G573" s="10" t="s">
        <v>2616</v>
      </c>
      <c r="H573" s="46" t="s">
        <v>2658</v>
      </c>
      <c r="I573" s="173">
        <v>11500000</v>
      </c>
      <c r="J573" s="170">
        <v>19</v>
      </c>
      <c r="K573" s="10"/>
      <c r="L573" s="170"/>
      <c r="M573" s="11" t="s">
        <v>2511</v>
      </c>
      <c r="N573" s="46" t="s">
        <v>28</v>
      </c>
      <c r="O573" s="46" t="s">
        <v>2532</v>
      </c>
      <c r="Q573" s="172" t="s">
        <v>2533</v>
      </c>
      <c r="R573" s="46">
        <v>55112</v>
      </c>
      <c r="S573" s="46">
        <v>45.071154999999997</v>
      </c>
      <c r="T573" s="46">
        <v>-93.189251999999996</v>
      </c>
      <c r="U573" s="46" t="s">
        <v>2133</v>
      </c>
      <c r="V573" s="46" t="s">
        <v>1316</v>
      </c>
      <c r="W573" s="173">
        <v>190000</v>
      </c>
      <c r="X573" s="46" t="s">
        <v>29</v>
      </c>
      <c r="Y573" s="10">
        <f t="shared" si="8"/>
        <v>2021</v>
      </c>
    </row>
    <row r="574" spans="1:25" s="46" customFormat="1" x14ac:dyDescent="0.25">
      <c r="A574" s="10" t="s">
        <v>2519</v>
      </c>
      <c r="B574" s="64">
        <v>44225</v>
      </c>
      <c r="C574" s="54" t="s">
        <v>284</v>
      </c>
      <c r="D574" s="46" t="s">
        <v>285</v>
      </c>
      <c r="E574" s="46" t="s">
        <v>72</v>
      </c>
      <c r="F574" s="11" t="s">
        <v>25</v>
      </c>
      <c r="G574" s="10" t="s">
        <v>2534</v>
      </c>
      <c r="H574" s="46" t="s">
        <v>1989</v>
      </c>
      <c r="I574" s="173">
        <v>3200000</v>
      </c>
      <c r="J574" s="170">
        <v>10</v>
      </c>
      <c r="K574" s="10"/>
      <c r="L574" s="170"/>
      <c r="M574" s="46" t="s">
        <v>2505</v>
      </c>
      <c r="N574" s="46" t="s">
        <v>33</v>
      </c>
      <c r="P574" s="42" t="s">
        <v>2118</v>
      </c>
      <c r="Q574" s="174" t="s">
        <v>286</v>
      </c>
      <c r="R574" s="46">
        <v>56362</v>
      </c>
      <c r="S574" s="46">
        <v>45.385817000000003</v>
      </c>
      <c r="T574" s="46">
        <v>-94.705899000000002</v>
      </c>
      <c r="U574" s="46" t="s">
        <v>2133</v>
      </c>
      <c r="V574" s="46" t="s">
        <v>1316</v>
      </c>
      <c r="W574" s="173">
        <v>150000</v>
      </c>
      <c r="X574" s="46" t="s">
        <v>71</v>
      </c>
      <c r="Y574" s="10">
        <f t="shared" si="8"/>
        <v>2021</v>
      </c>
    </row>
    <row r="575" spans="1:25" s="46" customFormat="1" x14ac:dyDescent="0.25">
      <c r="A575" s="10" t="s">
        <v>2519</v>
      </c>
      <c r="B575" s="64">
        <v>44229</v>
      </c>
      <c r="C575" s="46" t="s">
        <v>417</v>
      </c>
      <c r="D575" s="46" t="s">
        <v>165</v>
      </c>
      <c r="E575" s="20" t="s">
        <v>76</v>
      </c>
      <c r="F575" s="11" t="s">
        <v>25</v>
      </c>
      <c r="G575" s="10" t="s">
        <v>2618</v>
      </c>
      <c r="H575" s="46" t="s">
        <v>1912</v>
      </c>
      <c r="I575" s="173"/>
      <c r="J575" s="170"/>
      <c r="K575" s="22"/>
      <c r="L575" s="170">
        <v>32000</v>
      </c>
      <c r="M575" s="46" t="s">
        <v>2535</v>
      </c>
      <c r="N575" s="20" t="s">
        <v>37</v>
      </c>
      <c r="O575" s="46" t="s">
        <v>2536</v>
      </c>
      <c r="P575" s="10" t="s">
        <v>1290</v>
      </c>
      <c r="Q575" s="174" t="s">
        <v>2537</v>
      </c>
      <c r="R575" s="46">
        <v>55805</v>
      </c>
      <c r="S575" s="46">
        <v>46.792817999999997</v>
      </c>
      <c r="T575" s="46">
        <v>-92.095934</v>
      </c>
      <c r="W575" s="173"/>
      <c r="X575" s="46" t="s">
        <v>65</v>
      </c>
      <c r="Y575" s="10">
        <f t="shared" si="8"/>
        <v>2021</v>
      </c>
    </row>
    <row r="576" spans="1:25" s="46" customFormat="1" x14ac:dyDescent="0.25">
      <c r="A576" s="10" t="s">
        <v>2519</v>
      </c>
      <c r="B576" s="117">
        <v>44229</v>
      </c>
      <c r="C576" s="118" t="s">
        <v>2538</v>
      </c>
      <c r="D576" s="118" t="s">
        <v>278</v>
      </c>
      <c r="E576" s="46" t="s">
        <v>24</v>
      </c>
      <c r="F576" s="11" t="s">
        <v>25</v>
      </c>
      <c r="G576" s="10" t="s">
        <v>2619</v>
      </c>
      <c r="H576" s="10" t="s">
        <v>2539</v>
      </c>
      <c r="I576" s="92"/>
      <c r="J576" s="61"/>
      <c r="K576" s="10"/>
      <c r="L576" s="61"/>
      <c r="M576" s="10" t="s">
        <v>1944</v>
      </c>
      <c r="N576" s="10" t="s">
        <v>33</v>
      </c>
      <c r="O576" s="23" t="s">
        <v>2540</v>
      </c>
      <c r="P576" s="10" t="s">
        <v>1272</v>
      </c>
      <c r="Q576" s="175"/>
      <c r="R576" s="46">
        <v>55439</v>
      </c>
      <c r="S576" s="46">
        <v>44.874414000000002</v>
      </c>
      <c r="T576" s="46">
        <v>-93.375276999999997</v>
      </c>
      <c r="U576" s="10"/>
      <c r="V576" s="119"/>
      <c r="W576" s="61"/>
      <c r="X576" s="46" t="s">
        <v>29</v>
      </c>
      <c r="Y576" s="10">
        <f t="shared" si="8"/>
        <v>2021</v>
      </c>
    </row>
    <row r="577" spans="1:25" s="46" customFormat="1" x14ac:dyDescent="0.25">
      <c r="A577" s="10" t="s">
        <v>2519</v>
      </c>
      <c r="B577" s="64">
        <v>44231</v>
      </c>
      <c r="C577" s="214" t="s">
        <v>2541</v>
      </c>
      <c r="D577" s="46" t="s">
        <v>42</v>
      </c>
      <c r="E577" s="46" t="s">
        <v>24</v>
      </c>
      <c r="F577" s="11" t="s">
        <v>25</v>
      </c>
      <c r="G577" s="10" t="s">
        <v>2620</v>
      </c>
      <c r="I577" s="173"/>
      <c r="J577" s="170">
        <v>4</v>
      </c>
      <c r="L577" s="170"/>
      <c r="M577" s="46" t="s">
        <v>2148</v>
      </c>
      <c r="N577" s="46" t="s">
        <v>51</v>
      </c>
      <c r="O577" s="46" t="s">
        <v>2542</v>
      </c>
      <c r="P577" s="10" t="s">
        <v>1272</v>
      </c>
      <c r="Q577" s="174" t="s">
        <v>2543</v>
      </c>
      <c r="R577" s="46">
        <v>55441</v>
      </c>
      <c r="S577" s="46">
        <v>44.987428999999999</v>
      </c>
      <c r="T577" s="46">
        <v>-93.416357000000005</v>
      </c>
      <c r="W577" s="173"/>
      <c r="X577" s="46" t="s">
        <v>29</v>
      </c>
      <c r="Y577" s="10">
        <f t="shared" ref="Y577:Y638" si="9">YEAR(B577)</f>
        <v>2021</v>
      </c>
    </row>
    <row r="578" spans="1:25" s="46" customFormat="1" x14ac:dyDescent="0.25">
      <c r="A578" s="10" t="s">
        <v>2519</v>
      </c>
      <c r="B578" s="64">
        <v>44232</v>
      </c>
      <c r="C578" s="214" t="s">
        <v>2544</v>
      </c>
      <c r="D578" s="46" t="s">
        <v>362</v>
      </c>
      <c r="E578" s="46" t="s">
        <v>24</v>
      </c>
      <c r="F578" s="11" t="s">
        <v>25</v>
      </c>
      <c r="G578" s="10" t="s">
        <v>3421</v>
      </c>
      <c r="H578" s="46" t="s">
        <v>1989</v>
      </c>
      <c r="I578" s="447">
        <v>95000000</v>
      </c>
      <c r="J578" s="216"/>
      <c r="L578" s="170">
        <v>500000</v>
      </c>
      <c r="M578" s="46" t="s">
        <v>67</v>
      </c>
      <c r="N578" s="46" t="s">
        <v>33</v>
      </c>
      <c r="O578" s="46" t="s">
        <v>2545</v>
      </c>
      <c r="P578" s="10" t="s">
        <v>1272</v>
      </c>
      <c r="R578" s="46">
        <v>55311</v>
      </c>
      <c r="S578" s="46">
        <v>45.124262999999999</v>
      </c>
      <c r="T578" s="46">
        <v>-93.499583000000001</v>
      </c>
      <c r="W578" s="218"/>
      <c r="X578" s="46" t="s">
        <v>29</v>
      </c>
      <c r="Y578" s="10">
        <f t="shared" si="9"/>
        <v>2021</v>
      </c>
    </row>
    <row r="579" spans="1:25" s="46" customFormat="1" x14ac:dyDescent="0.25">
      <c r="A579" s="10" t="s">
        <v>2519</v>
      </c>
      <c r="B579" s="64">
        <v>44235</v>
      </c>
      <c r="C579" s="267" t="s">
        <v>116</v>
      </c>
      <c r="D579" s="46" t="s">
        <v>155</v>
      </c>
      <c r="E579" s="46" t="s">
        <v>84</v>
      </c>
      <c r="F579" s="11" t="s">
        <v>25</v>
      </c>
      <c r="G579" s="10" t="s">
        <v>2622</v>
      </c>
      <c r="H579" s="46" t="s">
        <v>1880</v>
      </c>
      <c r="I579" s="173"/>
      <c r="J579" s="170">
        <v>50</v>
      </c>
      <c r="L579" s="170">
        <v>7000</v>
      </c>
      <c r="M579" s="46" t="s">
        <v>2335</v>
      </c>
      <c r="N579" s="46" t="s">
        <v>2507</v>
      </c>
      <c r="O579" s="46" t="s">
        <v>2546</v>
      </c>
      <c r="P579" s="10" t="s">
        <v>1290</v>
      </c>
      <c r="Q579" s="174" t="s">
        <v>2621</v>
      </c>
      <c r="R579" s="46">
        <v>55104</v>
      </c>
      <c r="S579" s="46">
        <v>44.955615000000002</v>
      </c>
      <c r="T579" s="46">
        <v>-93.167019999999994</v>
      </c>
      <c r="W579" s="282"/>
      <c r="X579" s="46" t="s">
        <v>29</v>
      </c>
      <c r="Y579" s="10">
        <f t="shared" si="9"/>
        <v>2021</v>
      </c>
    </row>
    <row r="580" spans="1:25" s="46" customFormat="1" x14ac:dyDescent="0.25">
      <c r="A580" s="10" t="s">
        <v>2519</v>
      </c>
      <c r="B580" s="64">
        <v>44240</v>
      </c>
      <c r="C580" s="427" t="s">
        <v>2547</v>
      </c>
      <c r="D580" s="46" t="s">
        <v>90</v>
      </c>
      <c r="E580" s="46" t="s">
        <v>91</v>
      </c>
      <c r="F580" s="11" t="s">
        <v>25</v>
      </c>
      <c r="G580" s="10" t="s">
        <v>2548</v>
      </c>
      <c r="H580" s="46" t="s">
        <v>1989</v>
      </c>
      <c r="I580" s="251">
        <v>8388775</v>
      </c>
      <c r="J580" s="170">
        <v>85</v>
      </c>
      <c r="K580" s="10"/>
      <c r="L580" s="170"/>
      <c r="M580" s="46" t="s">
        <v>2549</v>
      </c>
      <c r="N580" s="46" t="s">
        <v>33</v>
      </c>
      <c r="O580" s="46" t="s">
        <v>2550</v>
      </c>
      <c r="Q580" s="46" t="s">
        <v>369</v>
      </c>
      <c r="R580" s="46">
        <v>55330</v>
      </c>
      <c r="S580" s="46">
        <v>45.287835000000001</v>
      </c>
      <c r="T580" s="46">
        <v>-93.543792999999994</v>
      </c>
      <c r="U580" s="46" t="s">
        <v>2133</v>
      </c>
      <c r="V580" s="46" t="s">
        <v>1316</v>
      </c>
      <c r="W580" s="282">
        <v>182000</v>
      </c>
      <c r="X580" s="46" t="s">
        <v>71</v>
      </c>
      <c r="Y580" s="10">
        <f t="shared" si="9"/>
        <v>2021</v>
      </c>
    </row>
    <row r="581" spans="1:25" s="46" customFormat="1" x14ac:dyDescent="0.25">
      <c r="A581" s="10" t="s">
        <v>2519</v>
      </c>
      <c r="B581" s="64">
        <v>44241</v>
      </c>
      <c r="C581" s="264" t="s">
        <v>2551</v>
      </c>
      <c r="D581" s="46" t="s">
        <v>23</v>
      </c>
      <c r="E581" s="46" t="s">
        <v>24</v>
      </c>
      <c r="F581" s="11" t="s">
        <v>25</v>
      </c>
      <c r="G581" s="10" t="s">
        <v>2552</v>
      </c>
      <c r="I581" s="251"/>
      <c r="J581" s="278">
        <v>50</v>
      </c>
      <c r="L581" s="170"/>
      <c r="M581" s="46" t="s">
        <v>40</v>
      </c>
      <c r="N581" s="46" t="s">
        <v>28</v>
      </c>
      <c r="O581" s="46" t="s">
        <v>2553</v>
      </c>
      <c r="P581" s="10" t="s">
        <v>1290</v>
      </c>
      <c r="Q581" s="46" t="s">
        <v>2554</v>
      </c>
      <c r="R581" s="46">
        <v>55401</v>
      </c>
      <c r="S581" s="46">
        <v>44.989386000000003</v>
      </c>
      <c r="T581" s="46">
        <v>-93.278626000000003</v>
      </c>
      <c r="W581" s="251"/>
      <c r="X581" s="46" t="s">
        <v>29</v>
      </c>
      <c r="Y581" s="10">
        <f t="shared" si="9"/>
        <v>2021</v>
      </c>
    </row>
    <row r="582" spans="1:25" s="22" customFormat="1" x14ac:dyDescent="0.25">
      <c r="A582" s="10" t="s">
        <v>2519</v>
      </c>
      <c r="B582" s="212">
        <v>44245</v>
      </c>
      <c r="C582" s="214" t="s">
        <v>1289</v>
      </c>
      <c r="D582" s="46" t="s">
        <v>86</v>
      </c>
      <c r="E582" s="46" t="s">
        <v>87</v>
      </c>
      <c r="F582" s="11" t="s">
        <v>25</v>
      </c>
      <c r="G582" s="10" t="s">
        <v>2623</v>
      </c>
      <c r="H582" s="46"/>
      <c r="I582" s="218"/>
      <c r="J582" s="216"/>
      <c r="K582" s="46"/>
      <c r="L582" s="170"/>
      <c r="M582" s="20" t="s">
        <v>125</v>
      </c>
      <c r="N582" s="46" t="s">
        <v>51</v>
      </c>
      <c r="O582" s="91" t="s">
        <v>2555</v>
      </c>
      <c r="P582" s="20" t="s">
        <v>1331</v>
      </c>
      <c r="Q582" s="46"/>
      <c r="R582" s="46">
        <v>55901</v>
      </c>
      <c r="S582" s="46">
        <v>44.075285000000001</v>
      </c>
      <c r="T582" s="46">
        <v>-92.516915999999995</v>
      </c>
      <c r="U582" s="46"/>
      <c r="V582" s="46"/>
      <c r="W582" s="218"/>
      <c r="X582" s="46" t="s">
        <v>58</v>
      </c>
      <c r="Y582" s="10">
        <f t="shared" si="9"/>
        <v>2021</v>
      </c>
    </row>
    <row r="583" spans="1:25" s="46" customFormat="1" x14ac:dyDescent="0.25">
      <c r="A583" s="10" t="s">
        <v>2519</v>
      </c>
      <c r="B583" s="64">
        <v>44246</v>
      </c>
      <c r="C583" s="426" t="s">
        <v>964</v>
      </c>
      <c r="D583" s="46" t="s">
        <v>2356</v>
      </c>
      <c r="E583" s="46" t="s">
        <v>24</v>
      </c>
      <c r="F583" s="11" t="s">
        <v>25</v>
      </c>
      <c r="G583" s="10" t="s">
        <v>2624</v>
      </c>
      <c r="H583" s="46" t="s">
        <v>2556</v>
      </c>
      <c r="I583" s="251">
        <v>9000000</v>
      </c>
      <c r="J583" s="278"/>
      <c r="K583" s="10"/>
      <c r="L583" s="170">
        <v>150000</v>
      </c>
      <c r="M583" s="46" t="s">
        <v>67</v>
      </c>
      <c r="N583" s="46" t="s">
        <v>169</v>
      </c>
      <c r="O583" s="46" t="s">
        <v>2557</v>
      </c>
      <c r="P583" s="10" t="s">
        <v>1290</v>
      </c>
      <c r="Q583" s="46" t="s">
        <v>2558</v>
      </c>
      <c r="R583" s="46">
        <v>55420</v>
      </c>
      <c r="S583" s="46">
        <v>44.861451000000002</v>
      </c>
      <c r="T583" s="46">
        <v>-93.259390999999994</v>
      </c>
      <c r="W583" s="251"/>
      <c r="X583" s="46" t="s">
        <v>29</v>
      </c>
      <c r="Y583" s="10">
        <f t="shared" si="9"/>
        <v>2021</v>
      </c>
    </row>
    <row r="584" spans="1:25" s="46" customFormat="1" x14ac:dyDescent="0.25">
      <c r="A584" s="10" t="s">
        <v>2519</v>
      </c>
      <c r="B584" s="64">
        <v>44253</v>
      </c>
      <c r="C584" s="264" t="s">
        <v>2115</v>
      </c>
      <c r="D584" s="46" t="s">
        <v>165</v>
      </c>
      <c r="E584" s="20" t="s">
        <v>76</v>
      </c>
      <c r="F584" s="11" t="s">
        <v>25</v>
      </c>
      <c r="G584" s="10" t="s">
        <v>2625</v>
      </c>
      <c r="I584" s="251"/>
      <c r="J584" s="278"/>
      <c r="L584" s="170"/>
      <c r="M584" s="46" t="s">
        <v>113</v>
      </c>
      <c r="N584" s="46" t="s">
        <v>33</v>
      </c>
      <c r="O584" s="46" t="s">
        <v>2559</v>
      </c>
      <c r="P584" s="10" t="s">
        <v>1290</v>
      </c>
      <c r="Q584" s="172" t="s">
        <v>2560</v>
      </c>
      <c r="R584" s="46">
        <v>55811</v>
      </c>
      <c r="S584" s="46">
        <v>46.838329000000002</v>
      </c>
      <c r="T584" s="46">
        <v>-92.203635000000006</v>
      </c>
      <c r="W584" s="251"/>
      <c r="X584" s="46" t="s">
        <v>65</v>
      </c>
      <c r="Y584" s="10">
        <f t="shared" si="9"/>
        <v>2021</v>
      </c>
    </row>
    <row r="585" spans="1:25" s="46" customFormat="1" x14ac:dyDescent="0.25">
      <c r="A585" s="10" t="s">
        <v>2519</v>
      </c>
      <c r="B585" s="64">
        <v>44254</v>
      </c>
      <c r="C585" s="426" t="s">
        <v>469</v>
      </c>
      <c r="D585" s="46" t="s">
        <v>35</v>
      </c>
      <c r="E585" s="46" t="s">
        <v>24</v>
      </c>
      <c r="F585" s="11" t="s">
        <v>25</v>
      </c>
      <c r="G585" s="10" t="s">
        <v>2626</v>
      </c>
      <c r="I585" s="218"/>
      <c r="J585" s="216">
        <v>150</v>
      </c>
      <c r="L585" s="170"/>
      <c r="M585" s="46" t="s">
        <v>40</v>
      </c>
      <c r="N585" s="46" t="s">
        <v>28</v>
      </c>
      <c r="O585" s="46" t="s">
        <v>2561</v>
      </c>
      <c r="P585" s="10" t="s">
        <v>1290</v>
      </c>
      <c r="Q585" s="174" t="s">
        <v>2562</v>
      </c>
      <c r="R585" s="46">
        <v>55347</v>
      </c>
      <c r="S585" s="46">
        <v>44.841734000000002</v>
      </c>
      <c r="T585" s="46">
        <v>-93.441980999999998</v>
      </c>
      <c r="W585" s="218"/>
      <c r="X585" s="46" t="s">
        <v>29</v>
      </c>
      <c r="Y585" s="10">
        <f t="shared" si="9"/>
        <v>2021</v>
      </c>
    </row>
    <row r="586" spans="1:25" s="46" customFormat="1" x14ac:dyDescent="0.25">
      <c r="A586" s="10" t="s">
        <v>2519</v>
      </c>
      <c r="B586" s="64">
        <v>44255</v>
      </c>
      <c r="C586" s="264" t="s">
        <v>432</v>
      </c>
      <c r="D586" s="46" t="s">
        <v>23</v>
      </c>
      <c r="E586" s="46" t="s">
        <v>24</v>
      </c>
      <c r="F586" s="11" t="s">
        <v>25</v>
      </c>
      <c r="G586" s="10" t="s">
        <v>2627</v>
      </c>
      <c r="I586" s="173"/>
      <c r="J586" s="170"/>
      <c r="K586" s="10"/>
      <c r="L586" s="170"/>
      <c r="M586" s="46" t="s">
        <v>2563</v>
      </c>
      <c r="N586" s="46" t="s">
        <v>104</v>
      </c>
      <c r="O586" s="46" t="s">
        <v>2564</v>
      </c>
      <c r="P586" s="10" t="s">
        <v>1290</v>
      </c>
      <c r="Q586" s="46" t="s">
        <v>2565</v>
      </c>
      <c r="R586" s="46">
        <v>55413</v>
      </c>
      <c r="S586" s="46">
        <v>45.001533000000002</v>
      </c>
      <c r="T586" s="46">
        <v>-93.210010999999994</v>
      </c>
      <c r="W586" s="173"/>
      <c r="X586" s="46" t="s">
        <v>29</v>
      </c>
      <c r="Y586" s="10">
        <f t="shared" si="9"/>
        <v>2021</v>
      </c>
    </row>
    <row r="587" spans="1:25" s="46" customFormat="1" x14ac:dyDescent="0.25">
      <c r="A587" s="10" t="s">
        <v>2519</v>
      </c>
      <c r="B587" s="64">
        <v>44256</v>
      </c>
      <c r="C587" s="264" t="s">
        <v>2566</v>
      </c>
      <c r="D587" s="46" t="s">
        <v>2356</v>
      </c>
      <c r="E587" s="46" t="s">
        <v>24</v>
      </c>
      <c r="F587" s="11" t="s">
        <v>25</v>
      </c>
      <c r="G587" s="10" t="s">
        <v>2628</v>
      </c>
      <c r="H587" s="46" t="s">
        <v>2567</v>
      </c>
      <c r="I587" s="173"/>
      <c r="J587" s="170"/>
      <c r="K587" s="10"/>
      <c r="L587" s="170">
        <v>45000</v>
      </c>
      <c r="M587" s="46" t="s">
        <v>2568</v>
      </c>
      <c r="N587" s="46" t="s">
        <v>33</v>
      </c>
      <c r="O587" s="91" t="s">
        <v>2569</v>
      </c>
      <c r="P587" s="10" t="s">
        <v>1272</v>
      </c>
      <c r="Q587" s="46" t="s">
        <v>2570</v>
      </c>
      <c r="R587" s="46">
        <v>55416</v>
      </c>
      <c r="S587" s="46">
        <v>44.944020000000002</v>
      </c>
      <c r="T587" s="46">
        <v>-93.343669000000006</v>
      </c>
      <c r="W587" s="173"/>
      <c r="X587" s="46" t="s">
        <v>29</v>
      </c>
      <c r="Y587" s="10">
        <f t="shared" si="9"/>
        <v>2021</v>
      </c>
    </row>
    <row r="588" spans="1:25" x14ac:dyDescent="0.25">
      <c r="A588" s="10" t="s">
        <v>2519</v>
      </c>
      <c r="B588" s="117">
        <v>44257</v>
      </c>
      <c r="C588" s="232" t="s">
        <v>2393</v>
      </c>
      <c r="D588" s="118" t="s">
        <v>23</v>
      </c>
      <c r="E588" s="46" t="s">
        <v>24</v>
      </c>
      <c r="F588" s="11" t="s">
        <v>25</v>
      </c>
      <c r="G588" s="10" t="s">
        <v>2629</v>
      </c>
      <c r="H588" s="10" t="s">
        <v>1994</v>
      </c>
      <c r="I588" s="92">
        <v>17400000</v>
      </c>
      <c r="L588" s="61">
        <v>399000</v>
      </c>
      <c r="N588" s="10" t="s">
        <v>52</v>
      </c>
      <c r="O588" s="91" t="s">
        <v>2571</v>
      </c>
      <c r="P588" s="10" t="s">
        <v>1272</v>
      </c>
      <c r="Q588" s="174" t="s">
        <v>2572</v>
      </c>
      <c r="R588" s="46">
        <v>55402</v>
      </c>
      <c r="S588" s="46">
        <v>44.977378000000002</v>
      </c>
      <c r="T588" s="46">
        <v>-93.273094</v>
      </c>
      <c r="V588" s="119"/>
      <c r="W588" s="93"/>
      <c r="X588" s="46" t="s">
        <v>29</v>
      </c>
      <c r="Y588" s="10">
        <f t="shared" si="9"/>
        <v>2021</v>
      </c>
    </row>
    <row r="589" spans="1:25" x14ac:dyDescent="0.25">
      <c r="A589" s="10" t="s">
        <v>2519</v>
      </c>
      <c r="B589" s="64">
        <v>44258</v>
      </c>
      <c r="C589" s="214" t="s">
        <v>2573</v>
      </c>
      <c r="D589" s="46" t="s">
        <v>79</v>
      </c>
      <c r="E589" s="46" t="s">
        <v>80</v>
      </c>
      <c r="F589" s="11" t="s">
        <v>25</v>
      </c>
      <c r="G589" s="10" t="s">
        <v>2630</v>
      </c>
      <c r="H589" s="46" t="s">
        <v>2574</v>
      </c>
      <c r="I589" s="218">
        <v>35000000</v>
      </c>
      <c r="J589" s="170">
        <v>35</v>
      </c>
      <c r="L589" s="170"/>
      <c r="M589" s="49" t="s">
        <v>32</v>
      </c>
      <c r="N589" s="46" t="s">
        <v>33</v>
      </c>
      <c r="O589" s="46" t="s">
        <v>2575</v>
      </c>
      <c r="P589" s="46"/>
      <c r="Q589" s="46"/>
      <c r="R589" s="46">
        <v>55912</v>
      </c>
      <c r="S589" s="46">
        <v>43.699305000000003</v>
      </c>
      <c r="T589" s="46">
        <v>-92.976817999999994</v>
      </c>
      <c r="U589" s="46" t="s">
        <v>2133</v>
      </c>
      <c r="V589" s="46" t="s">
        <v>2576</v>
      </c>
      <c r="W589" s="218">
        <v>500000</v>
      </c>
      <c r="X589" s="46" t="s">
        <v>58</v>
      </c>
      <c r="Y589" s="10">
        <f t="shared" si="9"/>
        <v>2021</v>
      </c>
    </row>
    <row r="590" spans="1:25" x14ac:dyDescent="0.25">
      <c r="A590" s="10" t="s">
        <v>2519</v>
      </c>
      <c r="B590" s="64">
        <v>44260</v>
      </c>
      <c r="C590" s="213" t="s">
        <v>2577</v>
      </c>
      <c r="D590" s="46" t="s">
        <v>119</v>
      </c>
      <c r="E590" s="46" t="s">
        <v>120</v>
      </c>
      <c r="F590" s="11" t="s">
        <v>25</v>
      </c>
      <c r="G590" s="10" t="s">
        <v>2631</v>
      </c>
      <c r="H590" s="46" t="s">
        <v>1989</v>
      </c>
      <c r="I590" s="218">
        <v>2118445</v>
      </c>
      <c r="J590" s="216">
        <v>20</v>
      </c>
      <c r="L590" s="170"/>
      <c r="M590" s="20" t="s">
        <v>2509</v>
      </c>
      <c r="N590" s="46" t="s">
        <v>33</v>
      </c>
      <c r="O590" s="46" t="s">
        <v>2578</v>
      </c>
      <c r="P590" s="46"/>
      <c r="Q590" s="174" t="s">
        <v>2579</v>
      </c>
      <c r="R590" s="46">
        <v>56701</v>
      </c>
      <c r="S590" s="46">
        <v>48.113188000000001</v>
      </c>
      <c r="T590" s="46">
        <v>-96.176660999999996</v>
      </c>
      <c r="U590" s="46" t="s">
        <v>2133</v>
      </c>
      <c r="V590" s="46" t="s">
        <v>2404</v>
      </c>
      <c r="W590" s="219">
        <v>200000</v>
      </c>
      <c r="X590" s="46" t="s">
        <v>65</v>
      </c>
      <c r="Y590" s="10">
        <f t="shared" si="9"/>
        <v>2021</v>
      </c>
    </row>
    <row r="591" spans="1:25" x14ac:dyDescent="0.25">
      <c r="A591" s="16" t="s">
        <v>2519</v>
      </c>
      <c r="B591" s="117">
        <v>44263</v>
      </c>
      <c r="C591" s="214" t="s">
        <v>199</v>
      </c>
      <c r="D591" s="46" t="s">
        <v>83</v>
      </c>
      <c r="E591" s="46" t="s">
        <v>84</v>
      </c>
      <c r="F591" s="11" t="s">
        <v>25</v>
      </c>
      <c r="G591" s="115" t="s">
        <v>3109</v>
      </c>
      <c r="H591" s="46" t="s">
        <v>1989</v>
      </c>
      <c r="I591" s="218">
        <v>20000000</v>
      </c>
      <c r="J591" s="216">
        <v>150</v>
      </c>
      <c r="K591" s="46"/>
      <c r="L591" s="26">
        <v>17500</v>
      </c>
      <c r="M591" s="10" t="s">
        <v>1944</v>
      </c>
      <c r="N591" s="10" t="s">
        <v>33</v>
      </c>
      <c r="O591" s="23" t="s">
        <v>2645</v>
      </c>
      <c r="P591" s="10" t="s">
        <v>2649</v>
      </c>
      <c r="Q591" s="46" t="s">
        <v>2646</v>
      </c>
      <c r="R591" s="46">
        <v>55112</v>
      </c>
      <c r="S591" s="46">
        <v>45.067286000000003</v>
      </c>
      <c r="T591" s="46">
        <v>-93.151132000000004</v>
      </c>
      <c r="U591" s="10" t="s">
        <v>2133</v>
      </c>
      <c r="V591" s="119" t="s">
        <v>2647</v>
      </c>
      <c r="W591" s="93">
        <f>840000</f>
        <v>840000</v>
      </c>
      <c r="X591" s="10" t="s">
        <v>29</v>
      </c>
      <c r="Y591" s="10">
        <f t="shared" si="9"/>
        <v>2021</v>
      </c>
    </row>
    <row r="592" spans="1:25" x14ac:dyDescent="0.25">
      <c r="A592" s="10" t="s">
        <v>2519</v>
      </c>
      <c r="B592" s="234">
        <v>44263</v>
      </c>
      <c r="C592" s="229" t="s">
        <v>199</v>
      </c>
      <c r="D592" s="195" t="s">
        <v>124</v>
      </c>
      <c r="E592" s="229" t="s">
        <v>24</v>
      </c>
      <c r="F592" s="11" t="s">
        <v>25</v>
      </c>
      <c r="G592" s="229" t="s">
        <v>3114</v>
      </c>
      <c r="H592" s="229" t="s">
        <v>1989</v>
      </c>
      <c r="I592" s="200"/>
      <c r="J592" s="199"/>
      <c r="K592" s="46"/>
      <c r="L592" s="199">
        <v>78000</v>
      </c>
      <c r="M592" s="229" t="s">
        <v>1944</v>
      </c>
      <c r="N592" s="229" t="s">
        <v>33</v>
      </c>
      <c r="O592" s="196" t="s">
        <v>3112</v>
      </c>
      <c r="P592" s="229" t="s">
        <v>3279</v>
      </c>
      <c r="Q592" s="229" t="s">
        <v>3113</v>
      </c>
      <c r="R592" s="229">
        <v>55311</v>
      </c>
      <c r="S592" s="229">
        <v>45.102491000000001</v>
      </c>
      <c r="T592" s="229">
        <v>-93.468008999999995</v>
      </c>
      <c r="U592" s="229"/>
      <c r="V592" s="229"/>
      <c r="W592" s="229"/>
      <c r="X592" s="229" t="s">
        <v>29</v>
      </c>
      <c r="Y592" s="10">
        <f t="shared" si="9"/>
        <v>2021</v>
      </c>
    </row>
    <row r="593" spans="1:25" ht="15.75" x14ac:dyDescent="0.25">
      <c r="A593" s="10" t="s">
        <v>2519</v>
      </c>
      <c r="B593" s="212">
        <v>44265</v>
      </c>
      <c r="C593" s="214" t="s">
        <v>2580</v>
      </c>
      <c r="D593" s="46" t="s">
        <v>124</v>
      </c>
      <c r="E593" s="46" t="s">
        <v>24</v>
      </c>
      <c r="F593" s="11" t="s">
        <v>25</v>
      </c>
      <c r="G593" s="10" t="s">
        <v>2787</v>
      </c>
      <c r="H593" s="46" t="s">
        <v>1994</v>
      </c>
      <c r="I593" s="218"/>
      <c r="J593" s="216"/>
      <c r="K593" s="46"/>
      <c r="L593" s="170">
        <v>21400</v>
      </c>
      <c r="M593" s="46" t="s">
        <v>1928</v>
      </c>
      <c r="N593" s="46" t="s">
        <v>33</v>
      </c>
      <c r="O593" s="91" t="s">
        <v>2581</v>
      </c>
      <c r="P593" s="10" t="s">
        <v>1272</v>
      </c>
      <c r="Q593" s="176" t="s">
        <v>2582</v>
      </c>
      <c r="R593" s="46">
        <v>55369</v>
      </c>
      <c r="S593" s="46">
        <v>45.092244999999998</v>
      </c>
      <c r="T593" s="46">
        <v>-93.414507</v>
      </c>
      <c r="U593" s="46"/>
      <c r="V593" s="46"/>
      <c r="W593" s="218"/>
      <c r="X593" s="46" t="s">
        <v>29</v>
      </c>
      <c r="Y593" s="10">
        <f t="shared" si="9"/>
        <v>2021</v>
      </c>
    </row>
    <row r="594" spans="1:25" s="46" customFormat="1" x14ac:dyDescent="0.25">
      <c r="A594" s="10" t="s">
        <v>2519</v>
      </c>
      <c r="B594" s="64">
        <v>44270</v>
      </c>
      <c r="C594" s="213" t="s">
        <v>2585</v>
      </c>
      <c r="D594" s="46" t="s">
        <v>2586</v>
      </c>
      <c r="E594" s="46" t="s">
        <v>231</v>
      </c>
      <c r="F594" s="11" t="s">
        <v>25</v>
      </c>
      <c r="G594" s="10" t="s">
        <v>2632</v>
      </c>
      <c r="H594" s="46" t="s">
        <v>1989</v>
      </c>
      <c r="I594" s="218">
        <v>31233190</v>
      </c>
      <c r="J594" s="216">
        <v>135</v>
      </c>
      <c r="L594" s="170">
        <v>180000</v>
      </c>
      <c r="M594" s="46" t="s">
        <v>2636</v>
      </c>
      <c r="N594" s="46" t="s">
        <v>33</v>
      </c>
      <c r="O594" s="46" t="s">
        <v>2587</v>
      </c>
      <c r="R594" s="46">
        <v>55301</v>
      </c>
      <c r="S594" s="46">
        <v>45.258673000000002</v>
      </c>
      <c r="T594" s="46">
        <v>-93.664342000000005</v>
      </c>
      <c r="U594" s="46" t="s">
        <v>2133</v>
      </c>
      <c r="V594" s="46" t="s">
        <v>4248</v>
      </c>
      <c r="W594" s="219">
        <f>450000+175000+2260000+2*200000+20000</f>
        <v>3305000</v>
      </c>
      <c r="X594" s="46" t="s">
        <v>71</v>
      </c>
      <c r="Y594" s="10">
        <f t="shared" si="9"/>
        <v>2021</v>
      </c>
    </row>
    <row r="595" spans="1:25" s="46" customFormat="1" x14ac:dyDescent="0.25">
      <c r="A595" s="22" t="s">
        <v>2519</v>
      </c>
      <c r="B595" s="178">
        <v>44270</v>
      </c>
      <c r="C595" s="265" t="s">
        <v>2583</v>
      </c>
      <c r="D595" s="179" t="s">
        <v>155</v>
      </c>
      <c r="E595" s="179" t="s">
        <v>84</v>
      </c>
      <c r="F595" s="11" t="s">
        <v>25</v>
      </c>
      <c r="G595" s="177" t="s">
        <v>2989</v>
      </c>
      <c r="H595" s="179" t="s">
        <v>26</v>
      </c>
      <c r="I595" s="448">
        <f>3500000+3650000</f>
        <v>7150000</v>
      </c>
      <c r="J595" s="455">
        <v>70</v>
      </c>
      <c r="L595" s="226">
        <v>78857</v>
      </c>
      <c r="M595" s="179" t="s">
        <v>266</v>
      </c>
      <c r="N595" s="179" t="s">
        <v>266</v>
      </c>
      <c r="O595" s="179" t="s">
        <v>2584</v>
      </c>
      <c r="P595" s="179"/>
      <c r="Q595" s="179"/>
      <c r="R595" s="179">
        <v>55104</v>
      </c>
      <c r="S595" s="179">
        <v>44.955615000000002</v>
      </c>
      <c r="T595" s="179">
        <v>-93.167019999999994</v>
      </c>
      <c r="U595" s="22" t="s">
        <v>2133</v>
      </c>
      <c r="V595" s="135" t="s">
        <v>1519</v>
      </c>
      <c r="W595" s="459">
        <v>275000</v>
      </c>
      <c r="X595" s="179" t="s">
        <v>29</v>
      </c>
      <c r="Y595" s="10">
        <f t="shared" si="9"/>
        <v>2021</v>
      </c>
    </row>
    <row r="596" spans="1:25" x14ac:dyDescent="0.25">
      <c r="A596" s="10" t="s">
        <v>2519</v>
      </c>
      <c r="B596" s="64">
        <v>44278</v>
      </c>
      <c r="C596" s="214" t="s">
        <v>2593</v>
      </c>
      <c r="D596" s="46" t="s">
        <v>322</v>
      </c>
      <c r="E596" s="46" t="s">
        <v>219</v>
      </c>
      <c r="F596" s="11" t="s">
        <v>25</v>
      </c>
      <c r="G596" s="10" t="s">
        <v>2633</v>
      </c>
      <c r="H596" s="46"/>
      <c r="I596" s="173"/>
      <c r="J596" s="170">
        <v>250</v>
      </c>
      <c r="K596" s="46"/>
      <c r="L596" s="170"/>
      <c r="M596" s="46" t="s">
        <v>2590</v>
      </c>
      <c r="N596" s="46" t="s">
        <v>33</v>
      </c>
      <c r="O596" s="46" t="s">
        <v>2591</v>
      </c>
      <c r="P596" s="10" t="s">
        <v>1290</v>
      </c>
      <c r="Q596" s="46" t="s">
        <v>2594</v>
      </c>
      <c r="R596" s="46">
        <v>55003</v>
      </c>
      <c r="S596" s="46">
        <v>45.02431</v>
      </c>
      <c r="T596" s="46">
        <v>-92.778187000000003</v>
      </c>
      <c r="U596" s="46"/>
      <c r="V596" s="46"/>
      <c r="W596" s="173"/>
      <c r="X596" s="46" t="s">
        <v>29</v>
      </c>
      <c r="Y596" s="10">
        <f t="shared" si="9"/>
        <v>2021</v>
      </c>
    </row>
    <row r="597" spans="1:25" x14ac:dyDescent="0.25">
      <c r="A597" s="10" t="s">
        <v>2519</v>
      </c>
      <c r="B597" s="64">
        <v>44278</v>
      </c>
      <c r="C597" s="214" t="s">
        <v>2593</v>
      </c>
      <c r="D597" s="46" t="s">
        <v>345</v>
      </c>
      <c r="E597" s="11" t="s">
        <v>219</v>
      </c>
      <c r="F597" s="11" t="s">
        <v>25</v>
      </c>
      <c r="G597" s="10" t="s">
        <v>2633</v>
      </c>
      <c r="H597" s="46"/>
      <c r="I597" s="173"/>
      <c r="J597" s="170"/>
      <c r="K597" s="46"/>
      <c r="L597" s="170"/>
      <c r="M597" s="46" t="s">
        <v>2590</v>
      </c>
      <c r="N597" s="46" t="s">
        <v>33</v>
      </c>
      <c r="O597" s="46" t="s">
        <v>2591</v>
      </c>
      <c r="P597" s="10" t="s">
        <v>1290</v>
      </c>
      <c r="Q597" s="11" t="s">
        <v>354</v>
      </c>
      <c r="R597" s="10">
        <v>55016</v>
      </c>
      <c r="S597" s="123">
        <v>44.805760999999997</v>
      </c>
      <c r="T597" s="124">
        <v>-92.936406000000005</v>
      </c>
      <c r="U597" s="46"/>
      <c r="V597" s="46"/>
      <c r="W597" s="173"/>
      <c r="X597" s="10" t="s">
        <v>29</v>
      </c>
      <c r="Y597" s="10">
        <f t="shared" si="9"/>
        <v>2021</v>
      </c>
    </row>
    <row r="598" spans="1:25" x14ac:dyDescent="0.25">
      <c r="A598" s="10" t="s">
        <v>2519</v>
      </c>
      <c r="B598" s="64">
        <v>44278</v>
      </c>
      <c r="C598" s="214" t="s">
        <v>2593</v>
      </c>
      <c r="D598" s="46" t="s">
        <v>355</v>
      </c>
      <c r="E598" s="11" t="s">
        <v>93</v>
      </c>
      <c r="F598" s="11" t="s">
        <v>25</v>
      </c>
      <c r="G598" s="10" t="s">
        <v>2633</v>
      </c>
      <c r="H598" s="46"/>
      <c r="I598" s="173"/>
      <c r="J598" s="170"/>
      <c r="K598" s="46"/>
      <c r="L598" s="170"/>
      <c r="M598" s="46" t="s">
        <v>2590</v>
      </c>
      <c r="N598" s="46" t="s">
        <v>33</v>
      </c>
      <c r="O598" s="46" t="s">
        <v>2591</v>
      </c>
      <c r="P598" s="10" t="s">
        <v>1290</v>
      </c>
      <c r="Q598" s="11" t="s">
        <v>356</v>
      </c>
      <c r="R598" s="10">
        <v>55056</v>
      </c>
      <c r="S598" s="123">
        <v>45.525526999999997</v>
      </c>
      <c r="T598" s="124">
        <v>-92.975840000000005</v>
      </c>
      <c r="U598" s="46"/>
      <c r="V598" s="46"/>
      <c r="W598" s="173"/>
      <c r="X598" s="10" t="s">
        <v>71</v>
      </c>
      <c r="Y598" s="10">
        <f t="shared" si="9"/>
        <v>2021</v>
      </c>
    </row>
    <row r="599" spans="1:25" x14ac:dyDescent="0.25">
      <c r="A599" s="10" t="s">
        <v>2519</v>
      </c>
      <c r="B599" s="64">
        <v>44278</v>
      </c>
      <c r="C599" s="214" t="s">
        <v>2588</v>
      </c>
      <c r="D599" s="46" t="s">
        <v>457</v>
      </c>
      <c r="E599" s="46" t="s">
        <v>458</v>
      </c>
      <c r="F599" s="11" t="s">
        <v>25</v>
      </c>
      <c r="G599" s="10" t="s">
        <v>2589</v>
      </c>
      <c r="H599" s="46"/>
      <c r="I599" s="218"/>
      <c r="J599" s="216">
        <v>100</v>
      </c>
      <c r="L599" s="170"/>
      <c r="M599" s="46" t="s">
        <v>2590</v>
      </c>
      <c r="N599" s="46" t="s">
        <v>33</v>
      </c>
      <c r="O599" s="46" t="s">
        <v>2591</v>
      </c>
      <c r="P599" s="10" t="s">
        <v>1290</v>
      </c>
      <c r="Q599" s="46" t="s">
        <v>2592</v>
      </c>
      <c r="R599" s="46">
        <v>56763</v>
      </c>
      <c r="S599" s="46">
        <v>48.933329999999998</v>
      </c>
      <c r="T599" s="46">
        <v>-95.35</v>
      </c>
      <c r="U599" s="46"/>
      <c r="V599" s="46"/>
      <c r="W599" s="218"/>
      <c r="X599" s="46" t="s">
        <v>65</v>
      </c>
      <c r="Y599" s="10">
        <f t="shared" si="9"/>
        <v>2021</v>
      </c>
    </row>
    <row r="600" spans="1:25" x14ac:dyDescent="0.25">
      <c r="A600" s="10" t="s">
        <v>2519</v>
      </c>
      <c r="B600" s="64">
        <v>44278</v>
      </c>
      <c r="C600" s="46" t="s">
        <v>2595</v>
      </c>
      <c r="D600" s="46" t="s">
        <v>42</v>
      </c>
      <c r="E600" s="46" t="s">
        <v>24</v>
      </c>
      <c r="F600" s="11" t="s">
        <v>25</v>
      </c>
      <c r="G600" s="10" t="s">
        <v>2596</v>
      </c>
      <c r="H600" s="46"/>
      <c r="I600" s="173"/>
      <c r="J600" s="170"/>
      <c r="L600" s="170"/>
      <c r="M600" s="46" t="s">
        <v>2590</v>
      </c>
      <c r="N600" s="46" t="s">
        <v>33</v>
      </c>
      <c r="O600" s="46" t="s">
        <v>2591</v>
      </c>
      <c r="P600" s="10" t="s">
        <v>1290</v>
      </c>
      <c r="Q600" s="174" t="s">
        <v>2597</v>
      </c>
      <c r="R600" s="46">
        <v>55441</v>
      </c>
      <c r="S600" s="46">
        <v>45.006137000000003</v>
      </c>
      <c r="T600" s="46">
        <v>-93.456317999999996</v>
      </c>
      <c r="U600" s="46"/>
      <c r="V600" s="46"/>
      <c r="W600" s="173"/>
      <c r="X600" s="46" t="s">
        <v>29</v>
      </c>
      <c r="Y600" s="10">
        <f t="shared" si="9"/>
        <v>2021</v>
      </c>
    </row>
    <row r="601" spans="1:25" x14ac:dyDescent="0.25">
      <c r="A601" s="10" t="s">
        <v>2519</v>
      </c>
      <c r="B601" s="212">
        <v>44280</v>
      </c>
      <c r="C601" s="214" t="s">
        <v>2598</v>
      </c>
      <c r="D601" s="214" t="s">
        <v>23</v>
      </c>
      <c r="E601" s="46" t="s">
        <v>24</v>
      </c>
      <c r="F601" s="11" t="s">
        <v>25</v>
      </c>
      <c r="G601" s="10" t="s">
        <v>2599</v>
      </c>
      <c r="H601" s="214" t="s">
        <v>1880</v>
      </c>
      <c r="I601" s="218"/>
      <c r="J601" s="216"/>
      <c r="K601" s="46"/>
      <c r="L601" s="170">
        <v>30536</v>
      </c>
      <c r="M601" s="46" t="s">
        <v>3284</v>
      </c>
      <c r="N601" s="46" t="s">
        <v>28</v>
      </c>
      <c r="O601" s="46" t="s">
        <v>2600</v>
      </c>
      <c r="P601" s="20" t="s">
        <v>1331</v>
      </c>
      <c r="Q601" s="46" t="s">
        <v>2601</v>
      </c>
      <c r="R601" s="46">
        <v>55402</v>
      </c>
      <c r="S601" s="46">
        <v>44.976675999999998</v>
      </c>
      <c r="T601" s="46">
        <v>-93.272932999999995</v>
      </c>
      <c r="U601" s="46"/>
      <c r="V601" s="46"/>
      <c r="W601" s="218"/>
      <c r="X601" s="46" t="s">
        <v>29</v>
      </c>
      <c r="Y601" s="10">
        <f t="shared" si="9"/>
        <v>2021</v>
      </c>
    </row>
    <row r="602" spans="1:25" x14ac:dyDescent="0.25">
      <c r="A602" s="10" t="s">
        <v>2519</v>
      </c>
      <c r="B602" s="64">
        <v>44281</v>
      </c>
      <c r="C602" s="214" t="s">
        <v>2602</v>
      </c>
      <c r="D602" s="46" t="s">
        <v>54</v>
      </c>
      <c r="E602" s="46" t="s">
        <v>24</v>
      </c>
      <c r="F602" s="11" t="s">
        <v>25</v>
      </c>
      <c r="G602" s="10" t="s">
        <v>2634</v>
      </c>
      <c r="H602" s="46" t="s">
        <v>2603</v>
      </c>
      <c r="I602" s="173">
        <v>38400000</v>
      </c>
      <c r="J602" s="170">
        <v>136</v>
      </c>
      <c r="K602" s="46"/>
      <c r="L602" s="170">
        <v>248000</v>
      </c>
      <c r="M602" s="46" t="s">
        <v>1944</v>
      </c>
      <c r="N602" s="46" t="s">
        <v>33</v>
      </c>
      <c r="O602" s="46" t="s">
        <v>2604</v>
      </c>
      <c r="P602" s="10" t="s">
        <v>1272</v>
      </c>
      <c r="Q602" s="46"/>
      <c r="R602" s="46">
        <v>55316</v>
      </c>
      <c r="S602" s="46">
        <v>45.092737999999997</v>
      </c>
      <c r="T602" s="46">
        <v>-93.282939999999996</v>
      </c>
      <c r="U602" s="46" t="s">
        <v>2133</v>
      </c>
      <c r="V602" s="46" t="s">
        <v>2605</v>
      </c>
      <c r="W602" s="173">
        <v>1640000</v>
      </c>
      <c r="X602" s="46" t="s">
        <v>29</v>
      </c>
      <c r="Y602" s="10">
        <f t="shared" si="9"/>
        <v>2021</v>
      </c>
    </row>
    <row r="603" spans="1:25" x14ac:dyDescent="0.25">
      <c r="A603" s="10" t="s">
        <v>2519</v>
      </c>
      <c r="B603" s="64">
        <v>44284</v>
      </c>
      <c r="C603" s="46" t="s">
        <v>2606</v>
      </c>
      <c r="D603" s="46" t="s">
        <v>155</v>
      </c>
      <c r="E603" s="46" t="s">
        <v>84</v>
      </c>
      <c r="F603" s="11" t="s">
        <v>25</v>
      </c>
      <c r="G603" s="10" t="s">
        <v>2635</v>
      </c>
      <c r="H603" s="46" t="s">
        <v>2016</v>
      </c>
      <c r="I603" s="173">
        <v>20000000</v>
      </c>
      <c r="J603" s="170"/>
      <c r="K603" s="46"/>
      <c r="L603" s="170"/>
      <c r="M603" s="46"/>
      <c r="N603" s="49" t="s">
        <v>214</v>
      </c>
      <c r="O603" s="46" t="s">
        <v>2607</v>
      </c>
      <c r="P603" s="10" t="s">
        <v>1272</v>
      </c>
      <c r="Q603" s="174" t="s">
        <v>2608</v>
      </c>
      <c r="R603" s="46">
        <v>55107</v>
      </c>
      <c r="S603" s="46">
        <v>44.921492000000001</v>
      </c>
      <c r="T603" s="46">
        <v>-93.056105000000002</v>
      </c>
      <c r="U603" s="46"/>
      <c r="V603" s="46"/>
      <c r="W603" s="173"/>
      <c r="X603" s="46" t="s">
        <v>29</v>
      </c>
      <c r="Y603" s="10">
        <f t="shared" si="9"/>
        <v>2021</v>
      </c>
    </row>
    <row r="604" spans="1:25" x14ac:dyDescent="0.25">
      <c r="A604" s="10" t="s">
        <v>2519</v>
      </c>
      <c r="B604" s="117">
        <v>44285</v>
      </c>
      <c r="C604" s="118" t="s">
        <v>2609</v>
      </c>
      <c r="D604" s="118" t="s">
        <v>267</v>
      </c>
      <c r="E604" s="46" t="s">
        <v>294</v>
      </c>
      <c r="F604" s="11" t="s">
        <v>25</v>
      </c>
      <c r="G604" s="10" t="s">
        <v>2788</v>
      </c>
      <c r="H604" s="10" t="s">
        <v>1989</v>
      </c>
      <c r="I604" s="92">
        <v>4000000</v>
      </c>
      <c r="J604" s="61">
        <v>65</v>
      </c>
      <c r="M604" s="10" t="s">
        <v>2247</v>
      </c>
      <c r="N604" s="10" t="s">
        <v>33</v>
      </c>
      <c r="O604" s="23" t="s">
        <v>2610</v>
      </c>
      <c r="P604" s="10" t="s">
        <v>2650</v>
      </c>
      <c r="Q604" s="174" t="s">
        <v>2611</v>
      </c>
      <c r="R604" s="46">
        <v>56229</v>
      </c>
      <c r="S604" s="46">
        <v>44.606242000000002</v>
      </c>
      <c r="T604" s="46">
        <v>-95.668148000000002</v>
      </c>
      <c r="V604" s="119"/>
      <c r="W604" s="61"/>
      <c r="X604" s="46" t="s">
        <v>58</v>
      </c>
      <c r="Y604" s="10">
        <f t="shared" si="9"/>
        <v>2021</v>
      </c>
    </row>
    <row r="605" spans="1:25" x14ac:dyDescent="0.25">
      <c r="A605" s="10" t="s">
        <v>2651</v>
      </c>
      <c r="B605" s="16">
        <v>44292</v>
      </c>
      <c r="C605" s="10" t="s">
        <v>2652</v>
      </c>
      <c r="D605" s="10" t="s">
        <v>124</v>
      </c>
      <c r="E605" s="10" t="s">
        <v>24</v>
      </c>
      <c r="F605" s="11" t="s">
        <v>25</v>
      </c>
      <c r="G605" s="10" t="s">
        <v>2655</v>
      </c>
      <c r="H605" s="10" t="s">
        <v>1989</v>
      </c>
      <c r="L605" s="61">
        <v>52888</v>
      </c>
      <c r="M605" s="10" t="s">
        <v>1944</v>
      </c>
      <c r="N605" s="10" t="s">
        <v>33</v>
      </c>
      <c r="O605" s="10" t="s">
        <v>2653</v>
      </c>
      <c r="Q605" s="10" t="s">
        <v>2654</v>
      </c>
      <c r="R605" s="10">
        <v>55369</v>
      </c>
      <c r="S605" s="10">
        <v>45.092319000000003</v>
      </c>
      <c r="T605" s="10">
        <v>-93.414502999999996</v>
      </c>
      <c r="X605" s="10" t="s">
        <v>29</v>
      </c>
      <c r="Y605" s="10">
        <f t="shared" si="9"/>
        <v>2021</v>
      </c>
    </row>
    <row r="606" spans="1:25" x14ac:dyDescent="0.25">
      <c r="A606" s="10" t="s">
        <v>2651</v>
      </c>
      <c r="B606" s="16">
        <v>44292</v>
      </c>
      <c r="C606" s="10" t="s">
        <v>2656</v>
      </c>
      <c r="D606" s="10" t="s">
        <v>38</v>
      </c>
      <c r="E606" s="45" t="s">
        <v>24</v>
      </c>
      <c r="F606" s="11" t="s">
        <v>25</v>
      </c>
      <c r="G606" s="10" t="s">
        <v>2657</v>
      </c>
      <c r="H606" s="10" t="s">
        <v>2539</v>
      </c>
      <c r="I606" s="92">
        <v>100000000</v>
      </c>
      <c r="J606" s="61">
        <v>700</v>
      </c>
      <c r="K606" s="76"/>
      <c r="L606" s="61">
        <v>550000</v>
      </c>
      <c r="M606" s="10" t="s">
        <v>1990</v>
      </c>
      <c r="N606" s="10" t="s">
        <v>33</v>
      </c>
      <c r="O606" s="10" t="s">
        <v>2610</v>
      </c>
      <c r="R606" s="10">
        <v>55425</v>
      </c>
      <c r="S606" s="10">
        <v>44.849719999999998</v>
      </c>
      <c r="T606" s="10">
        <v>-93.252832999999995</v>
      </c>
      <c r="U606" s="10" t="s">
        <v>2133</v>
      </c>
      <c r="V606" s="10" t="s">
        <v>1519</v>
      </c>
      <c r="W606" s="10">
        <v>350000</v>
      </c>
      <c r="X606" s="10" t="s">
        <v>29</v>
      </c>
      <c r="Y606" s="10">
        <f t="shared" si="9"/>
        <v>2021</v>
      </c>
    </row>
    <row r="607" spans="1:25" x14ac:dyDescent="0.25">
      <c r="A607" s="10" t="s">
        <v>2651</v>
      </c>
      <c r="B607" s="16">
        <v>44292</v>
      </c>
      <c r="C607" s="10" t="s">
        <v>2452</v>
      </c>
      <c r="D607" s="10" t="s">
        <v>35</v>
      </c>
      <c r="E607" s="45" t="s">
        <v>24</v>
      </c>
      <c r="F607" s="11" t="s">
        <v>25</v>
      </c>
      <c r="G607" s="10" t="s">
        <v>2661</v>
      </c>
      <c r="H607" s="10" t="s">
        <v>2658</v>
      </c>
      <c r="I607" s="92">
        <v>20000000</v>
      </c>
      <c r="K607" s="76"/>
      <c r="L607" s="61">
        <v>65000</v>
      </c>
      <c r="M607" s="20" t="s">
        <v>2509</v>
      </c>
      <c r="N607" s="10" t="s">
        <v>33</v>
      </c>
      <c r="O607" s="10" t="s">
        <v>2659</v>
      </c>
      <c r="Q607" s="10" t="s">
        <v>2660</v>
      </c>
      <c r="R607" s="10">
        <v>55344</v>
      </c>
      <c r="S607" s="10">
        <v>44.875621000000002</v>
      </c>
      <c r="T607" s="10">
        <v>-93.405733999999995</v>
      </c>
      <c r="X607" s="10" t="s">
        <v>29</v>
      </c>
      <c r="Y607" s="10">
        <f t="shared" si="9"/>
        <v>2021</v>
      </c>
    </row>
    <row r="608" spans="1:25" x14ac:dyDescent="0.25">
      <c r="A608" s="10" t="s">
        <v>2651</v>
      </c>
      <c r="B608" s="16">
        <v>44298</v>
      </c>
      <c r="C608" s="10" t="s">
        <v>2662</v>
      </c>
      <c r="D608" s="10" t="s">
        <v>2356</v>
      </c>
      <c r="E608" s="57" t="s">
        <v>24</v>
      </c>
      <c r="F608" s="11" t="s">
        <v>25</v>
      </c>
      <c r="G608" s="10" t="s">
        <v>2789</v>
      </c>
      <c r="H608" s="10" t="s">
        <v>1884</v>
      </c>
      <c r="J608" s="61">
        <v>100</v>
      </c>
      <c r="L608" s="61">
        <v>12000</v>
      </c>
      <c r="M608" s="10" t="s">
        <v>40</v>
      </c>
      <c r="N608" s="10" t="s">
        <v>28</v>
      </c>
      <c r="O608" s="10" t="s">
        <v>2663</v>
      </c>
      <c r="Q608" s="10" t="s">
        <v>2664</v>
      </c>
      <c r="R608" s="10">
        <v>55416</v>
      </c>
      <c r="S608" s="10">
        <v>44.964499000000004</v>
      </c>
      <c r="T608" s="10">
        <v>-93.345326</v>
      </c>
      <c r="X608" s="10" t="s">
        <v>29</v>
      </c>
      <c r="Y608" s="10">
        <f t="shared" si="9"/>
        <v>2021</v>
      </c>
    </row>
    <row r="609" spans="1:25" x14ac:dyDescent="0.25">
      <c r="A609" s="10" t="s">
        <v>2651</v>
      </c>
      <c r="B609" s="16">
        <v>44299</v>
      </c>
      <c r="C609" s="10" t="s">
        <v>2665</v>
      </c>
      <c r="D609" s="10" t="s">
        <v>48</v>
      </c>
      <c r="E609" s="45" t="s">
        <v>24</v>
      </c>
      <c r="F609" s="11" t="s">
        <v>25</v>
      </c>
      <c r="G609" s="10" t="s">
        <v>2666</v>
      </c>
      <c r="M609" s="10" t="s">
        <v>2313</v>
      </c>
      <c r="N609" s="10" t="s">
        <v>2507</v>
      </c>
      <c r="O609" s="10" t="s">
        <v>2667</v>
      </c>
      <c r="R609" s="10">
        <v>55305</v>
      </c>
      <c r="S609" s="10">
        <v>44.940461999999997</v>
      </c>
      <c r="T609" s="10">
        <v>-93.451854999999995</v>
      </c>
      <c r="X609" s="10" t="s">
        <v>29</v>
      </c>
      <c r="Y609" s="10">
        <f t="shared" si="9"/>
        <v>2021</v>
      </c>
    </row>
    <row r="610" spans="1:25" x14ac:dyDescent="0.25">
      <c r="A610" s="10" t="s">
        <v>2651</v>
      </c>
      <c r="B610" s="16">
        <v>44299</v>
      </c>
      <c r="C610" s="10" t="s">
        <v>2668</v>
      </c>
      <c r="D610" s="10" t="s">
        <v>23</v>
      </c>
      <c r="E610" s="45" t="s">
        <v>24</v>
      </c>
      <c r="F610" s="11" t="s">
        <v>25</v>
      </c>
      <c r="G610" s="10" t="s">
        <v>2670</v>
      </c>
      <c r="K610" s="76"/>
      <c r="M610" s="10" t="s">
        <v>2148</v>
      </c>
      <c r="N610" s="10" t="s">
        <v>51</v>
      </c>
      <c r="O610" s="10" t="s">
        <v>2669</v>
      </c>
      <c r="R610" s="10">
        <v>55401</v>
      </c>
      <c r="S610" s="10">
        <v>44.984577000000002</v>
      </c>
      <c r="T610" s="10">
        <v>-93.269097000000002</v>
      </c>
      <c r="X610" s="10" t="s">
        <v>29</v>
      </c>
      <c r="Y610" s="10">
        <f t="shared" si="9"/>
        <v>2021</v>
      </c>
    </row>
    <row r="611" spans="1:25" x14ac:dyDescent="0.25">
      <c r="A611" s="10" t="s">
        <v>2651</v>
      </c>
      <c r="B611" s="16">
        <v>44299</v>
      </c>
      <c r="C611" s="10" t="s">
        <v>2162</v>
      </c>
      <c r="D611" s="10" t="s">
        <v>315</v>
      </c>
      <c r="E611" s="58" t="s">
        <v>91</v>
      </c>
      <c r="F611" s="11" t="s">
        <v>25</v>
      </c>
      <c r="G611" s="10" t="s">
        <v>2672</v>
      </c>
      <c r="H611" s="10" t="s">
        <v>2813</v>
      </c>
      <c r="I611" s="92">
        <v>575000000</v>
      </c>
      <c r="K611" s="76"/>
      <c r="N611" s="10" t="s">
        <v>99</v>
      </c>
      <c r="O611" s="10" t="s">
        <v>2671</v>
      </c>
      <c r="R611" s="10">
        <v>55308</v>
      </c>
      <c r="S611" s="10">
        <v>45.451864</v>
      </c>
      <c r="T611" s="10">
        <v>-93.842186999999996</v>
      </c>
      <c r="X611" s="10" t="s">
        <v>71</v>
      </c>
      <c r="Y611" s="10">
        <f t="shared" si="9"/>
        <v>2021</v>
      </c>
    </row>
    <row r="612" spans="1:25" x14ac:dyDescent="0.25">
      <c r="A612" s="10" t="s">
        <v>2651</v>
      </c>
      <c r="B612" s="16">
        <v>44301</v>
      </c>
      <c r="C612" s="10" t="s">
        <v>2673</v>
      </c>
      <c r="D612" s="10" t="s">
        <v>23</v>
      </c>
      <c r="E612" s="45" t="s">
        <v>24</v>
      </c>
      <c r="F612" s="11" t="s">
        <v>25</v>
      </c>
      <c r="G612" s="10" t="s">
        <v>2675</v>
      </c>
      <c r="H612" s="10" t="s">
        <v>1880</v>
      </c>
      <c r="M612" s="10" t="s">
        <v>2148</v>
      </c>
      <c r="N612" s="10" t="s">
        <v>51</v>
      </c>
      <c r="O612" s="10" t="s">
        <v>2674</v>
      </c>
      <c r="R612" s="10">
        <v>55402</v>
      </c>
      <c r="S612" s="10">
        <v>44.975915000000001</v>
      </c>
      <c r="T612" s="10">
        <v>-93.271825000000007</v>
      </c>
      <c r="U612" s="10" t="s">
        <v>384</v>
      </c>
      <c r="X612" s="10" t="s">
        <v>29</v>
      </c>
      <c r="Y612" s="10">
        <f t="shared" si="9"/>
        <v>2021</v>
      </c>
    </row>
    <row r="613" spans="1:25" x14ac:dyDescent="0.25">
      <c r="A613" s="10" t="s">
        <v>2651</v>
      </c>
      <c r="B613" s="16">
        <v>44308</v>
      </c>
      <c r="C613" s="10" t="s">
        <v>2676</v>
      </c>
      <c r="D613" s="10" t="s">
        <v>23</v>
      </c>
      <c r="E613" s="45" t="s">
        <v>24</v>
      </c>
      <c r="F613" s="11" t="s">
        <v>25</v>
      </c>
      <c r="G613" s="10" t="s">
        <v>2679</v>
      </c>
      <c r="H613" s="10" t="s">
        <v>1880</v>
      </c>
      <c r="J613" s="61">
        <v>20</v>
      </c>
      <c r="L613" s="61">
        <v>7000</v>
      </c>
      <c r="M613" s="10" t="s">
        <v>2148</v>
      </c>
      <c r="N613" s="10" t="s">
        <v>51</v>
      </c>
      <c r="O613" s="10" t="s">
        <v>2677</v>
      </c>
      <c r="Q613" s="10" t="s">
        <v>2678</v>
      </c>
      <c r="R613" s="10">
        <v>55401</v>
      </c>
      <c r="S613" s="10">
        <v>44.986179</v>
      </c>
      <c r="T613" s="10">
        <v>-93.275574000000006</v>
      </c>
      <c r="X613" s="10" t="s">
        <v>29</v>
      </c>
      <c r="Y613" s="10">
        <f t="shared" si="9"/>
        <v>2021</v>
      </c>
    </row>
    <row r="614" spans="1:25" x14ac:dyDescent="0.25">
      <c r="A614" s="10" t="s">
        <v>2651</v>
      </c>
      <c r="B614" s="16">
        <v>44309</v>
      </c>
      <c r="C614" s="10" t="s">
        <v>2680</v>
      </c>
      <c r="D614" s="10" t="s">
        <v>42</v>
      </c>
      <c r="E614" s="45" t="s">
        <v>24</v>
      </c>
      <c r="F614" s="11" t="s">
        <v>25</v>
      </c>
      <c r="G614" s="10" t="s">
        <v>2683</v>
      </c>
      <c r="H614" s="10" t="s">
        <v>1989</v>
      </c>
      <c r="J614" s="61">
        <v>75</v>
      </c>
      <c r="M614" s="10" t="s">
        <v>127</v>
      </c>
      <c r="N614" s="10" t="s">
        <v>33</v>
      </c>
      <c r="O614" s="10" t="s">
        <v>2681</v>
      </c>
      <c r="Q614" s="10" t="s">
        <v>2682</v>
      </c>
      <c r="R614" s="10">
        <v>55447</v>
      </c>
      <c r="S614" s="10">
        <v>45.013520999999997</v>
      </c>
      <c r="T614" s="10">
        <v>-93.481572</v>
      </c>
      <c r="X614" s="10" t="s">
        <v>29</v>
      </c>
      <c r="Y614" s="10">
        <f t="shared" si="9"/>
        <v>2021</v>
      </c>
    </row>
    <row r="615" spans="1:25" x14ac:dyDescent="0.25">
      <c r="A615" s="10" t="s">
        <v>2651</v>
      </c>
      <c r="B615" s="16">
        <v>44309</v>
      </c>
      <c r="C615" s="10" t="s">
        <v>2684</v>
      </c>
      <c r="D615" s="10" t="s">
        <v>2356</v>
      </c>
      <c r="E615" s="57" t="s">
        <v>24</v>
      </c>
      <c r="F615" s="11" t="s">
        <v>25</v>
      </c>
      <c r="G615" s="10" t="s">
        <v>2688</v>
      </c>
      <c r="M615" s="10" t="s">
        <v>2685</v>
      </c>
      <c r="N615" s="20" t="s">
        <v>37</v>
      </c>
      <c r="O615" s="10" t="s">
        <v>2686</v>
      </c>
      <c r="Q615" s="10" t="s">
        <v>2687</v>
      </c>
      <c r="R615" s="10">
        <v>55416</v>
      </c>
      <c r="S615" s="10">
        <v>44.959981999999997</v>
      </c>
      <c r="T615" s="10">
        <v>-93.349509999999995</v>
      </c>
      <c r="U615" s="10" t="s">
        <v>384</v>
      </c>
      <c r="X615" s="10" t="s">
        <v>29</v>
      </c>
      <c r="Y615" s="10">
        <f t="shared" si="9"/>
        <v>2021</v>
      </c>
    </row>
    <row r="616" spans="1:25" x14ac:dyDescent="0.25">
      <c r="A616" s="10" t="s">
        <v>2651</v>
      </c>
      <c r="B616" s="16">
        <v>44313</v>
      </c>
      <c r="C616" s="10" t="s">
        <v>194</v>
      </c>
      <c r="D616" s="10" t="s">
        <v>195</v>
      </c>
      <c r="E616" s="45" t="s">
        <v>82</v>
      </c>
      <c r="F616" s="11" t="s">
        <v>25</v>
      </c>
      <c r="G616" s="10" t="s">
        <v>2836</v>
      </c>
      <c r="H616" s="46" t="s">
        <v>1989</v>
      </c>
      <c r="I616" s="92">
        <v>5000000</v>
      </c>
      <c r="J616" s="61">
        <v>20</v>
      </c>
      <c r="L616" s="61">
        <v>50000</v>
      </c>
      <c r="M616" s="10" t="s">
        <v>67</v>
      </c>
      <c r="N616" s="10" t="s">
        <v>33</v>
      </c>
      <c r="O616" s="10" t="s">
        <v>2691</v>
      </c>
      <c r="P616" s="10" t="s">
        <v>2692</v>
      </c>
      <c r="Q616" s="10" t="s">
        <v>2693</v>
      </c>
      <c r="R616" s="10">
        <v>55021</v>
      </c>
      <c r="S616" s="10">
        <v>44.360785999999997</v>
      </c>
      <c r="T616" s="10">
        <v>-93.285677000000007</v>
      </c>
      <c r="U616" s="10" t="s">
        <v>2133</v>
      </c>
      <c r="V616" s="10" t="s">
        <v>2835</v>
      </c>
      <c r="W616" s="10">
        <v>400000</v>
      </c>
      <c r="X616" s="10" t="s">
        <v>58</v>
      </c>
      <c r="Y616" s="10">
        <f t="shared" si="9"/>
        <v>2021</v>
      </c>
    </row>
    <row r="617" spans="1:25" ht="16.5" x14ac:dyDescent="0.25">
      <c r="A617" s="10" t="s">
        <v>2651</v>
      </c>
      <c r="B617" s="197">
        <v>44316</v>
      </c>
      <c r="C617" s="198" t="s">
        <v>1645</v>
      </c>
      <c r="D617" s="229" t="s">
        <v>23</v>
      </c>
      <c r="E617" s="229" t="s">
        <v>24</v>
      </c>
      <c r="F617" s="11" t="s">
        <v>25</v>
      </c>
      <c r="G617" s="195" t="s">
        <v>3117</v>
      </c>
      <c r="H617" s="229" t="s">
        <v>2713</v>
      </c>
      <c r="I617" s="200"/>
      <c r="J617" s="199"/>
      <c r="L617" s="199">
        <v>15475</v>
      </c>
      <c r="M617" s="20" t="s">
        <v>2509</v>
      </c>
      <c r="N617" s="229" t="s">
        <v>33</v>
      </c>
      <c r="O617" s="229" t="s">
        <v>3115</v>
      </c>
      <c r="P617" s="229" t="s">
        <v>1272</v>
      </c>
      <c r="Q617" s="340" t="s">
        <v>3116</v>
      </c>
      <c r="R617" s="229">
        <v>55405</v>
      </c>
      <c r="S617" s="229">
        <v>44.979579999999999</v>
      </c>
      <c r="T617" s="229">
        <v>-93.290059999999997</v>
      </c>
      <c r="U617" s="229"/>
      <c r="V617" s="229"/>
      <c r="W617" s="200"/>
      <c r="X617" s="229" t="s">
        <v>29</v>
      </c>
      <c r="Y617" s="10">
        <f t="shared" si="9"/>
        <v>2021</v>
      </c>
    </row>
    <row r="618" spans="1:25" x14ac:dyDescent="0.25">
      <c r="A618" s="10" t="s">
        <v>2651</v>
      </c>
      <c r="B618" s="16">
        <v>44320</v>
      </c>
      <c r="C618" s="10" t="s">
        <v>2694</v>
      </c>
      <c r="D618" s="10" t="s">
        <v>260</v>
      </c>
      <c r="E618" s="45" t="s">
        <v>91</v>
      </c>
      <c r="F618" s="11" t="s">
        <v>25</v>
      </c>
      <c r="G618" s="10" t="s">
        <v>2698</v>
      </c>
      <c r="M618" s="10" t="s">
        <v>2695</v>
      </c>
      <c r="N618" s="10" t="s">
        <v>33</v>
      </c>
      <c r="O618" s="10" t="s">
        <v>2696</v>
      </c>
      <c r="P618" s="10" t="s">
        <v>1272</v>
      </c>
      <c r="Q618" s="10" t="s">
        <v>2697</v>
      </c>
      <c r="R618" s="10">
        <v>55371</v>
      </c>
      <c r="S618" s="10">
        <v>45.550232000000001</v>
      </c>
      <c r="T618" s="10">
        <v>-93.589842000000004</v>
      </c>
      <c r="X618" s="10" t="s">
        <v>71</v>
      </c>
      <c r="Y618" s="10">
        <f t="shared" si="9"/>
        <v>2021</v>
      </c>
    </row>
    <row r="619" spans="1:25" x14ac:dyDescent="0.25">
      <c r="A619" s="10" t="s">
        <v>2651</v>
      </c>
      <c r="B619" s="16">
        <v>44320</v>
      </c>
      <c r="C619" s="10" t="s">
        <v>500</v>
      </c>
      <c r="D619" s="10" t="s">
        <v>278</v>
      </c>
      <c r="E619" s="45" t="s">
        <v>24</v>
      </c>
      <c r="F619" s="11" t="s">
        <v>25</v>
      </c>
      <c r="G619" s="10" t="s">
        <v>2701</v>
      </c>
      <c r="J619" s="61">
        <v>50</v>
      </c>
      <c r="K619" s="76"/>
      <c r="M619" s="10" t="s">
        <v>2148</v>
      </c>
      <c r="N619" s="10" t="s">
        <v>51</v>
      </c>
      <c r="O619" s="10" t="s">
        <v>2699</v>
      </c>
      <c r="P619" s="10" t="s">
        <v>1272</v>
      </c>
      <c r="Q619" s="10" t="s">
        <v>2700</v>
      </c>
      <c r="R619" s="10">
        <v>55435</v>
      </c>
      <c r="S619" s="10">
        <v>44.863335999999997</v>
      </c>
      <c r="T619" s="10">
        <v>-93.324583000000004</v>
      </c>
      <c r="U619" s="10" t="s">
        <v>384</v>
      </c>
      <c r="X619" s="10" t="s">
        <v>29</v>
      </c>
      <c r="Y619" s="10">
        <f t="shared" si="9"/>
        <v>2021</v>
      </c>
    </row>
    <row r="620" spans="1:25" ht="105" x14ac:dyDescent="0.25">
      <c r="A620" s="10" t="s">
        <v>2651</v>
      </c>
      <c r="B620" s="16">
        <v>44321</v>
      </c>
      <c r="C620" s="10" t="s">
        <v>357</v>
      </c>
      <c r="D620" s="20" t="s">
        <v>2106</v>
      </c>
      <c r="E620" s="45" t="s">
        <v>72</v>
      </c>
      <c r="F620" s="11" t="s">
        <v>25</v>
      </c>
      <c r="G620" s="541" t="s">
        <v>2703</v>
      </c>
      <c r="H620" s="10" t="s">
        <v>1994</v>
      </c>
      <c r="N620" s="10" t="s">
        <v>52</v>
      </c>
      <c r="O620" s="10" t="s">
        <v>2428</v>
      </c>
      <c r="P620" s="10" t="s">
        <v>1285</v>
      </c>
      <c r="Q620" s="10" t="s">
        <v>2702</v>
      </c>
      <c r="R620" s="10">
        <v>56301</v>
      </c>
      <c r="S620" s="10">
        <v>45.486227</v>
      </c>
      <c r="T620" s="10">
        <v>-94.137316999999996</v>
      </c>
      <c r="X620" s="10" t="s">
        <v>71</v>
      </c>
      <c r="Y620" s="10">
        <f t="shared" si="9"/>
        <v>2021</v>
      </c>
    </row>
    <row r="621" spans="1:25" x14ac:dyDescent="0.25">
      <c r="A621" s="10" t="s">
        <v>2651</v>
      </c>
      <c r="B621" s="16">
        <v>44322</v>
      </c>
      <c r="C621" s="10" t="s">
        <v>2704</v>
      </c>
      <c r="D621" s="10" t="s">
        <v>155</v>
      </c>
      <c r="E621" s="45" t="s">
        <v>84</v>
      </c>
      <c r="F621" s="11" t="s">
        <v>25</v>
      </c>
      <c r="G621" s="10" t="s">
        <v>2705</v>
      </c>
      <c r="H621" s="10" t="s">
        <v>1994</v>
      </c>
      <c r="I621" s="92">
        <v>2000000</v>
      </c>
      <c r="L621" s="61">
        <v>27800</v>
      </c>
      <c r="N621" s="10" t="s">
        <v>169</v>
      </c>
      <c r="O621" s="10" t="s">
        <v>2706</v>
      </c>
      <c r="P621" s="10" t="s">
        <v>1285</v>
      </c>
      <c r="Q621" s="10" t="s">
        <v>2707</v>
      </c>
      <c r="R621" s="10">
        <v>55114</v>
      </c>
      <c r="S621" s="10">
        <v>44.964961000000002</v>
      </c>
      <c r="T621" s="10">
        <v>-93.195715000000007</v>
      </c>
      <c r="X621" s="10" t="s">
        <v>29</v>
      </c>
      <c r="Y621" s="10">
        <f t="shared" si="9"/>
        <v>2021</v>
      </c>
    </row>
    <row r="622" spans="1:25" x14ac:dyDescent="0.25">
      <c r="A622" s="10" t="s">
        <v>2651</v>
      </c>
      <c r="B622" s="16">
        <v>44323</v>
      </c>
      <c r="C622" s="10" t="s">
        <v>2708</v>
      </c>
      <c r="D622" s="10" t="s">
        <v>42</v>
      </c>
      <c r="E622" s="45" t="s">
        <v>24</v>
      </c>
      <c r="F622" s="11" t="s">
        <v>25</v>
      </c>
      <c r="G622" s="10" t="s">
        <v>2812</v>
      </c>
      <c r="H622" s="10" t="s">
        <v>2574</v>
      </c>
      <c r="I622" s="92">
        <v>5135830</v>
      </c>
      <c r="J622" s="61">
        <v>67</v>
      </c>
      <c r="K622" s="76"/>
      <c r="L622" s="61">
        <v>30000</v>
      </c>
      <c r="M622" s="10" t="s">
        <v>1944</v>
      </c>
      <c r="N622" s="10" t="s">
        <v>33</v>
      </c>
      <c r="O622" s="10" t="s">
        <v>2709</v>
      </c>
      <c r="P622" s="10" t="s">
        <v>1272</v>
      </c>
      <c r="Q622" s="10" t="s">
        <v>2710</v>
      </c>
      <c r="R622" s="10">
        <v>55447</v>
      </c>
      <c r="S622" s="10">
        <v>45.027253000000002</v>
      </c>
      <c r="T622" s="10">
        <v>-93.455427999999998</v>
      </c>
      <c r="U622" s="10" t="s">
        <v>2133</v>
      </c>
      <c r="V622" s="10" t="s">
        <v>2235</v>
      </c>
      <c r="W622" s="10">
        <v>625000</v>
      </c>
      <c r="X622" s="10" t="s">
        <v>29</v>
      </c>
      <c r="Y622" s="10">
        <f t="shared" si="9"/>
        <v>2021</v>
      </c>
    </row>
    <row r="623" spans="1:25" x14ac:dyDescent="0.25">
      <c r="A623" s="10" t="s">
        <v>2651</v>
      </c>
      <c r="B623" s="16">
        <v>44326</v>
      </c>
      <c r="C623" s="10" t="s">
        <v>2711</v>
      </c>
      <c r="D623" s="10" t="s">
        <v>38</v>
      </c>
      <c r="E623" s="45" t="s">
        <v>24</v>
      </c>
      <c r="F623" s="11" t="s">
        <v>25</v>
      </c>
      <c r="G623" s="10" t="s">
        <v>2712</v>
      </c>
      <c r="H623" s="10" t="s">
        <v>2713</v>
      </c>
      <c r="I623" s="92">
        <v>10000000</v>
      </c>
      <c r="M623" s="10" t="s">
        <v>2549</v>
      </c>
      <c r="N623" s="10" t="s">
        <v>33</v>
      </c>
      <c r="O623" s="10" t="s">
        <v>1891</v>
      </c>
      <c r="P623" s="10" t="s">
        <v>2141</v>
      </c>
      <c r="Q623" s="10" t="s">
        <v>2714</v>
      </c>
      <c r="R623" s="10">
        <v>55438</v>
      </c>
      <c r="S623" s="10">
        <v>44.806108000000002</v>
      </c>
      <c r="T623" s="10">
        <v>-93.372519999999994</v>
      </c>
      <c r="X623" s="10" t="s">
        <v>29</v>
      </c>
      <c r="Y623" s="10">
        <f t="shared" si="9"/>
        <v>2021</v>
      </c>
    </row>
    <row r="624" spans="1:25" x14ac:dyDescent="0.25">
      <c r="A624" s="10" t="s">
        <v>2651</v>
      </c>
      <c r="B624" s="16">
        <v>44327</v>
      </c>
      <c r="C624" s="10" t="s">
        <v>451</v>
      </c>
      <c r="D624" s="10" t="s">
        <v>23</v>
      </c>
      <c r="E624" s="45" t="s">
        <v>24</v>
      </c>
      <c r="F624" s="11" t="s">
        <v>25</v>
      </c>
      <c r="G624" s="10" t="s">
        <v>2716</v>
      </c>
      <c r="M624" s="10" t="s">
        <v>40</v>
      </c>
      <c r="N624" s="10" t="s">
        <v>28</v>
      </c>
      <c r="O624" s="10" t="s">
        <v>2715</v>
      </c>
      <c r="P624" s="10" t="s">
        <v>1290</v>
      </c>
      <c r="Q624" s="10" t="s">
        <v>2104</v>
      </c>
      <c r="R624" s="10">
        <v>55416</v>
      </c>
      <c r="S624" s="10">
        <v>44.977995999999997</v>
      </c>
      <c r="T624" s="10">
        <v>-93.263401999999999</v>
      </c>
      <c r="X624" s="10" t="s">
        <v>29</v>
      </c>
      <c r="Y624" s="10">
        <f t="shared" si="9"/>
        <v>2021</v>
      </c>
    </row>
    <row r="625" spans="1:25" x14ac:dyDescent="0.25">
      <c r="A625" s="10" t="s">
        <v>2651</v>
      </c>
      <c r="B625" s="16">
        <v>44327</v>
      </c>
      <c r="C625" s="10" t="s">
        <v>2717</v>
      </c>
      <c r="D625" s="10" t="s">
        <v>23</v>
      </c>
      <c r="E625" s="45" t="s">
        <v>24</v>
      </c>
      <c r="F625" s="11" t="s">
        <v>25</v>
      </c>
      <c r="G625" s="10" t="s">
        <v>2721</v>
      </c>
      <c r="H625" s="10" t="s">
        <v>1880</v>
      </c>
      <c r="J625" s="61">
        <v>314</v>
      </c>
      <c r="L625" s="61">
        <v>19150</v>
      </c>
      <c r="M625" s="10" t="s">
        <v>2718</v>
      </c>
      <c r="N625" s="10" t="s">
        <v>28</v>
      </c>
      <c r="O625" s="10" t="s">
        <v>2719</v>
      </c>
      <c r="P625" s="10" t="s">
        <v>1272</v>
      </c>
      <c r="Q625" s="10" t="s">
        <v>2720</v>
      </c>
      <c r="R625" s="10">
        <v>55401</v>
      </c>
      <c r="S625" s="10">
        <v>44.987941999999997</v>
      </c>
      <c r="T625" s="10">
        <v>-93.278040000000004</v>
      </c>
      <c r="X625" s="10" t="s">
        <v>29</v>
      </c>
      <c r="Y625" s="10">
        <f t="shared" si="9"/>
        <v>2021</v>
      </c>
    </row>
    <row r="626" spans="1:25" x14ac:dyDescent="0.25">
      <c r="A626" s="10" t="s">
        <v>2651</v>
      </c>
      <c r="B626" s="16">
        <v>44328</v>
      </c>
      <c r="C626" s="10" t="s">
        <v>2551</v>
      </c>
      <c r="D626" s="10" t="s">
        <v>23</v>
      </c>
      <c r="E626" s="45" t="s">
        <v>24</v>
      </c>
      <c r="F626" s="11" t="s">
        <v>25</v>
      </c>
      <c r="G626" s="10" t="s">
        <v>2723</v>
      </c>
      <c r="M626" s="10" t="s">
        <v>40</v>
      </c>
      <c r="N626" s="10" t="s">
        <v>28</v>
      </c>
      <c r="O626" s="10" t="s">
        <v>2722</v>
      </c>
      <c r="P626" s="10" t="s">
        <v>1290</v>
      </c>
      <c r="Q626" s="10" t="s">
        <v>2554</v>
      </c>
      <c r="R626" s="10">
        <v>55401</v>
      </c>
      <c r="S626" s="10">
        <v>44.989386000000003</v>
      </c>
      <c r="T626" s="10">
        <v>-93.278626000000003</v>
      </c>
      <c r="U626" s="10" t="s">
        <v>384</v>
      </c>
      <c r="X626" s="10" t="s">
        <v>29</v>
      </c>
      <c r="Y626" s="10">
        <f t="shared" si="9"/>
        <v>2021</v>
      </c>
    </row>
    <row r="627" spans="1:25" x14ac:dyDescent="0.25">
      <c r="A627" s="10" t="s">
        <v>2651</v>
      </c>
      <c r="B627" s="16">
        <v>44329</v>
      </c>
      <c r="C627" s="10" t="s">
        <v>511</v>
      </c>
      <c r="D627" s="10" t="s">
        <v>155</v>
      </c>
      <c r="E627" s="45" t="s">
        <v>84</v>
      </c>
      <c r="F627" s="11" t="s">
        <v>25</v>
      </c>
      <c r="G627" s="10" t="s">
        <v>2724</v>
      </c>
      <c r="J627" s="61">
        <v>8</v>
      </c>
      <c r="K627" s="76"/>
      <c r="N627" s="10" t="s">
        <v>2507</v>
      </c>
      <c r="O627" s="10" t="s">
        <v>2725</v>
      </c>
      <c r="P627" s="10" t="s">
        <v>1331</v>
      </c>
      <c r="Q627" s="10" t="s">
        <v>735</v>
      </c>
      <c r="R627" s="10">
        <v>55102</v>
      </c>
      <c r="S627" s="10">
        <v>44.946106</v>
      </c>
      <c r="T627" s="10">
        <v>-93.094076999999999</v>
      </c>
      <c r="U627" s="10" t="s">
        <v>384</v>
      </c>
      <c r="X627" s="10" t="s">
        <v>29</v>
      </c>
      <c r="Y627" s="10">
        <f t="shared" si="9"/>
        <v>2021</v>
      </c>
    </row>
    <row r="628" spans="1:25" x14ac:dyDescent="0.25">
      <c r="A628" s="22" t="s">
        <v>2651</v>
      </c>
      <c r="B628" s="16">
        <v>44333</v>
      </c>
      <c r="C628" s="11" t="s">
        <v>2820</v>
      </c>
      <c r="D628" s="10" t="s">
        <v>147</v>
      </c>
      <c r="E628" s="10" t="s">
        <v>131</v>
      </c>
      <c r="F628" s="11" t="s">
        <v>25</v>
      </c>
      <c r="G628" s="10" t="s">
        <v>2832</v>
      </c>
      <c r="H628" s="10" t="s">
        <v>1989</v>
      </c>
      <c r="I628" s="96"/>
      <c r="J628" s="61">
        <v>45</v>
      </c>
      <c r="K628" s="76"/>
      <c r="M628" s="10" t="s">
        <v>2831</v>
      </c>
      <c r="N628" s="10" t="s">
        <v>33</v>
      </c>
      <c r="O628" s="46" t="s">
        <v>2821</v>
      </c>
      <c r="P628" s="46" t="s">
        <v>2822</v>
      </c>
      <c r="Q628" s="10" t="s">
        <v>2823</v>
      </c>
      <c r="R628" s="10">
        <v>56537</v>
      </c>
      <c r="S628" s="46">
        <v>46.303581000000001</v>
      </c>
      <c r="T628" s="46">
        <v>-96.095241999999999</v>
      </c>
      <c r="W628" s="92"/>
      <c r="X628" s="10" t="s">
        <v>71</v>
      </c>
      <c r="Y628" s="10">
        <f t="shared" si="9"/>
        <v>2021</v>
      </c>
    </row>
    <row r="629" spans="1:25" x14ac:dyDescent="0.25">
      <c r="A629" s="10" t="s">
        <v>2651</v>
      </c>
      <c r="B629" s="16">
        <v>44337</v>
      </c>
      <c r="C629" s="10" t="s">
        <v>2726</v>
      </c>
      <c r="D629" s="10" t="s">
        <v>111</v>
      </c>
      <c r="E629" s="58" t="s">
        <v>112</v>
      </c>
      <c r="F629" s="11" t="s">
        <v>25</v>
      </c>
      <c r="G629" s="10" t="s">
        <v>2731</v>
      </c>
      <c r="H629" s="10" t="s">
        <v>1989</v>
      </c>
      <c r="I629" s="92">
        <v>30268600</v>
      </c>
      <c r="J629" s="61">
        <v>57</v>
      </c>
      <c r="L629" s="61">
        <v>87000</v>
      </c>
      <c r="M629" s="20" t="s">
        <v>2509</v>
      </c>
      <c r="N629" s="10" t="s">
        <v>33</v>
      </c>
      <c r="O629" s="10" t="s">
        <v>2727</v>
      </c>
      <c r="P629" s="10" t="s">
        <v>2728</v>
      </c>
      <c r="Q629" s="10" t="s">
        <v>2729</v>
      </c>
      <c r="R629" s="10">
        <v>56345</v>
      </c>
      <c r="S629" s="10">
        <v>45.980055</v>
      </c>
      <c r="T629" s="10">
        <v>-94.245867000000004</v>
      </c>
      <c r="U629" s="10" t="s">
        <v>2133</v>
      </c>
      <c r="V629" s="10" t="s">
        <v>2730</v>
      </c>
      <c r="W629" s="10">
        <v>785600</v>
      </c>
      <c r="X629" s="10" t="s">
        <v>71</v>
      </c>
      <c r="Y629" s="10">
        <f t="shared" si="9"/>
        <v>2021</v>
      </c>
    </row>
    <row r="630" spans="1:25" x14ac:dyDescent="0.25">
      <c r="A630" s="22" t="s">
        <v>2651</v>
      </c>
      <c r="B630" s="126">
        <v>44340</v>
      </c>
      <c r="C630" s="125" t="s">
        <v>2824</v>
      </c>
      <c r="D630" s="125" t="s">
        <v>102</v>
      </c>
      <c r="E630" s="10" t="s">
        <v>59</v>
      </c>
      <c r="F630" s="11" t="s">
        <v>25</v>
      </c>
      <c r="G630" s="10" t="s">
        <v>2833</v>
      </c>
      <c r="H630" s="10" t="s">
        <v>26</v>
      </c>
      <c r="I630" s="96">
        <v>1300000</v>
      </c>
      <c r="J630" s="93"/>
      <c r="M630" s="10" t="s">
        <v>282</v>
      </c>
      <c r="N630" s="10" t="s">
        <v>104</v>
      </c>
      <c r="O630" s="23" t="s">
        <v>2825</v>
      </c>
      <c r="Q630" s="180" t="s">
        <v>2826</v>
      </c>
      <c r="R630" s="46">
        <v>55121</v>
      </c>
      <c r="S630" s="46">
        <v>44.834105999999998</v>
      </c>
      <c r="T630" s="46">
        <v>-93.118352999999999</v>
      </c>
      <c r="V630" s="119"/>
      <c r="W630" s="93"/>
      <c r="X630" s="10" t="s">
        <v>29</v>
      </c>
      <c r="Y630" s="10">
        <f t="shared" si="9"/>
        <v>2021</v>
      </c>
    </row>
    <row r="631" spans="1:25" x14ac:dyDescent="0.25">
      <c r="A631" s="10" t="s">
        <v>2651</v>
      </c>
      <c r="B631" s="16">
        <v>44346</v>
      </c>
      <c r="C631" s="10" t="s">
        <v>1623</v>
      </c>
      <c r="D631" s="10" t="s">
        <v>23</v>
      </c>
      <c r="E631" s="66" t="s">
        <v>24</v>
      </c>
      <c r="F631" s="11" t="s">
        <v>25</v>
      </c>
      <c r="G631" s="10" t="s">
        <v>2735</v>
      </c>
      <c r="H631" s="10" t="s">
        <v>1880</v>
      </c>
      <c r="J631" s="61">
        <v>60</v>
      </c>
      <c r="K631" s="76"/>
      <c r="L631" s="61">
        <v>13000</v>
      </c>
      <c r="M631" s="10" t="s">
        <v>2732</v>
      </c>
      <c r="N631" s="10" t="s">
        <v>28</v>
      </c>
      <c r="O631" s="10" t="s">
        <v>2733</v>
      </c>
      <c r="P631" s="10" t="s">
        <v>1290</v>
      </c>
      <c r="Q631" s="10" t="s">
        <v>2734</v>
      </c>
      <c r="R631" s="10">
        <v>55414</v>
      </c>
      <c r="S631" s="10">
        <v>44.988236999999998</v>
      </c>
      <c r="T631" s="10">
        <v>-93.256198999999995</v>
      </c>
      <c r="U631" s="10" t="s">
        <v>384</v>
      </c>
      <c r="X631" s="10" t="s">
        <v>29</v>
      </c>
      <c r="Y631" s="10">
        <f t="shared" si="9"/>
        <v>2021</v>
      </c>
    </row>
    <row r="632" spans="1:25" s="76" customFormat="1" x14ac:dyDescent="0.25">
      <c r="A632" s="10" t="s">
        <v>2651</v>
      </c>
      <c r="B632" s="16">
        <v>44348</v>
      </c>
      <c r="C632" s="10" t="s">
        <v>2736</v>
      </c>
      <c r="D632" s="10" t="s">
        <v>23</v>
      </c>
      <c r="E632" s="66" t="s">
        <v>24</v>
      </c>
      <c r="F632" s="11" t="s">
        <v>25</v>
      </c>
      <c r="G632" s="10" t="s">
        <v>2739</v>
      </c>
      <c r="H632" s="10"/>
      <c r="I632" s="92"/>
      <c r="J632" s="61">
        <v>28</v>
      </c>
      <c r="K632" s="10"/>
      <c r="L632" s="61"/>
      <c r="M632" s="10" t="s">
        <v>40</v>
      </c>
      <c r="N632" s="10" t="s">
        <v>28</v>
      </c>
      <c r="O632" s="10" t="s">
        <v>2737</v>
      </c>
      <c r="P632" s="10" t="s">
        <v>1272</v>
      </c>
      <c r="Q632" s="10" t="s">
        <v>2738</v>
      </c>
      <c r="R632" s="10">
        <v>55426</v>
      </c>
      <c r="S632" s="10">
        <v>44.969523000000002</v>
      </c>
      <c r="T632" s="10">
        <v>-93.361908999999997</v>
      </c>
      <c r="U632" s="10" t="s">
        <v>384</v>
      </c>
      <c r="V632" s="10"/>
      <c r="W632" s="10"/>
      <c r="X632" s="10" t="s">
        <v>29</v>
      </c>
      <c r="Y632" s="10">
        <f t="shared" si="9"/>
        <v>2021</v>
      </c>
    </row>
    <row r="633" spans="1:25" s="76" customFormat="1" x14ac:dyDescent="0.25">
      <c r="A633" s="10" t="s">
        <v>2651</v>
      </c>
      <c r="B633" s="16">
        <v>44354</v>
      </c>
      <c r="C633" s="10" t="s">
        <v>2740</v>
      </c>
      <c r="D633" s="10" t="s">
        <v>57</v>
      </c>
      <c r="E633" s="57" t="s">
        <v>59</v>
      </c>
      <c r="F633" s="11" t="s">
        <v>25</v>
      </c>
      <c r="G633" s="10" t="s">
        <v>3540</v>
      </c>
      <c r="H633" s="10" t="s">
        <v>2741</v>
      </c>
      <c r="I633" s="92"/>
      <c r="J633" s="61"/>
      <c r="K633" s="10"/>
      <c r="L633" s="61">
        <v>43300</v>
      </c>
      <c r="M633" s="10"/>
      <c r="N633" s="10" t="s">
        <v>214</v>
      </c>
      <c r="O633" s="10" t="s">
        <v>2742</v>
      </c>
      <c r="P633" s="10" t="s">
        <v>2743</v>
      </c>
      <c r="Q633" s="10" t="s">
        <v>2744</v>
      </c>
      <c r="R633" s="10">
        <v>55044</v>
      </c>
      <c r="S633" s="10">
        <v>44.633420999999998</v>
      </c>
      <c r="T633" s="10">
        <v>-93.258120000000005</v>
      </c>
      <c r="U633" s="10"/>
      <c r="V633" s="10"/>
      <c r="W633" s="10"/>
      <c r="X633" s="10" t="s">
        <v>29</v>
      </c>
      <c r="Y633" s="10">
        <f t="shared" si="9"/>
        <v>2021</v>
      </c>
    </row>
    <row r="634" spans="1:25" s="76" customFormat="1" x14ac:dyDescent="0.25">
      <c r="A634" s="10" t="s">
        <v>2651</v>
      </c>
      <c r="B634" s="16">
        <v>44355</v>
      </c>
      <c r="C634" s="10" t="s">
        <v>2745</v>
      </c>
      <c r="D634" s="10" t="s">
        <v>206</v>
      </c>
      <c r="E634" s="66" t="s">
        <v>84</v>
      </c>
      <c r="F634" s="11" t="s">
        <v>25</v>
      </c>
      <c r="G634" s="10" t="s">
        <v>2748</v>
      </c>
      <c r="H634" s="10" t="s">
        <v>1884</v>
      </c>
      <c r="I634" s="92"/>
      <c r="J634" s="61"/>
      <c r="K634" s="10"/>
      <c r="L634" s="61">
        <v>15000</v>
      </c>
      <c r="M634" s="10" t="s">
        <v>2148</v>
      </c>
      <c r="N634" s="10" t="s">
        <v>51</v>
      </c>
      <c r="O634" s="10" t="s">
        <v>2746</v>
      </c>
      <c r="P634" s="10" t="s">
        <v>1285</v>
      </c>
      <c r="Q634" s="10" t="s">
        <v>2747</v>
      </c>
      <c r="R634" s="10">
        <v>55126</v>
      </c>
      <c r="S634" s="10">
        <v>45.080342000000002</v>
      </c>
      <c r="T634" s="10">
        <v>-93.143441999999993</v>
      </c>
      <c r="U634" s="10"/>
      <c r="V634" s="10"/>
      <c r="W634" s="10"/>
      <c r="X634" s="10" t="s">
        <v>29</v>
      </c>
      <c r="Y634" s="10">
        <f t="shared" si="9"/>
        <v>2021</v>
      </c>
    </row>
    <row r="635" spans="1:25" s="76" customFormat="1" x14ac:dyDescent="0.25">
      <c r="A635" s="22" t="s">
        <v>2651</v>
      </c>
      <c r="B635" s="191">
        <v>44362</v>
      </c>
      <c r="C635" s="192" t="s">
        <v>3013</v>
      </c>
      <c r="D635" s="192" t="s">
        <v>35</v>
      </c>
      <c r="E635" s="179" t="s">
        <v>24</v>
      </c>
      <c r="F635" s="11" t="s">
        <v>25</v>
      </c>
      <c r="G635" s="22" t="s">
        <v>3016</v>
      </c>
      <c r="H635" s="22" t="s">
        <v>1989</v>
      </c>
      <c r="I635" s="241">
        <v>15944538.810000001</v>
      </c>
      <c r="J635" s="136">
        <v>20</v>
      </c>
      <c r="K635" s="10"/>
      <c r="L635" s="26"/>
      <c r="M635" s="49" t="s">
        <v>32</v>
      </c>
      <c r="N635" s="22" t="s">
        <v>33</v>
      </c>
      <c r="O635" s="28" t="s">
        <v>3014</v>
      </c>
      <c r="P635" s="22"/>
      <c r="Q635" s="22" t="s">
        <v>3015</v>
      </c>
      <c r="R635" s="179">
        <v>55344</v>
      </c>
      <c r="S635" s="179">
        <v>44.850563000000001</v>
      </c>
      <c r="T635" s="179">
        <v>-93.440428999999995</v>
      </c>
      <c r="U635" s="22" t="s">
        <v>2133</v>
      </c>
      <c r="V635" s="22" t="s">
        <v>1316</v>
      </c>
      <c r="W635" s="39">
        <v>175000</v>
      </c>
      <c r="X635" s="179" t="s">
        <v>29</v>
      </c>
      <c r="Y635" s="10">
        <f t="shared" si="9"/>
        <v>2021</v>
      </c>
    </row>
    <row r="636" spans="1:25" s="76" customFormat="1" x14ac:dyDescent="0.25">
      <c r="A636" s="10" t="s">
        <v>2651</v>
      </c>
      <c r="B636" s="16">
        <v>44368</v>
      </c>
      <c r="C636" s="10" t="s">
        <v>2749</v>
      </c>
      <c r="D636" s="10" t="s">
        <v>82</v>
      </c>
      <c r="E636" s="57" t="s">
        <v>290</v>
      </c>
      <c r="F636" s="11" t="s">
        <v>25</v>
      </c>
      <c r="G636" s="10" t="s">
        <v>2753</v>
      </c>
      <c r="H636" s="10" t="s">
        <v>1989</v>
      </c>
      <c r="I636" s="92">
        <v>12000000</v>
      </c>
      <c r="J636" s="61">
        <v>22</v>
      </c>
      <c r="K636" s="10"/>
      <c r="L636" s="61"/>
      <c r="M636" s="20" t="s">
        <v>2509</v>
      </c>
      <c r="N636" s="10" t="s">
        <v>33</v>
      </c>
      <c r="O636" s="10" t="s">
        <v>2750</v>
      </c>
      <c r="P636" s="10" t="s">
        <v>1437</v>
      </c>
      <c r="Q636" s="10" t="s">
        <v>2751</v>
      </c>
      <c r="R636" s="10">
        <v>56367</v>
      </c>
      <c r="S636" s="10">
        <v>45.763693000000004</v>
      </c>
      <c r="T636" s="10">
        <v>-94.227548999999996</v>
      </c>
      <c r="U636" s="10" t="s">
        <v>2133</v>
      </c>
      <c r="V636" s="10" t="s">
        <v>2752</v>
      </c>
      <c r="W636" s="10">
        <v>475000</v>
      </c>
      <c r="X636" s="10" t="s">
        <v>71</v>
      </c>
      <c r="Y636" s="10">
        <f t="shared" si="9"/>
        <v>2021</v>
      </c>
    </row>
    <row r="637" spans="1:25" s="76" customFormat="1" x14ac:dyDescent="0.25">
      <c r="A637" s="10" t="s">
        <v>2651</v>
      </c>
      <c r="B637" s="16">
        <v>44369</v>
      </c>
      <c r="C637" s="10" t="s">
        <v>2754</v>
      </c>
      <c r="D637" s="10" t="s">
        <v>155</v>
      </c>
      <c r="E637" s="66" t="s">
        <v>84</v>
      </c>
      <c r="F637" s="11" t="s">
        <v>25</v>
      </c>
      <c r="G637" s="10" t="s">
        <v>2757</v>
      </c>
      <c r="H637" s="10" t="s">
        <v>1927</v>
      </c>
      <c r="I637" s="92"/>
      <c r="J637" s="61"/>
      <c r="K637" s="10"/>
      <c r="L637" s="61">
        <v>7500</v>
      </c>
      <c r="M637" s="10" t="s">
        <v>67</v>
      </c>
      <c r="N637" s="10" t="s">
        <v>33</v>
      </c>
      <c r="O637" s="10" t="s">
        <v>2755</v>
      </c>
      <c r="P637" s="10" t="s">
        <v>1290</v>
      </c>
      <c r="Q637" s="10" t="s">
        <v>2756</v>
      </c>
      <c r="R637" s="10">
        <v>55108</v>
      </c>
      <c r="S637" s="10">
        <v>44.972453999999999</v>
      </c>
      <c r="T637" s="10">
        <v>-93.161277999999996</v>
      </c>
      <c r="U637" s="10"/>
      <c r="V637" s="10"/>
      <c r="W637" s="10"/>
      <c r="X637" s="10" t="s">
        <v>29</v>
      </c>
      <c r="Y637" s="10">
        <f t="shared" si="9"/>
        <v>2021</v>
      </c>
    </row>
    <row r="638" spans="1:25" s="76" customFormat="1" x14ac:dyDescent="0.25">
      <c r="A638" s="10" t="s">
        <v>2651</v>
      </c>
      <c r="B638" s="197">
        <v>44370</v>
      </c>
      <c r="C638" s="229" t="s">
        <v>3118</v>
      </c>
      <c r="D638" s="229" t="s">
        <v>1540</v>
      </c>
      <c r="E638" s="229" t="s">
        <v>576</v>
      </c>
      <c r="F638" s="11" t="s">
        <v>25</v>
      </c>
      <c r="G638" s="195" t="s">
        <v>3121</v>
      </c>
      <c r="H638" s="229"/>
      <c r="I638" s="237">
        <v>750000</v>
      </c>
      <c r="J638" s="202">
        <v>70</v>
      </c>
      <c r="K638" s="10"/>
      <c r="L638" s="202">
        <v>10000</v>
      </c>
      <c r="M638" s="229" t="s">
        <v>67</v>
      </c>
      <c r="N638" s="229" t="s">
        <v>33</v>
      </c>
      <c r="O638" s="203" t="s">
        <v>3119</v>
      </c>
      <c r="P638" s="229" t="s">
        <v>3280</v>
      </c>
      <c r="Q638" s="229" t="s">
        <v>3120</v>
      </c>
      <c r="R638" s="229">
        <v>56649</v>
      </c>
      <c r="S638" s="229">
        <v>48.57414</v>
      </c>
      <c r="T638" s="229">
        <v>-93.40746</v>
      </c>
      <c r="U638" s="229" t="s">
        <v>2133</v>
      </c>
      <c r="V638" s="204" t="s">
        <v>600</v>
      </c>
      <c r="W638" s="201">
        <v>122084</v>
      </c>
      <c r="X638" s="229" t="s">
        <v>65</v>
      </c>
      <c r="Y638" s="10">
        <f t="shared" si="9"/>
        <v>2021</v>
      </c>
    </row>
    <row r="639" spans="1:25" s="76" customFormat="1" x14ac:dyDescent="0.25">
      <c r="A639" s="10" t="s">
        <v>2651</v>
      </c>
      <c r="B639" s="234">
        <v>44371</v>
      </c>
      <c r="C639" s="229" t="s">
        <v>3122</v>
      </c>
      <c r="D639" s="195" t="s">
        <v>35</v>
      </c>
      <c r="E639" s="229" t="s">
        <v>24</v>
      </c>
      <c r="F639" s="11" t="s">
        <v>25</v>
      </c>
      <c r="G639" s="229" t="s">
        <v>3126</v>
      </c>
      <c r="H639" s="229" t="s">
        <v>3123</v>
      </c>
      <c r="I639" s="200">
        <v>4000000</v>
      </c>
      <c r="J639" s="199"/>
      <c r="K639" s="10"/>
      <c r="L639" s="199">
        <v>42000</v>
      </c>
      <c r="M639" s="229" t="s">
        <v>1944</v>
      </c>
      <c r="N639" s="229" t="s">
        <v>33</v>
      </c>
      <c r="O639" s="229" t="s">
        <v>3124</v>
      </c>
      <c r="P639" s="229" t="s">
        <v>3281</v>
      </c>
      <c r="Q639" s="229" t="s">
        <v>3125</v>
      </c>
      <c r="R639" s="229">
        <v>55344</v>
      </c>
      <c r="S639" s="229">
        <v>44.884805999999998</v>
      </c>
      <c r="T639" s="229">
        <v>-93.403298000000007</v>
      </c>
      <c r="U639" s="229"/>
      <c r="V639" s="229"/>
      <c r="W639" s="229"/>
      <c r="X639" s="229" t="s">
        <v>29</v>
      </c>
      <c r="Y639" s="10">
        <f t="shared" ref="Y639:Y702" si="10">YEAR(B639)</f>
        <v>2021</v>
      </c>
    </row>
    <row r="640" spans="1:25" s="46" customFormat="1" x14ac:dyDescent="0.25">
      <c r="A640" s="10" t="s">
        <v>2651</v>
      </c>
      <c r="B640" s="16">
        <v>44376</v>
      </c>
      <c r="C640" s="10" t="s">
        <v>2758</v>
      </c>
      <c r="D640" s="10" t="s">
        <v>320</v>
      </c>
      <c r="E640" s="66" t="s">
        <v>59</v>
      </c>
      <c r="F640" s="11" t="s">
        <v>25</v>
      </c>
      <c r="G640" s="10" t="s">
        <v>2762</v>
      </c>
      <c r="H640" s="10" t="s">
        <v>1989</v>
      </c>
      <c r="I640" s="92"/>
      <c r="J640" s="61">
        <v>35</v>
      </c>
      <c r="K640" s="10"/>
      <c r="L640" s="61">
        <v>52000</v>
      </c>
      <c r="M640" s="10" t="s">
        <v>2247</v>
      </c>
      <c r="N640" s="10" t="s">
        <v>33</v>
      </c>
      <c r="O640" s="10" t="s">
        <v>2759</v>
      </c>
      <c r="P640" s="10" t="s">
        <v>1285</v>
      </c>
      <c r="Q640" s="10" t="s">
        <v>2760</v>
      </c>
      <c r="R640" s="10">
        <v>55033</v>
      </c>
      <c r="S640" s="10">
        <v>44.717965</v>
      </c>
      <c r="T640" s="10">
        <v>-92.835835000000003</v>
      </c>
      <c r="U640" s="10" t="s">
        <v>2133</v>
      </c>
      <c r="V640" s="10" t="s">
        <v>2761</v>
      </c>
      <c r="W640" s="10"/>
      <c r="X640" s="10" t="s">
        <v>29</v>
      </c>
      <c r="Y640" s="10">
        <f t="shared" si="10"/>
        <v>2021</v>
      </c>
    </row>
    <row r="641" spans="1:25" s="76" customFormat="1" x14ac:dyDescent="0.25">
      <c r="A641" s="10" t="s">
        <v>2651</v>
      </c>
      <c r="B641" s="16">
        <v>44376</v>
      </c>
      <c r="C641" s="10" t="s">
        <v>2763</v>
      </c>
      <c r="D641" s="10" t="s">
        <v>2356</v>
      </c>
      <c r="E641" s="66" t="s">
        <v>24</v>
      </c>
      <c r="F641" s="11" t="s">
        <v>25</v>
      </c>
      <c r="G641" s="10" t="s">
        <v>2764</v>
      </c>
      <c r="H641" s="10" t="s">
        <v>1884</v>
      </c>
      <c r="I641" s="92"/>
      <c r="J641" s="61"/>
      <c r="K641" s="10"/>
      <c r="L641" s="61">
        <v>36000</v>
      </c>
      <c r="M641" s="10" t="s">
        <v>566</v>
      </c>
      <c r="N641" s="10" t="s">
        <v>3371</v>
      </c>
      <c r="O641" s="10" t="s">
        <v>2765</v>
      </c>
      <c r="P641" s="10" t="s">
        <v>1290</v>
      </c>
      <c r="Q641" s="10" t="s">
        <v>2766</v>
      </c>
      <c r="R641" s="10">
        <v>55416</v>
      </c>
      <c r="S641" s="10">
        <v>44.967460000000003</v>
      </c>
      <c r="T641" s="10">
        <v>-93.344623999999996</v>
      </c>
      <c r="U641" s="10"/>
      <c r="V641" s="10"/>
      <c r="W641" s="10"/>
      <c r="X641" s="10" t="s">
        <v>29</v>
      </c>
      <c r="Y641" s="10">
        <f t="shared" si="10"/>
        <v>2021</v>
      </c>
    </row>
    <row r="642" spans="1:25" s="76" customFormat="1" x14ac:dyDescent="0.25">
      <c r="A642" s="22" t="s">
        <v>2651</v>
      </c>
      <c r="B642" s="16">
        <v>44376</v>
      </c>
      <c r="C642" s="11" t="s">
        <v>2827</v>
      </c>
      <c r="D642" s="10" t="s">
        <v>54</v>
      </c>
      <c r="E642" s="10" t="s">
        <v>24</v>
      </c>
      <c r="F642" s="11" t="s">
        <v>25</v>
      </c>
      <c r="G642" s="10" t="s">
        <v>2834</v>
      </c>
      <c r="H642" s="10" t="s">
        <v>2092</v>
      </c>
      <c r="I642" s="96">
        <v>10775000</v>
      </c>
      <c r="J642" s="61">
        <v>92</v>
      </c>
      <c r="L642" s="61">
        <v>120000</v>
      </c>
      <c r="M642" s="10" t="s">
        <v>1944</v>
      </c>
      <c r="N642" s="10" t="s">
        <v>33</v>
      </c>
      <c r="O642" s="10" t="s">
        <v>2828</v>
      </c>
      <c r="P642" s="10" t="s">
        <v>2118</v>
      </c>
      <c r="Q642" s="10" t="s">
        <v>2829</v>
      </c>
      <c r="R642" s="10">
        <v>55428</v>
      </c>
      <c r="S642" s="10">
        <v>45.092770999999999</v>
      </c>
      <c r="T642" s="10">
        <v>-93.393868999999995</v>
      </c>
      <c r="U642" s="10" t="s">
        <v>2133</v>
      </c>
      <c r="V642" s="10" t="s">
        <v>2830</v>
      </c>
      <c r="W642" s="96">
        <f>175000+400000</f>
        <v>575000</v>
      </c>
      <c r="X642" s="10" t="s">
        <v>29</v>
      </c>
      <c r="Y642" s="10">
        <f t="shared" si="10"/>
        <v>2021</v>
      </c>
    </row>
    <row r="643" spans="1:25" s="76" customFormat="1" x14ac:dyDescent="0.25">
      <c r="A643" s="10" t="s">
        <v>2651</v>
      </c>
      <c r="B643" s="16">
        <v>44377</v>
      </c>
      <c r="C643" s="10" t="s">
        <v>2767</v>
      </c>
      <c r="D643" s="10" t="s">
        <v>155</v>
      </c>
      <c r="E643" s="57" t="s">
        <v>84</v>
      </c>
      <c r="F643" s="11" t="s">
        <v>25</v>
      </c>
      <c r="G643" s="10" t="s">
        <v>2770</v>
      </c>
      <c r="H643" s="10"/>
      <c r="I643" s="92"/>
      <c r="J643" s="61">
        <v>12</v>
      </c>
      <c r="K643" s="10"/>
      <c r="L643" s="61"/>
      <c r="M643" s="10" t="s">
        <v>40</v>
      </c>
      <c r="N643" s="10" t="s">
        <v>28</v>
      </c>
      <c r="O643" s="10" t="s">
        <v>2768</v>
      </c>
      <c r="P643" s="10" t="s">
        <v>1290</v>
      </c>
      <c r="Q643" s="10" t="s">
        <v>2769</v>
      </c>
      <c r="R643" s="10">
        <v>55102</v>
      </c>
      <c r="S643" s="10">
        <v>44.946106</v>
      </c>
      <c r="T643" s="10">
        <v>-93.094076999999999</v>
      </c>
      <c r="U643" s="10" t="s">
        <v>384</v>
      </c>
      <c r="V643" s="10"/>
      <c r="W643" s="10"/>
      <c r="X643" s="10" t="s">
        <v>29</v>
      </c>
      <c r="Y643" s="10">
        <f t="shared" si="10"/>
        <v>2021</v>
      </c>
    </row>
    <row r="644" spans="1:25" s="76" customFormat="1" x14ac:dyDescent="0.25">
      <c r="A644" s="22" t="s">
        <v>2839</v>
      </c>
      <c r="B644" s="131">
        <v>44378</v>
      </c>
      <c r="C644" s="132" t="s">
        <v>2840</v>
      </c>
      <c r="D644" s="132" t="s">
        <v>280</v>
      </c>
      <c r="E644" s="76" t="s">
        <v>24</v>
      </c>
      <c r="F644" s="11" t="s">
        <v>25</v>
      </c>
      <c r="G644" s="76" t="s">
        <v>2843</v>
      </c>
      <c r="H644" s="10" t="s">
        <v>1989</v>
      </c>
      <c r="I644" s="96">
        <v>3150000</v>
      </c>
      <c r="J644" s="93"/>
      <c r="L644" s="61">
        <v>45600</v>
      </c>
      <c r="M644" s="10" t="s">
        <v>2549</v>
      </c>
      <c r="N644" s="10" t="s">
        <v>33</v>
      </c>
      <c r="O644" s="23" t="s">
        <v>2841</v>
      </c>
      <c r="P644" s="10"/>
      <c r="Q644" s="10" t="s">
        <v>2842</v>
      </c>
      <c r="R644" s="10">
        <v>55449</v>
      </c>
      <c r="S644" s="10">
        <v>45.158138999999998</v>
      </c>
      <c r="T644" s="10">
        <v>-93.183931000000001</v>
      </c>
      <c r="U644" s="10"/>
      <c r="V644" s="127"/>
      <c r="W644" s="93"/>
      <c r="X644" s="76" t="s">
        <v>29</v>
      </c>
      <c r="Y644" s="10">
        <f t="shared" si="10"/>
        <v>2021</v>
      </c>
    </row>
    <row r="645" spans="1:25" s="76" customFormat="1" x14ac:dyDescent="0.25">
      <c r="A645" s="22" t="s">
        <v>2839</v>
      </c>
      <c r="B645" s="131">
        <v>44379</v>
      </c>
      <c r="C645" s="132" t="s">
        <v>2844</v>
      </c>
      <c r="D645" s="132" t="s">
        <v>278</v>
      </c>
      <c r="E645" s="76" t="s">
        <v>24</v>
      </c>
      <c r="F645" s="11" t="s">
        <v>25</v>
      </c>
      <c r="G645" s="76" t="s">
        <v>2847</v>
      </c>
      <c r="H645" s="10"/>
      <c r="I645" s="96"/>
      <c r="J645" s="93"/>
      <c r="L645" s="61"/>
      <c r="M645" s="10" t="s">
        <v>2148</v>
      </c>
      <c r="N645" s="10" t="s">
        <v>51</v>
      </c>
      <c r="O645" s="23" t="s">
        <v>2845</v>
      </c>
      <c r="P645" s="10"/>
      <c r="Q645" s="10" t="s">
        <v>2846</v>
      </c>
      <c r="R645" s="10">
        <v>55435</v>
      </c>
      <c r="S645" s="10">
        <v>44.863930000000003</v>
      </c>
      <c r="T645" s="10">
        <v>-93.340879999999999</v>
      </c>
      <c r="U645" s="10"/>
      <c r="V645" s="127"/>
      <c r="W645" s="93"/>
      <c r="X645" s="76" t="s">
        <v>29</v>
      </c>
      <c r="Y645" s="10">
        <f t="shared" si="10"/>
        <v>2021</v>
      </c>
    </row>
    <row r="646" spans="1:25" s="22" customFormat="1" x14ac:dyDescent="0.25">
      <c r="A646" s="22" t="s">
        <v>2839</v>
      </c>
      <c r="B646" s="131">
        <v>44382</v>
      </c>
      <c r="C646" s="132" t="s">
        <v>2848</v>
      </c>
      <c r="D646" s="132" t="s">
        <v>190</v>
      </c>
      <c r="E646" s="76" t="s">
        <v>191</v>
      </c>
      <c r="F646" s="11" t="s">
        <v>25</v>
      </c>
      <c r="G646" s="76" t="s">
        <v>3420</v>
      </c>
      <c r="H646" s="10" t="s">
        <v>1957</v>
      </c>
      <c r="I646" s="96"/>
      <c r="J646" s="93"/>
      <c r="K646" s="76"/>
      <c r="L646" s="61">
        <v>80000</v>
      </c>
      <c r="M646" s="10" t="s">
        <v>266</v>
      </c>
      <c r="N646" s="10" t="s">
        <v>266</v>
      </c>
      <c r="O646" s="23" t="s">
        <v>2849</v>
      </c>
      <c r="P646" s="10"/>
      <c r="Q646" s="10" t="s">
        <v>2850</v>
      </c>
      <c r="R646" s="10">
        <v>55060</v>
      </c>
      <c r="S646" s="10">
        <v>44.081341999999999</v>
      </c>
      <c r="T646" s="10">
        <v>-93.266234999999995</v>
      </c>
      <c r="U646" s="10"/>
      <c r="V646" s="127"/>
      <c r="W646" s="61"/>
      <c r="X646" s="76" t="s">
        <v>58</v>
      </c>
      <c r="Y646" s="10">
        <f t="shared" si="10"/>
        <v>2021</v>
      </c>
    </row>
    <row r="647" spans="1:25" s="76" customFormat="1" x14ac:dyDescent="0.25">
      <c r="A647" s="22" t="s">
        <v>2839</v>
      </c>
      <c r="B647" s="162">
        <v>44385</v>
      </c>
      <c r="C647" s="181" t="s">
        <v>2851</v>
      </c>
      <c r="D647" s="76" t="s">
        <v>257</v>
      </c>
      <c r="E647" s="20" t="s">
        <v>76</v>
      </c>
      <c r="F647" s="11" t="s">
        <v>25</v>
      </c>
      <c r="G647" s="76" t="s">
        <v>2854</v>
      </c>
      <c r="H647" s="10" t="s">
        <v>2092</v>
      </c>
      <c r="I647" s="96"/>
      <c r="J647" s="93"/>
      <c r="L647" s="61">
        <v>7200</v>
      </c>
      <c r="M647" s="10" t="s">
        <v>113</v>
      </c>
      <c r="N647" s="10" t="s">
        <v>33</v>
      </c>
      <c r="O647" s="23" t="s">
        <v>2852</v>
      </c>
      <c r="P647" s="10"/>
      <c r="Q647" s="10" t="s">
        <v>2853</v>
      </c>
      <c r="R647" s="10">
        <v>55750</v>
      </c>
      <c r="S647" s="10">
        <v>47.522328000000002</v>
      </c>
      <c r="T647" s="10">
        <v>-92.173924999999997</v>
      </c>
      <c r="U647" s="10"/>
      <c r="V647" s="10"/>
      <c r="W647" s="92"/>
      <c r="X647" s="76" t="s">
        <v>65</v>
      </c>
      <c r="Y647" s="10">
        <f t="shared" si="10"/>
        <v>2021</v>
      </c>
    </row>
    <row r="648" spans="1:25" ht="15.75" x14ac:dyDescent="0.25">
      <c r="A648" s="22" t="s">
        <v>2839</v>
      </c>
      <c r="B648" s="210">
        <v>44389</v>
      </c>
      <c r="C648" s="89" t="s">
        <v>557</v>
      </c>
      <c r="D648" s="132" t="s">
        <v>345</v>
      </c>
      <c r="E648" s="76" t="s">
        <v>84</v>
      </c>
      <c r="F648" s="11" t="s">
        <v>25</v>
      </c>
      <c r="G648" s="76" t="s">
        <v>2857</v>
      </c>
      <c r="H648" s="10" t="s">
        <v>1989</v>
      </c>
      <c r="I648" s="96"/>
      <c r="J648" s="93"/>
      <c r="K648" s="76"/>
      <c r="L648" s="61">
        <v>35600</v>
      </c>
      <c r="M648" s="10" t="s">
        <v>2689</v>
      </c>
      <c r="N648" s="10" t="s">
        <v>33</v>
      </c>
      <c r="O648" s="23" t="s">
        <v>2855</v>
      </c>
      <c r="Q648" s="182" t="s">
        <v>2856</v>
      </c>
      <c r="R648" s="10">
        <v>55016</v>
      </c>
      <c r="S648" s="10">
        <v>44.819305</v>
      </c>
      <c r="T648" s="10">
        <v>-92.953259000000003</v>
      </c>
      <c r="V648" s="127"/>
      <c r="W648" s="61"/>
      <c r="X648" s="76" t="s">
        <v>29</v>
      </c>
      <c r="Y648" s="10">
        <f t="shared" si="10"/>
        <v>2021</v>
      </c>
    </row>
    <row r="649" spans="1:25" s="76" customFormat="1" x14ac:dyDescent="0.25">
      <c r="A649" s="22" t="s">
        <v>2839</v>
      </c>
      <c r="B649" s="131">
        <v>44390</v>
      </c>
      <c r="C649" s="132" t="s">
        <v>2858</v>
      </c>
      <c r="D649" s="132" t="s">
        <v>57</v>
      </c>
      <c r="E649" s="76" t="s">
        <v>59</v>
      </c>
      <c r="F649" s="11" t="s">
        <v>25</v>
      </c>
      <c r="G649" s="76" t="s">
        <v>2861</v>
      </c>
      <c r="H649" s="10" t="s">
        <v>1994</v>
      </c>
      <c r="I649" s="96">
        <v>5000000</v>
      </c>
      <c r="J649" s="93"/>
      <c r="K649" s="46"/>
      <c r="L649" s="61">
        <v>57000</v>
      </c>
      <c r="M649" s="10" t="s">
        <v>2549</v>
      </c>
      <c r="N649" s="10" t="s">
        <v>33</v>
      </c>
      <c r="O649" s="10" t="s">
        <v>2859</v>
      </c>
      <c r="P649" s="10" t="s">
        <v>2496</v>
      </c>
      <c r="Q649" s="10" t="s">
        <v>2860</v>
      </c>
      <c r="R649" s="10">
        <v>55044</v>
      </c>
      <c r="S649" s="10">
        <v>44.632413</v>
      </c>
      <c r="T649" s="10">
        <v>-93.256889999999999</v>
      </c>
      <c r="U649" s="10"/>
      <c r="V649" s="127"/>
      <c r="W649" s="61"/>
      <c r="X649" s="76" t="s">
        <v>29</v>
      </c>
      <c r="Y649" s="10">
        <f t="shared" si="10"/>
        <v>2021</v>
      </c>
    </row>
    <row r="650" spans="1:25" s="76" customFormat="1" x14ac:dyDescent="0.25">
      <c r="A650" s="22" t="s">
        <v>2839</v>
      </c>
      <c r="B650" s="131">
        <v>44390</v>
      </c>
      <c r="C650" s="132" t="s">
        <v>2858</v>
      </c>
      <c r="D650" s="132" t="s">
        <v>446</v>
      </c>
      <c r="E650" s="76" t="s">
        <v>254</v>
      </c>
      <c r="F650" s="11" t="s">
        <v>25</v>
      </c>
      <c r="G650" s="76" t="s">
        <v>2863</v>
      </c>
      <c r="H650" s="10" t="s">
        <v>1989</v>
      </c>
      <c r="I650" s="96">
        <v>5000000</v>
      </c>
      <c r="J650" s="93"/>
      <c r="K650" s="22"/>
      <c r="L650" s="61">
        <v>25000</v>
      </c>
      <c r="M650" s="10" t="s">
        <v>2549</v>
      </c>
      <c r="N650" s="10" t="s">
        <v>33</v>
      </c>
      <c r="O650" s="10" t="s">
        <v>2859</v>
      </c>
      <c r="P650" s="10" t="s">
        <v>2496</v>
      </c>
      <c r="Q650" s="10" t="s">
        <v>2862</v>
      </c>
      <c r="R650" s="10">
        <v>55350</v>
      </c>
      <c r="S650" s="123">
        <v>44.901072999999997</v>
      </c>
      <c r="T650" s="124">
        <v>-94.357286000000002</v>
      </c>
      <c r="U650" s="10"/>
      <c r="V650" s="127"/>
      <c r="W650" s="93"/>
      <c r="X650" s="76" t="s">
        <v>71</v>
      </c>
      <c r="Y650" s="10">
        <f t="shared" si="10"/>
        <v>2021</v>
      </c>
    </row>
    <row r="651" spans="1:25" s="76" customFormat="1" x14ac:dyDescent="0.25">
      <c r="A651" s="22" t="s">
        <v>2839</v>
      </c>
      <c r="B651" s="131">
        <v>44393</v>
      </c>
      <c r="C651" s="132" t="s">
        <v>2864</v>
      </c>
      <c r="D651" s="20" t="s">
        <v>2106</v>
      </c>
      <c r="E651" s="76" t="s">
        <v>91</v>
      </c>
      <c r="F651" s="11" t="s">
        <v>25</v>
      </c>
      <c r="G651" s="76" t="s">
        <v>2868</v>
      </c>
      <c r="H651" s="10" t="s">
        <v>2556</v>
      </c>
      <c r="I651" s="96"/>
      <c r="J651" s="93"/>
      <c r="L651" s="61">
        <v>316000</v>
      </c>
      <c r="M651" s="10" t="s">
        <v>2417</v>
      </c>
      <c r="N651" s="10" t="s">
        <v>169</v>
      </c>
      <c r="O651" s="23" t="s">
        <v>2865</v>
      </c>
      <c r="P651" s="10"/>
      <c r="Q651" s="10" t="s">
        <v>2866</v>
      </c>
      <c r="R651" s="10">
        <v>56301</v>
      </c>
      <c r="S651" s="10">
        <v>45.468361000000002</v>
      </c>
      <c r="T651" s="10">
        <v>-94.130050999999995</v>
      </c>
      <c r="U651" s="10" t="s">
        <v>2133</v>
      </c>
      <c r="V651" s="127"/>
      <c r="W651" s="183"/>
      <c r="X651" s="76" t="s">
        <v>71</v>
      </c>
      <c r="Y651" s="10">
        <f t="shared" si="10"/>
        <v>2021</v>
      </c>
    </row>
    <row r="652" spans="1:25" s="76" customFormat="1" x14ac:dyDescent="0.25">
      <c r="A652" s="22" t="s">
        <v>2839</v>
      </c>
      <c r="B652" s="162">
        <v>44393</v>
      </c>
      <c r="C652" s="11" t="s">
        <v>3982</v>
      </c>
      <c r="D652" s="76" t="s">
        <v>38</v>
      </c>
      <c r="E652" s="76" t="s">
        <v>24</v>
      </c>
      <c r="F652" s="11" t="s">
        <v>25</v>
      </c>
      <c r="G652" s="76" t="s">
        <v>2871</v>
      </c>
      <c r="H652" s="10" t="s">
        <v>26</v>
      </c>
      <c r="I652" s="92">
        <v>1600000</v>
      </c>
      <c r="J652" s="61"/>
      <c r="L652" s="61"/>
      <c r="M652" s="10" t="s">
        <v>67</v>
      </c>
      <c r="N652" s="10" t="s">
        <v>33</v>
      </c>
      <c r="O652" s="10" t="s">
        <v>2872</v>
      </c>
      <c r="P652" s="10"/>
      <c r="Q652" s="10" t="s">
        <v>2873</v>
      </c>
      <c r="R652" s="10">
        <v>55431</v>
      </c>
      <c r="S652" s="10">
        <v>44.835017999999998</v>
      </c>
      <c r="T652" s="10">
        <v>-93.298772</v>
      </c>
      <c r="U652" s="10"/>
      <c r="V652" s="10"/>
      <c r="W652" s="92"/>
      <c r="X652" s="76" t="s">
        <v>29</v>
      </c>
      <c r="Y652" s="10">
        <f t="shared" si="10"/>
        <v>2021</v>
      </c>
    </row>
    <row r="653" spans="1:25" s="76" customFormat="1" x14ac:dyDescent="0.25">
      <c r="A653" s="22" t="s">
        <v>2839</v>
      </c>
      <c r="B653" s="131">
        <v>44397</v>
      </c>
      <c r="C653" s="132" t="s">
        <v>2874</v>
      </c>
      <c r="D653" s="132" t="s">
        <v>23</v>
      </c>
      <c r="E653" s="76" t="s">
        <v>24</v>
      </c>
      <c r="F653" s="11" t="s">
        <v>25</v>
      </c>
      <c r="G653" s="76" t="s">
        <v>2876</v>
      </c>
      <c r="H653" s="10"/>
      <c r="I653" s="96"/>
      <c r="J653" s="93">
        <v>75</v>
      </c>
      <c r="L653" s="61"/>
      <c r="M653" s="10" t="s">
        <v>2313</v>
      </c>
      <c r="N653" s="10" t="s">
        <v>2507</v>
      </c>
      <c r="O653" s="23" t="s">
        <v>2875</v>
      </c>
      <c r="P653" s="10"/>
      <c r="Q653" s="10"/>
      <c r="R653" s="46">
        <v>55402</v>
      </c>
      <c r="S653" s="46">
        <v>44.975915000000001</v>
      </c>
      <c r="T653" s="46">
        <v>-93.271825000000007</v>
      </c>
      <c r="U653" s="10"/>
      <c r="V653" s="127"/>
      <c r="W653" s="93"/>
      <c r="X653" s="76" t="s">
        <v>29</v>
      </c>
      <c r="Y653" s="10">
        <f t="shared" si="10"/>
        <v>2021</v>
      </c>
    </row>
    <row r="654" spans="1:25" s="76" customFormat="1" x14ac:dyDescent="0.25">
      <c r="A654" s="22" t="s">
        <v>2839</v>
      </c>
      <c r="B654" s="131">
        <v>44404</v>
      </c>
      <c r="C654" s="132" t="s">
        <v>2877</v>
      </c>
      <c r="D654" s="132" t="s">
        <v>2878</v>
      </c>
      <c r="E654" s="76" t="s">
        <v>24</v>
      </c>
      <c r="F654" s="11" t="s">
        <v>25</v>
      </c>
      <c r="G654" s="76" t="s">
        <v>2880</v>
      </c>
      <c r="H654" s="10"/>
      <c r="I654" s="128"/>
      <c r="J654" s="93">
        <v>950</v>
      </c>
      <c r="L654" s="61"/>
      <c r="M654" s="10"/>
      <c r="N654" s="10" t="s">
        <v>214</v>
      </c>
      <c r="O654" s="23" t="s">
        <v>2879</v>
      </c>
      <c r="P654" s="10"/>
      <c r="Q654" s="10"/>
      <c r="R654" s="46">
        <v>55402</v>
      </c>
      <c r="S654" s="46">
        <v>44.975915000000001</v>
      </c>
      <c r="T654" s="46">
        <v>-93.271825000000007</v>
      </c>
      <c r="U654" s="10"/>
      <c r="V654" s="127"/>
      <c r="W654" s="93"/>
      <c r="X654" s="76" t="s">
        <v>29</v>
      </c>
      <c r="Y654" s="10">
        <f t="shared" si="10"/>
        <v>2021</v>
      </c>
    </row>
    <row r="655" spans="1:25" s="76" customFormat="1" ht="15.75" x14ac:dyDescent="0.25">
      <c r="A655" s="22" t="s">
        <v>2839</v>
      </c>
      <c r="B655" s="211">
        <v>44404</v>
      </c>
      <c r="C655" s="215" t="s">
        <v>2881</v>
      </c>
      <c r="D655" s="76" t="s">
        <v>42</v>
      </c>
      <c r="E655" s="76" t="s">
        <v>24</v>
      </c>
      <c r="F655" s="11" t="s">
        <v>25</v>
      </c>
      <c r="G655" s="76" t="s">
        <v>2884</v>
      </c>
      <c r="H655" s="10" t="s">
        <v>2177</v>
      </c>
      <c r="I655" s="96"/>
      <c r="J655" s="93">
        <v>60</v>
      </c>
      <c r="L655" s="61">
        <v>90000</v>
      </c>
      <c r="M655" s="10"/>
      <c r="N655" s="10" t="s">
        <v>52</v>
      </c>
      <c r="O655" s="23" t="s">
        <v>2882</v>
      </c>
      <c r="P655" s="10"/>
      <c r="Q655" s="184" t="s">
        <v>2883</v>
      </c>
      <c r="R655" s="46">
        <v>55447</v>
      </c>
      <c r="S655" s="46">
        <v>45.013899000000002</v>
      </c>
      <c r="T655" s="46">
        <v>-93.470203999999995</v>
      </c>
      <c r="U655" s="10"/>
      <c r="V655" s="10"/>
      <c r="W655" s="92"/>
      <c r="X655" s="76" t="s">
        <v>29</v>
      </c>
      <c r="Y655" s="10">
        <f t="shared" si="10"/>
        <v>2021</v>
      </c>
    </row>
    <row r="656" spans="1:25" s="76" customFormat="1" ht="18" x14ac:dyDescent="0.35">
      <c r="A656" s="22" t="s">
        <v>2839</v>
      </c>
      <c r="B656" s="131">
        <v>44405</v>
      </c>
      <c r="C656" s="10" t="s">
        <v>3348</v>
      </c>
      <c r="D656" s="132" t="s">
        <v>217</v>
      </c>
      <c r="E656" s="76" t="s">
        <v>24</v>
      </c>
      <c r="F656" s="11" t="s">
        <v>25</v>
      </c>
      <c r="G656" s="76" t="s">
        <v>2886</v>
      </c>
      <c r="H656" s="10"/>
      <c r="I656" s="96"/>
      <c r="J656" s="61"/>
      <c r="L656" s="61"/>
      <c r="M656" s="10"/>
      <c r="N656" s="10" t="s">
        <v>214</v>
      </c>
      <c r="O656" s="10" t="s">
        <v>2885</v>
      </c>
      <c r="P656" s="10"/>
      <c r="Q656" s="185"/>
      <c r="R656" s="46">
        <v>55423</v>
      </c>
      <c r="S656" s="46">
        <v>44.883298000000003</v>
      </c>
      <c r="T656" s="46">
        <v>-93.283001999999996</v>
      </c>
      <c r="U656" s="10"/>
      <c r="V656" s="10"/>
      <c r="W656" s="92"/>
      <c r="X656" s="76" t="s">
        <v>29</v>
      </c>
      <c r="Y656" s="10">
        <f t="shared" si="10"/>
        <v>2021</v>
      </c>
    </row>
    <row r="657" spans="1:25" s="76" customFormat="1" x14ac:dyDescent="0.25">
      <c r="A657" s="22" t="s">
        <v>2839</v>
      </c>
      <c r="B657" s="186">
        <v>44406</v>
      </c>
      <c r="C657" s="22" t="s">
        <v>2887</v>
      </c>
      <c r="D657" s="22" t="s">
        <v>2869</v>
      </c>
      <c r="E657" s="179" t="s">
        <v>24</v>
      </c>
      <c r="F657" s="11" t="s">
        <v>25</v>
      </c>
      <c r="G657" s="22" t="s">
        <v>4351</v>
      </c>
      <c r="H657" s="22" t="s">
        <v>1989</v>
      </c>
      <c r="I657" s="39"/>
      <c r="J657" s="136"/>
      <c r="K657" s="73"/>
      <c r="L657" s="26">
        <v>70000</v>
      </c>
      <c r="M657" s="22" t="s">
        <v>2511</v>
      </c>
      <c r="N657" s="22" t="s">
        <v>28</v>
      </c>
      <c r="O657" s="22" t="s">
        <v>2888</v>
      </c>
      <c r="P657" s="22" t="s">
        <v>1290</v>
      </c>
      <c r="Q657" s="22" t="s">
        <v>2889</v>
      </c>
      <c r="R657" s="179">
        <v>55413</v>
      </c>
      <c r="S657" s="179">
        <v>44.997231999999997</v>
      </c>
      <c r="T657" s="179">
        <v>-93.225153000000006</v>
      </c>
      <c r="U657" s="22" t="s">
        <v>384</v>
      </c>
      <c r="V657" s="22"/>
      <c r="W657" s="40"/>
      <c r="X657" s="22" t="s">
        <v>29</v>
      </c>
      <c r="Y657" s="10">
        <f t="shared" si="10"/>
        <v>2021</v>
      </c>
    </row>
    <row r="658" spans="1:25" s="76" customFormat="1" x14ac:dyDescent="0.25">
      <c r="A658" s="22" t="s">
        <v>2839</v>
      </c>
      <c r="B658" s="187">
        <v>44407</v>
      </c>
      <c r="C658" s="11" t="s">
        <v>2894</v>
      </c>
      <c r="D658" s="10" t="s">
        <v>42</v>
      </c>
      <c r="E658" s="46" t="s">
        <v>24</v>
      </c>
      <c r="F658" s="11" t="s">
        <v>25</v>
      </c>
      <c r="G658" s="10" t="s">
        <v>2990</v>
      </c>
      <c r="H658" s="10" t="s">
        <v>1957</v>
      </c>
      <c r="I658" s="96">
        <v>1915388.5</v>
      </c>
      <c r="J658" s="93">
        <v>54</v>
      </c>
      <c r="L658" s="61">
        <v>13500</v>
      </c>
      <c r="M658" s="10"/>
      <c r="N658" s="10" t="s">
        <v>28</v>
      </c>
      <c r="O658" s="10" t="s">
        <v>2895</v>
      </c>
      <c r="P658" s="10" t="s">
        <v>2118</v>
      </c>
      <c r="Q658" s="10" t="s">
        <v>2896</v>
      </c>
      <c r="R658" s="46">
        <v>55447</v>
      </c>
      <c r="S658" s="46">
        <v>45.000858999999998</v>
      </c>
      <c r="T658" s="46">
        <v>-93.465691000000007</v>
      </c>
      <c r="U658" s="10" t="s">
        <v>2133</v>
      </c>
      <c r="V658" s="10" t="s">
        <v>1316</v>
      </c>
      <c r="W658" s="96">
        <v>175000</v>
      </c>
      <c r="X658" s="10" t="s">
        <v>29</v>
      </c>
      <c r="Y658" s="10">
        <f t="shared" si="10"/>
        <v>2021</v>
      </c>
    </row>
    <row r="659" spans="1:25" s="76" customFormat="1" x14ac:dyDescent="0.25">
      <c r="A659" s="22" t="s">
        <v>2839</v>
      </c>
      <c r="B659" s="210">
        <v>44407</v>
      </c>
      <c r="C659" s="89" t="s">
        <v>2890</v>
      </c>
      <c r="D659" s="89" t="s">
        <v>23</v>
      </c>
      <c r="E659" s="76" t="s">
        <v>24</v>
      </c>
      <c r="F659" s="11" t="s">
        <v>25</v>
      </c>
      <c r="G659" s="76" t="s">
        <v>2893</v>
      </c>
      <c r="H659" s="95"/>
      <c r="I659" s="96"/>
      <c r="J659" s="93">
        <v>27</v>
      </c>
      <c r="K659" s="49"/>
      <c r="L659" s="61"/>
      <c r="M659" s="10" t="s">
        <v>2148</v>
      </c>
      <c r="N659" s="10" t="s">
        <v>51</v>
      </c>
      <c r="O659" s="10" t="s">
        <v>2891</v>
      </c>
      <c r="P659" s="10"/>
      <c r="Q659" s="10" t="s">
        <v>2892</v>
      </c>
      <c r="R659" s="46">
        <v>55402</v>
      </c>
      <c r="S659" s="46">
        <v>44.974808000000003</v>
      </c>
      <c r="T659" s="46">
        <v>-93.271446999999995</v>
      </c>
      <c r="U659" s="10"/>
      <c r="V659" s="10"/>
      <c r="W659" s="96"/>
      <c r="X659" s="76" t="s">
        <v>29</v>
      </c>
      <c r="Y659" s="10">
        <f t="shared" si="10"/>
        <v>2021</v>
      </c>
    </row>
    <row r="660" spans="1:25" s="76" customFormat="1" ht="18" x14ac:dyDescent="0.35">
      <c r="A660" s="22" t="s">
        <v>2839</v>
      </c>
      <c r="B660" s="131">
        <v>44411</v>
      </c>
      <c r="C660" s="132" t="s">
        <v>2897</v>
      </c>
      <c r="D660" s="132" t="s">
        <v>35</v>
      </c>
      <c r="E660" s="76" t="s">
        <v>24</v>
      </c>
      <c r="F660" s="11" t="s">
        <v>25</v>
      </c>
      <c r="G660" s="76" t="s">
        <v>2900</v>
      </c>
      <c r="H660" s="10"/>
      <c r="I660" s="96"/>
      <c r="J660" s="93">
        <v>500</v>
      </c>
      <c r="L660" s="61"/>
      <c r="M660" s="10" t="s">
        <v>127</v>
      </c>
      <c r="N660" s="10" t="s">
        <v>33</v>
      </c>
      <c r="O660" s="10" t="s">
        <v>2898</v>
      </c>
      <c r="P660" s="10"/>
      <c r="Q660" s="185" t="s">
        <v>2899</v>
      </c>
      <c r="R660" s="46">
        <v>55344</v>
      </c>
      <c r="S660" s="46">
        <v>44.870151999999997</v>
      </c>
      <c r="T660" s="46">
        <v>-93.401229999999998</v>
      </c>
      <c r="U660" s="10"/>
      <c r="V660" s="10"/>
      <c r="W660" s="96"/>
      <c r="X660" s="76" t="s">
        <v>29</v>
      </c>
      <c r="Y660" s="10">
        <f t="shared" si="10"/>
        <v>2021</v>
      </c>
    </row>
    <row r="661" spans="1:25" s="76" customFormat="1" x14ac:dyDescent="0.25">
      <c r="A661" s="22" t="s">
        <v>2839</v>
      </c>
      <c r="B661" s="162">
        <v>44412</v>
      </c>
      <c r="C661" s="76" t="s">
        <v>2905</v>
      </c>
      <c r="D661" s="76" t="s">
        <v>38</v>
      </c>
      <c r="E661" s="76" t="s">
        <v>24</v>
      </c>
      <c r="F661" s="11" t="s">
        <v>25</v>
      </c>
      <c r="G661" s="76" t="s">
        <v>2907</v>
      </c>
      <c r="H661" s="10" t="s">
        <v>1989</v>
      </c>
      <c r="I661" s="96">
        <v>56000000</v>
      </c>
      <c r="J661" s="93"/>
      <c r="K661" s="46"/>
      <c r="L661" s="61"/>
      <c r="M661" s="10" t="s">
        <v>1990</v>
      </c>
      <c r="N661" s="10" t="s">
        <v>33</v>
      </c>
      <c r="O661" s="10" t="s">
        <v>2906</v>
      </c>
      <c r="P661" s="10" t="s">
        <v>1290</v>
      </c>
      <c r="Q661" s="10" t="s">
        <v>439</v>
      </c>
      <c r="R661" s="46">
        <v>55425</v>
      </c>
      <c r="S661" s="46">
        <v>44.846888</v>
      </c>
      <c r="T661" s="46">
        <v>-93.236773999999997</v>
      </c>
      <c r="U661" s="10"/>
      <c r="V661" s="10"/>
      <c r="W661" s="96"/>
      <c r="X661" s="76" t="s">
        <v>29</v>
      </c>
      <c r="Y661" s="10">
        <f t="shared" si="10"/>
        <v>2021</v>
      </c>
    </row>
    <row r="662" spans="1:25" s="76" customFormat="1" ht="18" x14ac:dyDescent="0.35">
      <c r="A662" s="22" t="s">
        <v>2839</v>
      </c>
      <c r="B662" s="131">
        <v>44412</v>
      </c>
      <c r="C662" s="132" t="s">
        <v>2901</v>
      </c>
      <c r="D662" s="132" t="s">
        <v>198</v>
      </c>
      <c r="E662" s="76" t="s">
        <v>24</v>
      </c>
      <c r="F662" s="11" t="s">
        <v>25</v>
      </c>
      <c r="G662" s="76" t="s">
        <v>2904</v>
      </c>
      <c r="H662" s="10"/>
      <c r="I662" s="96"/>
      <c r="J662" s="61"/>
      <c r="K662" s="46"/>
      <c r="L662" s="61"/>
      <c r="M662" s="46" t="s">
        <v>3284</v>
      </c>
      <c r="N662" s="10" t="s">
        <v>28</v>
      </c>
      <c r="O662" s="10" t="s">
        <v>2902</v>
      </c>
      <c r="P662" s="10"/>
      <c r="Q662" s="185" t="s">
        <v>2903</v>
      </c>
      <c r="R662" s="46">
        <v>55331</v>
      </c>
      <c r="S662" s="46">
        <v>44.902538999999997</v>
      </c>
      <c r="T662" s="46">
        <v>-93.563389000000001</v>
      </c>
      <c r="U662" s="10"/>
      <c r="V662" s="10"/>
      <c r="W662" s="96"/>
      <c r="X662" s="76" t="s">
        <v>29</v>
      </c>
      <c r="Y662" s="10">
        <f t="shared" si="10"/>
        <v>2021</v>
      </c>
    </row>
    <row r="663" spans="1:25" s="76" customFormat="1" x14ac:dyDescent="0.25">
      <c r="A663" s="22" t="s">
        <v>2839</v>
      </c>
      <c r="B663" s="162">
        <v>44414</v>
      </c>
      <c r="C663" s="181" t="s">
        <v>2908</v>
      </c>
      <c r="D663" s="76" t="s">
        <v>57</v>
      </c>
      <c r="E663" s="76" t="s">
        <v>59</v>
      </c>
      <c r="F663" s="11" t="s">
        <v>25</v>
      </c>
      <c r="G663" s="76" t="s">
        <v>2912</v>
      </c>
      <c r="H663" s="10" t="s">
        <v>2092</v>
      </c>
      <c r="I663" s="96">
        <v>953505</v>
      </c>
      <c r="J663" s="93">
        <v>16</v>
      </c>
      <c r="K663" s="46"/>
      <c r="L663" s="61">
        <v>95000</v>
      </c>
      <c r="M663" s="10"/>
      <c r="N663" s="10" t="s">
        <v>33</v>
      </c>
      <c r="O663" s="10" t="s">
        <v>2909</v>
      </c>
      <c r="P663" s="10" t="s">
        <v>2910</v>
      </c>
      <c r="Q663" s="10" t="s">
        <v>2911</v>
      </c>
      <c r="R663" s="46">
        <v>55306</v>
      </c>
      <c r="S663" s="46">
        <v>44.637177999999999</v>
      </c>
      <c r="T663" s="46">
        <v>-93.258302</v>
      </c>
      <c r="U663" s="10" t="s">
        <v>2133</v>
      </c>
      <c r="V663" s="10" t="s">
        <v>1316</v>
      </c>
      <c r="W663" s="92">
        <v>160000</v>
      </c>
      <c r="X663" s="76" t="s">
        <v>29</v>
      </c>
      <c r="Y663" s="10">
        <f t="shared" si="10"/>
        <v>2021</v>
      </c>
    </row>
    <row r="664" spans="1:25" s="76" customFormat="1" x14ac:dyDescent="0.25">
      <c r="A664" s="22" t="s">
        <v>2839</v>
      </c>
      <c r="B664" s="211">
        <v>44418</v>
      </c>
      <c r="C664" s="84" t="s">
        <v>2913</v>
      </c>
      <c r="D664" s="76" t="s">
        <v>2441</v>
      </c>
      <c r="E664" s="76" t="s">
        <v>72</v>
      </c>
      <c r="F664" s="11" t="s">
        <v>25</v>
      </c>
      <c r="G664" s="76" t="s">
        <v>2915</v>
      </c>
      <c r="H664" s="10"/>
      <c r="I664" s="249"/>
      <c r="J664" s="93">
        <v>35</v>
      </c>
      <c r="L664" s="61"/>
      <c r="M664" s="10" t="s">
        <v>113</v>
      </c>
      <c r="N664" s="10" t="s">
        <v>33</v>
      </c>
      <c r="O664" s="23" t="s">
        <v>2914</v>
      </c>
      <c r="P664" s="10"/>
      <c r="Q664" s="10" t="s">
        <v>271</v>
      </c>
      <c r="R664" s="46">
        <v>56301</v>
      </c>
      <c r="S664" s="46">
        <v>45.468777000000003</v>
      </c>
      <c r="T664" s="46">
        <v>-94.122411999999997</v>
      </c>
      <c r="U664" s="10"/>
      <c r="V664" s="10"/>
      <c r="W664" s="92"/>
      <c r="X664" s="76" t="s">
        <v>71</v>
      </c>
      <c r="Y664" s="10">
        <f t="shared" si="10"/>
        <v>2021</v>
      </c>
    </row>
    <row r="665" spans="1:25" s="76" customFormat="1" x14ac:dyDescent="0.25">
      <c r="A665" s="22" t="s">
        <v>2839</v>
      </c>
      <c r="B665" s="258">
        <v>44421</v>
      </c>
      <c r="C665" s="263" t="s">
        <v>2820</v>
      </c>
      <c r="D665" s="76" t="s">
        <v>147</v>
      </c>
      <c r="E665" s="76" t="s">
        <v>131</v>
      </c>
      <c r="F665" s="11" t="s">
        <v>25</v>
      </c>
      <c r="G665" s="76" t="s">
        <v>2917</v>
      </c>
      <c r="H665" s="10" t="s">
        <v>1989</v>
      </c>
      <c r="I665" s="128">
        <v>14969125</v>
      </c>
      <c r="J665" s="130">
        <v>12</v>
      </c>
      <c r="K665" s="49"/>
      <c r="L665" s="61"/>
      <c r="M665" s="10" t="s">
        <v>2831</v>
      </c>
      <c r="N665" s="10" t="s">
        <v>33</v>
      </c>
      <c r="O665" s="10" t="s">
        <v>2821</v>
      </c>
      <c r="P665" s="10" t="s">
        <v>2916</v>
      </c>
      <c r="Q665" s="10" t="s">
        <v>2823</v>
      </c>
      <c r="R665" s="46">
        <v>56537</v>
      </c>
      <c r="S665" s="46">
        <v>46.303581000000001</v>
      </c>
      <c r="T665" s="46">
        <v>-96.095241999999999</v>
      </c>
      <c r="U665" s="10" t="s">
        <v>2133</v>
      </c>
      <c r="V665" s="10" t="s">
        <v>1316</v>
      </c>
      <c r="W665" s="96">
        <v>175000</v>
      </c>
      <c r="X665" s="76" t="s">
        <v>71</v>
      </c>
      <c r="Y665" s="10">
        <f t="shared" si="10"/>
        <v>2021</v>
      </c>
    </row>
    <row r="666" spans="1:25" s="76" customFormat="1" x14ac:dyDescent="0.25">
      <c r="A666" s="22" t="s">
        <v>2839</v>
      </c>
      <c r="B666" s="258">
        <v>44425</v>
      </c>
      <c r="C666" s="429" t="s">
        <v>2918</v>
      </c>
      <c r="D666" s="132" t="s">
        <v>86</v>
      </c>
      <c r="E666" s="76" t="s">
        <v>87</v>
      </c>
      <c r="F666" s="11" t="s">
        <v>25</v>
      </c>
      <c r="G666" s="76" t="s">
        <v>3426</v>
      </c>
      <c r="H666" s="10" t="s">
        <v>1912</v>
      </c>
      <c r="I666" s="128">
        <v>200000000</v>
      </c>
      <c r="J666" s="130">
        <v>117</v>
      </c>
      <c r="L666" s="61">
        <v>110000</v>
      </c>
      <c r="M666" s="10" t="s">
        <v>2535</v>
      </c>
      <c r="N666" s="20" t="s">
        <v>37</v>
      </c>
      <c r="O666" s="10" t="s">
        <v>2919</v>
      </c>
      <c r="P666" s="10"/>
      <c r="Q666" s="10" t="s">
        <v>2920</v>
      </c>
      <c r="R666" s="46">
        <v>55901</v>
      </c>
      <c r="S666" s="46">
        <v>44.025478999999997</v>
      </c>
      <c r="T666" s="46">
        <v>-92.464489</v>
      </c>
      <c r="U666" s="10"/>
      <c r="V666" s="10"/>
      <c r="W666" s="96"/>
      <c r="X666" s="76" t="s">
        <v>58</v>
      </c>
      <c r="Y666" s="10">
        <f t="shared" si="10"/>
        <v>2021</v>
      </c>
    </row>
    <row r="667" spans="1:25" s="76" customFormat="1" x14ac:dyDescent="0.25">
      <c r="A667" s="22" t="s">
        <v>2839</v>
      </c>
      <c r="B667" s="261">
        <v>44425</v>
      </c>
      <c r="C667" s="428" t="s">
        <v>2921</v>
      </c>
      <c r="D667" s="76" t="s">
        <v>2922</v>
      </c>
      <c r="E667" s="76" t="s">
        <v>225</v>
      </c>
      <c r="F667" s="11" t="s">
        <v>25</v>
      </c>
      <c r="G667" s="76" t="s">
        <v>2926</v>
      </c>
      <c r="H667" s="10" t="s">
        <v>1989</v>
      </c>
      <c r="I667" s="249">
        <v>2385000</v>
      </c>
      <c r="J667" s="276">
        <v>55</v>
      </c>
      <c r="L667" s="61"/>
      <c r="M667" s="20" t="s">
        <v>2509</v>
      </c>
      <c r="N667" s="10" t="s">
        <v>33</v>
      </c>
      <c r="O667" s="23" t="s">
        <v>2923</v>
      </c>
      <c r="P667" s="10" t="s">
        <v>2924</v>
      </c>
      <c r="Q667" s="10" t="s">
        <v>2925</v>
      </c>
      <c r="R667" s="46">
        <v>56222</v>
      </c>
      <c r="S667" s="46">
        <v>44.956738999999999</v>
      </c>
      <c r="T667" s="46">
        <v>-95.363369000000006</v>
      </c>
      <c r="U667" s="10" t="s">
        <v>2133</v>
      </c>
      <c r="V667" s="10" t="s">
        <v>2235</v>
      </c>
      <c r="W667" s="96">
        <v>625000</v>
      </c>
      <c r="X667" s="76" t="s">
        <v>71</v>
      </c>
      <c r="Y667" s="10">
        <f t="shared" si="10"/>
        <v>2021</v>
      </c>
    </row>
    <row r="668" spans="1:25" s="76" customFormat="1" x14ac:dyDescent="0.25">
      <c r="A668" s="22" t="s">
        <v>2839</v>
      </c>
      <c r="B668" s="261">
        <v>44426</v>
      </c>
      <c r="C668" s="269" t="s">
        <v>2874</v>
      </c>
      <c r="D668" s="132" t="s">
        <v>23</v>
      </c>
      <c r="E668" s="76" t="s">
        <v>24</v>
      </c>
      <c r="F668" s="11" t="s">
        <v>25</v>
      </c>
      <c r="G668" s="76" t="s">
        <v>2928</v>
      </c>
      <c r="H668" s="10"/>
      <c r="I668" s="249"/>
      <c r="J668" s="276">
        <v>25</v>
      </c>
      <c r="L668" s="61"/>
      <c r="M668" s="10" t="s">
        <v>2313</v>
      </c>
      <c r="N668" s="10" t="s">
        <v>2507</v>
      </c>
      <c r="O668" s="10" t="s">
        <v>2927</v>
      </c>
      <c r="P668" s="10"/>
      <c r="Q668" s="10"/>
      <c r="R668" s="46">
        <v>55402</v>
      </c>
      <c r="S668" s="46">
        <v>44.975915000000001</v>
      </c>
      <c r="T668" s="46">
        <v>-93.271825000000007</v>
      </c>
      <c r="U668" s="10"/>
      <c r="V668" s="10"/>
      <c r="W668" s="96"/>
      <c r="X668" s="76" t="s">
        <v>29</v>
      </c>
      <c r="Y668" s="10">
        <f t="shared" si="10"/>
        <v>2021</v>
      </c>
    </row>
    <row r="669" spans="1:25" s="73" customFormat="1" x14ac:dyDescent="0.25">
      <c r="A669" s="22" t="s">
        <v>2839</v>
      </c>
      <c r="B669" s="211">
        <v>44427</v>
      </c>
      <c r="C669" s="84" t="s">
        <v>2101</v>
      </c>
      <c r="D669" s="76" t="s">
        <v>23</v>
      </c>
      <c r="E669" s="76" t="s">
        <v>24</v>
      </c>
      <c r="F669" s="11" t="s">
        <v>25</v>
      </c>
      <c r="G669" s="76" t="s">
        <v>2931</v>
      </c>
      <c r="H669" s="10"/>
      <c r="I669" s="96"/>
      <c r="J669" s="93">
        <v>50</v>
      </c>
      <c r="K669" s="76"/>
      <c r="L669" s="61"/>
      <c r="M669" s="10" t="s">
        <v>2929</v>
      </c>
      <c r="N669" s="10" t="s">
        <v>28</v>
      </c>
      <c r="O669" s="10" t="s">
        <v>2930</v>
      </c>
      <c r="P669" s="10"/>
      <c r="Q669" s="10" t="s">
        <v>2104</v>
      </c>
      <c r="R669" s="46">
        <v>55415</v>
      </c>
      <c r="S669" s="46">
        <v>44.977995999999997</v>
      </c>
      <c r="T669" s="46">
        <v>-93.263401999999999</v>
      </c>
      <c r="U669" s="10" t="s">
        <v>384</v>
      </c>
      <c r="V669" s="10"/>
      <c r="W669" s="96"/>
      <c r="X669" s="76" t="s">
        <v>29</v>
      </c>
      <c r="Y669" s="10">
        <f t="shared" si="10"/>
        <v>2021</v>
      </c>
    </row>
    <row r="670" spans="1:25" s="76" customFormat="1" x14ac:dyDescent="0.25">
      <c r="A670" s="22" t="s">
        <v>2839</v>
      </c>
      <c r="B670" s="261">
        <v>44427</v>
      </c>
      <c r="C670" s="269" t="s">
        <v>2932</v>
      </c>
      <c r="D670" s="76" t="s">
        <v>23</v>
      </c>
      <c r="E670" s="76" t="s">
        <v>24</v>
      </c>
      <c r="F670" s="11" t="s">
        <v>25</v>
      </c>
      <c r="G670" s="76" t="s">
        <v>2934</v>
      </c>
      <c r="H670" s="10" t="s">
        <v>1880</v>
      </c>
      <c r="I670" s="249"/>
      <c r="J670" s="276">
        <v>10</v>
      </c>
      <c r="K670" s="10"/>
      <c r="L670" s="61"/>
      <c r="M670" s="10" t="s">
        <v>67</v>
      </c>
      <c r="N670" s="10" t="s">
        <v>33</v>
      </c>
      <c r="O670" s="10" t="s">
        <v>2933</v>
      </c>
      <c r="P670" s="10"/>
      <c r="Q670" s="10"/>
      <c r="R670" s="46">
        <v>55402</v>
      </c>
      <c r="S670" s="46">
        <v>44.975915000000001</v>
      </c>
      <c r="T670" s="46">
        <v>-93.271825000000007</v>
      </c>
      <c r="U670" s="10"/>
      <c r="V670" s="10"/>
      <c r="W670" s="96"/>
      <c r="X670" s="76" t="s">
        <v>29</v>
      </c>
      <c r="Y670" s="10">
        <f t="shared" si="10"/>
        <v>2021</v>
      </c>
    </row>
    <row r="671" spans="1:25" s="76" customFormat="1" x14ac:dyDescent="0.25">
      <c r="A671" s="22" t="s">
        <v>2839</v>
      </c>
      <c r="B671" s="211">
        <v>44432</v>
      </c>
      <c r="C671" s="89" t="s">
        <v>2935</v>
      </c>
      <c r="D671" s="132" t="s">
        <v>311</v>
      </c>
      <c r="E671" s="76" t="s">
        <v>264</v>
      </c>
      <c r="F671" s="11" t="s">
        <v>25</v>
      </c>
      <c r="G671" s="76" t="s">
        <v>2938</v>
      </c>
      <c r="H671" s="10" t="s">
        <v>1989</v>
      </c>
      <c r="I671" s="96">
        <v>2600000</v>
      </c>
      <c r="J671" s="93"/>
      <c r="L671" s="61"/>
      <c r="M671" s="20" t="s">
        <v>2509</v>
      </c>
      <c r="N671" s="10" t="s">
        <v>33</v>
      </c>
      <c r="O671" s="10" t="s">
        <v>2936</v>
      </c>
      <c r="P671" s="10"/>
      <c r="Q671" s="10" t="s">
        <v>2937</v>
      </c>
      <c r="R671" s="46">
        <v>56085</v>
      </c>
      <c r="S671" s="46">
        <v>44.295847000000002</v>
      </c>
      <c r="T671" s="46">
        <v>-94.737669999999994</v>
      </c>
      <c r="U671" s="10"/>
      <c r="V671" s="10"/>
      <c r="W671" s="96"/>
      <c r="X671" s="76" t="s">
        <v>58</v>
      </c>
      <c r="Y671" s="10">
        <f t="shared" si="10"/>
        <v>2021</v>
      </c>
    </row>
    <row r="672" spans="1:25" s="76" customFormat="1" ht="15.75" x14ac:dyDescent="0.25">
      <c r="A672" s="22" t="s">
        <v>2839</v>
      </c>
      <c r="B672" s="133">
        <v>44435.361585648148</v>
      </c>
      <c r="C672" s="134" t="s">
        <v>2939</v>
      </c>
      <c r="D672" s="76" t="s">
        <v>54</v>
      </c>
      <c r="E672" s="76" t="s">
        <v>24</v>
      </c>
      <c r="F672" s="11" t="s">
        <v>25</v>
      </c>
      <c r="G672" s="76" t="s">
        <v>2942</v>
      </c>
      <c r="H672" s="10" t="s">
        <v>2574</v>
      </c>
      <c r="I672" s="129">
        <v>695000</v>
      </c>
      <c r="J672" s="93">
        <v>47</v>
      </c>
      <c r="L672" s="61"/>
      <c r="M672" s="10" t="s">
        <v>67</v>
      </c>
      <c r="N672" s="10" t="s">
        <v>33</v>
      </c>
      <c r="O672" s="10" t="s">
        <v>2940</v>
      </c>
      <c r="P672" s="10" t="s">
        <v>2118</v>
      </c>
      <c r="Q672" s="150" t="s">
        <v>2941</v>
      </c>
      <c r="R672" s="46">
        <v>55428</v>
      </c>
      <c r="S672" s="46">
        <v>45.085796000000002</v>
      </c>
      <c r="T672" s="46">
        <v>-93.388668999999993</v>
      </c>
      <c r="U672" s="10" t="s">
        <v>2133</v>
      </c>
      <c r="V672" s="10" t="s">
        <v>1519</v>
      </c>
      <c r="W672" s="92">
        <v>125000</v>
      </c>
      <c r="X672" s="76" t="s">
        <v>29</v>
      </c>
      <c r="Y672" s="10">
        <f t="shared" si="10"/>
        <v>2021</v>
      </c>
    </row>
    <row r="673" spans="1:25" s="73" customFormat="1" x14ac:dyDescent="0.25">
      <c r="A673" s="22" t="s">
        <v>2839</v>
      </c>
      <c r="B673" s="162">
        <v>44437</v>
      </c>
      <c r="C673" s="76" t="s">
        <v>248</v>
      </c>
      <c r="D673" s="76" t="s">
        <v>249</v>
      </c>
      <c r="E673" s="76" t="s">
        <v>154</v>
      </c>
      <c r="F673" s="11" t="s">
        <v>25</v>
      </c>
      <c r="G673" s="76" t="s">
        <v>2944</v>
      </c>
      <c r="H673" s="10" t="s">
        <v>1989</v>
      </c>
      <c r="I673" s="96">
        <v>3000000</v>
      </c>
      <c r="J673" s="93"/>
      <c r="K673" s="76"/>
      <c r="L673" s="61">
        <v>40000</v>
      </c>
      <c r="M673" s="10" t="s">
        <v>67</v>
      </c>
      <c r="N673" s="10" t="s">
        <v>33</v>
      </c>
      <c r="O673" s="23" t="s">
        <v>2943</v>
      </c>
      <c r="P673" s="10"/>
      <c r="Q673" s="10" t="s">
        <v>250</v>
      </c>
      <c r="R673" s="46">
        <v>55005</v>
      </c>
      <c r="S673" s="46">
        <v>45.396731000000003</v>
      </c>
      <c r="T673" s="46">
        <v>-93.237375999999998</v>
      </c>
      <c r="U673" s="10" t="s">
        <v>2133</v>
      </c>
      <c r="V673" s="10" t="s">
        <v>1635</v>
      </c>
      <c r="W673" s="96"/>
      <c r="X673" s="76" t="s">
        <v>29</v>
      </c>
      <c r="Y673" s="10">
        <f t="shared" si="10"/>
        <v>2021</v>
      </c>
    </row>
    <row r="674" spans="1:25" s="76" customFormat="1" x14ac:dyDescent="0.25">
      <c r="A674" s="22" t="s">
        <v>2839</v>
      </c>
      <c r="B674" s="162">
        <v>44440</v>
      </c>
      <c r="C674" s="76" t="s">
        <v>2945</v>
      </c>
      <c r="D674" s="76" t="s">
        <v>177</v>
      </c>
      <c r="E674" s="76" t="s">
        <v>177</v>
      </c>
      <c r="F674" s="11" t="s">
        <v>25</v>
      </c>
      <c r="G674" s="76" t="s">
        <v>2948</v>
      </c>
      <c r="H674" s="10" t="s">
        <v>1989</v>
      </c>
      <c r="I674" s="96">
        <v>250000000</v>
      </c>
      <c r="J674" s="93" t="s">
        <v>2946</v>
      </c>
      <c r="K674" s="10"/>
      <c r="L674" s="61">
        <v>250000</v>
      </c>
      <c r="M674" s="20" t="s">
        <v>2509</v>
      </c>
      <c r="N674" s="10" t="s">
        <v>33</v>
      </c>
      <c r="O674" s="10" t="s">
        <v>2947</v>
      </c>
      <c r="P674" s="10" t="s">
        <v>1290</v>
      </c>
      <c r="Q674" s="10" t="s">
        <v>178</v>
      </c>
      <c r="R674" s="46">
        <v>56093</v>
      </c>
      <c r="S674" s="46">
        <v>44.075941</v>
      </c>
      <c r="T674" s="46">
        <v>-93.513893999999993</v>
      </c>
      <c r="U674" s="10"/>
      <c r="V674" s="10"/>
      <c r="W674" s="96"/>
      <c r="X674" s="76" t="s">
        <v>58</v>
      </c>
      <c r="Y674" s="10">
        <f t="shared" si="10"/>
        <v>2021</v>
      </c>
    </row>
    <row r="675" spans="1:25" x14ac:dyDescent="0.25">
      <c r="A675" s="22" t="s">
        <v>2839</v>
      </c>
      <c r="B675" s="162">
        <v>44442</v>
      </c>
      <c r="C675" s="181" t="s">
        <v>2949</v>
      </c>
      <c r="D675" s="76" t="s">
        <v>2950</v>
      </c>
      <c r="E675" s="76" t="s">
        <v>212</v>
      </c>
      <c r="F675" s="11" t="s">
        <v>25</v>
      </c>
      <c r="G675" s="76" t="s">
        <v>2954</v>
      </c>
      <c r="H675" s="10" t="s">
        <v>1989</v>
      </c>
      <c r="I675" s="96">
        <v>11177470</v>
      </c>
      <c r="J675" s="93">
        <v>50</v>
      </c>
      <c r="K675" s="76">
        <v>48</v>
      </c>
      <c r="M675" s="10" t="s">
        <v>2831</v>
      </c>
      <c r="N675" s="10" t="s">
        <v>33</v>
      </c>
      <c r="O675" s="10" t="s">
        <v>2951</v>
      </c>
      <c r="P675" s="10" t="s">
        <v>2924</v>
      </c>
      <c r="Q675" s="10" t="s">
        <v>2952</v>
      </c>
      <c r="R675" s="46">
        <v>55318</v>
      </c>
      <c r="S675" s="46">
        <v>44.849477999999998</v>
      </c>
      <c r="T675" s="46">
        <v>-93.589107999999996</v>
      </c>
      <c r="U675" s="10" t="s">
        <v>2133</v>
      </c>
      <c r="V675" s="10" t="s">
        <v>2953</v>
      </c>
      <c r="W675" s="96">
        <v>605500</v>
      </c>
      <c r="X675" s="76" t="s">
        <v>29</v>
      </c>
      <c r="Y675" s="10">
        <f t="shared" si="10"/>
        <v>2021</v>
      </c>
    </row>
    <row r="676" spans="1:25" s="46" customFormat="1" x14ac:dyDescent="0.25">
      <c r="A676" s="22" t="s">
        <v>2839</v>
      </c>
      <c r="B676" s="211">
        <v>44446</v>
      </c>
      <c r="C676" s="84" t="s">
        <v>133</v>
      </c>
      <c r="D676" s="76" t="s">
        <v>42</v>
      </c>
      <c r="E676" s="76" t="s">
        <v>24</v>
      </c>
      <c r="F676" s="11" t="s">
        <v>25</v>
      </c>
      <c r="G676" s="76" t="s">
        <v>2957</v>
      </c>
      <c r="H676" s="10" t="s">
        <v>1957</v>
      </c>
      <c r="I676" s="96">
        <v>7000000</v>
      </c>
      <c r="J676" s="93"/>
      <c r="K676" s="76"/>
      <c r="L676" s="61">
        <v>9000</v>
      </c>
      <c r="M676" s="10" t="s">
        <v>2549</v>
      </c>
      <c r="N676" s="10" t="s">
        <v>33</v>
      </c>
      <c r="O676" s="10" t="s">
        <v>2955</v>
      </c>
      <c r="P676" s="10" t="s">
        <v>1290</v>
      </c>
      <c r="Q676" s="10" t="s">
        <v>2956</v>
      </c>
      <c r="R676" s="46">
        <v>55441</v>
      </c>
      <c r="S676" s="46">
        <v>44.990327999999998</v>
      </c>
      <c r="T676" s="46">
        <v>-93.450460000000007</v>
      </c>
      <c r="U676" s="10"/>
      <c r="V676" s="10"/>
      <c r="W676" s="96"/>
      <c r="X676" s="76" t="s">
        <v>29</v>
      </c>
      <c r="Y676" s="10">
        <f t="shared" si="10"/>
        <v>2021</v>
      </c>
    </row>
    <row r="677" spans="1:25" s="46" customFormat="1" ht="18" x14ac:dyDescent="0.35">
      <c r="A677" s="22" t="s">
        <v>2839</v>
      </c>
      <c r="B677" s="210">
        <v>44447</v>
      </c>
      <c r="C677" s="89" t="s">
        <v>2958</v>
      </c>
      <c r="D677" s="132" t="s">
        <v>23</v>
      </c>
      <c r="E677" s="76" t="s">
        <v>24</v>
      </c>
      <c r="F677" s="11" t="s">
        <v>25</v>
      </c>
      <c r="G677" s="76" t="s">
        <v>2961</v>
      </c>
      <c r="H677" s="92" t="s">
        <v>1880</v>
      </c>
      <c r="I677" s="96"/>
      <c r="J677" s="93"/>
      <c r="K677" s="76"/>
      <c r="L677" s="61"/>
      <c r="M677" s="10" t="s">
        <v>2148</v>
      </c>
      <c r="N677" s="10" t="s">
        <v>51</v>
      </c>
      <c r="O677" s="10" t="s">
        <v>2959</v>
      </c>
      <c r="P677" s="10"/>
      <c r="Q677" s="185" t="s">
        <v>2960</v>
      </c>
      <c r="R677" s="46">
        <v>55402</v>
      </c>
      <c r="S677" s="46">
        <v>44.976478</v>
      </c>
      <c r="T677" s="46">
        <v>-93.268620999999996</v>
      </c>
      <c r="U677" s="10"/>
      <c r="V677" s="10"/>
      <c r="W677" s="96"/>
      <c r="X677" s="76" t="s">
        <v>29</v>
      </c>
      <c r="Y677" s="10">
        <f t="shared" si="10"/>
        <v>2021</v>
      </c>
    </row>
    <row r="678" spans="1:25" s="46" customFormat="1" ht="151.5" x14ac:dyDescent="0.35">
      <c r="A678" s="22" t="s">
        <v>2839</v>
      </c>
      <c r="B678" s="210">
        <v>44448</v>
      </c>
      <c r="C678" s="89" t="s">
        <v>357</v>
      </c>
      <c r="D678" s="132" t="s">
        <v>23</v>
      </c>
      <c r="E678" s="76" t="s">
        <v>24</v>
      </c>
      <c r="F678" s="11" t="s">
        <v>25</v>
      </c>
      <c r="G678" s="544" t="s">
        <v>2963</v>
      </c>
      <c r="H678" s="10"/>
      <c r="I678" s="96"/>
      <c r="J678" s="93">
        <v>170</v>
      </c>
      <c r="K678" s="22"/>
      <c r="L678" s="61"/>
      <c r="M678" s="10"/>
      <c r="N678" s="10" t="s">
        <v>52</v>
      </c>
      <c r="O678" s="10" t="s">
        <v>2962</v>
      </c>
      <c r="P678" s="10"/>
      <c r="Q678" s="185" t="s">
        <v>382</v>
      </c>
      <c r="R678" s="46">
        <v>55401</v>
      </c>
      <c r="S678" s="46">
        <v>44.984155000000001</v>
      </c>
      <c r="T678" s="46">
        <v>-93.274996999999999</v>
      </c>
      <c r="U678" s="10"/>
      <c r="V678" s="10"/>
      <c r="W678" s="96"/>
      <c r="X678" s="76" t="s">
        <v>29</v>
      </c>
      <c r="Y678" s="10">
        <f t="shared" si="10"/>
        <v>2021</v>
      </c>
    </row>
    <row r="679" spans="1:25" s="46" customFormat="1" ht="18" x14ac:dyDescent="0.35">
      <c r="A679" s="22" t="s">
        <v>2839</v>
      </c>
      <c r="B679" s="210">
        <v>44448</v>
      </c>
      <c r="C679" s="89" t="s">
        <v>437</v>
      </c>
      <c r="D679" s="132" t="s">
        <v>132</v>
      </c>
      <c r="E679" s="20" t="s">
        <v>76</v>
      </c>
      <c r="F679" s="11" t="s">
        <v>25</v>
      </c>
      <c r="G679" s="76" t="s">
        <v>3538</v>
      </c>
      <c r="H679" s="73" t="s">
        <v>1989</v>
      </c>
      <c r="I679" s="137">
        <v>21000000</v>
      </c>
      <c r="J679" s="82">
        <v>60</v>
      </c>
      <c r="K679" s="76"/>
      <c r="L679" s="74"/>
      <c r="M679" s="11" t="s">
        <v>127</v>
      </c>
      <c r="N679" s="73" t="s">
        <v>33</v>
      </c>
      <c r="O679" s="75" t="s">
        <v>2964</v>
      </c>
      <c r="P679" s="73"/>
      <c r="Q679" s="189" t="s">
        <v>2965</v>
      </c>
      <c r="R679" s="73">
        <v>55768</v>
      </c>
      <c r="S679" s="73">
        <v>47.521563</v>
      </c>
      <c r="T679" s="73">
        <v>-92.606620000000007</v>
      </c>
      <c r="U679" s="73" t="s">
        <v>2133</v>
      </c>
      <c r="V679" s="73" t="s">
        <v>2966</v>
      </c>
      <c r="W679" s="137">
        <v>2750000</v>
      </c>
      <c r="X679" s="76" t="s">
        <v>65</v>
      </c>
      <c r="Y679" s="10">
        <f t="shared" si="10"/>
        <v>2021</v>
      </c>
    </row>
    <row r="680" spans="1:25" s="46" customFormat="1" x14ac:dyDescent="0.25">
      <c r="A680" s="22" t="s">
        <v>2839</v>
      </c>
      <c r="B680" s="211">
        <v>44449</v>
      </c>
      <c r="C680" s="215" t="s">
        <v>2815</v>
      </c>
      <c r="D680" s="76" t="s">
        <v>94</v>
      </c>
      <c r="E680" s="76" t="s">
        <v>95</v>
      </c>
      <c r="F680" s="11" t="s">
        <v>25</v>
      </c>
      <c r="G680" s="76" t="s">
        <v>2972</v>
      </c>
      <c r="H680" s="73" t="s">
        <v>1989</v>
      </c>
      <c r="I680" s="217">
        <v>60000000</v>
      </c>
      <c r="J680" s="82"/>
      <c r="K680" s="76"/>
      <c r="L680" s="74"/>
      <c r="M680" s="20" t="s">
        <v>2509</v>
      </c>
      <c r="N680" s="73" t="s">
        <v>33</v>
      </c>
      <c r="O680" s="73" t="s">
        <v>2969</v>
      </c>
      <c r="P680" s="73" t="s">
        <v>2970</v>
      </c>
      <c r="Q680" s="73" t="s">
        <v>2971</v>
      </c>
      <c r="R680" s="73">
        <v>56001</v>
      </c>
      <c r="S680" s="73">
        <v>44.157589999999999</v>
      </c>
      <c r="T680" s="73">
        <v>-94.027878000000001</v>
      </c>
      <c r="U680" s="73"/>
      <c r="V680" s="73"/>
      <c r="W680" s="138"/>
      <c r="X680" s="76" t="s">
        <v>58</v>
      </c>
      <c r="Y680" s="10">
        <f t="shared" si="10"/>
        <v>2021</v>
      </c>
    </row>
    <row r="681" spans="1:25" s="22" customFormat="1" x14ac:dyDescent="0.25">
      <c r="A681" s="22" t="s">
        <v>2839</v>
      </c>
      <c r="B681" s="72">
        <v>44449</v>
      </c>
      <c r="C681" s="190" t="s">
        <v>2967</v>
      </c>
      <c r="D681" s="73" t="s">
        <v>62</v>
      </c>
      <c r="E681" s="73" t="s">
        <v>24</v>
      </c>
      <c r="F681" s="11" t="s">
        <v>25</v>
      </c>
      <c r="G681" s="73" t="s">
        <v>2991</v>
      </c>
      <c r="H681" s="73" t="s">
        <v>1989</v>
      </c>
      <c r="I681" s="137">
        <v>1497000</v>
      </c>
      <c r="J681" s="82">
        <v>7</v>
      </c>
      <c r="K681" s="49"/>
      <c r="L681" s="74"/>
      <c r="M681" s="73" t="s">
        <v>32</v>
      </c>
      <c r="N681" s="73" t="s">
        <v>33</v>
      </c>
      <c r="O681" s="73" t="s">
        <v>156</v>
      </c>
      <c r="P681" s="73" t="s">
        <v>2118</v>
      </c>
      <c r="Q681" s="73" t="s">
        <v>2968</v>
      </c>
      <c r="R681" s="73">
        <v>55406</v>
      </c>
      <c r="S681" s="73">
        <v>44.931117</v>
      </c>
      <c r="T681" s="73">
        <v>-93.224909999999994</v>
      </c>
      <c r="U681" s="73" t="s">
        <v>2133</v>
      </c>
      <c r="V681" s="73" t="s">
        <v>1316</v>
      </c>
      <c r="W681" s="137">
        <v>140000</v>
      </c>
      <c r="X681" s="73" t="s">
        <v>29</v>
      </c>
      <c r="Y681" s="10">
        <f t="shared" si="10"/>
        <v>2021</v>
      </c>
    </row>
    <row r="682" spans="1:25" x14ac:dyDescent="0.25">
      <c r="A682" s="22" t="s">
        <v>2839</v>
      </c>
      <c r="B682" s="131">
        <v>44454</v>
      </c>
      <c r="C682" s="132" t="s">
        <v>2993</v>
      </c>
      <c r="D682" s="132" t="s">
        <v>124</v>
      </c>
      <c r="E682" s="76" t="s">
        <v>24</v>
      </c>
      <c r="F682" s="11" t="s">
        <v>25</v>
      </c>
      <c r="G682" s="76" t="s">
        <v>2992</v>
      </c>
      <c r="H682" s="76" t="s">
        <v>2973</v>
      </c>
      <c r="I682" s="140">
        <v>727848</v>
      </c>
      <c r="J682" s="139">
        <v>50</v>
      </c>
      <c r="K682" s="49"/>
      <c r="L682" s="87">
        <f>117000-70000</f>
        <v>47000</v>
      </c>
      <c r="M682" s="76" t="s">
        <v>2549</v>
      </c>
      <c r="N682" s="76" t="s">
        <v>33</v>
      </c>
      <c r="O682" s="76" t="s">
        <v>2974</v>
      </c>
      <c r="P682" s="76"/>
      <c r="Q682" s="76" t="s">
        <v>2975</v>
      </c>
      <c r="R682" s="76">
        <v>55369</v>
      </c>
      <c r="S682" s="76">
        <v>45.117100999999998</v>
      </c>
      <c r="T682" s="76">
        <v>-93.408434999999997</v>
      </c>
      <c r="U682" s="76" t="s">
        <v>2133</v>
      </c>
      <c r="V682" s="76" t="s">
        <v>1519</v>
      </c>
      <c r="W682" s="140">
        <v>315000</v>
      </c>
      <c r="X682" s="76" t="s">
        <v>29</v>
      </c>
      <c r="Y682" s="10">
        <f t="shared" si="10"/>
        <v>2021</v>
      </c>
    </row>
    <row r="683" spans="1:25" s="49" customFormat="1" ht="18" x14ac:dyDescent="0.35">
      <c r="A683" s="22" t="s">
        <v>2839</v>
      </c>
      <c r="B683" s="131">
        <v>44456</v>
      </c>
      <c r="C683" s="132" t="s">
        <v>2976</v>
      </c>
      <c r="D683" s="132" t="s">
        <v>35</v>
      </c>
      <c r="E683" s="76" t="s">
        <v>24</v>
      </c>
      <c r="F683" s="11" t="s">
        <v>25</v>
      </c>
      <c r="G683" s="76" t="s">
        <v>2979</v>
      </c>
      <c r="H683" s="73"/>
      <c r="I683" s="137"/>
      <c r="J683" s="82"/>
      <c r="K683" s="46"/>
      <c r="L683" s="74"/>
      <c r="M683" s="73" t="s">
        <v>2313</v>
      </c>
      <c r="N683" s="73" t="s">
        <v>2507</v>
      </c>
      <c r="O683" s="73" t="s">
        <v>2977</v>
      </c>
      <c r="P683" s="73"/>
      <c r="Q683" s="189" t="s">
        <v>2978</v>
      </c>
      <c r="R683" s="73">
        <v>55344</v>
      </c>
      <c r="S683" s="73">
        <v>44.860368000000001</v>
      </c>
      <c r="T683" s="73">
        <v>-93.408475999999993</v>
      </c>
      <c r="U683" s="73"/>
      <c r="V683" s="73"/>
      <c r="W683" s="137"/>
      <c r="X683" s="76" t="s">
        <v>29</v>
      </c>
      <c r="Y683" s="10">
        <f t="shared" si="10"/>
        <v>2021</v>
      </c>
    </row>
    <row r="684" spans="1:25" s="49" customFormat="1" x14ac:dyDescent="0.25">
      <c r="A684" s="22" t="s">
        <v>2839</v>
      </c>
      <c r="B684" s="72">
        <v>44458</v>
      </c>
      <c r="C684" s="73" t="s">
        <v>2980</v>
      </c>
      <c r="D684" s="73" t="s">
        <v>181</v>
      </c>
      <c r="E684" s="73" t="s">
        <v>24</v>
      </c>
      <c r="F684" s="11" t="s">
        <v>25</v>
      </c>
      <c r="G684" s="73" t="s">
        <v>2994</v>
      </c>
      <c r="H684" s="73"/>
      <c r="I684" s="137"/>
      <c r="J684" s="82">
        <v>12</v>
      </c>
      <c r="K684" s="76"/>
      <c r="L684" s="74"/>
      <c r="M684" s="73" t="s">
        <v>2549</v>
      </c>
      <c r="N684" s="73" t="s">
        <v>33</v>
      </c>
      <c r="O684" s="75" t="s">
        <v>2981</v>
      </c>
      <c r="P684" s="73"/>
      <c r="Q684" s="73" t="s">
        <v>2982</v>
      </c>
      <c r="R684" s="73">
        <v>55427</v>
      </c>
      <c r="S684" s="73">
        <v>44.986949000000003</v>
      </c>
      <c r="T684" s="73">
        <v>-93.397054999999995</v>
      </c>
      <c r="U684" s="73" t="s">
        <v>384</v>
      </c>
      <c r="V684" s="73"/>
      <c r="W684" s="137"/>
      <c r="X684" s="73" t="s">
        <v>29</v>
      </c>
      <c r="Y684" s="10">
        <f t="shared" si="10"/>
        <v>2021</v>
      </c>
    </row>
    <row r="685" spans="1:25" s="49" customFormat="1" x14ac:dyDescent="0.25">
      <c r="A685" s="22" t="s">
        <v>2839</v>
      </c>
      <c r="B685" s="16">
        <v>44460</v>
      </c>
      <c r="C685" s="10" t="s">
        <v>3017</v>
      </c>
      <c r="D685" s="10" t="s">
        <v>306</v>
      </c>
      <c r="E685" s="46" t="s">
        <v>91</v>
      </c>
      <c r="F685" s="11" t="s">
        <v>25</v>
      </c>
      <c r="G685" s="10" t="s">
        <v>3020</v>
      </c>
      <c r="H685" s="10" t="s">
        <v>2092</v>
      </c>
      <c r="I685" s="92">
        <v>25400000</v>
      </c>
      <c r="J685" s="61">
        <v>70</v>
      </c>
      <c r="K685" s="73"/>
      <c r="L685" s="61">
        <v>181710</v>
      </c>
      <c r="M685" s="10" t="s">
        <v>113</v>
      </c>
      <c r="N685" s="10" t="s">
        <v>33</v>
      </c>
      <c r="O685" s="23" t="s">
        <v>3018</v>
      </c>
      <c r="P685" s="10"/>
      <c r="Q685" s="10" t="s">
        <v>3019</v>
      </c>
      <c r="R685" s="46">
        <v>55309</v>
      </c>
      <c r="S685" s="46">
        <v>45.335988</v>
      </c>
      <c r="T685" s="46">
        <v>-93.723983000000004</v>
      </c>
      <c r="U685" s="10" t="s">
        <v>2133</v>
      </c>
      <c r="V685" s="10" t="s">
        <v>1635</v>
      </c>
      <c r="W685" s="92">
        <v>1200000</v>
      </c>
      <c r="X685" s="10" t="s">
        <v>71</v>
      </c>
      <c r="Y685" s="10">
        <f t="shared" si="10"/>
        <v>2021</v>
      </c>
    </row>
    <row r="686" spans="1:25" s="49" customFormat="1" ht="18" x14ac:dyDescent="0.35">
      <c r="A686" s="22" t="s">
        <v>2839</v>
      </c>
      <c r="B686" s="131">
        <v>44462</v>
      </c>
      <c r="C686" s="132" t="s">
        <v>511</v>
      </c>
      <c r="D686" s="132" t="s">
        <v>155</v>
      </c>
      <c r="E686" s="76" t="s">
        <v>84</v>
      </c>
      <c r="F686" s="11" t="s">
        <v>25</v>
      </c>
      <c r="G686" s="76" t="s">
        <v>2984</v>
      </c>
      <c r="H686" s="73"/>
      <c r="I686" s="137"/>
      <c r="J686" s="82"/>
      <c r="K686" s="10"/>
      <c r="L686" s="74"/>
      <c r="M686" s="73" t="s">
        <v>2335</v>
      </c>
      <c r="N686" s="73" t="s">
        <v>2507</v>
      </c>
      <c r="O686" s="73" t="s">
        <v>2983</v>
      </c>
      <c r="P686" s="73"/>
      <c r="Q686" s="189" t="s">
        <v>735</v>
      </c>
      <c r="R686" s="73">
        <v>55102</v>
      </c>
      <c r="S686" s="73">
        <v>44.946106</v>
      </c>
      <c r="T686" s="73">
        <v>-93.094076999999999</v>
      </c>
      <c r="U686" s="73"/>
      <c r="V686" s="73" t="s">
        <v>384</v>
      </c>
      <c r="W686" s="137"/>
      <c r="X686" s="76" t="s">
        <v>29</v>
      </c>
      <c r="Y686" s="10">
        <f t="shared" si="10"/>
        <v>2021</v>
      </c>
    </row>
    <row r="687" spans="1:25" s="49" customFormat="1" x14ac:dyDescent="0.25">
      <c r="A687" s="10" t="s">
        <v>3021</v>
      </c>
      <c r="B687" s="48">
        <v>44473</v>
      </c>
      <c r="C687" s="141" t="s">
        <v>2393</v>
      </c>
      <c r="D687" s="141" t="s">
        <v>23</v>
      </c>
      <c r="E687" s="49" t="s">
        <v>24</v>
      </c>
      <c r="F687" s="11" t="s">
        <v>25</v>
      </c>
      <c r="G687" s="49" t="s">
        <v>3023</v>
      </c>
      <c r="I687" s="142"/>
      <c r="J687" s="105"/>
      <c r="K687" s="10"/>
      <c r="L687" s="52"/>
      <c r="N687" s="49" t="s">
        <v>52</v>
      </c>
      <c r="O687" s="49" t="s">
        <v>3022</v>
      </c>
      <c r="R687" s="49">
        <v>55401</v>
      </c>
      <c r="S687" s="49">
        <v>44.984577000000002</v>
      </c>
      <c r="T687" s="49">
        <v>-93.269097000000002</v>
      </c>
      <c r="W687" s="142"/>
      <c r="X687" s="49" t="s">
        <v>29</v>
      </c>
      <c r="Y687" s="10">
        <f t="shared" si="10"/>
        <v>2021</v>
      </c>
    </row>
    <row r="688" spans="1:25" s="49" customFormat="1" ht="135" x14ac:dyDescent="0.25">
      <c r="A688" s="10" t="s">
        <v>3021</v>
      </c>
      <c r="B688" s="48">
        <v>44482</v>
      </c>
      <c r="C688" s="141" t="s">
        <v>357</v>
      </c>
      <c r="D688" s="141" t="s">
        <v>312</v>
      </c>
      <c r="E688" s="49" t="s">
        <v>219</v>
      </c>
      <c r="F688" s="11" t="s">
        <v>25</v>
      </c>
      <c r="G688" s="543" t="s">
        <v>3026</v>
      </c>
      <c r="H688" s="49" t="s">
        <v>3024</v>
      </c>
      <c r="I688" s="142"/>
      <c r="J688" s="105">
        <v>500</v>
      </c>
      <c r="L688" s="52">
        <v>517000</v>
      </c>
      <c r="N688" s="49" t="s">
        <v>52</v>
      </c>
      <c r="O688" s="49" t="s">
        <v>3025</v>
      </c>
      <c r="Q688" s="49" t="s">
        <v>3419</v>
      </c>
      <c r="R688" s="49">
        <v>55125</v>
      </c>
      <c r="S688" s="49">
        <v>44.944890000000001</v>
      </c>
      <c r="T688" s="49">
        <v>-92.863780000000006</v>
      </c>
      <c r="W688" s="142"/>
      <c r="X688" s="49" t="s">
        <v>29</v>
      </c>
      <c r="Y688" s="10">
        <f t="shared" si="10"/>
        <v>2021</v>
      </c>
    </row>
    <row r="689" spans="1:25" s="49" customFormat="1" x14ac:dyDescent="0.25">
      <c r="A689" s="10" t="s">
        <v>3021</v>
      </c>
      <c r="B689" s="48">
        <v>44488</v>
      </c>
      <c r="C689" s="49" t="s">
        <v>3027</v>
      </c>
      <c r="D689" s="49" t="s">
        <v>23</v>
      </c>
      <c r="E689" s="49" t="s">
        <v>24</v>
      </c>
      <c r="F689" s="11" t="s">
        <v>25</v>
      </c>
      <c r="G689" s="49" t="s">
        <v>3029</v>
      </c>
      <c r="I689" s="142"/>
      <c r="J689" s="105"/>
      <c r="L689" s="52"/>
      <c r="M689" s="49" t="s">
        <v>2685</v>
      </c>
      <c r="N689" s="20" t="s">
        <v>37</v>
      </c>
      <c r="O689" s="49" t="s">
        <v>3028</v>
      </c>
      <c r="R689" s="49">
        <v>55401</v>
      </c>
      <c r="S689" s="49">
        <v>44.984577000000002</v>
      </c>
      <c r="T689" s="49">
        <v>-93.269097000000002</v>
      </c>
      <c r="U689" s="49" t="s">
        <v>384</v>
      </c>
      <c r="W689" s="142"/>
      <c r="X689" s="49" t="s">
        <v>29</v>
      </c>
      <c r="Y689" s="10">
        <f t="shared" si="10"/>
        <v>2021</v>
      </c>
    </row>
    <row r="690" spans="1:25" s="49" customFormat="1" x14ac:dyDescent="0.25">
      <c r="A690" s="10" t="s">
        <v>3021</v>
      </c>
      <c r="B690" s="48">
        <v>44495</v>
      </c>
      <c r="C690" s="106" t="s">
        <v>3030</v>
      </c>
      <c r="D690" s="49" t="s">
        <v>3031</v>
      </c>
      <c r="E690" s="49" t="s">
        <v>2205</v>
      </c>
      <c r="F690" s="11" t="s">
        <v>25</v>
      </c>
      <c r="G690" s="49" t="s">
        <v>3034</v>
      </c>
      <c r="H690" s="49" t="s">
        <v>1989</v>
      </c>
      <c r="I690" s="143">
        <v>19500000</v>
      </c>
      <c r="J690" s="105"/>
      <c r="K690" s="49">
        <v>9</v>
      </c>
      <c r="L690" s="52"/>
      <c r="M690" s="20" t="s">
        <v>2509</v>
      </c>
      <c r="N690" s="49" t="s">
        <v>33</v>
      </c>
      <c r="O690" s="49" t="s">
        <v>3032</v>
      </c>
      <c r="P690" s="49" t="s">
        <v>2496</v>
      </c>
      <c r="Q690" s="49" t="s">
        <v>3033</v>
      </c>
      <c r="R690" s="49">
        <v>56081</v>
      </c>
      <c r="S690" s="49">
        <v>43.982900000000001</v>
      </c>
      <c r="T690" s="49">
        <v>-94.625393000000003</v>
      </c>
      <c r="U690" s="49" t="s">
        <v>2133</v>
      </c>
      <c r="V690" s="49" t="s">
        <v>600</v>
      </c>
      <c r="W690" s="142">
        <v>382067</v>
      </c>
      <c r="X690" s="49" t="s">
        <v>58</v>
      </c>
      <c r="Y690" s="10">
        <f t="shared" si="10"/>
        <v>2021</v>
      </c>
    </row>
    <row r="691" spans="1:25" s="49" customFormat="1" x14ac:dyDescent="0.25">
      <c r="A691" s="10" t="s">
        <v>3021</v>
      </c>
      <c r="B691" s="48">
        <v>44498</v>
      </c>
      <c r="C691" s="49" t="s">
        <v>2877</v>
      </c>
      <c r="D691" s="49" t="s">
        <v>188</v>
      </c>
      <c r="E691" s="49" t="s">
        <v>59</v>
      </c>
      <c r="F691" s="11" t="s">
        <v>25</v>
      </c>
      <c r="G691" s="49" t="s">
        <v>3039</v>
      </c>
      <c r="H691" s="49" t="s">
        <v>3024</v>
      </c>
      <c r="I691" s="142"/>
      <c r="J691" s="105">
        <v>600</v>
      </c>
      <c r="L691" s="52">
        <v>548000</v>
      </c>
      <c r="N691" s="10" t="s">
        <v>214</v>
      </c>
      <c r="O691" s="49" t="s">
        <v>3035</v>
      </c>
      <c r="P691" s="49" t="s">
        <v>3036</v>
      </c>
      <c r="Q691" s="49" t="s">
        <v>3040</v>
      </c>
      <c r="R691" s="49">
        <v>55068</v>
      </c>
      <c r="S691" s="49">
        <v>44.739863999999997</v>
      </c>
      <c r="T691" s="49">
        <v>-93.025127999999995</v>
      </c>
      <c r="W691" s="142"/>
      <c r="X691" s="49" t="s">
        <v>29</v>
      </c>
      <c r="Y691" s="10">
        <f t="shared" si="10"/>
        <v>2021</v>
      </c>
    </row>
    <row r="692" spans="1:25" s="49" customFormat="1" x14ac:dyDescent="0.25">
      <c r="A692" s="10" t="s">
        <v>3021</v>
      </c>
      <c r="B692" s="48">
        <v>44498</v>
      </c>
      <c r="C692" s="49" t="s">
        <v>421</v>
      </c>
      <c r="D692" s="49" t="s">
        <v>188</v>
      </c>
      <c r="E692" s="49" t="s">
        <v>59</v>
      </c>
      <c r="F692" s="11" t="s">
        <v>25</v>
      </c>
      <c r="G692" s="49" t="s">
        <v>3038</v>
      </c>
      <c r="H692" s="49" t="s">
        <v>3024</v>
      </c>
      <c r="I692" s="143">
        <v>63218518</v>
      </c>
      <c r="J692" s="105">
        <v>50</v>
      </c>
      <c r="L692" s="52">
        <v>417600</v>
      </c>
      <c r="N692" s="49" t="s">
        <v>52</v>
      </c>
      <c r="O692" s="49" t="s">
        <v>3035</v>
      </c>
      <c r="P692" s="49" t="s">
        <v>3036</v>
      </c>
      <c r="Q692" s="49" t="s">
        <v>3037</v>
      </c>
      <c r="R692" s="49">
        <v>55068</v>
      </c>
      <c r="S692" s="49">
        <v>44.728490999999998</v>
      </c>
      <c r="T692" s="49">
        <v>-93.125985999999997</v>
      </c>
      <c r="U692" s="49" t="s">
        <v>2133</v>
      </c>
      <c r="V692" s="49" t="s">
        <v>1519</v>
      </c>
      <c r="W692" s="142">
        <v>375000</v>
      </c>
      <c r="X692" s="49" t="s">
        <v>29</v>
      </c>
      <c r="Y692" s="10">
        <f t="shared" si="10"/>
        <v>2021</v>
      </c>
    </row>
    <row r="693" spans="1:25" s="49" customFormat="1" x14ac:dyDescent="0.25">
      <c r="A693" s="10" t="s">
        <v>3021</v>
      </c>
      <c r="B693" s="48">
        <v>44507</v>
      </c>
      <c r="C693" s="49" t="s">
        <v>3044</v>
      </c>
      <c r="D693" s="49" t="s">
        <v>400</v>
      </c>
      <c r="E693" s="49" t="s">
        <v>219</v>
      </c>
      <c r="F693" s="11" t="s">
        <v>25</v>
      </c>
      <c r="G693" s="49" t="s">
        <v>3047</v>
      </c>
      <c r="H693" s="49" t="s">
        <v>1957</v>
      </c>
      <c r="I693" s="142"/>
      <c r="J693" s="105"/>
      <c r="L693" s="52"/>
      <c r="M693" s="49" t="s">
        <v>1944</v>
      </c>
      <c r="N693" s="49" t="s">
        <v>33</v>
      </c>
      <c r="O693" s="53" t="s">
        <v>3045</v>
      </c>
      <c r="Q693" s="49" t="s">
        <v>3046</v>
      </c>
      <c r="R693" s="49">
        <v>55128</v>
      </c>
      <c r="S693" s="49">
        <v>45.000019999999999</v>
      </c>
      <c r="T693" s="49">
        <v>-92.948884000000007</v>
      </c>
      <c r="W693" s="142"/>
      <c r="X693" s="49" t="s">
        <v>29</v>
      </c>
      <c r="Y693" s="10">
        <f t="shared" si="10"/>
        <v>2021</v>
      </c>
    </row>
    <row r="694" spans="1:25" s="49" customFormat="1" x14ac:dyDescent="0.25">
      <c r="A694" s="10" t="s">
        <v>3021</v>
      </c>
      <c r="B694" s="48">
        <v>44507</v>
      </c>
      <c r="C694" s="49" t="s">
        <v>3041</v>
      </c>
      <c r="D694" s="49" t="s">
        <v>188</v>
      </c>
      <c r="E694" s="49" t="s">
        <v>59</v>
      </c>
      <c r="F694" s="11" t="s">
        <v>25</v>
      </c>
      <c r="G694" s="49" t="s">
        <v>3043</v>
      </c>
      <c r="H694" s="49" t="s">
        <v>3024</v>
      </c>
      <c r="I694" s="142">
        <v>10000000</v>
      </c>
      <c r="J694" s="52"/>
      <c r="K694" s="10"/>
      <c r="L694" s="52">
        <v>70000</v>
      </c>
      <c r="M694" s="49" t="s">
        <v>282</v>
      </c>
      <c r="N694" s="49" t="s">
        <v>2401</v>
      </c>
      <c r="O694" s="53" t="s">
        <v>3042</v>
      </c>
      <c r="Q694" s="49" t="s">
        <v>466</v>
      </c>
      <c r="R694" s="49">
        <v>55068</v>
      </c>
      <c r="S694" s="49">
        <v>44.757401000000002</v>
      </c>
      <c r="T694" s="49">
        <v>-93.011330999999998</v>
      </c>
      <c r="W694" s="142"/>
      <c r="X694" s="49" t="s">
        <v>29</v>
      </c>
      <c r="Y694" s="10">
        <f t="shared" si="10"/>
        <v>2021</v>
      </c>
    </row>
    <row r="695" spans="1:25" s="49" customFormat="1" ht="135" x14ac:dyDescent="0.25">
      <c r="A695" s="10" t="s">
        <v>3021</v>
      </c>
      <c r="B695" s="48">
        <v>44509</v>
      </c>
      <c r="C695" s="49" t="s">
        <v>357</v>
      </c>
      <c r="D695" s="49" t="s">
        <v>124</v>
      </c>
      <c r="E695" s="49" t="s">
        <v>24</v>
      </c>
      <c r="F695" s="11" t="s">
        <v>25</v>
      </c>
      <c r="G695" s="543" t="s">
        <v>3103</v>
      </c>
      <c r="H695" s="49" t="s">
        <v>3024</v>
      </c>
      <c r="I695" s="142"/>
      <c r="J695" s="105">
        <v>1000</v>
      </c>
      <c r="L695" s="52">
        <v>350000</v>
      </c>
      <c r="N695" s="49" t="s">
        <v>52</v>
      </c>
      <c r="O695" s="53" t="s">
        <v>3048</v>
      </c>
      <c r="Q695" s="49" t="s">
        <v>3049</v>
      </c>
      <c r="R695" s="49">
        <v>55369</v>
      </c>
      <c r="S695" s="49">
        <v>45.117942999999997</v>
      </c>
      <c r="T695" s="49">
        <v>-93.413921999999999</v>
      </c>
      <c r="W695" s="142"/>
      <c r="X695" s="49" t="s">
        <v>29</v>
      </c>
      <c r="Y695" s="10">
        <f t="shared" si="10"/>
        <v>2021</v>
      </c>
    </row>
    <row r="696" spans="1:25" s="49" customFormat="1" x14ac:dyDescent="0.25">
      <c r="A696" s="10" t="s">
        <v>3021</v>
      </c>
      <c r="B696" s="48">
        <v>44509</v>
      </c>
      <c r="C696" s="49" t="s">
        <v>3050</v>
      </c>
      <c r="D696" s="49" t="s">
        <v>23</v>
      </c>
      <c r="E696" s="49" t="s">
        <v>24</v>
      </c>
      <c r="F696" s="11" t="s">
        <v>25</v>
      </c>
      <c r="G696" s="49" t="s">
        <v>3052</v>
      </c>
      <c r="I696" s="142"/>
      <c r="J696" s="105">
        <v>8</v>
      </c>
      <c r="L696" s="52"/>
      <c r="M696" s="49" t="s">
        <v>1944</v>
      </c>
      <c r="N696" s="49" t="s">
        <v>33</v>
      </c>
      <c r="O696" s="53" t="s">
        <v>3051</v>
      </c>
      <c r="R696" s="49">
        <v>55401</v>
      </c>
      <c r="S696" s="49">
        <v>44.984577000000002</v>
      </c>
      <c r="T696" s="49">
        <v>-93.269097000000002</v>
      </c>
      <c r="W696" s="144"/>
      <c r="X696" s="49" t="s">
        <v>29</v>
      </c>
      <c r="Y696" s="10">
        <f t="shared" si="10"/>
        <v>2021</v>
      </c>
    </row>
    <row r="697" spans="1:25" s="49" customFormat="1" x14ac:dyDescent="0.25">
      <c r="A697" s="10" t="s">
        <v>3021</v>
      </c>
      <c r="B697" s="165">
        <v>44518</v>
      </c>
      <c r="C697" s="108" t="s">
        <v>3057</v>
      </c>
      <c r="D697" s="108" t="s">
        <v>167</v>
      </c>
      <c r="E697" s="49" t="s">
        <v>154</v>
      </c>
      <c r="F697" s="11" t="s">
        <v>25</v>
      </c>
      <c r="G697" s="49" t="s">
        <v>3060</v>
      </c>
      <c r="H697" s="49" t="s">
        <v>1989</v>
      </c>
      <c r="I697" s="142"/>
      <c r="J697" s="105"/>
      <c r="L697" s="52"/>
      <c r="M697" s="49" t="s">
        <v>67</v>
      </c>
      <c r="N697" s="49" t="s">
        <v>33</v>
      </c>
      <c r="O697" s="53" t="s">
        <v>3058</v>
      </c>
      <c r="Q697" s="49" t="s">
        <v>3059</v>
      </c>
      <c r="R697" s="49">
        <v>55432</v>
      </c>
      <c r="S697" s="49">
        <v>45.104985999999997</v>
      </c>
      <c r="T697" s="49">
        <v>-93.266814999999994</v>
      </c>
      <c r="W697" s="142"/>
      <c r="X697" s="49" t="s">
        <v>29</v>
      </c>
      <c r="Y697" s="10">
        <f t="shared" si="10"/>
        <v>2021</v>
      </c>
    </row>
    <row r="698" spans="1:25" s="49" customFormat="1" x14ac:dyDescent="0.25">
      <c r="A698" s="10" t="s">
        <v>3021</v>
      </c>
      <c r="B698" s="48">
        <v>44518</v>
      </c>
      <c r="C698" s="49" t="s">
        <v>3053</v>
      </c>
      <c r="D698" s="49" t="s">
        <v>42</v>
      </c>
      <c r="E698" s="49" t="s">
        <v>24</v>
      </c>
      <c r="F698" s="11" t="s">
        <v>25</v>
      </c>
      <c r="G698" s="49" t="s">
        <v>3056</v>
      </c>
      <c r="H698" s="49" t="s">
        <v>1884</v>
      </c>
      <c r="I698" s="142">
        <v>4900000</v>
      </c>
      <c r="J698" s="105"/>
      <c r="K698" s="10"/>
      <c r="L698" s="52">
        <f>25000</f>
        <v>25000</v>
      </c>
      <c r="M698" s="49" t="s">
        <v>2313</v>
      </c>
      <c r="N698" s="73" t="s">
        <v>2507</v>
      </c>
      <c r="O698" s="53" t="s">
        <v>3054</v>
      </c>
      <c r="Q698" s="49" t="s">
        <v>3055</v>
      </c>
      <c r="R698" s="49">
        <v>55441</v>
      </c>
      <c r="S698" s="49">
        <v>44.988151999999999</v>
      </c>
      <c r="T698" s="49">
        <v>-93.449973</v>
      </c>
      <c r="W698" s="142"/>
      <c r="X698" s="49" t="s">
        <v>29</v>
      </c>
      <c r="Y698" s="10">
        <f t="shared" si="10"/>
        <v>2021</v>
      </c>
    </row>
    <row r="699" spans="1:25" s="49" customFormat="1" x14ac:dyDescent="0.25">
      <c r="A699" s="10" t="s">
        <v>3021</v>
      </c>
      <c r="B699" s="48">
        <v>44521</v>
      </c>
      <c r="C699" s="49" t="s">
        <v>3063</v>
      </c>
      <c r="D699" s="49" t="s">
        <v>23</v>
      </c>
      <c r="E699" s="49" t="s">
        <v>24</v>
      </c>
      <c r="F699" s="11" t="s">
        <v>25</v>
      </c>
      <c r="G699" s="49" t="s">
        <v>3065</v>
      </c>
      <c r="H699" s="49" t="s">
        <v>1880</v>
      </c>
      <c r="I699" s="144"/>
      <c r="J699" s="52"/>
      <c r="L699" s="52"/>
      <c r="M699" s="49" t="s">
        <v>2313</v>
      </c>
      <c r="N699" s="73" t="s">
        <v>2507</v>
      </c>
      <c r="O699" s="53" t="s">
        <v>3064</v>
      </c>
      <c r="Q699" s="49" t="s">
        <v>2572</v>
      </c>
      <c r="R699" s="49">
        <v>55402</v>
      </c>
      <c r="S699" s="49">
        <v>44.977378000000002</v>
      </c>
      <c r="T699" s="49">
        <v>-93.273094</v>
      </c>
      <c r="W699" s="144"/>
      <c r="X699" s="49" t="s">
        <v>29</v>
      </c>
      <c r="Y699" s="10">
        <f t="shared" si="10"/>
        <v>2021</v>
      </c>
    </row>
    <row r="700" spans="1:25" s="49" customFormat="1" x14ac:dyDescent="0.25">
      <c r="A700" s="10" t="s">
        <v>3021</v>
      </c>
      <c r="B700" s="48">
        <v>44521</v>
      </c>
      <c r="C700" s="49" t="s">
        <v>2393</v>
      </c>
      <c r="D700" s="49" t="s">
        <v>102</v>
      </c>
      <c r="E700" s="49" t="s">
        <v>59</v>
      </c>
      <c r="F700" s="11" t="s">
        <v>25</v>
      </c>
      <c r="G700" s="49" t="s">
        <v>3062</v>
      </c>
      <c r="H700" s="49" t="s">
        <v>1880</v>
      </c>
      <c r="I700" s="144"/>
      <c r="J700" s="52"/>
      <c r="K700" s="10"/>
      <c r="L700" s="52"/>
      <c r="N700" s="49" t="s">
        <v>52</v>
      </c>
      <c r="O700" s="53" t="s">
        <v>3061</v>
      </c>
      <c r="R700" s="49">
        <v>55122</v>
      </c>
      <c r="S700" s="49">
        <v>44.802790999999999</v>
      </c>
      <c r="T700" s="49">
        <v>-93.167767999999995</v>
      </c>
      <c r="W700" s="144"/>
      <c r="X700" s="49" t="s">
        <v>29</v>
      </c>
      <c r="Y700" s="10">
        <f t="shared" si="10"/>
        <v>2021</v>
      </c>
    </row>
    <row r="701" spans="1:25" s="49" customFormat="1" x14ac:dyDescent="0.25">
      <c r="A701" s="22" t="s">
        <v>3021</v>
      </c>
      <c r="B701" s="231">
        <v>44523</v>
      </c>
      <c r="C701" s="233" t="s">
        <v>2864</v>
      </c>
      <c r="D701" s="233" t="s">
        <v>2106</v>
      </c>
      <c r="E701" s="46" t="s">
        <v>91</v>
      </c>
      <c r="F701" s="11" t="s">
        <v>25</v>
      </c>
      <c r="G701" s="10" t="s">
        <v>2870</v>
      </c>
      <c r="H701" s="10" t="s">
        <v>1994</v>
      </c>
      <c r="I701" s="39">
        <v>75435596</v>
      </c>
      <c r="J701" s="136">
        <v>114</v>
      </c>
      <c r="L701" s="61">
        <v>330000</v>
      </c>
      <c r="M701" s="10" t="s">
        <v>2417</v>
      </c>
      <c r="N701" s="10" t="s">
        <v>169</v>
      </c>
      <c r="O701" s="23" t="s">
        <v>3110</v>
      </c>
      <c r="P701" s="10"/>
      <c r="Q701" s="10" t="s">
        <v>3111</v>
      </c>
      <c r="R701" s="46"/>
      <c r="S701" s="46">
        <v>45.464820000000003</v>
      </c>
      <c r="T701" s="46">
        <v>-94.123890000000003</v>
      </c>
      <c r="U701" s="220" t="s">
        <v>2133</v>
      </c>
      <c r="V701" s="194" t="s">
        <v>2867</v>
      </c>
      <c r="W701" s="341">
        <v>175000</v>
      </c>
      <c r="X701" s="10" t="s">
        <v>71</v>
      </c>
      <c r="Y701" s="10">
        <f t="shared" si="10"/>
        <v>2021</v>
      </c>
    </row>
    <row r="702" spans="1:25" s="49" customFormat="1" x14ac:dyDescent="0.25">
      <c r="A702" s="10" t="s">
        <v>3021</v>
      </c>
      <c r="B702" s="48">
        <v>44529</v>
      </c>
      <c r="C702" s="49" t="s">
        <v>3066</v>
      </c>
      <c r="D702" s="49" t="s">
        <v>23</v>
      </c>
      <c r="E702" s="49" t="s">
        <v>24</v>
      </c>
      <c r="F702" s="11" t="s">
        <v>25</v>
      </c>
      <c r="G702" s="49" t="s">
        <v>3069</v>
      </c>
      <c r="H702" s="49" t="s">
        <v>1880</v>
      </c>
      <c r="I702" s="144"/>
      <c r="J702" s="52"/>
      <c r="L702" s="52"/>
      <c r="M702" s="49" t="s">
        <v>2148</v>
      </c>
      <c r="N702" s="49" t="s">
        <v>51</v>
      </c>
      <c r="O702" s="53" t="s">
        <v>3067</v>
      </c>
      <c r="Q702" s="49" t="s">
        <v>3068</v>
      </c>
      <c r="R702" s="49">
        <v>55408</v>
      </c>
      <c r="S702" s="49">
        <v>44.949720999999997</v>
      </c>
      <c r="T702" s="49">
        <v>-93.297130999999993</v>
      </c>
      <c r="W702" s="144"/>
      <c r="X702" s="49" t="s">
        <v>29</v>
      </c>
      <c r="Y702" s="10">
        <f t="shared" si="10"/>
        <v>2021</v>
      </c>
    </row>
    <row r="703" spans="1:25" s="49" customFormat="1" x14ac:dyDescent="0.25">
      <c r="A703" s="10" t="s">
        <v>3021</v>
      </c>
      <c r="B703" s="48">
        <v>44530</v>
      </c>
      <c r="C703" s="49" t="s">
        <v>3070</v>
      </c>
      <c r="D703" s="49" t="s">
        <v>181</v>
      </c>
      <c r="E703" s="49" t="s">
        <v>24</v>
      </c>
      <c r="F703" s="11" t="s">
        <v>25</v>
      </c>
      <c r="G703" s="49" t="s">
        <v>3073</v>
      </c>
      <c r="I703" s="144"/>
      <c r="J703" s="52"/>
      <c r="L703" s="52"/>
      <c r="M703" s="49" t="s">
        <v>40</v>
      </c>
      <c r="N703" s="49" t="s">
        <v>28</v>
      </c>
      <c r="O703" s="53" t="s">
        <v>3071</v>
      </c>
      <c r="Q703" s="49" t="s">
        <v>3072</v>
      </c>
      <c r="R703" s="49">
        <v>55422</v>
      </c>
      <c r="S703" s="49">
        <v>45.000366</v>
      </c>
      <c r="T703" s="49">
        <v>-93.362853999999999</v>
      </c>
      <c r="W703" s="144"/>
      <c r="X703" s="49" t="s">
        <v>29</v>
      </c>
      <c r="Y703" s="10">
        <f t="shared" ref="Y703:Y765" si="11">YEAR(B703)</f>
        <v>2021</v>
      </c>
    </row>
    <row r="704" spans="1:25" s="49" customFormat="1" x14ac:dyDescent="0.25">
      <c r="A704" s="10" t="s">
        <v>3021</v>
      </c>
      <c r="B704" s="223">
        <v>44530</v>
      </c>
      <c r="C704" s="46" t="s">
        <v>3287</v>
      </c>
      <c r="D704" s="46" t="s">
        <v>408</v>
      </c>
      <c r="E704" s="46" t="s">
        <v>195</v>
      </c>
      <c r="F704" s="11" t="s">
        <v>25</v>
      </c>
      <c r="G704" s="115" t="s">
        <v>3750</v>
      </c>
      <c r="H704" s="10"/>
      <c r="I704" s="238"/>
      <c r="J704" s="226">
        <v>50</v>
      </c>
      <c r="K704" s="10"/>
      <c r="L704" s="26"/>
      <c r="M704" s="10" t="s">
        <v>32</v>
      </c>
      <c r="N704" s="10" t="s">
        <v>33</v>
      </c>
      <c r="O704" s="46" t="s">
        <v>3288</v>
      </c>
      <c r="P704" s="10"/>
      <c r="Q704" s="46"/>
      <c r="R704" s="46"/>
      <c r="S704" s="46"/>
      <c r="T704" s="46"/>
      <c r="U704" s="10"/>
      <c r="V704" s="224"/>
      <c r="W704" s="136"/>
      <c r="X704" s="10" t="s">
        <v>58</v>
      </c>
      <c r="Y704" s="10">
        <f t="shared" si="11"/>
        <v>2021</v>
      </c>
    </row>
    <row r="705" spans="1:25" s="49" customFormat="1" x14ac:dyDescent="0.25">
      <c r="A705" s="10" t="s">
        <v>3021</v>
      </c>
      <c r="B705" s="48">
        <v>44532</v>
      </c>
      <c r="C705" s="49" t="s">
        <v>3074</v>
      </c>
      <c r="D705" s="49" t="s">
        <v>54</v>
      </c>
      <c r="E705" s="49" t="s">
        <v>24</v>
      </c>
      <c r="F705" s="11" t="s">
        <v>25</v>
      </c>
      <c r="G705" s="49" t="s">
        <v>3078</v>
      </c>
      <c r="H705" s="49" t="s">
        <v>1989</v>
      </c>
      <c r="I705" s="142">
        <v>3750000</v>
      </c>
      <c r="J705" s="105"/>
      <c r="K705" s="10"/>
      <c r="L705" s="52">
        <f>62500-37500</f>
        <v>25000</v>
      </c>
      <c r="M705" s="49" t="s">
        <v>3075</v>
      </c>
      <c r="N705" s="49" t="s">
        <v>33</v>
      </c>
      <c r="O705" s="53" t="s">
        <v>3076</v>
      </c>
      <c r="Q705" s="49" t="s">
        <v>3077</v>
      </c>
      <c r="R705" s="49">
        <v>55443</v>
      </c>
      <c r="S705" s="49">
        <v>45.071669999999997</v>
      </c>
      <c r="T705" s="49">
        <v>-93.352670000000003</v>
      </c>
      <c r="W705" s="142"/>
      <c r="X705" s="49" t="s">
        <v>29</v>
      </c>
      <c r="Y705" s="10">
        <f t="shared" si="11"/>
        <v>2021</v>
      </c>
    </row>
    <row r="706" spans="1:25" s="49" customFormat="1" x14ac:dyDescent="0.25">
      <c r="A706" s="10" t="s">
        <v>3021</v>
      </c>
      <c r="B706" s="165">
        <v>44536</v>
      </c>
      <c r="C706" s="108" t="s">
        <v>3079</v>
      </c>
      <c r="D706" s="108" t="s">
        <v>166</v>
      </c>
      <c r="E706" s="49" t="s">
        <v>24</v>
      </c>
      <c r="F706" s="11" t="s">
        <v>25</v>
      </c>
      <c r="G706" s="49" t="s">
        <v>3082</v>
      </c>
      <c r="H706" s="49" t="s">
        <v>1989</v>
      </c>
      <c r="I706" s="142"/>
      <c r="J706" s="105"/>
      <c r="L706" s="52"/>
      <c r="M706" s="20" t="s">
        <v>2509</v>
      </c>
      <c r="N706" s="49" t="s">
        <v>33</v>
      </c>
      <c r="O706" s="49" t="s">
        <v>3080</v>
      </c>
      <c r="Q706" s="49" t="s">
        <v>3081</v>
      </c>
      <c r="R706" s="49">
        <v>55430</v>
      </c>
      <c r="S706" s="49">
        <v>45.076290999999998</v>
      </c>
      <c r="T706" s="49">
        <v>-93.315753000000001</v>
      </c>
      <c r="U706" s="49" t="s">
        <v>384</v>
      </c>
      <c r="W706" s="142"/>
      <c r="X706" s="49" t="s">
        <v>29</v>
      </c>
      <c r="Y706" s="10">
        <f t="shared" si="11"/>
        <v>2021</v>
      </c>
    </row>
    <row r="707" spans="1:25" x14ac:dyDescent="0.25">
      <c r="A707" s="10" t="s">
        <v>3021</v>
      </c>
      <c r="B707" s="48">
        <v>44546</v>
      </c>
      <c r="C707" s="49" t="s">
        <v>3083</v>
      </c>
      <c r="D707" s="49" t="s">
        <v>155</v>
      </c>
      <c r="E707" s="49" t="s">
        <v>84</v>
      </c>
      <c r="F707" s="11" t="s">
        <v>25</v>
      </c>
      <c r="G707" s="49" t="s">
        <v>3085</v>
      </c>
      <c r="H707" s="49"/>
      <c r="I707" s="142"/>
      <c r="J707" s="105"/>
      <c r="K707" s="49"/>
      <c r="L707" s="52"/>
      <c r="M707" s="10" t="s">
        <v>2148</v>
      </c>
      <c r="N707" s="49" t="s">
        <v>51</v>
      </c>
      <c r="O707" s="53" t="s">
        <v>3084</v>
      </c>
      <c r="P707" s="49"/>
      <c r="Q707" s="49"/>
      <c r="R707" s="49">
        <v>55101</v>
      </c>
      <c r="S707" s="49">
        <v>44.951483000000003</v>
      </c>
      <c r="T707" s="49">
        <v>-93.090648999999999</v>
      </c>
      <c r="U707" s="49" t="s">
        <v>384</v>
      </c>
      <c r="V707" s="49"/>
      <c r="W707" s="142"/>
      <c r="X707" s="49" t="s">
        <v>29</v>
      </c>
      <c r="Y707" s="10">
        <f t="shared" si="11"/>
        <v>2021</v>
      </c>
    </row>
    <row r="708" spans="1:25" x14ac:dyDescent="0.25">
      <c r="A708" s="10" t="s">
        <v>3021</v>
      </c>
      <c r="B708" s="48">
        <v>44547</v>
      </c>
      <c r="C708" s="49" t="s">
        <v>3086</v>
      </c>
      <c r="D708" s="49" t="s">
        <v>226</v>
      </c>
      <c r="E708" s="49" t="s">
        <v>226</v>
      </c>
      <c r="F708" s="11" t="s">
        <v>25</v>
      </c>
      <c r="G708" s="49" t="s">
        <v>3089</v>
      </c>
      <c r="H708" s="49" t="s">
        <v>1989</v>
      </c>
      <c r="I708" s="142">
        <v>175000000</v>
      </c>
      <c r="J708" s="52">
        <v>75</v>
      </c>
      <c r="K708" s="49"/>
      <c r="L708" s="52"/>
      <c r="M708" s="49"/>
      <c r="N708" s="49" t="s">
        <v>266</v>
      </c>
      <c r="O708" s="49" t="s">
        <v>3087</v>
      </c>
      <c r="P708" s="49"/>
      <c r="Q708" s="49" t="s">
        <v>3088</v>
      </c>
      <c r="R708" s="49">
        <v>56284</v>
      </c>
      <c r="S708" s="49">
        <v>44.795611999999998</v>
      </c>
      <c r="T708" s="49">
        <v>-95.179220000000001</v>
      </c>
      <c r="U708" s="49" t="s">
        <v>2133</v>
      </c>
      <c r="V708" s="49" t="s">
        <v>1291</v>
      </c>
      <c r="W708" s="142">
        <v>200000</v>
      </c>
      <c r="X708" s="49" t="s">
        <v>71</v>
      </c>
      <c r="Y708" s="10">
        <f t="shared" si="11"/>
        <v>2021</v>
      </c>
    </row>
    <row r="709" spans="1:25" x14ac:dyDescent="0.25">
      <c r="A709" s="10" t="s">
        <v>3021</v>
      </c>
      <c r="B709" s="48">
        <v>44558</v>
      </c>
      <c r="C709" s="49" t="s">
        <v>3090</v>
      </c>
      <c r="D709" s="49" t="s">
        <v>54</v>
      </c>
      <c r="E709" s="49" t="s">
        <v>24</v>
      </c>
      <c r="F709" s="11" t="s">
        <v>25</v>
      </c>
      <c r="G709" s="49" t="s">
        <v>3093</v>
      </c>
      <c r="H709" s="49" t="s">
        <v>1884</v>
      </c>
      <c r="I709" s="142"/>
      <c r="J709" s="105">
        <v>18</v>
      </c>
      <c r="K709" s="49"/>
      <c r="L709" s="52"/>
      <c r="M709" s="46" t="s">
        <v>3284</v>
      </c>
      <c r="N709" s="49" t="s">
        <v>28</v>
      </c>
      <c r="O709" s="53" t="s">
        <v>3091</v>
      </c>
      <c r="P709" s="49"/>
      <c r="Q709" s="49" t="s">
        <v>3092</v>
      </c>
      <c r="R709" s="49">
        <v>55428</v>
      </c>
      <c r="S709" s="49">
        <v>45.092253999999997</v>
      </c>
      <c r="T709" s="49">
        <v>-93.398638000000005</v>
      </c>
      <c r="U709" s="49"/>
      <c r="V709" s="49"/>
      <c r="W709" s="142"/>
      <c r="X709" s="49" t="s">
        <v>29</v>
      </c>
      <c r="Y709" s="10">
        <f t="shared" si="11"/>
        <v>2021</v>
      </c>
    </row>
    <row r="710" spans="1:25" x14ac:dyDescent="0.25">
      <c r="A710" s="10" t="s">
        <v>3021</v>
      </c>
      <c r="B710" s="165">
        <v>44559</v>
      </c>
      <c r="C710" s="108" t="s">
        <v>2071</v>
      </c>
      <c r="D710" s="108" t="s">
        <v>280</v>
      </c>
      <c r="E710" s="49" t="s">
        <v>154</v>
      </c>
      <c r="F710" s="11" t="s">
        <v>25</v>
      </c>
      <c r="G710" s="49" t="s">
        <v>3096</v>
      </c>
      <c r="H710" s="49" t="s">
        <v>2092</v>
      </c>
      <c r="I710" s="142"/>
      <c r="J710" s="105"/>
      <c r="K710" s="49"/>
      <c r="L710" s="52">
        <v>100000</v>
      </c>
      <c r="M710" s="49" t="s">
        <v>2831</v>
      </c>
      <c r="N710" s="49" t="s">
        <v>33</v>
      </c>
      <c r="O710" s="49" t="s">
        <v>3094</v>
      </c>
      <c r="P710" s="49"/>
      <c r="Q710" s="49" t="s">
        <v>3095</v>
      </c>
      <c r="R710" s="49">
        <v>55449</v>
      </c>
      <c r="S710" s="49">
        <v>45.122703000000001</v>
      </c>
      <c r="T710" s="49">
        <v>-93.191467000000003</v>
      </c>
      <c r="U710" s="49"/>
      <c r="V710" s="49"/>
      <c r="W710" s="142"/>
      <c r="X710" s="49" t="s">
        <v>29</v>
      </c>
      <c r="Y710" s="10">
        <f t="shared" si="11"/>
        <v>2021</v>
      </c>
    </row>
    <row r="711" spans="1:25" x14ac:dyDescent="0.25">
      <c r="A711" s="10" t="s">
        <v>3021</v>
      </c>
      <c r="B711" s="48">
        <v>44559</v>
      </c>
      <c r="C711" s="49" t="s">
        <v>3097</v>
      </c>
      <c r="D711" s="49" t="s">
        <v>38</v>
      </c>
      <c r="E711" s="49" t="s">
        <v>24</v>
      </c>
      <c r="F711" s="11" t="s">
        <v>25</v>
      </c>
      <c r="G711" s="49" t="s">
        <v>3098</v>
      </c>
      <c r="H711" s="49" t="s">
        <v>1880</v>
      </c>
      <c r="I711" s="142">
        <v>2545230</v>
      </c>
      <c r="J711" s="105"/>
      <c r="L711" s="52"/>
      <c r="M711" s="49" t="s">
        <v>113</v>
      </c>
      <c r="N711" s="49" t="s">
        <v>33</v>
      </c>
      <c r="O711" s="53" t="s">
        <v>3099</v>
      </c>
      <c r="P711" s="49"/>
      <c r="Q711" s="49" t="s">
        <v>3100</v>
      </c>
      <c r="R711" s="49">
        <v>55420</v>
      </c>
      <c r="S711" s="49">
        <v>44.842655000000001</v>
      </c>
      <c r="T711" s="49">
        <v>-93.284991000000005</v>
      </c>
      <c r="U711" s="49"/>
      <c r="V711" s="49"/>
      <c r="W711" s="144"/>
      <c r="X711" s="49" t="s">
        <v>29</v>
      </c>
      <c r="Y711" s="10">
        <f t="shared" si="11"/>
        <v>2021</v>
      </c>
    </row>
    <row r="712" spans="1:25" x14ac:dyDescent="0.25">
      <c r="A712" s="10" t="s">
        <v>3021</v>
      </c>
      <c r="B712" s="48">
        <v>44561</v>
      </c>
      <c r="C712" s="49" t="s">
        <v>3101</v>
      </c>
      <c r="D712" s="49" t="s">
        <v>57</v>
      </c>
      <c r="E712" s="49" t="s">
        <v>59</v>
      </c>
      <c r="F712" s="11" t="s">
        <v>25</v>
      </c>
      <c r="G712" s="49" t="s">
        <v>3539</v>
      </c>
      <c r="H712" s="49" t="s">
        <v>3024</v>
      </c>
      <c r="I712" s="142">
        <v>11000000</v>
      </c>
      <c r="J712" s="105"/>
      <c r="K712" s="49"/>
      <c r="L712" s="52">
        <f>31360+9408+13824</f>
        <v>54592</v>
      </c>
      <c r="M712" s="49"/>
      <c r="N712" s="10" t="s">
        <v>214</v>
      </c>
      <c r="O712" s="53" t="s">
        <v>3751</v>
      </c>
      <c r="P712" s="49"/>
      <c r="Q712" s="193" t="s">
        <v>3102</v>
      </c>
      <c r="R712" s="49">
        <v>55044</v>
      </c>
      <c r="S712" s="49">
        <v>44.631345000000003</v>
      </c>
      <c r="T712" s="49">
        <v>-93.254774999999995</v>
      </c>
      <c r="U712" s="49"/>
      <c r="V712" s="49"/>
      <c r="W712" s="142"/>
      <c r="X712" s="49" t="s">
        <v>29</v>
      </c>
      <c r="Y712" s="10">
        <f t="shared" si="11"/>
        <v>2021</v>
      </c>
    </row>
    <row r="713" spans="1:25" x14ac:dyDescent="0.25">
      <c r="A713" s="16" t="s">
        <v>3021</v>
      </c>
      <c r="B713" s="197">
        <v>44561</v>
      </c>
      <c r="C713" s="229" t="s">
        <v>3127</v>
      </c>
      <c r="D713" s="229" t="s">
        <v>153</v>
      </c>
      <c r="E713" s="229" t="s">
        <v>154</v>
      </c>
      <c r="F713" s="11" t="s">
        <v>25</v>
      </c>
      <c r="G713" s="195" t="s">
        <v>3128</v>
      </c>
      <c r="H713" s="229"/>
      <c r="I713" s="237">
        <v>2500000</v>
      </c>
      <c r="J713" s="202"/>
      <c r="K713" s="49"/>
      <c r="L713" s="202"/>
      <c r="M713" s="10" t="s">
        <v>1990</v>
      </c>
      <c r="N713" s="229" t="s">
        <v>33</v>
      </c>
      <c r="O713" s="203" t="s">
        <v>3129</v>
      </c>
      <c r="P713" s="229" t="s">
        <v>2058</v>
      </c>
      <c r="Q713" s="229" t="s">
        <v>3130</v>
      </c>
      <c r="R713" s="229">
        <v>55433</v>
      </c>
      <c r="S713" s="229">
        <v>45.130521999999999</v>
      </c>
      <c r="T713" s="229">
        <v>-93.274870000000007</v>
      </c>
      <c r="U713" s="229"/>
      <c r="V713" s="204"/>
      <c r="W713" s="201"/>
      <c r="X713" s="229" t="s">
        <v>29</v>
      </c>
      <c r="Y713" s="10">
        <f t="shared" si="11"/>
        <v>2021</v>
      </c>
    </row>
    <row r="714" spans="1:25" x14ac:dyDescent="0.25">
      <c r="A714" s="16" t="s">
        <v>3131</v>
      </c>
      <c r="B714" s="234">
        <v>44571</v>
      </c>
      <c r="C714" s="229" t="s">
        <v>3132</v>
      </c>
      <c r="D714" s="195" t="s">
        <v>102</v>
      </c>
      <c r="E714" s="229" t="s">
        <v>59</v>
      </c>
      <c r="F714" s="11" t="s">
        <v>25</v>
      </c>
      <c r="G714" s="229" t="s">
        <v>3135</v>
      </c>
      <c r="H714" s="229" t="s">
        <v>1989</v>
      </c>
      <c r="I714" s="200">
        <v>7500000</v>
      </c>
      <c r="J714" s="199"/>
      <c r="L714" s="199">
        <v>42450</v>
      </c>
      <c r="M714" s="229"/>
      <c r="N714" s="229" t="s">
        <v>52</v>
      </c>
      <c r="O714" s="229" t="s">
        <v>3133</v>
      </c>
      <c r="P714" s="229" t="s">
        <v>1285</v>
      </c>
      <c r="Q714" s="229" t="s">
        <v>3134</v>
      </c>
      <c r="R714" s="229">
        <v>55121</v>
      </c>
      <c r="S714" s="229">
        <v>44.851018000000003</v>
      </c>
      <c r="T714" s="229">
        <v>-93.153662999999995</v>
      </c>
      <c r="U714" s="229"/>
      <c r="V714" s="229"/>
      <c r="W714" s="229"/>
      <c r="X714" s="229" t="s">
        <v>29</v>
      </c>
      <c r="Y714" s="10">
        <f t="shared" si="11"/>
        <v>2022</v>
      </c>
    </row>
    <row r="715" spans="1:25" x14ac:dyDescent="0.25">
      <c r="A715" s="16" t="s">
        <v>3131</v>
      </c>
      <c r="B715" s="234">
        <v>44573</v>
      </c>
      <c r="C715" s="229" t="s">
        <v>3136</v>
      </c>
      <c r="D715" s="195" t="s">
        <v>190</v>
      </c>
      <c r="E715" s="229" t="s">
        <v>191</v>
      </c>
      <c r="F715" s="11" t="s">
        <v>25</v>
      </c>
      <c r="G715" s="229" t="s">
        <v>3138</v>
      </c>
      <c r="H715" s="229" t="s">
        <v>1989</v>
      </c>
      <c r="I715" s="200">
        <v>37000000</v>
      </c>
      <c r="J715" s="199">
        <f>25+50</f>
        <v>75</v>
      </c>
      <c r="L715" s="235">
        <v>212700</v>
      </c>
      <c r="M715" s="229" t="s">
        <v>67</v>
      </c>
      <c r="N715" s="229" t="s">
        <v>33</v>
      </c>
      <c r="O715" s="229" t="s">
        <v>3137</v>
      </c>
      <c r="P715" s="229" t="s">
        <v>2492</v>
      </c>
      <c r="Q715" s="350" t="s">
        <v>3424</v>
      </c>
      <c r="R715" s="229">
        <v>55060</v>
      </c>
      <c r="S715" s="229">
        <v>44.091718</v>
      </c>
      <c r="T715" s="229">
        <v>-93.256158999999997</v>
      </c>
      <c r="U715" s="229"/>
      <c r="V715" s="229"/>
      <c r="W715" s="229"/>
      <c r="X715" s="229" t="s">
        <v>58</v>
      </c>
      <c r="Y715" s="10">
        <f t="shared" si="11"/>
        <v>2022</v>
      </c>
    </row>
    <row r="716" spans="1:25" x14ac:dyDescent="0.25">
      <c r="A716" s="16" t="s">
        <v>3131</v>
      </c>
      <c r="B716" s="234">
        <v>44574</v>
      </c>
      <c r="C716" s="229" t="s">
        <v>213</v>
      </c>
      <c r="D716" s="195" t="s">
        <v>172</v>
      </c>
      <c r="E716" s="229" t="s">
        <v>173</v>
      </c>
      <c r="F716" s="11" t="s">
        <v>25</v>
      </c>
      <c r="G716" s="229" t="s">
        <v>3143</v>
      </c>
      <c r="H716" s="229" t="s">
        <v>1994</v>
      </c>
      <c r="I716" s="200">
        <v>50000000</v>
      </c>
      <c r="J716" s="199">
        <v>100</v>
      </c>
      <c r="L716" s="199">
        <v>217000</v>
      </c>
      <c r="M716" s="229"/>
      <c r="N716" s="229" t="s">
        <v>214</v>
      </c>
      <c r="O716" s="229" t="s">
        <v>3142</v>
      </c>
      <c r="P716" s="229" t="s">
        <v>2217</v>
      </c>
      <c r="Q716" s="229"/>
      <c r="R716" s="229">
        <v>56201</v>
      </c>
      <c r="S716" s="229">
        <v>45.147103999999999</v>
      </c>
      <c r="T716" s="229">
        <v>-94.977722999999997</v>
      </c>
      <c r="U716" s="229"/>
      <c r="V716" s="229"/>
      <c r="W716" s="229"/>
      <c r="X716" s="229" t="s">
        <v>71</v>
      </c>
      <c r="Y716" s="10">
        <f t="shared" si="11"/>
        <v>2022</v>
      </c>
    </row>
    <row r="717" spans="1:25" x14ac:dyDescent="0.25">
      <c r="A717" s="16" t="s">
        <v>3131</v>
      </c>
      <c r="B717" s="234">
        <v>44574</v>
      </c>
      <c r="C717" s="229" t="s">
        <v>3139</v>
      </c>
      <c r="D717" s="195" t="s">
        <v>155</v>
      </c>
      <c r="E717" s="229" t="s">
        <v>84</v>
      </c>
      <c r="F717" s="11" t="s">
        <v>25</v>
      </c>
      <c r="G717" s="229" t="s">
        <v>4244</v>
      </c>
      <c r="H717" s="229" t="s">
        <v>1994</v>
      </c>
      <c r="I717" s="200"/>
      <c r="J717" s="199">
        <v>70</v>
      </c>
      <c r="K717" s="10">
        <v>52</v>
      </c>
      <c r="L717" s="199">
        <v>71000</v>
      </c>
      <c r="M717" s="229"/>
      <c r="N717" s="229" t="s">
        <v>214</v>
      </c>
      <c r="O717" s="229" t="s">
        <v>3140</v>
      </c>
      <c r="P717" s="229" t="s">
        <v>1290</v>
      </c>
      <c r="Q717" s="229" t="s">
        <v>3141</v>
      </c>
      <c r="R717" s="229">
        <v>55117</v>
      </c>
      <c r="S717" s="229">
        <v>44.983800000000002</v>
      </c>
      <c r="T717" s="229">
        <v>-93.091909999999999</v>
      </c>
      <c r="U717" s="229"/>
      <c r="V717" s="229"/>
      <c r="W717" s="229"/>
      <c r="X717" s="229" t="s">
        <v>29</v>
      </c>
      <c r="Y717" s="10">
        <f t="shared" si="11"/>
        <v>2022</v>
      </c>
    </row>
    <row r="718" spans="1:25" s="22" customFormat="1" x14ac:dyDescent="0.25">
      <c r="A718" s="16" t="s">
        <v>3131</v>
      </c>
      <c r="B718" s="234">
        <v>44575</v>
      </c>
      <c r="C718" s="339" t="s">
        <v>3144</v>
      </c>
      <c r="D718" s="339" t="s">
        <v>83</v>
      </c>
      <c r="E718" s="229" t="s">
        <v>84</v>
      </c>
      <c r="F718" s="11" t="s">
        <v>25</v>
      </c>
      <c r="G718" s="195" t="s">
        <v>3145</v>
      </c>
      <c r="H718" s="348" t="s">
        <v>3146</v>
      </c>
      <c r="I718" s="205">
        <v>13900000</v>
      </c>
      <c r="J718" s="349">
        <v>40</v>
      </c>
      <c r="K718" s="10"/>
      <c r="L718" s="202"/>
      <c r="M718" s="229" t="s">
        <v>1944</v>
      </c>
      <c r="N718" s="229" t="s">
        <v>33</v>
      </c>
      <c r="O718" s="203" t="s">
        <v>3752</v>
      </c>
      <c r="P718" s="229" t="s">
        <v>2118</v>
      </c>
      <c r="Q718" s="229" t="s">
        <v>3147</v>
      </c>
      <c r="R718" s="229">
        <v>55112</v>
      </c>
      <c r="S718" s="229">
        <v>45.058157000000001</v>
      </c>
      <c r="T718" s="229">
        <v>-93.154708999999997</v>
      </c>
      <c r="U718" s="229" t="s">
        <v>2133</v>
      </c>
      <c r="V718" s="204" t="s">
        <v>1316</v>
      </c>
      <c r="W718" s="348">
        <v>400000</v>
      </c>
      <c r="X718" s="229" t="s">
        <v>29</v>
      </c>
      <c r="Y718" s="10">
        <f t="shared" si="11"/>
        <v>2022</v>
      </c>
    </row>
    <row r="719" spans="1:25" x14ac:dyDescent="0.25">
      <c r="A719" s="16" t="s">
        <v>3131</v>
      </c>
      <c r="B719" s="234">
        <v>44581</v>
      </c>
      <c r="C719" s="229" t="s">
        <v>3148</v>
      </c>
      <c r="D719" s="195" t="s">
        <v>54</v>
      </c>
      <c r="E719" s="229" t="s">
        <v>24</v>
      </c>
      <c r="F719" s="11" t="s">
        <v>25</v>
      </c>
      <c r="G719" s="229" t="s">
        <v>3149</v>
      </c>
      <c r="H719" s="229" t="s">
        <v>1989</v>
      </c>
      <c r="I719" s="200">
        <v>18270000</v>
      </c>
      <c r="J719" s="199"/>
      <c r="L719" s="199">
        <v>322769</v>
      </c>
      <c r="M719" s="10" t="s">
        <v>1990</v>
      </c>
      <c r="N719" s="229" t="s">
        <v>33</v>
      </c>
      <c r="O719" s="229" t="s">
        <v>3150</v>
      </c>
      <c r="P719" s="229" t="s">
        <v>1285</v>
      </c>
      <c r="Q719" s="229" t="s">
        <v>3151</v>
      </c>
      <c r="R719" s="229">
        <v>55428</v>
      </c>
      <c r="S719" s="229">
        <v>45.089779</v>
      </c>
      <c r="T719" s="229">
        <v>-93.393782000000002</v>
      </c>
      <c r="U719" s="229"/>
      <c r="V719" s="229"/>
      <c r="W719" s="229"/>
      <c r="X719" s="229" t="s">
        <v>29</v>
      </c>
      <c r="Y719" s="10">
        <f t="shared" si="11"/>
        <v>2022</v>
      </c>
    </row>
    <row r="720" spans="1:25" x14ac:dyDescent="0.25">
      <c r="A720" s="538" t="s">
        <v>3131</v>
      </c>
      <c r="B720" s="352">
        <v>44582</v>
      </c>
      <c r="C720" s="353" t="s">
        <v>3152</v>
      </c>
      <c r="D720" s="353" t="s">
        <v>387</v>
      </c>
      <c r="E720" s="354" t="s">
        <v>24</v>
      </c>
      <c r="F720" s="11" t="s">
        <v>25</v>
      </c>
      <c r="G720" s="207" t="s">
        <v>3157</v>
      </c>
      <c r="H720" s="355" t="s">
        <v>3153</v>
      </c>
      <c r="I720" s="237">
        <v>14500000</v>
      </c>
      <c r="J720" s="201">
        <v>50</v>
      </c>
      <c r="L720" s="202">
        <v>100000</v>
      </c>
      <c r="M720" s="354" t="s">
        <v>32</v>
      </c>
      <c r="N720" s="354" t="s">
        <v>33</v>
      </c>
      <c r="O720" s="203" t="s">
        <v>3154</v>
      </c>
      <c r="P720" s="354" t="s">
        <v>3155</v>
      </c>
      <c r="Q720" s="354" t="s">
        <v>3156</v>
      </c>
      <c r="R720" s="354">
        <v>55343</v>
      </c>
      <c r="S720" s="354">
        <v>44.915753000000002</v>
      </c>
      <c r="T720" s="354">
        <v>-93.414998999999995</v>
      </c>
      <c r="U720" s="354" t="s">
        <v>2133</v>
      </c>
      <c r="V720" s="208" t="s">
        <v>1316</v>
      </c>
      <c r="W720" s="355">
        <v>617000</v>
      </c>
      <c r="X720" s="354" t="s">
        <v>29</v>
      </c>
      <c r="Y720" s="10">
        <f t="shared" si="11"/>
        <v>2022</v>
      </c>
    </row>
    <row r="721" spans="1:25" x14ac:dyDescent="0.25">
      <c r="A721" s="16" t="s">
        <v>3131</v>
      </c>
      <c r="B721" s="234">
        <v>44584</v>
      </c>
      <c r="C721" s="229" t="s">
        <v>3158</v>
      </c>
      <c r="D721" s="195" t="s">
        <v>23</v>
      </c>
      <c r="E721" s="229" t="s">
        <v>24</v>
      </c>
      <c r="F721" s="11" t="s">
        <v>25</v>
      </c>
      <c r="G721" s="229" t="s">
        <v>3161</v>
      </c>
      <c r="H721" s="229" t="s">
        <v>1989</v>
      </c>
      <c r="I721" s="200">
        <v>4000000</v>
      </c>
      <c r="J721" s="199"/>
      <c r="L721" s="199"/>
      <c r="M721" s="229" t="s">
        <v>1934</v>
      </c>
      <c r="N721" s="229" t="s">
        <v>33</v>
      </c>
      <c r="O721" s="229" t="s">
        <v>3159</v>
      </c>
      <c r="P721" s="229" t="s">
        <v>1290</v>
      </c>
      <c r="Q721" s="229" t="s">
        <v>3160</v>
      </c>
      <c r="R721" s="229">
        <v>55412</v>
      </c>
      <c r="S721" s="229">
        <v>45.038181000000002</v>
      </c>
      <c r="T721" s="229">
        <v>-93.286517000000003</v>
      </c>
      <c r="U721" s="229"/>
      <c r="V721" s="229"/>
      <c r="W721" s="229"/>
      <c r="X721" s="229" t="s">
        <v>29</v>
      </c>
      <c r="Y721" s="10">
        <f t="shared" si="11"/>
        <v>2022</v>
      </c>
    </row>
    <row r="722" spans="1:25" x14ac:dyDescent="0.25">
      <c r="A722" s="16" t="s">
        <v>3131</v>
      </c>
      <c r="B722" s="234">
        <v>44585</v>
      </c>
      <c r="C722" s="229" t="s">
        <v>1623</v>
      </c>
      <c r="D722" s="195" t="s">
        <v>23</v>
      </c>
      <c r="E722" s="229" t="s">
        <v>24</v>
      </c>
      <c r="F722" s="11" t="s">
        <v>25</v>
      </c>
      <c r="G722" s="229" t="s">
        <v>3266</v>
      </c>
      <c r="H722" s="229"/>
      <c r="I722" s="200"/>
      <c r="J722" s="199"/>
      <c r="K722" s="46"/>
      <c r="L722" s="199"/>
      <c r="M722" s="46" t="s">
        <v>104</v>
      </c>
      <c r="N722" s="229" t="s">
        <v>28</v>
      </c>
      <c r="O722" s="229" t="s">
        <v>3162</v>
      </c>
      <c r="P722" s="229" t="s">
        <v>1272</v>
      </c>
      <c r="Q722" s="229" t="s">
        <v>2734</v>
      </c>
      <c r="R722" s="229">
        <v>55414</v>
      </c>
      <c r="S722" s="229">
        <v>44.988236999999998</v>
      </c>
      <c r="T722" s="229">
        <v>-93.256198999999995</v>
      </c>
      <c r="U722" s="229" t="s">
        <v>384</v>
      </c>
      <c r="V722" s="229"/>
      <c r="W722" s="229"/>
      <c r="X722" s="229" t="s">
        <v>29</v>
      </c>
      <c r="Y722" s="10">
        <f t="shared" si="11"/>
        <v>2022</v>
      </c>
    </row>
    <row r="723" spans="1:25" x14ac:dyDescent="0.25">
      <c r="A723" s="16" t="s">
        <v>3131</v>
      </c>
      <c r="B723" s="234">
        <v>44592</v>
      </c>
      <c r="C723" s="229" t="s">
        <v>411</v>
      </c>
      <c r="D723" s="195" t="s">
        <v>23</v>
      </c>
      <c r="E723" s="229" t="s">
        <v>24</v>
      </c>
      <c r="F723" s="11" t="s">
        <v>25</v>
      </c>
      <c r="G723" s="229" t="s">
        <v>3267</v>
      </c>
      <c r="H723" s="229"/>
      <c r="I723" s="200"/>
      <c r="J723" s="199"/>
      <c r="L723" s="199"/>
      <c r="M723" s="229" t="s">
        <v>2148</v>
      </c>
      <c r="N723" s="229" t="s">
        <v>51</v>
      </c>
      <c r="O723" s="196" t="s">
        <v>3163</v>
      </c>
      <c r="P723" s="229" t="s">
        <v>1272</v>
      </c>
      <c r="Q723" s="229" t="s">
        <v>3164</v>
      </c>
      <c r="R723" s="229">
        <v>55402</v>
      </c>
      <c r="S723" s="229">
        <v>44.973908000000002</v>
      </c>
      <c r="T723" s="229">
        <v>-93.272418999999999</v>
      </c>
      <c r="U723" s="229"/>
      <c r="V723" s="229"/>
      <c r="W723" s="229"/>
      <c r="X723" s="229" t="s">
        <v>29</v>
      </c>
      <c r="Y723" s="10">
        <f t="shared" si="11"/>
        <v>2022</v>
      </c>
    </row>
    <row r="724" spans="1:25" x14ac:dyDescent="0.25">
      <c r="A724" s="16" t="s">
        <v>3131</v>
      </c>
      <c r="B724" s="234">
        <v>44593</v>
      </c>
      <c r="C724" s="229" t="s">
        <v>3170</v>
      </c>
      <c r="D724" s="195" t="s">
        <v>90</v>
      </c>
      <c r="E724" s="229" t="s">
        <v>91</v>
      </c>
      <c r="F724" s="11" t="s">
        <v>25</v>
      </c>
      <c r="G724" s="229" t="s">
        <v>3173</v>
      </c>
      <c r="H724" s="229" t="s">
        <v>2092</v>
      </c>
      <c r="I724" s="200"/>
      <c r="J724" s="199"/>
      <c r="L724" s="199">
        <v>80000</v>
      </c>
      <c r="M724" s="20" t="s">
        <v>2509</v>
      </c>
      <c r="N724" s="229" t="s">
        <v>33</v>
      </c>
      <c r="O724" s="196" t="s">
        <v>3171</v>
      </c>
      <c r="P724" s="229" t="s">
        <v>1285</v>
      </c>
      <c r="Q724" s="229" t="s">
        <v>3172</v>
      </c>
      <c r="R724" s="229">
        <v>55330</v>
      </c>
      <c r="S724" s="229">
        <v>45.304661000000003</v>
      </c>
      <c r="T724" s="229">
        <v>-93.611481999999995</v>
      </c>
      <c r="U724" s="229"/>
      <c r="V724" s="229"/>
      <c r="W724" s="229"/>
      <c r="X724" s="229" t="s">
        <v>71</v>
      </c>
      <c r="Y724" s="10">
        <f t="shared" si="11"/>
        <v>2022</v>
      </c>
    </row>
    <row r="725" spans="1:25" x14ac:dyDescent="0.25">
      <c r="A725" s="16" t="s">
        <v>3131</v>
      </c>
      <c r="B725" s="234">
        <v>44593</v>
      </c>
      <c r="C725" s="229" t="s">
        <v>3165</v>
      </c>
      <c r="D725" s="195" t="s">
        <v>23</v>
      </c>
      <c r="E725" s="229" t="s">
        <v>24</v>
      </c>
      <c r="F725" s="11" t="s">
        <v>25</v>
      </c>
      <c r="G725" s="229" t="s">
        <v>3169</v>
      </c>
      <c r="H725" s="229" t="s">
        <v>1880</v>
      </c>
      <c r="I725" s="200"/>
      <c r="J725" s="199"/>
      <c r="K725" s="46"/>
      <c r="L725" s="199">
        <f>20000-11300</f>
        <v>8700</v>
      </c>
      <c r="M725" s="229" t="s">
        <v>3166</v>
      </c>
      <c r="N725" s="229" t="s">
        <v>28</v>
      </c>
      <c r="O725" s="196" t="s">
        <v>3167</v>
      </c>
      <c r="P725" s="229" t="s">
        <v>1272</v>
      </c>
      <c r="Q725" s="229" t="s">
        <v>3168</v>
      </c>
      <c r="R725" s="229">
        <v>55401</v>
      </c>
      <c r="S725" s="229">
        <v>44.984710999999997</v>
      </c>
      <c r="T725" s="229">
        <v>-93.271122000000005</v>
      </c>
      <c r="U725" s="229"/>
      <c r="V725" s="229"/>
      <c r="W725" s="229"/>
      <c r="X725" s="229" t="s">
        <v>29</v>
      </c>
      <c r="Y725" s="10">
        <f t="shared" si="11"/>
        <v>2022</v>
      </c>
    </row>
    <row r="726" spans="1:25" x14ac:dyDescent="0.25">
      <c r="A726" s="16" t="s">
        <v>3131</v>
      </c>
      <c r="B726" s="197">
        <v>44596</v>
      </c>
      <c r="C726" s="198" t="s">
        <v>3174</v>
      </c>
      <c r="D726" s="198" t="s">
        <v>278</v>
      </c>
      <c r="E726" s="229" t="s">
        <v>24</v>
      </c>
      <c r="F726" s="11" t="s">
        <v>25</v>
      </c>
      <c r="G726" s="195" t="s">
        <v>3268</v>
      </c>
      <c r="H726" s="229"/>
      <c r="I726" s="200"/>
      <c r="J726" s="199"/>
      <c r="L726" s="199"/>
      <c r="M726" s="229" t="s">
        <v>2148</v>
      </c>
      <c r="N726" s="229" t="s">
        <v>51</v>
      </c>
      <c r="O726" s="229" t="s">
        <v>3175</v>
      </c>
      <c r="P726" s="229" t="s">
        <v>1331</v>
      </c>
      <c r="Q726" s="229" t="s">
        <v>3176</v>
      </c>
      <c r="R726" s="229">
        <v>55435</v>
      </c>
      <c r="S726" s="229">
        <v>44.863930000000003</v>
      </c>
      <c r="T726" s="229">
        <v>-93.340879999999999</v>
      </c>
      <c r="U726" s="229"/>
      <c r="V726" s="229"/>
      <c r="W726" s="200"/>
      <c r="X726" s="229" t="s">
        <v>29</v>
      </c>
      <c r="Y726" s="10">
        <f t="shared" si="11"/>
        <v>2022</v>
      </c>
    </row>
    <row r="727" spans="1:25" x14ac:dyDescent="0.25">
      <c r="A727" s="16" t="s">
        <v>3131</v>
      </c>
      <c r="B727" s="234">
        <v>44599</v>
      </c>
      <c r="C727" s="229" t="s">
        <v>3177</v>
      </c>
      <c r="D727" s="195" t="s">
        <v>386</v>
      </c>
      <c r="E727" s="229" t="s">
        <v>146</v>
      </c>
      <c r="F727" s="11" t="s">
        <v>25</v>
      </c>
      <c r="G727" s="229" t="s">
        <v>3269</v>
      </c>
      <c r="H727" s="229"/>
      <c r="I727" s="200">
        <v>1273275</v>
      </c>
      <c r="J727" s="199">
        <v>19</v>
      </c>
      <c r="L727" s="199"/>
      <c r="M727" s="229" t="s">
        <v>67</v>
      </c>
      <c r="N727" s="229" t="s">
        <v>33</v>
      </c>
      <c r="O727" s="229" t="s">
        <v>3178</v>
      </c>
      <c r="P727" s="229" t="s">
        <v>2118</v>
      </c>
      <c r="Q727" s="229"/>
      <c r="R727" s="229">
        <v>55709</v>
      </c>
      <c r="S727" s="229">
        <v>47.347268999999997</v>
      </c>
      <c r="T727" s="229">
        <v>-93.388825999999995</v>
      </c>
      <c r="U727" s="229" t="s">
        <v>2133</v>
      </c>
      <c r="V727" s="229" t="s">
        <v>3179</v>
      </c>
      <c r="W727" s="342">
        <v>984548</v>
      </c>
      <c r="X727" s="229" t="s">
        <v>65</v>
      </c>
      <c r="Y727" s="10">
        <f t="shared" si="11"/>
        <v>2022</v>
      </c>
    </row>
    <row r="728" spans="1:25" x14ac:dyDescent="0.25">
      <c r="A728" s="16" t="s">
        <v>3131</v>
      </c>
      <c r="B728" s="234">
        <v>44599</v>
      </c>
      <c r="C728" s="229" t="s">
        <v>3180</v>
      </c>
      <c r="D728" s="195" t="s">
        <v>386</v>
      </c>
      <c r="E728" s="229" t="s">
        <v>146</v>
      </c>
      <c r="F728" s="11" t="s">
        <v>25</v>
      </c>
      <c r="G728" s="229" t="s">
        <v>3270</v>
      </c>
      <c r="H728" s="229" t="s">
        <v>1989</v>
      </c>
      <c r="I728" s="200">
        <v>761400</v>
      </c>
      <c r="J728" s="199">
        <v>26</v>
      </c>
      <c r="L728" s="199"/>
      <c r="M728" s="229" t="s">
        <v>3181</v>
      </c>
      <c r="N728" s="229" t="s">
        <v>33</v>
      </c>
      <c r="O728" s="229" t="s">
        <v>3178</v>
      </c>
      <c r="P728" s="229" t="s">
        <v>2118</v>
      </c>
      <c r="Q728" s="229" t="s">
        <v>3182</v>
      </c>
      <c r="R728" s="229">
        <v>55744</v>
      </c>
      <c r="S728" s="229">
        <v>47.226863999999999</v>
      </c>
      <c r="T728" s="229">
        <v>-93.525940000000006</v>
      </c>
      <c r="U728" s="229" t="s">
        <v>2133</v>
      </c>
      <c r="V728" s="229" t="s">
        <v>3179</v>
      </c>
      <c r="W728" s="342">
        <v>984548</v>
      </c>
      <c r="X728" s="229" t="s">
        <v>65</v>
      </c>
      <c r="Y728" s="10">
        <f t="shared" si="11"/>
        <v>2022</v>
      </c>
    </row>
    <row r="729" spans="1:25" x14ac:dyDescent="0.25">
      <c r="A729" s="16" t="s">
        <v>3131</v>
      </c>
      <c r="B729" s="234">
        <v>44599</v>
      </c>
      <c r="C729" s="229" t="s">
        <v>3183</v>
      </c>
      <c r="D729" s="195" t="s">
        <v>145</v>
      </c>
      <c r="E729" s="229" t="s">
        <v>146</v>
      </c>
      <c r="F729" s="11" t="s">
        <v>25</v>
      </c>
      <c r="G729" s="229" t="s">
        <v>3271</v>
      </c>
      <c r="H729" s="229" t="s">
        <v>1989</v>
      </c>
      <c r="I729" s="200">
        <v>134000000</v>
      </c>
      <c r="J729" s="199">
        <v>45</v>
      </c>
      <c r="L729" s="199"/>
      <c r="M729" s="229" t="s">
        <v>2247</v>
      </c>
      <c r="N729" s="229" t="s">
        <v>33</v>
      </c>
      <c r="O729" s="196" t="s">
        <v>3184</v>
      </c>
      <c r="P729" s="229" t="s">
        <v>3282</v>
      </c>
      <c r="Q729" s="229"/>
      <c r="R729" s="229">
        <v>55730</v>
      </c>
      <c r="S729" s="229">
        <v>47.239730000000002</v>
      </c>
      <c r="T729" s="229">
        <v>-93.53004</v>
      </c>
      <c r="U729" s="229" t="s">
        <v>2133</v>
      </c>
      <c r="V729" s="229" t="s">
        <v>3185</v>
      </c>
      <c r="W729" s="229">
        <v>500000</v>
      </c>
      <c r="X729" s="229" t="s">
        <v>65</v>
      </c>
      <c r="Y729" s="10">
        <f t="shared" si="11"/>
        <v>2022</v>
      </c>
    </row>
    <row r="730" spans="1:25" x14ac:dyDescent="0.25">
      <c r="A730" s="16" t="s">
        <v>3131</v>
      </c>
      <c r="B730" s="234">
        <v>44599</v>
      </c>
      <c r="C730" s="10" t="s">
        <v>2029</v>
      </c>
      <c r="D730" s="195" t="s">
        <v>38</v>
      </c>
      <c r="E730" s="229" t="s">
        <v>24</v>
      </c>
      <c r="F730" s="11" t="s">
        <v>25</v>
      </c>
      <c r="G730" s="229" t="s">
        <v>3423</v>
      </c>
      <c r="H730" s="229" t="s">
        <v>1989</v>
      </c>
      <c r="I730" s="250">
        <v>73553011</v>
      </c>
      <c r="J730" s="199">
        <v>45</v>
      </c>
      <c r="L730" s="199">
        <v>81000</v>
      </c>
      <c r="M730" s="10" t="s">
        <v>1990</v>
      </c>
      <c r="N730" s="229" t="s">
        <v>33</v>
      </c>
      <c r="O730" s="196" t="s">
        <v>3186</v>
      </c>
      <c r="P730" s="229" t="s">
        <v>1272</v>
      </c>
      <c r="Q730" s="229" t="s">
        <v>3187</v>
      </c>
      <c r="R730" s="229">
        <v>55435</v>
      </c>
      <c r="S730" s="229">
        <v>44.862687000000001</v>
      </c>
      <c r="T730" s="229">
        <v>-93.345510000000004</v>
      </c>
      <c r="U730" s="229"/>
      <c r="V730" s="229"/>
      <c r="W730" s="229"/>
      <c r="X730" s="229" t="s">
        <v>29</v>
      </c>
      <c r="Y730" s="10">
        <f t="shared" si="11"/>
        <v>2022</v>
      </c>
    </row>
    <row r="731" spans="1:25" x14ac:dyDescent="0.25">
      <c r="A731" s="16" t="s">
        <v>3131</v>
      </c>
      <c r="B731" s="234">
        <v>44600</v>
      </c>
      <c r="C731" s="229" t="s">
        <v>3188</v>
      </c>
      <c r="D731" s="195" t="s">
        <v>166</v>
      </c>
      <c r="E731" s="229" t="s">
        <v>24</v>
      </c>
      <c r="F731" s="11" t="s">
        <v>25</v>
      </c>
      <c r="G731" s="229" t="s">
        <v>3192</v>
      </c>
      <c r="H731" s="229" t="s">
        <v>3189</v>
      </c>
      <c r="I731" s="200"/>
      <c r="J731" s="199"/>
      <c r="L731" s="199">
        <v>28000</v>
      </c>
      <c r="M731" s="229" t="s">
        <v>1934</v>
      </c>
      <c r="N731" s="229" t="s">
        <v>33</v>
      </c>
      <c r="O731" s="196" t="s">
        <v>3190</v>
      </c>
      <c r="P731" s="229" t="s">
        <v>1272</v>
      </c>
      <c r="Q731" s="229" t="s">
        <v>3191</v>
      </c>
      <c r="R731" s="229">
        <v>55429</v>
      </c>
      <c r="S731" s="229">
        <v>45.043011999999997</v>
      </c>
      <c r="T731" s="229">
        <v>-93.332526999999999</v>
      </c>
      <c r="U731" s="229"/>
      <c r="V731" s="229"/>
      <c r="W731" s="229"/>
      <c r="X731" s="229" t="s">
        <v>29</v>
      </c>
      <c r="Y731" s="10">
        <f t="shared" si="11"/>
        <v>2022</v>
      </c>
    </row>
    <row r="732" spans="1:25" x14ac:dyDescent="0.25">
      <c r="A732" s="16" t="s">
        <v>3131</v>
      </c>
      <c r="B732" s="197">
        <v>44606</v>
      </c>
      <c r="C732" s="229" t="s">
        <v>299</v>
      </c>
      <c r="D732" s="229" t="s">
        <v>345</v>
      </c>
      <c r="E732" s="229" t="s">
        <v>219</v>
      </c>
      <c r="F732" s="11" t="s">
        <v>25</v>
      </c>
      <c r="G732" s="195" t="s">
        <v>3195</v>
      </c>
      <c r="H732" s="229"/>
      <c r="I732" s="237">
        <v>165000000</v>
      </c>
      <c r="J732" s="202"/>
      <c r="L732" s="202"/>
      <c r="M732" s="229"/>
      <c r="N732" s="229" t="s">
        <v>33</v>
      </c>
      <c r="O732" s="203" t="s">
        <v>3193</v>
      </c>
      <c r="P732" s="229" t="s">
        <v>1290</v>
      </c>
      <c r="Q732" s="229" t="s">
        <v>3194</v>
      </c>
      <c r="R732" s="229">
        <v>55016</v>
      </c>
      <c r="S732" s="229">
        <v>44.843822000000003</v>
      </c>
      <c r="T732" s="229">
        <v>-92.903564000000003</v>
      </c>
      <c r="U732" s="229"/>
      <c r="V732" s="204"/>
      <c r="W732" s="201"/>
      <c r="X732" s="229" t="s">
        <v>29</v>
      </c>
      <c r="Y732" s="10">
        <f t="shared" si="11"/>
        <v>2022</v>
      </c>
    </row>
    <row r="733" spans="1:25" x14ac:dyDescent="0.25">
      <c r="A733" s="10" t="s">
        <v>3131</v>
      </c>
      <c r="B733" s="285">
        <v>44607</v>
      </c>
      <c r="C733" s="284" t="s">
        <v>3979</v>
      </c>
      <c r="D733" s="10" t="s">
        <v>153</v>
      </c>
      <c r="E733" s="46" t="s">
        <v>154</v>
      </c>
      <c r="F733" s="11" t="s">
        <v>25</v>
      </c>
      <c r="G733" s="46" t="s">
        <v>3532</v>
      </c>
      <c r="H733" s="10" t="s">
        <v>1994</v>
      </c>
      <c r="I733" s="290">
        <v>6994900</v>
      </c>
      <c r="J733" s="287"/>
      <c r="L733" s="170">
        <v>101404</v>
      </c>
      <c r="M733" s="46" t="s">
        <v>3529</v>
      </c>
      <c r="N733" s="10" t="s">
        <v>33</v>
      </c>
      <c r="O733" s="46" t="s">
        <v>3530</v>
      </c>
      <c r="P733" s="46" t="s">
        <v>1285</v>
      </c>
      <c r="Q733" s="46" t="s">
        <v>3531</v>
      </c>
      <c r="R733" s="46">
        <v>55448</v>
      </c>
      <c r="S733" s="46">
        <v>45.197778</v>
      </c>
      <c r="T733" s="46">
        <v>-93.351592999999994</v>
      </c>
      <c r="U733" s="46"/>
      <c r="V733" s="46"/>
      <c r="W733" s="311"/>
      <c r="X733" s="10" t="s">
        <v>29</v>
      </c>
      <c r="Y733" s="10">
        <f t="shared" si="11"/>
        <v>2022</v>
      </c>
    </row>
    <row r="734" spans="1:25" s="46" customFormat="1" x14ac:dyDescent="0.25">
      <c r="A734" s="16" t="s">
        <v>3131</v>
      </c>
      <c r="B734" s="234">
        <v>44614</v>
      </c>
      <c r="C734" s="229" t="s">
        <v>3196</v>
      </c>
      <c r="D734" s="229" t="s">
        <v>42</v>
      </c>
      <c r="E734" s="229" t="s">
        <v>24</v>
      </c>
      <c r="F734" s="11" t="s">
        <v>25</v>
      </c>
      <c r="G734" s="229" t="s">
        <v>3199</v>
      </c>
      <c r="H734" s="229" t="s">
        <v>1989</v>
      </c>
      <c r="I734" s="200">
        <v>9000000</v>
      </c>
      <c r="J734" s="199"/>
      <c r="K734" s="22"/>
      <c r="L734" s="199">
        <v>87153</v>
      </c>
      <c r="M734" s="20" t="s">
        <v>2509</v>
      </c>
      <c r="N734" s="229" t="s">
        <v>33</v>
      </c>
      <c r="O734" s="229" t="s">
        <v>3197</v>
      </c>
      <c r="P734" s="229" t="s">
        <v>1285</v>
      </c>
      <c r="Q734" s="229" t="s">
        <v>3198</v>
      </c>
      <c r="R734" s="229">
        <v>55447</v>
      </c>
      <c r="S734" s="229">
        <v>45.011685999999997</v>
      </c>
      <c r="T734" s="229">
        <v>-93.472487999999998</v>
      </c>
      <c r="U734" s="229"/>
      <c r="V734" s="229"/>
      <c r="W734" s="229"/>
      <c r="X734" s="229" t="s">
        <v>29</v>
      </c>
      <c r="Y734" s="10">
        <f t="shared" si="11"/>
        <v>2022</v>
      </c>
    </row>
    <row r="735" spans="1:25" x14ac:dyDescent="0.25">
      <c r="A735" s="16" t="s">
        <v>3131</v>
      </c>
      <c r="B735" s="197">
        <v>44614</v>
      </c>
      <c r="C735" s="229" t="s">
        <v>3079</v>
      </c>
      <c r="D735" s="229"/>
      <c r="E735" s="229"/>
      <c r="F735" s="11" t="s">
        <v>25</v>
      </c>
      <c r="G735" s="195" t="s">
        <v>3201</v>
      </c>
      <c r="H735" s="229" t="s">
        <v>1989</v>
      </c>
      <c r="I735" s="237"/>
      <c r="J735" s="202"/>
      <c r="L735" s="202">
        <v>50000</v>
      </c>
      <c r="M735" s="20" t="s">
        <v>2509</v>
      </c>
      <c r="N735" s="229" t="s">
        <v>33</v>
      </c>
      <c r="O735" s="203" t="s">
        <v>3200</v>
      </c>
      <c r="P735" s="229" t="s">
        <v>1272</v>
      </c>
      <c r="Q735" s="229"/>
      <c r="R735" s="229"/>
      <c r="S735" s="229">
        <v>46.316133999999998</v>
      </c>
      <c r="T735" s="229">
        <v>-94.199479999999994</v>
      </c>
      <c r="U735" s="229"/>
      <c r="V735" s="204"/>
      <c r="W735" s="201"/>
      <c r="X735" s="229" t="s">
        <v>4084</v>
      </c>
      <c r="Y735" s="10">
        <f t="shared" si="11"/>
        <v>2022</v>
      </c>
    </row>
    <row r="736" spans="1:25" x14ac:dyDescent="0.25">
      <c r="A736" s="16" t="s">
        <v>3131</v>
      </c>
      <c r="B736" s="197">
        <v>44615</v>
      </c>
      <c r="C736" s="229" t="s">
        <v>3202</v>
      </c>
      <c r="D736" s="229" t="s">
        <v>165</v>
      </c>
      <c r="E736" s="20" t="s">
        <v>76</v>
      </c>
      <c r="F736" s="11" t="s">
        <v>25</v>
      </c>
      <c r="G736" s="195" t="s">
        <v>3853</v>
      </c>
      <c r="H736" s="229" t="s">
        <v>1989</v>
      </c>
      <c r="I736" s="237">
        <v>25000000</v>
      </c>
      <c r="J736" s="201">
        <v>80</v>
      </c>
      <c r="L736" s="202">
        <v>189000</v>
      </c>
      <c r="M736" s="229" t="s">
        <v>3203</v>
      </c>
      <c r="N736" s="229" t="s">
        <v>33</v>
      </c>
      <c r="O736" s="203" t="s">
        <v>3204</v>
      </c>
      <c r="P736" s="229" t="s">
        <v>1290</v>
      </c>
      <c r="Q736" s="229" t="s">
        <v>3205</v>
      </c>
      <c r="R736" s="229">
        <v>55811</v>
      </c>
      <c r="S736" s="229">
        <v>46.838329000000002</v>
      </c>
      <c r="T736" s="229">
        <v>-92.203635000000006</v>
      </c>
      <c r="U736" s="229" t="s">
        <v>2133</v>
      </c>
      <c r="V736" s="204" t="s">
        <v>3206</v>
      </c>
      <c r="W736" s="201">
        <f>500000+695000+1200000+300000</f>
        <v>2695000</v>
      </c>
      <c r="X736" s="229" t="s">
        <v>65</v>
      </c>
      <c r="Y736" s="10">
        <f t="shared" si="11"/>
        <v>2022</v>
      </c>
    </row>
    <row r="737" spans="1:25" x14ac:dyDescent="0.25">
      <c r="A737" s="16" t="s">
        <v>3131</v>
      </c>
      <c r="B737" s="255">
        <v>44615</v>
      </c>
      <c r="C737" s="283" t="s">
        <v>3285</v>
      </c>
      <c r="D737" s="95" t="s">
        <v>230</v>
      </c>
      <c r="E737" s="46" t="s">
        <v>231</v>
      </c>
      <c r="F737" s="11" t="s">
        <v>25</v>
      </c>
      <c r="G737" s="222" t="s">
        <v>3286</v>
      </c>
      <c r="H737" s="95" t="s">
        <v>1994</v>
      </c>
      <c r="I737" s="39">
        <v>6250000</v>
      </c>
      <c r="J737" s="93">
        <v>44</v>
      </c>
      <c r="K737" s="46"/>
      <c r="L737" s="221">
        <v>50000</v>
      </c>
      <c r="N737" s="10" t="s">
        <v>169</v>
      </c>
      <c r="O737" s="10" t="s">
        <v>3207</v>
      </c>
      <c r="P737" s="229" t="s">
        <v>3283</v>
      </c>
      <c r="Q737" s="175" t="s">
        <v>3208</v>
      </c>
      <c r="R737" s="46">
        <v>55362</v>
      </c>
      <c r="S737" s="46">
        <v>45.293306999999999</v>
      </c>
      <c r="T737" s="46">
        <v>-93.786733999999996</v>
      </c>
      <c r="U737" s="220" t="s">
        <v>2133</v>
      </c>
      <c r="V737" s="220" t="s">
        <v>1316</v>
      </c>
      <c r="W737" s="281">
        <v>263000</v>
      </c>
      <c r="X737" s="10" t="s">
        <v>71</v>
      </c>
      <c r="Y737" s="10">
        <f t="shared" si="11"/>
        <v>2022</v>
      </c>
    </row>
    <row r="738" spans="1:25" x14ac:dyDescent="0.25">
      <c r="A738" s="16" t="s">
        <v>3131</v>
      </c>
      <c r="B738" s="234">
        <v>44616</v>
      </c>
      <c r="C738" s="229" t="s">
        <v>3209</v>
      </c>
      <c r="D738" s="195" t="s">
        <v>35</v>
      </c>
      <c r="E738" s="229" t="s">
        <v>24</v>
      </c>
      <c r="F738" s="11" t="s">
        <v>25</v>
      </c>
      <c r="G738" s="229" t="s">
        <v>3212</v>
      </c>
      <c r="H738" s="229" t="s">
        <v>2092</v>
      </c>
      <c r="I738" s="200"/>
      <c r="J738" s="199"/>
      <c r="L738" s="199"/>
      <c r="M738" s="229" t="s">
        <v>2732</v>
      </c>
      <c r="N738" s="229" t="s">
        <v>28</v>
      </c>
      <c r="O738" s="229" t="s">
        <v>3210</v>
      </c>
      <c r="P738" s="229" t="s">
        <v>1272</v>
      </c>
      <c r="Q738" s="229" t="s">
        <v>3211</v>
      </c>
      <c r="R738" s="229">
        <v>55344</v>
      </c>
      <c r="S738" s="229">
        <v>44.861035000000001</v>
      </c>
      <c r="T738" s="229">
        <v>-93.415170000000003</v>
      </c>
      <c r="U738" s="229"/>
      <c r="V738" s="229"/>
      <c r="W738" s="229"/>
      <c r="X738" s="229" t="s">
        <v>29</v>
      </c>
      <c r="Y738" s="10">
        <f t="shared" si="11"/>
        <v>2022</v>
      </c>
    </row>
    <row r="739" spans="1:25" x14ac:dyDescent="0.25">
      <c r="A739" s="16" t="s">
        <v>3131</v>
      </c>
      <c r="B739" s="230">
        <v>44617</v>
      </c>
      <c r="C739" s="343" t="s">
        <v>3213</v>
      </c>
      <c r="D739" s="343" t="s">
        <v>2922</v>
      </c>
      <c r="E739" s="229" t="s">
        <v>225</v>
      </c>
      <c r="F739" s="11" t="s">
        <v>25</v>
      </c>
      <c r="G739" s="195" t="s">
        <v>3216</v>
      </c>
      <c r="H739" s="343" t="s">
        <v>1989</v>
      </c>
      <c r="I739" s="237"/>
      <c r="J739" s="201"/>
      <c r="L739" s="202"/>
      <c r="M739" s="20" t="s">
        <v>2509</v>
      </c>
      <c r="N739" s="229" t="s">
        <v>33</v>
      </c>
      <c r="O739" s="203" t="s">
        <v>3214</v>
      </c>
      <c r="P739" s="229" t="s">
        <v>1290</v>
      </c>
      <c r="Q739" s="229" t="s">
        <v>3215</v>
      </c>
      <c r="R739" s="229">
        <v>56222</v>
      </c>
      <c r="S739" s="229">
        <v>44.956738999999999</v>
      </c>
      <c r="T739" s="229">
        <v>-95.363369000000006</v>
      </c>
      <c r="U739" s="229"/>
      <c r="V739" s="204"/>
      <c r="W739" s="201"/>
      <c r="X739" s="229" t="s">
        <v>71</v>
      </c>
      <c r="Y739" s="10">
        <f t="shared" si="11"/>
        <v>2022</v>
      </c>
    </row>
    <row r="740" spans="1:25" x14ac:dyDescent="0.25">
      <c r="A740" s="220" t="s">
        <v>3427</v>
      </c>
      <c r="B740" s="292">
        <v>44620</v>
      </c>
      <c r="C740" s="229" t="s">
        <v>3541</v>
      </c>
      <c r="D740" s="229" t="s">
        <v>57</v>
      </c>
      <c r="E740" s="229" t="s">
        <v>24</v>
      </c>
      <c r="F740" s="11" t="s">
        <v>25</v>
      </c>
      <c r="G740" s="195" t="s">
        <v>3542</v>
      </c>
      <c r="H740" s="229" t="s">
        <v>26</v>
      </c>
      <c r="I740" s="237"/>
      <c r="J740" s="202"/>
      <c r="K740" s="229"/>
      <c r="L740" s="202">
        <v>58550</v>
      </c>
      <c r="M740" s="229" t="s">
        <v>103</v>
      </c>
      <c r="N740" s="229" t="s">
        <v>2401</v>
      </c>
      <c r="O740" s="229" t="s">
        <v>3543</v>
      </c>
      <c r="P740" s="229"/>
      <c r="Q740" s="229" t="s">
        <v>3544</v>
      </c>
      <c r="R740" s="229">
        <v>55044</v>
      </c>
      <c r="S740" s="229">
        <v>44.642049999999998</v>
      </c>
      <c r="T740" s="229">
        <v>-93.212100000000007</v>
      </c>
      <c r="U740" s="229"/>
      <c r="V740" s="195"/>
      <c r="W740" s="201"/>
      <c r="X740" s="229" t="s">
        <v>29</v>
      </c>
      <c r="Y740" s="10">
        <f t="shared" si="11"/>
        <v>2022</v>
      </c>
    </row>
    <row r="741" spans="1:25" x14ac:dyDescent="0.25">
      <c r="A741" s="16" t="s">
        <v>3131</v>
      </c>
      <c r="B741" s="197">
        <v>44623</v>
      </c>
      <c r="C741" s="229" t="s">
        <v>3854</v>
      </c>
      <c r="D741" s="229" t="s">
        <v>195</v>
      </c>
      <c r="E741" s="229" t="s">
        <v>82</v>
      </c>
      <c r="F741" s="11" t="s">
        <v>25</v>
      </c>
      <c r="G741" s="195" t="s">
        <v>3272</v>
      </c>
      <c r="H741" s="229" t="s">
        <v>1989</v>
      </c>
      <c r="I741" s="237"/>
      <c r="J741" s="202"/>
      <c r="L741" s="202"/>
      <c r="M741" s="229" t="s">
        <v>2088</v>
      </c>
      <c r="N741" s="229" t="s">
        <v>33</v>
      </c>
      <c r="O741" s="203" t="s">
        <v>3217</v>
      </c>
      <c r="P741" s="229" t="s">
        <v>1290</v>
      </c>
      <c r="Q741" s="229" t="s">
        <v>3218</v>
      </c>
      <c r="R741" s="229">
        <v>55021</v>
      </c>
      <c r="S741" s="229">
        <v>44.306463000000001</v>
      </c>
      <c r="T741" s="229">
        <v>-93.302622999999997</v>
      </c>
      <c r="U741" s="229"/>
      <c r="V741" s="204"/>
      <c r="W741" s="201"/>
      <c r="X741" s="229" t="s">
        <v>58</v>
      </c>
      <c r="Y741" s="10">
        <f t="shared" si="11"/>
        <v>2022</v>
      </c>
    </row>
    <row r="742" spans="1:25" x14ac:dyDescent="0.25">
      <c r="A742" s="16" t="s">
        <v>3131</v>
      </c>
      <c r="B742" s="197">
        <v>44628</v>
      </c>
      <c r="C742" s="229" t="s">
        <v>44</v>
      </c>
      <c r="D742" s="229" t="s">
        <v>313</v>
      </c>
      <c r="E742" s="229" t="s">
        <v>231</v>
      </c>
      <c r="F742" s="11" t="s">
        <v>25</v>
      </c>
      <c r="G742" s="195" t="s">
        <v>3221</v>
      </c>
      <c r="H742" s="229" t="s">
        <v>1994</v>
      </c>
      <c r="I742" s="237"/>
      <c r="J742" s="202">
        <v>75</v>
      </c>
      <c r="L742" s="202">
        <v>744744</v>
      </c>
      <c r="M742" s="229" t="s">
        <v>47</v>
      </c>
      <c r="N742" s="229" t="s">
        <v>33</v>
      </c>
      <c r="O742" s="203" t="s">
        <v>3219</v>
      </c>
      <c r="P742" s="229" t="s">
        <v>1272</v>
      </c>
      <c r="Q742" s="229" t="s">
        <v>3220</v>
      </c>
      <c r="R742" s="229">
        <v>55330</v>
      </c>
      <c r="S742" s="229">
        <v>45.243062999999999</v>
      </c>
      <c r="T742" s="229">
        <v>-93.553585999999996</v>
      </c>
      <c r="U742" s="229"/>
      <c r="V742" s="204"/>
      <c r="W742" s="201"/>
      <c r="X742" s="229" t="s">
        <v>71</v>
      </c>
      <c r="Y742" s="10">
        <f t="shared" si="11"/>
        <v>2022</v>
      </c>
    </row>
    <row r="743" spans="1:25" x14ac:dyDescent="0.25">
      <c r="A743" s="16" t="s">
        <v>3131</v>
      </c>
      <c r="B743" s="257">
        <v>44629</v>
      </c>
      <c r="C743" s="356" t="s">
        <v>2101</v>
      </c>
      <c r="D743" s="357" t="s">
        <v>181</v>
      </c>
      <c r="E743" s="229" t="s">
        <v>24</v>
      </c>
      <c r="F743" s="11" t="s">
        <v>25</v>
      </c>
      <c r="G743" s="195" t="s">
        <v>3273</v>
      </c>
      <c r="H743" s="357"/>
      <c r="I743" s="273"/>
      <c r="J743" s="280">
        <v>60</v>
      </c>
      <c r="L743" s="202"/>
      <c r="M743" s="229" t="s">
        <v>2148</v>
      </c>
      <c r="N743" s="229" t="s">
        <v>51</v>
      </c>
      <c r="O743" s="203" t="s">
        <v>3222</v>
      </c>
      <c r="P743" s="229" t="s">
        <v>1290</v>
      </c>
      <c r="Q743" s="229" t="s">
        <v>3223</v>
      </c>
      <c r="R743" s="229">
        <v>55427</v>
      </c>
      <c r="S743" s="229">
        <v>44.985067000000001</v>
      </c>
      <c r="T743" s="229">
        <v>-93.382441999999998</v>
      </c>
      <c r="U743" s="229"/>
      <c r="V743" s="204"/>
      <c r="W743" s="280"/>
      <c r="X743" s="229" t="s">
        <v>29</v>
      </c>
      <c r="Y743" s="10">
        <f t="shared" si="11"/>
        <v>2022</v>
      </c>
    </row>
    <row r="744" spans="1:25" x14ac:dyDescent="0.25">
      <c r="A744" s="16" t="s">
        <v>3131</v>
      </c>
      <c r="B744" s="257">
        <v>44630</v>
      </c>
      <c r="C744" s="432" t="s">
        <v>3224</v>
      </c>
      <c r="D744" s="438" t="s">
        <v>174</v>
      </c>
      <c r="E744" s="229" t="s">
        <v>84</v>
      </c>
      <c r="F744" s="11" t="s">
        <v>25</v>
      </c>
      <c r="G744" s="195" t="s">
        <v>3227</v>
      </c>
      <c r="H744" s="357"/>
      <c r="I744" s="451"/>
      <c r="J744" s="457">
        <v>200</v>
      </c>
      <c r="L744" s="199"/>
      <c r="M744" s="229" t="s">
        <v>2535</v>
      </c>
      <c r="N744" s="229" t="s">
        <v>37</v>
      </c>
      <c r="O744" s="229" t="s">
        <v>3225</v>
      </c>
      <c r="P744" s="229" t="s">
        <v>1290</v>
      </c>
      <c r="Q744" s="229" t="s">
        <v>3226</v>
      </c>
      <c r="R744" s="229">
        <v>55113</v>
      </c>
      <c r="S744" s="229">
        <v>45.012017999999998</v>
      </c>
      <c r="T744" s="229">
        <v>-93.198836</v>
      </c>
      <c r="U744" s="229" t="s">
        <v>384</v>
      </c>
      <c r="V744" s="229"/>
      <c r="W744" s="451"/>
      <c r="X744" s="229" t="s">
        <v>29</v>
      </c>
      <c r="Y744" s="10">
        <f t="shared" si="11"/>
        <v>2022</v>
      </c>
    </row>
    <row r="745" spans="1:25" x14ac:dyDescent="0.25">
      <c r="A745" s="16" t="s">
        <v>3131</v>
      </c>
      <c r="B745" s="197">
        <v>44630</v>
      </c>
      <c r="C745" s="198" t="s">
        <v>3228</v>
      </c>
      <c r="D745" s="198" t="s">
        <v>181</v>
      </c>
      <c r="E745" s="229" t="s">
        <v>24</v>
      </c>
      <c r="F745" s="11" t="s">
        <v>25</v>
      </c>
      <c r="G745" s="195" t="s">
        <v>3231</v>
      </c>
      <c r="H745" s="229" t="s">
        <v>1994</v>
      </c>
      <c r="I745" s="205"/>
      <c r="J745" s="349"/>
      <c r="L745" s="199">
        <v>24000</v>
      </c>
      <c r="M745" s="229"/>
      <c r="N745" s="229" t="s">
        <v>52</v>
      </c>
      <c r="O745" s="229" t="s">
        <v>3229</v>
      </c>
      <c r="P745" s="229" t="s">
        <v>1272</v>
      </c>
      <c r="Q745" s="229" t="s">
        <v>3230</v>
      </c>
      <c r="R745" s="229">
        <v>55422</v>
      </c>
      <c r="S745" s="229">
        <v>44.987665999999997</v>
      </c>
      <c r="T745" s="229">
        <v>-93.358109999999996</v>
      </c>
      <c r="U745" s="229" t="s">
        <v>384</v>
      </c>
      <c r="V745" s="229"/>
      <c r="W745" s="205"/>
      <c r="X745" s="229" t="s">
        <v>29</v>
      </c>
      <c r="Y745" s="10">
        <f t="shared" si="11"/>
        <v>2022</v>
      </c>
    </row>
    <row r="746" spans="1:25" x14ac:dyDescent="0.25">
      <c r="A746" s="16" t="s">
        <v>3131</v>
      </c>
      <c r="B746" s="197">
        <v>44631</v>
      </c>
      <c r="C746" s="229" t="s">
        <v>3232</v>
      </c>
      <c r="D746" s="229" t="s">
        <v>83</v>
      </c>
      <c r="E746" s="229" t="s">
        <v>84</v>
      </c>
      <c r="F746" s="11" t="s">
        <v>25</v>
      </c>
      <c r="G746" s="229" t="s">
        <v>3235</v>
      </c>
      <c r="H746" s="229" t="s">
        <v>1989</v>
      </c>
      <c r="I746" s="237"/>
      <c r="J746" s="202">
        <v>500</v>
      </c>
      <c r="L746" s="202">
        <v>168000</v>
      </c>
      <c r="M746" s="229" t="s">
        <v>67</v>
      </c>
      <c r="N746" s="229" t="s">
        <v>33</v>
      </c>
      <c r="O746" s="206" t="s">
        <v>3233</v>
      </c>
      <c r="P746" s="229" t="s">
        <v>1272</v>
      </c>
      <c r="Q746" s="229" t="s">
        <v>3234</v>
      </c>
      <c r="R746" s="229">
        <v>55113</v>
      </c>
      <c r="S746" s="229">
        <v>45.104632000000002</v>
      </c>
      <c r="T746" s="229">
        <v>-93.186925000000002</v>
      </c>
      <c r="U746" s="229"/>
      <c r="V746" s="204"/>
      <c r="W746" s="201"/>
      <c r="X746" s="229" t="s">
        <v>29</v>
      </c>
      <c r="Y746" s="10">
        <f t="shared" si="11"/>
        <v>2022</v>
      </c>
    </row>
    <row r="747" spans="1:25" x14ac:dyDescent="0.25">
      <c r="A747" s="10" t="s">
        <v>3131</v>
      </c>
      <c r="B747" s="64">
        <v>44631</v>
      </c>
      <c r="C747" s="46" t="s">
        <v>3533</v>
      </c>
      <c r="D747" s="46" t="s">
        <v>2441</v>
      </c>
      <c r="E747" s="46" t="s">
        <v>310</v>
      </c>
      <c r="F747" s="11" t="s">
        <v>25</v>
      </c>
      <c r="G747" s="46" t="s">
        <v>3537</v>
      </c>
      <c r="H747" s="10" t="s">
        <v>1989</v>
      </c>
      <c r="I747" s="359">
        <v>1600000</v>
      </c>
      <c r="J747" s="216">
        <v>36</v>
      </c>
      <c r="L747" s="170"/>
      <c r="M747" s="46" t="s">
        <v>3534</v>
      </c>
      <c r="N747" s="10" t="s">
        <v>33</v>
      </c>
      <c r="O747" s="46" t="s">
        <v>3535</v>
      </c>
      <c r="P747" s="46" t="s">
        <v>2442</v>
      </c>
      <c r="Q747" s="175" t="s">
        <v>3536</v>
      </c>
      <c r="R747" s="46">
        <v>56716</v>
      </c>
      <c r="S747" s="46">
        <v>47.762580999999997</v>
      </c>
      <c r="T747" s="46">
        <v>-96.625523000000001</v>
      </c>
      <c r="U747" s="46" t="s">
        <v>2133</v>
      </c>
      <c r="V747" s="46" t="s">
        <v>1316</v>
      </c>
      <c r="W747" s="46">
        <v>175000</v>
      </c>
      <c r="X747" s="46" t="s">
        <v>65</v>
      </c>
      <c r="Y747" s="10">
        <f t="shared" si="11"/>
        <v>2022</v>
      </c>
    </row>
    <row r="748" spans="1:25" x14ac:dyDescent="0.25">
      <c r="A748" s="16" t="s">
        <v>3131</v>
      </c>
      <c r="B748" s="225">
        <v>44634</v>
      </c>
      <c r="C748" s="10" t="s">
        <v>3289</v>
      </c>
      <c r="D748" s="344" t="s">
        <v>324</v>
      </c>
      <c r="E748" s="46" t="s">
        <v>325</v>
      </c>
      <c r="F748" s="11" t="s">
        <v>25</v>
      </c>
      <c r="G748" s="115" t="s">
        <v>3291</v>
      </c>
      <c r="H748" s="10" t="s">
        <v>1989</v>
      </c>
      <c r="I748" s="345">
        <v>10300000</v>
      </c>
      <c r="J748" s="346">
        <v>60</v>
      </c>
      <c r="L748" s="26">
        <v>62500</v>
      </c>
      <c r="M748" s="46" t="s">
        <v>67</v>
      </c>
      <c r="N748" s="46" t="s">
        <v>33</v>
      </c>
      <c r="O748" s="10" t="s">
        <v>3290</v>
      </c>
      <c r="Q748" s="46"/>
      <c r="R748" s="46">
        <v>56750</v>
      </c>
      <c r="S748" s="46">
        <v>47.885347000000003</v>
      </c>
      <c r="T748" s="46">
        <v>-96.270368000000005</v>
      </c>
      <c r="U748" s="220" t="s">
        <v>2133</v>
      </c>
      <c r="V748" s="289" t="s">
        <v>1519</v>
      </c>
      <c r="W748" s="347">
        <v>420000</v>
      </c>
      <c r="X748" s="10" t="s">
        <v>65</v>
      </c>
      <c r="Y748" s="10">
        <f t="shared" si="11"/>
        <v>2022</v>
      </c>
    </row>
    <row r="749" spans="1:25" x14ac:dyDescent="0.25">
      <c r="A749" s="16" t="s">
        <v>3131</v>
      </c>
      <c r="B749" s="358">
        <v>44642</v>
      </c>
      <c r="C749" s="343" t="s">
        <v>3236</v>
      </c>
      <c r="D749" s="343" t="s">
        <v>38</v>
      </c>
      <c r="E749" s="229" t="s">
        <v>24</v>
      </c>
      <c r="F749" s="11" t="s">
        <v>25</v>
      </c>
      <c r="G749" s="229" t="s">
        <v>3237</v>
      </c>
      <c r="H749" s="343" t="s">
        <v>1994</v>
      </c>
      <c r="I749" s="291">
        <v>11000000</v>
      </c>
      <c r="J749" s="201"/>
      <c r="L749" s="202"/>
      <c r="M749" s="229"/>
      <c r="N749" s="229" t="s">
        <v>52</v>
      </c>
      <c r="O749" s="203" t="s">
        <v>1891</v>
      </c>
      <c r="P749" s="229" t="s">
        <v>2141</v>
      </c>
      <c r="Q749" s="229" t="s">
        <v>2262</v>
      </c>
      <c r="R749" s="229">
        <v>55438</v>
      </c>
      <c r="S749" s="229">
        <v>44.800666</v>
      </c>
      <c r="T749" s="229">
        <v>-93.361986000000002</v>
      </c>
      <c r="U749" s="229"/>
      <c r="V749" s="204"/>
      <c r="W749" s="201"/>
      <c r="X749" s="229" t="s">
        <v>29</v>
      </c>
      <c r="Y749" s="10">
        <f t="shared" si="11"/>
        <v>2022</v>
      </c>
    </row>
    <row r="750" spans="1:25" x14ac:dyDescent="0.25">
      <c r="A750" s="16" t="s">
        <v>3131</v>
      </c>
      <c r="B750" s="230">
        <v>44643</v>
      </c>
      <c r="C750" s="343" t="s">
        <v>3238</v>
      </c>
      <c r="D750" s="343" t="s">
        <v>94</v>
      </c>
      <c r="E750" s="229" t="s">
        <v>95</v>
      </c>
      <c r="F750" s="11" t="s">
        <v>25</v>
      </c>
      <c r="G750" s="195" t="s">
        <v>3239</v>
      </c>
      <c r="H750" s="343" t="s">
        <v>1880</v>
      </c>
      <c r="I750" s="237"/>
      <c r="J750" s="201"/>
      <c r="L750" s="202"/>
      <c r="M750" s="229" t="s">
        <v>3240</v>
      </c>
      <c r="N750" s="229" t="s">
        <v>28</v>
      </c>
      <c r="O750" s="203" t="s">
        <v>3241</v>
      </c>
      <c r="P750" s="229" t="s">
        <v>1285</v>
      </c>
      <c r="Q750" s="229" t="s">
        <v>3242</v>
      </c>
      <c r="R750" s="229">
        <v>56001</v>
      </c>
      <c r="S750" s="229">
        <v>44.128324999999997</v>
      </c>
      <c r="T750" s="229">
        <v>-93.978863000000004</v>
      </c>
      <c r="U750" s="229"/>
      <c r="V750" s="204"/>
      <c r="W750" s="201"/>
      <c r="X750" s="229" t="s">
        <v>58</v>
      </c>
      <c r="Y750" s="10">
        <f t="shared" si="11"/>
        <v>2022</v>
      </c>
    </row>
    <row r="751" spans="1:25" x14ac:dyDescent="0.25">
      <c r="A751" s="16" t="s">
        <v>3131</v>
      </c>
      <c r="B751" s="197">
        <v>44644</v>
      </c>
      <c r="C751" s="198" t="s">
        <v>3243</v>
      </c>
      <c r="D751" s="198" t="s">
        <v>289</v>
      </c>
      <c r="E751" s="229" t="s">
        <v>290</v>
      </c>
      <c r="F751" s="11" t="s">
        <v>25</v>
      </c>
      <c r="G751" s="195" t="s">
        <v>3246</v>
      </c>
      <c r="H751" s="229" t="s">
        <v>3244</v>
      </c>
      <c r="I751" s="205"/>
      <c r="J751" s="349"/>
      <c r="L751" s="199"/>
      <c r="M751" s="229" t="s">
        <v>1934</v>
      </c>
      <c r="N751" s="229" t="s">
        <v>33</v>
      </c>
      <c r="O751" s="229" t="s">
        <v>3278</v>
      </c>
      <c r="P751" s="229" t="s">
        <v>1285</v>
      </c>
      <c r="Q751" s="229" t="s">
        <v>3245</v>
      </c>
      <c r="R751" s="229">
        <v>56379</v>
      </c>
      <c r="S751" s="229">
        <v>45.602699000000001</v>
      </c>
      <c r="T751" s="229">
        <v>-94.157898000000003</v>
      </c>
      <c r="U751" s="229"/>
      <c r="V751" s="229"/>
      <c r="W751" s="205"/>
      <c r="X751" s="229" t="s">
        <v>71</v>
      </c>
      <c r="Y751" s="10">
        <f t="shared" si="11"/>
        <v>2022</v>
      </c>
    </row>
    <row r="752" spans="1:25" x14ac:dyDescent="0.25">
      <c r="A752" s="16" t="s">
        <v>3131</v>
      </c>
      <c r="B752" s="64">
        <v>44645</v>
      </c>
      <c r="C752" s="10" t="s">
        <v>3292</v>
      </c>
      <c r="D752" s="146" t="s">
        <v>190</v>
      </c>
      <c r="E752" s="46" t="s">
        <v>191</v>
      </c>
      <c r="F752" s="11" t="s">
        <v>25</v>
      </c>
      <c r="G752" s="115" t="s">
        <v>3297</v>
      </c>
      <c r="H752" s="10" t="s">
        <v>1989</v>
      </c>
      <c r="I752" s="173">
        <v>6000000</v>
      </c>
      <c r="J752" s="170">
        <v>23</v>
      </c>
      <c r="L752" s="170">
        <v>50000</v>
      </c>
      <c r="M752" s="46" t="s">
        <v>67</v>
      </c>
      <c r="N752" s="46" t="s">
        <v>33</v>
      </c>
      <c r="O752" s="46" t="s">
        <v>3293</v>
      </c>
      <c r="P752" s="46" t="s">
        <v>3294</v>
      </c>
      <c r="Q752" s="166" t="s">
        <v>3295</v>
      </c>
      <c r="R752" s="46">
        <v>55060</v>
      </c>
      <c r="S752" s="46">
        <v>44.059711</v>
      </c>
      <c r="T752" s="46">
        <v>-93.264083999999997</v>
      </c>
      <c r="U752" s="46" t="s">
        <v>2133</v>
      </c>
      <c r="V752" s="46" t="s">
        <v>3296</v>
      </c>
      <c r="W752" s="46">
        <f>140000+800000</f>
        <v>940000</v>
      </c>
      <c r="X752" s="10" t="s">
        <v>58</v>
      </c>
      <c r="Y752" s="10">
        <f t="shared" si="11"/>
        <v>2022</v>
      </c>
    </row>
    <row r="753" spans="1:25" s="46" customFormat="1" x14ac:dyDescent="0.25">
      <c r="A753" s="16" t="s">
        <v>3131</v>
      </c>
      <c r="B753" s="197">
        <v>44645</v>
      </c>
      <c r="C753" s="229" t="s">
        <v>3247</v>
      </c>
      <c r="D753" s="229" t="s">
        <v>458</v>
      </c>
      <c r="E753" s="229" t="s">
        <v>458</v>
      </c>
      <c r="F753" s="11" t="s">
        <v>25</v>
      </c>
      <c r="G753" s="195" t="s">
        <v>3250</v>
      </c>
      <c r="H753" s="229" t="s">
        <v>1989</v>
      </c>
      <c r="I753" s="237">
        <v>22000000</v>
      </c>
      <c r="J753" s="201">
        <v>100</v>
      </c>
      <c r="K753" s="10"/>
      <c r="L753" s="202">
        <v>28000</v>
      </c>
      <c r="M753" s="229" t="s">
        <v>113</v>
      </c>
      <c r="N753" s="229" t="s">
        <v>33</v>
      </c>
      <c r="O753" s="203" t="s">
        <v>3248</v>
      </c>
      <c r="P753" s="229" t="s">
        <v>1290</v>
      </c>
      <c r="Q753" s="229" t="s">
        <v>3249</v>
      </c>
      <c r="R753" s="229">
        <v>56751</v>
      </c>
      <c r="S753" s="229">
        <v>48.842533000000003</v>
      </c>
      <c r="T753" s="229">
        <v>-95.779133000000002</v>
      </c>
      <c r="U753" s="229"/>
      <c r="V753" s="204"/>
      <c r="W753" s="201"/>
      <c r="X753" s="229" t="s">
        <v>65</v>
      </c>
      <c r="Y753" s="10">
        <f t="shared" si="11"/>
        <v>2022</v>
      </c>
    </row>
    <row r="754" spans="1:25" x14ac:dyDescent="0.25">
      <c r="A754" s="16" t="s">
        <v>3131</v>
      </c>
      <c r="B754" s="234">
        <v>44648</v>
      </c>
      <c r="C754" s="229" t="s">
        <v>1210</v>
      </c>
      <c r="D754" s="195" t="s">
        <v>38</v>
      </c>
      <c r="E754" s="229" t="s">
        <v>24</v>
      </c>
      <c r="F754" s="11" t="s">
        <v>25</v>
      </c>
      <c r="G754" s="229" t="s">
        <v>3275</v>
      </c>
      <c r="H754" s="229"/>
      <c r="I754" s="200"/>
      <c r="J754" s="199">
        <v>80</v>
      </c>
      <c r="L754" s="199"/>
      <c r="M754" s="229" t="s">
        <v>40</v>
      </c>
      <c r="N754" s="229" t="s">
        <v>28</v>
      </c>
      <c r="O754" s="229" t="s">
        <v>3251</v>
      </c>
      <c r="P754" s="229" t="s">
        <v>1272</v>
      </c>
      <c r="Q754" s="351" t="s">
        <v>3274</v>
      </c>
      <c r="R754" s="229">
        <v>55431</v>
      </c>
      <c r="S754" s="229">
        <v>44.832459999999998</v>
      </c>
      <c r="T754" s="229">
        <v>-93.297618</v>
      </c>
      <c r="U754" s="229" t="s">
        <v>384</v>
      </c>
      <c r="V754" s="229"/>
      <c r="W754" s="229"/>
      <c r="X754" s="229" t="s">
        <v>29</v>
      </c>
      <c r="Y754" s="10">
        <f t="shared" si="11"/>
        <v>2022</v>
      </c>
    </row>
    <row r="755" spans="1:25" s="171" customFormat="1" x14ac:dyDescent="0.25">
      <c r="A755" s="16" t="s">
        <v>3131</v>
      </c>
      <c r="B755" s="197">
        <v>44648</v>
      </c>
      <c r="C755" s="229" t="s">
        <v>3252</v>
      </c>
      <c r="D755" s="229" t="s">
        <v>23</v>
      </c>
      <c r="E755" s="229" t="s">
        <v>24</v>
      </c>
      <c r="F755" s="11" t="s">
        <v>25</v>
      </c>
      <c r="G755" s="195" t="s">
        <v>3276</v>
      </c>
      <c r="H755" s="229"/>
      <c r="I755" s="237"/>
      <c r="J755" s="201">
        <v>150</v>
      </c>
      <c r="K755" s="10"/>
      <c r="L755" s="202"/>
      <c r="M755" s="10" t="s">
        <v>2335</v>
      </c>
      <c r="N755" s="10" t="s">
        <v>2507</v>
      </c>
      <c r="O755" s="203" t="s">
        <v>3253</v>
      </c>
      <c r="P755" s="229" t="s">
        <v>1290</v>
      </c>
      <c r="Q755" s="229" t="s">
        <v>3254</v>
      </c>
      <c r="R755" s="229">
        <v>55402</v>
      </c>
      <c r="S755" s="229">
        <v>44.979571999999997</v>
      </c>
      <c r="T755" s="229">
        <v>-93.271890999999997</v>
      </c>
      <c r="U755" s="229"/>
      <c r="V755" s="204"/>
      <c r="W755" s="201"/>
      <c r="X755" s="229" t="s">
        <v>29</v>
      </c>
      <c r="Y755" s="10">
        <f t="shared" si="11"/>
        <v>2022</v>
      </c>
    </row>
    <row r="756" spans="1:25" s="171" customFormat="1" x14ac:dyDescent="0.25">
      <c r="A756" s="16" t="s">
        <v>3131</v>
      </c>
      <c r="B756" s="197">
        <v>44648</v>
      </c>
      <c r="C756" s="229" t="s">
        <v>3255</v>
      </c>
      <c r="D756" s="229" t="s">
        <v>23</v>
      </c>
      <c r="E756" s="229" t="s">
        <v>24</v>
      </c>
      <c r="F756" s="11" t="s">
        <v>25</v>
      </c>
      <c r="G756" s="195" t="s">
        <v>3277</v>
      </c>
      <c r="H756" s="229"/>
      <c r="I756" s="237"/>
      <c r="J756" s="201"/>
      <c r="K756" s="10"/>
      <c r="L756" s="202"/>
      <c r="M756" s="229" t="s">
        <v>40</v>
      </c>
      <c r="N756" s="229" t="s">
        <v>28</v>
      </c>
      <c r="O756" s="203" t="s">
        <v>3256</v>
      </c>
      <c r="P756" s="229" t="s">
        <v>1290</v>
      </c>
      <c r="Q756" s="229" t="s">
        <v>3257</v>
      </c>
      <c r="R756" s="229">
        <v>55415</v>
      </c>
      <c r="S756" s="229">
        <v>44.977710000000002</v>
      </c>
      <c r="T756" s="229">
        <v>-93.258351000000005</v>
      </c>
      <c r="U756" s="229"/>
      <c r="V756" s="204"/>
      <c r="W756" s="201"/>
      <c r="X756" s="229" t="s">
        <v>29</v>
      </c>
      <c r="Y756" s="10">
        <f t="shared" si="11"/>
        <v>2022</v>
      </c>
    </row>
    <row r="757" spans="1:25" s="171" customFormat="1" x14ac:dyDescent="0.25">
      <c r="A757" s="16" t="s">
        <v>3131</v>
      </c>
      <c r="B757" s="197">
        <v>44649</v>
      </c>
      <c r="C757" s="229" t="s">
        <v>3258</v>
      </c>
      <c r="D757" s="229" t="s">
        <v>386</v>
      </c>
      <c r="E757" s="229" t="s">
        <v>146</v>
      </c>
      <c r="F757" s="11" t="s">
        <v>25</v>
      </c>
      <c r="G757" s="195" t="s">
        <v>3261</v>
      </c>
      <c r="H757" s="229" t="s">
        <v>1989</v>
      </c>
      <c r="I757" s="237"/>
      <c r="J757" s="201">
        <f>70-43</f>
        <v>27</v>
      </c>
      <c r="K757" s="10"/>
      <c r="L757" s="202">
        <v>30000</v>
      </c>
      <c r="M757" s="229" t="s">
        <v>67</v>
      </c>
      <c r="N757" s="229" t="s">
        <v>33</v>
      </c>
      <c r="O757" s="203" t="s">
        <v>3259</v>
      </c>
      <c r="P757" s="229" t="s">
        <v>1290</v>
      </c>
      <c r="Q757" s="229" t="s">
        <v>3260</v>
      </c>
      <c r="R757" s="229">
        <v>55709</v>
      </c>
      <c r="S757" s="229">
        <v>47.263482000000003</v>
      </c>
      <c r="T757" s="229">
        <v>-93.463611999999998</v>
      </c>
      <c r="U757" s="229" t="s">
        <v>2133</v>
      </c>
      <c r="V757" s="204" t="s">
        <v>2966</v>
      </c>
      <c r="W757" s="201">
        <v>230592</v>
      </c>
      <c r="X757" s="229" t="s">
        <v>65</v>
      </c>
      <c r="Y757" s="10">
        <f t="shared" si="11"/>
        <v>2022</v>
      </c>
    </row>
    <row r="758" spans="1:25" s="171" customFormat="1" x14ac:dyDescent="0.25">
      <c r="A758" s="16" t="s">
        <v>3131</v>
      </c>
      <c r="B758" s="197">
        <v>44651</v>
      </c>
      <c r="C758" s="229" t="s">
        <v>3753</v>
      </c>
      <c r="D758" s="229" t="s">
        <v>3264</v>
      </c>
      <c r="E758" s="229" t="s">
        <v>72</v>
      </c>
      <c r="F758" s="11" t="s">
        <v>25</v>
      </c>
      <c r="G758" s="229" t="s">
        <v>3422</v>
      </c>
      <c r="H758" s="229" t="s">
        <v>1989</v>
      </c>
      <c r="I758" s="237">
        <v>5700000</v>
      </c>
      <c r="J758" s="202">
        <v>24</v>
      </c>
      <c r="K758" s="10"/>
      <c r="L758" s="202">
        <v>15000</v>
      </c>
      <c r="M758" s="20" t="s">
        <v>2509</v>
      </c>
      <c r="N758" s="229" t="s">
        <v>33</v>
      </c>
      <c r="O758" s="10"/>
      <c r="P758" s="209" t="s">
        <v>2118</v>
      </c>
      <c r="Q758" s="229" t="s">
        <v>3265</v>
      </c>
      <c r="R758" s="229">
        <v>56316</v>
      </c>
      <c r="S758" s="229">
        <v>45.501446000000001</v>
      </c>
      <c r="T758" s="229">
        <v>-95.123282000000003</v>
      </c>
      <c r="U758" s="229" t="s">
        <v>2133</v>
      </c>
      <c r="V758" s="204" t="s">
        <v>600</v>
      </c>
      <c r="W758" s="201">
        <v>866000</v>
      </c>
      <c r="X758" s="229" t="s">
        <v>71</v>
      </c>
      <c r="Y758" s="10">
        <f t="shared" si="11"/>
        <v>2022</v>
      </c>
    </row>
    <row r="759" spans="1:25" s="171" customFormat="1" x14ac:dyDescent="0.25">
      <c r="A759" s="16" t="s">
        <v>3131</v>
      </c>
      <c r="B759" s="230">
        <v>44651</v>
      </c>
      <c r="C759" s="343" t="s">
        <v>3262</v>
      </c>
      <c r="D759" s="343" t="s">
        <v>220</v>
      </c>
      <c r="E759" s="229" t="s">
        <v>221</v>
      </c>
      <c r="F759" s="11" t="s">
        <v>25</v>
      </c>
      <c r="G759" s="195" t="s">
        <v>3629</v>
      </c>
      <c r="H759" s="343" t="s">
        <v>1994</v>
      </c>
      <c r="I759" s="237">
        <v>50000000</v>
      </c>
      <c r="J759" s="201">
        <v>75</v>
      </c>
      <c r="K759" s="10"/>
      <c r="L759" s="202">
        <v>235000</v>
      </c>
      <c r="M759" s="229"/>
      <c r="N759" s="229" t="s">
        <v>55</v>
      </c>
      <c r="O759" s="28" t="s">
        <v>3628</v>
      </c>
      <c r="P759" s="209" t="s">
        <v>2118</v>
      </c>
      <c r="Q759" s="229" t="s">
        <v>3263</v>
      </c>
      <c r="R759" s="229">
        <v>56156</v>
      </c>
      <c r="S759" s="229">
        <v>43.642752000000002</v>
      </c>
      <c r="T759" s="229">
        <v>-96.240429000000006</v>
      </c>
      <c r="U759" s="229" t="s">
        <v>2133</v>
      </c>
      <c r="V759" s="204" t="s">
        <v>600</v>
      </c>
      <c r="W759" s="201">
        <v>467422</v>
      </c>
      <c r="X759" s="229" t="s">
        <v>58</v>
      </c>
      <c r="Y759" s="10">
        <f t="shared" si="11"/>
        <v>2022</v>
      </c>
    </row>
    <row r="760" spans="1:25" s="171" customFormat="1" x14ac:dyDescent="0.25">
      <c r="A760" s="10" t="s">
        <v>3298</v>
      </c>
      <c r="B760" s="12">
        <v>44652</v>
      </c>
      <c r="C760" s="10" t="s">
        <v>3305</v>
      </c>
      <c r="D760" s="10" t="s">
        <v>345</v>
      </c>
      <c r="E760" s="46" t="s">
        <v>219</v>
      </c>
      <c r="F760" s="11" t="s">
        <v>25</v>
      </c>
      <c r="G760" s="115" t="s">
        <v>3307</v>
      </c>
      <c r="H760" s="10" t="s">
        <v>3300</v>
      </c>
      <c r="I760" s="92"/>
      <c r="J760" s="61"/>
      <c r="K760" s="10"/>
      <c r="L760" s="61">
        <v>350000</v>
      </c>
      <c r="M760" s="10" t="s">
        <v>2247</v>
      </c>
      <c r="N760" s="10" t="s">
        <v>33</v>
      </c>
      <c r="O760" s="10" t="s">
        <v>3306</v>
      </c>
      <c r="P760" s="10"/>
      <c r="Q760" s="175" t="s">
        <v>354</v>
      </c>
      <c r="R760" s="46">
        <v>55016</v>
      </c>
      <c r="S760" s="46">
        <v>44.806213999999997</v>
      </c>
      <c r="T760" s="46">
        <v>-92.939010999999994</v>
      </c>
      <c r="U760" s="10"/>
      <c r="V760" s="10"/>
      <c r="W760" s="92"/>
      <c r="X760" s="10" t="s">
        <v>29</v>
      </c>
      <c r="Y760" s="10">
        <f t="shared" si="11"/>
        <v>2022</v>
      </c>
    </row>
    <row r="761" spans="1:25" s="46" customFormat="1" x14ac:dyDescent="0.25">
      <c r="A761" s="10" t="s">
        <v>3298</v>
      </c>
      <c r="B761" s="12">
        <v>44652</v>
      </c>
      <c r="C761" s="10" t="s">
        <v>3299</v>
      </c>
      <c r="D761" s="10" t="s">
        <v>145</v>
      </c>
      <c r="E761" s="46" t="s">
        <v>146</v>
      </c>
      <c r="F761" s="11" t="s">
        <v>25</v>
      </c>
      <c r="G761" s="115" t="s">
        <v>3304</v>
      </c>
      <c r="H761" s="10" t="s">
        <v>3300</v>
      </c>
      <c r="I761" s="92">
        <v>9400000</v>
      </c>
      <c r="J761" s="61">
        <v>300</v>
      </c>
      <c r="L761" s="61">
        <v>60000</v>
      </c>
      <c r="M761" s="10" t="s">
        <v>67</v>
      </c>
      <c r="N761" s="10" t="s">
        <v>33</v>
      </c>
      <c r="O761" s="91" t="s">
        <v>3301</v>
      </c>
      <c r="P761" s="10"/>
      <c r="Q761" s="175" t="s">
        <v>3302</v>
      </c>
      <c r="R761" s="46">
        <v>55744</v>
      </c>
      <c r="S761" s="46">
        <v>47.220570000000002</v>
      </c>
      <c r="T761" s="46">
        <v>-93.507794000000004</v>
      </c>
      <c r="U761" s="10" t="s">
        <v>2133</v>
      </c>
      <c r="V761" s="10" t="s">
        <v>3303</v>
      </c>
      <c r="W761" s="92">
        <f>1000000+234000+186000+850000+450000</f>
        <v>2720000</v>
      </c>
      <c r="X761" s="10" t="s">
        <v>65</v>
      </c>
      <c r="Y761" s="10">
        <f t="shared" si="11"/>
        <v>2022</v>
      </c>
    </row>
    <row r="762" spans="1:25" s="46" customFormat="1" x14ac:dyDescent="0.25">
      <c r="A762" s="10" t="s">
        <v>3298</v>
      </c>
      <c r="B762" s="12">
        <v>44652</v>
      </c>
      <c r="C762" s="10" t="s">
        <v>245</v>
      </c>
      <c r="D762" s="10" t="s">
        <v>246</v>
      </c>
      <c r="E762" s="20" t="s">
        <v>76</v>
      </c>
      <c r="F762" s="11" t="s">
        <v>25</v>
      </c>
      <c r="G762" s="115" t="s">
        <v>3311</v>
      </c>
      <c r="H762" s="10" t="s">
        <v>1989</v>
      </c>
      <c r="I762" s="92">
        <v>17500000</v>
      </c>
      <c r="J762" s="61">
        <v>18</v>
      </c>
      <c r="L762" s="61">
        <v>60000</v>
      </c>
      <c r="M762" s="10" t="s">
        <v>67</v>
      </c>
      <c r="N762" s="10" t="s">
        <v>33</v>
      </c>
      <c r="O762" s="10" t="s">
        <v>3308</v>
      </c>
      <c r="P762" s="10"/>
      <c r="Q762" s="166" t="s">
        <v>3309</v>
      </c>
      <c r="R762" s="46">
        <v>55746</v>
      </c>
      <c r="S762" s="46">
        <v>47.392319000000001</v>
      </c>
      <c r="T762" s="46">
        <v>-92.842301000000006</v>
      </c>
      <c r="U762" s="10" t="s">
        <v>2133</v>
      </c>
      <c r="V762" s="10" t="s">
        <v>3310</v>
      </c>
      <c r="W762" s="92">
        <f>10000000+500000+5000000</f>
        <v>15500000</v>
      </c>
      <c r="X762" s="10" t="s">
        <v>65</v>
      </c>
      <c r="Y762" s="10">
        <f t="shared" si="11"/>
        <v>2022</v>
      </c>
    </row>
    <row r="763" spans="1:25" s="171" customFormat="1" x14ac:dyDescent="0.25">
      <c r="A763" s="22" t="s">
        <v>3298</v>
      </c>
      <c r="B763" s="365">
        <v>44652</v>
      </c>
      <c r="C763" s="364" t="s">
        <v>3759</v>
      </c>
      <c r="D763" s="364" t="s">
        <v>122</v>
      </c>
      <c r="E763" s="364" t="s">
        <v>123</v>
      </c>
      <c r="F763" s="11" t="s">
        <v>25</v>
      </c>
      <c r="G763" s="364" t="s">
        <v>3763</v>
      </c>
      <c r="H763" s="364" t="s">
        <v>1989</v>
      </c>
      <c r="I763" s="304">
        <v>1200000</v>
      </c>
      <c r="J763" s="304"/>
      <c r="K763" s="46"/>
      <c r="L763" s="304"/>
      <c r="M763" s="20" t="s">
        <v>2509</v>
      </c>
      <c r="N763" s="364" t="s">
        <v>33</v>
      </c>
      <c r="O763" s="364" t="s">
        <v>3760</v>
      </c>
      <c r="P763" s="364" t="s">
        <v>3761</v>
      </c>
      <c r="Q763" s="366" t="s">
        <v>3762</v>
      </c>
      <c r="R763" s="364">
        <v>55066</v>
      </c>
      <c r="S763" s="364">
        <v>44.570597999999997</v>
      </c>
      <c r="T763" s="364">
        <v>-92.635468000000003</v>
      </c>
      <c r="U763" s="364"/>
      <c r="V763" s="364"/>
      <c r="W763" s="305"/>
      <c r="X763" s="364" t="s">
        <v>58</v>
      </c>
      <c r="Y763" s="10">
        <f t="shared" si="11"/>
        <v>2022</v>
      </c>
    </row>
    <row r="764" spans="1:25" s="171" customFormat="1" x14ac:dyDescent="0.25">
      <c r="A764" s="10" t="s">
        <v>3298</v>
      </c>
      <c r="B764" s="228">
        <v>44655</v>
      </c>
      <c r="C764" s="344" t="s">
        <v>3312</v>
      </c>
      <c r="D764" s="10" t="s">
        <v>23</v>
      </c>
      <c r="E764" s="46" t="s">
        <v>24</v>
      </c>
      <c r="F764" s="11" t="s">
        <v>25</v>
      </c>
      <c r="G764" s="115" t="s">
        <v>3315</v>
      </c>
      <c r="H764" s="10" t="s">
        <v>1880</v>
      </c>
      <c r="I764" s="238"/>
      <c r="J764" s="226"/>
      <c r="K764" s="10"/>
      <c r="L764" s="26"/>
      <c r="M764" s="10" t="s">
        <v>3313</v>
      </c>
      <c r="N764" s="10" t="s">
        <v>28</v>
      </c>
      <c r="O764" s="91" t="s">
        <v>3314</v>
      </c>
      <c r="P764" s="10"/>
      <c r="Q764" s="10"/>
      <c r="R764" s="46">
        <v>55401</v>
      </c>
      <c r="S764" s="46">
        <v>44.984577000000002</v>
      </c>
      <c r="T764" s="46">
        <v>-93.269097000000002</v>
      </c>
      <c r="U764" s="10"/>
      <c r="V764" s="227"/>
      <c r="W764" s="136"/>
      <c r="X764" s="10" t="s">
        <v>29</v>
      </c>
      <c r="Y764" s="10">
        <f t="shared" si="11"/>
        <v>2022</v>
      </c>
    </row>
    <row r="765" spans="1:25" s="171" customFormat="1" ht="15.75" x14ac:dyDescent="0.25">
      <c r="A765" s="10" t="s">
        <v>3298</v>
      </c>
      <c r="B765" s="12">
        <v>44656</v>
      </c>
      <c r="C765" s="10" t="s">
        <v>3316</v>
      </c>
      <c r="D765" s="10" t="s">
        <v>88</v>
      </c>
      <c r="E765" s="46" t="s">
        <v>24</v>
      </c>
      <c r="F765" s="11" t="s">
        <v>25</v>
      </c>
      <c r="G765" s="115" t="s">
        <v>3319</v>
      </c>
      <c r="H765" s="10" t="s">
        <v>1880</v>
      </c>
      <c r="I765" s="92"/>
      <c r="J765" s="61"/>
      <c r="K765" s="46"/>
      <c r="L765" s="61"/>
      <c r="M765" s="10" t="s">
        <v>2313</v>
      </c>
      <c r="N765" s="10" t="s">
        <v>2507</v>
      </c>
      <c r="O765" s="10" t="s">
        <v>3317</v>
      </c>
      <c r="P765" s="10"/>
      <c r="Q765" s="363" t="s">
        <v>3318</v>
      </c>
      <c r="R765" s="46">
        <v>55416</v>
      </c>
      <c r="S765" s="46">
        <v>44.964787000000001</v>
      </c>
      <c r="T765" s="46">
        <v>-93.348395999999994</v>
      </c>
      <c r="U765" s="10"/>
      <c r="V765" s="10"/>
      <c r="W765" s="92"/>
      <c r="X765" s="10" t="s">
        <v>29</v>
      </c>
      <c r="Y765" s="10">
        <f t="shared" si="11"/>
        <v>2022</v>
      </c>
    </row>
    <row r="766" spans="1:25" s="171" customFormat="1" x14ac:dyDescent="0.25">
      <c r="A766" s="10" t="s">
        <v>3298</v>
      </c>
      <c r="B766" s="12">
        <v>44665</v>
      </c>
      <c r="C766" s="10" t="s">
        <v>3320</v>
      </c>
      <c r="D766" s="10" t="s">
        <v>23</v>
      </c>
      <c r="E766" s="46" t="s">
        <v>24</v>
      </c>
      <c r="F766" s="11" t="s">
        <v>25</v>
      </c>
      <c r="G766" s="115" t="s">
        <v>3323</v>
      </c>
      <c r="H766" s="10" t="s">
        <v>1880</v>
      </c>
      <c r="I766" s="92"/>
      <c r="J766" s="61">
        <v>10</v>
      </c>
      <c r="K766" s="46"/>
      <c r="L766" s="61">
        <v>16000</v>
      </c>
      <c r="M766" s="10" t="s">
        <v>27</v>
      </c>
      <c r="N766" s="10" t="s">
        <v>28</v>
      </c>
      <c r="O766" s="10" t="s">
        <v>3321</v>
      </c>
      <c r="P766" s="10"/>
      <c r="Q766" s="10" t="s">
        <v>3322</v>
      </c>
      <c r="R766" s="46">
        <v>55402</v>
      </c>
      <c r="S766" s="46">
        <v>44.975901999999998</v>
      </c>
      <c r="T766" s="46">
        <v>-93.272092999999998</v>
      </c>
      <c r="U766" s="10"/>
      <c r="V766" s="10"/>
      <c r="W766" s="92"/>
      <c r="X766" s="10" t="s">
        <v>29</v>
      </c>
      <c r="Y766" s="10">
        <f t="shared" ref="Y766:Y828" si="12">YEAR(B766)</f>
        <v>2022</v>
      </c>
    </row>
    <row r="767" spans="1:25" s="171" customFormat="1" x14ac:dyDescent="0.25">
      <c r="A767" s="10" t="s">
        <v>3298</v>
      </c>
      <c r="B767" s="12">
        <v>44667</v>
      </c>
      <c r="C767" s="10" t="s">
        <v>3324</v>
      </c>
      <c r="D767" s="10" t="s">
        <v>145</v>
      </c>
      <c r="E767" s="46" t="s">
        <v>146</v>
      </c>
      <c r="F767" s="11" t="s">
        <v>25</v>
      </c>
      <c r="G767" s="115" t="s">
        <v>3326</v>
      </c>
      <c r="H767" s="10"/>
      <c r="I767" s="92">
        <v>19502567</v>
      </c>
      <c r="J767" s="61">
        <v>9</v>
      </c>
      <c r="K767" s="10"/>
      <c r="L767" s="61"/>
      <c r="M767" s="10" t="s">
        <v>67</v>
      </c>
      <c r="N767" s="10" t="s">
        <v>33</v>
      </c>
      <c r="O767" s="10" t="s">
        <v>3308</v>
      </c>
      <c r="P767" s="10"/>
      <c r="Q767" s="10"/>
      <c r="R767" s="46">
        <v>55730</v>
      </c>
      <c r="S767" s="46">
        <v>47.239730000000002</v>
      </c>
      <c r="T767" s="46">
        <v>-93.53004</v>
      </c>
      <c r="U767" s="10" t="s">
        <v>2133</v>
      </c>
      <c r="V767" s="10" t="s">
        <v>3325</v>
      </c>
      <c r="W767" s="92">
        <f>450000+560000</f>
        <v>1010000</v>
      </c>
      <c r="X767" s="10" t="s">
        <v>65</v>
      </c>
      <c r="Y767" s="10">
        <f t="shared" si="12"/>
        <v>2022</v>
      </c>
    </row>
    <row r="768" spans="1:25" s="171" customFormat="1" x14ac:dyDescent="0.25">
      <c r="A768" s="10" t="s">
        <v>3298</v>
      </c>
      <c r="B768" s="12">
        <v>44670</v>
      </c>
      <c r="C768" s="10" t="s">
        <v>2918</v>
      </c>
      <c r="D768" s="10" t="s">
        <v>86</v>
      </c>
      <c r="E768" s="46" t="s">
        <v>87</v>
      </c>
      <c r="F768" s="11" t="s">
        <v>25</v>
      </c>
      <c r="G768" s="115" t="s">
        <v>3330</v>
      </c>
      <c r="H768" s="10" t="s">
        <v>3327</v>
      </c>
      <c r="I768" s="92">
        <v>49000000</v>
      </c>
      <c r="J768" s="61"/>
      <c r="K768" s="46"/>
      <c r="L768" s="61"/>
      <c r="M768" s="229" t="s">
        <v>2535</v>
      </c>
      <c r="N768" s="229" t="s">
        <v>37</v>
      </c>
      <c r="O768" s="10" t="s">
        <v>3328</v>
      </c>
      <c r="P768" s="10"/>
      <c r="Q768" s="166" t="s">
        <v>3329</v>
      </c>
      <c r="R768" s="46">
        <v>55905</v>
      </c>
      <c r="S768" s="46">
        <v>44.056727000000002</v>
      </c>
      <c r="T768" s="46">
        <v>-92.525408999999996</v>
      </c>
      <c r="U768" s="10"/>
      <c r="V768" s="10"/>
      <c r="W768" s="92"/>
      <c r="X768" s="10" t="s">
        <v>58</v>
      </c>
      <c r="Y768" s="10">
        <f t="shared" si="12"/>
        <v>2022</v>
      </c>
    </row>
    <row r="769" spans="1:25" s="171" customFormat="1" x14ac:dyDescent="0.25">
      <c r="A769" s="10" t="s">
        <v>3298</v>
      </c>
      <c r="B769" s="225">
        <v>44673</v>
      </c>
      <c r="C769" s="46" t="s">
        <v>3335</v>
      </c>
      <c r="D769" s="344" t="s">
        <v>90</v>
      </c>
      <c r="E769" s="46" t="s">
        <v>91</v>
      </c>
      <c r="F769" s="11" t="s">
        <v>25</v>
      </c>
      <c r="G769" s="115" t="s">
        <v>3338</v>
      </c>
      <c r="H769" s="10" t="s">
        <v>2107</v>
      </c>
      <c r="I769" s="238">
        <v>50000000</v>
      </c>
      <c r="J769" s="226"/>
      <c r="K769" s="10"/>
      <c r="L769" s="26"/>
      <c r="M769" s="20" t="s">
        <v>2509</v>
      </c>
      <c r="N769" s="73" t="s">
        <v>33</v>
      </c>
      <c r="O769" s="46" t="s">
        <v>3336</v>
      </c>
      <c r="P769" s="10"/>
      <c r="Q769" s="166" t="s">
        <v>3337</v>
      </c>
      <c r="R769" s="46">
        <v>55330</v>
      </c>
      <c r="S769" s="46">
        <v>45.274175999999997</v>
      </c>
      <c r="T769" s="46">
        <v>-93.527265</v>
      </c>
      <c r="U769" s="10"/>
      <c r="V769" s="227"/>
      <c r="W769" s="136"/>
      <c r="X769" s="10" t="s">
        <v>71</v>
      </c>
      <c r="Y769" s="10">
        <f t="shared" si="12"/>
        <v>2022</v>
      </c>
    </row>
    <row r="770" spans="1:25" s="46" customFormat="1" x14ac:dyDescent="0.25">
      <c r="A770" s="10" t="s">
        <v>3298</v>
      </c>
      <c r="B770" s="225">
        <v>44673</v>
      </c>
      <c r="C770" s="46" t="s">
        <v>3331</v>
      </c>
      <c r="D770" s="344" t="s">
        <v>111</v>
      </c>
      <c r="E770" s="46" t="s">
        <v>112</v>
      </c>
      <c r="F770" s="11" t="s">
        <v>25</v>
      </c>
      <c r="G770" s="115" t="s">
        <v>3334</v>
      </c>
      <c r="H770" s="10"/>
      <c r="I770" s="238">
        <v>2148000</v>
      </c>
      <c r="J770" s="226">
        <v>110</v>
      </c>
      <c r="K770" s="10"/>
      <c r="L770" s="26"/>
      <c r="M770" s="10" t="s">
        <v>2088</v>
      </c>
      <c r="N770" s="10" t="s">
        <v>33</v>
      </c>
      <c r="O770" s="46" t="s">
        <v>3332</v>
      </c>
      <c r="P770" s="10"/>
      <c r="Q770" s="10" t="s">
        <v>3333</v>
      </c>
      <c r="R770" s="46">
        <v>56345</v>
      </c>
      <c r="S770" s="46">
        <v>45.991349</v>
      </c>
      <c r="T770" s="46">
        <v>-94.348960000000005</v>
      </c>
      <c r="U770" s="10" t="s">
        <v>2133</v>
      </c>
      <c r="V770" s="227" t="s">
        <v>1519</v>
      </c>
      <c r="W770" s="136">
        <v>450000</v>
      </c>
      <c r="X770" s="10" t="s">
        <v>71</v>
      </c>
      <c r="Y770" s="10">
        <f t="shared" si="12"/>
        <v>2022</v>
      </c>
    </row>
    <row r="771" spans="1:25" s="46" customFormat="1" x14ac:dyDescent="0.25">
      <c r="A771" s="10" t="s">
        <v>3298</v>
      </c>
      <c r="B771" s="64">
        <v>44676</v>
      </c>
      <c r="C771" s="10" t="s">
        <v>3339</v>
      </c>
      <c r="D771" s="146" t="s">
        <v>1390</v>
      </c>
      <c r="E771" s="46" t="s">
        <v>24</v>
      </c>
      <c r="F771" s="11" t="s">
        <v>25</v>
      </c>
      <c r="G771" s="46" t="s">
        <v>3341</v>
      </c>
      <c r="H771" s="46" t="s">
        <v>1989</v>
      </c>
      <c r="I771" s="173"/>
      <c r="J771" s="170"/>
      <c r="L771" s="170">
        <v>65000</v>
      </c>
      <c r="M771" s="10" t="s">
        <v>1990</v>
      </c>
      <c r="N771" s="10" t="s">
        <v>33</v>
      </c>
      <c r="O771" s="46" t="s">
        <v>3340</v>
      </c>
      <c r="R771" s="46">
        <v>55311</v>
      </c>
      <c r="S771" s="46">
        <v>45.124262999999999</v>
      </c>
      <c r="T771" s="46">
        <v>-93.499583000000001</v>
      </c>
      <c r="X771" s="10" t="s">
        <v>29</v>
      </c>
      <c r="Y771" s="10">
        <f t="shared" si="12"/>
        <v>2022</v>
      </c>
    </row>
    <row r="772" spans="1:25" s="46" customFormat="1" x14ac:dyDescent="0.25">
      <c r="A772" s="10" t="s">
        <v>3298</v>
      </c>
      <c r="B772" s="12">
        <v>44677</v>
      </c>
      <c r="C772" s="10" t="s">
        <v>3083</v>
      </c>
      <c r="D772" s="10" t="s">
        <v>155</v>
      </c>
      <c r="E772" s="46" t="s">
        <v>84</v>
      </c>
      <c r="F772" s="11" t="s">
        <v>25</v>
      </c>
      <c r="G772" s="115" t="s">
        <v>3344</v>
      </c>
      <c r="H772" s="10"/>
      <c r="I772" s="92"/>
      <c r="J772" s="61"/>
      <c r="K772" s="10"/>
      <c r="L772" s="61"/>
      <c r="M772" s="10" t="s">
        <v>2148</v>
      </c>
      <c r="N772" s="10" t="s">
        <v>51</v>
      </c>
      <c r="O772" s="10" t="s">
        <v>3342</v>
      </c>
      <c r="P772" s="10"/>
      <c r="Q772" s="166" t="s">
        <v>3343</v>
      </c>
      <c r="R772" s="46">
        <v>55114</v>
      </c>
      <c r="S772" s="46">
        <v>44.957984000000003</v>
      </c>
      <c r="T772" s="46">
        <v>-93.191218000000006</v>
      </c>
      <c r="U772" s="10"/>
      <c r="V772" s="10"/>
      <c r="W772" s="92"/>
      <c r="X772" s="10" t="s">
        <v>29</v>
      </c>
      <c r="Y772" s="10">
        <f t="shared" si="12"/>
        <v>2022</v>
      </c>
    </row>
    <row r="773" spans="1:25" s="46" customFormat="1" x14ac:dyDescent="0.25">
      <c r="A773" s="10" t="s">
        <v>3298</v>
      </c>
      <c r="B773" s="225">
        <v>44677</v>
      </c>
      <c r="C773" s="46" t="s">
        <v>1942</v>
      </c>
      <c r="D773" s="46" t="s">
        <v>155</v>
      </c>
      <c r="E773" s="46" t="s">
        <v>84</v>
      </c>
      <c r="F773" s="11" t="s">
        <v>25</v>
      </c>
      <c r="G773" s="115" t="s">
        <v>3347</v>
      </c>
      <c r="H773" s="10" t="s">
        <v>1989</v>
      </c>
      <c r="I773" s="238"/>
      <c r="J773" s="226"/>
      <c r="K773" s="10"/>
      <c r="L773" s="26">
        <v>30000</v>
      </c>
      <c r="M773" s="10" t="s">
        <v>1944</v>
      </c>
      <c r="N773" s="10" t="s">
        <v>33</v>
      </c>
      <c r="O773" s="46" t="s">
        <v>3345</v>
      </c>
      <c r="P773" s="10"/>
      <c r="Q773" s="166" t="s">
        <v>3346</v>
      </c>
      <c r="R773" s="46">
        <v>55108</v>
      </c>
      <c r="S773" s="46">
        <v>44.972749999999998</v>
      </c>
      <c r="T773" s="46">
        <v>-93.168999999999997</v>
      </c>
      <c r="U773" s="10"/>
      <c r="V773" s="227"/>
      <c r="W773" s="136"/>
      <c r="X773" s="10" t="s">
        <v>29</v>
      </c>
      <c r="Y773" s="10">
        <f t="shared" si="12"/>
        <v>2022</v>
      </c>
    </row>
    <row r="774" spans="1:25" s="46" customFormat="1" x14ac:dyDescent="0.25">
      <c r="A774" s="10" t="s">
        <v>3298</v>
      </c>
      <c r="B774" s="12">
        <v>44678</v>
      </c>
      <c r="C774" s="10" t="s">
        <v>3425</v>
      </c>
      <c r="D774" s="10" t="s">
        <v>38</v>
      </c>
      <c r="E774" s="46" t="s">
        <v>24</v>
      </c>
      <c r="F774" s="11" t="s">
        <v>25</v>
      </c>
      <c r="G774" s="222" t="s">
        <v>4260</v>
      </c>
      <c r="H774" s="10" t="s">
        <v>1880</v>
      </c>
      <c r="I774" s="242">
        <v>8500000</v>
      </c>
      <c r="J774" s="61"/>
      <c r="L774" s="488">
        <v>89961</v>
      </c>
      <c r="M774" s="10"/>
      <c r="N774" s="10" t="s">
        <v>214</v>
      </c>
      <c r="O774" s="10" t="s">
        <v>3349</v>
      </c>
      <c r="P774" s="10"/>
      <c r="Q774" s="489" t="s">
        <v>4259</v>
      </c>
      <c r="R774" s="46">
        <v>55437</v>
      </c>
      <c r="S774" s="369">
        <v>44.851387000000003</v>
      </c>
      <c r="T774" s="369">
        <v>-93.350631000000007</v>
      </c>
      <c r="U774" s="10"/>
      <c r="V774" s="10"/>
      <c r="W774" s="92"/>
      <c r="X774" s="10" t="s">
        <v>29</v>
      </c>
      <c r="Y774" s="10">
        <f t="shared" si="12"/>
        <v>2022</v>
      </c>
    </row>
    <row r="775" spans="1:25" s="46" customFormat="1" x14ac:dyDescent="0.25">
      <c r="A775" s="10" t="s">
        <v>3298</v>
      </c>
      <c r="B775" s="225">
        <v>44679</v>
      </c>
      <c r="C775" s="46" t="s">
        <v>3350</v>
      </c>
      <c r="D775" s="46" t="s">
        <v>385</v>
      </c>
      <c r="E775" s="46" t="s">
        <v>231</v>
      </c>
      <c r="F775" s="11" t="s">
        <v>25</v>
      </c>
      <c r="G775" s="115" t="s">
        <v>3353</v>
      </c>
      <c r="H775" s="10" t="s">
        <v>1989</v>
      </c>
      <c r="I775" s="238">
        <v>20000000</v>
      </c>
      <c r="J775" s="226">
        <v>45</v>
      </c>
      <c r="L775" s="26">
        <v>45000</v>
      </c>
      <c r="M775" s="20" t="s">
        <v>2509</v>
      </c>
      <c r="N775" s="10" t="s">
        <v>33</v>
      </c>
      <c r="O775" s="46" t="s">
        <v>3351</v>
      </c>
      <c r="P775" s="10"/>
      <c r="Q775" s="166" t="s">
        <v>3352</v>
      </c>
      <c r="R775" s="46">
        <v>55328</v>
      </c>
      <c r="S775" s="46">
        <v>45.061709</v>
      </c>
      <c r="T775" s="46">
        <v>-93.809645000000003</v>
      </c>
      <c r="U775" s="10"/>
      <c r="V775" s="227"/>
      <c r="W775" s="136"/>
      <c r="X775" s="10" t="s">
        <v>71</v>
      </c>
      <c r="Y775" s="10">
        <f t="shared" si="12"/>
        <v>2022</v>
      </c>
    </row>
    <row r="776" spans="1:25" s="46" customFormat="1" x14ac:dyDescent="0.25">
      <c r="A776" s="10" t="s">
        <v>3298</v>
      </c>
      <c r="B776" s="64">
        <v>44680</v>
      </c>
      <c r="C776" s="344" t="s">
        <v>210</v>
      </c>
      <c r="D776" s="146" t="s">
        <v>23</v>
      </c>
      <c r="E776" s="46" t="s">
        <v>24</v>
      </c>
      <c r="F776" s="11" t="s">
        <v>25</v>
      </c>
      <c r="G776" s="46" t="s">
        <v>3355</v>
      </c>
      <c r="H776" s="10" t="s">
        <v>1912</v>
      </c>
      <c r="I776" s="173"/>
      <c r="J776" s="170"/>
      <c r="K776" s="10"/>
      <c r="L776" s="170">
        <v>500000</v>
      </c>
      <c r="M776" s="229" t="s">
        <v>2535</v>
      </c>
      <c r="N776" s="229" t="s">
        <v>37</v>
      </c>
      <c r="O776" s="46" t="s">
        <v>3354</v>
      </c>
      <c r="Q776" s="166" t="s">
        <v>205</v>
      </c>
      <c r="R776" s="46">
        <v>55407</v>
      </c>
      <c r="S776" s="46">
        <v>44.954582000000002</v>
      </c>
      <c r="T776" s="46">
        <v>-93.261308999999997</v>
      </c>
      <c r="X776" s="10" t="s">
        <v>29</v>
      </c>
      <c r="Y776" s="10">
        <f t="shared" si="12"/>
        <v>2022</v>
      </c>
    </row>
    <row r="777" spans="1:25" s="46" customFormat="1" x14ac:dyDescent="0.25">
      <c r="A777" s="10" t="s">
        <v>3298</v>
      </c>
      <c r="B777" s="225">
        <v>44681</v>
      </c>
      <c r="C777" s="46" t="s">
        <v>3356</v>
      </c>
      <c r="D777" s="344" t="s">
        <v>153</v>
      </c>
      <c r="E777" s="46" t="s">
        <v>154</v>
      </c>
      <c r="F777" s="11" t="s">
        <v>25</v>
      </c>
      <c r="G777" s="115" t="s">
        <v>3359</v>
      </c>
      <c r="H777" s="10" t="s">
        <v>2107</v>
      </c>
      <c r="I777" s="238">
        <f>10000000+360000</f>
        <v>10360000</v>
      </c>
      <c r="J777" s="226"/>
      <c r="L777" s="26"/>
      <c r="M777" s="10" t="s">
        <v>2511</v>
      </c>
      <c r="N777" s="10" t="s">
        <v>28</v>
      </c>
      <c r="O777" s="46" t="s">
        <v>3357</v>
      </c>
      <c r="P777" s="10" t="s">
        <v>2058</v>
      </c>
      <c r="Q777" s="46" t="s">
        <v>3358</v>
      </c>
      <c r="R777" s="46">
        <v>55433</v>
      </c>
      <c r="S777" s="46">
        <v>45.133315000000003</v>
      </c>
      <c r="T777" s="46">
        <v>-93.274990000000003</v>
      </c>
      <c r="U777" s="10"/>
      <c r="V777" s="227"/>
      <c r="W777" s="136"/>
      <c r="X777" s="10" t="s">
        <v>29</v>
      </c>
      <c r="Y777" s="10">
        <f t="shared" si="12"/>
        <v>2022</v>
      </c>
    </row>
    <row r="778" spans="1:25" s="46" customFormat="1" x14ac:dyDescent="0.25">
      <c r="A778" s="10" t="s">
        <v>3298</v>
      </c>
      <c r="B778" s="225">
        <v>44684</v>
      </c>
      <c r="C778" s="10" t="s">
        <v>3360</v>
      </c>
      <c r="D778" s="10" t="s">
        <v>155</v>
      </c>
      <c r="E778" s="46" t="s">
        <v>84</v>
      </c>
      <c r="F778" s="11" t="s">
        <v>25</v>
      </c>
      <c r="G778" s="115" t="s">
        <v>3363</v>
      </c>
      <c r="H778" s="10" t="s">
        <v>3024</v>
      </c>
      <c r="I778" s="238">
        <v>10550000</v>
      </c>
      <c r="J778" s="226"/>
      <c r="L778" s="26">
        <v>89718</v>
      </c>
      <c r="M778" s="10"/>
      <c r="N778" s="10" t="s">
        <v>169</v>
      </c>
      <c r="O778" s="46" t="s">
        <v>3361</v>
      </c>
      <c r="P778" s="10"/>
      <c r="Q778" s="46" t="s">
        <v>3362</v>
      </c>
      <c r="R778" s="46">
        <v>55103</v>
      </c>
      <c r="S778" s="46">
        <v>44.960968000000001</v>
      </c>
      <c r="T778" s="46">
        <v>-93.106217999999998</v>
      </c>
      <c r="U778" s="10"/>
      <c r="V778" s="227"/>
      <c r="W778" s="136"/>
      <c r="X778" s="10" t="s">
        <v>29</v>
      </c>
      <c r="Y778" s="10">
        <f t="shared" si="12"/>
        <v>2022</v>
      </c>
    </row>
    <row r="779" spans="1:25" s="46" customFormat="1" x14ac:dyDescent="0.25">
      <c r="A779" s="10" t="s">
        <v>3298</v>
      </c>
      <c r="B779" s="187">
        <v>44685</v>
      </c>
      <c r="C779" s="171" t="s">
        <v>3364</v>
      </c>
      <c r="D779" s="171" t="s">
        <v>45</v>
      </c>
      <c r="E779" s="46" t="s">
        <v>24</v>
      </c>
      <c r="F779" s="10" t="s">
        <v>25</v>
      </c>
      <c r="G779" s="222" t="s">
        <v>4097</v>
      </c>
      <c r="H779" s="10" t="s">
        <v>1989</v>
      </c>
      <c r="I779" s="331">
        <v>24000000</v>
      </c>
      <c r="J779" s="61">
        <v>300</v>
      </c>
      <c r="L779" s="61">
        <v>170000</v>
      </c>
      <c r="M779" s="10" t="s">
        <v>2549</v>
      </c>
      <c r="N779" s="10" t="s">
        <v>33</v>
      </c>
      <c r="O779" s="91" t="s">
        <v>3365</v>
      </c>
      <c r="P779" s="10"/>
      <c r="Q779" s="166" t="s">
        <v>3366</v>
      </c>
      <c r="R779" s="46">
        <v>55374</v>
      </c>
      <c r="S779" s="46">
        <v>45.199407999999998</v>
      </c>
      <c r="T779" s="46">
        <v>-93.530896999999996</v>
      </c>
      <c r="U779" s="10" t="s">
        <v>2133</v>
      </c>
      <c r="V779" s="10" t="s">
        <v>3367</v>
      </c>
      <c r="W779" s="92">
        <v>1450000</v>
      </c>
      <c r="X779" s="10" t="s">
        <v>29</v>
      </c>
      <c r="Y779" s="46">
        <f t="shared" si="12"/>
        <v>2022</v>
      </c>
    </row>
    <row r="780" spans="1:25" s="46" customFormat="1" x14ac:dyDescent="0.25">
      <c r="A780" s="10" t="s">
        <v>3298</v>
      </c>
      <c r="B780" s="12">
        <v>44687</v>
      </c>
      <c r="C780" s="46" t="s">
        <v>3368</v>
      </c>
      <c r="D780" s="10" t="s">
        <v>23</v>
      </c>
      <c r="E780" s="46" t="s">
        <v>24</v>
      </c>
      <c r="F780" s="11" t="s">
        <v>25</v>
      </c>
      <c r="G780" s="115" t="s">
        <v>3374</v>
      </c>
      <c r="H780" s="10" t="s">
        <v>3369</v>
      </c>
      <c r="I780" s="92"/>
      <c r="J780" s="61"/>
      <c r="L780" s="61"/>
      <c r="M780" s="10" t="s">
        <v>3370</v>
      </c>
      <c r="N780" s="10" t="s">
        <v>3371</v>
      </c>
      <c r="O780" s="10" t="s">
        <v>3372</v>
      </c>
      <c r="P780" s="10"/>
      <c r="Q780" s="361" t="s">
        <v>3373</v>
      </c>
      <c r="R780" s="46">
        <v>55401</v>
      </c>
      <c r="S780" s="46">
        <v>44.985881999999997</v>
      </c>
      <c r="T780" s="46">
        <v>-93.280688999999995</v>
      </c>
      <c r="U780" s="10"/>
      <c r="V780" s="10"/>
      <c r="W780" s="92"/>
      <c r="X780" s="10" t="s">
        <v>29</v>
      </c>
      <c r="Y780" s="10">
        <f t="shared" si="12"/>
        <v>2022</v>
      </c>
    </row>
    <row r="781" spans="1:25" s="46" customFormat="1" x14ac:dyDescent="0.25">
      <c r="A781" s="10" t="s">
        <v>3298</v>
      </c>
      <c r="B781" s="12">
        <v>44690</v>
      </c>
      <c r="C781" s="46" t="s">
        <v>3378</v>
      </c>
      <c r="D781" s="10" t="s">
        <v>35</v>
      </c>
      <c r="E781" s="46" t="s">
        <v>24</v>
      </c>
      <c r="F781" s="11" t="s">
        <v>25</v>
      </c>
      <c r="G781" s="115" t="s">
        <v>3381</v>
      </c>
      <c r="H781" s="10" t="s">
        <v>1880</v>
      </c>
      <c r="I781" s="92"/>
      <c r="J781" s="61">
        <v>50</v>
      </c>
      <c r="L781" s="61">
        <v>3000</v>
      </c>
      <c r="M781" s="10" t="s">
        <v>152</v>
      </c>
      <c r="N781" s="10" t="s">
        <v>28</v>
      </c>
      <c r="O781" s="10" t="s">
        <v>3379</v>
      </c>
      <c r="P781" s="10"/>
      <c r="Q781" s="10" t="s">
        <v>3380</v>
      </c>
      <c r="R781" s="46">
        <v>55344</v>
      </c>
      <c r="S781" s="46">
        <v>44.861947000000001</v>
      </c>
      <c r="T781" s="46">
        <v>-93.418305000000004</v>
      </c>
      <c r="U781" s="10"/>
      <c r="V781" s="10"/>
      <c r="W781" s="92"/>
      <c r="X781" s="10" t="s">
        <v>29</v>
      </c>
      <c r="Y781" s="10">
        <f t="shared" si="12"/>
        <v>2022</v>
      </c>
    </row>
    <row r="782" spans="1:25" s="46" customFormat="1" x14ac:dyDescent="0.25">
      <c r="A782" s="10" t="s">
        <v>3298</v>
      </c>
      <c r="B782" s="12">
        <v>44690</v>
      </c>
      <c r="C782" s="362" t="s">
        <v>712</v>
      </c>
      <c r="D782" s="10" t="s">
        <v>45</v>
      </c>
      <c r="E782" s="46" t="s">
        <v>24</v>
      </c>
      <c r="F782" s="11" t="s">
        <v>25</v>
      </c>
      <c r="G782" s="115" t="s">
        <v>3377</v>
      </c>
      <c r="H782" s="10" t="s">
        <v>1989</v>
      </c>
      <c r="I782" s="92">
        <v>13000000</v>
      </c>
      <c r="J782" s="61">
        <v>100</v>
      </c>
      <c r="L782" s="61">
        <v>225000</v>
      </c>
      <c r="M782" s="10" t="s">
        <v>67</v>
      </c>
      <c r="N782" s="10" t="s">
        <v>33</v>
      </c>
      <c r="O782" s="10" t="s">
        <v>3375</v>
      </c>
      <c r="P782" s="10"/>
      <c r="Q782" s="10" t="s">
        <v>3376</v>
      </c>
      <c r="R782" s="46">
        <v>55374</v>
      </c>
      <c r="S782" s="46">
        <v>45.199407999999998</v>
      </c>
      <c r="T782" s="46">
        <v>-93.530896999999996</v>
      </c>
      <c r="U782" s="10"/>
      <c r="V782" s="10"/>
      <c r="W782" s="92"/>
      <c r="X782" s="10" t="s">
        <v>29</v>
      </c>
      <c r="Y782" s="10">
        <f t="shared" si="12"/>
        <v>2022</v>
      </c>
    </row>
    <row r="783" spans="1:25" s="46" customFormat="1" x14ac:dyDescent="0.25">
      <c r="A783" s="10" t="s">
        <v>3298</v>
      </c>
      <c r="B783" s="225">
        <v>44692</v>
      </c>
      <c r="C783" s="10" t="s">
        <v>3382</v>
      </c>
      <c r="D783" s="10" t="s">
        <v>188</v>
      </c>
      <c r="E783" s="46" t="s">
        <v>59</v>
      </c>
      <c r="F783" s="11" t="s">
        <v>25</v>
      </c>
      <c r="G783" s="115" t="s">
        <v>3385</v>
      </c>
      <c r="H783" s="10" t="s">
        <v>1989</v>
      </c>
      <c r="I783" s="238">
        <v>75000000</v>
      </c>
      <c r="J783" s="226"/>
      <c r="K783" s="10"/>
      <c r="L783" s="26"/>
      <c r="M783" s="10" t="s">
        <v>3383</v>
      </c>
      <c r="N783" s="10" t="s">
        <v>33</v>
      </c>
      <c r="O783" s="46" t="s">
        <v>3384</v>
      </c>
      <c r="P783" s="10"/>
      <c r="Q783" s="166" t="s">
        <v>347</v>
      </c>
      <c r="R783" s="46">
        <v>55068</v>
      </c>
      <c r="S783" s="46">
        <v>44.764335000000003</v>
      </c>
      <c r="T783" s="46">
        <v>-93.039353000000006</v>
      </c>
      <c r="U783" s="10"/>
      <c r="V783" s="227"/>
      <c r="W783" s="136"/>
      <c r="X783" s="10" t="s">
        <v>29</v>
      </c>
      <c r="Y783" s="10">
        <f t="shared" si="12"/>
        <v>2022</v>
      </c>
    </row>
    <row r="784" spans="1:25" s="46" customFormat="1" x14ac:dyDescent="0.25">
      <c r="A784" s="10" t="s">
        <v>3298</v>
      </c>
      <c r="B784" s="225">
        <v>44697</v>
      </c>
      <c r="C784" s="46" t="s">
        <v>3389</v>
      </c>
      <c r="D784" s="46" t="s">
        <v>278</v>
      </c>
      <c r="E784" s="46" t="s">
        <v>24</v>
      </c>
      <c r="F784" s="11" t="s">
        <v>25</v>
      </c>
      <c r="G784" s="115" t="s">
        <v>3390</v>
      </c>
      <c r="H784" s="10"/>
      <c r="I784" s="238"/>
      <c r="J784" s="226"/>
      <c r="L784" s="26">
        <v>17000</v>
      </c>
      <c r="M784" s="10" t="s">
        <v>2313</v>
      </c>
      <c r="N784" s="10" t="s">
        <v>2507</v>
      </c>
      <c r="O784" s="46" t="s">
        <v>3386</v>
      </c>
      <c r="P784" s="10"/>
      <c r="Q784" s="166" t="s">
        <v>3387</v>
      </c>
      <c r="R784" s="46">
        <v>55439</v>
      </c>
      <c r="S784" s="46">
        <v>44.874363000000002</v>
      </c>
      <c r="T784" s="46">
        <v>-93.352233999999996</v>
      </c>
      <c r="U784" s="10"/>
      <c r="V784" s="227"/>
      <c r="W784" s="136"/>
      <c r="X784" s="10" t="s">
        <v>29</v>
      </c>
      <c r="Y784" s="10">
        <f t="shared" si="12"/>
        <v>2022</v>
      </c>
    </row>
    <row r="785" spans="1:25" s="46" customFormat="1" x14ac:dyDescent="0.25">
      <c r="A785" s="10" t="s">
        <v>3298</v>
      </c>
      <c r="B785" s="225">
        <v>44697</v>
      </c>
      <c r="C785" s="46" t="s">
        <v>788</v>
      </c>
      <c r="D785" s="46" t="s">
        <v>278</v>
      </c>
      <c r="E785" s="46" t="s">
        <v>24</v>
      </c>
      <c r="F785" s="11" t="s">
        <v>25</v>
      </c>
      <c r="G785" s="115" t="s">
        <v>3388</v>
      </c>
      <c r="H785" s="10" t="s">
        <v>1989</v>
      </c>
      <c r="I785" s="238"/>
      <c r="J785" s="226"/>
      <c r="L785" s="26">
        <v>13000</v>
      </c>
      <c r="M785" s="10" t="s">
        <v>1944</v>
      </c>
      <c r="N785" s="10" t="s">
        <v>33</v>
      </c>
      <c r="O785" s="46" t="s">
        <v>3386</v>
      </c>
      <c r="P785" s="10"/>
      <c r="Q785" s="166" t="s">
        <v>3387</v>
      </c>
      <c r="R785" s="46">
        <v>55439</v>
      </c>
      <c r="S785" s="46">
        <v>44.874363000000002</v>
      </c>
      <c r="T785" s="46">
        <v>-93.352233999999996</v>
      </c>
      <c r="U785" s="10"/>
      <c r="V785" s="227"/>
      <c r="W785" s="136"/>
      <c r="X785" s="10" t="s">
        <v>29</v>
      </c>
      <c r="Y785" s="10">
        <f t="shared" si="12"/>
        <v>2022</v>
      </c>
    </row>
    <row r="786" spans="1:25" s="46" customFormat="1" x14ac:dyDescent="0.25">
      <c r="A786" s="10" t="s">
        <v>3298</v>
      </c>
      <c r="B786" s="12">
        <v>44698</v>
      </c>
      <c r="C786" s="10" t="s">
        <v>3391</v>
      </c>
      <c r="D786" s="10" t="s">
        <v>23</v>
      </c>
      <c r="E786" s="46" t="s">
        <v>24</v>
      </c>
      <c r="F786" s="11" t="s">
        <v>25</v>
      </c>
      <c r="G786" s="115" t="s">
        <v>3394</v>
      </c>
      <c r="H786" s="10" t="s">
        <v>1880</v>
      </c>
      <c r="I786" s="92"/>
      <c r="J786" s="61"/>
      <c r="K786" s="10"/>
      <c r="L786" s="61">
        <v>11000</v>
      </c>
      <c r="M786" s="10" t="s">
        <v>27</v>
      </c>
      <c r="N786" s="10" t="s">
        <v>28</v>
      </c>
      <c r="O786" s="10" t="s">
        <v>3392</v>
      </c>
      <c r="P786" s="10"/>
      <c r="Q786" s="10" t="s">
        <v>3393</v>
      </c>
      <c r="R786" s="46">
        <v>55402</v>
      </c>
      <c r="S786" s="46">
        <v>44.976925000000001</v>
      </c>
      <c r="T786" s="46">
        <v>-93.270819000000003</v>
      </c>
      <c r="U786" s="10"/>
      <c r="V786" s="10"/>
      <c r="W786" s="92"/>
      <c r="X786" s="10" t="s">
        <v>29</v>
      </c>
      <c r="Y786" s="10">
        <f t="shared" si="12"/>
        <v>2022</v>
      </c>
    </row>
    <row r="787" spans="1:25" s="46" customFormat="1" x14ac:dyDescent="0.25">
      <c r="A787" s="10" t="s">
        <v>3298</v>
      </c>
      <c r="B787" s="225">
        <v>44704</v>
      </c>
      <c r="C787" s="10" t="s">
        <v>3395</v>
      </c>
      <c r="D787" s="10" t="s">
        <v>145</v>
      </c>
      <c r="E787" s="46" t="s">
        <v>146</v>
      </c>
      <c r="F787" s="11" t="s">
        <v>25</v>
      </c>
      <c r="G787" s="115" t="s">
        <v>3398</v>
      </c>
      <c r="H787" s="10" t="s">
        <v>1989</v>
      </c>
      <c r="I787" s="238">
        <v>100000000</v>
      </c>
      <c r="J787" s="226">
        <v>150</v>
      </c>
      <c r="L787" s="26"/>
      <c r="M787" s="10" t="s">
        <v>2505</v>
      </c>
      <c r="N787" s="10" t="s">
        <v>33</v>
      </c>
      <c r="O787" s="46" t="s">
        <v>3396</v>
      </c>
      <c r="P787" s="10"/>
      <c r="Q787" s="166" t="s">
        <v>3397</v>
      </c>
      <c r="R787" s="46">
        <v>55744</v>
      </c>
      <c r="S787" s="46">
        <v>47.302222</v>
      </c>
      <c r="T787" s="46">
        <v>-93.456272999999996</v>
      </c>
      <c r="U787" s="10"/>
      <c r="V787" s="227"/>
      <c r="W787" s="136"/>
      <c r="X787" s="10" t="s">
        <v>65</v>
      </c>
      <c r="Y787" s="10">
        <f t="shared" si="12"/>
        <v>2022</v>
      </c>
    </row>
    <row r="788" spans="1:25" s="46" customFormat="1" x14ac:dyDescent="0.25">
      <c r="A788" s="10" t="s">
        <v>3298</v>
      </c>
      <c r="B788" s="12">
        <v>44705</v>
      </c>
      <c r="C788" s="10" t="s">
        <v>3305</v>
      </c>
      <c r="D788" s="10" t="s">
        <v>355</v>
      </c>
      <c r="E788" s="46" t="s">
        <v>93</v>
      </c>
      <c r="F788" s="11" t="s">
        <v>25</v>
      </c>
      <c r="G788" s="115" t="s">
        <v>3401</v>
      </c>
      <c r="H788" s="10" t="s">
        <v>1989</v>
      </c>
      <c r="I788" s="92"/>
      <c r="J788" s="61"/>
      <c r="L788" s="61">
        <v>255000</v>
      </c>
      <c r="M788" s="10" t="s">
        <v>2247</v>
      </c>
      <c r="N788" s="10" t="s">
        <v>33</v>
      </c>
      <c r="O788" s="10" t="s">
        <v>3399</v>
      </c>
      <c r="P788" s="10"/>
      <c r="Q788" s="10" t="s">
        <v>3400</v>
      </c>
      <c r="R788" s="46">
        <v>55056</v>
      </c>
      <c r="S788" s="46">
        <v>45.528328999999999</v>
      </c>
      <c r="T788" s="46">
        <v>-92.976517000000001</v>
      </c>
      <c r="U788" s="10"/>
      <c r="V788" s="10"/>
      <c r="W788" s="92"/>
      <c r="X788" s="10" t="s">
        <v>71</v>
      </c>
      <c r="Y788" s="10">
        <f t="shared" si="12"/>
        <v>2022</v>
      </c>
    </row>
    <row r="789" spans="1:25" s="46" customFormat="1" x14ac:dyDescent="0.25">
      <c r="A789" s="10" t="s">
        <v>3298</v>
      </c>
      <c r="B789" s="225">
        <v>44705</v>
      </c>
      <c r="C789" s="10" t="s">
        <v>3402</v>
      </c>
      <c r="D789" s="10" t="s">
        <v>23</v>
      </c>
      <c r="E789" s="46" t="s">
        <v>24</v>
      </c>
      <c r="F789" s="11" t="s">
        <v>25</v>
      </c>
      <c r="G789" s="115" t="s">
        <v>3405</v>
      </c>
      <c r="H789" s="10" t="s">
        <v>26</v>
      </c>
      <c r="I789" s="238">
        <v>4915000</v>
      </c>
      <c r="J789" s="226"/>
      <c r="L789" s="26">
        <v>68260</v>
      </c>
      <c r="M789" s="10" t="s">
        <v>282</v>
      </c>
      <c r="N789" s="10" t="s">
        <v>104</v>
      </c>
      <c r="O789" s="46" t="s">
        <v>3403</v>
      </c>
      <c r="P789" s="10"/>
      <c r="Q789" s="46" t="s">
        <v>3404</v>
      </c>
      <c r="R789" s="46">
        <v>55413</v>
      </c>
      <c r="S789" s="46">
        <v>44.994647999999998</v>
      </c>
      <c r="T789" s="46">
        <v>-93.218721000000002</v>
      </c>
      <c r="U789" s="10"/>
      <c r="V789" s="227"/>
      <c r="W789" s="136"/>
      <c r="X789" s="10" t="s">
        <v>29</v>
      </c>
      <c r="Y789" s="10">
        <f t="shared" si="12"/>
        <v>2022</v>
      </c>
    </row>
    <row r="790" spans="1:25" s="46" customFormat="1" ht="150" x14ac:dyDescent="0.25">
      <c r="A790" s="10" t="s">
        <v>3298</v>
      </c>
      <c r="B790" s="12">
        <v>44713</v>
      </c>
      <c r="C790" s="10" t="s">
        <v>357</v>
      </c>
      <c r="D790" s="10" t="s">
        <v>3406</v>
      </c>
      <c r="E790" s="46" t="s">
        <v>154</v>
      </c>
      <c r="F790" s="10" t="s">
        <v>25</v>
      </c>
      <c r="G790" s="545" t="s">
        <v>4101</v>
      </c>
      <c r="H790" s="10" t="s">
        <v>3024</v>
      </c>
      <c r="I790" s="250">
        <f>5000000+6670000+30000000</f>
        <v>41670000</v>
      </c>
      <c r="J790" s="61">
        <v>600</v>
      </c>
      <c r="L790" s="61">
        <v>140000</v>
      </c>
      <c r="M790" s="10"/>
      <c r="N790" s="10" t="s">
        <v>52</v>
      </c>
      <c r="O790" s="171" t="s">
        <v>3407</v>
      </c>
      <c r="P790" s="10"/>
      <c r="Q790" s="360" t="s">
        <v>4092</v>
      </c>
      <c r="R790" s="46">
        <v>55038</v>
      </c>
      <c r="S790" s="46">
        <v>45.148580000000003</v>
      </c>
      <c r="T790" s="46">
        <v>-93.035349999999994</v>
      </c>
      <c r="U790" s="10"/>
      <c r="V790" s="10"/>
      <c r="W790" s="92"/>
      <c r="X790" s="10" t="s">
        <v>29</v>
      </c>
      <c r="Y790" s="46">
        <f t="shared" si="12"/>
        <v>2022</v>
      </c>
    </row>
    <row r="791" spans="1:25" s="46" customFormat="1" x14ac:dyDescent="0.25">
      <c r="A791" s="10" t="s">
        <v>3298</v>
      </c>
      <c r="B791" s="228">
        <v>44715</v>
      </c>
      <c r="C791" s="344" t="s">
        <v>3408</v>
      </c>
      <c r="D791" s="344" t="s">
        <v>278</v>
      </c>
      <c r="E791" s="46" t="s">
        <v>24</v>
      </c>
      <c r="F791" s="11" t="s">
        <v>25</v>
      </c>
      <c r="G791" s="115" t="s">
        <v>3412</v>
      </c>
      <c r="H791" s="10" t="s">
        <v>3409</v>
      </c>
      <c r="I791" s="92"/>
      <c r="J791" s="61"/>
      <c r="K791" s="10"/>
      <c r="L791" s="61"/>
      <c r="M791" s="10" t="s">
        <v>47</v>
      </c>
      <c r="N791" s="10" t="s">
        <v>33</v>
      </c>
      <c r="O791" s="10" t="s">
        <v>3410</v>
      </c>
      <c r="P791" s="10"/>
      <c r="Q791" s="166" t="s">
        <v>3411</v>
      </c>
      <c r="R791" s="46">
        <v>55439</v>
      </c>
      <c r="S791" s="46">
        <v>44.862301000000002</v>
      </c>
      <c r="T791" s="46">
        <v>-93.396859000000006</v>
      </c>
      <c r="U791" s="10"/>
      <c r="V791" s="10"/>
      <c r="W791" s="92"/>
      <c r="X791" s="10" t="s">
        <v>29</v>
      </c>
      <c r="Y791" s="10">
        <f t="shared" si="12"/>
        <v>2022</v>
      </c>
    </row>
    <row r="792" spans="1:25" s="46" customFormat="1" x14ac:dyDescent="0.25">
      <c r="A792" s="10" t="s">
        <v>3298</v>
      </c>
      <c r="B792" s="225">
        <v>44725</v>
      </c>
      <c r="C792" s="344" t="s">
        <v>237</v>
      </c>
      <c r="D792" s="344" t="s">
        <v>38</v>
      </c>
      <c r="E792" s="46" t="s">
        <v>24</v>
      </c>
      <c r="F792" s="11" t="s">
        <v>25</v>
      </c>
      <c r="G792" s="115" t="s">
        <v>3418</v>
      </c>
      <c r="H792" s="10"/>
      <c r="I792" s="238"/>
      <c r="J792" s="226">
        <v>100</v>
      </c>
      <c r="L792" s="26"/>
      <c r="M792" s="10" t="s">
        <v>3284</v>
      </c>
      <c r="N792" s="10" t="s">
        <v>28</v>
      </c>
      <c r="O792" s="46" t="s">
        <v>3413</v>
      </c>
      <c r="P792" s="10"/>
      <c r="Q792" s="166" t="s">
        <v>3414</v>
      </c>
      <c r="R792" s="46">
        <v>55437</v>
      </c>
      <c r="S792" s="46">
        <v>44.853110000000001</v>
      </c>
      <c r="T792" s="46">
        <v>-93.353234999999998</v>
      </c>
      <c r="U792" s="10"/>
      <c r="V792" s="227"/>
      <c r="W792" s="136"/>
      <c r="X792" s="10" t="s">
        <v>29</v>
      </c>
      <c r="Y792" s="10">
        <f t="shared" si="12"/>
        <v>2022</v>
      </c>
    </row>
    <row r="793" spans="1:25" s="46" customFormat="1" x14ac:dyDescent="0.25">
      <c r="A793" s="10" t="s">
        <v>3298</v>
      </c>
      <c r="B793" s="225">
        <v>44741</v>
      </c>
      <c r="C793" s="344" t="s">
        <v>210</v>
      </c>
      <c r="D793" s="344" t="s">
        <v>470</v>
      </c>
      <c r="E793" s="46" t="s">
        <v>368</v>
      </c>
      <c r="F793" s="11" t="s">
        <v>25</v>
      </c>
      <c r="G793" s="115" t="s">
        <v>3417</v>
      </c>
      <c r="H793" s="10" t="s">
        <v>1912</v>
      </c>
      <c r="I793" s="238">
        <v>150000000</v>
      </c>
      <c r="J793" s="226"/>
      <c r="K793" s="10"/>
      <c r="L793" s="26"/>
      <c r="M793" s="229" t="s">
        <v>2535</v>
      </c>
      <c r="N793" s="229" t="s">
        <v>37</v>
      </c>
      <c r="O793" s="46" t="s">
        <v>3415</v>
      </c>
      <c r="P793" s="10"/>
      <c r="Q793" s="46" t="s">
        <v>3416</v>
      </c>
      <c r="R793" s="46">
        <v>55008</v>
      </c>
      <c r="S793" s="46">
        <v>44.966217153435203</v>
      </c>
      <c r="T793" s="46">
        <v>-93.269637236841206</v>
      </c>
      <c r="U793" s="10"/>
      <c r="V793" s="227"/>
      <c r="W793" s="136"/>
      <c r="X793" s="10" t="s">
        <v>71</v>
      </c>
      <c r="Y793" s="10">
        <f t="shared" si="12"/>
        <v>2022</v>
      </c>
    </row>
    <row r="794" spans="1:25" s="46" customFormat="1" x14ac:dyDescent="0.25">
      <c r="A794" s="10" t="s">
        <v>3427</v>
      </c>
      <c r="B794" s="64">
        <v>44747</v>
      </c>
      <c r="C794" s="46" t="s">
        <v>3428</v>
      </c>
      <c r="D794" s="10" t="s">
        <v>38</v>
      </c>
      <c r="E794" s="46" t="s">
        <v>24</v>
      </c>
      <c r="F794" s="11" t="s">
        <v>25</v>
      </c>
      <c r="G794" s="46" t="s">
        <v>3429</v>
      </c>
      <c r="H794" s="10" t="s">
        <v>1989</v>
      </c>
      <c r="I794" s="367">
        <v>734428</v>
      </c>
      <c r="J794" s="287"/>
      <c r="L794" s="170"/>
      <c r="M794" s="10" t="s">
        <v>1990</v>
      </c>
      <c r="N794" s="10" t="s">
        <v>33</v>
      </c>
      <c r="O794" s="28" t="s">
        <v>1891</v>
      </c>
      <c r="P794" s="46" t="s">
        <v>2141</v>
      </c>
      <c r="Q794" s="46" t="s">
        <v>3430</v>
      </c>
      <c r="R794" s="46">
        <v>55431</v>
      </c>
      <c r="S794" s="46">
        <v>44.832580999999998</v>
      </c>
      <c r="T794" s="46">
        <v>-93.299891000000002</v>
      </c>
      <c r="W794" s="311"/>
      <c r="X794" s="10" t="s">
        <v>29</v>
      </c>
      <c r="Y794" s="10">
        <f t="shared" si="12"/>
        <v>2022</v>
      </c>
    </row>
    <row r="795" spans="1:25" s="46" customFormat="1" x14ac:dyDescent="0.25">
      <c r="A795" s="10" t="s">
        <v>3427</v>
      </c>
      <c r="B795" s="225">
        <v>44747</v>
      </c>
      <c r="C795" s="46" t="s">
        <v>210</v>
      </c>
      <c r="D795" s="46" t="s">
        <v>57</v>
      </c>
      <c r="E795" s="46" t="s">
        <v>59</v>
      </c>
      <c r="F795" s="11" t="s">
        <v>25</v>
      </c>
      <c r="G795" s="46" t="s">
        <v>3434</v>
      </c>
      <c r="H795" s="10" t="s">
        <v>1912</v>
      </c>
      <c r="I795" s="238"/>
      <c r="J795" s="226"/>
      <c r="L795" s="26">
        <v>78500</v>
      </c>
      <c r="M795" s="229" t="s">
        <v>2535</v>
      </c>
      <c r="N795" s="229" t="s">
        <v>37</v>
      </c>
      <c r="O795" s="46" t="s">
        <v>3431</v>
      </c>
      <c r="P795" s="46" t="s">
        <v>3432</v>
      </c>
      <c r="Q795" s="368" t="s">
        <v>3433</v>
      </c>
      <c r="R795" s="46">
        <v>55044</v>
      </c>
      <c r="S795" s="46">
        <v>44.681212000000002</v>
      </c>
      <c r="T795" s="46">
        <v>-93.318324000000004</v>
      </c>
      <c r="U795" s="10"/>
      <c r="V795" s="227"/>
      <c r="W795" s="136"/>
      <c r="X795" s="10" t="s">
        <v>29</v>
      </c>
      <c r="Y795" s="10">
        <f t="shared" si="12"/>
        <v>2022</v>
      </c>
    </row>
    <row r="796" spans="1:25" s="46" customFormat="1" x14ac:dyDescent="0.25">
      <c r="A796" s="10" t="s">
        <v>3427</v>
      </c>
      <c r="B796" s="64">
        <v>44747</v>
      </c>
      <c r="C796" s="46" t="s">
        <v>3435</v>
      </c>
      <c r="D796" s="46" t="s">
        <v>35</v>
      </c>
      <c r="E796" s="46" t="s">
        <v>24</v>
      </c>
      <c r="F796" s="11" t="s">
        <v>25</v>
      </c>
      <c r="G796" s="46" t="s">
        <v>3439</v>
      </c>
      <c r="H796" s="10" t="s">
        <v>1880</v>
      </c>
      <c r="I796" s="367">
        <v>8000000</v>
      </c>
      <c r="J796" s="170"/>
      <c r="L796" s="170">
        <v>93350</v>
      </c>
      <c r="N796" s="10" t="s">
        <v>3436</v>
      </c>
      <c r="O796" s="46" t="s">
        <v>3437</v>
      </c>
      <c r="P796" s="46" t="s">
        <v>1285</v>
      </c>
      <c r="Q796" s="46" t="s">
        <v>3438</v>
      </c>
      <c r="R796" s="46">
        <v>55344</v>
      </c>
      <c r="S796" s="46">
        <v>44.866788999999997</v>
      </c>
      <c r="T796" s="46">
        <v>-93.408044000000004</v>
      </c>
      <c r="X796" s="10" t="s">
        <v>29</v>
      </c>
      <c r="Y796" s="10">
        <f t="shared" si="12"/>
        <v>2022</v>
      </c>
    </row>
    <row r="797" spans="1:25" s="46" customFormat="1" x14ac:dyDescent="0.25">
      <c r="A797" s="10" t="s">
        <v>3427</v>
      </c>
      <c r="B797" s="64">
        <v>44750</v>
      </c>
      <c r="C797" s="46" t="s">
        <v>3440</v>
      </c>
      <c r="D797" s="46" t="s">
        <v>230</v>
      </c>
      <c r="E797" s="46" t="s">
        <v>231</v>
      </c>
      <c r="F797" s="46" t="s">
        <v>25</v>
      </c>
      <c r="G797" s="46" t="s">
        <v>4246</v>
      </c>
      <c r="H797" s="10" t="s">
        <v>1989</v>
      </c>
      <c r="I797" s="309">
        <v>13437000</v>
      </c>
      <c r="J797" s="216">
        <v>59</v>
      </c>
      <c r="L797" s="170">
        <v>78000</v>
      </c>
      <c r="M797" s="46" t="s">
        <v>3441</v>
      </c>
      <c r="N797" s="10" t="s">
        <v>33</v>
      </c>
      <c r="O797" s="91" t="s">
        <v>3442</v>
      </c>
      <c r="P797" s="46" t="s">
        <v>3443</v>
      </c>
      <c r="Q797" s="175" t="s">
        <v>3444</v>
      </c>
      <c r="R797" s="46">
        <v>55362</v>
      </c>
      <c r="S797" s="46">
        <v>45.290906</v>
      </c>
      <c r="T797" s="46">
        <v>-93.791241999999997</v>
      </c>
      <c r="U797" s="46" t="s">
        <v>2133</v>
      </c>
      <c r="V797" s="46" t="s">
        <v>3445</v>
      </c>
      <c r="W797" s="311">
        <f>880000+220000+1882000</f>
        <v>2982000</v>
      </c>
      <c r="X797" s="46" t="s">
        <v>71</v>
      </c>
      <c r="Y797" s="10">
        <f t="shared" si="12"/>
        <v>2022</v>
      </c>
    </row>
    <row r="798" spans="1:25" s="46" customFormat="1" x14ac:dyDescent="0.25">
      <c r="A798" s="10" t="s">
        <v>3427</v>
      </c>
      <c r="B798" s="285">
        <v>44753</v>
      </c>
      <c r="C798" s="284" t="s">
        <v>3446</v>
      </c>
      <c r="D798" s="286" t="s">
        <v>2106</v>
      </c>
      <c r="E798" s="46" t="s">
        <v>72</v>
      </c>
      <c r="F798" s="11" t="s">
        <v>25</v>
      </c>
      <c r="G798" s="46" t="s">
        <v>3447</v>
      </c>
      <c r="H798" s="10" t="s">
        <v>26</v>
      </c>
      <c r="I798" s="309">
        <v>8500000</v>
      </c>
      <c r="J798" s="287"/>
      <c r="L798" s="170"/>
      <c r="N798" s="10" t="s">
        <v>214</v>
      </c>
      <c r="O798" s="46" t="s">
        <v>3448</v>
      </c>
      <c r="P798" s="46" t="s">
        <v>3449</v>
      </c>
      <c r="Q798" s="175" t="s">
        <v>406</v>
      </c>
      <c r="R798" s="46">
        <v>56301</v>
      </c>
      <c r="S798" s="46">
        <v>45.46367</v>
      </c>
      <c r="T798" s="46">
        <v>-94.125707000000006</v>
      </c>
      <c r="W798" s="311"/>
      <c r="X798" s="46" t="s">
        <v>71</v>
      </c>
      <c r="Y798" s="10">
        <f t="shared" si="12"/>
        <v>2022</v>
      </c>
    </row>
    <row r="799" spans="1:25" s="46" customFormat="1" x14ac:dyDescent="0.25">
      <c r="A799" s="10" t="s">
        <v>3427</v>
      </c>
      <c r="B799" s="64">
        <v>44754</v>
      </c>
      <c r="C799" s="46" t="s">
        <v>3450</v>
      </c>
      <c r="D799" s="10" t="s">
        <v>38</v>
      </c>
      <c r="E799" s="46" t="s">
        <v>24</v>
      </c>
      <c r="F799" s="11" t="s">
        <v>25</v>
      </c>
      <c r="G799" s="46" t="s">
        <v>3451</v>
      </c>
      <c r="H799" s="10" t="s">
        <v>1880</v>
      </c>
      <c r="I799" s="367">
        <v>500000</v>
      </c>
      <c r="J799" s="287"/>
      <c r="L799" s="170"/>
      <c r="M799" s="46" t="s">
        <v>67</v>
      </c>
      <c r="N799" s="10" t="s">
        <v>33</v>
      </c>
      <c r="O799" s="28" t="s">
        <v>1891</v>
      </c>
      <c r="P799" s="46" t="s">
        <v>2141</v>
      </c>
      <c r="Q799" s="46" t="s">
        <v>3452</v>
      </c>
      <c r="R799" s="46">
        <v>55420</v>
      </c>
      <c r="S799" s="46">
        <v>44.857785999999997</v>
      </c>
      <c r="T799" s="46">
        <v>-93.287079000000006</v>
      </c>
      <c r="W799" s="311"/>
      <c r="X799" s="10" t="s">
        <v>29</v>
      </c>
      <c r="Y799" s="10">
        <f t="shared" si="12"/>
        <v>2022</v>
      </c>
    </row>
    <row r="800" spans="1:25" s="46" customFormat="1" x14ac:dyDescent="0.25">
      <c r="A800" s="10" t="s">
        <v>3427</v>
      </c>
      <c r="B800" s="64">
        <v>44755</v>
      </c>
      <c r="C800" s="46" t="s">
        <v>194</v>
      </c>
      <c r="D800" s="46" t="s">
        <v>195</v>
      </c>
      <c r="E800" s="46" t="s">
        <v>82</v>
      </c>
      <c r="F800" s="11" t="s">
        <v>25</v>
      </c>
      <c r="G800" s="46" t="s">
        <v>3455</v>
      </c>
      <c r="H800" s="10" t="s">
        <v>1989</v>
      </c>
      <c r="I800" s="173"/>
      <c r="J800" s="170"/>
      <c r="L800" s="170">
        <v>75000</v>
      </c>
      <c r="M800" s="46" t="s">
        <v>67</v>
      </c>
      <c r="N800" s="10" t="s">
        <v>33</v>
      </c>
      <c r="O800" s="46" t="s">
        <v>3453</v>
      </c>
      <c r="P800" s="46" t="s">
        <v>3432</v>
      </c>
      <c r="Q800" s="175" t="s">
        <v>3454</v>
      </c>
      <c r="R800" s="46">
        <v>55021</v>
      </c>
      <c r="S800" s="46">
        <v>44.359769</v>
      </c>
      <c r="T800" s="46">
        <v>-93.283756999999994</v>
      </c>
      <c r="X800" s="46" t="s">
        <v>58</v>
      </c>
      <c r="Y800" s="10">
        <f t="shared" si="12"/>
        <v>2022</v>
      </c>
    </row>
    <row r="801" spans="1:25" s="46" customFormat="1" x14ac:dyDescent="0.25">
      <c r="A801" s="10" t="s">
        <v>3427</v>
      </c>
      <c r="B801" s="64">
        <v>44756</v>
      </c>
      <c r="C801" s="46" t="s">
        <v>3456</v>
      </c>
      <c r="D801" s="46" t="s">
        <v>400</v>
      </c>
      <c r="E801" s="46" t="s">
        <v>219</v>
      </c>
      <c r="F801" s="11" t="s">
        <v>25</v>
      </c>
      <c r="G801" s="46" t="s">
        <v>3458</v>
      </c>
      <c r="H801" s="10" t="s">
        <v>1989</v>
      </c>
      <c r="I801" s="282"/>
      <c r="J801" s="170"/>
      <c r="L801" s="170"/>
      <c r="M801" s="46" t="s">
        <v>67</v>
      </c>
      <c r="N801" s="10" t="s">
        <v>33</v>
      </c>
      <c r="O801" s="46" t="s">
        <v>3457</v>
      </c>
      <c r="P801" s="46" t="s">
        <v>3456</v>
      </c>
      <c r="R801" s="46">
        <v>55128</v>
      </c>
      <c r="S801" s="46">
        <v>44.988162000000003</v>
      </c>
      <c r="T801" s="46">
        <v>-92.964045999999996</v>
      </c>
      <c r="W801" s="267"/>
      <c r="X801" s="10" t="s">
        <v>29</v>
      </c>
      <c r="Y801" s="10">
        <f t="shared" si="12"/>
        <v>2022</v>
      </c>
    </row>
    <row r="802" spans="1:25" s="46" customFormat="1" x14ac:dyDescent="0.25">
      <c r="A802" s="220" t="s">
        <v>3427</v>
      </c>
      <c r="B802" s="293">
        <v>44756</v>
      </c>
      <c r="C802" s="294" t="s">
        <v>3545</v>
      </c>
      <c r="D802" s="229" t="s">
        <v>23</v>
      </c>
      <c r="E802" s="229" t="s">
        <v>24</v>
      </c>
      <c r="F802" s="11" t="s">
        <v>25</v>
      </c>
      <c r="G802" s="195" t="s">
        <v>3549</v>
      </c>
      <c r="H802" s="229" t="s">
        <v>1880</v>
      </c>
      <c r="I802" s="201"/>
      <c r="J802" s="202"/>
      <c r="K802" s="229"/>
      <c r="L802" s="202"/>
      <c r="M802" s="229" t="s">
        <v>3546</v>
      </c>
      <c r="N802" s="229" t="s">
        <v>33</v>
      </c>
      <c r="O802" s="229" t="s">
        <v>3547</v>
      </c>
      <c r="P802" s="229"/>
      <c r="Q802" s="229" t="s">
        <v>3548</v>
      </c>
      <c r="R802" s="229">
        <v>55401</v>
      </c>
      <c r="S802" s="229">
        <v>44.984786</v>
      </c>
      <c r="T802" s="229">
        <v>-93.276180999999994</v>
      </c>
      <c r="U802" s="229"/>
      <c r="V802" s="195"/>
      <c r="W802" s="201"/>
      <c r="X802" s="229" t="s">
        <v>29</v>
      </c>
      <c r="Y802" s="10">
        <f t="shared" si="12"/>
        <v>2022</v>
      </c>
    </row>
    <row r="803" spans="1:25" s="46" customFormat="1" x14ac:dyDescent="0.25">
      <c r="A803" s="10" t="s">
        <v>3427</v>
      </c>
      <c r="B803" s="64">
        <v>44757</v>
      </c>
      <c r="C803" s="46" t="s">
        <v>2115</v>
      </c>
      <c r="D803" s="46" t="s">
        <v>165</v>
      </c>
      <c r="E803" s="20" t="s">
        <v>76</v>
      </c>
      <c r="F803" s="11" t="s">
        <v>25</v>
      </c>
      <c r="G803" s="46" t="s">
        <v>3461</v>
      </c>
      <c r="H803" s="10" t="s">
        <v>1989</v>
      </c>
      <c r="I803" s="218"/>
      <c r="J803" s="170">
        <v>50</v>
      </c>
      <c r="L803" s="170">
        <v>16000</v>
      </c>
      <c r="M803" s="46" t="s">
        <v>113</v>
      </c>
      <c r="N803" s="10" t="s">
        <v>33</v>
      </c>
      <c r="O803" s="91" t="s">
        <v>3459</v>
      </c>
      <c r="P803" s="46" t="s">
        <v>3460</v>
      </c>
      <c r="Q803" s="46" t="s">
        <v>2119</v>
      </c>
      <c r="R803" s="46">
        <v>55811</v>
      </c>
      <c r="S803" s="46">
        <v>46.838329000000002</v>
      </c>
      <c r="T803" s="46">
        <v>-92.203635000000006</v>
      </c>
      <c r="W803" s="214"/>
      <c r="X803" s="46" t="s">
        <v>65</v>
      </c>
      <c r="Y803" s="10">
        <f t="shared" si="12"/>
        <v>2022</v>
      </c>
    </row>
    <row r="804" spans="1:25" s="46" customFormat="1" x14ac:dyDescent="0.25">
      <c r="A804" s="10" t="s">
        <v>3427</v>
      </c>
      <c r="B804" s="285">
        <v>44769</v>
      </c>
      <c r="C804" s="284" t="s">
        <v>3462</v>
      </c>
      <c r="D804" s="286" t="s">
        <v>54</v>
      </c>
      <c r="E804" s="46" t="s">
        <v>24</v>
      </c>
      <c r="F804" s="11" t="s">
        <v>25</v>
      </c>
      <c r="G804" s="46" t="s">
        <v>3466</v>
      </c>
      <c r="H804" s="10" t="s">
        <v>1989</v>
      </c>
      <c r="I804" s="309">
        <v>4591668</v>
      </c>
      <c r="J804" s="287">
        <v>53</v>
      </c>
      <c r="L804" s="170">
        <v>100000</v>
      </c>
      <c r="M804" s="46" t="s">
        <v>1944</v>
      </c>
      <c r="N804" s="10" t="s">
        <v>33</v>
      </c>
      <c r="O804" s="46" t="s">
        <v>3463</v>
      </c>
      <c r="P804" s="46" t="s">
        <v>3464</v>
      </c>
      <c r="Q804" s="46" t="s">
        <v>399</v>
      </c>
      <c r="R804" s="46">
        <v>55445</v>
      </c>
      <c r="S804" s="46">
        <v>45.142977999999999</v>
      </c>
      <c r="T804" s="46">
        <v>-93.390713000000005</v>
      </c>
      <c r="U804" s="46" t="s">
        <v>2133</v>
      </c>
      <c r="V804" s="46" t="s">
        <v>3465</v>
      </c>
      <c r="W804" s="311">
        <f>1000000+405000</f>
        <v>1405000</v>
      </c>
      <c r="X804" s="10" t="s">
        <v>29</v>
      </c>
      <c r="Y804" s="10">
        <f t="shared" si="12"/>
        <v>2022</v>
      </c>
    </row>
    <row r="805" spans="1:25" s="46" customFormat="1" x14ac:dyDescent="0.25">
      <c r="A805" s="10" t="s">
        <v>3427</v>
      </c>
      <c r="B805" s="64">
        <v>44770</v>
      </c>
      <c r="C805" s="46" t="s">
        <v>3467</v>
      </c>
      <c r="D805" s="46" t="s">
        <v>42</v>
      </c>
      <c r="E805" s="46" t="s">
        <v>24</v>
      </c>
      <c r="F805" s="11" t="s">
        <v>25</v>
      </c>
      <c r="G805" s="46" t="s">
        <v>3470</v>
      </c>
      <c r="H805" s="10" t="s">
        <v>1994</v>
      </c>
      <c r="I805" s="173"/>
      <c r="J805" s="170"/>
      <c r="K805" s="10"/>
      <c r="L805" s="170">
        <v>168000</v>
      </c>
      <c r="M805" s="46" t="s">
        <v>67</v>
      </c>
      <c r="N805" s="10" t="s">
        <v>33</v>
      </c>
      <c r="O805" s="46" t="s">
        <v>3468</v>
      </c>
      <c r="P805" s="46" t="s">
        <v>3432</v>
      </c>
      <c r="Q805" s="175" t="s">
        <v>3469</v>
      </c>
      <c r="R805" s="46">
        <v>55447</v>
      </c>
      <c r="S805" s="46">
        <v>45.002755999999998</v>
      </c>
      <c r="T805" s="46">
        <v>-93.467070000000007</v>
      </c>
      <c r="X805" s="10" t="s">
        <v>29</v>
      </c>
      <c r="Y805" s="10">
        <f t="shared" si="12"/>
        <v>2022</v>
      </c>
    </row>
    <row r="806" spans="1:25" s="46" customFormat="1" x14ac:dyDescent="0.25">
      <c r="A806" s="10" t="s">
        <v>3427</v>
      </c>
      <c r="B806" s="370">
        <v>44771</v>
      </c>
      <c r="C806" s="46" t="s">
        <v>3471</v>
      </c>
      <c r="D806" s="146" t="s">
        <v>261</v>
      </c>
      <c r="E806" s="46" t="s">
        <v>146</v>
      </c>
      <c r="F806" s="11" t="s">
        <v>25</v>
      </c>
      <c r="G806" s="46" t="s">
        <v>3474</v>
      </c>
      <c r="H806" s="10" t="s">
        <v>1989</v>
      </c>
      <c r="I806" s="371">
        <v>150000000</v>
      </c>
      <c r="J806" s="170"/>
      <c r="L806" s="170"/>
      <c r="M806" s="46" t="s">
        <v>2505</v>
      </c>
      <c r="N806" s="10" t="s">
        <v>33</v>
      </c>
      <c r="O806" s="91" t="s">
        <v>3472</v>
      </c>
      <c r="Q806" s="46" t="s">
        <v>3473</v>
      </c>
      <c r="R806" s="46">
        <v>55746</v>
      </c>
      <c r="S806" s="46">
        <v>47.387709999999998</v>
      </c>
      <c r="T806" s="46">
        <v>-93.086320000000001</v>
      </c>
      <c r="W806" s="214"/>
      <c r="X806" s="46" t="s">
        <v>65</v>
      </c>
      <c r="Y806" s="10">
        <f t="shared" si="12"/>
        <v>2022</v>
      </c>
    </row>
    <row r="807" spans="1:25" s="46" customFormat="1" x14ac:dyDescent="0.25">
      <c r="A807" s="10" t="s">
        <v>3427</v>
      </c>
      <c r="B807" s="372">
        <v>44775</v>
      </c>
      <c r="C807" s="267" t="s">
        <v>3475</v>
      </c>
      <c r="D807" s="267" t="s">
        <v>201</v>
      </c>
      <c r="E807" s="46" t="s">
        <v>24</v>
      </c>
      <c r="F807" s="11" t="s">
        <v>25</v>
      </c>
      <c r="G807" s="46" t="s">
        <v>3478</v>
      </c>
      <c r="H807" s="10" t="s">
        <v>1989</v>
      </c>
      <c r="I807" s="282"/>
      <c r="J807" s="288"/>
      <c r="L807" s="170"/>
      <c r="M807" s="46" t="s">
        <v>113</v>
      </c>
      <c r="N807" s="10" t="s">
        <v>33</v>
      </c>
      <c r="O807" s="46" t="s">
        <v>3476</v>
      </c>
      <c r="P807" s="46" t="s">
        <v>3432</v>
      </c>
      <c r="Q807" s="175" t="s">
        <v>3477</v>
      </c>
      <c r="R807" s="46">
        <v>55311</v>
      </c>
      <c r="S807" s="46">
        <v>45.124262999999999</v>
      </c>
      <c r="T807" s="46">
        <v>-93.499583000000001</v>
      </c>
      <c r="U807" s="46" t="s">
        <v>384</v>
      </c>
      <c r="W807" s="267"/>
      <c r="X807" s="10" t="s">
        <v>29</v>
      </c>
      <c r="Y807" s="10">
        <f t="shared" si="12"/>
        <v>2022</v>
      </c>
    </row>
    <row r="808" spans="1:25" x14ac:dyDescent="0.25">
      <c r="A808" s="10" t="s">
        <v>3427</v>
      </c>
      <c r="B808" s="422">
        <v>44775.33148148148</v>
      </c>
      <c r="C808" s="430" t="s">
        <v>3479</v>
      </c>
      <c r="D808" s="437" t="s">
        <v>124</v>
      </c>
      <c r="E808" s="46" t="s">
        <v>84</v>
      </c>
      <c r="F808" s="11" t="s">
        <v>25</v>
      </c>
      <c r="G808" s="46" t="s">
        <v>3481</v>
      </c>
      <c r="H808" s="10" t="s">
        <v>1989</v>
      </c>
      <c r="I808" s="449">
        <v>9125000</v>
      </c>
      <c r="J808" s="456">
        <v>49</v>
      </c>
      <c r="K808" s="46"/>
      <c r="M808" s="10" t="s">
        <v>1944</v>
      </c>
      <c r="N808" s="10" t="s">
        <v>33</v>
      </c>
      <c r="O808" s="10" t="s">
        <v>2118</v>
      </c>
      <c r="P808" s="10" t="s">
        <v>2118</v>
      </c>
      <c r="R808" s="46">
        <v>55110</v>
      </c>
      <c r="S808" s="46">
        <v>45.120406000000003</v>
      </c>
      <c r="T808" s="46">
        <v>-93.000988000000007</v>
      </c>
      <c r="U808" s="10" t="s">
        <v>2133</v>
      </c>
      <c r="V808" s="10" t="s">
        <v>3480</v>
      </c>
      <c r="W808" s="460">
        <f>475000+600000</f>
        <v>1075000</v>
      </c>
      <c r="X808" s="10" t="s">
        <v>29</v>
      </c>
      <c r="Y808" s="10">
        <f t="shared" si="12"/>
        <v>2022</v>
      </c>
    </row>
    <row r="809" spans="1:25" s="46" customFormat="1" x14ac:dyDescent="0.25">
      <c r="A809" s="22" t="s">
        <v>3427</v>
      </c>
      <c r="B809" s="423">
        <v>44777</v>
      </c>
      <c r="C809" s="431" t="s">
        <v>3764</v>
      </c>
      <c r="D809" s="431" t="s">
        <v>94</v>
      </c>
      <c r="E809" s="364" t="s">
        <v>95</v>
      </c>
      <c r="F809" s="11" t="s">
        <v>25</v>
      </c>
      <c r="G809" s="364" t="s">
        <v>3767</v>
      </c>
      <c r="H809" s="364" t="s">
        <v>2741</v>
      </c>
      <c r="I809" s="450"/>
      <c r="J809" s="450"/>
      <c r="K809" s="229"/>
      <c r="L809" s="304"/>
      <c r="M809" s="364"/>
      <c r="N809" s="364" t="s">
        <v>151</v>
      </c>
      <c r="O809" s="303" t="s">
        <v>3765</v>
      </c>
      <c r="P809" s="364" t="s">
        <v>2496</v>
      </c>
      <c r="Q809" s="375" t="s">
        <v>3766</v>
      </c>
      <c r="R809" s="364">
        <v>56001</v>
      </c>
      <c r="S809" s="364">
        <v>44.128324999999997</v>
      </c>
      <c r="T809" s="364">
        <v>-93.978863000000004</v>
      </c>
      <c r="U809" s="364"/>
      <c r="V809" s="364"/>
      <c r="W809" s="461"/>
      <c r="X809" s="364" t="s">
        <v>58</v>
      </c>
      <c r="Y809" s="10">
        <f t="shared" si="12"/>
        <v>2022</v>
      </c>
    </row>
    <row r="810" spans="1:25" s="46" customFormat="1" x14ac:dyDescent="0.25">
      <c r="A810" s="10" t="s">
        <v>3427</v>
      </c>
      <c r="B810" s="212">
        <v>44779</v>
      </c>
      <c r="C810" s="214" t="s">
        <v>3482</v>
      </c>
      <c r="D810" s="214" t="s">
        <v>111</v>
      </c>
      <c r="E810" s="46" t="s">
        <v>112</v>
      </c>
      <c r="F810" s="11" t="s">
        <v>25</v>
      </c>
      <c r="G810" s="46" t="s">
        <v>3486</v>
      </c>
      <c r="H810" s="10" t="s">
        <v>1989</v>
      </c>
      <c r="I810" s="359">
        <v>23000000</v>
      </c>
      <c r="J810" s="216">
        <v>216</v>
      </c>
      <c r="L810" s="170"/>
      <c r="M810" s="46" t="s">
        <v>113</v>
      </c>
      <c r="N810" s="10" t="s">
        <v>33</v>
      </c>
      <c r="O810" s="46" t="s">
        <v>3483</v>
      </c>
      <c r="P810" s="46" t="s">
        <v>3484</v>
      </c>
      <c r="Q810" s="175" t="s">
        <v>114</v>
      </c>
      <c r="R810" s="46">
        <v>56345</v>
      </c>
      <c r="S810" s="46">
        <v>45.982989000000003</v>
      </c>
      <c r="T810" s="46">
        <v>-94.368634999999998</v>
      </c>
      <c r="U810" s="46" t="s">
        <v>2133</v>
      </c>
      <c r="V810" s="46" t="s">
        <v>3485</v>
      </c>
      <c r="W810" s="218">
        <f>450000+10*90000</f>
        <v>1350000</v>
      </c>
      <c r="X810" s="46" t="s">
        <v>71</v>
      </c>
      <c r="Y810" s="10">
        <f t="shared" si="12"/>
        <v>2022</v>
      </c>
    </row>
    <row r="811" spans="1:25" s="46" customFormat="1" x14ac:dyDescent="0.25">
      <c r="A811" s="10" t="s">
        <v>3427</v>
      </c>
      <c r="B811" s="212">
        <v>44780</v>
      </c>
      <c r="C811" s="214" t="s">
        <v>3487</v>
      </c>
      <c r="D811" s="214" t="s">
        <v>165</v>
      </c>
      <c r="E811" s="20" t="s">
        <v>76</v>
      </c>
      <c r="F811" s="11" t="s">
        <v>25</v>
      </c>
      <c r="G811" s="46" t="s">
        <v>3491</v>
      </c>
      <c r="H811" s="10"/>
      <c r="I811" s="218"/>
      <c r="J811" s="216">
        <v>25</v>
      </c>
      <c r="L811" s="170"/>
      <c r="M811" s="46" t="s">
        <v>3488</v>
      </c>
      <c r="N811" s="10" t="s">
        <v>33</v>
      </c>
      <c r="O811" s="46" t="s">
        <v>3489</v>
      </c>
      <c r="P811" s="46" t="s">
        <v>1531</v>
      </c>
      <c r="Q811" s="175" t="s">
        <v>3490</v>
      </c>
      <c r="R811" s="46">
        <v>55811</v>
      </c>
      <c r="S811" s="46">
        <v>46.830615000000002</v>
      </c>
      <c r="T811" s="46">
        <v>-92.149658000000002</v>
      </c>
      <c r="W811" s="214"/>
      <c r="X811" s="46" t="s">
        <v>65</v>
      </c>
      <c r="Y811" s="10">
        <f t="shared" si="12"/>
        <v>2022</v>
      </c>
    </row>
    <row r="812" spans="1:25" s="46" customFormat="1" x14ac:dyDescent="0.25">
      <c r="A812" s="10" t="s">
        <v>3427</v>
      </c>
      <c r="B812" s="285">
        <v>44782</v>
      </c>
      <c r="C812" s="284" t="s">
        <v>3492</v>
      </c>
      <c r="D812" s="286" t="s">
        <v>320</v>
      </c>
      <c r="E812" s="46" t="s">
        <v>59</v>
      </c>
      <c r="F812" s="46" t="s">
        <v>25</v>
      </c>
      <c r="G812" s="46" t="s">
        <v>3497</v>
      </c>
      <c r="H812" s="10" t="s">
        <v>1989</v>
      </c>
      <c r="I812" s="287">
        <v>8565857</v>
      </c>
      <c r="J812" s="287">
        <v>46</v>
      </c>
      <c r="L812" s="235">
        <v>60200</v>
      </c>
      <c r="M812" s="46" t="s">
        <v>2549</v>
      </c>
      <c r="N812" s="10" t="s">
        <v>33</v>
      </c>
      <c r="O812" s="46" t="s">
        <v>3493</v>
      </c>
      <c r="P812" s="46" t="s">
        <v>3494</v>
      </c>
      <c r="Q812" s="10" t="s">
        <v>3495</v>
      </c>
      <c r="R812" s="46">
        <v>55033</v>
      </c>
      <c r="S812" s="46">
        <v>44.720799999999997</v>
      </c>
      <c r="T812" s="46">
        <v>-92.835496000000006</v>
      </c>
      <c r="U812" s="46" t="s">
        <v>2133</v>
      </c>
      <c r="V812" s="46" t="s">
        <v>3496</v>
      </c>
      <c r="W812" s="311">
        <f>725000+975000</f>
        <v>1700000</v>
      </c>
      <c r="X812" s="10" t="s">
        <v>29</v>
      </c>
      <c r="Y812" s="46">
        <f t="shared" si="12"/>
        <v>2022</v>
      </c>
    </row>
    <row r="813" spans="1:25" s="46" customFormat="1" x14ac:dyDescent="0.25">
      <c r="A813" s="10" t="s">
        <v>3427</v>
      </c>
      <c r="B813" s="212">
        <v>44783</v>
      </c>
      <c r="C813" s="214" t="s">
        <v>432</v>
      </c>
      <c r="D813" s="214" t="s">
        <v>145</v>
      </c>
      <c r="E813" s="46" t="s">
        <v>146</v>
      </c>
      <c r="F813" s="11" t="s">
        <v>25</v>
      </c>
      <c r="G813" s="46" t="s">
        <v>3500</v>
      </c>
      <c r="H813" s="10" t="s">
        <v>1989</v>
      </c>
      <c r="I813" s="359">
        <v>3200000</v>
      </c>
      <c r="J813" s="216">
        <v>75</v>
      </c>
      <c r="L813" s="170"/>
      <c r="M813" s="46" t="s">
        <v>2549</v>
      </c>
      <c r="N813" s="10" t="s">
        <v>33</v>
      </c>
      <c r="O813" s="46" t="s">
        <v>3498</v>
      </c>
      <c r="P813" s="46" t="s">
        <v>3460</v>
      </c>
      <c r="Q813" s="175" t="s">
        <v>3499</v>
      </c>
      <c r="R813" s="46">
        <v>55744</v>
      </c>
      <c r="S813" s="46">
        <v>47.221178000000002</v>
      </c>
      <c r="T813" s="46">
        <v>-93.510043999999994</v>
      </c>
      <c r="W813" s="214"/>
      <c r="X813" s="46" t="s">
        <v>65</v>
      </c>
      <c r="Y813" s="10">
        <f t="shared" si="12"/>
        <v>2022</v>
      </c>
    </row>
    <row r="814" spans="1:25" s="46" customFormat="1" x14ac:dyDescent="0.25">
      <c r="A814" s="10" t="s">
        <v>3427</v>
      </c>
      <c r="B814" s="373">
        <v>44791</v>
      </c>
      <c r="C814" s="214" t="s">
        <v>3501</v>
      </c>
      <c r="D814" s="95" t="s">
        <v>38</v>
      </c>
      <c r="E814" s="46" t="s">
        <v>24</v>
      </c>
      <c r="F814" s="11" t="s">
        <v>25</v>
      </c>
      <c r="G814" s="46" t="s">
        <v>3502</v>
      </c>
      <c r="H814" s="10" t="s">
        <v>3503</v>
      </c>
      <c r="I814" s="359">
        <v>1850000</v>
      </c>
      <c r="J814" s="287"/>
      <c r="L814" s="170"/>
      <c r="M814" s="46" t="s">
        <v>67</v>
      </c>
      <c r="N814" s="10" t="s">
        <v>33</v>
      </c>
      <c r="O814" s="28" t="s">
        <v>1891</v>
      </c>
      <c r="P814" s="46" t="s">
        <v>2141</v>
      </c>
      <c r="Q814" s="46" t="s">
        <v>3504</v>
      </c>
      <c r="R814" s="46">
        <v>55435</v>
      </c>
      <c r="S814" s="46">
        <v>44.859366999999999</v>
      </c>
      <c r="T814" s="46">
        <v>-93.342202999999998</v>
      </c>
      <c r="W814" s="311"/>
      <c r="X814" s="10" t="s">
        <v>29</v>
      </c>
      <c r="Y814" s="10">
        <f t="shared" si="12"/>
        <v>2022</v>
      </c>
    </row>
    <row r="815" spans="1:25" s="46" customFormat="1" x14ac:dyDescent="0.25">
      <c r="A815" s="10" t="s">
        <v>3427</v>
      </c>
      <c r="B815" s="212">
        <v>44792</v>
      </c>
      <c r="C815" s="214" t="s">
        <v>3505</v>
      </c>
      <c r="D815" s="214" t="s">
        <v>23</v>
      </c>
      <c r="E815" s="46" t="s">
        <v>24</v>
      </c>
      <c r="F815" s="11" t="s">
        <v>25</v>
      </c>
      <c r="G815" s="46" t="s">
        <v>3507</v>
      </c>
      <c r="H815" s="10" t="s">
        <v>1880</v>
      </c>
      <c r="I815" s="218"/>
      <c r="J815" s="216"/>
      <c r="L815" s="170"/>
      <c r="M815" s="46" t="s">
        <v>40</v>
      </c>
      <c r="N815" s="10" t="s">
        <v>28</v>
      </c>
      <c r="O815" s="46" t="s">
        <v>3506</v>
      </c>
      <c r="P815" s="46" t="s">
        <v>3432</v>
      </c>
      <c r="R815" s="46">
        <v>55402</v>
      </c>
      <c r="S815" s="46">
        <v>44.975915000000001</v>
      </c>
      <c r="T815" s="46">
        <v>-93.271825000000007</v>
      </c>
      <c r="U815" s="46" t="s">
        <v>384</v>
      </c>
      <c r="W815" s="214"/>
      <c r="X815" s="10" t="s">
        <v>29</v>
      </c>
      <c r="Y815" s="10">
        <f t="shared" si="12"/>
        <v>2022</v>
      </c>
    </row>
    <row r="816" spans="1:25" s="46" customFormat="1" x14ac:dyDescent="0.25">
      <c r="A816" s="10" t="s">
        <v>3427</v>
      </c>
      <c r="B816" s="64">
        <v>44796</v>
      </c>
      <c r="C816" s="46" t="s">
        <v>3508</v>
      </c>
      <c r="D816" s="46" t="s">
        <v>188</v>
      </c>
      <c r="E816" s="46" t="s">
        <v>59</v>
      </c>
      <c r="F816" s="11" t="s">
        <v>25</v>
      </c>
      <c r="G816" s="369" t="s">
        <v>4262</v>
      </c>
      <c r="H816" s="10" t="s">
        <v>1989</v>
      </c>
      <c r="I816" s="218">
        <v>10000000</v>
      </c>
      <c r="J816" s="216">
        <v>30</v>
      </c>
      <c r="L816" s="235">
        <f>56220+3558</f>
        <v>59778</v>
      </c>
      <c r="N816" s="10" t="s">
        <v>151</v>
      </c>
      <c r="O816" s="46" t="s">
        <v>3509</v>
      </c>
      <c r="P816" s="46" t="s">
        <v>3432</v>
      </c>
      <c r="Q816" s="490" t="s">
        <v>4261</v>
      </c>
      <c r="R816" s="46">
        <v>55068</v>
      </c>
      <c r="S816" s="46">
        <v>44.718094000000001</v>
      </c>
      <c r="T816" s="46">
        <v>-93.129017000000005</v>
      </c>
      <c r="X816" s="10" t="s">
        <v>29</v>
      </c>
      <c r="Y816" s="10">
        <f t="shared" si="12"/>
        <v>2022</v>
      </c>
    </row>
    <row r="817" spans="1:25" s="46" customFormat="1" x14ac:dyDescent="0.25">
      <c r="A817" s="10" t="s">
        <v>3427</v>
      </c>
      <c r="B817" s="64">
        <v>44799</v>
      </c>
      <c r="C817" s="46" t="s">
        <v>3510</v>
      </c>
      <c r="D817" s="46" t="s">
        <v>117</v>
      </c>
      <c r="E817" s="46" t="s">
        <v>212</v>
      </c>
      <c r="F817" s="11" t="s">
        <v>25</v>
      </c>
      <c r="G817" s="46" t="s">
        <v>3513</v>
      </c>
      <c r="H817" s="10" t="s">
        <v>2466</v>
      </c>
      <c r="I817" s="367">
        <v>1000000000</v>
      </c>
      <c r="J817" s="170">
        <v>100</v>
      </c>
      <c r="L817" s="170">
        <v>1400000</v>
      </c>
      <c r="M817" s="10" t="s">
        <v>125</v>
      </c>
      <c r="N817" s="10" t="s">
        <v>51</v>
      </c>
      <c r="O817" s="46" t="s">
        <v>3511</v>
      </c>
      <c r="P817" s="46" t="s">
        <v>1290</v>
      </c>
      <c r="Q817" s="46" t="s">
        <v>3512</v>
      </c>
      <c r="R817" s="46">
        <v>55318</v>
      </c>
      <c r="S817" s="46">
        <v>44.808245999999997</v>
      </c>
      <c r="T817" s="46">
        <v>-93.634111000000004</v>
      </c>
      <c r="X817" s="10" t="s">
        <v>29</v>
      </c>
      <c r="Y817" s="10">
        <f t="shared" si="12"/>
        <v>2022</v>
      </c>
    </row>
    <row r="818" spans="1:25" s="46" customFormat="1" x14ac:dyDescent="0.25">
      <c r="A818" s="10" t="s">
        <v>3427</v>
      </c>
      <c r="B818" s="64">
        <v>44811</v>
      </c>
      <c r="C818" s="46" t="s">
        <v>3514</v>
      </c>
      <c r="D818" s="46" t="s">
        <v>145</v>
      </c>
      <c r="E818" s="46" t="s">
        <v>146</v>
      </c>
      <c r="F818" s="11" t="s">
        <v>25</v>
      </c>
      <c r="G818" s="46" t="s">
        <v>3516</v>
      </c>
      <c r="H818" s="46" t="s">
        <v>1989</v>
      </c>
      <c r="I818" s="173"/>
      <c r="J818" s="170"/>
      <c r="L818" s="170"/>
      <c r="M818" s="10" t="s">
        <v>2247</v>
      </c>
      <c r="N818" s="10" t="s">
        <v>33</v>
      </c>
      <c r="O818" s="46" t="s">
        <v>3515</v>
      </c>
      <c r="P818" s="46" t="s">
        <v>3460</v>
      </c>
      <c r="R818" s="46">
        <v>55744</v>
      </c>
      <c r="S818" s="46">
        <v>47.234577000000002</v>
      </c>
      <c r="T818" s="46">
        <v>-93.507034000000004</v>
      </c>
      <c r="X818" s="46" t="s">
        <v>65</v>
      </c>
      <c r="Y818" s="10">
        <f t="shared" si="12"/>
        <v>2022</v>
      </c>
    </row>
    <row r="819" spans="1:25" s="229" customFormat="1" x14ac:dyDescent="0.25">
      <c r="A819" s="10" t="s">
        <v>3427</v>
      </c>
      <c r="B819" s="64">
        <v>44812</v>
      </c>
      <c r="C819" s="46" t="s">
        <v>3517</v>
      </c>
      <c r="D819" s="46" t="s">
        <v>23</v>
      </c>
      <c r="E819" s="46" t="s">
        <v>24</v>
      </c>
      <c r="F819" s="11" t="s">
        <v>25</v>
      </c>
      <c r="G819" s="46" t="s">
        <v>3520</v>
      </c>
      <c r="H819" s="10" t="s">
        <v>2177</v>
      </c>
      <c r="I819" s="173"/>
      <c r="J819" s="170">
        <v>4</v>
      </c>
      <c r="K819" s="46"/>
      <c r="L819" s="170"/>
      <c r="M819" s="46" t="s">
        <v>1944</v>
      </c>
      <c r="N819" s="10" t="s">
        <v>33</v>
      </c>
      <c r="O819" s="46" t="s">
        <v>3518</v>
      </c>
      <c r="P819" s="46" t="s">
        <v>3432</v>
      </c>
      <c r="Q819" s="175" t="s">
        <v>3519</v>
      </c>
      <c r="R819" s="46">
        <v>55402</v>
      </c>
      <c r="S819" s="46">
        <v>44.975901999999998</v>
      </c>
      <c r="T819" s="46">
        <v>-93.272092999999998</v>
      </c>
      <c r="U819" s="46"/>
      <c r="V819" s="46"/>
      <c r="W819" s="46"/>
      <c r="X819" s="10" t="s">
        <v>29</v>
      </c>
      <c r="Y819" s="10">
        <f t="shared" si="12"/>
        <v>2022</v>
      </c>
    </row>
    <row r="820" spans="1:25" s="229" customFormat="1" x14ac:dyDescent="0.25">
      <c r="A820" s="10" t="s">
        <v>3427</v>
      </c>
      <c r="B820" s="64">
        <v>44825</v>
      </c>
      <c r="C820" s="46" t="s">
        <v>2544</v>
      </c>
      <c r="D820" s="146" t="s">
        <v>362</v>
      </c>
      <c r="E820" s="46" t="s">
        <v>24</v>
      </c>
      <c r="F820" s="11" t="s">
        <v>25</v>
      </c>
      <c r="G820" s="46" t="s">
        <v>3524</v>
      </c>
      <c r="H820" s="46" t="s">
        <v>3024</v>
      </c>
      <c r="I820" s="250">
        <v>81300000</v>
      </c>
      <c r="J820" s="170">
        <v>150</v>
      </c>
      <c r="K820" s="46"/>
      <c r="L820" s="235">
        <v>529000</v>
      </c>
      <c r="M820" s="46" t="s">
        <v>67</v>
      </c>
      <c r="N820" s="46" t="s">
        <v>33</v>
      </c>
      <c r="O820" s="46" t="s">
        <v>3521</v>
      </c>
      <c r="P820" s="46" t="s">
        <v>1290</v>
      </c>
      <c r="Q820" s="350" t="s">
        <v>4263</v>
      </c>
      <c r="R820" s="46">
        <v>55327</v>
      </c>
      <c r="S820" s="46">
        <v>45.166874999999997</v>
      </c>
      <c r="T820" s="46">
        <v>-93.495929000000004</v>
      </c>
      <c r="U820" s="46" t="s">
        <v>2133</v>
      </c>
      <c r="V820" s="46" t="s">
        <v>3523</v>
      </c>
      <c r="W820" s="374">
        <v>2035101</v>
      </c>
      <c r="X820" s="10" t="s">
        <v>29</v>
      </c>
      <c r="Y820" s="10">
        <f t="shared" si="12"/>
        <v>2022</v>
      </c>
    </row>
    <row r="821" spans="1:25" s="229" customFormat="1" x14ac:dyDescent="0.25">
      <c r="A821" s="220" t="s">
        <v>3427</v>
      </c>
      <c r="B821" s="293">
        <v>44831</v>
      </c>
      <c r="C821" s="294" t="s">
        <v>3550</v>
      </c>
      <c r="D821" s="229" t="s">
        <v>54</v>
      </c>
      <c r="E821" s="229" t="s">
        <v>24</v>
      </c>
      <c r="F821" s="11" t="s">
        <v>25</v>
      </c>
      <c r="G821" s="195" t="s">
        <v>4744</v>
      </c>
      <c r="H821" s="229" t="s">
        <v>3024</v>
      </c>
      <c r="I821" s="349">
        <v>34610615</v>
      </c>
      <c r="J821" s="342">
        <v>142</v>
      </c>
      <c r="L821" s="202">
        <v>52000</v>
      </c>
      <c r="N821" s="229" t="s">
        <v>52</v>
      </c>
      <c r="O821" s="203" t="s">
        <v>3551</v>
      </c>
      <c r="Q821" s="229" t="s">
        <v>3552</v>
      </c>
      <c r="R821" s="229">
        <v>55445</v>
      </c>
      <c r="S821" s="229">
        <v>45.149346999999999</v>
      </c>
      <c r="T821" s="229">
        <v>-93.381394999999998</v>
      </c>
      <c r="U821" s="229" t="s">
        <v>2133</v>
      </c>
      <c r="V821" s="195" t="s">
        <v>3553</v>
      </c>
      <c r="W821" s="201">
        <f>775000+475000</f>
        <v>1250000</v>
      </c>
      <c r="X821" s="229" t="s">
        <v>29</v>
      </c>
      <c r="Y821" s="10">
        <f t="shared" si="12"/>
        <v>2022</v>
      </c>
    </row>
    <row r="822" spans="1:25" s="229" customFormat="1" x14ac:dyDescent="0.25">
      <c r="A822" s="10" t="s">
        <v>3427</v>
      </c>
      <c r="B822" s="285">
        <v>44834</v>
      </c>
      <c r="C822" s="284" t="s">
        <v>3525</v>
      </c>
      <c r="D822" s="286" t="s">
        <v>3526</v>
      </c>
      <c r="E822" s="46" t="s">
        <v>231</v>
      </c>
      <c r="F822" s="11" t="s">
        <v>25</v>
      </c>
      <c r="G822" s="46" t="s">
        <v>3528</v>
      </c>
      <c r="H822" s="10" t="s">
        <v>1989</v>
      </c>
      <c r="I822" s="309">
        <v>2000000</v>
      </c>
      <c r="J822" s="287">
        <v>20</v>
      </c>
      <c r="K822" s="46">
        <v>34</v>
      </c>
      <c r="L822" s="170">
        <v>18000</v>
      </c>
      <c r="M822" s="10" t="s">
        <v>2505</v>
      </c>
      <c r="N822" s="10" t="s">
        <v>33</v>
      </c>
      <c r="O822" s="46" t="s">
        <v>2118</v>
      </c>
      <c r="P822" s="46" t="s">
        <v>2118</v>
      </c>
      <c r="Q822" s="175" t="s">
        <v>3527</v>
      </c>
      <c r="R822" s="46">
        <v>55321</v>
      </c>
      <c r="S822" s="46">
        <v>45.076596000000002</v>
      </c>
      <c r="T822" s="46">
        <v>-94.192274999999995</v>
      </c>
      <c r="U822" s="46"/>
      <c r="V822" s="46"/>
      <c r="W822" s="311"/>
      <c r="X822" s="46" t="s">
        <v>71</v>
      </c>
      <c r="Y822" s="10">
        <f t="shared" si="12"/>
        <v>2022</v>
      </c>
    </row>
    <row r="823" spans="1:25" s="229" customFormat="1" x14ac:dyDescent="0.25">
      <c r="A823" s="10" t="s">
        <v>3554</v>
      </c>
      <c r="B823" s="295">
        <v>44839</v>
      </c>
      <c r="C823" s="229" t="s">
        <v>2452</v>
      </c>
      <c r="D823" s="229" t="s">
        <v>68</v>
      </c>
      <c r="E823" s="229" t="s">
        <v>69</v>
      </c>
      <c r="F823" s="11" t="s">
        <v>25</v>
      </c>
      <c r="G823" s="195" t="s">
        <v>3557</v>
      </c>
      <c r="H823" s="229" t="s">
        <v>3024</v>
      </c>
      <c r="I823" s="199">
        <v>31000000</v>
      </c>
      <c r="J823" s="199"/>
      <c r="L823" s="199">
        <v>252000</v>
      </c>
      <c r="M823" s="20" t="s">
        <v>2509</v>
      </c>
      <c r="N823" s="229" t="s">
        <v>33</v>
      </c>
      <c r="O823" s="229" t="s">
        <v>3555</v>
      </c>
      <c r="Q823" s="229" t="s">
        <v>3556</v>
      </c>
      <c r="R823" s="229">
        <v>56308</v>
      </c>
      <c r="S823" s="229">
        <v>45.860156000000003</v>
      </c>
      <c r="T823" s="229">
        <v>-95.379949999999994</v>
      </c>
      <c r="X823" s="229" t="s">
        <v>71</v>
      </c>
      <c r="Y823" s="10">
        <f t="shared" si="12"/>
        <v>2022</v>
      </c>
    </row>
    <row r="824" spans="1:25" s="229" customFormat="1" x14ac:dyDescent="0.25">
      <c r="A824" s="10" t="s">
        <v>3554</v>
      </c>
      <c r="B824" s="295">
        <v>44840</v>
      </c>
      <c r="C824" s="296" t="s">
        <v>469</v>
      </c>
      <c r="D824" s="297" t="s">
        <v>35</v>
      </c>
      <c r="E824" s="229" t="s">
        <v>24</v>
      </c>
      <c r="F824" s="11" t="s">
        <v>25</v>
      </c>
      <c r="G824" s="195" t="s">
        <v>3559</v>
      </c>
      <c r="I824" s="298"/>
      <c r="J824" s="298"/>
      <c r="L824" s="199"/>
      <c r="M824" s="229" t="s">
        <v>40</v>
      </c>
      <c r="N824" s="229" t="s">
        <v>28</v>
      </c>
      <c r="O824" s="229" t="s">
        <v>3558</v>
      </c>
      <c r="Q824" s="229" t="s">
        <v>2013</v>
      </c>
      <c r="R824" s="229">
        <v>55347</v>
      </c>
      <c r="S824" s="229">
        <v>44.841734000000002</v>
      </c>
      <c r="T824" s="229">
        <v>-93.441980999999998</v>
      </c>
      <c r="U824" s="229" t="s">
        <v>384</v>
      </c>
      <c r="W824" s="299"/>
      <c r="X824" s="229" t="s">
        <v>29</v>
      </c>
      <c r="Y824" s="10">
        <f t="shared" si="12"/>
        <v>2022</v>
      </c>
    </row>
    <row r="825" spans="1:25" s="229" customFormat="1" x14ac:dyDescent="0.25">
      <c r="A825" s="10" t="s">
        <v>3554</v>
      </c>
      <c r="B825" s="48">
        <v>44846</v>
      </c>
      <c r="C825" s="49" t="s">
        <v>3631</v>
      </c>
      <c r="D825" s="49" t="s">
        <v>23</v>
      </c>
      <c r="E825" s="49" t="s">
        <v>24</v>
      </c>
      <c r="F825" s="11" t="s">
        <v>25</v>
      </c>
      <c r="G825" s="49" t="s">
        <v>3634</v>
      </c>
      <c r="H825" s="49" t="s">
        <v>1880</v>
      </c>
      <c r="I825" s="105"/>
      <c r="J825" s="105"/>
      <c r="K825" s="49"/>
      <c r="L825" s="105">
        <v>27000</v>
      </c>
      <c r="M825" s="49"/>
      <c r="N825" s="10" t="s">
        <v>3436</v>
      </c>
      <c r="O825" s="49" t="s">
        <v>3632</v>
      </c>
      <c r="P825" s="229" t="s">
        <v>3734</v>
      </c>
      <c r="Q825" s="49" t="s">
        <v>3633</v>
      </c>
      <c r="R825" s="49">
        <v>55402</v>
      </c>
      <c r="S825" s="49">
        <v>44.974625000000003</v>
      </c>
      <c r="T825" s="49">
        <v>-93.270889999999994</v>
      </c>
      <c r="U825" s="49"/>
      <c r="V825" s="49"/>
      <c r="W825" s="105"/>
      <c r="X825" s="49" t="s">
        <v>29</v>
      </c>
      <c r="Y825" s="10">
        <f t="shared" si="12"/>
        <v>2022</v>
      </c>
    </row>
    <row r="826" spans="1:25" s="229" customFormat="1" x14ac:dyDescent="0.25">
      <c r="A826" s="10" t="s">
        <v>3554</v>
      </c>
      <c r="B826" s="234">
        <v>44848</v>
      </c>
      <c r="C826" s="229" t="s">
        <v>3560</v>
      </c>
      <c r="D826" s="195" t="s">
        <v>246</v>
      </c>
      <c r="E826" s="20" t="s">
        <v>76</v>
      </c>
      <c r="F826" s="11" t="s">
        <v>25</v>
      </c>
      <c r="G826" s="195" t="s">
        <v>3564</v>
      </c>
      <c r="H826" s="229" t="s">
        <v>1989</v>
      </c>
      <c r="I826" s="199">
        <v>2600000</v>
      </c>
      <c r="J826" s="199">
        <v>4</v>
      </c>
      <c r="L826" s="199"/>
      <c r="M826" s="229" t="s">
        <v>3534</v>
      </c>
      <c r="N826" s="229" t="s">
        <v>33</v>
      </c>
      <c r="O826" s="229" t="s">
        <v>3561</v>
      </c>
      <c r="Q826" s="229" t="s">
        <v>3562</v>
      </c>
      <c r="R826" s="229">
        <v>55746</v>
      </c>
      <c r="S826" s="229">
        <v>47.394854000000002</v>
      </c>
      <c r="T826" s="229">
        <v>-92.876908999999998</v>
      </c>
      <c r="U826" s="229" t="s">
        <v>2133</v>
      </c>
      <c r="V826" s="229" t="s">
        <v>3563</v>
      </c>
      <c r="W826" s="229">
        <v>1300000</v>
      </c>
      <c r="X826" s="229" t="s">
        <v>65</v>
      </c>
      <c r="Y826" s="10">
        <f t="shared" si="12"/>
        <v>2022</v>
      </c>
    </row>
    <row r="827" spans="1:25" s="229" customFormat="1" x14ac:dyDescent="0.25">
      <c r="A827" s="220" t="s">
        <v>3554</v>
      </c>
      <c r="B827" s="407">
        <v>44848</v>
      </c>
      <c r="C827" s="339" t="s">
        <v>4095</v>
      </c>
      <c r="D827" s="339" t="s">
        <v>179</v>
      </c>
      <c r="E827" s="229" t="s">
        <v>87</v>
      </c>
      <c r="F827" s="408" t="s">
        <v>25</v>
      </c>
      <c r="G827" s="229" t="s">
        <v>4094</v>
      </c>
      <c r="H827" s="229" t="s">
        <v>1989</v>
      </c>
      <c r="I827" s="201">
        <v>13525000</v>
      </c>
      <c r="J827" s="342">
        <v>35</v>
      </c>
      <c r="K827" s="46"/>
      <c r="L827" s="202"/>
      <c r="M827" s="229" t="s">
        <v>3579</v>
      </c>
      <c r="N827" s="229" t="s">
        <v>33</v>
      </c>
      <c r="O827" s="10" t="s">
        <v>4096</v>
      </c>
      <c r="P827" s="229" t="s">
        <v>2118</v>
      </c>
      <c r="Q827" s="409" t="s">
        <v>768</v>
      </c>
      <c r="R827" s="229">
        <v>55976</v>
      </c>
      <c r="S827" s="229">
        <v>43.866067999999999</v>
      </c>
      <c r="T827" s="229">
        <v>-92.490588000000002</v>
      </c>
      <c r="U827" s="229" t="s">
        <v>2133</v>
      </c>
      <c r="V827" s="229" t="s">
        <v>4093</v>
      </c>
      <c r="W827" s="237">
        <f>230000+800000</f>
        <v>1030000</v>
      </c>
      <c r="X827" s="229" t="s">
        <v>58</v>
      </c>
      <c r="Y827" s="10">
        <f t="shared" si="12"/>
        <v>2022</v>
      </c>
    </row>
    <row r="828" spans="1:25" s="229" customFormat="1" x14ac:dyDescent="0.25">
      <c r="A828" s="10" t="s">
        <v>3554</v>
      </c>
      <c r="B828" s="234">
        <v>44852</v>
      </c>
      <c r="C828" s="294" t="s">
        <v>3565</v>
      </c>
      <c r="D828" s="229" t="s">
        <v>177</v>
      </c>
      <c r="E828" s="229" t="s">
        <v>177</v>
      </c>
      <c r="F828" s="11" t="s">
        <v>25</v>
      </c>
      <c r="G828" s="195" t="s">
        <v>3568</v>
      </c>
      <c r="H828" s="229" t="s">
        <v>3024</v>
      </c>
      <c r="I828" s="201">
        <v>615712</v>
      </c>
      <c r="J828" s="201">
        <v>11</v>
      </c>
      <c r="L828" s="202"/>
      <c r="N828" s="229" t="s">
        <v>55</v>
      </c>
      <c r="O828" s="229" t="s">
        <v>3566</v>
      </c>
      <c r="Q828" s="351" t="s">
        <v>3626</v>
      </c>
      <c r="R828" s="229">
        <v>56093</v>
      </c>
      <c r="S828" s="229">
        <v>44.065418999999999</v>
      </c>
      <c r="T828" s="229">
        <v>-93.505668999999997</v>
      </c>
      <c r="U828" s="229" t="s">
        <v>2133</v>
      </c>
      <c r="V828" s="229" t="s">
        <v>3567</v>
      </c>
      <c r="W828" s="201">
        <v>102297</v>
      </c>
      <c r="X828" s="229" t="s">
        <v>58</v>
      </c>
      <c r="Y828" s="10">
        <f t="shared" si="12"/>
        <v>2022</v>
      </c>
    </row>
    <row r="829" spans="1:25" s="229" customFormat="1" x14ac:dyDescent="0.25">
      <c r="A829" s="220" t="s">
        <v>3554</v>
      </c>
      <c r="B829" s="64">
        <v>44858</v>
      </c>
      <c r="C829" s="214" t="s">
        <v>3983</v>
      </c>
      <c r="D829" s="313" t="s">
        <v>35</v>
      </c>
      <c r="E829" s="49" t="s">
        <v>24</v>
      </c>
      <c r="F829" s="11" t="s">
        <v>25</v>
      </c>
      <c r="G829" s="46" t="s">
        <v>3988</v>
      </c>
      <c r="H829" s="46" t="s">
        <v>3984</v>
      </c>
      <c r="I829" s="170"/>
      <c r="J829" s="170"/>
      <c r="K829" s="271"/>
      <c r="L829" s="170">
        <v>105000</v>
      </c>
      <c r="M829" s="46" t="s">
        <v>67</v>
      </c>
      <c r="N829" s="10" t="s">
        <v>33</v>
      </c>
      <c r="O829" s="46" t="s">
        <v>3985</v>
      </c>
      <c r="P829" s="46" t="s">
        <v>3986</v>
      </c>
      <c r="Q829" s="314" t="s">
        <v>3987</v>
      </c>
      <c r="R829" s="46">
        <v>55344</v>
      </c>
      <c r="S829" s="46">
        <v>44.869596999999999</v>
      </c>
      <c r="T829" s="46">
        <v>-93.407747999999998</v>
      </c>
      <c r="U829" s="46"/>
      <c r="V829" s="46"/>
      <c r="W829" s="173"/>
      <c r="X829" s="46" t="s">
        <v>29</v>
      </c>
      <c r="Y829" s="10">
        <f t="shared" ref="Y829:Y892" si="13">YEAR(B829)</f>
        <v>2022</v>
      </c>
    </row>
    <row r="830" spans="1:25" s="46" customFormat="1" x14ac:dyDescent="0.25">
      <c r="A830" s="10" t="s">
        <v>3554</v>
      </c>
      <c r="B830" s="234">
        <v>44865</v>
      </c>
      <c r="C830" s="229" t="s">
        <v>3569</v>
      </c>
      <c r="D830" s="195" t="s">
        <v>398</v>
      </c>
      <c r="E830" s="229" t="s">
        <v>459</v>
      </c>
      <c r="F830" s="11" t="s">
        <v>25</v>
      </c>
      <c r="G830" s="195" t="s">
        <v>3573</v>
      </c>
      <c r="H830" s="229" t="s">
        <v>1989</v>
      </c>
      <c r="I830" s="199">
        <v>500000</v>
      </c>
      <c r="J830" s="199">
        <v>38</v>
      </c>
      <c r="K830" s="229">
        <v>12</v>
      </c>
      <c r="L830" s="199"/>
      <c r="M830" s="229" t="s">
        <v>67</v>
      </c>
      <c r="N830" s="229" t="s">
        <v>33</v>
      </c>
      <c r="O830" s="229" t="s">
        <v>3570</v>
      </c>
      <c r="P830" s="229"/>
      <c r="Q830" s="229" t="s">
        <v>3571</v>
      </c>
      <c r="R830" s="229">
        <v>56342</v>
      </c>
      <c r="S830" s="229">
        <v>46.153078999999998</v>
      </c>
      <c r="T830" s="229">
        <v>-93.461944000000003</v>
      </c>
      <c r="U830" s="229" t="s">
        <v>2133</v>
      </c>
      <c r="V830" s="229" t="s">
        <v>3572</v>
      </c>
      <c r="W830" s="229">
        <v>201022</v>
      </c>
      <c r="X830" s="229" t="s">
        <v>71</v>
      </c>
      <c r="Y830" s="10">
        <f t="shared" si="13"/>
        <v>2022</v>
      </c>
    </row>
    <row r="831" spans="1:25" s="229" customFormat="1" x14ac:dyDescent="0.25">
      <c r="A831" s="10" t="s">
        <v>3554</v>
      </c>
      <c r="B831" s="234">
        <v>44865</v>
      </c>
      <c r="C831" s="229" t="s">
        <v>437</v>
      </c>
      <c r="D831" s="195" t="s">
        <v>132</v>
      </c>
      <c r="E831" s="20" t="s">
        <v>76</v>
      </c>
      <c r="F831" s="11" t="s">
        <v>25</v>
      </c>
      <c r="G831" s="195" t="s">
        <v>3574</v>
      </c>
      <c r="H831" s="229" t="s">
        <v>1989</v>
      </c>
      <c r="I831" s="199">
        <v>7000000</v>
      </c>
      <c r="J831" s="199"/>
      <c r="L831" s="199"/>
      <c r="M831" s="339" t="s">
        <v>127</v>
      </c>
      <c r="N831" s="339" t="s">
        <v>33</v>
      </c>
      <c r="O831" s="229" t="s">
        <v>3754</v>
      </c>
      <c r="Q831" s="229" t="s">
        <v>2965</v>
      </c>
      <c r="R831" s="229">
        <v>55768</v>
      </c>
      <c r="S831" s="229">
        <v>47.521563</v>
      </c>
      <c r="T831" s="229">
        <v>-92.606620000000007</v>
      </c>
      <c r="X831" s="229" t="s">
        <v>65</v>
      </c>
      <c r="Y831" s="10">
        <f t="shared" si="13"/>
        <v>2022</v>
      </c>
    </row>
    <row r="832" spans="1:25" s="229" customFormat="1" x14ac:dyDescent="0.25">
      <c r="A832" s="10" t="s">
        <v>3554</v>
      </c>
      <c r="B832" s="293">
        <v>44865</v>
      </c>
      <c r="C832" s="11" t="s">
        <v>3982</v>
      </c>
      <c r="D832" s="229" t="s">
        <v>38</v>
      </c>
      <c r="E832" s="229" t="s">
        <v>24</v>
      </c>
      <c r="F832" s="11" t="s">
        <v>25</v>
      </c>
      <c r="G832" s="195" t="s">
        <v>3575</v>
      </c>
      <c r="H832" s="229" t="s">
        <v>3576</v>
      </c>
      <c r="I832" s="201">
        <v>477000</v>
      </c>
      <c r="J832" s="202"/>
      <c r="L832" s="202"/>
      <c r="M832" s="229" t="s">
        <v>67</v>
      </c>
      <c r="N832" s="339" t="s">
        <v>33</v>
      </c>
      <c r="O832" s="229" t="s">
        <v>2872</v>
      </c>
      <c r="Q832" s="229" t="s">
        <v>3577</v>
      </c>
      <c r="R832" s="229">
        <v>55431</v>
      </c>
      <c r="S832" s="229">
        <v>44.835960999999998</v>
      </c>
      <c r="T832" s="229">
        <v>-93.297640999999999</v>
      </c>
      <c r="V832" s="195"/>
      <c r="W832" s="201"/>
      <c r="X832" s="229" t="s">
        <v>29</v>
      </c>
      <c r="Y832" s="10">
        <f t="shared" si="13"/>
        <v>2022</v>
      </c>
    </row>
    <row r="833" spans="1:25" s="229" customFormat="1" x14ac:dyDescent="0.25">
      <c r="A833" s="22" t="s">
        <v>3554</v>
      </c>
      <c r="B833" s="365">
        <v>44866</v>
      </c>
      <c r="C833" s="364" t="s">
        <v>3041</v>
      </c>
      <c r="D833" s="364" t="s">
        <v>188</v>
      </c>
      <c r="E833" s="364" t="s">
        <v>59</v>
      </c>
      <c r="F833" s="11" t="s">
        <v>25</v>
      </c>
      <c r="G833" s="364" t="s">
        <v>3770</v>
      </c>
      <c r="H833" s="364" t="s">
        <v>3300</v>
      </c>
      <c r="I833" s="306">
        <v>6000000</v>
      </c>
      <c r="J833" s="378"/>
      <c r="K833" s="271"/>
      <c r="L833" s="304">
        <v>70000</v>
      </c>
      <c r="M833" s="364" t="s">
        <v>2505</v>
      </c>
      <c r="N833" s="364" t="s">
        <v>33</v>
      </c>
      <c r="O833" s="364" t="s">
        <v>3768</v>
      </c>
      <c r="P833" s="364" t="s">
        <v>3769</v>
      </c>
      <c r="Q833" s="366" t="s">
        <v>466</v>
      </c>
      <c r="R833" s="364">
        <v>55068</v>
      </c>
      <c r="S833" s="364">
        <v>44.757401000000002</v>
      </c>
      <c r="T833" s="364">
        <v>-93.011330999999998</v>
      </c>
      <c r="U833" s="364"/>
      <c r="V833" s="364"/>
      <c r="W833" s="364"/>
      <c r="X833" s="364" t="s">
        <v>29</v>
      </c>
      <c r="Y833" s="10">
        <f t="shared" si="13"/>
        <v>2022</v>
      </c>
    </row>
    <row r="834" spans="1:25" s="229" customFormat="1" x14ac:dyDescent="0.25">
      <c r="A834" s="10" t="s">
        <v>3554</v>
      </c>
      <c r="B834" s="64">
        <v>44867</v>
      </c>
      <c r="C834" s="46" t="s">
        <v>3578</v>
      </c>
      <c r="D834" s="146" t="s">
        <v>300</v>
      </c>
      <c r="E834" s="46" t="s">
        <v>126</v>
      </c>
      <c r="F834" s="46" t="s">
        <v>25</v>
      </c>
      <c r="G834" s="222" t="s">
        <v>4098</v>
      </c>
      <c r="H834" s="10" t="s">
        <v>1989</v>
      </c>
      <c r="I834" s="329">
        <v>18900000</v>
      </c>
      <c r="J834" s="170">
        <v>65</v>
      </c>
      <c r="K834" s="46"/>
      <c r="L834" s="170">
        <v>100000</v>
      </c>
      <c r="M834" s="46" t="s">
        <v>3579</v>
      </c>
      <c r="N834" s="11" t="s">
        <v>33</v>
      </c>
      <c r="O834" s="46" t="s">
        <v>3580</v>
      </c>
      <c r="P834" s="46"/>
      <c r="Q834" s="10" t="s">
        <v>3581</v>
      </c>
      <c r="R834" s="46">
        <v>56465</v>
      </c>
      <c r="S834" s="46">
        <v>46.486683999999997</v>
      </c>
      <c r="T834" s="46">
        <v>-94.158050000000003</v>
      </c>
      <c r="U834" s="46" t="s">
        <v>2133</v>
      </c>
      <c r="V834" s="46" t="s">
        <v>3582</v>
      </c>
      <c r="W834" s="173">
        <f>840000+450000</f>
        <v>1290000</v>
      </c>
      <c r="X834" s="46" t="s">
        <v>71</v>
      </c>
      <c r="Y834" s="46">
        <f t="shared" si="13"/>
        <v>2022</v>
      </c>
    </row>
    <row r="835" spans="1:25" s="229" customFormat="1" x14ac:dyDescent="0.25">
      <c r="A835" s="10" t="s">
        <v>3554</v>
      </c>
      <c r="B835" s="234">
        <v>44875</v>
      </c>
      <c r="C835" s="229" t="s">
        <v>3583</v>
      </c>
      <c r="D835" s="195" t="s">
        <v>23</v>
      </c>
      <c r="E835" s="229" t="s">
        <v>24</v>
      </c>
      <c r="F835" s="11" t="s">
        <v>25</v>
      </c>
      <c r="G835" s="195" t="s">
        <v>3586</v>
      </c>
      <c r="I835" s="199"/>
      <c r="J835" s="199"/>
      <c r="L835" s="199">
        <v>45000</v>
      </c>
      <c r="M835" s="229" t="s">
        <v>3284</v>
      </c>
      <c r="N835" s="339" t="s">
        <v>28</v>
      </c>
      <c r="O835" s="229" t="s">
        <v>3584</v>
      </c>
      <c r="Q835" s="229" t="s">
        <v>3585</v>
      </c>
      <c r="R835" s="229">
        <v>55413</v>
      </c>
      <c r="S835" s="229">
        <v>45.000678999999998</v>
      </c>
      <c r="T835" s="229">
        <v>-93.269960999999995</v>
      </c>
      <c r="X835" s="229" t="s">
        <v>29</v>
      </c>
      <c r="Y835" s="10">
        <f t="shared" si="13"/>
        <v>2022</v>
      </c>
    </row>
    <row r="836" spans="1:25" s="229" customFormat="1" x14ac:dyDescent="0.25">
      <c r="A836" s="10" t="s">
        <v>3554</v>
      </c>
      <c r="B836" s="234">
        <v>44876</v>
      </c>
      <c r="C836" s="229" t="s">
        <v>3587</v>
      </c>
      <c r="D836" s="195" t="s">
        <v>88</v>
      </c>
      <c r="E836" s="229" t="s">
        <v>24</v>
      </c>
      <c r="F836" s="11" t="s">
        <v>25</v>
      </c>
      <c r="G836" s="195" t="s">
        <v>3590</v>
      </c>
      <c r="H836" s="229" t="s">
        <v>3588</v>
      </c>
      <c r="I836" s="199"/>
      <c r="J836" s="199">
        <v>30</v>
      </c>
      <c r="L836" s="199">
        <v>20000</v>
      </c>
      <c r="M836" s="229" t="s">
        <v>3370</v>
      </c>
      <c r="N836" s="229" t="s">
        <v>3371</v>
      </c>
      <c r="O836" s="229" t="s">
        <v>3589</v>
      </c>
      <c r="Q836" s="229" t="s">
        <v>156</v>
      </c>
      <c r="R836" s="229">
        <v>55416</v>
      </c>
      <c r="S836" s="229">
        <v>44.959699999999998</v>
      </c>
      <c r="T836" s="229">
        <v>-93.370199999999997</v>
      </c>
      <c r="X836" s="229" t="s">
        <v>29</v>
      </c>
      <c r="Y836" s="10">
        <f t="shared" si="13"/>
        <v>2022</v>
      </c>
    </row>
    <row r="837" spans="1:25" s="229" customFormat="1" x14ac:dyDescent="0.25">
      <c r="A837" s="10" t="s">
        <v>3554</v>
      </c>
      <c r="B837" s="48">
        <v>44879</v>
      </c>
      <c r="C837" s="51" t="s">
        <v>3635</v>
      </c>
      <c r="D837" s="49" t="s">
        <v>157</v>
      </c>
      <c r="E837" s="49" t="s">
        <v>24</v>
      </c>
      <c r="F837" s="11" t="s">
        <v>25</v>
      </c>
      <c r="G837" s="49" t="s">
        <v>3639</v>
      </c>
      <c r="H837" s="49"/>
      <c r="I837" s="300">
        <v>5000000</v>
      </c>
      <c r="J837" s="105">
        <v>60</v>
      </c>
      <c r="K837" s="49"/>
      <c r="L837" s="105"/>
      <c r="M837" s="49" t="s">
        <v>32</v>
      </c>
      <c r="N837" s="49" t="s">
        <v>33</v>
      </c>
      <c r="O837" s="49" t="s">
        <v>3636</v>
      </c>
      <c r="P837" s="49" t="s">
        <v>3637</v>
      </c>
      <c r="Q837" s="49" t="s">
        <v>3638</v>
      </c>
      <c r="R837" s="49">
        <v>55427</v>
      </c>
      <c r="S837" s="49">
        <v>45.027541999999997</v>
      </c>
      <c r="T837" s="49">
        <v>-93.376852</v>
      </c>
      <c r="U837" s="49" t="s">
        <v>2133</v>
      </c>
      <c r="V837" s="49" t="s">
        <v>1519</v>
      </c>
      <c r="W837" s="105">
        <v>980000</v>
      </c>
      <c r="X837" s="49" t="s">
        <v>29</v>
      </c>
      <c r="Y837" s="10">
        <f t="shared" si="13"/>
        <v>2022</v>
      </c>
    </row>
    <row r="838" spans="1:25" s="229" customFormat="1" x14ac:dyDescent="0.25">
      <c r="A838" s="10" t="s">
        <v>3554</v>
      </c>
      <c r="B838" s="293">
        <v>44880</v>
      </c>
      <c r="C838" s="294" t="s">
        <v>3591</v>
      </c>
      <c r="D838" s="229" t="s">
        <v>3592</v>
      </c>
      <c r="E838" s="229" t="s">
        <v>1869</v>
      </c>
      <c r="F838" s="11" t="s">
        <v>25</v>
      </c>
      <c r="G838" s="195" t="s">
        <v>3596</v>
      </c>
      <c r="I838" s="453"/>
      <c r="J838" s="202"/>
      <c r="L838" s="202"/>
      <c r="M838" s="229" t="s">
        <v>3593</v>
      </c>
      <c r="N838" s="229" t="s">
        <v>33</v>
      </c>
      <c r="O838" s="229" t="s">
        <v>3594</v>
      </c>
      <c r="Q838" s="229" t="s">
        <v>3595</v>
      </c>
      <c r="R838" s="229">
        <v>56215</v>
      </c>
      <c r="S838" s="229">
        <v>45.322293999999999</v>
      </c>
      <c r="T838" s="229">
        <v>-95.630016999999995</v>
      </c>
      <c r="V838" s="195"/>
      <c r="W838" s="201"/>
      <c r="X838" s="229" t="s">
        <v>71</v>
      </c>
      <c r="Y838" s="10">
        <f t="shared" si="13"/>
        <v>2022</v>
      </c>
    </row>
    <row r="839" spans="1:25" s="229" customFormat="1" x14ac:dyDescent="0.25">
      <c r="A839" s="10" t="s">
        <v>3554</v>
      </c>
      <c r="B839" s="293">
        <v>44880</v>
      </c>
      <c r="C839" s="294" t="s">
        <v>3591</v>
      </c>
      <c r="D839" s="229" t="s">
        <v>3597</v>
      </c>
      <c r="E839" s="229" t="s">
        <v>233</v>
      </c>
      <c r="F839" s="11" t="s">
        <v>25</v>
      </c>
      <c r="G839" s="195" t="s">
        <v>3599</v>
      </c>
      <c r="I839" s="201"/>
      <c r="J839" s="202"/>
      <c r="L839" s="202"/>
      <c r="M839" s="229" t="s">
        <v>3593</v>
      </c>
      <c r="N839" s="229" t="s">
        <v>33</v>
      </c>
      <c r="O839" s="229" t="s">
        <v>3594</v>
      </c>
      <c r="Q839" s="229" t="s">
        <v>3598</v>
      </c>
      <c r="R839" s="229">
        <v>55987</v>
      </c>
      <c r="S839" s="229">
        <v>43.953346000000003</v>
      </c>
      <c r="T839" s="229">
        <v>-91.703637999999998</v>
      </c>
      <c r="V839" s="195"/>
      <c r="W839" s="201"/>
      <c r="X839" s="229" t="s">
        <v>58</v>
      </c>
      <c r="Y839" s="10">
        <f t="shared" si="13"/>
        <v>2022</v>
      </c>
    </row>
    <row r="840" spans="1:25" s="229" customFormat="1" x14ac:dyDescent="0.25">
      <c r="A840" s="10" t="s">
        <v>3554</v>
      </c>
      <c r="B840" s="234">
        <v>44881</v>
      </c>
      <c r="C840" s="229" t="s">
        <v>408</v>
      </c>
      <c r="D840" s="195" t="s">
        <v>35</v>
      </c>
      <c r="E840" s="229" t="s">
        <v>24</v>
      </c>
      <c r="F840" s="11" t="s">
        <v>25</v>
      </c>
      <c r="G840" s="195" t="s">
        <v>3601</v>
      </c>
      <c r="H840" s="229" t="s">
        <v>1957</v>
      </c>
      <c r="I840" s="199"/>
      <c r="J840" s="199"/>
      <c r="L840" s="199">
        <v>40000</v>
      </c>
      <c r="M840" s="229" t="s">
        <v>113</v>
      </c>
      <c r="N840" s="229" t="s">
        <v>33</v>
      </c>
      <c r="O840" s="229" t="s">
        <v>3600</v>
      </c>
      <c r="Q840" s="229" t="s">
        <v>156</v>
      </c>
      <c r="R840" s="229">
        <v>55344</v>
      </c>
      <c r="S840" s="229">
        <v>44.850563000000001</v>
      </c>
      <c r="T840" s="229">
        <v>-93.440428999999995</v>
      </c>
      <c r="X840" s="229" t="s">
        <v>29</v>
      </c>
      <c r="Y840" s="10">
        <f t="shared" si="13"/>
        <v>2022</v>
      </c>
    </row>
    <row r="841" spans="1:25" s="229" customFormat="1" x14ac:dyDescent="0.25">
      <c r="A841" s="10" t="s">
        <v>3554</v>
      </c>
      <c r="B841" s="234">
        <v>44882</v>
      </c>
      <c r="C841" s="229" t="s">
        <v>3602</v>
      </c>
      <c r="D841" s="195" t="s">
        <v>35</v>
      </c>
      <c r="E841" s="229" t="s">
        <v>24</v>
      </c>
      <c r="F841" s="11" t="s">
        <v>25</v>
      </c>
      <c r="G841" s="195" t="s">
        <v>3605</v>
      </c>
      <c r="H841" s="229" t="s">
        <v>1880</v>
      </c>
      <c r="I841" s="199">
        <v>4500000</v>
      </c>
      <c r="J841" s="199"/>
      <c r="L841" s="199"/>
      <c r="M841" s="229" t="s">
        <v>2256</v>
      </c>
      <c r="N841" s="229" t="s">
        <v>3436</v>
      </c>
      <c r="O841" s="229" t="s">
        <v>3603</v>
      </c>
      <c r="Q841" s="229" t="s">
        <v>3604</v>
      </c>
      <c r="R841" s="229">
        <v>55344</v>
      </c>
      <c r="S841" s="229">
        <v>44.888202999999997</v>
      </c>
      <c r="T841" s="229">
        <v>-93.417029999999997</v>
      </c>
      <c r="X841" s="229" t="s">
        <v>29</v>
      </c>
      <c r="Y841" s="10">
        <f t="shared" si="13"/>
        <v>2022</v>
      </c>
    </row>
    <row r="842" spans="1:25" s="49" customFormat="1" x14ac:dyDescent="0.25">
      <c r="A842" s="10" t="s">
        <v>3554</v>
      </c>
      <c r="B842" s="411">
        <v>44883</v>
      </c>
      <c r="C842" s="410" t="s">
        <v>4103</v>
      </c>
      <c r="D842" s="410" t="s">
        <v>4104</v>
      </c>
      <c r="E842" s="410" t="s">
        <v>59</v>
      </c>
      <c r="F842" s="412" t="s">
        <v>25</v>
      </c>
      <c r="G842" s="410" t="s">
        <v>4108</v>
      </c>
      <c r="H842" s="410" t="s">
        <v>1989</v>
      </c>
      <c r="I842" s="410"/>
      <c r="J842" s="410"/>
      <c r="K842" s="410"/>
      <c r="L842" s="304">
        <v>13333</v>
      </c>
      <c r="M842" s="410" t="s">
        <v>113</v>
      </c>
      <c r="N842" s="410" t="s">
        <v>33</v>
      </c>
      <c r="O842" s="410" t="s">
        <v>4105</v>
      </c>
      <c r="P842" s="410" t="s">
        <v>4106</v>
      </c>
      <c r="Q842" s="410" t="s">
        <v>4107</v>
      </c>
      <c r="R842" s="410">
        <v>55024</v>
      </c>
      <c r="S842" s="410">
        <v>44.647232000000002</v>
      </c>
      <c r="T842" s="410">
        <v>-93.169590999999997</v>
      </c>
      <c r="U842" s="410"/>
      <c r="V842" s="410"/>
      <c r="W842" s="410"/>
      <c r="X842" s="410" t="s">
        <v>29</v>
      </c>
      <c r="Y842" s="10">
        <f t="shared" si="13"/>
        <v>2022</v>
      </c>
    </row>
    <row r="843" spans="1:25" s="49" customFormat="1" x14ac:dyDescent="0.25">
      <c r="A843" s="10" t="s">
        <v>3554</v>
      </c>
      <c r="B843" s="293">
        <v>44884</v>
      </c>
      <c r="C843" s="294" t="s">
        <v>234</v>
      </c>
      <c r="D843" s="229" t="s">
        <v>235</v>
      </c>
      <c r="E843" s="229" t="s">
        <v>235</v>
      </c>
      <c r="F843" s="11" t="s">
        <v>25</v>
      </c>
      <c r="G843" s="195" t="s">
        <v>3607</v>
      </c>
      <c r="H843" s="229" t="s">
        <v>1989</v>
      </c>
      <c r="I843" s="201">
        <v>130000000</v>
      </c>
      <c r="J843" s="202">
        <f>130+50+100</f>
        <v>280</v>
      </c>
      <c r="K843" s="229"/>
      <c r="L843" s="202"/>
      <c r="M843" s="10" t="s">
        <v>3627</v>
      </c>
      <c r="N843" s="229" t="s">
        <v>33</v>
      </c>
      <c r="O843" s="229" t="s">
        <v>3606</v>
      </c>
      <c r="P843" s="229"/>
      <c r="Q843" s="229" t="s">
        <v>236</v>
      </c>
      <c r="R843" s="229">
        <v>56058</v>
      </c>
      <c r="S843" s="229">
        <v>44.494033000000002</v>
      </c>
      <c r="T843" s="229">
        <v>-93.870442999999995</v>
      </c>
      <c r="U843" s="229"/>
      <c r="V843" s="195"/>
      <c r="W843" s="201"/>
      <c r="X843" s="229" t="s">
        <v>58</v>
      </c>
      <c r="Y843" s="10">
        <f t="shared" si="13"/>
        <v>2022</v>
      </c>
    </row>
    <row r="844" spans="1:25" s="49" customFormat="1" x14ac:dyDescent="0.25">
      <c r="A844" s="10" t="s">
        <v>3554</v>
      </c>
      <c r="B844" s="293">
        <v>44893</v>
      </c>
      <c r="C844" s="294" t="s">
        <v>3608</v>
      </c>
      <c r="D844" s="229" t="s">
        <v>23</v>
      </c>
      <c r="E844" s="229" t="s">
        <v>24</v>
      </c>
      <c r="F844" s="11" t="s">
        <v>25</v>
      </c>
      <c r="G844" s="195" t="s">
        <v>4090</v>
      </c>
      <c r="H844" s="229" t="s">
        <v>1989</v>
      </c>
      <c r="I844" s="452">
        <v>30200000</v>
      </c>
      <c r="J844" s="202">
        <v>350</v>
      </c>
      <c r="K844" s="229"/>
      <c r="L844" s="202"/>
      <c r="M844" s="229" t="s">
        <v>3579</v>
      </c>
      <c r="N844" s="229" t="s">
        <v>33</v>
      </c>
      <c r="O844" s="229" t="s">
        <v>3609</v>
      </c>
      <c r="P844" s="229"/>
      <c r="Q844" s="229" t="s">
        <v>4088</v>
      </c>
      <c r="R844" s="229">
        <v>55454</v>
      </c>
      <c r="S844" s="229">
        <v>44.993718000000001</v>
      </c>
      <c r="T844" s="229">
        <v>-93.280733999999995</v>
      </c>
      <c r="U844" s="229" t="s">
        <v>2133</v>
      </c>
      <c r="V844" s="325" t="s">
        <v>4089</v>
      </c>
      <c r="W844" s="324">
        <v>5756816</v>
      </c>
      <c r="X844" s="229" t="s">
        <v>29</v>
      </c>
      <c r="Y844" s="10">
        <f t="shared" si="13"/>
        <v>2022</v>
      </c>
    </row>
    <row r="845" spans="1:25" s="49" customFormat="1" x14ac:dyDescent="0.25">
      <c r="A845" s="22" t="s">
        <v>3554</v>
      </c>
      <c r="B845" s="379">
        <v>44901</v>
      </c>
      <c r="C845" s="113" t="s">
        <v>3764</v>
      </c>
      <c r="D845" s="113" t="s">
        <v>313</v>
      </c>
      <c r="E845" s="42" t="s">
        <v>231</v>
      </c>
      <c r="F845" s="11" t="s">
        <v>25</v>
      </c>
      <c r="G845" s="42" t="s">
        <v>3790</v>
      </c>
      <c r="H845" s="42" t="s">
        <v>2741</v>
      </c>
      <c r="I845" s="109"/>
      <c r="J845" s="109"/>
      <c r="K845" s="271"/>
      <c r="L845" s="47"/>
      <c r="M845" s="42"/>
      <c r="N845" s="42" t="s">
        <v>151</v>
      </c>
      <c r="O845" s="42" t="s">
        <v>3789</v>
      </c>
      <c r="P845" s="42" t="s">
        <v>2496</v>
      </c>
      <c r="Q845" s="380" t="s">
        <v>3788</v>
      </c>
      <c r="R845" s="42">
        <v>55362</v>
      </c>
      <c r="S845" s="42">
        <v>45.256402999999999</v>
      </c>
      <c r="T845" s="42">
        <v>-93.683985000000007</v>
      </c>
      <c r="U845" s="42"/>
      <c r="V845" s="42"/>
      <c r="W845" s="245"/>
      <c r="X845" s="42" t="s">
        <v>71</v>
      </c>
      <c r="Y845" s="10">
        <f t="shared" si="13"/>
        <v>2022</v>
      </c>
    </row>
    <row r="846" spans="1:25" s="46" customFormat="1" x14ac:dyDescent="0.25">
      <c r="A846" s="10" t="s">
        <v>3554</v>
      </c>
      <c r="B846" s="234">
        <v>44903</v>
      </c>
      <c r="C846" s="229" t="s">
        <v>3610</v>
      </c>
      <c r="D846" s="294" t="s">
        <v>38</v>
      </c>
      <c r="E846" s="229" t="s">
        <v>24</v>
      </c>
      <c r="F846" s="11" t="s">
        <v>25</v>
      </c>
      <c r="G846" s="195" t="s">
        <v>3612</v>
      </c>
      <c r="H846" s="229"/>
      <c r="I846" s="201"/>
      <c r="J846" s="202"/>
      <c r="K846" s="229"/>
      <c r="L846" s="202">
        <v>4500</v>
      </c>
      <c r="M846" s="229" t="s">
        <v>1990</v>
      </c>
      <c r="N846" s="229" t="s">
        <v>33</v>
      </c>
      <c r="O846" s="229" t="s">
        <v>3611</v>
      </c>
      <c r="P846" s="229" t="s">
        <v>3734</v>
      </c>
      <c r="Q846" s="229" t="s">
        <v>41</v>
      </c>
      <c r="R846" s="229">
        <v>55425</v>
      </c>
      <c r="S846" s="229">
        <v>44.856324000000001</v>
      </c>
      <c r="T846" s="229">
        <v>-93.241945000000001</v>
      </c>
      <c r="U846" s="229"/>
      <c r="V846" s="195"/>
      <c r="W846" s="201"/>
      <c r="X846" s="229" t="s">
        <v>29</v>
      </c>
      <c r="Y846" s="10">
        <f t="shared" si="13"/>
        <v>2022</v>
      </c>
    </row>
    <row r="847" spans="1:25" s="271" customFormat="1" x14ac:dyDescent="0.25">
      <c r="A847" s="10" t="s">
        <v>3554</v>
      </c>
      <c r="B847" s="293">
        <v>44908</v>
      </c>
      <c r="C847" s="294" t="s">
        <v>1451</v>
      </c>
      <c r="D847" s="229" t="s">
        <v>42</v>
      </c>
      <c r="E847" s="229" t="s">
        <v>24</v>
      </c>
      <c r="F847" s="11" t="s">
        <v>25</v>
      </c>
      <c r="G847" s="195" t="s">
        <v>3615</v>
      </c>
      <c r="H847" s="229"/>
      <c r="I847" s="201"/>
      <c r="J847" s="202"/>
      <c r="K847" s="229"/>
      <c r="L847" s="202"/>
      <c r="M847" s="229" t="s">
        <v>1944</v>
      </c>
      <c r="N847" s="229" t="s">
        <v>33</v>
      </c>
      <c r="O847" s="195" t="s">
        <v>3613</v>
      </c>
      <c r="P847" s="229"/>
      <c r="Q847" s="229" t="s">
        <v>3614</v>
      </c>
      <c r="R847" s="229">
        <v>55446</v>
      </c>
      <c r="S847" s="229">
        <v>45.020471999999998</v>
      </c>
      <c r="T847" s="229">
        <v>-93.487740000000002</v>
      </c>
      <c r="U847" s="229" t="s">
        <v>384</v>
      </c>
      <c r="V847" s="195"/>
      <c r="W847" s="201"/>
      <c r="X847" s="229" t="s">
        <v>29</v>
      </c>
      <c r="Y847" s="10">
        <f t="shared" si="13"/>
        <v>2022</v>
      </c>
    </row>
    <row r="848" spans="1:25" s="271" customFormat="1" x14ac:dyDescent="0.25">
      <c r="A848" s="10" t="s">
        <v>3554</v>
      </c>
      <c r="B848" s="293">
        <v>44909</v>
      </c>
      <c r="C848" s="294" t="s">
        <v>3616</v>
      </c>
      <c r="D848" s="229" t="s">
        <v>23</v>
      </c>
      <c r="E848" s="229" t="s">
        <v>24</v>
      </c>
      <c r="F848" s="11" t="s">
        <v>25</v>
      </c>
      <c r="G848" s="195" t="s">
        <v>3617</v>
      </c>
      <c r="H848" s="229"/>
      <c r="I848" s="201"/>
      <c r="J848" s="202"/>
      <c r="K848" s="229"/>
      <c r="L848" s="202">
        <v>113000</v>
      </c>
      <c r="M848" s="229" t="s">
        <v>2313</v>
      </c>
      <c r="N848" s="229" t="s">
        <v>2507</v>
      </c>
      <c r="O848" s="229" t="s">
        <v>3618</v>
      </c>
      <c r="P848" s="229"/>
      <c r="Q848" s="229" t="s">
        <v>3619</v>
      </c>
      <c r="R848" s="229">
        <v>55415</v>
      </c>
      <c r="S848" s="229">
        <v>44.977376999999997</v>
      </c>
      <c r="T848" s="229">
        <v>-93.265687999999997</v>
      </c>
      <c r="U848" s="229"/>
      <c r="V848" s="195"/>
      <c r="W848" s="201"/>
      <c r="X848" s="229" t="s">
        <v>29</v>
      </c>
      <c r="Y848" s="10">
        <f t="shared" si="13"/>
        <v>2022</v>
      </c>
    </row>
    <row r="849" spans="1:25" s="271" customFormat="1" x14ac:dyDescent="0.25">
      <c r="A849" s="10" t="s">
        <v>3554</v>
      </c>
      <c r="B849" s="376">
        <v>44909</v>
      </c>
      <c r="C849" s="229" t="s">
        <v>3620</v>
      </c>
      <c r="D849" s="229" t="s">
        <v>38</v>
      </c>
      <c r="E849" s="229" t="s">
        <v>24</v>
      </c>
      <c r="F849" s="11" t="s">
        <v>25</v>
      </c>
      <c r="G849" s="195" t="s">
        <v>3621</v>
      </c>
      <c r="H849" s="229" t="s">
        <v>3024</v>
      </c>
      <c r="I849" s="199">
        <v>550000</v>
      </c>
      <c r="J849" s="202"/>
      <c r="K849" s="49"/>
      <c r="L849" s="202"/>
      <c r="M849" s="229" t="s">
        <v>2549</v>
      </c>
      <c r="N849" s="229" t="s">
        <v>33</v>
      </c>
      <c r="O849" s="229" t="s">
        <v>2872</v>
      </c>
      <c r="P849" s="229"/>
      <c r="Q849" s="229" t="s">
        <v>3622</v>
      </c>
      <c r="R849" s="229">
        <v>55437</v>
      </c>
      <c r="S849" s="229">
        <v>44.805850999999997</v>
      </c>
      <c r="T849" s="229">
        <v>-93.353004999999996</v>
      </c>
      <c r="U849" s="229"/>
      <c r="V849" s="195"/>
      <c r="W849" s="201"/>
      <c r="X849" s="229" t="s">
        <v>29</v>
      </c>
      <c r="Y849" s="10">
        <f t="shared" si="13"/>
        <v>2022</v>
      </c>
    </row>
    <row r="850" spans="1:25" s="271" customFormat="1" x14ac:dyDescent="0.25">
      <c r="A850" s="10" t="s">
        <v>3554</v>
      </c>
      <c r="B850" s="376">
        <v>44915</v>
      </c>
      <c r="C850" s="229" t="s">
        <v>3623</v>
      </c>
      <c r="D850" s="229" t="s">
        <v>38</v>
      </c>
      <c r="E850" s="229" t="s">
        <v>24</v>
      </c>
      <c r="F850" s="11" t="s">
        <v>25</v>
      </c>
      <c r="G850" s="195" t="s">
        <v>3624</v>
      </c>
      <c r="H850" s="229" t="s">
        <v>1880</v>
      </c>
      <c r="I850" s="199">
        <v>4327458</v>
      </c>
      <c r="J850" s="202"/>
      <c r="K850" s="49"/>
      <c r="L850" s="202"/>
      <c r="M850" s="229" t="s">
        <v>2335</v>
      </c>
      <c r="N850" s="229" t="s">
        <v>2507</v>
      </c>
      <c r="O850" s="229" t="s">
        <v>2872</v>
      </c>
      <c r="P850" s="229"/>
      <c r="Q850" s="229" t="s">
        <v>3625</v>
      </c>
      <c r="R850" s="229">
        <v>55431</v>
      </c>
      <c r="S850" s="229">
        <v>44.858280000000001</v>
      </c>
      <c r="T850" s="229">
        <v>-93.325306999999995</v>
      </c>
      <c r="U850" s="229"/>
      <c r="V850" s="195"/>
      <c r="W850" s="201"/>
      <c r="X850" s="229" t="s">
        <v>29</v>
      </c>
      <c r="Y850" s="10">
        <f t="shared" si="13"/>
        <v>2022</v>
      </c>
    </row>
    <row r="851" spans="1:25" x14ac:dyDescent="0.25">
      <c r="A851" s="10" t="s">
        <v>3554</v>
      </c>
      <c r="B851" s="64">
        <v>44922</v>
      </c>
      <c r="C851" s="46" t="s">
        <v>3640</v>
      </c>
      <c r="D851" s="46" t="s">
        <v>68</v>
      </c>
      <c r="E851" s="46" t="s">
        <v>69</v>
      </c>
      <c r="F851" s="313" t="s">
        <v>25</v>
      </c>
      <c r="G851" s="369" t="s">
        <v>4100</v>
      </c>
      <c r="H851" s="46" t="s">
        <v>1989</v>
      </c>
      <c r="I851" s="216">
        <v>18287876</v>
      </c>
      <c r="J851" s="216">
        <v>21</v>
      </c>
      <c r="K851" s="46"/>
      <c r="L851" s="170">
        <v>75000</v>
      </c>
      <c r="M851" s="46" t="s">
        <v>3641</v>
      </c>
      <c r="N851" s="46" t="s">
        <v>33</v>
      </c>
      <c r="O851" s="46" t="s">
        <v>3642</v>
      </c>
      <c r="P851" s="46" t="s">
        <v>4099</v>
      </c>
      <c r="Q851" s="377" t="s">
        <v>3643</v>
      </c>
      <c r="R851" s="46">
        <v>56308</v>
      </c>
      <c r="S851" s="46">
        <v>45.902017000000001</v>
      </c>
      <c r="T851" s="46">
        <v>-95.420589000000007</v>
      </c>
      <c r="U851" s="46" t="s">
        <v>2133</v>
      </c>
      <c r="V851" s="369" t="s">
        <v>3755</v>
      </c>
      <c r="W851" s="302">
        <f>150000+175000</f>
        <v>325000</v>
      </c>
      <c r="X851" s="46" t="s">
        <v>71</v>
      </c>
      <c r="Y851" s="46">
        <f t="shared" si="13"/>
        <v>2022</v>
      </c>
    </row>
    <row r="852" spans="1:25" x14ac:dyDescent="0.25">
      <c r="A852" s="10" t="s">
        <v>3554</v>
      </c>
      <c r="B852" s="48">
        <v>44926</v>
      </c>
      <c r="C852" s="49" t="s">
        <v>3644</v>
      </c>
      <c r="D852" s="49" t="s">
        <v>3645</v>
      </c>
      <c r="E852" s="440" t="s">
        <v>87</v>
      </c>
      <c r="F852" s="11" t="s">
        <v>25</v>
      </c>
      <c r="G852" s="49" t="s">
        <v>3648</v>
      </c>
      <c r="H852" s="49" t="s">
        <v>1880</v>
      </c>
      <c r="I852" s="454"/>
      <c r="J852" s="454">
        <v>20</v>
      </c>
      <c r="K852" s="271"/>
      <c r="L852" s="105"/>
      <c r="M852" s="49" t="s">
        <v>1944</v>
      </c>
      <c r="N852" s="49" t="s">
        <v>33</v>
      </c>
      <c r="O852" s="49" t="s">
        <v>3646</v>
      </c>
      <c r="P852" s="49" t="s">
        <v>2496</v>
      </c>
      <c r="Q852" s="49" t="s">
        <v>3647</v>
      </c>
      <c r="R852" s="49">
        <v>55902</v>
      </c>
      <c r="S852" s="49">
        <v>44.019171999999998</v>
      </c>
      <c r="T852" s="49">
        <v>-92.463688000000005</v>
      </c>
      <c r="U852" s="49"/>
      <c r="V852" s="49"/>
      <c r="W852" s="454"/>
      <c r="X852" s="49" t="s">
        <v>58</v>
      </c>
      <c r="Y852" s="10">
        <f t="shared" si="13"/>
        <v>2022</v>
      </c>
    </row>
    <row r="853" spans="1:25" x14ac:dyDescent="0.25">
      <c r="A853" s="10" t="s">
        <v>3649</v>
      </c>
      <c r="B853" s="16">
        <v>44929</v>
      </c>
      <c r="C853" s="10" t="s">
        <v>3980</v>
      </c>
      <c r="D853" s="10" t="s">
        <v>38</v>
      </c>
      <c r="E853" s="10" t="s">
        <v>24</v>
      </c>
      <c r="F853" s="11" t="s">
        <v>25</v>
      </c>
      <c r="G853" s="188" t="s">
        <v>4004</v>
      </c>
      <c r="H853" s="10" t="s">
        <v>1884</v>
      </c>
      <c r="I853" s="39"/>
      <c r="J853" s="136"/>
      <c r="L853" s="26"/>
      <c r="N853" s="10" t="s">
        <v>151</v>
      </c>
      <c r="O853" s="10" t="s">
        <v>3655</v>
      </c>
      <c r="P853" s="10" t="s">
        <v>1285</v>
      </c>
      <c r="Q853" s="381" t="s">
        <v>4003</v>
      </c>
      <c r="R853" s="10">
        <v>55439</v>
      </c>
      <c r="S853" s="10">
        <v>44.861550000000001</v>
      </c>
      <c r="T853" s="10">
        <v>-93.374184</v>
      </c>
      <c r="W853" s="136"/>
      <c r="X853" s="10" t="s">
        <v>29</v>
      </c>
      <c r="Y853" s="10">
        <f t="shared" si="13"/>
        <v>2023</v>
      </c>
    </row>
    <row r="854" spans="1:25" x14ac:dyDescent="0.25">
      <c r="A854" s="10" t="s">
        <v>3649</v>
      </c>
      <c r="B854" s="16">
        <v>44930</v>
      </c>
      <c r="C854" s="10" t="s">
        <v>1620</v>
      </c>
      <c r="D854" s="10" t="s">
        <v>42</v>
      </c>
      <c r="E854" s="95" t="s">
        <v>24</v>
      </c>
      <c r="F854" s="11" t="s">
        <v>25</v>
      </c>
      <c r="G854" s="188" t="s">
        <v>3747</v>
      </c>
      <c r="I854" s="312"/>
      <c r="J854" s="310"/>
      <c r="L854" s="26"/>
      <c r="M854" s="10" t="s">
        <v>1944</v>
      </c>
      <c r="N854" s="10" t="s">
        <v>33</v>
      </c>
      <c r="O854" s="10" t="s">
        <v>3745</v>
      </c>
      <c r="P854" s="10" t="s">
        <v>3734</v>
      </c>
      <c r="Q854" s="382" t="s">
        <v>3746</v>
      </c>
      <c r="R854" s="10">
        <v>55447</v>
      </c>
      <c r="S854" s="10">
        <v>45.023099999999999</v>
      </c>
      <c r="T854" s="10">
        <v>-93.501030999999998</v>
      </c>
      <c r="U854" s="10" t="s">
        <v>384</v>
      </c>
      <c r="W854" s="136"/>
      <c r="X854" s="10" t="s">
        <v>29</v>
      </c>
      <c r="Y854" s="10">
        <f t="shared" si="13"/>
        <v>2023</v>
      </c>
    </row>
    <row r="855" spans="1:25" x14ac:dyDescent="0.25">
      <c r="A855" s="10" t="s">
        <v>3649</v>
      </c>
      <c r="B855" s="16">
        <v>44943</v>
      </c>
      <c r="C855" s="10" t="s">
        <v>3653</v>
      </c>
      <c r="D855" s="10" t="s">
        <v>23</v>
      </c>
      <c r="E855" s="10" t="s">
        <v>24</v>
      </c>
      <c r="F855" s="11" t="s">
        <v>25</v>
      </c>
      <c r="G855" s="188" t="s">
        <v>4006</v>
      </c>
      <c r="H855" s="10" t="s">
        <v>1880</v>
      </c>
      <c r="I855" s="39"/>
      <c r="J855" s="136">
        <v>60</v>
      </c>
      <c r="L855" s="26">
        <v>10000</v>
      </c>
      <c r="M855" s="10" t="s">
        <v>27</v>
      </c>
      <c r="N855" s="10" t="s">
        <v>28</v>
      </c>
      <c r="O855" s="10" t="s">
        <v>3654</v>
      </c>
      <c r="P855" s="10" t="s">
        <v>3734</v>
      </c>
      <c r="Q855" s="383" t="s">
        <v>4005</v>
      </c>
      <c r="R855" s="10">
        <v>55402</v>
      </c>
      <c r="S855" s="10">
        <v>44.975915000000001</v>
      </c>
      <c r="T855" s="10">
        <v>-93.271825000000007</v>
      </c>
      <c r="W855" s="136"/>
      <c r="X855" s="10" t="s">
        <v>29</v>
      </c>
      <c r="Y855" s="10">
        <f t="shared" si="13"/>
        <v>2023</v>
      </c>
    </row>
    <row r="856" spans="1:25" x14ac:dyDescent="0.25">
      <c r="A856" s="10" t="s">
        <v>3649</v>
      </c>
      <c r="B856" s="16">
        <v>44945</v>
      </c>
      <c r="C856" s="10" t="s">
        <v>378</v>
      </c>
      <c r="D856" s="10" t="s">
        <v>102</v>
      </c>
      <c r="E856" s="10" t="s">
        <v>59</v>
      </c>
      <c r="F856" s="11" t="s">
        <v>25</v>
      </c>
      <c r="G856" s="188" t="s">
        <v>3652</v>
      </c>
      <c r="I856" s="39"/>
      <c r="J856" s="136">
        <f>300-80</f>
        <v>220</v>
      </c>
      <c r="L856" s="26"/>
      <c r="M856" s="10" t="s">
        <v>2335</v>
      </c>
      <c r="N856" s="10" t="s">
        <v>2507</v>
      </c>
      <c r="O856" s="10" t="s">
        <v>3650</v>
      </c>
      <c r="P856" s="10" t="s">
        <v>1290</v>
      </c>
      <c r="Q856" s="382" t="s">
        <v>3651</v>
      </c>
      <c r="R856" s="10">
        <v>55121</v>
      </c>
      <c r="S856" s="10">
        <v>44.833874000000002</v>
      </c>
      <c r="T856" s="10">
        <v>-93.198974000000007</v>
      </c>
      <c r="W856" s="136"/>
      <c r="X856" s="10" t="s">
        <v>29</v>
      </c>
      <c r="Y856" s="10">
        <f t="shared" si="13"/>
        <v>2023</v>
      </c>
    </row>
    <row r="857" spans="1:25" x14ac:dyDescent="0.25">
      <c r="A857" s="10" t="s">
        <v>3649</v>
      </c>
      <c r="B857" s="16">
        <v>44945</v>
      </c>
      <c r="C857" s="10" t="s">
        <v>3712</v>
      </c>
      <c r="D857" s="10" t="s">
        <v>42</v>
      </c>
      <c r="E857" s="10" t="s">
        <v>24</v>
      </c>
      <c r="F857" s="11" t="s">
        <v>25</v>
      </c>
      <c r="G857" s="188" t="s">
        <v>3714</v>
      </c>
      <c r="H857" s="10" t="s">
        <v>2107</v>
      </c>
      <c r="I857" s="39"/>
      <c r="J857" s="136">
        <v>5</v>
      </c>
      <c r="L857" s="26">
        <v>5700</v>
      </c>
      <c r="M857" s="10" t="s">
        <v>113</v>
      </c>
      <c r="N857" s="10" t="s">
        <v>33</v>
      </c>
      <c r="O857" s="10" t="s">
        <v>3713</v>
      </c>
      <c r="P857" s="10" t="s">
        <v>3734</v>
      </c>
      <c r="Q857" s="10" t="s">
        <v>3981</v>
      </c>
      <c r="R857" s="10">
        <v>55411</v>
      </c>
      <c r="S857" s="10">
        <v>44.987650000000002</v>
      </c>
      <c r="T857" s="10">
        <v>-93.431894</v>
      </c>
      <c r="W857" s="136"/>
      <c r="X857" s="10" t="s">
        <v>29</v>
      </c>
      <c r="Y857" s="10">
        <f t="shared" si="13"/>
        <v>2023</v>
      </c>
    </row>
    <row r="858" spans="1:25" ht="15.75" x14ac:dyDescent="0.25">
      <c r="A858" s="10" t="s">
        <v>3649</v>
      </c>
      <c r="B858" s="16">
        <v>44945</v>
      </c>
      <c r="C858" s="10" t="s">
        <v>3695</v>
      </c>
      <c r="D858" s="10" t="s">
        <v>154</v>
      </c>
      <c r="E858" s="10" t="s">
        <v>154</v>
      </c>
      <c r="F858" s="11" t="s">
        <v>25</v>
      </c>
      <c r="G858" s="188" t="s">
        <v>3698</v>
      </c>
      <c r="H858" s="10" t="s">
        <v>1989</v>
      </c>
      <c r="I858" s="315"/>
      <c r="J858" s="136"/>
      <c r="L858" s="26"/>
      <c r="M858" s="10" t="s">
        <v>2549</v>
      </c>
      <c r="N858" s="10" t="s">
        <v>33</v>
      </c>
      <c r="O858" s="10" t="s">
        <v>3696</v>
      </c>
      <c r="P858" s="10" t="s">
        <v>1285</v>
      </c>
      <c r="Q858" s="10" t="s">
        <v>3697</v>
      </c>
      <c r="R858" s="10">
        <v>55303</v>
      </c>
      <c r="S858" s="10">
        <v>45.218159999999997</v>
      </c>
      <c r="T858" s="10">
        <v>-93.415278999999998</v>
      </c>
      <c r="W858" s="136"/>
      <c r="X858" s="10" t="s">
        <v>29</v>
      </c>
      <c r="Y858" s="10">
        <f t="shared" si="13"/>
        <v>2023</v>
      </c>
    </row>
    <row r="859" spans="1:25" x14ac:dyDescent="0.25">
      <c r="A859" s="10" t="s">
        <v>3649</v>
      </c>
      <c r="B859" s="16">
        <v>44945</v>
      </c>
      <c r="C859" s="10" t="s">
        <v>3683</v>
      </c>
      <c r="D859" s="10" t="s">
        <v>83</v>
      </c>
      <c r="E859" s="10" t="s">
        <v>84</v>
      </c>
      <c r="F859" s="11" t="s">
        <v>25</v>
      </c>
      <c r="G859" s="188" t="s">
        <v>3686</v>
      </c>
      <c r="H859" s="10" t="s">
        <v>3024</v>
      </c>
      <c r="I859" s="39"/>
      <c r="J859" s="136"/>
      <c r="L859" s="26">
        <v>76000</v>
      </c>
      <c r="N859" s="10" t="s">
        <v>3436</v>
      </c>
      <c r="O859" s="10" t="s">
        <v>3684</v>
      </c>
      <c r="P859" s="10" t="s">
        <v>3734</v>
      </c>
      <c r="Q859" s="10" t="s">
        <v>3685</v>
      </c>
      <c r="R859" s="10">
        <v>55112</v>
      </c>
      <c r="S859" s="10">
        <v>45.074550000000002</v>
      </c>
      <c r="T859" s="10">
        <v>-93.184240000000003</v>
      </c>
      <c r="W859" s="136"/>
      <c r="X859" s="10" t="s">
        <v>29</v>
      </c>
      <c r="Y859" s="10">
        <f t="shared" si="13"/>
        <v>2023</v>
      </c>
    </row>
    <row r="860" spans="1:25" ht="15.75" x14ac:dyDescent="0.25">
      <c r="A860" s="10" t="s">
        <v>3649</v>
      </c>
      <c r="B860" s="16">
        <v>44945</v>
      </c>
      <c r="C860" s="10" t="s">
        <v>3699</v>
      </c>
      <c r="D860" s="10" t="s">
        <v>154</v>
      </c>
      <c r="E860" s="10" t="s">
        <v>154</v>
      </c>
      <c r="F860" s="11" t="s">
        <v>25</v>
      </c>
      <c r="G860" s="188" t="s">
        <v>3700</v>
      </c>
      <c r="H860" s="10" t="s">
        <v>1989</v>
      </c>
      <c r="I860" s="316"/>
      <c r="J860" s="26"/>
      <c r="L860" s="26"/>
      <c r="M860" s="10" t="s">
        <v>2549</v>
      </c>
      <c r="N860" s="10" t="s">
        <v>33</v>
      </c>
      <c r="O860" s="10" t="s">
        <v>3696</v>
      </c>
      <c r="P860" s="10" t="s">
        <v>1285</v>
      </c>
      <c r="Q860" s="10" t="s">
        <v>3697</v>
      </c>
      <c r="R860" s="10">
        <v>55303</v>
      </c>
      <c r="S860" s="10">
        <v>45.218159999999997</v>
      </c>
      <c r="T860" s="10">
        <v>-93.415278999999998</v>
      </c>
      <c r="W860" s="26"/>
      <c r="X860" s="10" t="s">
        <v>29</v>
      </c>
      <c r="Y860" s="10">
        <f t="shared" si="13"/>
        <v>2023</v>
      </c>
    </row>
    <row r="861" spans="1:25" x14ac:dyDescent="0.25">
      <c r="A861" s="10" t="s">
        <v>3649</v>
      </c>
      <c r="B861" s="384">
        <v>44949</v>
      </c>
      <c r="C861" s="10" t="s">
        <v>3739</v>
      </c>
      <c r="D861" s="10" t="s">
        <v>38</v>
      </c>
      <c r="E861" s="10" t="s">
        <v>24</v>
      </c>
      <c r="F861" s="11" t="s">
        <v>25</v>
      </c>
      <c r="G861" s="188" t="s">
        <v>3741</v>
      </c>
      <c r="H861" s="10" t="s">
        <v>1880</v>
      </c>
      <c r="I861" s="40">
        <v>395700</v>
      </c>
      <c r="J861" s="26"/>
      <c r="L861" s="26"/>
      <c r="M861" s="10" t="s">
        <v>1990</v>
      </c>
      <c r="N861" s="10" t="s">
        <v>33</v>
      </c>
      <c r="O861" s="28" t="s">
        <v>1891</v>
      </c>
      <c r="P861" s="10" t="s">
        <v>2141</v>
      </c>
      <c r="Q861" s="10" t="s">
        <v>3740</v>
      </c>
      <c r="R861" s="10">
        <v>55437</v>
      </c>
      <c r="S861" s="10">
        <v>44.803137999999997</v>
      </c>
      <c r="T861" s="10">
        <v>-93.355596000000006</v>
      </c>
      <c r="W861" s="26"/>
      <c r="X861" s="10" t="s">
        <v>29</v>
      </c>
      <c r="Y861" s="10">
        <f t="shared" si="13"/>
        <v>2023</v>
      </c>
    </row>
    <row r="862" spans="1:25" x14ac:dyDescent="0.25">
      <c r="A862" s="10" t="s">
        <v>3649</v>
      </c>
      <c r="B862" s="16">
        <v>44950</v>
      </c>
      <c r="C862" s="10" t="s">
        <v>3671</v>
      </c>
      <c r="D862" s="10" t="s">
        <v>345</v>
      </c>
      <c r="E862" s="10" t="s">
        <v>219</v>
      </c>
      <c r="F862" s="11" t="s">
        <v>25</v>
      </c>
      <c r="G862" s="188" t="s">
        <v>3673</v>
      </c>
      <c r="H862" s="10" t="s">
        <v>3024</v>
      </c>
      <c r="I862" s="39"/>
      <c r="J862" s="136">
        <v>35</v>
      </c>
      <c r="L862" s="26">
        <v>125000</v>
      </c>
      <c r="N862" s="10" t="s">
        <v>169</v>
      </c>
      <c r="O862" s="10" t="s">
        <v>3672</v>
      </c>
      <c r="P862" s="10" t="s">
        <v>1285</v>
      </c>
      <c r="Q862" s="10" t="s">
        <v>4007</v>
      </c>
      <c r="R862" s="10">
        <v>55016</v>
      </c>
      <c r="S862" s="10">
        <v>44.818449999999999</v>
      </c>
      <c r="T862" s="10">
        <v>-92.952702000000002</v>
      </c>
      <c r="W862" s="26"/>
      <c r="X862" s="10" t="s">
        <v>29</v>
      </c>
      <c r="Y862" s="10">
        <f t="shared" si="13"/>
        <v>2023</v>
      </c>
    </row>
    <row r="863" spans="1:25" x14ac:dyDescent="0.25">
      <c r="A863" s="10" t="s">
        <v>3649</v>
      </c>
      <c r="B863" s="16">
        <v>44952</v>
      </c>
      <c r="C863" s="317" t="s">
        <v>3718</v>
      </c>
      <c r="D863" s="10" t="s">
        <v>124</v>
      </c>
      <c r="E863" s="10" t="s">
        <v>24</v>
      </c>
      <c r="F863" s="11" t="s">
        <v>25</v>
      </c>
      <c r="G863" s="188" t="s">
        <v>3749</v>
      </c>
      <c r="H863" s="10" t="s">
        <v>2574</v>
      </c>
      <c r="I863" s="39">
        <v>25000000</v>
      </c>
      <c r="J863" s="136">
        <v>75</v>
      </c>
      <c r="L863" s="26">
        <v>110000</v>
      </c>
      <c r="M863" s="10" t="s">
        <v>1944</v>
      </c>
      <c r="N863" s="10" t="s">
        <v>33</v>
      </c>
      <c r="O863" s="10" t="s">
        <v>3719</v>
      </c>
      <c r="P863" s="10" t="s">
        <v>3720</v>
      </c>
      <c r="Q863" s="385" t="s">
        <v>4008</v>
      </c>
      <c r="R863" s="10">
        <v>55311</v>
      </c>
      <c r="S863" s="10">
        <v>45.093266999999997</v>
      </c>
      <c r="T863" s="10">
        <v>-93.450586999999999</v>
      </c>
      <c r="U863" s="10" t="s">
        <v>2133</v>
      </c>
      <c r="V863" s="10" t="s">
        <v>3721</v>
      </c>
      <c r="W863" s="26">
        <f>450000+600000</f>
        <v>1050000</v>
      </c>
      <c r="X863" s="10" t="s">
        <v>29</v>
      </c>
      <c r="Y863" s="10">
        <f t="shared" si="13"/>
        <v>2023</v>
      </c>
    </row>
    <row r="864" spans="1:25" ht="15.75" x14ac:dyDescent="0.25">
      <c r="A864" s="10" t="s">
        <v>3649</v>
      </c>
      <c r="B864" s="16">
        <v>44953</v>
      </c>
      <c r="C864" s="388" t="s">
        <v>3715</v>
      </c>
      <c r="D864" s="10" t="s">
        <v>387</v>
      </c>
      <c r="E864" s="10" t="s">
        <v>24</v>
      </c>
      <c r="F864" s="11" t="s">
        <v>25</v>
      </c>
      <c r="G864" s="188" t="s">
        <v>3717</v>
      </c>
      <c r="I864" s="318"/>
      <c r="J864" s="26">
        <v>12</v>
      </c>
      <c r="L864" s="26"/>
      <c r="M864" s="10" t="s">
        <v>2148</v>
      </c>
      <c r="N864" s="10" t="s">
        <v>51</v>
      </c>
      <c r="O864" s="10" t="s">
        <v>3716</v>
      </c>
      <c r="P864" s="10" t="s">
        <v>3734</v>
      </c>
      <c r="Q864" s="386" t="s">
        <v>4009</v>
      </c>
      <c r="R864" s="386">
        <v>55343</v>
      </c>
      <c r="S864" s="10">
        <v>44.952762999999997</v>
      </c>
      <c r="T864" s="10">
        <v>-93.43723</v>
      </c>
      <c r="W864" s="26"/>
      <c r="X864" s="10" t="s">
        <v>29</v>
      </c>
      <c r="Y864" s="10">
        <f t="shared" si="13"/>
        <v>2023</v>
      </c>
    </row>
    <row r="865" spans="1:25" x14ac:dyDescent="0.25">
      <c r="A865" s="10" t="s">
        <v>3649</v>
      </c>
      <c r="B865" s="16">
        <v>44956</v>
      </c>
      <c r="C865" s="435" t="s">
        <v>3729</v>
      </c>
      <c r="D865" s="10" t="s">
        <v>3645</v>
      </c>
      <c r="E865" s="10" t="s">
        <v>87</v>
      </c>
      <c r="F865" s="11" t="s">
        <v>25</v>
      </c>
      <c r="G865" s="188" t="s">
        <v>3733</v>
      </c>
      <c r="H865" s="10" t="s">
        <v>1957</v>
      </c>
      <c r="I865" s="318">
        <v>5000000</v>
      </c>
      <c r="J865" s="26">
        <v>28</v>
      </c>
      <c r="L865" s="26">
        <v>10000</v>
      </c>
      <c r="M865" s="10" t="s">
        <v>1944</v>
      </c>
      <c r="N865" s="10" t="s">
        <v>33</v>
      </c>
      <c r="O865" s="10" t="s">
        <v>3730</v>
      </c>
      <c r="P865" s="10" t="s">
        <v>3731</v>
      </c>
      <c r="Q865" s="381"/>
      <c r="R865" s="10">
        <v>55901</v>
      </c>
      <c r="S865" s="10">
        <v>44.075285000000001</v>
      </c>
      <c r="T865" s="10">
        <v>-92.516915999999995</v>
      </c>
      <c r="U865" s="10" t="s">
        <v>2133</v>
      </c>
      <c r="V865" s="10" t="s">
        <v>3732</v>
      </c>
      <c r="W865" s="26">
        <f>500000+220000</f>
        <v>720000</v>
      </c>
      <c r="X865" s="10" t="s">
        <v>58</v>
      </c>
      <c r="Y865" s="10">
        <f t="shared" si="13"/>
        <v>2023</v>
      </c>
    </row>
    <row r="866" spans="1:25" x14ac:dyDescent="0.25">
      <c r="A866" s="10" t="s">
        <v>3649</v>
      </c>
      <c r="B866" s="16">
        <v>44957</v>
      </c>
      <c r="C866" s="387" t="s">
        <v>3101</v>
      </c>
      <c r="D866" s="328" t="s">
        <v>57</v>
      </c>
      <c r="E866" s="10" t="s">
        <v>59</v>
      </c>
      <c r="F866" s="11" t="s">
        <v>25</v>
      </c>
      <c r="G866" s="188" t="s">
        <v>4010</v>
      </c>
      <c r="H866" s="10" t="s">
        <v>2741</v>
      </c>
      <c r="I866" s="318"/>
      <c r="J866" s="136"/>
      <c r="L866" s="26">
        <v>168000</v>
      </c>
      <c r="M866" s="10" t="s">
        <v>214</v>
      </c>
      <c r="N866" s="10" t="s">
        <v>214</v>
      </c>
      <c r="O866" s="10" t="s">
        <v>3751</v>
      </c>
      <c r="P866" s="10" t="s">
        <v>2743</v>
      </c>
      <c r="Q866" s="382" t="s">
        <v>3771</v>
      </c>
      <c r="R866" s="10">
        <v>55044</v>
      </c>
      <c r="S866" s="10">
        <v>44.632655</v>
      </c>
      <c r="T866" s="10">
        <v>-93.270914000000005</v>
      </c>
      <c r="W866" s="39"/>
      <c r="X866" s="10" t="s">
        <v>29</v>
      </c>
      <c r="Y866" s="10">
        <f t="shared" si="13"/>
        <v>2023</v>
      </c>
    </row>
    <row r="867" spans="1:25" x14ac:dyDescent="0.25">
      <c r="A867" s="10" t="s">
        <v>3649</v>
      </c>
      <c r="B867" s="16">
        <v>44957</v>
      </c>
      <c r="C867" s="95" t="s">
        <v>3692</v>
      </c>
      <c r="D867" s="10" t="s">
        <v>195</v>
      </c>
      <c r="E867" s="10" t="s">
        <v>82</v>
      </c>
      <c r="F867" s="11" t="s">
        <v>25</v>
      </c>
      <c r="G867" s="188" t="s">
        <v>4011</v>
      </c>
      <c r="H867" s="10" t="s">
        <v>2092</v>
      </c>
      <c r="I867" s="39">
        <v>7000000</v>
      </c>
      <c r="J867" s="26">
        <v>40</v>
      </c>
      <c r="L867" s="26">
        <v>10000</v>
      </c>
      <c r="M867" s="10" t="s">
        <v>3693</v>
      </c>
      <c r="N867" s="10" t="s">
        <v>33</v>
      </c>
      <c r="O867" s="10" t="s">
        <v>3694</v>
      </c>
      <c r="P867" s="10" t="s">
        <v>3734</v>
      </c>
      <c r="Q867" s="381" t="s">
        <v>2321</v>
      </c>
      <c r="R867" s="10">
        <v>55021</v>
      </c>
      <c r="S867" s="10">
        <v>44.330658</v>
      </c>
      <c r="T867" s="10">
        <v>-93.291892000000004</v>
      </c>
      <c r="W867" s="26"/>
      <c r="X867" s="10" t="s">
        <v>58</v>
      </c>
      <c r="Y867" s="10">
        <f t="shared" si="13"/>
        <v>2023</v>
      </c>
    </row>
    <row r="868" spans="1:25" x14ac:dyDescent="0.25">
      <c r="A868" s="10" t="s">
        <v>3649</v>
      </c>
      <c r="B868" s="384">
        <v>44958</v>
      </c>
      <c r="C868" s="95" t="s">
        <v>3735</v>
      </c>
      <c r="D868" s="10" t="s">
        <v>38</v>
      </c>
      <c r="E868" s="10" t="s">
        <v>24</v>
      </c>
      <c r="F868" s="11" t="s">
        <v>25</v>
      </c>
      <c r="G868" s="188" t="s">
        <v>4012</v>
      </c>
      <c r="H868" s="10" t="s">
        <v>1989</v>
      </c>
      <c r="I868" s="39">
        <v>4750000</v>
      </c>
      <c r="J868" s="136"/>
      <c r="L868" s="26"/>
      <c r="M868" s="10" t="s">
        <v>1990</v>
      </c>
      <c r="N868" s="10" t="s">
        <v>33</v>
      </c>
      <c r="O868" s="28" t="s">
        <v>1891</v>
      </c>
      <c r="P868" s="10" t="s">
        <v>2141</v>
      </c>
      <c r="Q868" s="10" t="s">
        <v>3736</v>
      </c>
      <c r="R868" s="10">
        <v>55431</v>
      </c>
      <c r="S868" s="10">
        <v>44.830478999999997</v>
      </c>
      <c r="T868" s="10">
        <v>-93.295376000000005</v>
      </c>
      <c r="W868" s="136"/>
      <c r="X868" s="10" t="s">
        <v>29</v>
      </c>
      <c r="Y868" s="10">
        <f t="shared" si="13"/>
        <v>2023</v>
      </c>
    </row>
    <row r="869" spans="1:25" s="46" customFormat="1" x14ac:dyDescent="0.25">
      <c r="A869" s="10" t="s">
        <v>3649</v>
      </c>
      <c r="B869" s="16">
        <v>44965</v>
      </c>
      <c r="C869" s="317" t="s">
        <v>3667</v>
      </c>
      <c r="D869" s="10" t="s">
        <v>100</v>
      </c>
      <c r="E869" s="10" t="s">
        <v>290</v>
      </c>
      <c r="F869" s="11" t="s">
        <v>25</v>
      </c>
      <c r="G869" s="188" t="s">
        <v>3757</v>
      </c>
      <c r="H869" s="10" t="s">
        <v>1989</v>
      </c>
      <c r="I869" s="39">
        <v>3800000</v>
      </c>
      <c r="J869" s="26">
        <v>20</v>
      </c>
      <c r="K869" s="10"/>
      <c r="L869" s="26">
        <v>5000</v>
      </c>
      <c r="M869" s="10" t="s">
        <v>3641</v>
      </c>
      <c r="N869" s="10" t="s">
        <v>33</v>
      </c>
      <c r="O869" s="10" t="s">
        <v>3668</v>
      </c>
      <c r="P869" s="10" t="s">
        <v>3669</v>
      </c>
      <c r="Q869" s="381" t="s">
        <v>3670</v>
      </c>
      <c r="R869" s="10">
        <v>56304</v>
      </c>
      <c r="S869" s="10">
        <v>45.570971</v>
      </c>
      <c r="T869" s="10">
        <v>-94.143893000000006</v>
      </c>
      <c r="U869" s="10" t="s">
        <v>2133</v>
      </c>
      <c r="V869" s="10" t="s">
        <v>3756</v>
      </c>
      <c r="W869" s="40">
        <f>341500+125000</f>
        <v>466500</v>
      </c>
      <c r="X869" s="10" t="s">
        <v>71</v>
      </c>
      <c r="Y869" s="10">
        <f t="shared" si="13"/>
        <v>2023</v>
      </c>
    </row>
    <row r="870" spans="1:25" x14ac:dyDescent="0.25">
      <c r="A870" s="10" t="s">
        <v>3649</v>
      </c>
      <c r="B870" s="16">
        <v>44965</v>
      </c>
      <c r="C870" s="10" t="s">
        <v>3674</v>
      </c>
      <c r="D870" s="10" t="s">
        <v>23</v>
      </c>
      <c r="E870" s="10" t="s">
        <v>24</v>
      </c>
      <c r="F870" s="11" t="s">
        <v>25</v>
      </c>
      <c r="G870" s="188" t="s">
        <v>3676</v>
      </c>
      <c r="H870" s="10" t="s">
        <v>1880</v>
      </c>
      <c r="I870" s="39"/>
      <c r="J870" s="136"/>
      <c r="L870" s="26"/>
      <c r="M870" s="10" t="s">
        <v>127</v>
      </c>
      <c r="N870" s="10" t="s">
        <v>33</v>
      </c>
      <c r="O870" s="28" t="s">
        <v>3675</v>
      </c>
      <c r="P870" s="10" t="s">
        <v>2496</v>
      </c>
      <c r="Q870" s="381"/>
      <c r="R870" s="10">
        <v>55401</v>
      </c>
      <c r="S870" s="10">
        <v>44.984577000000002</v>
      </c>
      <c r="T870" s="10">
        <v>-93.269097000000002</v>
      </c>
      <c r="W870" s="136"/>
      <c r="X870" s="10" t="s">
        <v>29</v>
      </c>
      <c r="Y870" s="10">
        <f t="shared" si="13"/>
        <v>2023</v>
      </c>
    </row>
    <row r="871" spans="1:25" x14ac:dyDescent="0.25">
      <c r="A871" s="10" t="s">
        <v>3649</v>
      </c>
      <c r="B871" s="64">
        <v>44967</v>
      </c>
      <c r="C871" s="46" t="s">
        <v>3709</v>
      </c>
      <c r="D871" s="46" t="s">
        <v>111</v>
      </c>
      <c r="E871" s="46" t="s">
        <v>112</v>
      </c>
      <c r="F871" s="313" t="s">
        <v>25</v>
      </c>
      <c r="G871" s="389" t="s">
        <v>4014</v>
      </c>
      <c r="H871" s="46" t="s">
        <v>1989</v>
      </c>
      <c r="I871" s="330">
        <v>15096125.630000001</v>
      </c>
      <c r="J871" s="374">
        <v>32</v>
      </c>
      <c r="K871" s="46"/>
      <c r="L871" s="226">
        <v>40000</v>
      </c>
      <c r="M871" s="46" t="s">
        <v>3579</v>
      </c>
      <c r="N871" s="46" t="s">
        <v>33</v>
      </c>
      <c r="O871" s="46" t="s">
        <v>3710</v>
      </c>
      <c r="P871" s="46" t="s">
        <v>4013</v>
      </c>
      <c r="Q871" s="166" t="s">
        <v>3711</v>
      </c>
      <c r="R871" s="46">
        <v>56345</v>
      </c>
      <c r="S871" s="46">
        <v>45.986955999999999</v>
      </c>
      <c r="T871" s="46">
        <v>-94.378587999999993</v>
      </c>
      <c r="U871" s="46" t="s">
        <v>2133</v>
      </c>
      <c r="V871" s="46" t="s">
        <v>3758</v>
      </c>
      <c r="W871" s="241">
        <f>175000+190000</f>
        <v>365000</v>
      </c>
      <c r="X871" s="46" t="s">
        <v>71</v>
      </c>
      <c r="Y871" s="46">
        <f t="shared" si="13"/>
        <v>2023</v>
      </c>
    </row>
    <row r="872" spans="1:25" x14ac:dyDescent="0.25">
      <c r="A872" s="10" t="s">
        <v>3649</v>
      </c>
      <c r="B872" s="16">
        <v>44970</v>
      </c>
      <c r="C872" s="11" t="s">
        <v>3687</v>
      </c>
      <c r="D872" s="10" t="s">
        <v>154</v>
      </c>
      <c r="E872" s="10" t="s">
        <v>154</v>
      </c>
      <c r="F872" s="11" t="s">
        <v>25</v>
      </c>
      <c r="G872" s="188" t="s">
        <v>4015</v>
      </c>
      <c r="H872" s="10" t="s">
        <v>1927</v>
      </c>
      <c r="I872" s="39">
        <v>46500000</v>
      </c>
      <c r="J872" s="136">
        <v>50</v>
      </c>
      <c r="L872" s="26">
        <v>176000</v>
      </c>
      <c r="M872" s="10" t="s">
        <v>3641</v>
      </c>
      <c r="N872" s="10" t="s">
        <v>33</v>
      </c>
      <c r="O872" s="10" t="s">
        <v>3688</v>
      </c>
      <c r="P872" s="10" t="s">
        <v>3689</v>
      </c>
      <c r="Q872" s="381" t="s">
        <v>3690</v>
      </c>
      <c r="R872" s="10">
        <v>55303</v>
      </c>
      <c r="S872" s="10">
        <v>45.222994999999997</v>
      </c>
      <c r="T872" s="10">
        <v>-93.416155000000003</v>
      </c>
      <c r="U872" s="10" t="s">
        <v>2133</v>
      </c>
      <c r="V872" s="10" t="s">
        <v>3691</v>
      </c>
      <c r="W872" s="39">
        <f>737000+250000</f>
        <v>987000</v>
      </c>
      <c r="X872" s="10" t="s">
        <v>29</v>
      </c>
      <c r="Y872" s="10">
        <f t="shared" si="13"/>
        <v>2023</v>
      </c>
    </row>
    <row r="873" spans="1:25" x14ac:dyDescent="0.25">
      <c r="A873" s="10" t="s">
        <v>3649</v>
      </c>
      <c r="B873" s="301">
        <v>44971</v>
      </c>
      <c r="C873" s="10" t="s">
        <v>3677</v>
      </c>
      <c r="D873" s="390" t="s">
        <v>57</v>
      </c>
      <c r="E873" s="10" t="s">
        <v>59</v>
      </c>
      <c r="F873" s="11" t="s">
        <v>25</v>
      </c>
      <c r="G873" s="188" t="s">
        <v>3680</v>
      </c>
      <c r="H873" s="10" t="s">
        <v>1880</v>
      </c>
      <c r="I873" s="39"/>
      <c r="J873" s="10"/>
      <c r="L873" s="10">
        <v>8100</v>
      </c>
      <c r="N873" s="10" t="s">
        <v>3436</v>
      </c>
      <c r="O873" s="28" t="s">
        <v>3678</v>
      </c>
      <c r="P873" s="10" t="s">
        <v>3734</v>
      </c>
      <c r="Q873" s="10" t="s">
        <v>3679</v>
      </c>
      <c r="R873" s="10">
        <v>55044</v>
      </c>
      <c r="S873" s="10">
        <v>44.649242999999998</v>
      </c>
      <c r="T873" s="10">
        <v>-93.243161999999998</v>
      </c>
      <c r="W873" s="136"/>
      <c r="X873" s="10" t="s">
        <v>29</v>
      </c>
      <c r="Y873" s="10">
        <f t="shared" si="13"/>
        <v>2023</v>
      </c>
    </row>
    <row r="874" spans="1:25" ht="16.5" x14ac:dyDescent="0.25">
      <c r="A874" s="10" t="s">
        <v>3649</v>
      </c>
      <c r="B874" s="301">
        <v>44971</v>
      </c>
      <c r="C874" s="10" t="s">
        <v>3677</v>
      </c>
      <c r="D874" s="390" t="s">
        <v>3645</v>
      </c>
      <c r="E874" s="10" t="s">
        <v>87</v>
      </c>
      <c r="F874" s="11" t="s">
        <v>25</v>
      </c>
      <c r="G874" s="188" t="s">
        <v>3682</v>
      </c>
      <c r="H874" s="10" t="s">
        <v>1880</v>
      </c>
      <c r="I874" s="39"/>
      <c r="J874" s="10"/>
      <c r="L874" s="10">
        <v>6000</v>
      </c>
      <c r="N874" s="10" t="s">
        <v>3436</v>
      </c>
      <c r="O874" s="28" t="s">
        <v>3678</v>
      </c>
      <c r="P874" s="10" t="s">
        <v>3734</v>
      </c>
      <c r="Q874" s="391" t="s">
        <v>3681</v>
      </c>
      <c r="R874" s="10">
        <v>55902</v>
      </c>
      <c r="S874" s="10">
        <v>44.019945</v>
      </c>
      <c r="T874" s="10">
        <v>-92.464286999999999</v>
      </c>
      <c r="W874" s="136"/>
      <c r="X874" s="10" t="s">
        <v>58</v>
      </c>
      <c r="Y874" s="10">
        <f t="shared" si="13"/>
        <v>2023</v>
      </c>
    </row>
    <row r="875" spans="1:25" x14ac:dyDescent="0.25">
      <c r="A875" s="10" t="s">
        <v>3649</v>
      </c>
      <c r="B875" s="16">
        <v>44980</v>
      </c>
      <c r="C875" s="10" t="s">
        <v>3656</v>
      </c>
      <c r="D875" s="10" t="s">
        <v>278</v>
      </c>
      <c r="E875" s="10" t="s">
        <v>24</v>
      </c>
      <c r="F875" s="11" t="s">
        <v>25</v>
      </c>
      <c r="G875" s="188" t="s">
        <v>3660</v>
      </c>
      <c r="I875" s="40"/>
      <c r="J875" s="26">
        <v>20</v>
      </c>
      <c r="L875" s="26"/>
      <c r="M875" s="10" t="s">
        <v>3657</v>
      </c>
      <c r="N875" s="10" t="s">
        <v>28</v>
      </c>
      <c r="O875" s="10" t="s">
        <v>3658</v>
      </c>
      <c r="P875" s="10" t="s">
        <v>3734</v>
      </c>
      <c r="Q875" s="382" t="s">
        <v>3659</v>
      </c>
      <c r="R875" s="10">
        <v>55435</v>
      </c>
      <c r="S875" s="10">
        <v>44.881745000000002</v>
      </c>
      <c r="T875" s="10">
        <v>-93.323991000000007</v>
      </c>
      <c r="W875" s="26"/>
      <c r="X875" s="10" t="s">
        <v>29</v>
      </c>
      <c r="Y875" s="10">
        <f t="shared" si="13"/>
        <v>2023</v>
      </c>
    </row>
    <row r="876" spans="1:25" x14ac:dyDescent="0.25">
      <c r="A876" s="10" t="s">
        <v>3649</v>
      </c>
      <c r="B876" s="384">
        <v>44994</v>
      </c>
      <c r="C876" s="10" t="s">
        <v>4016</v>
      </c>
      <c r="D876" s="10" t="s">
        <v>38</v>
      </c>
      <c r="E876" s="10" t="s">
        <v>24</v>
      </c>
      <c r="F876" s="11" t="s">
        <v>25</v>
      </c>
      <c r="G876" s="188" t="s">
        <v>4018</v>
      </c>
      <c r="H876" s="10" t="s">
        <v>2107</v>
      </c>
      <c r="I876" s="39">
        <v>387880</v>
      </c>
      <c r="J876" s="26"/>
      <c r="L876" s="26"/>
      <c r="M876" s="10" t="s">
        <v>3641</v>
      </c>
      <c r="N876" s="10" t="s">
        <v>33</v>
      </c>
      <c r="O876" s="10" t="s">
        <v>2872</v>
      </c>
      <c r="P876" s="10" t="s">
        <v>3887</v>
      </c>
      <c r="Q876" s="10" t="s">
        <v>4017</v>
      </c>
      <c r="R876" s="10">
        <v>55431</v>
      </c>
      <c r="S876" s="10">
        <v>44.835746</v>
      </c>
      <c r="T876" s="10">
        <v>-93.299826999999993</v>
      </c>
      <c r="W876" s="26"/>
      <c r="X876" s="10" t="s">
        <v>29</v>
      </c>
      <c r="Y876" s="10">
        <f t="shared" si="13"/>
        <v>2023</v>
      </c>
    </row>
    <row r="877" spans="1:25" x14ac:dyDescent="0.25">
      <c r="A877" s="10" t="s">
        <v>3649</v>
      </c>
      <c r="B877" s="384">
        <v>44994</v>
      </c>
      <c r="C877" s="10" t="s">
        <v>3742</v>
      </c>
      <c r="D877" s="10" t="s">
        <v>38</v>
      </c>
      <c r="E877" s="10" t="s">
        <v>24</v>
      </c>
      <c r="F877" s="11" t="s">
        <v>25</v>
      </c>
      <c r="G877" s="188" t="s">
        <v>3744</v>
      </c>
      <c r="H877" s="10" t="s">
        <v>2107</v>
      </c>
      <c r="I877" s="39">
        <v>745500</v>
      </c>
      <c r="J877" s="26"/>
      <c r="L877" s="26"/>
      <c r="M877" s="10" t="s">
        <v>113</v>
      </c>
      <c r="N877" s="10" t="s">
        <v>33</v>
      </c>
      <c r="O877" s="10" t="s">
        <v>2872</v>
      </c>
      <c r="P877" s="10" t="s">
        <v>2141</v>
      </c>
      <c r="Q877" s="10" t="s">
        <v>3743</v>
      </c>
      <c r="R877" s="10">
        <v>55431</v>
      </c>
      <c r="S877" s="10">
        <v>44.843409000000001</v>
      </c>
      <c r="T877" s="10">
        <v>-93.312070000000006</v>
      </c>
      <c r="W877" s="26"/>
      <c r="X877" s="10" t="s">
        <v>29</v>
      </c>
      <c r="Y877" s="10">
        <f t="shared" si="13"/>
        <v>2023</v>
      </c>
    </row>
    <row r="878" spans="1:25" x14ac:dyDescent="0.25">
      <c r="A878" s="10" t="s">
        <v>3649</v>
      </c>
      <c r="B878" s="16">
        <v>44995</v>
      </c>
      <c r="C878" s="10" t="s">
        <v>3706</v>
      </c>
      <c r="D878" s="10" t="s">
        <v>35</v>
      </c>
      <c r="E878" s="10" t="s">
        <v>24</v>
      </c>
      <c r="F878" s="11" t="s">
        <v>25</v>
      </c>
      <c r="G878" s="188" t="s">
        <v>4019</v>
      </c>
      <c r="H878" s="10" t="s">
        <v>1989</v>
      </c>
      <c r="I878" s="39">
        <v>30000000</v>
      </c>
      <c r="J878" s="26">
        <v>110</v>
      </c>
      <c r="L878" s="26">
        <v>113000</v>
      </c>
      <c r="M878" s="10" t="s">
        <v>113</v>
      </c>
      <c r="N878" s="10" t="s">
        <v>33</v>
      </c>
      <c r="O878" s="10" t="s">
        <v>3707</v>
      </c>
      <c r="P878" s="10" t="s">
        <v>1290</v>
      </c>
      <c r="Q878" s="382" t="s">
        <v>3708</v>
      </c>
      <c r="R878" s="10">
        <v>55411</v>
      </c>
      <c r="S878" s="10">
        <v>44.998835999999997</v>
      </c>
      <c r="T878" s="10">
        <v>-93.281426999999994</v>
      </c>
      <c r="W878" s="26"/>
      <c r="X878" s="10" t="s">
        <v>29</v>
      </c>
      <c r="Y878" s="10">
        <f t="shared" si="13"/>
        <v>2023</v>
      </c>
    </row>
    <row r="879" spans="1:25" x14ac:dyDescent="0.25">
      <c r="A879" s="220" t="s">
        <v>3649</v>
      </c>
      <c r="B879" s="16">
        <v>44999</v>
      </c>
      <c r="C879" s="10" t="s">
        <v>3990</v>
      </c>
      <c r="D879" s="328" t="s">
        <v>54</v>
      </c>
      <c r="E879" s="10" t="s">
        <v>24</v>
      </c>
      <c r="F879" s="11" t="s">
        <v>25</v>
      </c>
      <c r="G879" s="188" t="s">
        <v>3992</v>
      </c>
      <c r="H879" s="10" t="s">
        <v>3024</v>
      </c>
      <c r="I879" s="40"/>
      <c r="J879" s="26"/>
      <c r="L879" s="26"/>
      <c r="M879" s="10" t="s">
        <v>3579</v>
      </c>
      <c r="N879" s="10" t="s">
        <v>33</v>
      </c>
      <c r="O879" s="10" t="s">
        <v>3991</v>
      </c>
      <c r="P879" s="10" t="s">
        <v>3986</v>
      </c>
      <c r="R879" s="10">
        <v>55443</v>
      </c>
      <c r="S879" s="10">
        <v>45.100481000000002</v>
      </c>
      <c r="T879" s="10">
        <v>-93.344358999999997</v>
      </c>
      <c r="W879" s="40"/>
      <c r="X879" s="10" t="s">
        <v>29</v>
      </c>
      <c r="Y879" s="10">
        <f t="shared" si="13"/>
        <v>2023</v>
      </c>
    </row>
    <row r="880" spans="1:25" x14ac:dyDescent="0.25">
      <c r="A880" s="10" t="s">
        <v>3649</v>
      </c>
      <c r="B880" s="384">
        <v>44999</v>
      </c>
      <c r="C880" s="10" t="s">
        <v>3737</v>
      </c>
      <c r="D880" s="10" t="s">
        <v>38</v>
      </c>
      <c r="E880" s="10" t="s">
        <v>24</v>
      </c>
      <c r="F880" s="11" t="s">
        <v>25</v>
      </c>
      <c r="G880" s="188" t="s">
        <v>4020</v>
      </c>
      <c r="H880" s="10" t="s">
        <v>3024</v>
      </c>
      <c r="I880" s="39">
        <v>310327</v>
      </c>
      <c r="J880" s="136"/>
      <c r="L880" s="26"/>
      <c r="M880" s="10" t="s">
        <v>2549</v>
      </c>
      <c r="N880" s="10" t="s">
        <v>33</v>
      </c>
      <c r="O880" s="10" t="s">
        <v>2872</v>
      </c>
      <c r="P880" s="10" t="s">
        <v>2141</v>
      </c>
      <c r="Q880" s="10" t="s">
        <v>3738</v>
      </c>
      <c r="R880" s="10">
        <v>55438</v>
      </c>
      <c r="S880" s="10">
        <v>44.805498</v>
      </c>
      <c r="T880" s="10">
        <v>-93.370191000000005</v>
      </c>
      <c r="W880" s="136"/>
      <c r="X880" s="10" t="s">
        <v>29</v>
      </c>
      <c r="Y880" s="10">
        <f t="shared" si="13"/>
        <v>2023</v>
      </c>
    </row>
    <row r="881" spans="1:25" ht="18" x14ac:dyDescent="0.35">
      <c r="A881" s="10" t="s">
        <v>3649</v>
      </c>
      <c r="B881" s="16">
        <v>45002</v>
      </c>
      <c r="C881" s="11" t="s">
        <v>3772</v>
      </c>
      <c r="D881" s="10" t="s">
        <v>115</v>
      </c>
      <c r="E881" s="10" t="s">
        <v>59</v>
      </c>
      <c r="F881" s="11" t="s">
        <v>25</v>
      </c>
      <c r="G881" s="188" t="s">
        <v>3775</v>
      </c>
      <c r="H881" s="10" t="s">
        <v>3024</v>
      </c>
      <c r="I881" s="39"/>
      <c r="J881" s="136"/>
      <c r="L881" s="26">
        <v>115888</v>
      </c>
      <c r="N881" s="10" t="s">
        <v>52</v>
      </c>
      <c r="O881" s="10" t="s">
        <v>3773</v>
      </c>
      <c r="Q881" s="392" t="s">
        <v>3774</v>
      </c>
      <c r="R881" s="10">
        <v>55337</v>
      </c>
      <c r="S881" s="10">
        <v>44.776609000000001</v>
      </c>
      <c r="T881" s="10">
        <v>-93.297257000000002</v>
      </c>
      <c r="W881" s="39"/>
      <c r="X881" s="10" t="s">
        <v>29</v>
      </c>
      <c r="Y881" s="10">
        <f t="shared" si="13"/>
        <v>2023</v>
      </c>
    </row>
    <row r="882" spans="1:25" x14ac:dyDescent="0.25">
      <c r="A882" s="10" t="s">
        <v>3649</v>
      </c>
      <c r="B882" s="16">
        <v>45005</v>
      </c>
      <c r="C882" s="11" t="s">
        <v>3722</v>
      </c>
      <c r="D882" s="10" t="s">
        <v>389</v>
      </c>
      <c r="E882" s="10" t="s">
        <v>78</v>
      </c>
      <c r="F882" s="11" t="s">
        <v>25</v>
      </c>
      <c r="G882" s="188" t="s">
        <v>4102</v>
      </c>
      <c r="H882" s="10" t="s">
        <v>1994</v>
      </c>
      <c r="I882" s="39">
        <v>12910340</v>
      </c>
      <c r="J882" s="26">
        <v>60</v>
      </c>
      <c r="L882" s="26">
        <v>120000</v>
      </c>
      <c r="M882" s="10" t="s">
        <v>2088</v>
      </c>
      <c r="N882" s="10" t="s">
        <v>33</v>
      </c>
      <c r="O882" s="10" t="s">
        <v>3723</v>
      </c>
      <c r="P882" s="10" t="s">
        <v>3724</v>
      </c>
      <c r="Q882" s="381"/>
      <c r="R882" s="10">
        <v>56003</v>
      </c>
      <c r="S882" s="10">
        <v>44.173299999999998</v>
      </c>
      <c r="T882" s="10">
        <v>-94.033844999999999</v>
      </c>
      <c r="U882" s="10" t="s">
        <v>2133</v>
      </c>
      <c r="V882" s="10" t="s">
        <v>4021</v>
      </c>
      <c r="W882" s="26">
        <f>800000+210000+2100000</f>
        <v>3110000</v>
      </c>
      <c r="X882" s="10" t="s">
        <v>58</v>
      </c>
      <c r="Y882" s="10">
        <f t="shared" si="13"/>
        <v>2023</v>
      </c>
    </row>
    <row r="883" spans="1:25" x14ac:dyDescent="0.25">
      <c r="A883" s="10" t="s">
        <v>3649</v>
      </c>
      <c r="B883" s="16">
        <v>45006</v>
      </c>
      <c r="C883" s="10" t="s">
        <v>3252</v>
      </c>
      <c r="D883" s="10" t="s">
        <v>23</v>
      </c>
      <c r="E883" s="10" t="s">
        <v>24</v>
      </c>
      <c r="F883" s="11" t="s">
        <v>25</v>
      </c>
      <c r="G883" s="188" t="s">
        <v>3663</v>
      </c>
      <c r="I883" s="39"/>
      <c r="J883" s="136">
        <v>75</v>
      </c>
      <c r="L883" s="26"/>
      <c r="M883" s="10" t="s">
        <v>2335</v>
      </c>
      <c r="N883" s="10" t="s">
        <v>2507</v>
      </c>
      <c r="O883" s="10" t="s">
        <v>3661</v>
      </c>
      <c r="P883" s="10" t="s">
        <v>3734</v>
      </c>
      <c r="Q883" s="382" t="s">
        <v>3662</v>
      </c>
      <c r="R883" s="10">
        <v>55413</v>
      </c>
      <c r="S883" s="10">
        <v>44.987501000000002</v>
      </c>
      <c r="T883" s="10">
        <v>-93.258700000000005</v>
      </c>
      <c r="U883" s="10" t="s">
        <v>384</v>
      </c>
      <c r="W883" s="26"/>
      <c r="X883" s="10" t="s">
        <v>29</v>
      </c>
      <c r="Y883" s="10">
        <f t="shared" si="13"/>
        <v>2023</v>
      </c>
    </row>
    <row r="884" spans="1:25" x14ac:dyDescent="0.25">
      <c r="A884" s="10" t="s">
        <v>3649</v>
      </c>
      <c r="B884" s="16">
        <v>45009</v>
      </c>
      <c r="C884" s="11" t="s">
        <v>3703</v>
      </c>
      <c r="D884" s="10" t="s">
        <v>147</v>
      </c>
      <c r="E884" s="10" t="s">
        <v>131</v>
      </c>
      <c r="F884" s="11" t="s">
        <v>25</v>
      </c>
      <c r="G884" s="188" t="s">
        <v>3705</v>
      </c>
      <c r="H884" s="10" t="s">
        <v>1989</v>
      </c>
      <c r="I884" s="39">
        <v>1084000</v>
      </c>
      <c r="J884" s="26">
        <v>8</v>
      </c>
      <c r="L884" s="26">
        <v>10000</v>
      </c>
      <c r="M884" s="10" t="s">
        <v>3641</v>
      </c>
      <c r="N884" s="10" t="s">
        <v>33</v>
      </c>
      <c r="O884" s="10" t="s">
        <v>4022</v>
      </c>
      <c r="P884" s="10" t="s">
        <v>4023</v>
      </c>
      <c r="Q884" s="381" t="s">
        <v>3704</v>
      </c>
      <c r="R884" s="10">
        <v>56537</v>
      </c>
      <c r="S884" s="10">
        <v>46.293857000000003</v>
      </c>
      <c r="T884" s="10">
        <v>-96.094626000000005</v>
      </c>
      <c r="U884" s="10" t="s">
        <v>2133</v>
      </c>
      <c r="V884" s="10" t="s">
        <v>1316</v>
      </c>
      <c r="W884" s="26">
        <v>160000</v>
      </c>
      <c r="X884" s="10" t="s">
        <v>71</v>
      </c>
      <c r="Y884" s="10">
        <f t="shared" si="13"/>
        <v>2023</v>
      </c>
    </row>
    <row r="885" spans="1:25" x14ac:dyDescent="0.25">
      <c r="A885" s="10" t="s">
        <v>3649</v>
      </c>
      <c r="B885" s="16">
        <v>45014</v>
      </c>
      <c r="C885" s="11" t="s">
        <v>417</v>
      </c>
      <c r="D885" s="328" t="s">
        <v>3925</v>
      </c>
      <c r="E885" s="10" t="s">
        <v>62</v>
      </c>
      <c r="F885" s="11" t="s">
        <v>25</v>
      </c>
      <c r="G885" s="188" t="s">
        <v>4024</v>
      </c>
      <c r="H885" s="328" t="s">
        <v>3024</v>
      </c>
      <c r="I885" s="39"/>
      <c r="J885" s="136"/>
      <c r="L885" s="10">
        <v>163000</v>
      </c>
      <c r="M885" s="10" t="s">
        <v>3926</v>
      </c>
      <c r="N885" s="229" t="s">
        <v>37</v>
      </c>
      <c r="O885" s="328" t="s">
        <v>3927</v>
      </c>
      <c r="Q885" s="382"/>
      <c r="R885" s="10">
        <v>55733</v>
      </c>
      <c r="S885" s="10">
        <v>46.696275</v>
      </c>
      <c r="T885" s="10">
        <v>-92.364959999999996</v>
      </c>
      <c r="W885" s="39"/>
      <c r="X885" s="10" t="s">
        <v>65</v>
      </c>
      <c r="Y885" s="10">
        <f t="shared" si="13"/>
        <v>2023</v>
      </c>
    </row>
    <row r="886" spans="1:25" x14ac:dyDescent="0.25">
      <c r="A886" s="10" t="s">
        <v>3649</v>
      </c>
      <c r="B886" s="16">
        <v>45015</v>
      </c>
      <c r="C886" s="10" t="s">
        <v>3778</v>
      </c>
      <c r="D886" s="10" t="s">
        <v>42</v>
      </c>
      <c r="E886" s="10" t="s">
        <v>24</v>
      </c>
      <c r="F886" s="11" t="s">
        <v>25</v>
      </c>
      <c r="G886" s="188" t="s">
        <v>4025</v>
      </c>
      <c r="H886" s="10" t="s">
        <v>1989</v>
      </c>
      <c r="I886" s="27">
        <v>25505731</v>
      </c>
      <c r="J886" s="26">
        <v>44</v>
      </c>
      <c r="L886" s="26">
        <v>100000</v>
      </c>
      <c r="M886" s="10" t="s">
        <v>113</v>
      </c>
      <c r="N886" s="10" t="s">
        <v>33</v>
      </c>
      <c r="O886" s="10" t="s">
        <v>3779</v>
      </c>
      <c r="Q886" s="381" t="s">
        <v>3780</v>
      </c>
      <c r="R886" s="10">
        <v>55441</v>
      </c>
      <c r="S886" s="10">
        <v>45.010519000000002</v>
      </c>
      <c r="T886" s="10">
        <v>-93.455509000000006</v>
      </c>
      <c r="U886" s="10" t="s">
        <v>2133</v>
      </c>
      <c r="V886" s="10" t="s">
        <v>1519</v>
      </c>
      <c r="W886" s="40">
        <v>340000</v>
      </c>
      <c r="X886" s="10" t="s">
        <v>29</v>
      </c>
      <c r="Y886" s="10">
        <f t="shared" si="13"/>
        <v>2023</v>
      </c>
    </row>
    <row r="887" spans="1:25" x14ac:dyDescent="0.25">
      <c r="A887" s="10" t="s">
        <v>3649</v>
      </c>
      <c r="B887" s="16">
        <v>45016</v>
      </c>
      <c r="C887" s="10" t="s">
        <v>3664</v>
      </c>
      <c r="D887" s="10" t="s">
        <v>115</v>
      </c>
      <c r="E887" s="10" t="s">
        <v>59</v>
      </c>
      <c r="F887" s="11" t="s">
        <v>25</v>
      </c>
      <c r="G887" s="188" t="s">
        <v>3666</v>
      </c>
      <c r="H887" s="10" t="s">
        <v>26</v>
      </c>
      <c r="I887" s="39">
        <v>500000</v>
      </c>
      <c r="J887" s="26"/>
      <c r="L887" s="26">
        <v>15000</v>
      </c>
      <c r="M887" s="10" t="s">
        <v>3641</v>
      </c>
      <c r="N887" s="10" t="s">
        <v>33</v>
      </c>
      <c r="O887" s="10" t="s">
        <v>3665</v>
      </c>
      <c r="P887" s="10" t="s">
        <v>3734</v>
      </c>
      <c r="Q887" s="393" t="s">
        <v>4026</v>
      </c>
      <c r="R887" s="10">
        <v>55337</v>
      </c>
      <c r="S887" s="10">
        <v>44.730944000000001</v>
      </c>
      <c r="T887" s="10">
        <v>-93.291381000000001</v>
      </c>
      <c r="W887" s="26"/>
      <c r="X887" s="10" t="s">
        <v>29</v>
      </c>
      <c r="Y887" s="10">
        <f t="shared" si="13"/>
        <v>2023</v>
      </c>
    </row>
    <row r="888" spans="1:25" ht="16.5" x14ac:dyDescent="0.25">
      <c r="A888" s="10" t="s">
        <v>3781</v>
      </c>
      <c r="B888" s="16">
        <v>45020</v>
      </c>
      <c r="C888" s="10" t="s">
        <v>3725</v>
      </c>
      <c r="D888" s="10" t="s">
        <v>23</v>
      </c>
      <c r="E888" s="10" t="s">
        <v>24</v>
      </c>
      <c r="F888" s="11" t="s">
        <v>25</v>
      </c>
      <c r="G888" s="188" t="s">
        <v>3728</v>
      </c>
      <c r="H888" s="10" t="s">
        <v>2252</v>
      </c>
      <c r="I888" s="39">
        <v>2550000</v>
      </c>
      <c r="J888" s="26">
        <v>8</v>
      </c>
      <c r="L888" s="26">
        <f>15000</f>
        <v>15000</v>
      </c>
      <c r="M888" s="10" t="s">
        <v>1934</v>
      </c>
      <c r="N888" s="10" t="s">
        <v>33</v>
      </c>
      <c r="O888" s="10" t="s">
        <v>3726</v>
      </c>
      <c r="P888" s="10" t="s">
        <v>3734</v>
      </c>
      <c r="Q888" s="391" t="s">
        <v>3727</v>
      </c>
      <c r="R888" s="10">
        <v>55412</v>
      </c>
      <c r="S888" s="10">
        <v>45.028075000000001</v>
      </c>
      <c r="T888" s="10">
        <v>-93.284914000000001</v>
      </c>
      <c r="W888" s="40"/>
      <c r="X888" s="10" t="s">
        <v>29</v>
      </c>
      <c r="Y888" s="10">
        <f t="shared" si="13"/>
        <v>2023</v>
      </c>
    </row>
    <row r="889" spans="1:25" x14ac:dyDescent="0.25">
      <c r="A889" s="10" t="s">
        <v>3781</v>
      </c>
      <c r="B889" s="16">
        <v>45020</v>
      </c>
      <c r="C889" s="10" t="s">
        <v>3701</v>
      </c>
      <c r="D889" s="10" t="s">
        <v>174</v>
      </c>
      <c r="E889" s="10" t="s">
        <v>84</v>
      </c>
      <c r="F889" s="11" t="s">
        <v>25</v>
      </c>
      <c r="G889" s="188" t="s">
        <v>4028</v>
      </c>
      <c r="H889" s="10" t="s">
        <v>1880</v>
      </c>
      <c r="I889" s="39"/>
      <c r="J889" s="136">
        <v>1</v>
      </c>
      <c r="L889" s="26"/>
      <c r="M889" s="10" t="s">
        <v>1944</v>
      </c>
      <c r="N889" s="10" t="s">
        <v>33</v>
      </c>
      <c r="O889" s="10" t="s">
        <v>3702</v>
      </c>
      <c r="P889" s="10" t="s">
        <v>3748</v>
      </c>
      <c r="Q889" s="381" t="s">
        <v>4027</v>
      </c>
      <c r="R889" s="10">
        <v>55113</v>
      </c>
      <c r="S889" s="10">
        <v>45.011606</v>
      </c>
      <c r="T889" s="10">
        <v>-93.106486000000004</v>
      </c>
      <c r="W889" s="39"/>
      <c r="X889" s="10" t="s">
        <v>29</v>
      </c>
      <c r="Y889" s="10">
        <f t="shared" si="13"/>
        <v>2023</v>
      </c>
    </row>
    <row r="890" spans="1:25" x14ac:dyDescent="0.25">
      <c r="A890" s="10" t="s">
        <v>3781</v>
      </c>
      <c r="B890" s="384">
        <v>45023</v>
      </c>
      <c r="C890" s="10" t="s">
        <v>3450</v>
      </c>
      <c r="D890" s="10" t="s">
        <v>38</v>
      </c>
      <c r="E890" s="10" t="s">
        <v>24</v>
      </c>
      <c r="F890" s="11" t="s">
        <v>25</v>
      </c>
      <c r="G890" s="188" t="s">
        <v>3782</v>
      </c>
      <c r="H890" s="10" t="s">
        <v>1880</v>
      </c>
      <c r="I890" s="39">
        <v>3000000</v>
      </c>
      <c r="J890" s="136"/>
      <c r="L890" s="26"/>
      <c r="M890" s="10" t="s">
        <v>3641</v>
      </c>
      <c r="N890" s="10" t="s">
        <v>33</v>
      </c>
      <c r="O890" s="28" t="s">
        <v>1891</v>
      </c>
      <c r="P890" s="10" t="s">
        <v>2141</v>
      </c>
      <c r="Q890" s="10" t="s">
        <v>3452</v>
      </c>
      <c r="R890" s="10">
        <v>55420</v>
      </c>
      <c r="S890" s="10">
        <v>44.857785999999997</v>
      </c>
      <c r="T890" s="10">
        <v>-93.287079000000006</v>
      </c>
      <c r="W890" s="39"/>
      <c r="X890" s="10" t="s">
        <v>29</v>
      </c>
      <c r="Y890" s="10">
        <f t="shared" si="13"/>
        <v>2023</v>
      </c>
    </row>
    <row r="891" spans="1:25" x14ac:dyDescent="0.25">
      <c r="A891" s="10" t="s">
        <v>3781</v>
      </c>
      <c r="B891" s="384">
        <v>45023</v>
      </c>
      <c r="C891" s="10" t="s">
        <v>3097</v>
      </c>
      <c r="D891" s="10" t="s">
        <v>38</v>
      </c>
      <c r="E891" s="10" t="s">
        <v>24</v>
      </c>
      <c r="F891" s="11" t="s">
        <v>25</v>
      </c>
      <c r="G891" s="188" t="s">
        <v>4029</v>
      </c>
      <c r="H891" s="10" t="s">
        <v>1927</v>
      </c>
      <c r="I891" s="39">
        <v>1069573</v>
      </c>
      <c r="J891" s="136"/>
      <c r="L891" s="26"/>
      <c r="M891" s="10" t="s">
        <v>214</v>
      </c>
      <c r="N891" s="10" t="s">
        <v>214</v>
      </c>
      <c r="O891" s="28" t="s">
        <v>1891</v>
      </c>
      <c r="P891" s="10" t="s">
        <v>2141</v>
      </c>
      <c r="Q891" s="10" t="s">
        <v>3100</v>
      </c>
      <c r="R891" s="10">
        <v>55420</v>
      </c>
      <c r="S891" s="10">
        <v>44.842655000000001</v>
      </c>
      <c r="T891" s="10">
        <v>-93.284991000000005</v>
      </c>
      <c r="W891" s="39"/>
      <c r="X891" s="10" t="s">
        <v>29</v>
      </c>
      <c r="Y891" s="10">
        <f t="shared" si="13"/>
        <v>2023</v>
      </c>
    </row>
    <row r="892" spans="1:25" x14ac:dyDescent="0.25">
      <c r="A892" s="10" t="s">
        <v>3781</v>
      </c>
      <c r="B892" s="16">
        <v>45033</v>
      </c>
      <c r="C892" s="11" t="s">
        <v>3783</v>
      </c>
      <c r="D892" s="11" t="s">
        <v>100</v>
      </c>
      <c r="E892" s="10" t="s">
        <v>72</v>
      </c>
      <c r="F892" s="11" t="s">
        <v>25</v>
      </c>
      <c r="G892" s="188" t="s">
        <v>3784</v>
      </c>
      <c r="H892" s="10" t="s">
        <v>1989</v>
      </c>
      <c r="I892" s="39">
        <v>350000</v>
      </c>
      <c r="J892" s="136"/>
      <c r="L892" s="26"/>
      <c r="M892" s="10" t="s">
        <v>1944</v>
      </c>
      <c r="N892" s="10" t="s">
        <v>33</v>
      </c>
      <c r="O892" s="10" t="s">
        <v>3785</v>
      </c>
      <c r="P892" s="10" t="s">
        <v>3786</v>
      </c>
      <c r="Q892" s="10" t="s">
        <v>3787</v>
      </c>
      <c r="R892" s="10">
        <v>56303</v>
      </c>
      <c r="S892" s="10">
        <v>45.560004999999997</v>
      </c>
      <c r="T892" s="10">
        <v>-94.244058999999993</v>
      </c>
      <c r="W892" s="39"/>
      <c r="X892" s="10" t="s">
        <v>71</v>
      </c>
      <c r="Y892" s="10">
        <f t="shared" si="13"/>
        <v>2023</v>
      </c>
    </row>
    <row r="893" spans="1:25" x14ac:dyDescent="0.25">
      <c r="A893" s="10" t="s">
        <v>3781</v>
      </c>
      <c r="B893" s="16">
        <v>45034</v>
      </c>
      <c r="C893" s="10" t="s">
        <v>3791</v>
      </c>
      <c r="D893" s="10" t="s">
        <v>3645</v>
      </c>
      <c r="E893" s="10" t="s">
        <v>87</v>
      </c>
      <c r="F893" s="11" t="s">
        <v>25</v>
      </c>
      <c r="G893" s="188" t="s">
        <v>3795</v>
      </c>
      <c r="H893" s="10" t="s">
        <v>1989</v>
      </c>
      <c r="I893" s="39"/>
      <c r="J893" s="26">
        <v>25</v>
      </c>
      <c r="L893" s="26">
        <f>100000-78000-5000</f>
        <v>17000</v>
      </c>
      <c r="M893" s="10" t="s">
        <v>3641</v>
      </c>
      <c r="N893" s="10" t="s">
        <v>33</v>
      </c>
      <c r="O893" s="10" t="s">
        <v>3792</v>
      </c>
      <c r="P893" s="10" t="s">
        <v>3793</v>
      </c>
      <c r="Q893" s="381" t="s">
        <v>3794</v>
      </c>
      <c r="R893" s="10">
        <v>55901</v>
      </c>
      <c r="S893" s="10">
        <v>44.059460000000001</v>
      </c>
      <c r="T893" s="10">
        <v>-92.507277999999999</v>
      </c>
      <c r="W893" s="39"/>
      <c r="X893" s="10" t="s">
        <v>58</v>
      </c>
      <c r="Y893" s="10">
        <f t="shared" ref="Y893:Y954" si="14">YEAR(B893)</f>
        <v>2023</v>
      </c>
    </row>
    <row r="894" spans="1:25" x14ac:dyDescent="0.25">
      <c r="A894" s="10" t="s">
        <v>3781</v>
      </c>
      <c r="B894" s="16">
        <v>45034</v>
      </c>
      <c r="C894" s="10" t="s">
        <v>3796</v>
      </c>
      <c r="D894" s="10" t="s">
        <v>155</v>
      </c>
      <c r="E894" s="10" t="s">
        <v>84</v>
      </c>
      <c r="F894" s="11" t="s">
        <v>25</v>
      </c>
      <c r="G894" s="188" t="s">
        <v>3800</v>
      </c>
      <c r="H894" s="10" t="s">
        <v>2713</v>
      </c>
      <c r="I894" s="39">
        <v>60000000</v>
      </c>
      <c r="J894" s="136">
        <v>113</v>
      </c>
      <c r="L894" s="26">
        <v>70000</v>
      </c>
      <c r="M894" s="10" t="s">
        <v>127</v>
      </c>
      <c r="N894" s="10" t="s">
        <v>33</v>
      </c>
      <c r="O894" s="28" t="s">
        <v>3797</v>
      </c>
      <c r="Q894" s="382" t="s">
        <v>3798</v>
      </c>
      <c r="R894" s="10">
        <v>55108</v>
      </c>
      <c r="S894" s="10">
        <v>44.974930000000001</v>
      </c>
      <c r="T894" s="10">
        <v>-93.199999000000005</v>
      </c>
      <c r="U894" s="10" t="s">
        <v>2133</v>
      </c>
      <c r="V894" s="10" t="s">
        <v>3799</v>
      </c>
      <c r="W894" s="39">
        <f>800000+500000</f>
        <v>1300000</v>
      </c>
      <c r="X894" s="10" t="s">
        <v>29</v>
      </c>
      <c r="Y894" s="10">
        <f t="shared" si="14"/>
        <v>2023</v>
      </c>
    </row>
    <row r="895" spans="1:25" x14ac:dyDescent="0.25">
      <c r="A895" s="10" t="s">
        <v>3781</v>
      </c>
      <c r="B895" s="16">
        <v>45035</v>
      </c>
      <c r="C895" s="10" t="s">
        <v>4030</v>
      </c>
      <c r="D895" s="10" t="s">
        <v>280</v>
      </c>
      <c r="E895" s="10" t="s">
        <v>154</v>
      </c>
      <c r="F895" s="11" t="s">
        <v>25</v>
      </c>
      <c r="G895" s="188" t="s">
        <v>4032</v>
      </c>
      <c r="H895" s="10" t="s">
        <v>3024</v>
      </c>
      <c r="I895" s="39"/>
      <c r="J895" s="10"/>
      <c r="L895" s="26">
        <v>31120</v>
      </c>
      <c r="M895" s="10" t="s">
        <v>3641</v>
      </c>
      <c r="N895" s="10" t="s">
        <v>33</v>
      </c>
      <c r="O895" s="10" t="s">
        <v>3801</v>
      </c>
      <c r="Q895" s="393" t="s">
        <v>4031</v>
      </c>
      <c r="R895" s="10">
        <v>55449</v>
      </c>
      <c r="S895" s="10">
        <v>45.124870999999999</v>
      </c>
      <c r="T895" s="10">
        <v>-93.189707999999996</v>
      </c>
      <c r="W895" s="40"/>
      <c r="X895" s="10" t="s">
        <v>29</v>
      </c>
      <c r="Y895" s="10">
        <f t="shared" si="14"/>
        <v>2023</v>
      </c>
    </row>
    <row r="896" spans="1:25" x14ac:dyDescent="0.25">
      <c r="A896" s="10" t="s">
        <v>3781</v>
      </c>
      <c r="B896" s="16">
        <v>45035</v>
      </c>
      <c r="C896" s="10" t="s">
        <v>4033</v>
      </c>
      <c r="D896" s="10" t="s">
        <v>280</v>
      </c>
      <c r="E896" s="10" t="s">
        <v>154</v>
      </c>
      <c r="F896" s="11" t="s">
        <v>25</v>
      </c>
      <c r="G896" s="188" t="s">
        <v>4034</v>
      </c>
      <c r="H896" s="10" t="s">
        <v>1989</v>
      </c>
      <c r="I896" s="318"/>
      <c r="J896" s="26">
        <v>150</v>
      </c>
      <c r="L896" s="26">
        <v>100000</v>
      </c>
      <c r="M896" s="10" t="s">
        <v>3641</v>
      </c>
      <c r="N896" s="10" t="s">
        <v>33</v>
      </c>
      <c r="O896" s="10" t="s">
        <v>3801</v>
      </c>
      <c r="P896" s="10" t="s">
        <v>1285</v>
      </c>
      <c r="Q896" s="382" t="s">
        <v>3955</v>
      </c>
      <c r="R896" s="10">
        <v>55449</v>
      </c>
      <c r="S896" s="10">
        <v>45.124870999999999</v>
      </c>
      <c r="T896" s="10">
        <v>-93.189707999999996</v>
      </c>
      <c r="W896" s="40"/>
      <c r="X896" s="10" t="s">
        <v>29</v>
      </c>
      <c r="Y896" s="10">
        <f t="shared" si="14"/>
        <v>2023</v>
      </c>
    </row>
    <row r="897" spans="1:26" x14ac:dyDescent="0.25">
      <c r="A897" s="10" t="s">
        <v>3781</v>
      </c>
      <c r="B897" s="16">
        <v>45037</v>
      </c>
      <c r="C897" s="10" t="s">
        <v>420</v>
      </c>
      <c r="D897" s="10" t="s">
        <v>155</v>
      </c>
      <c r="E897" s="10" t="s">
        <v>84</v>
      </c>
      <c r="F897" s="11" t="s">
        <v>25</v>
      </c>
      <c r="G897" s="188" t="s">
        <v>4035</v>
      </c>
      <c r="H897" s="10" t="s">
        <v>1880</v>
      </c>
      <c r="I897" s="39"/>
      <c r="J897" s="136"/>
      <c r="L897" s="26"/>
      <c r="N897" s="10" t="s">
        <v>99</v>
      </c>
      <c r="O897" s="28" t="s">
        <v>3802</v>
      </c>
      <c r="P897" s="10" t="s">
        <v>3734</v>
      </c>
      <c r="Q897" s="382" t="s">
        <v>3803</v>
      </c>
      <c r="R897" s="10">
        <v>55109</v>
      </c>
      <c r="S897" s="10">
        <v>44.990777000000001</v>
      </c>
      <c r="T897" s="10">
        <v>-93.008421999999996</v>
      </c>
      <c r="W897" s="39"/>
      <c r="X897" s="10" t="s">
        <v>29</v>
      </c>
      <c r="Y897" s="10">
        <f t="shared" si="14"/>
        <v>2023</v>
      </c>
    </row>
    <row r="898" spans="1:26" x14ac:dyDescent="0.25">
      <c r="A898" s="10" t="s">
        <v>3781</v>
      </c>
      <c r="B898" s="394">
        <v>45042</v>
      </c>
      <c r="C898" s="395" t="s">
        <v>3805</v>
      </c>
      <c r="D898" s="396" t="s">
        <v>167</v>
      </c>
      <c r="E898" s="10" t="s">
        <v>154</v>
      </c>
      <c r="F898" s="11" t="s">
        <v>25</v>
      </c>
      <c r="G898" s="188" t="s">
        <v>3807</v>
      </c>
      <c r="H898" s="10" t="s">
        <v>1994</v>
      </c>
      <c r="I898" s="312"/>
      <c r="J898" s="310"/>
      <c r="L898" s="26">
        <v>14000</v>
      </c>
      <c r="N898" s="10" t="s">
        <v>2401</v>
      </c>
      <c r="O898" s="10" t="s">
        <v>3806</v>
      </c>
      <c r="Q898" s="383" t="s">
        <v>4036</v>
      </c>
      <c r="R898" s="10">
        <v>55421</v>
      </c>
      <c r="S898" s="10">
        <v>45.062750000000001</v>
      </c>
      <c r="T898" s="10">
        <v>-93.275000000000006</v>
      </c>
      <c r="W898" s="312"/>
      <c r="X898" s="10" t="s">
        <v>29</v>
      </c>
      <c r="Y898" s="10">
        <f t="shared" si="14"/>
        <v>2023</v>
      </c>
    </row>
    <row r="899" spans="1:26" x14ac:dyDescent="0.25">
      <c r="A899" s="10" t="s">
        <v>3781</v>
      </c>
      <c r="B899" s="394">
        <v>45042</v>
      </c>
      <c r="C899" s="434" t="s">
        <v>3808</v>
      </c>
      <c r="D899" s="439" t="s">
        <v>38</v>
      </c>
      <c r="E899" s="10" t="s">
        <v>24</v>
      </c>
      <c r="F899" s="11" t="s">
        <v>25</v>
      </c>
      <c r="G899" s="188" t="s">
        <v>4349</v>
      </c>
      <c r="H899" s="10" t="s">
        <v>1989</v>
      </c>
      <c r="I899" s="312">
        <v>525000000</v>
      </c>
      <c r="J899" s="130">
        <v>160</v>
      </c>
      <c r="L899" s="26"/>
      <c r="M899" s="10" t="s">
        <v>3488</v>
      </c>
      <c r="N899" s="10" t="s">
        <v>33</v>
      </c>
      <c r="O899" s="10" t="s">
        <v>3804</v>
      </c>
      <c r="P899" s="10" t="s">
        <v>2118</v>
      </c>
      <c r="Q899" s="382" t="s">
        <v>3809</v>
      </c>
      <c r="R899" s="10">
        <v>55425</v>
      </c>
      <c r="S899" s="10">
        <v>44.853470999999999</v>
      </c>
      <c r="T899" s="10">
        <v>-93.230999999999995</v>
      </c>
      <c r="U899" s="10" t="s">
        <v>2133</v>
      </c>
      <c r="V899" s="10" t="s">
        <v>4348</v>
      </c>
      <c r="W899" s="312">
        <f>4800000+120000000+75000000</f>
        <v>199800000</v>
      </c>
      <c r="X899" s="10" t="s">
        <v>29</v>
      </c>
      <c r="Y899" s="10">
        <f t="shared" si="14"/>
        <v>2023</v>
      </c>
      <c r="Z899" s="470"/>
    </row>
    <row r="900" spans="1:26" x14ac:dyDescent="0.25">
      <c r="A900" s="10" t="s">
        <v>3781</v>
      </c>
      <c r="B900" s="394">
        <v>45044</v>
      </c>
      <c r="C900" s="395" t="s">
        <v>3810</v>
      </c>
      <c r="D900" s="396" t="s">
        <v>54</v>
      </c>
      <c r="E900" s="10" t="s">
        <v>24</v>
      </c>
      <c r="F900" s="11" t="s">
        <v>25</v>
      </c>
      <c r="G900" s="188" t="s">
        <v>4037</v>
      </c>
      <c r="H900" s="10" t="s">
        <v>2092</v>
      </c>
      <c r="I900" s="312"/>
      <c r="J900" s="310"/>
      <c r="L900" s="26">
        <v>115000</v>
      </c>
      <c r="M900" s="10" t="s">
        <v>3693</v>
      </c>
      <c r="N900" s="10" t="s">
        <v>33</v>
      </c>
      <c r="O900" s="10" t="s">
        <v>3811</v>
      </c>
      <c r="Q900" s="397" t="s">
        <v>4245</v>
      </c>
      <c r="R900" s="10">
        <v>55445</v>
      </c>
      <c r="S900" s="10">
        <v>45.127339999999997</v>
      </c>
      <c r="T900" s="10">
        <v>-93.395070000000004</v>
      </c>
      <c r="W900" s="312"/>
      <c r="X900" s="10" t="s">
        <v>29</v>
      </c>
      <c r="Y900" s="10">
        <f t="shared" si="14"/>
        <v>2023</v>
      </c>
    </row>
    <row r="901" spans="1:26" x14ac:dyDescent="0.25">
      <c r="A901" s="10" t="s">
        <v>3781</v>
      </c>
      <c r="B901" s="394">
        <v>45048</v>
      </c>
      <c r="C901" s="395" t="s">
        <v>3041</v>
      </c>
      <c r="D901" s="396" t="s">
        <v>188</v>
      </c>
      <c r="E901" s="10" t="s">
        <v>59</v>
      </c>
      <c r="F901" s="11" t="s">
        <v>25</v>
      </c>
      <c r="G901" s="188" t="s">
        <v>4347</v>
      </c>
      <c r="H901" s="10" t="s">
        <v>1989</v>
      </c>
      <c r="I901" s="312">
        <v>76819638</v>
      </c>
      <c r="J901" s="310">
        <v>70</v>
      </c>
      <c r="L901" s="26">
        <v>90000</v>
      </c>
      <c r="M901" s="10" t="s">
        <v>2505</v>
      </c>
      <c r="N901" s="10" t="s">
        <v>33</v>
      </c>
      <c r="O901" s="10" t="s">
        <v>3812</v>
      </c>
      <c r="P901" s="10" t="s">
        <v>3734</v>
      </c>
      <c r="Q901" s="382" t="s">
        <v>466</v>
      </c>
      <c r="R901" s="10">
        <v>55068</v>
      </c>
      <c r="S901" s="10">
        <v>44.757401000000002</v>
      </c>
      <c r="T901" s="10">
        <v>-93.011330999999998</v>
      </c>
      <c r="U901" s="10" t="s">
        <v>2133</v>
      </c>
      <c r="V901" s="10" t="s">
        <v>3813</v>
      </c>
      <c r="W901" s="312">
        <f>750000+400000</f>
        <v>1150000</v>
      </c>
      <c r="X901" s="10" t="s">
        <v>29</v>
      </c>
      <c r="Y901" s="10">
        <f t="shared" si="14"/>
        <v>2023</v>
      </c>
    </row>
    <row r="902" spans="1:26" x14ac:dyDescent="0.25">
      <c r="A902" s="10" t="s">
        <v>3781</v>
      </c>
      <c r="B902" s="308">
        <v>45055</v>
      </c>
      <c r="C902" s="436" t="s">
        <v>3920</v>
      </c>
      <c r="D902" s="95" t="s">
        <v>2441</v>
      </c>
      <c r="E902" s="10" t="s">
        <v>310</v>
      </c>
      <c r="F902" s="11" t="s">
        <v>25</v>
      </c>
      <c r="G902" s="188" t="s">
        <v>3924</v>
      </c>
      <c r="H902" s="10" t="s">
        <v>1989</v>
      </c>
      <c r="I902" s="39">
        <v>9768334</v>
      </c>
      <c r="J902" s="136">
        <v>21</v>
      </c>
      <c r="L902" s="26"/>
      <c r="M902" s="10" t="s">
        <v>32</v>
      </c>
      <c r="N902" s="10" t="s">
        <v>33</v>
      </c>
      <c r="O902" s="10" t="s">
        <v>3921</v>
      </c>
      <c r="P902" s="10" t="s">
        <v>3922</v>
      </c>
      <c r="Q902" s="398" t="s">
        <v>3923</v>
      </c>
      <c r="R902" s="10">
        <v>56716</v>
      </c>
      <c r="S902" s="10">
        <v>47.753368000000002</v>
      </c>
      <c r="T902" s="10">
        <v>-96.624219999999994</v>
      </c>
      <c r="U902" s="10" t="s">
        <v>2133</v>
      </c>
      <c r="V902" s="10" t="s">
        <v>1519</v>
      </c>
      <c r="W902" s="39">
        <v>430000</v>
      </c>
      <c r="X902" s="10" t="s">
        <v>65</v>
      </c>
      <c r="Y902" s="10">
        <f t="shared" si="14"/>
        <v>2023</v>
      </c>
    </row>
    <row r="903" spans="1:26" x14ac:dyDescent="0.25">
      <c r="A903" s="10" t="s">
        <v>3781</v>
      </c>
      <c r="B903" s="425">
        <v>45056</v>
      </c>
      <c r="C903" s="95" t="s">
        <v>3814</v>
      </c>
      <c r="D903" s="95" t="s">
        <v>38</v>
      </c>
      <c r="E903" s="10" t="s">
        <v>24</v>
      </c>
      <c r="F903" s="11" t="s">
        <v>25</v>
      </c>
      <c r="G903" s="188" t="s">
        <v>4040</v>
      </c>
      <c r="H903" s="10" t="s">
        <v>1989</v>
      </c>
      <c r="I903" s="39">
        <v>2165000</v>
      </c>
      <c r="J903" s="136"/>
      <c r="L903" s="26"/>
      <c r="M903" s="10" t="s">
        <v>1944</v>
      </c>
      <c r="N903" s="10" t="s">
        <v>33</v>
      </c>
      <c r="O903" s="10" t="s">
        <v>4038</v>
      </c>
      <c r="P903" s="10" t="s">
        <v>4039</v>
      </c>
      <c r="Q903" s="10" t="s">
        <v>3815</v>
      </c>
      <c r="R903" s="10">
        <v>55438</v>
      </c>
      <c r="S903" s="10">
        <v>44.812133000000003</v>
      </c>
      <c r="T903" s="10">
        <v>-93.367316000000002</v>
      </c>
      <c r="W903" s="39"/>
      <c r="X903" s="10" t="s">
        <v>29</v>
      </c>
      <c r="Y903" s="10">
        <f t="shared" si="14"/>
        <v>2023</v>
      </c>
    </row>
    <row r="904" spans="1:26" x14ac:dyDescent="0.25">
      <c r="A904" s="10" t="s">
        <v>3781</v>
      </c>
      <c r="B904" s="16">
        <v>45058</v>
      </c>
      <c r="C904" s="97" t="s">
        <v>3776</v>
      </c>
      <c r="D904" s="11" t="s">
        <v>195</v>
      </c>
      <c r="E904" s="10" t="s">
        <v>82</v>
      </c>
      <c r="F904" s="11" t="s">
        <v>25</v>
      </c>
      <c r="G904" s="188" t="s">
        <v>4043</v>
      </c>
      <c r="H904" s="10" t="s">
        <v>1989</v>
      </c>
      <c r="I904" s="39">
        <v>7200000</v>
      </c>
      <c r="J904" s="61">
        <v>100</v>
      </c>
      <c r="L904" s="26">
        <v>60000</v>
      </c>
      <c r="N904" s="10" t="s">
        <v>266</v>
      </c>
      <c r="O904" s="10" t="s">
        <v>4041</v>
      </c>
      <c r="P904" s="10" t="s">
        <v>4042</v>
      </c>
      <c r="Q904" s="381" t="s">
        <v>156</v>
      </c>
      <c r="R904" s="10">
        <v>55021</v>
      </c>
      <c r="S904" s="10">
        <v>44.362870000000001</v>
      </c>
      <c r="T904" s="10">
        <v>-93.267455999999996</v>
      </c>
      <c r="U904" s="10" t="s">
        <v>2133</v>
      </c>
      <c r="V904" s="10" t="s">
        <v>1316</v>
      </c>
      <c r="W904" s="39">
        <v>175000</v>
      </c>
      <c r="X904" s="10" t="s">
        <v>58</v>
      </c>
      <c r="Y904" s="10">
        <f t="shared" si="14"/>
        <v>2023</v>
      </c>
    </row>
    <row r="905" spans="1:26" x14ac:dyDescent="0.25">
      <c r="A905" s="10" t="s">
        <v>3781</v>
      </c>
      <c r="B905" s="16">
        <v>45063</v>
      </c>
      <c r="C905" s="11" t="s">
        <v>3816</v>
      </c>
      <c r="D905" s="11" t="s">
        <v>260</v>
      </c>
      <c r="E905" s="10" t="s">
        <v>459</v>
      </c>
      <c r="F905" s="11" t="s">
        <v>25</v>
      </c>
      <c r="G905" s="188" t="s">
        <v>4086</v>
      </c>
      <c r="H905" s="10" t="s">
        <v>1989</v>
      </c>
      <c r="I905" s="39">
        <v>26446896</v>
      </c>
      <c r="J905" s="61">
        <v>45</v>
      </c>
      <c r="K905" s="10">
        <v>120</v>
      </c>
      <c r="L905" s="26">
        <v>140000</v>
      </c>
      <c r="M905" s="10" t="s">
        <v>3641</v>
      </c>
      <c r="N905" s="10" t="s">
        <v>33</v>
      </c>
      <c r="O905" s="28" t="s">
        <v>3777</v>
      </c>
      <c r="P905" s="10" t="s">
        <v>2118</v>
      </c>
      <c r="Q905" s="326" t="s">
        <v>4085</v>
      </c>
      <c r="R905" s="10">
        <v>55371</v>
      </c>
      <c r="S905" s="10">
        <v>45.582250000000002</v>
      </c>
      <c r="T905" s="10">
        <v>-93.595939999999999</v>
      </c>
      <c r="U905" s="10" t="s">
        <v>2133</v>
      </c>
      <c r="V905" s="10" t="s">
        <v>3856</v>
      </c>
      <c r="W905" s="39">
        <f>1800000+750000</f>
        <v>2550000</v>
      </c>
      <c r="X905" s="10" t="s">
        <v>71</v>
      </c>
      <c r="Y905" s="10">
        <f t="shared" si="14"/>
        <v>2023</v>
      </c>
    </row>
    <row r="906" spans="1:26" x14ac:dyDescent="0.25">
      <c r="A906" s="10" t="s">
        <v>3781</v>
      </c>
      <c r="B906" s="16">
        <v>45063</v>
      </c>
      <c r="C906" s="10" t="s">
        <v>4044</v>
      </c>
      <c r="D906" s="10" t="s">
        <v>312</v>
      </c>
      <c r="E906" s="10" t="s">
        <v>219</v>
      </c>
      <c r="F906" s="11" t="s">
        <v>25</v>
      </c>
      <c r="G906" s="188" t="s">
        <v>4046</v>
      </c>
      <c r="H906" s="10" t="s">
        <v>4045</v>
      </c>
      <c r="I906" s="39"/>
      <c r="J906" s="136"/>
      <c r="L906" s="26">
        <v>140000</v>
      </c>
      <c r="M906" s="10" t="s">
        <v>1944</v>
      </c>
      <c r="N906" s="10" t="s">
        <v>33</v>
      </c>
      <c r="O906" s="10" t="s">
        <v>3817</v>
      </c>
      <c r="P906" s="10" t="s">
        <v>3734</v>
      </c>
      <c r="Q906" s="381" t="s">
        <v>3818</v>
      </c>
      <c r="R906" s="10">
        <v>55125</v>
      </c>
      <c r="S906" s="10">
        <v>44.942137000000002</v>
      </c>
      <c r="T906" s="10">
        <v>-92.911486999999994</v>
      </c>
      <c r="W906" s="39"/>
      <c r="X906" s="10" t="s">
        <v>29</v>
      </c>
      <c r="Y906" s="10">
        <f t="shared" si="14"/>
        <v>2023</v>
      </c>
    </row>
    <row r="907" spans="1:26" x14ac:dyDescent="0.25">
      <c r="A907" s="10" t="s">
        <v>3781</v>
      </c>
      <c r="B907" s="16">
        <v>45082</v>
      </c>
      <c r="C907" s="10" t="s">
        <v>105</v>
      </c>
      <c r="D907" s="10" t="s">
        <v>23</v>
      </c>
      <c r="E907" s="10" t="s">
        <v>24</v>
      </c>
      <c r="F907" s="11" t="s">
        <v>25</v>
      </c>
      <c r="G907" s="188" t="s">
        <v>3821</v>
      </c>
      <c r="H907" s="10" t="s">
        <v>2466</v>
      </c>
      <c r="I907" s="39">
        <v>70000000</v>
      </c>
      <c r="J907" s="136"/>
      <c r="L907" s="26">
        <v>33000</v>
      </c>
      <c r="N907" s="10" t="s">
        <v>2194</v>
      </c>
      <c r="O907" s="10" t="s">
        <v>3819</v>
      </c>
      <c r="P907" s="10" t="s">
        <v>1285</v>
      </c>
      <c r="Q907" s="382" t="s">
        <v>3820</v>
      </c>
      <c r="R907" s="10">
        <v>55455</v>
      </c>
      <c r="S907" s="10">
        <v>44.979078999999999</v>
      </c>
      <c r="T907" s="10">
        <v>-93.225200000000001</v>
      </c>
      <c r="W907" s="39"/>
      <c r="X907" s="10" t="s">
        <v>29</v>
      </c>
      <c r="Y907" s="10">
        <f t="shared" si="14"/>
        <v>2023</v>
      </c>
    </row>
    <row r="908" spans="1:26" x14ac:dyDescent="0.25">
      <c r="A908" s="10" t="s">
        <v>3781</v>
      </c>
      <c r="B908" s="16">
        <v>45090</v>
      </c>
      <c r="C908" s="328" t="s">
        <v>3822</v>
      </c>
      <c r="D908" s="328" t="s">
        <v>3823</v>
      </c>
      <c r="E908" s="10" t="s">
        <v>203</v>
      </c>
      <c r="F908" s="11" t="s">
        <v>25</v>
      </c>
      <c r="G908" s="188" t="s">
        <v>4257</v>
      </c>
      <c r="H908" s="10" t="s">
        <v>1989</v>
      </c>
      <c r="I908" s="35">
        <v>258000000</v>
      </c>
      <c r="J908" s="323">
        <v>59</v>
      </c>
      <c r="L908" s="26">
        <v>425000</v>
      </c>
      <c r="M908" s="20" t="s">
        <v>2509</v>
      </c>
      <c r="N908" s="10" t="s">
        <v>33</v>
      </c>
      <c r="O908" s="10" t="s">
        <v>4047</v>
      </c>
      <c r="P908" s="10" t="s">
        <v>3824</v>
      </c>
      <c r="Q908" s="381" t="s">
        <v>156</v>
      </c>
      <c r="R908" s="10">
        <v>55054</v>
      </c>
      <c r="S908" s="10">
        <v>44.571055999999999</v>
      </c>
      <c r="T908" s="10">
        <v>-93.354266999999993</v>
      </c>
      <c r="U908" s="10" t="s">
        <v>2133</v>
      </c>
      <c r="V908" s="10" t="s">
        <v>4258</v>
      </c>
      <c r="W908" s="39">
        <f>800000+405000+3000000</f>
        <v>4205000</v>
      </c>
      <c r="X908" s="10" t="s">
        <v>29</v>
      </c>
      <c r="Y908" s="10">
        <f t="shared" si="14"/>
        <v>2023</v>
      </c>
    </row>
    <row r="909" spans="1:26" x14ac:dyDescent="0.25">
      <c r="A909" s="10" t="s">
        <v>3781</v>
      </c>
      <c r="B909" s="16">
        <v>45091</v>
      </c>
      <c r="C909" s="10" t="s">
        <v>2170</v>
      </c>
      <c r="D909" s="10" t="s">
        <v>42</v>
      </c>
      <c r="E909" s="10" t="s">
        <v>24</v>
      </c>
      <c r="F909" s="11" t="s">
        <v>25</v>
      </c>
      <c r="G909" s="188" t="s">
        <v>4743</v>
      </c>
      <c r="H909" s="10" t="s">
        <v>1989</v>
      </c>
      <c r="I909" s="39"/>
      <c r="J909" s="136"/>
      <c r="L909" s="26"/>
      <c r="M909" s="20" t="s">
        <v>2509</v>
      </c>
      <c r="N909" s="10" t="s">
        <v>33</v>
      </c>
      <c r="O909" s="10" t="s">
        <v>3825</v>
      </c>
      <c r="P909" s="10" t="s">
        <v>3826</v>
      </c>
      <c r="Q909" s="382" t="s">
        <v>473</v>
      </c>
      <c r="R909" s="10">
        <v>55441</v>
      </c>
      <c r="S909" s="10">
        <v>44.990468</v>
      </c>
      <c r="T909" s="10">
        <v>-93.447700999999995</v>
      </c>
      <c r="W909" s="39"/>
      <c r="X909" s="10" t="s">
        <v>29</v>
      </c>
      <c r="Y909" s="10">
        <f t="shared" si="14"/>
        <v>2023</v>
      </c>
    </row>
    <row r="910" spans="1:26" ht="15.75" x14ac:dyDescent="0.25">
      <c r="A910" s="10" t="s">
        <v>3781</v>
      </c>
      <c r="B910" s="16">
        <v>45092</v>
      </c>
      <c r="C910" s="10" t="s">
        <v>3916</v>
      </c>
      <c r="D910" s="10" t="s">
        <v>61</v>
      </c>
      <c r="E910" s="10" t="s">
        <v>62</v>
      </c>
      <c r="F910" s="11" t="s">
        <v>25</v>
      </c>
      <c r="G910" s="188" t="s">
        <v>4048</v>
      </c>
      <c r="I910" s="39">
        <v>38500000</v>
      </c>
      <c r="J910" s="136"/>
      <c r="K910" s="10">
        <v>315</v>
      </c>
      <c r="L910" s="26"/>
      <c r="M910" s="10" t="s">
        <v>3899</v>
      </c>
      <c r="N910" s="10" t="s">
        <v>33</v>
      </c>
      <c r="O910" s="319" t="s">
        <v>3917</v>
      </c>
      <c r="P910" s="10" t="s">
        <v>3918</v>
      </c>
      <c r="Q910" s="399" t="s">
        <v>3919</v>
      </c>
      <c r="R910" s="10">
        <v>55720</v>
      </c>
      <c r="S910" s="10">
        <v>46.723883000000001</v>
      </c>
      <c r="T910" s="10">
        <v>-92.470122000000003</v>
      </c>
      <c r="U910" s="10" t="s">
        <v>2133</v>
      </c>
      <c r="V910" s="10" t="s">
        <v>1519</v>
      </c>
      <c r="W910" s="39">
        <v>300000</v>
      </c>
      <c r="X910" s="10" t="s">
        <v>65</v>
      </c>
      <c r="Y910" s="10">
        <f t="shared" si="14"/>
        <v>2023</v>
      </c>
    </row>
    <row r="911" spans="1:26" x14ac:dyDescent="0.25">
      <c r="A911" s="10" t="s">
        <v>3781</v>
      </c>
      <c r="B911" s="16">
        <v>45093</v>
      </c>
      <c r="C911" s="11" t="s">
        <v>3827</v>
      </c>
      <c r="D911" s="11" t="s">
        <v>190</v>
      </c>
      <c r="E911" s="10" t="s">
        <v>191</v>
      </c>
      <c r="F911" s="11" t="s">
        <v>25</v>
      </c>
      <c r="G911" s="188" t="s">
        <v>3831</v>
      </c>
      <c r="H911" s="10" t="s">
        <v>1880</v>
      </c>
      <c r="I911" s="39">
        <v>1964400</v>
      </c>
      <c r="J911" s="61">
        <v>20</v>
      </c>
      <c r="L911" s="26"/>
      <c r="M911" s="10" t="s">
        <v>3641</v>
      </c>
      <c r="N911" s="10" t="s">
        <v>33</v>
      </c>
      <c r="O911" s="10" t="s">
        <v>3828</v>
      </c>
      <c r="P911" s="10" t="s">
        <v>3829</v>
      </c>
      <c r="Q911" s="381" t="s">
        <v>3830</v>
      </c>
      <c r="R911" s="10">
        <v>55060</v>
      </c>
      <c r="S911" s="10">
        <v>44.091684000000001</v>
      </c>
      <c r="T911" s="10">
        <v>-93.274343999999999</v>
      </c>
      <c r="U911" s="10" t="s">
        <v>2133</v>
      </c>
      <c r="V911" s="10" t="s">
        <v>1316</v>
      </c>
      <c r="W911" s="39">
        <v>175000</v>
      </c>
      <c r="X911" s="10" t="s">
        <v>58</v>
      </c>
      <c r="Y911" s="10">
        <f t="shared" si="14"/>
        <v>2023</v>
      </c>
    </row>
    <row r="912" spans="1:26" x14ac:dyDescent="0.25">
      <c r="A912" s="10" t="s">
        <v>3781</v>
      </c>
      <c r="B912" s="16">
        <v>45097</v>
      </c>
      <c r="C912" s="10" t="s">
        <v>3832</v>
      </c>
      <c r="D912" s="10" t="s">
        <v>38</v>
      </c>
      <c r="E912" s="10" t="s">
        <v>24</v>
      </c>
      <c r="F912" s="11" t="s">
        <v>25</v>
      </c>
      <c r="G912" s="188" t="s">
        <v>3833</v>
      </c>
      <c r="H912" s="10" t="s">
        <v>2713</v>
      </c>
      <c r="I912" s="39">
        <v>868766</v>
      </c>
      <c r="J912" s="136"/>
      <c r="L912" s="26"/>
      <c r="M912" s="10" t="s">
        <v>3834</v>
      </c>
      <c r="N912" s="10" t="s">
        <v>33</v>
      </c>
      <c r="O912" s="28" t="s">
        <v>1891</v>
      </c>
      <c r="P912" s="10" t="s">
        <v>2141</v>
      </c>
      <c r="Q912" s="10" t="s">
        <v>3835</v>
      </c>
      <c r="R912" s="10">
        <v>55431</v>
      </c>
      <c r="S912" s="10">
        <v>44.830869999999997</v>
      </c>
      <c r="T912" s="10">
        <v>-93.299882999999994</v>
      </c>
      <c r="W912" s="39"/>
      <c r="X912" s="10" t="s">
        <v>29</v>
      </c>
      <c r="Y912" s="10">
        <f t="shared" si="14"/>
        <v>2023</v>
      </c>
    </row>
    <row r="913" spans="1:25" x14ac:dyDescent="0.25">
      <c r="A913" s="10" t="s">
        <v>3781</v>
      </c>
      <c r="B913" s="16">
        <v>45098</v>
      </c>
      <c r="C913" s="10" t="s">
        <v>2180</v>
      </c>
      <c r="D913" s="10" t="s">
        <v>38</v>
      </c>
      <c r="E913" s="10" t="s">
        <v>24</v>
      </c>
      <c r="F913" s="11" t="s">
        <v>25</v>
      </c>
      <c r="G913" s="188" t="s">
        <v>3836</v>
      </c>
      <c r="H913" s="10" t="s">
        <v>1880</v>
      </c>
      <c r="I913" s="40">
        <v>410429</v>
      </c>
      <c r="J913" s="26"/>
      <c r="L913" s="26"/>
      <c r="M913" s="10" t="s">
        <v>2148</v>
      </c>
      <c r="N913" s="10" t="s">
        <v>51</v>
      </c>
      <c r="O913" s="28" t="s">
        <v>1891</v>
      </c>
      <c r="P913" s="10" t="s">
        <v>2141</v>
      </c>
      <c r="Q913" s="10" t="s">
        <v>2021</v>
      </c>
      <c r="R913" s="10">
        <v>55437</v>
      </c>
      <c r="S913" s="10">
        <v>44.854151999999999</v>
      </c>
      <c r="T913" s="10">
        <v>-93.357275999999999</v>
      </c>
      <c r="W913" s="40"/>
      <c r="X913" s="10" t="s">
        <v>29</v>
      </c>
      <c r="Y913" s="10">
        <f t="shared" si="14"/>
        <v>2023</v>
      </c>
    </row>
    <row r="914" spans="1:25" x14ac:dyDescent="0.25">
      <c r="A914" s="10" t="s">
        <v>3781</v>
      </c>
      <c r="B914" s="16">
        <v>45098</v>
      </c>
      <c r="C914" s="328" t="s">
        <v>3837</v>
      </c>
      <c r="D914" s="328" t="s">
        <v>3838</v>
      </c>
      <c r="E914" s="10" t="s">
        <v>72</v>
      </c>
      <c r="F914" s="11" t="s">
        <v>25</v>
      </c>
      <c r="G914" s="188" t="s">
        <v>4051</v>
      </c>
      <c r="H914" s="10" t="s">
        <v>1989</v>
      </c>
      <c r="I914" s="39">
        <v>3838500</v>
      </c>
      <c r="J914" s="136">
        <v>15</v>
      </c>
      <c r="L914" s="26">
        <v>20000</v>
      </c>
      <c r="M914" s="10" t="s">
        <v>113</v>
      </c>
      <c r="N914" s="10" t="s">
        <v>33</v>
      </c>
      <c r="O914" s="10" t="s">
        <v>4049</v>
      </c>
      <c r="P914" s="10" t="s">
        <v>4050</v>
      </c>
      <c r="Q914" s="382" t="s">
        <v>3839</v>
      </c>
      <c r="R914" s="10">
        <v>56368</v>
      </c>
      <c r="S914" s="10">
        <v>45.448895</v>
      </c>
      <c r="T914" s="10">
        <v>-94.515844000000001</v>
      </c>
      <c r="U914" s="10" t="s">
        <v>2133</v>
      </c>
      <c r="V914" s="10" t="s">
        <v>1519</v>
      </c>
      <c r="W914" s="40">
        <v>400000</v>
      </c>
      <c r="X914" s="10" t="s">
        <v>71</v>
      </c>
      <c r="Y914" s="10">
        <f t="shared" si="14"/>
        <v>2023</v>
      </c>
    </row>
    <row r="915" spans="1:25" x14ac:dyDescent="0.25">
      <c r="A915" s="10" t="s">
        <v>3781</v>
      </c>
      <c r="B915" s="16">
        <v>45099</v>
      </c>
      <c r="C915" s="11" t="s">
        <v>3840</v>
      </c>
      <c r="D915" s="11" t="s">
        <v>57</v>
      </c>
      <c r="E915" s="10" t="s">
        <v>59</v>
      </c>
      <c r="F915" s="11" t="s">
        <v>25</v>
      </c>
      <c r="G915" s="188" t="s">
        <v>4505</v>
      </c>
      <c r="H915" s="10" t="s">
        <v>3841</v>
      </c>
      <c r="I915" s="39">
        <v>6553500</v>
      </c>
      <c r="J915" s="61">
        <v>20</v>
      </c>
      <c r="K915" s="10">
        <v>21</v>
      </c>
      <c r="L915" s="26">
        <v>366000</v>
      </c>
      <c r="M915" s="20" t="s">
        <v>2509</v>
      </c>
      <c r="N915" s="10" t="s">
        <v>33</v>
      </c>
      <c r="O915" s="10" t="s">
        <v>3842</v>
      </c>
      <c r="P915" s="10" t="s">
        <v>3843</v>
      </c>
      <c r="Q915" s="382" t="s">
        <v>4506</v>
      </c>
      <c r="R915" s="10">
        <v>55044</v>
      </c>
      <c r="S915" s="10">
        <v>44.628933000000004</v>
      </c>
      <c r="T915" s="10">
        <v>-93.215734999999995</v>
      </c>
      <c r="U915" s="10" t="s">
        <v>2133</v>
      </c>
      <c r="V915" s="10" t="s">
        <v>3857</v>
      </c>
      <c r="W915" s="39">
        <f>140000+155000</f>
        <v>295000</v>
      </c>
      <c r="X915" s="10" t="s">
        <v>29</v>
      </c>
      <c r="Y915" s="10">
        <f t="shared" si="14"/>
        <v>2023</v>
      </c>
    </row>
    <row r="916" spans="1:25" x14ac:dyDescent="0.25">
      <c r="A916" s="10" t="s">
        <v>3781</v>
      </c>
      <c r="B916" s="16">
        <v>45103</v>
      </c>
      <c r="C916" s="10" t="s">
        <v>3844</v>
      </c>
      <c r="D916" s="10" t="s">
        <v>130</v>
      </c>
      <c r="E916" s="10" t="s">
        <v>131</v>
      </c>
      <c r="F916" s="11" t="s">
        <v>25</v>
      </c>
      <c r="G916" s="188" t="s">
        <v>4052</v>
      </c>
      <c r="H916" s="10" t="s">
        <v>1989</v>
      </c>
      <c r="I916" s="39">
        <v>125000000</v>
      </c>
      <c r="J916" s="136"/>
      <c r="L916" s="26"/>
      <c r="M916" s="20" t="s">
        <v>2509</v>
      </c>
      <c r="N916" s="10" t="s">
        <v>33</v>
      </c>
      <c r="O916" s="10" t="s">
        <v>3845</v>
      </c>
      <c r="P916" s="10" t="s">
        <v>1290</v>
      </c>
      <c r="Q916" s="320" t="s">
        <v>3846</v>
      </c>
      <c r="R916" s="10">
        <v>56573</v>
      </c>
      <c r="S916" s="10">
        <v>46.593629999999997</v>
      </c>
      <c r="T916" s="10">
        <v>-95.568680999999998</v>
      </c>
      <c r="W916" s="40"/>
      <c r="X916" s="10" t="s">
        <v>71</v>
      </c>
      <c r="Y916" s="10">
        <f t="shared" si="14"/>
        <v>2023</v>
      </c>
    </row>
    <row r="917" spans="1:25" x14ac:dyDescent="0.25">
      <c r="A917" s="10" t="s">
        <v>3781</v>
      </c>
      <c r="B917" s="16">
        <v>45104</v>
      </c>
      <c r="C917" s="395" t="s">
        <v>3847</v>
      </c>
      <c r="D917" s="10" t="s">
        <v>145</v>
      </c>
      <c r="E917" s="10" t="s">
        <v>146</v>
      </c>
      <c r="F917" s="11" t="s">
        <v>25</v>
      </c>
      <c r="G917" s="188" t="s">
        <v>3850</v>
      </c>
      <c r="H917" s="10" t="s">
        <v>1989</v>
      </c>
      <c r="I917" s="39"/>
      <c r="J917" s="136">
        <v>200</v>
      </c>
      <c r="L917" s="26">
        <v>32000</v>
      </c>
      <c r="M917" s="10" t="s">
        <v>3641</v>
      </c>
      <c r="N917" s="10" t="s">
        <v>33</v>
      </c>
      <c r="O917" s="10" t="s">
        <v>3848</v>
      </c>
      <c r="P917" s="10" t="s">
        <v>3460</v>
      </c>
      <c r="Q917" s="382" t="s">
        <v>3849</v>
      </c>
      <c r="R917" s="10">
        <v>55744</v>
      </c>
      <c r="S917" s="10">
        <v>47.220570000000002</v>
      </c>
      <c r="T917" s="10">
        <v>-93.507794000000004</v>
      </c>
      <c r="W917" s="39"/>
      <c r="X917" s="10" t="s">
        <v>65</v>
      </c>
      <c r="Y917" s="10">
        <f t="shared" si="14"/>
        <v>2023</v>
      </c>
    </row>
    <row r="918" spans="1:25" x14ac:dyDescent="0.25">
      <c r="A918" s="10" t="s">
        <v>3781</v>
      </c>
      <c r="B918" s="16">
        <v>45107</v>
      </c>
      <c r="C918" s="328" t="s">
        <v>3851</v>
      </c>
      <c r="D918" s="328" t="s">
        <v>309</v>
      </c>
      <c r="E918" s="10" t="s">
        <v>310</v>
      </c>
      <c r="F918" s="11" t="s">
        <v>25</v>
      </c>
      <c r="G918" s="400" t="s">
        <v>3852</v>
      </c>
      <c r="H918" s="328" t="s">
        <v>1989</v>
      </c>
      <c r="I918" s="40">
        <v>20000000</v>
      </c>
      <c r="J918" s="26">
        <v>20</v>
      </c>
      <c r="L918" s="26"/>
      <c r="M918" s="20" t="s">
        <v>2509</v>
      </c>
      <c r="N918" s="10" t="s">
        <v>33</v>
      </c>
      <c r="O918" s="10" t="s">
        <v>2118</v>
      </c>
      <c r="P918" s="10" t="s">
        <v>2118</v>
      </c>
      <c r="Q918" s="381"/>
      <c r="R918" s="10">
        <v>56542</v>
      </c>
      <c r="S918" s="10">
        <v>47.576348000000003</v>
      </c>
      <c r="T918" s="10">
        <v>-95.751414999999994</v>
      </c>
      <c r="W918" s="40"/>
      <c r="X918" s="10" t="s">
        <v>65</v>
      </c>
      <c r="Y918" s="10">
        <f t="shared" si="14"/>
        <v>2023</v>
      </c>
    </row>
    <row r="919" spans="1:25" x14ac:dyDescent="0.25">
      <c r="A919" s="10" t="s">
        <v>3858</v>
      </c>
      <c r="B919" s="16">
        <v>45121</v>
      </c>
      <c r="C919" s="433" t="s">
        <v>3859</v>
      </c>
      <c r="D919" s="328" t="s">
        <v>280</v>
      </c>
      <c r="E919" s="10" t="s">
        <v>24</v>
      </c>
      <c r="F919" s="11" t="s">
        <v>25</v>
      </c>
      <c r="G919" s="188" t="s">
        <v>3861</v>
      </c>
      <c r="H919" s="10" t="s">
        <v>3024</v>
      </c>
      <c r="I919" s="39"/>
      <c r="J919" s="136"/>
      <c r="L919" s="26"/>
      <c r="M919" s="10" t="s">
        <v>2549</v>
      </c>
      <c r="N919" s="10" t="s">
        <v>33</v>
      </c>
      <c r="O919" s="10" t="s">
        <v>3860</v>
      </c>
      <c r="P919" s="10" t="s">
        <v>2496</v>
      </c>
      <c r="Q919" s="381" t="s">
        <v>4053</v>
      </c>
      <c r="R919" s="10">
        <v>55434</v>
      </c>
      <c r="S919" s="10">
        <v>45.147359999999999</v>
      </c>
      <c r="T919" s="10">
        <v>-93.237859999999998</v>
      </c>
      <c r="W919" s="39"/>
      <c r="X919" s="10" t="s">
        <v>29</v>
      </c>
      <c r="Y919" s="10">
        <f t="shared" si="14"/>
        <v>2023</v>
      </c>
    </row>
    <row r="920" spans="1:25" x14ac:dyDescent="0.25">
      <c r="A920" s="220" t="s">
        <v>3858</v>
      </c>
      <c r="B920" s="16">
        <v>45127</v>
      </c>
      <c r="C920" s="10" t="s">
        <v>3997</v>
      </c>
      <c r="D920" s="10" t="s">
        <v>124</v>
      </c>
      <c r="E920" s="10" t="s">
        <v>154</v>
      </c>
      <c r="F920" s="11" t="s">
        <v>25</v>
      </c>
      <c r="G920" s="188" t="s">
        <v>4000</v>
      </c>
      <c r="H920" s="10" t="s">
        <v>3998</v>
      </c>
      <c r="I920" s="40"/>
      <c r="J920" s="26"/>
      <c r="L920" s="26">
        <v>80000</v>
      </c>
      <c r="M920" s="10" t="s">
        <v>67</v>
      </c>
      <c r="N920" s="10" t="s">
        <v>33</v>
      </c>
      <c r="O920" s="10" t="s">
        <v>3999</v>
      </c>
      <c r="P920" s="10" t="s">
        <v>3734</v>
      </c>
      <c r="Q920" s="382" t="s">
        <v>3901</v>
      </c>
      <c r="R920" s="10">
        <v>55369</v>
      </c>
      <c r="S920" s="10">
        <v>45.093829999999997</v>
      </c>
      <c r="T920" s="10">
        <v>-93.419179999999997</v>
      </c>
      <c r="W920" s="40"/>
      <c r="X920" s="10" t="s">
        <v>29</v>
      </c>
      <c r="Y920" s="10">
        <f t="shared" si="14"/>
        <v>2023</v>
      </c>
    </row>
    <row r="921" spans="1:25" x14ac:dyDescent="0.25">
      <c r="A921" s="10" t="s">
        <v>3858</v>
      </c>
      <c r="B921" s="394">
        <v>45132</v>
      </c>
      <c r="C921" s="401" t="s">
        <v>199</v>
      </c>
      <c r="D921" s="328" t="s">
        <v>124</v>
      </c>
      <c r="E921" s="10" t="s">
        <v>24</v>
      </c>
      <c r="F921" s="11" t="s">
        <v>25</v>
      </c>
      <c r="G921" s="188" t="s">
        <v>4503</v>
      </c>
      <c r="H921" s="328" t="s">
        <v>2713</v>
      </c>
      <c r="I921" s="312">
        <v>170000000</v>
      </c>
      <c r="J921" s="26">
        <v>177</v>
      </c>
      <c r="K921" s="10">
        <v>1100</v>
      </c>
      <c r="L921" s="26">
        <f>84000+84000</f>
        <v>168000</v>
      </c>
      <c r="M921" s="10" t="s">
        <v>1944</v>
      </c>
      <c r="N921" s="10" t="s">
        <v>33</v>
      </c>
      <c r="O921" s="28" t="s">
        <v>3862</v>
      </c>
      <c r="P921" s="10" t="s">
        <v>1285</v>
      </c>
      <c r="Q921" s="381" t="s">
        <v>3863</v>
      </c>
      <c r="R921" s="10">
        <v>55311</v>
      </c>
      <c r="S921" s="10">
        <v>45.098497999999999</v>
      </c>
      <c r="T921" s="10">
        <v>-93.441922000000005</v>
      </c>
      <c r="U921" s="10" t="s">
        <v>2133</v>
      </c>
      <c r="V921" s="10" t="s">
        <v>3864</v>
      </c>
      <c r="W921" s="312">
        <f>1750000+4250000+4500000</f>
        <v>10500000</v>
      </c>
      <c r="X921" s="10" t="s">
        <v>29</v>
      </c>
      <c r="Y921" s="10">
        <f t="shared" si="14"/>
        <v>2023</v>
      </c>
    </row>
    <row r="922" spans="1:25" x14ac:dyDescent="0.25">
      <c r="A922" s="10" t="s">
        <v>3858</v>
      </c>
      <c r="B922" s="394">
        <v>45139</v>
      </c>
      <c r="C922" s="401" t="s">
        <v>3855</v>
      </c>
      <c r="D922" s="328" t="s">
        <v>54</v>
      </c>
      <c r="E922" s="10" t="s">
        <v>24</v>
      </c>
      <c r="F922" s="11" t="s">
        <v>25</v>
      </c>
      <c r="G922" s="188" t="s">
        <v>4054</v>
      </c>
      <c r="H922" s="328" t="s">
        <v>1989</v>
      </c>
      <c r="I922" s="312">
        <v>45000000</v>
      </c>
      <c r="J922" s="136"/>
      <c r="L922" s="26"/>
      <c r="M922" s="10" t="s">
        <v>3834</v>
      </c>
      <c r="N922" s="10" t="s">
        <v>33</v>
      </c>
      <c r="O922" s="28" t="s">
        <v>3865</v>
      </c>
      <c r="Q922" s="382" t="s">
        <v>269</v>
      </c>
      <c r="R922" s="10">
        <v>55445</v>
      </c>
      <c r="S922" s="10">
        <v>45.128205000000001</v>
      </c>
      <c r="T922" s="10">
        <v>-93.379225000000005</v>
      </c>
      <c r="W922" s="312"/>
      <c r="X922" s="10" t="s">
        <v>29</v>
      </c>
      <c r="Y922" s="10">
        <f t="shared" si="14"/>
        <v>2023</v>
      </c>
    </row>
    <row r="923" spans="1:25" x14ac:dyDescent="0.25">
      <c r="A923" s="10" t="s">
        <v>3858</v>
      </c>
      <c r="B923" s="394">
        <v>45141</v>
      </c>
      <c r="C923" s="95" t="s">
        <v>4016</v>
      </c>
      <c r="D923" s="10" t="s">
        <v>38</v>
      </c>
      <c r="E923" s="10" t="s">
        <v>24</v>
      </c>
      <c r="F923" s="11" t="s">
        <v>25</v>
      </c>
      <c r="G923" s="188" t="s">
        <v>4055</v>
      </c>
      <c r="H923" s="328" t="s">
        <v>1880</v>
      </c>
      <c r="I923" s="39">
        <v>272053</v>
      </c>
      <c r="J923" s="136"/>
      <c r="L923" s="26"/>
      <c r="M923" s="10" t="s">
        <v>67</v>
      </c>
      <c r="N923" s="10" t="s">
        <v>33</v>
      </c>
      <c r="O923" s="28" t="s">
        <v>2872</v>
      </c>
      <c r="P923" s="10" t="s">
        <v>3887</v>
      </c>
      <c r="Q923" s="10" t="s">
        <v>2873</v>
      </c>
      <c r="R923" s="10">
        <v>55431</v>
      </c>
      <c r="S923" s="10">
        <v>44.835090000000001</v>
      </c>
      <c r="T923" s="10">
        <v>-93.298862</v>
      </c>
      <c r="W923" s="39"/>
      <c r="X923" s="10" t="s">
        <v>29</v>
      </c>
      <c r="Y923" s="10">
        <f t="shared" si="14"/>
        <v>2023</v>
      </c>
    </row>
    <row r="924" spans="1:25" x14ac:dyDescent="0.25">
      <c r="A924" s="10" t="s">
        <v>3781</v>
      </c>
      <c r="B924" s="308">
        <v>45142</v>
      </c>
      <c r="C924" s="220" t="s">
        <v>3866</v>
      </c>
      <c r="D924" s="328" t="s">
        <v>145</v>
      </c>
      <c r="E924" s="10" t="s">
        <v>146</v>
      </c>
      <c r="F924" s="11" t="s">
        <v>25</v>
      </c>
      <c r="G924" s="188" t="s">
        <v>4256</v>
      </c>
      <c r="H924" s="328" t="s">
        <v>3024</v>
      </c>
      <c r="I924" s="39">
        <v>55652250</v>
      </c>
      <c r="J924" s="136">
        <v>50</v>
      </c>
      <c r="K924" s="10">
        <v>83</v>
      </c>
      <c r="L924" s="26">
        <v>210000</v>
      </c>
      <c r="N924" s="10" t="s">
        <v>52</v>
      </c>
      <c r="O924" s="28" t="s">
        <v>3867</v>
      </c>
      <c r="P924" s="10" t="s">
        <v>4056</v>
      </c>
      <c r="Q924" s="10" t="s">
        <v>3868</v>
      </c>
      <c r="R924" s="10">
        <v>55744</v>
      </c>
      <c r="S924" s="10">
        <v>47.216428000000001</v>
      </c>
      <c r="T924" s="10">
        <v>-93.526953000000006</v>
      </c>
      <c r="U924" s="10" t="s">
        <v>2133</v>
      </c>
      <c r="V924" s="10" t="s">
        <v>4247</v>
      </c>
      <c r="W924" s="39">
        <f>2790000+2500000+2178210+2073572+1400000</f>
        <v>10941782</v>
      </c>
      <c r="X924" s="10" t="s">
        <v>65</v>
      </c>
      <c r="Y924" s="10">
        <f t="shared" si="14"/>
        <v>2023</v>
      </c>
    </row>
    <row r="925" spans="1:25" x14ac:dyDescent="0.25">
      <c r="A925" s="10" t="s">
        <v>3858</v>
      </c>
      <c r="B925" s="424">
        <v>45145</v>
      </c>
      <c r="C925" s="328" t="s">
        <v>3869</v>
      </c>
      <c r="D925" s="328" t="s">
        <v>246</v>
      </c>
      <c r="E925" s="20" t="s">
        <v>76</v>
      </c>
      <c r="F925" s="11" t="s">
        <v>25</v>
      </c>
      <c r="G925" s="188" t="s">
        <v>4057</v>
      </c>
      <c r="H925" s="328" t="s">
        <v>1989</v>
      </c>
      <c r="I925" s="39">
        <v>1200000</v>
      </c>
      <c r="J925" s="26"/>
      <c r="L925" s="26">
        <v>5400</v>
      </c>
      <c r="M925" s="10" t="s">
        <v>2505</v>
      </c>
      <c r="N925" s="10" t="s">
        <v>33</v>
      </c>
      <c r="O925" s="28" t="s">
        <v>3867</v>
      </c>
      <c r="Q925" s="382" t="s">
        <v>3562</v>
      </c>
      <c r="R925" s="10">
        <v>55746</v>
      </c>
      <c r="S925" s="10">
        <v>47.394854000000002</v>
      </c>
      <c r="T925" s="10">
        <v>-92.876908999999998</v>
      </c>
      <c r="W925" s="39"/>
      <c r="X925" s="10" t="s">
        <v>65</v>
      </c>
      <c r="Y925" s="10">
        <f t="shared" si="14"/>
        <v>2023</v>
      </c>
    </row>
    <row r="926" spans="1:25" x14ac:dyDescent="0.25">
      <c r="A926" s="10" t="s">
        <v>3858</v>
      </c>
      <c r="B926" s="16">
        <v>45145</v>
      </c>
      <c r="C926" s="10" t="s">
        <v>3870</v>
      </c>
      <c r="D926" s="328" t="s">
        <v>35</v>
      </c>
      <c r="E926" s="10" t="s">
        <v>24</v>
      </c>
      <c r="F926" s="11" t="s">
        <v>25</v>
      </c>
      <c r="G926" s="188" t="s">
        <v>3873</v>
      </c>
      <c r="H926" s="328" t="s">
        <v>4058</v>
      </c>
      <c r="I926" s="39"/>
      <c r="J926" s="26">
        <v>30</v>
      </c>
      <c r="L926" s="26">
        <v>27000</v>
      </c>
      <c r="M926" s="10" t="s">
        <v>1944</v>
      </c>
      <c r="N926" s="10" t="s">
        <v>33</v>
      </c>
      <c r="O926" s="28" t="s">
        <v>3871</v>
      </c>
      <c r="Q926" s="381" t="s">
        <v>3872</v>
      </c>
      <c r="R926" s="10">
        <v>55344</v>
      </c>
      <c r="S926" s="10">
        <v>44.884169999999997</v>
      </c>
      <c r="T926" s="10">
        <v>-93.405259000000001</v>
      </c>
      <c r="W926" s="39"/>
      <c r="X926" s="10" t="s">
        <v>29</v>
      </c>
      <c r="Y926" s="10">
        <f t="shared" si="14"/>
        <v>2023</v>
      </c>
    </row>
    <row r="927" spans="1:25" x14ac:dyDescent="0.25">
      <c r="A927" s="10" t="s">
        <v>3858</v>
      </c>
      <c r="B927" s="16">
        <v>45147</v>
      </c>
      <c r="C927" s="328" t="s">
        <v>3885</v>
      </c>
      <c r="D927" s="328" t="s">
        <v>362</v>
      </c>
      <c r="E927" s="10" t="s">
        <v>24</v>
      </c>
      <c r="F927" s="11" t="s">
        <v>25</v>
      </c>
      <c r="G927" s="188" t="s">
        <v>4087</v>
      </c>
      <c r="H927" s="328" t="s">
        <v>3024</v>
      </c>
      <c r="I927" s="39"/>
      <c r="J927" s="136"/>
      <c r="L927" s="26">
        <v>248000</v>
      </c>
      <c r="M927" s="10" t="s">
        <v>127</v>
      </c>
      <c r="N927" s="10" t="s">
        <v>33</v>
      </c>
      <c r="O927" s="28" t="s">
        <v>3886</v>
      </c>
      <c r="Q927" s="385" t="s">
        <v>3522</v>
      </c>
      <c r="R927" s="10">
        <v>55327</v>
      </c>
      <c r="S927" s="10">
        <v>45.166874999999997</v>
      </c>
      <c r="T927" s="10">
        <v>-93.495929000000004</v>
      </c>
      <c r="W927" s="39"/>
      <c r="X927" s="10" t="s">
        <v>29</v>
      </c>
      <c r="Y927" s="10">
        <f t="shared" si="14"/>
        <v>2023</v>
      </c>
    </row>
    <row r="928" spans="1:25" x14ac:dyDescent="0.25">
      <c r="A928" s="10" t="s">
        <v>3858</v>
      </c>
      <c r="B928" s="394">
        <v>45156</v>
      </c>
      <c r="C928" s="434" t="s">
        <v>3909</v>
      </c>
      <c r="D928" s="439" t="s">
        <v>161</v>
      </c>
      <c r="E928" s="321" t="s">
        <v>162</v>
      </c>
      <c r="F928" s="11" t="s">
        <v>25</v>
      </c>
      <c r="G928" s="402" t="s">
        <v>4059</v>
      </c>
      <c r="H928" s="10" t="s">
        <v>3910</v>
      </c>
      <c r="I928" s="312">
        <v>8500000</v>
      </c>
      <c r="J928" s="310">
        <v>13</v>
      </c>
      <c r="K928" s="10">
        <v>122</v>
      </c>
      <c r="L928" s="26"/>
      <c r="N928" s="10" t="s">
        <v>214</v>
      </c>
      <c r="O928" s="10" t="s">
        <v>156</v>
      </c>
      <c r="P928" s="10" t="s">
        <v>2118</v>
      </c>
      <c r="Q928" s="382" t="s">
        <v>3911</v>
      </c>
      <c r="R928" s="10">
        <v>56601</v>
      </c>
      <c r="S928" s="10">
        <v>47.50423</v>
      </c>
      <c r="T928" s="10">
        <v>-94.934330000000003</v>
      </c>
      <c r="U928" s="10" t="s">
        <v>2133</v>
      </c>
      <c r="V928" s="10" t="s">
        <v>3912</v>
      </c>
      <c r="W928" s="312">
        <v>1509300</v>
      </c>
      <c r="X928" s="10" t="s">
        <v>65</v>
      </c>
      <c r="Y928" s="10">
        <f t="shared" si="14"/>
        <v>2023</v>
      </c>
    </row>
    <row r="929" spans="1:25" x14ac:dyDescent="0.25">
      <c r="A929" s="10" t="s">
        <v>3858</v>
      </c>
      <c r="B929" s="16">
        <v>45167</v>
      </c>
      <c r="C929" s="328" t="s">
        <v>3881</v>
      </c>
      <c r="D929" s="328" t="s">
        <v>23</v>
      </c>
      <c r="E929" s="10" t="s">
        <v>24</v>
      </c>
      <c r="F929" s="11" t="s">
        <v>25</v>
      </c>
      <c r="G929" s="188" t="s">
        <v>3884</v>
      </c>
      <c r="H929" s="328" t="s">
        <v>1884</v>
      </c>
      <c r="I929" s="39"/>
      <c r="J929" s="136">
        <v>150</v>
      </c>
      <c r="L929" s="26">
        <v>20000</v>
      </c>
      <c r="M929" s="10" t="s">
        <v>40</v>
      </c>
      <c r="N929" s="10" t="s">
        <v>28</v>
      </c>
      <c r="O929" s="28" t="s">
        <v>3882</v>
      </c>
      <c r="Q929" s="381" t="s">
        <v>3883</v>
      </c>
      <c r="R929" s="10">
        <v>55401</v>
      </c>
      <c r="S929" s="10">
        <v>44.982748000000001</v>
      </c>
      <c r="T929" s="10">
        <v>-93.281705000000002</v>
      </c>
      <c r="W929" s="39"/>
      <c r="X929" s="10" t="s">
        <v>29</v>
      </c>
      <c r="Y929" s="10">
        <f t="shared" si="14"/>
        <v>2023</v>
      </c>
    </row>
    <row r="930" spans="1:25" ht="15.75" thickBot="1" x14ac:dyDescent="0.3">
      <c r="A930" s="10" t="s">
        <v>3858</v>
      </c>
      <c r="B930" s="308">
        <v>45168</v>
      </c>
      <c r="C930" s="433" t="s">
        <v>3878</v>
      </c>
      <c r="D930" s="95" t="s">
        <v>38</v>
      </c>
      <c r="E930" s="10" t="s">
        <v>24</v>
      </c>
      <c r="F930" s="11" t="s">
        <v>25</v>
      </c>
      <c r="G930" s="188" t="s">
        <v>4060</v>
      </c>
      <c r="H930" s="328" t="s">
        <v>2177</v>
      </c>
      <c r="I930" s="39"/>
      <c r="J930" s="136"/>
      <c r="L930" s="26">
        <v>13491</v>
      </c>
      <c r="M930" s="10" t="s">
        <v>2194</v>
      </c>
      <c r="N930" s="10" t="s">
        <v>2401</v>
      </c>
      <c r="O930" s="28" t="s">
        <v>3879</v>
      </c>
      <c r="Q930" s="381" t="s">
        <v>3880</v>
      </c>
      <c r="R930" s="10">
        <v>55435</v>
      </c>
      <c r="S930" s="10">
        <v>44.860689999999998</v>
      </c>
      <c r="T930" s="10">
        <v>-93.330609999999993</v>
      </c>
      <c r="W930" s="39"/>
      <c r="X930" s="10" t="s">
        <v>29</v>
      </c>
      <c r="Y930" s="10">
        <f t="shared" si="14"/>
        <v>2023</v>
      </c>
    </row>
    <row r="931" spans="1:25" x14ac:dyDescent="0.25">
      <c r="A931" s="10" t="s">
        <v>3858</v>
      </c>
      <c r="B931" s="16">
        <v>45170</v>
      </c>
      <c r="C931" s="11" t="s">
        <v>3892</v>
      </c>
      <c r="D931" s="328" t="s">
        <v>23</v>
      </c>
      <c r="E931" s="10" t="s">
        <v>24</v>
      </c>
      <c r="F931" s="11" t="s">
        <v>25</v>
      </c>
      <c r="G931" s="188" t="s">
        <v>4061</v>
      </c>
      <c r="H931" s="328" t="s">
        <v>2574</v>
      </c>
      <c r="I931" s="322">
        <v>5050000</v>
      </c>
      <c r="J931" s="458">
        <v>36</v>
      </c>
      <c r="K931" s="10">
        <v>127</v>
      </c>
      <c r="L931" s="26"/>
      <c r="M931" s="10" t="s">
        <v>67</v>
      </c>
      <c r="N931" s="10" t="s">
        <v>33</v>
      </c>
      <c r="O931" s="10" t="s">
        <v>3893</v>
      </c>
      <c r="P931" s="10" t="s">
        <v>3894</v>
      </c>
      <c r="Q931" s="381" t="s">
        <v>3895</v>
      </c>
      <c r="R931" s="10">
        <v>55414</v>
      </c>
      <c r="S931" s="10">
        <v>44.982745000000001</v>
      </c>
      <c r="T931" s="10">
        <v>-93.224102999999999</v>
      </c>
      <c r="U931" s="10" t="s">
        <v>2133</v>
      </c>
      <c r="V931" s="10" t="s">
        <v>1316</v>
      </c>
      <c r="W931" s="403">
        <v>175000</v>
      </c>
      <c r="X931" s="10" t="s">
        <v>29</v>
      </c>
      <c r="Y931" s="10">
        <f t="shared" si="14"/>
        <v>2023</v>
      </c>
    </row>
    <row r="932" spans="1:25" x14ac:dyDescent="0.25">
      <c r="A932" s="220" t="s">
        <v>3858</v>
      </c>
      <c r="B932" s="394">
        <v>45174</v>
      </c>
      <c r="C932" s="395" t="s">
        <v>3993</v>
      </c>
      <c r="D932" s="404" t="s">
        <v>174</v>
      </c>
      <c r="E932" s="10" t="s">
        <v>84</v>
      </c>
      <c r="F932" s="11" t="s">
        <v>25</v>
      </c>
      <c r="G932" s="188" t="s">
        <v>3996</v>
      </c>
      <c r="H932" s="10" t="s">
        <v>1927</v>
      </c>
      <c r="I932" s="312"/>
      <c r="J932" s="310"/>
      <c r="L932" s="26"/>
      <c r="M932" s="10" t="s">
        <v>1934</v>
      </c>
      <c r="N932" s="10" t="s">
        <v>33</v>
      </c>
      <c r="O932" s="10" t="s">
        <v>3994</v>
      </c>
      <c r="P932" s="10" t="s">
        <v>2496</v>
      </c>
      <c r="Q932" s="398" t="s">
        <v>3995</v>
      </c>
      <c r="R932" s="10">
        <v>55113</v>
      </c>
      <c r="S932" s="10">
        <v>45.028790000000001</v>
      </c>
      <c r="T932" s="10">
        <v>-93.197739999999996</v>
      </c>
      <c r="W932" s="312"/>
      <c r="X932" s="10" t="s">
        <v>29</v>
      </c>
      <c r="Y932" s="10">
        <f t="shared" si="14"/>
        <v>2023</v>
      </c>
    </row>
    <row r="933" spans="1:25" x14ac:dyDescent="0.25">
      <c r="A933" s="10" t="s">
        <v>3781</v>
      </c>
      <c r="B933" s="16">
        <v>45177</v>
      </c>
      <c r="C933" s="10" t="s">
        <v>3874</v>
      </c>
      <c r="D933" s="10" t="s">
        <v>188</v>
      </c>
      <c r="E933" s="10" t="s">
        <v>59</v>
      </c>
      <c r="F933" s="11" t="s">
        <v>25</v>
      </c>
      <c r="G933" s="188" t="s">
        <v>4062</v>
      </c>
      <c r="H933" s="328" t="s">
        <v>2466</v>
      </c>
      <c r="I933" s="39">
        <v>700000000</v>
      </c>
      <c r="J933" s="93">
        <v>50</v>
      </c>
      <c r="L933" s="10">
        <v>750000</v>
      </c>
      <c r="M933" s="20" t="s">
        <v>125</v>
      </c>
      <c r="N933" s="10" t="s">
        <v>51</v>
      </c>
      <c r="O933" s="28" t="s">
        <v>3875</v>
      </c>
      <c r="P933" s="10" t="s">
        <v>1290</v>
      </c>
      <c r="Q933" s="382" t="s">
        <v>3914</v>
      </c>
      <c r="R933" s="10">
        <v>55068</v>
      </c>
      <c r="S933" s="10">
        <v>44.739409999999999</v>
      </c>
      <c r="T933" s="10">
        <v>-93.125770000000003</v>
      </c>
      <c r="X933" s="10" t="s">
        <v>29</v>
      </c>
      <c r="Y933" s="10">
        <f t="shared" si="14"/>
        <v>2023</v>
      </c>
    </row>
    <row r="934" spans="1:25" x14ac:dyDescent="0.25">
      <c r="A934" s="10" t="s">
        <v>3858</v>
      </c>
      <c r="B934" s="308">
        <v>45182</v>
      </c>
      <c r="C934" s="433" t="s">
        <v>3888</v>
      </c>
      <c r="D934" s="433" t="s">
        <v>92</v>
      </c>
      <c r="E934" s="10" t="s">
        <v>84</v>
      </c>
      <c r="F934" s="11" t="s">
        <v>25</v>
      </c>
      <c r="G934" s="188" t="s">
        <v>4063</v>
      </c>
      <c r="H934" s="328" t="s">
        <v>3024</v>
      </c>
      <c r="I934" s="39"/>
      <c r="J934" s="136"/>
      <c r="L934" s="26">
        <v>110692</v>
      </c>
      <c r="M934" s="10" t="s">
        <v>3889</v>
      </c>
      <c r="N934" s="10" t="s">
        <v>104</v>
      </c>
      <c r="O934" s="10" t="s">
        <v>3890</v>
      </c>
      <c r="Q934" s="381" t="s">
        <v>3891</v>
      </c>
      <c r="R934" s="10">
        <v>55112</v>
      </c>
      <c r="S934" s="10">
        <v>45.041742999999997</v>
      </c>
      <c r="T934" s="10">
        <v>-93.193590999999998</v>
      </c>
      <c r="W934" s="39"/>
      <c r="X934" s="10" t="s">
        <v>29</v>
      </c>
      <c r="Y934" s="10">
        <f t="shared" si="14"/>
        <v>2023</v>
      </c>
    </row>
    <row r="935" spans="1:25" x14ac:dyDescent="0.25">
      <c r="A935" s="10" t="s">
        <v>3781</v>
      </c>
      <c r="B935" s="16">
        <v>45182</v>
      </c>
      <c r="C935" s="11" t="s">
        <v>3876</v>
      </c>
      <c r="D935" s="328" t="s">
        <v>293</v>
      </c>
      <c r="E935" s="10" t="s">
        <v>294</v>
      </c>
      <c r="F935" s="11" t="s">
        <v>25</v>
      </c>
      <c r="G935" s="188" t="s">
        <v>4254</v>
      </c>
      <c r="H935" s="328" t="s">
        <v>1989</v>
      </c>
      <c r="I935" s="39">
        <v>90000000</v>
      </c>
      <c r="J935" s="136">
        <v>38</v>
      </c>
      <c r="L935" s="26">
        <v>500000</v>
      </c>
      <c r="M935" s="10" t="s">
        <v>32</v>
      </c>
      <c r="N935" s="10" t="s">
        <v>33</v>
      </c>
      <c r="O935" s="10" t="s">
        <v>3877</v>
      </c>
      <c r="P935" s="10" t="s">
        <v>1285</v>
      </c>
      <c r="Q935" s="382" t="s">
        <v>3915</v>
      </c>
      <c r="R935" s="10">
        <v>56258</v>
      </c>
      <c r="S935" s="10">
        <v>44.460428999999998</v>
      </c>
      <c r="T935" s="10">
        <v>-95.785871999999998</v>
      </c>
      <c r="U935" s="10" t="s">
        <v>2133</v>
      </c>
      <c r="V935" s="10" t="s">
        <v>4255</v>
      </c>
      <c r="W935" s="39">
        <f>760000+15000000+213600000</f>
        <v>229360000</v>
      </c>
      <c r="X935" s="10" t="s">
        <v>58</v>
      </c>
      <c r="Y935" s="10">
        <f t="shared" si="14"/>
        <v>2023</v>
      </c>
    </row>
    <row r="936" spans="1:25" x14ac:dyDescent="0.25">
      <c r="A936" s="10" t="s">
        <v>3858</v>
      </c>
      <c r="B936" s="16">
        <v>45197</v>
      </c>
      <c r="C936" s="10" t="s">
        <v>3783</v>
      </c>
      <c r="D936" s="11" t="s">
        <v>100</v>
      </c>
      <c r="E936" s="10" t="s">
        <v>72</v>
      </c>
      <c r="F936" s="11" t="s">
        <v>25</v>
      </c>
      <c r="G936" s="188" t="s">
        <v>3928</v>
      </c>
      <c r="H936" s="10" t="s">
        <v>1989</v>
      </c>
      <c r="I936" s="40">
        <v>2200000</v>
      </c>
      <c r="J936" s="26"/>
      <c r="L936" s="26"/>
      <c r="M936" s="10" t="s">
        <v>1944</v>
      </c>
      <c r="N936" s="10" t="s">
        <v>33</v>
      </c>
      <c r="O936" s="28" t="s">
        <v>3929</v>
      </c>
      <c r="P936" s="10" t="s">
        <v>3786</v>
      </c>
      <c r="Q936" s="10" t="s">
        <v>3787</v>
      </c>
      <c r="R936" s="10">
        <v>56303</v>
      </c>
      <c r="S936" s="10">
        <v>45.560004999999997</v>
      </c>
      <c r="T936" s="10">
        <v>-94.244058999999993</v>
      </c>
      <c r="W936" s="40"/>
      <c r="X936" s="10" t="s">
        <v>71</v>
      </c>
      <c r="Y936" s="10">
        <f t="shared" si="14"/>
        <v>2023</v>
      </c>
    </row>
    <row r="937" spans="1:25" x14ac:dyDescent="0.25">
      <c r="A937" s="10" t="s">
        <v>3858</v>
      </c>
      <c r="B937" s="16">
        <v>45198</v>
      </c>
      <c r="C937" s="10" t="s">
        <v>3906</v>
      </c>
      <c r="D937" s="328" t="s">
        <v>124</v>
      </c>
      <c r="E937" s="10" t="s">
        <v>24</v>
      </c>
      <c r="F937" s="11" t="s">
        <v>25</v>
      </c>
      <c r="G937" s="188" t="s">
        <v>3907</v>
      </c>
      <c r="H937" s="10" t="s">
        <v>4064</v>
      </c>
      <c r="I937" s="39"/>
      <c r="J937" s="26"/>
      <c r="L937" s="26">
        <v>76775</v>
      </c>
      <c r="N937" s="10" t="s">
        <v>169</v>
      </c>
      <c r="O937" s="10" t="s">
        <v>3908</v>
      </c>
      <c r="Q937" s="382" t="s">
        <v>3901</v>
      </c>
      <c r="R937" s="10">
        <v>55369</v>
      </c>
      <c r="S937" s="10">
        <v>45.093829999999997</v>
      </c>
      <c r="T937" s="10">
        <v>-93.419179999999997</v>
      </c>
      <c r="W937" s="39"/>
      <c r="X937" s="10" t="s">
        <v>29</v>
      </c>
      <c r="Y937" s="10">
        <f t="shared" si="14"/>
        <v>2023</v>
      </c>
    </row>
    <row r="938" spans="1:25" x14ac:dyDescent="0.25">
      <c r="A938" s="10" t="s">
        <v>3858</v>
      </c>
      <c r="B938" s="16">
        <v>45198</v>
      </c>
      <c r="C938" s="328" t="s">
        <v>3902</v>
      </c>
      <c r="D938" s="328" t="s">
        <v>124</v>
      </c>
      <c r="E938" s="10" t="s">
        <v>24</v>
      </c>
      <c r="F938" s="11" t="s">
        <v>25</v>
      </c>
      <c r="G938" s="188" t="s">
        <v>3903</v>
      </c>
      <c r="H938" s="10" t="s">
        <v>3904</v>
      </c>
      <c r="I938" s="39"/>
      <c r="J938" s="136"/>
      <c r="L938" s="26">
        <v>100543</v>
      </c>
      <c r="N938" s="10" t="s">
        <v>52</v>
      </c>
      <c r="O938" s="10" t="s">
        <v>3905</v>
      </c>
      <c r="Q938" s="382" t="s">
        <v>3901</v>
      </c>
      <c r="R938" s="10">
        <v>55369</v>
      </c>
      <c r="S938" s="10">
        <v>45.093829999999997</v>
      </c>
      <c r="T938" s="10">
        <v>-93.419179999999997</v>
      </c>
      <c r="W938" s="39"/>
      <c r="X938" s="10" t="s">
        <v>29</v>
      </c>
      <c r="Y938" s="10">
        <f t="shared" si="14"/>
        <v>2023</v>
      </c>
    </row>
    <row r="939" spans="1:25" x14ac:dyDescent="0.25">
      <c r="A939" s="10" t="s">
        <v>3858</v>
      </c>
      <c r="B939" s="16">
        <v>45198</v>
      </c>
      <c r="C939" s="11" t="s">
        <v>3896</v>
      </c>
      <c r="D939" s="328" t="s">
        <v>61</v>
      </c>
      <c r="E939" s="10" t="s">
        <v>62</v>
      </c>
      <c r="F939" s="11" t="s">
        <v>25</v>
      </c>
      <c r="G939" s="188" t="s">
        <v>4066</v>
      </c>
      <c r="H939" s="328" t="s">
        <v>3024</v>
      </c>
      <c r="I939" s="39">
        <v>2688416</v>
      </c>
      <c r="J939" s="136">
        <v>11</v>
      </c>
      <c r="L939" s="26">
        <v>7000</v>
      </c>
      <c r="M939" s="10" t="s">
        <v>2417</v>
      </c>
      <c r="N939" s="10" t="s">
        <v>169</v>
      </c>
      <c r="O939" s="10" t="s">
        <v>156</v>
      </c>
      <c r="P939" s="10" t="s">
        <v>2118</v>
      </c>
      <c r="Q939" s="381" t="s">
        <v>3897</v>
      </c>
      <c r="R939" s="10">
        <v>55720</v>
      </c>
      <c r="S939" s="10">
        <v>46.721770999999997</v>
      </c>
      <c r="T939" s="10">
        <v>-92.461181999999994</v>
      </c>
      <c r="U939" s="10" t="s">
        <v>2133</v>
      </c>
      <c r="V939" s="10" t="s">
        <v>4065</v>
      </c>
      <c r="W939" s="403">
        <f>220000+154296</f>
        <v>374296</v>
      </c>
      <c r="X939" s="10" t="s">
        <v>65</v>
      </c>
      <c r="Y939" s="10">
        <f t="shared" si="14"/>
        <v>2023</v>
      </c>
    </row>
    <row r="940" spans="1:25" x14ac:dyDescent="0.25">
      <c r="A940" s="10" t="s">
        <v>3858</v>
      </c>
      <c r="B940" s="16">
        <v>45204</v>
      </c>
      <c r="C940" s="328" t="s">
        <v>3898</v>
      </c>
      <c r="D940" s="328" t="s">
        <v>124</v>
      </c>
      <c r="E940" s="10" t="s">
        <v>24</v>
      </c>
      <c r="F940" s="11" t="s">
        <v>25</v>
      </c>
      <c r="G940" s="188" t="s">
        <v>4067</v>
      </c>
      <c r="H940" s="10" t="s">
        <v>2092</v>
      </c>
      <c r="I940" s="39">
        <v>25000000</v>
      </c>
      <c r="J940" s="136"/>
      <c r="L940" s="26">
        <v>95000</v>
      </c>
      <c r="M940" s="10" t="s">
        <v>3899</v>
      </c>
      <c r="N940" s="10" t="s">
        <v>33</v>
      </c>
      <c r="O940" s="10" t="s">
        <v>3900</v>
      </c>
      <c r="Q940" s="382" t="s">
        <v>3901</v>
      </c>
      <c r="R940" s="10">
        <v>55369</v>
      </c>
      <c r="S940" s="10">
        <v>45.093829999999997</v>
      </c>
      <c r="T940" s="10">
        <v>-93.419179999999997</v>
      </c>
      <c r="W940" s="39"/>
      <c r="X940" s="10" t="s">
        <v>29</v>
      </c>
      <c r="Y940" s="10">
        <f t="shared" si="14"/>
        <v>2023</v>
      </c>
    </row>
    <row r="941" spans="1:25" x14ac:dyDescent="0.25">
      <c r="A941" s="10" t="s">
        <v>3930</v>
      </c>
      <c r="B941" s="16">
        <v>45216</v>
      </c>
      <c r="C941" s="10" t="s">
        <v>3931</v>
      </c>
      <c r="D941" s="328" t="s">
        <v>145</v>
      </c>
      <c r="E941" s="10" t="s">
        <v>146</v>
      </c>
      <c r="F941" s="11" t="s">
        <v>25</v>
      </c>
      <c r="G941" s="188" t="s">
        <v>4069</v>
      </c>
      <c r="H941" s="10" t="s">
        <v>1989</v>
      </c>
      <c r="I941" s="39">
        <v>68000000</v>
      </c>
      <c r="J941" s="136">
        <v>400</v>
      </c>
      <c r="L941" s="26">
        <v>30000</v>
      </c>
      <c r="M941" s="20" t="s">
        <v>2509</v>
      </c>
      <c r="N941" s="10" t="s">
        <v>33</v>
      </c>
      <c r="O941" s="10" t="s">
        <v>3932</v>
      </c>
      <c r="P941" s="10" t="s">
        <v>3933</v>
      </c>
      <c r="R941" s="10">
        <v>55744</v>
      </c>
      <c r="S941" s="10">
        <v>47.237166000000002</v>
      </c>
      <c r="T941" s="10">
        <v>-93.530214000000001</v>
      </c>
      <c r="U941" s="10" t="s">
        <v>2133</v>
      </c>
      <c r="V941" s="10" t="s">
        <v>4068</v>
      </c>
      <c r="W941" s="39">
        <f>10000000+2000000</f>
        <v>12000000</v>
      </c>
      <c r="X941" s="10" t="s">
        <v>65</v>
      </c>
      <c r="Y941" s="10">
        <f t="shared" si="14"/>
        <v>2023</v>
      </c>
    </row>
    <row r="942" spans="1:25" x14ac:dyDescent="0.25">
      <c r="A942" s="10" t="s">
        <v>3930</v>
      </c>
      <c r="B942" s="16">
        <v>45219</v>
      </c>
      <c r="C942" s="11" t="s">
        <v>3934</v>
      </c>
      <c r="D942" s="11" t="s">
        <v>154</v>
      </c>
      <c r="E942" s="11" t="s">
        <v>154</v>
      </c>
      <c r="F942" s="11" t="s">
        <v>25</v>
      </c>
      <c r="G942" s="188" t="s">
        <v>4746</v>
      </c>
      <c r="H942" s="11" t="s">
        <v>1989</v>
      </c>
      <c r="I942" s="39">
        <v>27000000</v>
      </c>
      <c r="J942" s="26">
        <v>141</v>
      </c>
      <c r="L942" s="26">
        <v>100000</v>
      </c>
      <c r="M942" s="10" t="s">
        <v>3579</v>
      </c>
      <c r="N942" s="10" t="s">
        <v>33</v>
      </c>
      <c r="O942" s="10" t="s">
        <v>156</v>
      </c>
      <c r="P942" s="10" t="s">
        <v>2118</v>
      </c>
      <c r="Q942" s="398" t="s">
        <v>3935</v>
      </c>
      <c r="R942" s="10">
        <v>55303</v>
      </c>
      <c r="S942" s="10">
        <v>45.201655000000002</v>
      </c>
      <c r="T942" s="10">
        <v>-93.373503999999997</v>
      </c>
      <c r="U942" s="10" t="s">
        <v>2133</v>
      </c>
      <c r="V942" s="40" t="s">
        <v>2235</v>
      </c>
      <c r="W942" s="40">
        <f>450000+175000</f>
        <v>625000</v>
      </c>
      <c r="X942" s="10" t="s">
        <v>29</v>
      </c>
      <c r="Y942" s="10">
        <f t="shared" si="14"/>
        <v>2023</v>
      </c>
    </row>
    <row r="943" spans="1:25" x14ac:dyDescent="0.25">
      <c r="A943" s="10" t="s">
        <v>3930</v>
      </c>
      <c r="B943" s="411">
        <v>45222</v>
      </c>
      <c r="C943" s="410" t="s">
        <v>4109</v>
      </c>
      <c r="D943" s="410" t="s">
        <v>207</v>
      </c>
      <c r="E943" s="410" t="s">
        <v>93</v>
      </c>
      <c r="F943" s="412" t="s">
        <v>25</v>
      </c>
      <c r="G943" s="410" t="s">
        <v>4112</v>
      </c>
      <c r="H943" s="410"/>
      <c r="I943" s="413">
        <v>778095</v>
      </c>
      <c r="J943" s="414">
        <v>60</v>
      </c>
      <c r="K943" s="410"/>
      <c r="L943" s="304"/>
      <c r="M943" s="410" t="s">
        <v>3641</v>
      </c>
      <c r="N943" s="410" t="s">
        <v>33</v>
      </c>
      <c r="O943" s="410" t="s">
        <v>156</v>
      </c>
      <c r="P943" s="410" t="s">
        <v>4110</v>
      </c>
      <c r="Q943" s="410" t="s">
        <v>4111</v>
      </c>
      <c r="R943" s="410">
        <v>55092</v>
      </c>
      <c r="S943" s="410">
        <v>45.325769000000001</v>
      </c>
      <c r="T943" s="410">
        <v>-93.001211999999995</v>
      </c>
      <c r="U943" s="410" t="s">
        <v>2133</v>
      </c>
      <c r="V943" s="410" t="s">
        <v>1669</v>
      </c>
      <c r="W943" s="305">
        <v>391213</v>
      </c>
      <c r="X943" s="410" t="s">
        <v>71</v>
      </c>
      <c r="Y943" s="10">
        <f t="shared" si="14"/>
        <v>2023</v>
      </c>
    </row>
    <row r="944" spans="1:25" x14ac:dyDescent="0.25">
      <c r="A944" s="10" t="s">
        <v>3930</v>
      </c>
      <c r="B944" s="16">
        <v>45225</v>
      </c>
      <c r="C944" s="10" t="s">
        <v>3936</v>
      </c>
      <c r="D944" s="328" t="s">
        <v>54</v>
      </c>
      <c r="E944" s="10" t="s">
        <v>24</v>
      </c>
      <c r="F944" s="11" t="s">
        <v>25</v>
      </c>
      <c r="G944" s="188" t="s">
        <v>3937</v>
      </c>
      <c r="H944" s="10" t="s">
        <v>3024</v>
      </c>
      <c r="I944" s="40">
        <v>2650000</v>
      </c>
      <c r="J944" s="26"/>
      <c r="L944" s="26">
        <v>18896</v>
      </c>
      <c r="M944" s="10" t="s">
        <v>214</v>
      </c>
      <c r="N944" s="10" t="s">
        <v>214</v>
      </c>
      <c r="O944" s="10" t="s">
        <v>3938</v>
      </c>
      <c r="P944" s="10" t="s">
        <v>1285</v>
      </c>
      <c r="Q944" s="10" t="s">
        <v>3939</v>
      </c>
      <c r="R944" s="10">
        <v>55316</v>
      </c>
      <c r="S944" s="10">
        <v>45.084803999999998</v>
      </c>
      <c r="T944" s="10">
        <v>-93.380848</v>
      </c>
      <c r="W944" s="40"/>
      <c r="X944" s="10" t="s">
        <v>29</v>
      </c>
      <c r="Y944" s="10">
        <f t="shared" si="14"/>
        <v>2023</v>
      </c>
    </row>
    <row r="945" spans="1:25" x14ac:dyDescent="0.25">
      <c r="A945" s="10" t="s">
        <v>3930</v>
      </c>
      <c r="B945" s="16">
        <v>45226</v>
      </c>
      <c r="C945" s="11" t="s">
        <v>3940</v>
      </c>
      <c r="D945" s="11" t="s">
        <v>265</v>
      </c>
      <c r="E945" s="11" t="s">
        <v>59</v>
      </c>
      <c r="F945" s="11" t="s">
        <v>25</v>
      </c>
      <c r="G945" s="188" t="s">
        <v>4350</v>
      </c>
      <c r="H945" s="10" t="s">
        <v>1989</v>
      </c>
      <c r="I945" s="40">
        <v>8328040</v>
      </c>
      <c r="J945" s="26">
        <v>23</v>
      </c>
      <c r="L945" s="26">
        <v>48000</v>
      </c>
      <c r="M945" s="10" t="s">
        <v>67</v>
      </c>
      <c r="N945" s="10" t="s">
        <v>33</v>
      </c>
      <c r="O945" s="10" t="s">
        <v>4070</v>
      </c>
      <c r="P945" s="10" t="s">
        <v>4071</v>
      </c>
      <c r="Q945" s="10" t="s">
        <v>4072</v>
      </c>
      <c r="R945" s="10">
        <v>55077</v>
      </c>
      <c r="S945" s="10">
        <v>44.828336999999998</v>
      </c>
      <c r="T945" s="10">
        <v>-93.071046999999993</v>
      </c>
      <c r="U945" s="10" t="s">
        <v>2133</v>
      </c>
      <c r="V945" s="46" t="s">
        <v>4091</v>
      </c>
      <c r="W945" s="40">
        <f>175000+345000</f>
        <v>520000</v>
      </c>
      <c r="X945" s="10" t="s">
        <v>29</v>
      </c>
      <c r="Y945" s="10">
        <f t="shared" si="14"/>
        <v>2023</v>
      </c>
    </row>
    <row r="946" spans="1:25" x14ac:dyDescent="0.25">
      <c r="A946" s="10" t="s">
        <v>3930</v>
      </c>
      <c r="B946" s="394">
        <v>45229</v>
      </c>
      <c r="C946" s="395" t="s">
        <v>3677</v>
      </c>
      <c r="D946" s="404" t="s">
        <v>38</v>
      </c>
      <c r="E946" s="396" t="s">
        <v>24</v>
      </c>
      <c r="F946" s="11" t="s">
        <v>25</v>
      </c>
      <c r="G946" s="188" t="s">
        <v>4073</v>
      </c>
      <c r="H946" s="10" t="s">
        <v>1880</v>
      </c>
      <c r="I946" s="40"/>
      <c r="J946" s="26"/>
      <c r="L946" s="26">
        <v>17880</v>
      </c>
      <c r="N946" s="10" t="s">
        <v>3436</v>
      </c>
      <c r="O946" s="10" t="s">
        <v>3942</v>
      </c>
      <c r="P946" s="10" t="s">
        <v>3734</v>
      </c>
      <c r="Q946" s="10" t="s">
        <v>3944</v>
      </c>
      <c r="R946" s="10">
        <v>55435</v>
      </c>
      <c r="S946" s="10" t="s">
        <v>3945</v>
      </c>
      <c r="T946" s="10">
        <v>-93.337980000000002</v>
      </c>
      <c r="W946" s="40"/>
      <c r="X946" s="10" t="s">
        <v>29</v>
      </c>
      <c r="Y946" s="10">
        <f t="shared" si="14"/>
        <v>2023</v>
      </c>
    </row>
    <row r="947" spans="1:25" x14ac:dyDescent="0.25">
      <c r="A947" s="10" t="s">
        <v>3930</v>
      </c>
      <c r="B947" s="394">
        <v>45229</v>
      </c>
      <c r="C947" s="395" t="s">
        <v>3677</v>
      </c>
      <c r="D947" s="404" t="s">
        <v>166</v>
      </c>
      <c r="E947" s="396" t="s">
        <v>24</v>
      </c>
      <c r="F947" s="11" t="s">
        <v>25</v>
      </c>
      <c r="G947" s="188" t="s">
        <v>4074</v>
      </c>
      <c r="H947" s="10" t="s">
        <v>1880</v>
      </c>
      <c r="I947" s="39"/>
      <c r="J947" s="26"/>
      <c r="L947" s="26">
        <v>9900</v>
      </c>
      <c r="N947" s="10" t="s">
        <v>3436</v>
      </c>
      <c r="O947" s="10" t="s">
        <v>3942</v>
      </c>
      <c r="P947" s="10" t="s">
        <v>3734</v>
      </c>
      <c r="Q947" s="10" t="s">
        <v>3946</v>
      </c>
      <c r="R947" s="10">
        <v>55430</v>
      </c>
      <c r="S947" s="10">
        <v>45.066695000000003</v>
      </c>
      <c r="T947" s="10">
        <v>-93.305165000000002</v>
      </c>
      <c r="W947" s="39"/>
      <c r="X947" s="10" t="s">
        <v>29</v>
      </c>
      <c r="Y947" s="10">
        <f t="shared" si="14"/>
        <v>2023</v>
      </c>
    </row>
    <row r="948" spans="1:25" x14ac:dyDescent="0.25">
      <c r="A948" s="10" t="s">
        <v>3930</v>
      </c>
      <c r="B948" s="394">
        <v>45229</v>
      </c>
      <c r="C948" s="395" t="s">
        <v>3677</v>
      </c>
      <c r="D948" s="404" t="s">
        <v>23</v>
      </c>
      <c r="E948" s="396" t="s">
        <v>24</v>
      </c>
      <c r="F948" s="11" t="s">
        <v>25</v>
      </c>
      <c r="G948" s="188" t="s">
        <v>4075</v>
      </c>
      <c r="H948" s="10" t="s">
        <v>1880</v>
      </c>
      <c r="I948" s="312"/>
      <c r="J948" s="136"/>
      <c r="L948" s="26">
        <v>6553</v>
      </c>
      <c r="N948" s="10" t="s">
        <v>3436</v>
      </c>
      <c r="O948" s="10" t="s">
        <v>3942</v>
      </c>
      <c r="P948" s="10" t="s">
        <v>3734</v>
      </c>
      <c r="Q948" s="10" t="s">
        <v>3949</v>
      </c>
      <c r="R948" s="10">
        <v>55402</v>
      </c>
      <c r="S948" s="10">
        <v>44.977274999999999</v>
      </c>
      <c r="T948" s="10">
        <v>-93.268749999999997</v>
      </c>
      <c r="W948" s="39"/>
      <c r="X948" s="10" t="s">
        <v>29</v>
      </c>
      <c r="Y948" s="10">
        <f t="shared" si="14"/>
        <v>2023</v>
      </c>
    </row>
    <row r="949" spans="1:25" x14ac:dyDescent="0.25">
      <c r="A949" s="10" t="s">
        <v>3930</v>
      </c>
      <c r="B949" s="405">
        <v>45229</v>
      </c>
      <c r="C949" s="406" t="s">
        <v>3941</v>
      </c>
      <c r="D949" s="387" t="s">
        <v>23</v>
      </c>
      <c r="E949" s="95" t="s">
        <v>24</v>
      </c>
      <c r="F949" s="11" t="s">
        <v>25</v>
      </c>
      <c r="G949" s="188" t="s">
        <v>4076</v>
      </c>
      <c r="H949" s="10" t="s">
        <v>1880</v>
      </c>
      <c r="I949" s="318"/>
      <c r="J949" s="26"/>
      <c r="L949" s="26">
        <v>22271</v>
      </c>
      <c r="N949" s="10" t="s">
        <v>3436</v>
      </c>
      <c r="O949" s="10" t="s">
        <v>3942</v>
      </c>
      <c r="P949" s="10" t="s">
        <v>3734</v>
      </c>
      <c r="Q949" s="10" t="s">
        <v>3943</v>
      </c>
      <c r="R949" s="10">
        <v>55408</v>
      </c>
      <c r="S949" s="10">
        <v>44.949106999999998</v>
      </c>
      <c r="T949" s="10">
        <v>-93.298681999999999</v>
      </c>
      <c r="W949" s="40"/>
      <c r="X949" s="10" t="s">
        <v>29</v>
      </c>
      <c r="Y949" s="10">
        <f t="shared" si="14"/>
        <v>2023</v>
      </c>
    </row>
    <row r="950" spans="1:25" x14ac:dyDescent="0.25">
      <c r="A950" s="10" t="s">
        <v>3930</v>
      </c>
      <c r="B950" s="308">
        <v>45229</v>
      </c>
      <c r="C950" s="95" t="s">
        <v>3941</v>
      </c>
      <c r="D950" s="433" t="s">
        <v>155</v>
      </c>
      <c r="E950" s="95" t="s">
        <v>84</v>
      </c>
      <c r="F950" s="11" t="s">
        <v>25</v>
      </c>
      <c r="G950" s="188" t="s">
        <v>4077</v>
      </c>
      <c r="H950" s="10" t="s">
        <v>1880</v>
      </c>
      <c r="I950" s="39"/>
      <c r="J950" s="26"/>
      <c r="L950" s="26">
        <v>9720</v>
      </c>
      <c r="N950" s="10" t="s">
        <v>3436</v>
      </c>
      <c r="O950" s="10" t="s">
        <v>3942</v>
      </c>
      <c r="P950" s="10" t="s">
        <v>3734</v>
      </c>
      <c r="Q950" s="10" t="s">
        <v>3947</v>
      </c>
      <c r="R950" s="10">
        <v>55101</v>
      </c>
      <c r="S950" s="10">
        <v>44.938160000000003</v>
      </c>
      <c r="T950" s="10" t="s">
        <v>3948</v>
      </c>
      <c r="W950" s="39"/>
      <c r="X950" s="10" t="s">
        <v>29</v>
      </c>
      <c r="Y950" s="10">
        <f t="shared" si="14"/>
        <v>2023</v>
      </c>
    </row>
    <row r="951" spans="1:25" x14ac:dyDescent="0.25">
      <c r="A951" s="10" t="s">
        <v>3930</v>
      </c>
      <c r="B951" s="308">
        <v>45232</v>
      </c>
      <c r="C951" s="95" t="s">
        <v>3950</v>
      </c>
      <c r="D951" s="433" t="s">
        <v>280</v>
      </c>
      <c r="E951" s="95" t="s">
        <v>154</v>
      </c>
      <c r="F951" s="11" t="s">
        <v>25</v>
      </c>
      <c r="G951" s="188" t="s">
        <v>3954</v>
      </c>
      <c r="H951" s="10" t="s">
        <v>3951</v>
      </c>
      <c r="I951" s="39"/>
      <c r="J951" s="26"/>
      <c r="L951" s="26"/>
      <c r="N951" s="10" t="s">
        <v>151</v>
      </c>
      <c r="O951" s="10" t="s">
        <v>3952</v>
      </c>
      <c r="P951" s="10" t="s">
        <v>1285</v>
      </c>
      <c r="Q951" s="10" t="s">
        <v>3953</v>
      </c>
      <c r="R951" s="10">
        <v>55449</v>
      </c>
      <c r="S951" s="10">
        <v>45.140158</v>
      </c>
      <c r="T951" s="10">
        <v>-93.229169999999996</v>
      </c>
      <c r="W951" s="40"/>
      <c r="X951" s="10" t="s">
        <v>29</v>
      </c>
      <c r="Y951" s="10">
        <f t="shared" si="14"/>
        <v>2023</v>
      </c>
    </row>
    <row r="952" spans="1:25" x14ac:dyDescent="0.25">
      <c r="A952" s="10" t="s">
        <v>3930</v>
      </c>
      <c r="B952" s="308">
        <v>45246</v>
      </c>
      <c r="C952" s="95" t="s">
        <v>3956</v>
      </c>
      <c r="D952" s="433" t="s">
        <v>115</v>
      </c>
      <c r="E952" s="10" t="s">
        <v>59</v>
      </c>
      <c r="F952" s="11" t="s">
        <v>25</v>
      </c>
      <c r="G952" s="188" t="s">
        <v>4079</v>
      </c>
      <c r="H952" s="10" t="s">
        <v>1989</v>
      </c>
      <c r="I952" s="39"/>
      <c r="J952" s="26"/>
      <c r="L952" s="26"/>
      <c r="M952" s="10" t="s">
        <v>3579</v>
      </c>
      <c r="N952" s="10" t="s">
        <v>33</v>
      </c>
      <c r="O952" s="10" t="s">
        <v>3957</v>
      </c>
      <c r="P952" s="10" t="s">
        <v>2496</v>
      </c>
      <c r="Q952" s="385" t="s">
        <v>4078</v>
      </c>
      <c r="R952" s="10">
        <v>55337</v>
      </c>
      <c r="S952" s="10">
        <v>44.787543999999997</v>
      </c>
      <c r="T952" s="10">
        <v>-93.267735000000002</v>
      </c>
      <c r="W952" s="40"/>
      <c r="X952" s="10" t="s">
        <v>29</v>
      </c>
      <c r="Y952" s="10">
        <f t="shared" si="14"/>
        <v>2023</v>
      </c>
    </row>
    <row r="953" spans="1:25" x14ac:dyDescent="0.25">
      <c r="A953" s="10" t="s">
        <v>3930</v>
      </c>
      <c r="B953" s="16">
        <v>45252</v>
      </c>
      <c r="C953" s="11" t="s">
        <v>4080</v>
      </c>
      <c r="D953" s="11" t="s">
        <v>86</v>
      </c>
      <c r="E953" s="11" t="s">
        <v>87</v>
      </c>
      <c r="F953" s="11" t="s">
        <v>25</v>
      </c>
      <c r="G953" s="188" t="s">
        <v>4083</v>
      </c>
      <c r="H953" s="11" t="s">
        <v>2574</v>
      </c>
      <c r="I953" s="39">
        <v>7335000</v>
      </c>
      <c r="J953" s="26">
        <v>22</v>
      </c>
      <c r="L953" s="26">
        <v>10000</v>
      </c>
      <c r="M953" s="10" t="s">
        <v>32</v>
      </c>
      <c r="N953" s="10" t="s">
        <v>33</v>
      </c>
      <c r="O953" s="10" t="s">
        <v>4081</v>
      </c>
      <c r="P953" s="10" t="s">
        <v>4082</v>
      </c>
      <c r="Q953" s="382" t="s">
        <v>3958</v>
      </c>
      <c r="R953" s="10">
        <v>55904</v>
      </c>
      <c r="S953" s="10">
        <v>44.019002999999998</v>
      </c>
      <c r="T953" s="10">
        <v>-92.466672000000003</v>
      </c>
      <c r="U953" s="10" t="s">
        <v>2133</v>
      </c>
      <c r="V953" s="40" t="s">
        <v>3959</v>
      </c>
      <c r="W953" s="40">
        <f>175000+440000</f>
        <v>615000</v>
      </c>
      <c r="X953" s="10" t="s">
        <v>58</v>
      </c>
      <c r="Y953" s="10">
        <f t="shared" si="14"/>
        <v>2023</v>
      </c>
    </row>
    <row r="954" spans="1:25" x14ac:dyDescent="0.25">
      <c r="A954" s="10" t="s">
        <v>3930</v>
      </c>
      <c r="B954" s="16">
        <v>45258</v>
      </c>
      <c r="C954" s="388" t="s">
        <v>3514</v>
      </c>
      <c r="D954" s="328" t="s">
        <v>343</v>
      </c>
      <c r="E954" s="10" t="s">
        <v>1818</v>
      </c>
      <c r="F954" s="11" t="s">
        <v>25</v>
      </c>
      <c r="G954" s="188" t="s">
        <v>3965</v>
      </c>
      <c r="H954" s="10" t="s">
        <v>1989</v>
      </c>
      <c r="I954" s="39"/>
      <c r="J954" s="26"/>
      <c r="L954" s="26">
        <v>50000</v>
      </c>
      <c r="M954" s="10" t="s">
        <v>2247</v>
      </c>
      <c r="N954" s="10" t="s">
        <v>33</v>
      </c>
      <c r="O954" s="10" t="s">
        <v>3964</v>
      </c>
      <c r="P954" s="10" t="s">
        <v>3460</v>
      </c>
      <c r="R954" s="10">
        <v>56621</v>
      </c>
      <c r="S954" s="10">
        <v>47.531644</v>
      </c>
      <c r="T954" s="10">
        <v>-95.377949000000001</v>
      </c>
      <c r="W954" s="39"/>
      <c r="X954" s="10" t="s">
        <v>65</v>
      </c>
      <c r="Y954" s="10">
        <f t="shared" si="14"/>
        <v>2023</v>
      </c>
    </row>
    <row r="955" spans="1:25" x14ac:dyDescent="0.25">
      <c r="A955" s="10" t="s">
        <v>3930</v>
      </c>
      <c r="B955" s="16">
        <v>45258</v>
      </c>
      <c r="C955" s="10" t="s">
        <v>2918</v>
      </c>
      <c r="D955" s="328" t="s">
        <v>86</v>
      </c>
      <c r="E955" s="10" t="s">
        <v>87</v>
      </c>
      <c r="F955" s="11" t="s">
        <v>25</v>
      </c>
      <c r="G955" s="188" t="s">
        <v>3963</v>
      </c>
      <c r="H955" s="10" t="s">
        <v>1912</v>
      </c>
      <c r="I955" s="39">
        <v>5000000000</v>
      </c>
      <c r="J955" s="26">
        <v>6000</v>
      </c>
      <c r="L955" s="26">
        <v>2400000</v>
      </c>
      <c r="M955" s="10" t="s">
        <v>3926</v>
      </c>
      <c r="N955" s="229" t="s">
        <v>37</v>
      </c>
      <c r="O955" s="10" t="s">
        <v>3960</v>
      </c>
      <c r="P955" s="10" t="s">
        <v>3961</v>
      </c>
      <c r="Q955" s="398" t="s">
        <v>3962</v>
      </c>
      <c r="R955" s="10">
        <v>55902</v>
      </c>
      <c r="S955" s="10">
        <v>44.019613</v>
      </c>
      <c r="T955" s="10">
        <v>-92.481026999999997</v>
      </c>
      <c r="W955" s="40"/>
      <c r="X955" s="10" t="s">
        <v>58</v>
      </c>
      <c r="Y955" s="10">
        <f t="shared" ref="Y955:Y1017" si="15">YEAR(B955)</f>
        <v>2023</v>
      </c>
    </row>
    <row r="956" spans="1:25" x14ac:dyDescent="0.25">
      <c r="A956" s="10" t="s">
        <v>3930</v>
      </c>
      <c r="B956" s="16">
        <v>45258</v>
      </c>
      <c r="C956" s="10" t="s">
        <v>3966</v>
      </c>
      <c r="D956" s="328" t="s">
        <v>38</v>
      </c>
      <c r="E956" s="10" t="s">
        <v>24</v>
      </c>
      <c r="F956" s="11" t="s">
        <v>25</v>
      </c>
      <c r="G956" s="188" t="s">
        <v>3970</v>
      </c>
      <c r="H956" s="10" t="s">
        <v>1884</v>
      </c>
      <c r="I956" s="39"/>
      <c r="J956" s="26"/>
      <c r="L956" s="26">
        <v>33492</v>
      </c>
      <c r="N956" s="10" t="s">
        <v>28</v>
      </c>
      <c r="O956" s="10" t="s">
        <v>3967</v>
      </c>
      <c r="P956" s="10" t="s">
        <v>3734</v>
      </c>
      <c r="Q956" s="10" t="s">
        <v>3968</v>
      </c>
      <c r="R956" s="10">
        <v>55435</v>
      </c>
      <c r="S956" s="10">
        <v>44.857709999999997</v>
      </c>
      <c r="T956" s="10" t="s">
        <v>3969</v>
      </c>
      <c r="W956" s="40"/>
      <c r="X956" s="10" t="s">
        <v>29</v>
      </c>
      <c r="Y956" s="10">
        <f t="shared" si="15"/>
        <v>2023</v>
      </c>
    </row>
    <row r="957" spans="1:25" s="46" customFormat="1" x14ac:dyDescent="0.25">
      <c r="A957" s="10" t="s">
        <v>3930</v>
      </c>
      <c r="B957" s="16">
        <v>45261</v>
      </c>
      <c r="C957" s="95" t="s">
        <v>3971</v>
      </c>
      <c r="D957" s="328" t="s">
        <v>202</v>
      </c>
      <c r="E957" s="10" t="s">
        <v>203</v>
      </c>
      <c r="F957" s="11" t="s">
        <v>25</v>
      </c>
      <c r="G957" s="188" t="s">
        <v>3974</v>
      </c>
      <c r="H957" s="10" t="s">
        <v>3024</v>
      </c>
      <c r="I957" s="39"/>
      <c r="J957" s="136">
        <v>80</v>
      </c>
      <c r="K957" s="10"/>
      <c r="L957" s="26">
        <v>365000</v>
      </c>
      <c r="M957" s="10"/>
      <c r="N957" s="10" t="s">
        <v>52</v>
      </c>
      <c r="O957" s="10" t="s">
        <v>3972</v>
      </c>
      <c r="P957" s="10" t="s">
        <v>3734</v>
      </c>
      <c r="Q957" s="10" t="s">
        <v>3973</v>
      </c>
      <c r="R957" s="10">
        <v>55379</v>
      </c>
      <c r="S957" s="10">
        <v>44.792605999999999</v>
      </c>
      <c r="T957" s="10">
        <v>-93.426365000000004</v>
      </c>
      <c r="U957" s="10"/>
      <c r="V957" s="10"/>
      <c r="W957" s="39"/>
      <c r="X957" s="10" t="s">
        <v>29</v>
      </c>
      <c r="Y957" s="10">
        <f t="shared" si="15"/>
        <v>2023</v>
      </c>
    </row>
    <row r="958" spans="1:25" s="410" customFormat="1" x14ac:dyDescent="0.25">
      <c r="A958" s="10" t="s">
        <v>3930</v>
      </c>
      <c r="B958" s="16">
        <v>45268</v>
      </c>
      <c r="C958" s="10" t="s">
        <v>3975</v>
      </c>
      <c r="D958" s="328" t="s">
        <v>35</v>
      </c>
      <c r="E958" s="10" t="s">
        <v>24</v>
      </c>
      <c r="F958" s="11" t="s">
        <v>25</v>
      </c>
      <c r="G958" s="188" t="s">
        <v>3978</v>
      </c>
      <c r="H958" s="10" t="s">
        <v>1989</v>
      </c>
      <c r="I958" s="302">
        <v>200000000</v>
      </c>
      <c r="J958" s="327">
        <v>500</v>
      </c>
      <c r="K958" s="10"/>
      <c r="L958" s="226">
        <f>345503+96344</f>
        <v>441847</v>
      </c>
      <c r="M958" s="10" t="s">
        <v>32</v>
      </c>
      <c r="N958" s="10" t="s">
        <v>33</v>
      </c>
      <c r="O958" s="28" t="s">
        <v>3976</v>
      </c>
      <c r="P958" s="10" t="s">
        <v>3734</v>
      </c>
      <c r="Q958" s="10" t="s">
        <v>3977</v>
      </c>
      <c r="R958" s="10">
        <v>55344</v>
      </c>
      <c r="S958" s="10">
        <v>44.874907999999998</v>
      </c>
      <c r="T958" s="10">
        <v>-93.411985999999999</v>
      </c>
      <c r="U958" s="10"/>
      <c r="V958" s="10"/>
      <c r="W958" s="39"/>
      <c r="X958" s="10" t="s">
        <v>29</v>
      </c>
      <c r="Y958" s="10">
        <f t="shared" si="15"/>
        <v>2023</v>
      </c>
    </row>
    <row r="959" spans="1:25" s="410" customFormat="1" x14ac:dyDescent="0.25">
      <c r="A959" s="10" t="s">
        <v>3930</v>
      </c>
      <c r="B959" s="411">
        <v>45275</v>
      </c>
      <c r="C959" s="415" t="s">
        <v>4113</v>
      </c>
      <c r="D959" s="415" t="s">
        <v>35</v>
      </c>
      <c r="E959" s="410" t="s">
        <v>24</v>
      </c>
      <c r="F959" s="412" t="s">
        <v>25</v>
      </c>
      <c r="G959" s="410" t="s">
        <v>4116</v>
      </c>
      <c r="H959" s="410" t="s">
        <v>1989</v>
      </c>
      <c r="I959" s="307">
        <v>5149795</v>
      </c>
      <c r="J959" s="414">
        <v>23</v>
      </c>
      <c r="L959" s="304">
        <v>7000</v>
      </c>
      <c r="M959" s="410" t="s">
        <v>3641</v>
      </c>
      <c r="N959" s="410" t="s">
        <v>4114</v>
      </c>
      <c r="O959" s="410" t="s">
        <v>156</v>
      </c>
      <c r="P959" s="410" t="s">
        <v>2118</v>
      </c>
      <c r="Q959" s="410" t="s">
        <v>148</v>
      </c>
      <c r="R959" s="410">
        <v>55344</v>
      </c>
      <c r="S959" s="410">
        <v>44.866993000000001</v>
      </c>
      <c r="T959" s="410">
        <v>-93.422501999999994</v>
      </c>
      <c r="U959" s="410" t="s">
        <v>2133</v>
      </c>
      <c r="V959" s="410" t="s">
        <v>4115</v>
      </c>
      <c r="W959" s="305"/>
      <c r="X959" s="410" t="s">
        <v>29</v>
      </c>
      <c r="Y959" s="10">
        <f t="shared" si="15"/>
        <v>2023</v>
      </c>
    </row>
    <row r="960" spans="1:25" s="410" customFormat="1" x14ac:dyDescent="0.25">
      <c r="A960" s="10" t="s">
        <v>3930</v>
      </c>
      <c r="B960" s="411">
        <v>45278</v>
      </c>
      <c r="C960" s="410" t="s">
        <v>4117</v>
      </c>
      <c r="D960" s="410" t="s">
        <v>280</v>
      </c>
      <c r="E960" s="410" t="s">
        <v>154</v>
      </c>
      <c r="F960" s="412" t="s">
        <v>25</v>
      </c>
      <c r="G960" s="410" t="s">
        <v>4122</v>
      </c>
      <c r="H960" s="410" t="s">
        <v>1989</v>
      </c>
      <c r="I960" s="307">
        <f>395990+627998</f>
        <v>1023988</v>
      </c>
      <c r="J960" s="419">
        <v>14</v>
      </c>
      <c r="L960" s="304"/>
      <c r="M960" s="410" t="s">
        <v>1928</v>
      </c>
      <c r="N960" s="410" t="s">
        <v>33</v>
      </c>
      <c r="O960" s="303" t="s">
        <v>4118</v>
      </c>
      <c r="P960" s="410" t="s">
        <v>4119</v>
      </c>
      <c r="Q960" s="410" t="s">
        <v>4120</v>
      </c>
      <c r="R960" s="410">
        <v>55449</v>
      </c>
      <c r="S960" s="410">
        <v>45.124870999999999</v>
      </c>
      <c r="T960" s="410">
        <v>-93.189707999999996</v>
      </c>
      <c r="U960" s="410" t="s">
        <v>2133</v>
      </c>
      <c r="V960" s="410" t="s">
        <v>4121</v>
      </c>
      <c r="W960" s="462">
        <v>304000</v>
      </c>
      <c r="X960" s="410" t="s">
        <v>29</v>
      </c>
      <c r="Y960" s="10">
        <f t="shared" si="15"/>
        <v>2023</v>
      </c>
    </row>
    <row r="961" spans="1:25" s="410" customFormat="1" ht="15.75" thickBot="1" x14ac:dyDescent="0.3">
      <c r="A961" s="10" t="s">
        <v>3930</v>
      </c>
      <c r="B961" s="411">
        <v>45288</v>
      </c>
      <c r="C961" s="410" t="s">
        <v>4123</v>
      </c>
      <c r="D961" s="410" t="s">
        <v>260</v>
      </c>
      <c r="E961" s="410" t="s">
        <v>91</v>
      </c>
      <c r="F961" s="412" t="s">
        <v>25</v>
      </c>
      <c r="G961" s="410" t="s">
        <v>4128</v>
      </c>
      <c r="H961" s="410" t="s">
        <v>1989</v>
      </c>
      <c r="I961" s="332">
        <v>2650000</v>
      </c>
      <c r="J961" s="416">
        <v>32</v>
      </c>
      <c r="L961" s="304"/>
      <c r="M961" s="410" t="s">
        <v>2247</v>
      </c>
      <c r="N961" s="410" t="s">
        <v>33</v>
      </c>
      <c r="O961" s="410" t="s">
        <v>4124</v>
      </c>
      <c r="P961" s="410" t="s">
        <v>4125</v>
      </c>
      <c r="Q961" s="410" t="s">
        <v>4126</v>
      </c>
      <c r="R961" s="410">
        <v>55371</v>
      </c>
      <c r="S961" s="410">
        <v>45.553728</v>
      </c>
      <c r="T961" s="410">
        <v>-93.594196999999994</v>
      </c>
      <c r="U961" s="410" t="s">
        <v>2133</v>
      </c>
      <c r="V961" s="410" t="s">
        <v>4127</v>
      </c>
      <c r="W961" s="332"/>
      <c r="X961" s="410" t="s">
        <v>71</v>
      </c>
      <c r="Y961" s="10">
        <f t="shared" si="15"/>
        <v>2023</v>
      </c>
    </row>
    <row r="962" spans="1:25" s="410" customFormat="1" x14ac:dyDescent="0.25">
      <c r="A962" s="10" t="s">
        <v>3930</v>
      </c>
      <c r="B962" s="384">
        <v>45289</v>
      </c>
      <c r="C962" s="10" t="s">
        <v>3742</v>
      </c>
      <c r="D962" s="10" t="s">
        <v>38</v>
      </c>
      <c r="E962" s="10" t="s">
        <v>24</v>
      </c>
      <c r="F962" s="11" t="s">
        <v>25</v>
      </c>
      <c r="G962" s="188" t="s">
        <v>3989</v>
      </c>
      <c r="H962" s="10" t="s">
        <v>1880</v>
      </c>
      <c r="I962" s="39">
        <v>700000</v>
      </c>
      <c r="J962" s="26"/>
      <c r="K962" s="10"/>
      <c r="L962" s="26"/>
      <c r="M962" s="10" t="s">
        <v>113</v>
      </c>
      <c r="N962" s="10" t="s">
        <v>33</v>
      </c>
      <c r="O962" s="10" t="s">
        <v>2872</v>
      </c>
      <c r="P962" s="10" t="s">
        <v>2141</v>
      </c>
      <c r="Q962" s="10" t="s">
        <v>3743</v>
      </c>
      <c r="R962" s="10">
        <v>55431</v>
      </c>
      <c r="S962" s="10">
        <v>44.843409000000001</v>
      </c>
      <c r="T962" s="10">
        <v>-93.312070000000006</v>
      </c>
      <c r="U962" s="10"/>
      <c r="V962" s="10"/>
      <c r="W962" s="26"/>
      <c r="X962" s="10" t="s">
        <v>29</v>
      </c>
      <c r="Y962" s="10">
        <f t="shared" si="15"/>
        <v>2023</v>
      </c>
    </row>
    <row r="963" spans="1:25" s="410" customFormat="1" x14ac:dyDescent="0.25">
      <c r="A963" s="10" t="s">
        <v>4129</v>
      </c>
      <c r="B963" s="411">
        <v>45295</v>
      </c>
      <c r="C963" s="410" t="s">
        <v>4130</v>
      </c>
      <c r="D963" s="410" t="s">
        <v>23</v>
      </c>
      <c r="E963" s="410" t="s">
        <v>24</v>
      </c>
      <c r="F963" s="412" t="s">
        <v>25</v>
      </c>
      <c r="G963" s="410" t="s">
        <v>4131</v>
      </c>
      <c r="H963" s="410" t="s">
        <v>1880</v>
      </c>
      <c r="I963" s="305"/>
      <c r="J963" s="304"/>
      <c r="L963" s="304">
        <v>9000</v>
      </c>
      <c r="N963" s="410" t="s">
        <v>4132</v>
      </c>
      <c r="O963" s="410" t="s">
        <v>4133</v>
      </c>
      <c r="P963" s="410" t="s">
        <v>3432</v>
      </c>
      <c r="Q963" s="410" t="s">
        <v>4134</v>
      </c>
      <c r="R963" s="410">
        <v>55403</v>
      </c>
      <c r="S963" s="410">
        <v>44.979579999999999</v>
      </c>
      <c r="T963" s="410">
        <v>-93.276090999999994</v>
      </c>
      <c r="X963" s="410" t="s">
        <v>29</v>
      </c>
      <c r="Y963" s="10">
        <f t="shared" si="15"/>
        <v>2024</v>
      </c>
    </row>
    <row r="964" spans="1:25" s="410" customFormat="1" x14ac:dyDescent="0.25">
      <c r="A964" s="10" t="s">
        <v>4129</v>
      </c>
      <c r="B964" s="411">
        <v>45300</v>
      </c>
      <c r="C964" s="410" t="s">
        <v>4135</v>
      </c>
      <c r="D964" s="410" t="s">
        <v>23</v>
      </c>
      <c r="E964" s="410" t="s">
        <v>24</v>
      </c>
      <c r="F964" s="412" t="s">
        <v>25</v>
      </c>
      <c r="G964" s="410" t="s">
        <v>4138</v>
      </c>
      <c r="H964" s="410" t="s">
        <v>3024</v>
      </c>
      <c r="I964" s="307">
        <v>1000000</v>
      </c>
      <c r="J964" s="304"/>
      <c r="L964" s="304">
        <v>9000</v>
      </c>
      <c r="M964" s="410" t="s">
        <v>1896</v>
      </c>
      <c r="N964" s="410" t="s">
        <v>33</v>
      </c>
      <c r="O964" s="410" t="s">
        <v>4136</v>
      </c>
      <c r="P964" s="410" t="s">
        <v>3432</v>
      </c>
      <c r="Q964" s="410" t="s">
        <v>4137</v>
      </c>
      <c r="R964" s="410">
        <v>55405</v>
      </c>
      <c r="S964" s="410">
        <v>44.980955000000002</v>
      </c>
      <c r="T964" s="410">
        <v>-93.283832000000004</v>
      </c>
      <c r="X964" s="410" t="s">
        <v>29</v>
      </c>
      <c r="Y964" s="10">
        <f t="shared" si="15"/>
        <v>2024</v>
      </c>
    </row>
    <row r="965" spans="1:25" s="410" customFormat="1" x14ac:dyDescent="0.25">
      <c r="A965" s="10" t="s">
        <v>4129</v>
      </c>
      <c r="B965" s="411">
        <v>45300</v>
      </c>
      <c r="C965" s="417" t="s">
        <v>4139</v>
      </c>
      <c r="D965" s="410" t="s">
        <v>102</v>
      </c>
      <c r="E965" s="410" t="s">
        <v>59</v>
      </c>
      <c r="F965" s="412" t="s">
        <v>25</v>
      </c>
      <c r="G965" s="410" t="s">
        <v>4142</v>
      </c>
      <c r="H965" s="410" t="s">
        <v>2092</v>
      </c>
      <c r="I965" s="333"/>
      <c r="J965" s="306"/>
      <c r="L965" s="304">
        <v>32000</v>
      </c>
      <c r="M965" s="410" t="s">
        <v>1944</v>
      </c>
      <c r="N965" s="410" t="s">
        <v>33</v>
      </c>
      <c r="O965" s="410" t="s">
        <v>4140</v>
      </c>
      <c r="P965" s="410" t="s">
        <v>3432</v>
      </c>
      <c r="Q965" s="410" t="s">
        <v>4141</v>
      </c>
      <c r="R965" s="410">
        <v>55121</v>
      </c>
      <c r="S965" s="410">
        <v>44.858038000000001</v>
      </c>
      <c r="T965" s="410">
        <v>-93.125275000000002</v>
      </c>
      <c r="X965" s="410" t="s">
        <v>29</v>
      </c>
      <c r="Y965" s="10">
        <f t="shared" si="15"/>
        <v>2024</v>
      </c>
    </row>
    <row r="966" spans="1:25" s="410" customFormat="1" x14ac:dyDescent="0.25">
      <c r="A966" s="10" t="s">
        <v>4129</v>
      </c>
      <c r="B966" s="411">
        <v>45302</v>
      </c>
      <c r="C966" s="410" t="s">
        <v>4143</v>
      </c>
      <c r="D966" s="410" t="s">
        <v>42</v>
      </c>
      <c r="E966" s="410" t="s">
        <v>24</v>
      </c>
      <c r="F966" s="412" t="s">
        <v>25</v>
      </c>
      <c r="G966" s="410" t="s">
        <v>4146</v>
      </c>
      <c r="H966" s="410" t="s">
        <v>1989</v>
      </c>
      <c r="I966" s="305"/>
      <c r="J966" s="304"/>
      <c r="L966" s="304">
        <v>74867</v>
      </c>
      <c r="M966" s="410" t="s">
        <v>2689</v>
      </c>
      <c r="N966" s="410" t="s">
        <v>33</v>
      </c>
      <c r="O966" s="410" t="s">
        <v>4144</v>
      </c>
      <c r="P966" s="410" t="s">
        <v>1285</v>
      </c>
      <c r="Q966" s="410" t="s">
        <v>4145</v>
      </c>
      <c r="R966" s="410">
        <v>55447</v>
      </c>
      <c r="S966" s="410">
        <v>45.010776999999997</v>
      </c>
      <c r="T966" s="410">
        <v>-93.475179999999995</v>
      </c>
      <c r="X966" s="410" t="s">
        <v>29</v>
      </c>
      <c r="Y966" s="10">
        <f t="shared" si="15"/>
        <v>2024</v>
      </c>
    </row>
    <row r="967" spans="1:25" s="410" customFormat="1" x14ac:dyDescent="0.25">
      <c r="A967" s="10" t="s">
        <v>4129</v>
      </c>
      <c r="B967" s="411">
        <v>45303</v>
      </c>
      <c r="C967" s="410" t="s">
        <v>4147</v>
      </c>
      <c r="D967" s="410" t="s">
        <v>23</v>
      </c>
      <c r="E967" s="410" t="s">
        <v>24</v>
      </c>
      <c r="F967" s="412" t="s">
        <v>25</v>
      </c>
      <c r="G967" s="410" t="s">
        <v>4150</v>
      </c>
      <c r="H967" s="410" t="s">
        <v>3024</v>
      </c>
      <c r="I967" s="305">
        <v>4000000</v>
      </c>
      <c r="J967" s="304"/>
      <c r="L967" s="304">
        <v>24242</v>
      </c>
      <c r="M967" s="410" t="s">
        <v>1896</v>
      </c>
      <c r="N967" s="410" t="s">
        <v>33</v>
      </c>
      <c r="O967" s="410" t="s">
        <v>4148</v>
      </c>
      <c r="P967" s="410" t="s">
        <v>2118</v>
      </c>
      <c r="R967" s="410">
        <v>55401</v>
      </c>
      <c r="S967" s="410">
        <v>44.984577000000002</v>
      </c>
      <c r="T967" s="410">
        <v>-93.269097000000002</v>
      </c>
      <c r="U967" s="410" t="s">
        <v>2133</v>
      </c>
      <c r="V967" s="410" t="s">
        <v>4149</v>
      </c>
      <c r="W967" s="410">
        <v>394411</v>
      </c>
      <c r="X967" s="410" t="s">
        <v>29</v>
      </c>
      <c r="Y967" s="10">
        <f t="shared" si="15"/>
        <v>2024</v>
      </c>
    </row>
    <row r="968" spans="1:25" s="410" customFormat="1" x14ac:dyDescent="0.25">
      <c r="A968" s="10" t="s">
        <v>4129</v>
      </c>
      <c r="B968" s="411">
        <v>45303</v>
      </c>
      <c r="C968" s="410" t="s">
        <v>4151</v>
      </c>
      <c r="D968" s="410" t="s">
        <v>38</v>
      </c>
      <c r="E968" s="410" t="s">
        <v>24</v>
      </c>
      <c r="F968" s="412" t="s">
        <v>25</v>
      </c>
      <c r="G968" s="410" t="s">
        <v>4153</v>
      </c>
      <c r="H968" s="410" t="s">
        <v>1880</v>
      </c>
      <c r="I968" s="334">
        <v>850000</v>
      </c>
      <c r="J968" s="414"/>
      <c r="L968" s="304"/>
      <c r="M968" s="410" t="s">
        <v>3641</v>
      </c>
      <c r="N968" s="410" t="s">
        <v>33</v>
      </c>
      <c r="O968" s="410" t="s">
        <v>2872</v>
      </c>
      <c r="P968" s="410" t="s">
        <v>2141</v>
      </c>
      <c r="Q968" s="410" t="s">
        <v>4152</v>
      </c>
      <c r="R968" s="410">
        <v>55431</v>
      </c>
      <c r="S968" s="410">
        <v>44.833905999999999</v>
      </c>
      <c r="T968" s="410">
        <v>-93.301698000000002</v>
      </c>
      <c r="W968" s="305"/>
      <c r="X968" s="410" t="s">
        <v>29</v>
      </c>
      <c r="Y968" s="10">
        <f t="shared" si="15"/>
        <v>2024</v>
      </c>
    </row>
    <row r="969" spans="1:25" s="410" customFormat="1" x14ac:dyDescent="0.25">
      <c r="A969" s="10" t="s">
        <v>4129</v>
      </c>
      <c r="B969" s="411">
        <v>45313</v>
      </c>
      <c r="C969" s="410" t="s">
        <v>4154</v>
      </c>
      <c r="D969" s="410" t="s">
        <v>190</v>
      </c>
      <c r="E969" s="410" t="s">
        <v>191</v>
      </c>
      <c r="F969" s="412" t="s">
        <v>25</v>
      </c>
      <c r="G969" s="410" t="s">
        <v>4158</v>
      </c>
      <c r="H969" s="410" t="s">
        <v>3024</v>
      </c>
      <c r="I969" s="305">
        <v>14000000</v>
      </c>
      <c r="J969" s="304"/>
      <c r="L969" s="304">
        <v>23750</v>
      </c>
      <c r="N969" s="410" t="s">
        <v>4155</v>
      </c>
      <c r="O969" s="410" t="s">
        <v>4156</v>
      </c>
      <c r="P969" s="410" t="s">
        <v>1285</v>
      </c>
      <c r="Q969" s="418" t="s">
        <v>4157</v>
      </c>
      <c r="R969" s="410">
        <v>55060</v>
      </c>
      <c r="S969" s="410">
        <v>44.085822999999998</v>
      </c>
      <c r="T969" s="410">
        <v>-93.268253999999999</v>
      </c>
      <c r="X969" s="410" t="s">
        <v>58</v>
      </c>
      <c r="Y969" s="10">
        <f t="shared" si="15"/>
        <v>2024</v>
      </c>
    </row>
    <row r="970" spans="1:25" s="410" customFormat="1" x14ac:dyDescent="0.25">
      <c r="A970" s="10" t="s">
        <v>4129</v>
      </c>
      <c r="B970" s="411">
        <v>45313</v>
      </c>
      <c r="C970" s="410" t="s">
        <v>4159</v>
      </c>
      <c r="D970" s="410" t="s">
        <v>117</v>
      </c>
      <c r="E970" s="410" t="s">
        <v>212</v>
      </c>
      <c r="F970" s="412" t="s">
        <v>25</v>
      </c>
      <c r="G970" s="410" t="s">
        <v>4161</v>
      </c>
      <c r="H970" s="410" t="s">
        <v>2466</v>
      </c>
      <c r="I970" s="307"/>
      <c r="J970" s="304"/>
      <c r="L970" s="304">
        <v>30000</v>
      </c>
      <c r="M970" s="10" t="s">
        <v>125</v>
      </c>
      <c r="N970" s="410" t="s">
        <v>51</v>
      </c>
      <c r="O970" s="410" t="s">
        <v>4160</v>
      </c>
      <c r="P970" s="410" t="s">
        <v>3432</v>
      </c>
      <c r="Q970" s="410" t="s">
        <v>456</v>
      </c>
      <c r="R970" s="410">
        <v>55318</v>
      </c>
      <c r="S970" s="410">
        <v>44.808489000000002</v>
      </c>
      <c r="T970" s="410">
        <v>-93.637478000000002</v>
      </c>
      <c r="X970" s="410" t="s">
        <v>29</v>
      </c>
      <c r="Y970" s="10">
        <f t="shared" si="15"/>
        <v>2024</v>
      </c>
    </row>
    <row r="971" spans="1:25" s="410" customFormat="1" ht="180" x14ac:dyDescent="0.25">
      <c r="A971" s="10" t="s">
        <v>4129</v>
      </c>
      <c r="B971" s="411">
        <v>45320</v>
      </c>
      <c r="C971" s="410" t="s">
        <v>357</v>
      </c>
      <c r="D971" s="410" t="s">
        <v>165</v>
      </c>
      <c r="E971" s="410" t="s">
        <v>4162</v>
      </c>
      <c r="F971" s="412" t="s">
        <v>25</v>
      </c>
      <c r="G971" s="546" t="s">
        <v>4166</v>
      </c>
      <c r="H971" s="410" t="s">
        <v>3024</v>
      </c>
      <c r="I971" s="307">
        <v>9000000</v>
      </c>
      <c r="J971" s="304">
        <v>100</v>
      </c>
      <c r="L971" s="304">
        <v>54789</v>
      </c>
      <c r="N971" s="410" t="s">
        <v>52</v>
      </c>
      <c r="O971" s="410" t="s">
        <v>4163</v>
      </c>
      <c r="P971" s="410" t="s">
        <v>3432</v>
      </c>
      <c r="Q971" s="410" t="s">
        <v>4164</v>
      </c>
      <c r="R971" s="410">
        <v>55808</v>
      </c>
      <c r="S971" s="410">
        <v>46.680007000000003</v>
      </c>
      <c r="T971" s="410">
        <v>-92.225217999999998</v>
      </c>
      <c r="X971" s="410" t="s">
        <v>4165</v>
      </c>
      <c r="Y971" s="10">
        <f t="shared" si="15"/>
        <v>2024</v>
      </c>
    </row>
    <row r="972" spans="1:25" s="108" customFormat="1" x14ac:dyDescent="0.25">
      <c r="A972" s="283" t="s">
        <v>4129</v>
      </c>
      <c r="B972" s="165">
        <v>45320</v>
      </c>
      <c r="C972" s="111" t="s">
        <v>4507</v>
      </c>
      <c r="D972" s="491" t="s">
        <v>165</v>
      </c>
      <c r="E972" s="108" t="s">
        <v>4162</v>
      </c>
      <c r="F972" s="491" t="s">
        <v>25</v>
      </c>
      <c r="G972" s="108" t="s">
        <v>4510</v>
      </c>
      <c r="H972" s="108" t="s">
        <v>1989</v>
      </c>
      <c r="I972" s="245">
        <v>250000000</v>
      </c>
      <c r="J972" s="492">
        <v>160</v>
      </c>
      <c r="K972" s="492">
        <v>80</v>
      </c>
      <c r="L972" s="492">
        <v>588759</v>
      </c>
      <c r="M972" s="108" t="s">
        <v>2689</v>
      </c>
      <c r="N972" s="108" t="s">
        <v>33</v>
      </c>
      <c r="O972" t="s">
        <v>4748</v>
      </c>
      <c r="P972" s="108" t="s">
        <v>3432</v>
      </c>
      <c r="Q972" s="108" t="s">
        <v>2690</v>
      </c>
      <c r="R972" s="108">
        <v>55807</v>
      </c>
      <c r="S972" s="108">
        <v>46.734701999999999</v>
      </c>
      <c r="T972" s="108">
        <v>-92.162040000000005</v>
      </c>
      <c r="V972" s="108" t="s">
        <v>4509</v>
      </c>
      <c r="W972" s="245">
        <v>22341086</v>
      </c>
      <c r="X972" s="108" t="s">
        <v>4165</v>
      </c>
      <c r="Y972" s="108">
        <v>2024</v>
      </c>
    </row>
    <row r="973" spans="1:25" s="410" customFormat="1" x14ac:dyDescent="0.25">
      <c r="A973" s="10" t="s">
        <v>4129</v>
      </c>
      <c r="B973" s="411">
        <v>45324</v>
      </c>
      <c r="C973" s="415" t="s">
        <v>4168</v>
      </c>
      <c r="D973" s="415" t="s">
        <v>306</v>
      </c>
      <c r="E973" s="410" t="s">
        <v>91</v>
      </c>
      <c r="F973" s="412" t="s">
        <v>25</v>
      </c>
      <c r="G973" s="410" t="s">
        <v>4170</v>
      </c>
      <c r="H973" s="410" t="s">
        <v>1989</v>
      </c>
      <c r="I973" s="307">
        <v>23578711</v>
      </c>
      <c r="J973" s="414">
        <v>30</v>
      </c>
      <c r="L973" s="304">
        <v>50000</v>
      </c>
      <c r="M973" s="410" t="s">
        <v>1944</v>
      </c>
      <c r="N973" s="410" t="s">
        <v>33</v>
      </c>
      <c r="O973" s="15" t="s">
        <v>4749</v>
      </c>
      <c r="P973" s="410" t="s">
        <v>2118</v>
      </c>
      <c r="Q973" s="410" t="s">
        <v>423</v>
      </c>
      <c r="R973" s="410">
        <v>55309</v>
      </c>
      <c r="S973" s="410">
        <v>45.331040999999999</v>
      </c>
      <c r="T973" s="410">
        <v>-93.722638000000003</v>
      </c>
      <c r="U973" s="410" t="s">
        <v>2133</v>
      </c>
      <c r="V973" s="410" t="s">
        <v>4169</v>
      </c>
      <c r="W973" s="305">
        <v>450000</v>
      </c>
      <c r="X973" s="410" t="s">
        <v>71</v>
      </c>
      <c r="Y973" s="10">
        <f t="shared" si="15"/>
        <v>2024</v>
      </c>
    </row>
    <row r="974" spans="1:25" s="410" customFormat="1" x14ac:dyDescent="0.25">
      <c r="A974" s="10" t="s">
        <v>4129</v>
      </c>
      <c r="B974" s="411">
        <v>45328</v>
      </c>
      <c r="C974" s="410" t="s">
        <v>4171</v>
      </c>
      <c r="D974" s="410" t="s">
        <v>102</v>
      </c>
      <c r="E974" s="410" t="s">
        <v>59</v>
      </c>
      <c r="F974" s="412" t="s">
        <v>25</v>
      </c>
      <c r="G974" s="410" t="s">
        <v>4174</v>
      </c>
      <c r="H974" s="410" t="s">
        <v>1880</v>
      </c>
      <c r="I974" s="306">
        <v>10000000</v>
      </c>
      <c r="J974" s="414"/>
      <c r="L974" s="304">
        <v>40000</v>
      </c>
      <c r="M974" s="410" t="s">
        <v>152</v>
      </c>
      <c r="N974" s="410" t="s">
        <v>28</v>
      </c>
      <c r="O974" s="410" t="s">
        <v>4172</v>
      </c>
      <c r="P974" s="410" t="s">
        <v>3432</v>
      </c>
      <c r="Q974" s="410" t="s">
        <v>4173</v>
      </c>
      <c r="R974" s="410">
        <v>55121</v>
      </c>
      <c r="S974" s="410">
        <v>44.858483</v>
      </c>
      <c r="T974" s="410">
        <v>-93.117902999999998</v>
      </c>
      <c r="W974" s="305"/>
      <c r="X974" s="410" t="s">
        <v>29</v>
      </c>
      <c r="Y974" s="10">
        <f t="shared" si="15"/>
        <v>2024</v>
      </c>
    </row>
    <row r="975" spans="1:25" s="410" customFormat="1" x14ac:dyDescent="0.25">
      <c r="A975" s="10" t="s">
        <v>4129</v>
      </c>
      <c r="B975" s="411">
        <v>45328</v>
      </c>
      <c r="C975" s="410" t="s">
        <v>3742</v>
      </c>
      <c r="D975" s="410" t="s">
        <v>38</v>
      </c>
      <c r="E975" s="410" t="s">
        <v>24</v>
      </c>
      <c r="F975" s="412" t="s">
        <v>25</v>
      </c>
      <c r="G975" s="410" t="s">
        <v>4176</v>
      </c>
      <c r="H975" s="410" t="s">
        <v>4175</v>
      </c>
      <c r="I975" s="334">
        <v>4200000</v>
      </c>
      <c r="J975" s="414"/>
      <c r="L975" s="304"/>
      <c r="M975" s="410" t="s">
        <v>113</v>
      </c>
      <c r="N975" s="410" t="s">
        <v>33</v>
      </c>
      <c r="O975" s="410" t="s">
        <v>2872</v>
      </c>
      <c r="P975" s="410" t="s">
        <v>2141</v>
      </c>
      <c r="Q975" s="410" t="s">
        <v>3743</v>
      </c>
      <c r="R975" s="410">
        <v>55431</v>
      </c>
      <c r="S975" s="410">
        <v>44.843409000000001</v>
      </c>
      <c r="T975" s="410">
        <v>-93.312070000000006</v>
      </c>
      <c r="W975" s="305"/>
      <c r="X975" s="410" t="s">
        <v>29</v>
      </c>
      <c r="Y975" s="10">
        <f t="shared" si="15"/>
        <v>2024</v>
      </c>
    </row>
    <row r="976" spans="1:25" s="108" customFormat="1" x14ac:dyDescent="0.25">
      <c r="A976" s="283" t="s">
        <v>4129</v>
      </c>
      <c r="B976" s="165">
        <v>45331</v>
      </c>
      <c r="C976" s="108" t="s">
        <v>4177</v>
      </c>
      <c r="D976" s="108" t="s">
        <v>124</v>
      </c>
      <c r="E976" s="108" t="s">
        <v>24</v>
      </c>
      <c r="F976" s="491" t="s">
        <v>25</v>
      </c>
      <c r="G976" s="108" t="s">
        <v>4512</v>
      </c>
      <c r="H976" s="108" t="s">
        <v>4178</v>
      </c>
      <c r="I976" s="245">
        <v>31000000</v>
      </c>
      <c r="J976" s="492">
        <v>500</v>
      </c>
      <c r="K976" s="492"/>
      <c r="L976" s="109">
        <v>248000</v>
      </c>
      <c r="M976" s="108" t="s">
        <v>113</v>
      </c>
      <c r="N976" s="108" t="s">
        <v>33</v>
      </c>
      <c r="O976" s="108" t="s">
        <v>4179</v>
      </c>
      <c r="P976" s="108" t="s">
        <v>3432</v>
      </c>
      <c r="R976" s="108">
        <v>55369</v>
      </c>
      <c r="S976" s="108">
        <v>45.127445999999999</v>
      </c>
      <c r="T976" s="108">
        <v>-93.445398999999995</v>
      </c>
      <c r="U976" s="108" t="s">
        <v>2133</v>
      </c>
      <c r="V976" s="108" t="s">
        <v>4511</v>
      </c>
      <c r="W976" s="245">
        <v>600000</v>
      </c>
      <c r="X976" s="108" t="s">
        <v>29</v>
      </c>
      <c r="Y976" s="108">
        <v>2024</v>
      </c>
    </row>
    <row r="977" spans="1:25" s="410" customFormat="1" x14ac:dyDescent="0.25">
      <c r="A977" s="10" t="s">
        <v>4129</v>
      </c>
      <c r="B977" s="411">
        <v>45336</v>
      </c>
      <c r="C977" s="410" t="s">
        <v>4180</v>
      </c>
      <c r="D977" s="410" t="s">
        <v>315</v>
      </c>
      <c r="E977" s="410" t="s">
        <v>91</v>
      </c>
      <c r="F977" s="412" t="s">
        <v>25</v>
      </c>
      <c r="G977" s="410" t="s">
        <v>4182</v>
      </c>
      <c r="H977" s="410" t="s">
        <v>2466</v>
      </c>
      <c r="I977" s="306"/>
      <c r="J977" s="414"/>
      <c r="L977" s="304"/>
      <c r="M977" s="10" t="s">
        <v>2148</v>
      </c>
      <c r="N977" s="410" t="s">
        <v>51</v>
      </c>
      <c r="O977" s="410" t="s">
        <v>4181</v>
      </c>
      <c r="P977" s="410" t="s">
        <v>3432</v>
      </c>
      <c r="R977" s="410">
        <v>55308</v>
      </c>
      <c r="S977" s="410">
        <v>45.451864</v>
      </c>
      <c r="T977" s="410">
        <v>-93.842186999999996</v>
      </c>
      <c r="W977" s="305"/>
      <c r="X977" s="410" t="s">
        <v>71</v>
      </c>
      <c r="Y977" s="10">
        <f t="shared" si="15"/>
        <v>2024</v>
      </c>
    </row>
    <row r="978" spans="1:25" s="410" customFormat="1" x14ac:dyDescent="0.25">
      <c r="A978" s="10" t="s">
        <v>4129</v>
      </c>
      <c r="B978" s="411">
        <v>45342</v>
      </c>
      <c r="C978" s="415" t="s">
        <v>4183</v>
      </c>
      <c r="D978" s="410" t="s">
        <v>155</v>
      </c>
      <c r="E978" s="410" t="s">
        <v>84</v>
      </c>
      <c r="F978" s="412" t="s">
        <v>25</v>
      </c>
      <c r="G978" s="410" t="s">
        <v>4185</v>
      </c>
      <c r="H978" s="410" t="s">
        <v>1989</v>
      </c>
      <c r="I978" s="307">
        <v>9577841</v>
      </c>
      <c r="J978" s="414">
        <v>15</v>
      </c>
      <c r="L978" s="304">
        <v>30000</v>
      </c>
      <c r="M978" s="410" t="s">
        <v>3579</v>
      </c>
      <c r="N978" s="410" t="s">
        <v>33</v>
      </c>
      <c r="O978" s="410" t="s">
        <v>4750</v>
      </c>
      <c r="P978" s="410" t="s">
        <v>2118</v>
      </c>
      <c r="Q978" s="410" t="s">
        <v>4184</v>
      </c>
      <c r="R978" s="410">
        <v>55107</v>
      </c>
      <c r="S978" s="410">
        <v>44.934173999999999</v>
      </c>
      <c r="T978" s="410">
        <v>-93.097359999999995</v>
      </c>
      <c r="U978" s="410" t="s">
        <v>2133</v>
      </c>
      <c r="V978" s="410" t="s">
        <v>4149</v>
      </c>
      <c r="W978" s="410">
        <v>178075</v>
      </c>
      <c r="X978" s="410" t="s">
        <v>29</v>
      </c>
      <c r="Y978" s="10">
        <f t="shared" si="15"/>
        <v>2024</v>
      </c>
    </row>
    <row r="979" spans="1:25" s="410" customFormat="1" x14ac:dyDescent="0.25">
      <c r="A979" s="10" t="s">
        <v>4129</v>
      </c>
      <c r="B979" s="411">
        <v>45343</v>
      </c>
      <c r="C979" s="410" t="s">
        <v>4186</v>
      </c>
      <c r="D979" s="410" t="s">
        <v>389</v>
      </c>
      <c r="E979" s="410" t="s">
        <v>78</v>
      </c>
      <c r="F979" s="412" t="s">
        <v>25</v>
      </c>
      <c r="G979" s="410" t="s">
        <v>4189</v>
      </c>
      <c r="H979" s="410" t="s">
        <v>1989</v>
      </c>
      <c r="I979" s="307">
        <v>7202935</v>
      </c>
      <c r="J979" s="414">
        <v>42</v>
      </c>
      <c r="L979" s="304"/>
      <c r="M979" s="410" t="s">
        <v>127</v>
      </c>
      <c r="N979" s="410" t="s">
        <v>33</v>
      </c>
      <c r="O979" s="410" t="s">
        <v>4750</v>
      </c>
      <c r="P979" s="410" t="s">
        <v>2118</v>
      </c>
      <c r="Q979" s="410" t="s">
        <v>4187</v>
      </c>
      <c r="R979" s="410">
        <v>56003</v>
      </c>
      <c r="S979" s="410">
        <v>44.183073999999998</v>
      </c>
      <c r="T979" s="410">
        <v>-94.050661000000005</v>
      </c>
      <c r="U979" s="410" t="s">
        <v>2133</v>
      </c>
      <c r="V979" s="410" t="s">
        <v>4188</v>
      </c>
      <c r="W979" s="305"/>
      <c r="X979" s="410" t="s">
        <v>58</v>
      </c>
      <c r="Y979" s="10">
        <f t="shared" si="15"/>
        <v>2024</v>
      </c>
    </row>
    <row r="980" spans="1:25" s="108" customFormat="1" x14ac:dyDescent="0.25">
      <c r="A980" s="10" t="s">
        <v>4129</v>
      </c>
      <c r="B980" s="165">
        <v>45348</v>
      </c>
      <c r="C980" s="108" t="s">
        <v>4190</v>
      </c>
      <c r="D980" s="108" t="s">
        <v>400</v>
      </c>
      <c r="E980" s="108" t="s">
        <v>84</v>
      </c>
      <c r="F980" s="491" t="s">
        <v>25</v>
      </c>
      <c r="G980" s="108" t="s">
        <v>4193</v>
      </c>
      <c r="H980" s="108" t="s">
        <v>1880</v>
      </c>
      <c r="I980" s="245">
        <v>3601013</v>
      </c>
      <c r="J980" s="492">
        <v>59</v>
      </c>
      <c r="K980" s="492"/>
      <c r="L980" s="109">
        <v>7864</v>
      </c>
      <c r="M980" s="108" t="s">
        <v>3240</v>
      </c>
      <c r="N980" s="108" t="s">
        <v>28</v>
      </c>
      <c r="O980" s="108" t="s">
        <v>4750</v>
      </c>
      <c r="P980" s="108" t="s">
        <v>2118</v>
      </c>
      <c r="Q980" s="108" t="s">
        <v>4191</v>
      </c>
      <c r="R980" s="108">
        <v>55128</v>
      </c>
      <c r="S980" s="108">
        <v>44.968511999999997</v>
      </c>
      <c r="T980" s="108">
        <v>-92.955151000000001</v>
      </c>
      <c r="U980" s="108" t="s">
        <v>2133</v>
      </c>
      <c r="V980" s="108" t="s">
        <v>4192</v>
      </c>
      <c r="W980" s="245">
        <v>989236</v>
      </c>
      <c r="X980" s="108" t="s">
        <v>29</v>
      </c>
      <c r="Y980" s="108">
        <v>2024</v>
      </c>
    </row>
    <row r="981" spans="1:25" s="410" customFormat="1" x14ac:dyDescent="0.25">
      <c r="A981" s="10" t="s">
        <v>4129</v>
      </c>
      <c r="B981" s="411">
        <v>45349</v>
      </c>
      <c r="C981" s="410" t="s">
        <v>4194</v>
      </c>
      <c r="D981" s="410" t="s">
        <v>4104</v>
      </c>
      <c r="E981" s="410" t="s">
        <v>59</v>
      </c>
      <c r="F981" s="412" t="s">
        <v>25</v>
      </c>
      <c r="G981" s="410" t="s">
        <v>4195</v>
      </c>
      <c r="H981" s="410" t="s">
        <v>3024</v>
      </c>
      <c r="I981" s="306"/>
      <c r="J981" s="414"/>
      <c r="L981" s="304">
        <v>100000</v>
      </c>
      <c r="N981" s="410" t="s">
        <v>4155</v>
      </c>
      <c r="O981" s="410" t="s">
        <v>4196</v>
      </c>
      <c r="P981" s="410" t="s">
        <v>1285</v>
      </c>
      <c r="Q981" s="410" t="s">
        <v>4197</v>
      </c>
      <c r="R981" s="410">
        <v>55024</v>
      </c>
      <c r="S981" s="410">
        <v>44.645271000000001</v>
      </c>
      <c r="T981" s="410">
        <v>-93.173327999999998</v>
      </c>
      <c r="W981" s="307"/>
      <c r="X981" s="410" t="s">
        <v>29</v>
      </c>
      <c r="Y981" s="10">
        <f t="shared" si="15"/>
        <v>2024</v>
      </c>
    </row>
    <row r="982" spans="1:25" s="410" customFormat="1" x14ac:dyDescent="0.25">
      <c r="A982" s="10" t="s">
        <v>4129</v>
      </c>
      <c r="B982" s="411">
        <v>45349</v>
      </c>
      <c r="C982" s="410" t="s">
        <v>4151</v>
      </c>
      <c r="D982" s="410" t="s">
        <v>38</v>
      </c>
      <c r="E982" s="410" t="s">
        <v>24</v>
      </c>
      <c r="F982" s="412" t="s">
        <v>25</v>
      </c>
      <c r="G982" s="410" t="s">
        <v>4198</v>
      </c>
      <c r="H982" s="410" t="s">
        <v>1880</v>
      </c>
      <c r="I982" s="334">
        <v>1350000</v>
      </c>
      <c r="J982" s="414"/>
      <c r="L982" s="304"/>
      <c r="M982" s="410" t="s">
        <v>3641</v>
      </c>
      <c r="N982" s="410" t="s">
        <v>33</v>
      </c>
      <c r="O982" s="410" t="s">
        <v>2872</v>
      </c>
      <c r="P982" s="410" t="s">
        <v>2141</v>
      </c>
      <c r="Q982" s="410" t="s">
        <v>2873</v>
      </c>
      <c r="R982" s="410">
        <v>55431</v>
      </c>
      <c r="S982" s="410">
        <v>44.835090000000001</v>
      </c>
      <c r="T982" s="410">
        <v>-93.298862</v>
      </c>
      <c r="W982" s="305"/>
      <c r="X982" s="410" t="s">
        <v>29</v>
      </c>
      <c r="Y982" s="10">
        <f t="shared" si="15"/>
        <v>2024</v>
      </c>
    </row>
    <row r="983" spans="1:25" s="410" customFormat="1" x14ac:dyDescent="0.25">
      <c r="A983" s="10" t="s">
        <v>4129</v>
      </c>
      <c r="B983" s="411">
        <v>45352</v>
      </c>
      <c r="C983" s="410" t="s">
        <v>4199</v>
      </c>
      <c r="D983" s="410" t="s">
        <v>4200</v>
      </c>
      <c r="E983" s="410" t="s">
        <v>459</v>
      </c>
      <c r="F983" s="412" t="s">
        <v>25</v>
      </c>
      <c r="G983" s="410" t="s">
        <v>4205</v>
      </c>
      <c r="H983" s="410" t="s">
        <v>4201</v>
      </c>
      <c r="I983" s="306">
        <v>20000000</v>
      </c>
      <c r="J983" s="414">
        <v>40</v>
      </c>
      <c r="L983" s="304">
        <v>50000</v>
      </c>
      <c r="M983" s="410" t="s">
        <v>4202</v>
      </c>
      <c r="N983" s="410" t="s">
        <v>33</v>
      </c>
      <c r="O983" s="410" t="s">
        <v>4203</v>
      </c>
      <c r="P983" s="410" t="s">
        <v>3432</v>
      </c>
      <c r="Q983" s="410" t="s">
        <v>4204</v>
      </c>
      <c r="R983" s="410">
        <v>56359</v>
      </c>
      <c r="S983" s="410">
        <v>45.943108000000002</v>
      </c>
      <c r="T983" s="410">
        <v>-93.663151999999997</v>
      </c>
      <c r="W983" s="305"/>
      <c r="X983" s="410" t="s">
        <v>71</v>
      </c>
      <c r="Y983" s="10">
        <f t="shared" si="15"/>
        <v>2024</v>
      </c>
    </row>
    <row r="984" spans="1:25" s="410" customFormat="1" x14ac:dyDescent="0.25">
      <c r="A984" s="10" t="s">
        <v>4129</v>
      </c>
      <c r="B984" s="411">
        <v>45355</v>
      </c>
      <c r="C984" s="410" t="s">
        <v>4206</v>
      </c>
      <c r="D984" s="410" t="s">
        <v>42</v>
      </c>
      <c r="E984" s="410" t="s">
        <v>24</v>
      </c>
      <c r="F984" s="412" t="s">
        <v>25</v>
      </c>
      <c r="G984" s="410" t="s">
        <v>4209</v>
      </c>
      <c r="I984" s="413">
        <v>561099</v>
      </c>
      <c r="J984" s="414">
        <v>35</v>
      </c>
      <c r="L984" s="304"/>
      <c r="M984" s="410" t="s">
        <v>32</v>
      </c>
      <c r="N984" s="410" t="s">
        <v>33</v>
      </c>
      <c r="O984" s="410" t="s">
        <v>4207</v>
      </c>
      <c r="P984" s="410" t="s">
        <v>4110</v>
      </c>
      <c r="Q984" s="410" t="s">
        <v>4208</v>
      </c>
      <c r="R984" s="410">
        <v>55447</v>
      </c>
      <c r="S984" s="410">
        <v>45.003431999999997</v>
      </c>
      <c r="T984" s="410">
        <v>-93.470045999999996</v>
      </c>
      <c r="U984" s="410" t="s">
        <v>2133</v>
      </c>
      <c r="V984" s="410" t="s">
        <v>1669</v>
      </c>
      <c r="W984" s="413">
        <v>226729</v>
      </c>
      <c r="X984" s="410" t="s">
        <v>29</v>
      </c>
      <c r="Y984" s="10">
        <f t="shared" si="15"/>
        <v>2024</v>
      </c>
    </row>
    <row r="985" spans="1:25" s="410" customFormat="1" x14ac:dyDescent="0.25">
      <c r="A985" s="10" t="s">
        <v>4129</v>
      </c>
      <c r="B985" s="411">
        <v>45355</v>
      </c>
      <c r="C985" s="410" t="s">
        <v>4210</v>
      </c>
      <c r="D985" s="410" t="s">
        <v>88</v>
      </c>
      <c r="E985" s="410" t="s">
        <v>24</v>
      </c>
      <c r="F985" s="412" t="s">
        <v>25</v>
      </c>
      <c r="G985" s="410" t="s">
        <v>4211</v>
      </c>
      <c r="I985" s="413">
        <v>431924</v>
      </c>
      <c r="J985" s="414">
        <v>98</v>
      </c>
      <c r="L985" s="304"/>
      <c r="M985" s="410" t="s">
        <v>1934</v>
      </c>
      <c r="N985" s="410" t="s">
        <v>33</v>
      </c>
      <c r="O985" s="410" t="s">
        <v>4207</v>
      </c>
      <c r="P985" s="410" t="s">
        <v>4110</v>
      </c>
      <c r="Q985" s="410" t="s">
        <v>349</v>
      </c>
      <c r="R985" s="410">
        <v>55426</v>
      </c>
      <c r="S985" s="410">
        <v>44.927028999999997</v>
      </c>
      <c r="T985" s="410">
        <v>-93.377159000000006</v>
      </c>
      <c r="U985" s="410" t="s">
        <v>2133</v>
      </c>
      <c r="V985" s="410" t="s">
        <v>1669</v>
      </c>
      <c r="W985" s="305">
        <v>123434</v>
      </c>
      <c r="X985" s="410" t="s">
        <v>29</v>
      </c>
      <c r="Y985" s="10">
        <f t="shared" si="15"/>
        <v>2024</v>
      </c>
    </row>
    <row r="986" spans="1:25" s="410" customFormat="1" x14ac:dyDescent="0.25">
      <c r="A986" s="10" t="s">
        <v>4129</v>
      </c>
      <c r="B986" s="411">
        <v>45355</v>
      </c>
      <c r="C986" s="410" t="s">
        <v>4212</v>
      </c>
      <c r="D986" s="410" t="s">
        <v>94</v>
      </c>
      <c r="E986" s="410" t="s">
        <v>95</v>
      </c>
      <c r="F986" s="412" t="s">
        <v>25</v>
      </c>
      <c r="G986" s="410" t="s">
        <v>4215</v>
      </c>
      <c r="H986" s="410" t="s">
        <v>1989</v>
      </c>
      <c r="I986" s="333">
        <v>7470000</v>
      </c>
      <c r="J986" s="304">
        <v>65</v>
      </c>
      <c r="L986" s="304">
        <v>40000</v>
      </c>
      <c r="M986" s="410" t="s">
        <v>3579</v>
      </c>
      <c r="N986" s="410" t="s">
        <v>33</v>
      </c>
      <c r="O986" s="410" t="s">
        <v>4213</v>
      </c>
      <c r="P986" s="410" t="s">
        <v>4167</v>
      </c>
      <c r="Q986" s="410" t="s">
        <v>4214</v>
      </c>
      <c r="R986" s="410">
        <v>56001</v>
      </c>
      <c r="S986" s="410">
        <v>44.180294000000004</v>
      </c>
      <c r="T986" s="410">
        <v>-93.939183999999997</v>
      </c>
      <c r="X986" s="410" t="s">
        <v>58</v>
      </c>
      <c r="Y986" s="10">
        <f t="shared" si="15"/>
        <v>2024</v>
      </c>
    </row>
    <row r="987" spans="1:25" s="410" customFormat="1" x14ac:dyDescent="0.25">
      <c r="A987" s="10" t="s">
        <v>4129</v>
      </c>
      <c r="B987" s="411">
        <v>45357</v>
      </c>
      <c r="C987" s="410" t="s">
        <v>4216</v>
      </c>
      <c r="D987" s="410" t="s">
        <v>312</v>
      </c>
      <c r="E987" s="410" t="s">
        <v>219</v>
      </c>
      <c r="F987" s="412" t="s">
        <v>25</v>
      </c>
      <c r="G987" s="410" t="s">
        <v>4219</v>
      </c>
      <c r="H987" s="412" t="s">
        <v>3024</v>
      </c>
      <c r="I987" s="335">
        <v>10750000</v>
      </c>
      <c r="J987" s="414"/>
      <c r="L987" s="304">
        <v>90607</v>
      </c>
      <c r="N987" s="410" t="s">
        <v>151</v>
      </c>
      <c r="O987" s="410" t="s">
        <v>4217</v>
      </c>
      <c r="P987" s="410" t="s">
        <v>3432</v>
      </c>
      <c r="Q987" s="410" t="s">
        <v>4218</v>
      </c>
      <c r="R987" s="410">
        <v>55125</v>
      </c>
      <c r="S987" s="410">
        <v>44.914693</v>
      </c>
      <c r="T987" s="410">
        <v>-92.974720000000005</v>
      </c>
      <c r="W987" s="305"/>
      <c r="X987" s="410" t="s">
        <v>29</v>
      </c>
      <c r="Y987" s="10">
        <f t="shared" si="15"/>
        <v>2024</v>
      </c>
    </row>
    <row r="988" spans="1:25" s="410" customFormat="1" x14ac:dyDescent="0.25">
      <c r="A988" s="10" t="s">
        <v>4129</v>
      </c>
      <c r="B988" s="411">
        <v>45357</v>
      </c>
      <c r="C988" s="410" t="s">
        <v>4747</v>
      </c>
      <c r="D988" s="410" t="s">
        <v>345</v>
      </c>
      <c r="E988" s="410" t="s">
        <v>219</v>
      </c>
      <c r="F988" s="412" t="s">
        <v>25</v>
      </c>
      <c r="G988" s="410" t="s">
        <v>4222</v>
      </c>
      <c r="H988" s="410" t="s">
        <v>4220</v>
      </c>
      <c r="I988" s="335">
        <v>17000000</v>
      </c>
      <c r="J988" s="414"/>
      <c r="L988" s="304">
        <v>160785</v>
      </c>
      <c r="N988" s="410" t="s">
        <v>169</v>
      </c>
      <c r="O988" s="410" t="s">
        <v>4217</v>
      </c>
      <c r="P988" s="410" t="s">
        <v>3432</v>
      </c>
      <c r="Q988" s="410" t="s">
        <v>4221</v>
      </c>
      <c r="R988" s="410">
        <v>55016</v>
      </c>
      <c r="S988" s="410">
        <v>44.818216</v>
      </c>
      <c r="T988" s="410">
        <v>-92.928610000000006</v>
      </c>
      <c r="W988" s="305"/>
      <c r="X988" s="410" t="s">
        <v>29</v>
      </c>
      <c r="Y988" s="10">
        <f t="shared" si="15"/>
        <v>2024</v>
      </c>
    </row>
    <row r="989" spans="1:25" s="410" customFormat="1" ht="15.75" thickBot="1" x14ac:dyDescent="0.3">
      <c r="A989" s="10" t="s">
        <v>4129</v>
      </c>
      <c r="B989" s="411">
        <v>45363</v>
      </c>
      <c r="C989" s="410" t="s">
        <v>4223</v>
      </c>
      <c r="D989" s="410" t="s">
        <v>211</v>
      </c>
      <c r="E989" s="410" t="s">
        <v>212</v>
      </c>
      <c r="F989" s="412" t="s">
        <v>25</v>
      </c>
      <c r="G989" s="410" t="s">
        <v>4227</v>
      </c>
      <c r="H989" s="410" t="s">
        <v>4224</v>
      </c>
      <c r="I989" s="336"/>
      <c r="J989" s="414"/>
      <c r="L989" s="304"/>
      <c r="M989" s="410" t="s">
        <v>40</v>
      </c>
      <c r="N989" s="410" t="s">
        <v>28</v>
      </c>
      <c r="O989" s="410" t="s">
        <v>4225</v>
      </c>
      <c r="P989" s="410" t="s">
        <v>3432</v>
      </c>
      <c r="Q989" s="410" t="s">
        <v>4226</v>
      </c>
      <c r="R989" s="410">
        <v>55317</v>
      </c>
      <c r="S989" s="410">
        <v>44.855429999999998</v>
      </c>
      <c r="T989" s="410">
        <v>-93.554826000000006</v>
      </c>
      <c r="W989" s="305"/>
      <c r="X989" s="410" t="s">
        <v>29</v>
      </c>
      <c r="Y989" s="10">
        <f t="shared" si="15"/>
        <v>2024</v>
      </c>
    </row>
    <row r="990" spans="1:25" s="410" customFormat="1" x14ac:dyDescent="0.25">
      <c r="A990" s="10" t="s">
        <v>4129</v>
      </c>
      <c r="B990" s="411">
        <v>45365</v>
      </c>
      <c r="C990" s="410" t="s">
        <v>4228</v>
      </c>
      <c r="D990" s="410" t="s">
        <v>291</v>
      </c>
      <c r="E990" s="410" t="s">
        <v>292</v>
      </c>
      <c r="F990" s="412" t="s">
        <v>25</v>
      </c>
      <c r="G990" s="410" t="s">
        <v>4233</v>
      </c>
      <c r="H990" s="410" t="s">
        <v>1989</v>
      </c>
      <c r="I990" s="333">
        <v>801812</v>
      </c>
      <c r="J990" s="414">
        <v>15</v>
      </c>
      <c r="L990" s="304"/>
      <c r="M990" s="410" t="s">
        <v>2417</v>
      </c>
      <c r="N990" s="410" t="s">
        <v>33</v>
      </c>
      <c r="O990" s="410" t="s">
        <v>4229</v>
      </c>
      <c r="P990" s="410" t="s">
        <v>4230</v>
      </c>
      <c r="Q990" s="410" t="s">
        <v>4231</v>
      </c>
      <c r="R990" s="410">
        <v>56484</v>
      </c>
      <c r="S990" s="410">
        <v>47.101638000000001</v>
      </c>
      <c r="T990" s="410">
        <v>-94.581433000000004</v>
      </c>
      <c r="U990" s="410" t="s">
        <v>2133</v>
      </c>
      <c r="V990" s="410" t="s">
        <v>4232</v>
      </c>
      <c r="W990" s="305">
        <v>190000</v>
      </c>
      <c r="X990" s="410" t="s">
        <v>71</v>
      </c>
      <c r="Y990" s="10">
        <f t="shared" si="15"/>
        <v>2024</v>
      </c>
    </row>
    <row r="991" spans="1:25" s="410" customFormat="1" x14ac:dyDescent="0.25">
      <c r="A991" s="10" t="s">
        <v>4129</v>
      </c>
      <c r="B991" s="411">
        <v>45370</v>
      </c>
      <c r="C991" s="410" t="s">
        <v>4234</v>
      </c>
      <c r="D991" s="410" t="s">
        <v>23</v>
      </c>
      <c r="E991" s="410" t="s">
        <v>24</v>
      </c>
      <c r="F991" s="412" t="s">
        <v>25</v>
      </c>
      <c r="G991" s="410" t="s">
        <v>4237</v>
      </c>
      <c r="H991" s="410" t="s">
        <v>2092</v>
      </c>
      <c r="I991" s="335"/>
      <c r="J991" s="414"/>
      <c r="L991" s="304">
        <v>4000</v>
      </c>
      <c r="N991" s="410" t="s">
        <v>2507</v>
      </c>
      <c r="O991" s="410" t="s">
        <v>4235</v>
      </c>
      <c r="P991" s="410" t="s">
        <v>3432</v>
      </c>
      <c r="Q991" s="410" t="s">
        <v>4236</v>
      </c>
      <c r="R991" s="410">
        <v>55415</v>
      </c>
      <c r="S991" s="410">
        <v>44.976573000000002</v>
      </c>
      <c r="T991" s="410">
        <v>-93.256665999999996</v>
      </c>
      <c r="W991" s="307"/>
      <c r="X991" s="410" t="s">
        <v>29</v>
      </c>
      <c r="Y991" s="10">
        <f t="shared" si="15"/>
        <v>2024</v>
      </c>
    </row>
    <row r="992" spans="1:25" s="410" customFormat="1" x14ac:dyDescent="0.25">
      <c r="A992" s="10" t="s">
        <v>4129</v>
      </c>
      <c r="B992" s="411">
        <v>45391</v>
      </c>
      <c r="C992" s="410" t="s">
        <v>4238</v>
      </c>
      <c r="D992" s="410" t="s">
        <v>23</v>
      </c>
      <c r="E992" s="410" t="s">
        <v>24</v>
      </c>
      <c r="F992" s="412" t="s">
        <v>25</v>
      </c>
      <c r="G992" s="410" t="s">
        <v>4241</v>
      </c>
      <c r="H992" s="410" t="s">
        <v>1880</v>
      </c>
      <c r="I992" s="337"/>
      <c r="J992" s="414"/>
      <c r="L992" s="304">
        <f>25000-7000</f>
        <v>18000</v>
      </c>
      <c r="N992" s="410" t="s">
        <v>2256</v>
      </c>
      <c r="O992" s="410" t="s">
        <v>4239</v>
      </c>
      <c r="P992" s="410" t="s">
        <v>3432</v>
      </c>
      <c r="Q992" s="410" t="s">
        <v>4240</v>
      </c>
      <c r="R992" s="410">
        <v>55401</v>
      </c>
      <c r="S992" s="410">
        <v>44.98874</v>
      </c>
      <c r="T992" s="410">
        <v>-93.281492999999998</v>
      </c>
      <c r="W992" s="338"/>
      <c r="X992" s="410" t="s">
        <v>29</v>
      </c>
      <c r="Y992" s="10">
        <f t="shared" si="15"/>
        <v>2024</v>
      </c>
    </row>
    <row r="993" spans="1:25" s="108" customFormat="1" x14ac:dyDescent="0.25">
      <c r="A993" s="283" t="s">
        <v>3781</v>
      </c>
      <c r="B993" s="165">
        <v>45019</v>
      </c>
      <c r="C993" s="108" t="s">
        <v>4264</v>
      </c>
      <c r="D993" s="108" t="s">
        <v>167</v>
      </c>
      <c r="E993" s="108" t="s">
        <v>154</v>
      </c>
      <c r="F993" s="108" t="s">
        <v>25</v>
      </c>
      <c r="G993" s="108" t="s">
        <v>4267</v>
      </c>
      <c r="H993" s="108" t="s">
        <v>1989</v>
      </c>
      <c r="I993" s="245">
        <v>10000000</v>
      </c>
      <c r="J993" s="109">
        <v>100</v>
      </c>
      <c r="K993" s="109"/>
      <c r="L993" s="109"/>
      <c r="M993" s="108" t="s">
        <v>3641</v>
      </c>
      <c r="N993" s="108" t="s">
        <v>33</v>
      </c>
      <c r="O993" s="108" t="s">
        <v>4265</v>
      </c>
      <c r="P993" s="108" t="s">
        <v>2496</v>
      </c>
      <c r="Q993" s="108" t="s">
        <v>4266</v>
      </c>
      <c r="R993" s="108">
        <v>55432</v>
      </c>
      <c r="S993" s="108">
        <v>45.098626000000003</v>
      </c>
      <c r="T993" s="108">
        <v>-93.233737000000005</v>
      </c>
      <c r="W993" s="245"/>
      <c r="X993" s="108" t="s">
        <v>29</v>
      </c>
      <c r="Y993" s="108">
        <v>2023</v>
      </c>
    </row>
    <row r="994" spans="1:25" s="73" customFormat="1" x14ac:dyDescent="0.25">
      <c r="A994" s="220" t="s">
        <v>4129</v>
      </c>
      <c r="B994" s="72">
        <v>45382</v>
      </c>
      <c r="C994" s="73" t="s">
        <v>4355</v>
      </c>
      <c r="D994" s="73" t="s">
        <v>153</v>
      </c>
      <c r="E994" s="73" t="s">
        <v>154</v>
      </c>
      <c r="F994" s="73" t="s">
        <v>25</v>
      </c>
      <c r="G994" s="73" t="s">
        <v>4268</v>
      </c>
      <c r="H994" s="73" t="s">
        <v>1957</v>
      </c>
      <c r="I994" s="468">
        <v>10836000</v>
      </c>
      <c r="J994" s="87"/>
      <c r="K994" s="87"/>
      <c r="L994" s="87"/>
      <c r="M994" s="73" t="s">
        <v>4269</v>
      </c>
      <c r="N994" s="73" t="s">
        <v>28</v>
      </c>
      <c r="O994" s="73" t="s">
        <v>4270</v>
      </c>
      <c r="P994" s="73" t="s">
        <v>2058</v>
      </c>
      <c r="Q994" s="73" t="s">
        <v>4271</v>
      </c>
      <c r="R994" s="73">
        <v>55433</v>
      </c>
      <c r="S994" s="73">
        <v>45.132492999999997</v>
      </c>
      <c r="T994" s="73">
        <v>-93.279548000000005</v>
      </c>
      <c r="W994" s="468"/>
      <c r="X994" s="73" t="s">
        <v>29</v>
      </c>
      <c r="Y994" s="73">
        <f t="shared" si="15"/>
        <v>2024</v>
      </c>
    </row>
    <row r="995" spans="1:25" s="73" customFormat="1" x14ac:dyDescent="0.25">
      <c r="A995" s="220" t="s">
        <v>4129</v>
      </c>
      <c r="B995" s="72">
        <v>45382</v>
      </c>
      <c r="C995" s="73" t="s">
        <v>4272</v>
      </c>
      <c r="D995" s="73" t="s">
        <v>153</v>
      </c>
      <c r="E995" s="73" t="s">
        <v>154</v>
      </c>
      <c r="F995" s="73" t="s">
        <v>25</v>
      </c>
      <c r="G995" s="369" t="s">
        <v>4356</v>
      </c>
      <c r="H995" s="73" t="s">
        <v>1989</v>
      </c>
      <c r="I995" s="468"/>
      <c r="J995" s="87"/>
      <c r="K995" s="87"/>
      <c r="L995" s="235">
        <v>25570</v>
      </c>
      <c r="M995" s="73" t="s">
        <v>3579</v>
      </c>
      <c r="N995" s="73" t="s">
        <v>33</v>
      </c>
      <c r="O995" s="73" t="s">
        <v>4270</v>
      </c>
      <c r="P995" s="73" t="s">
        <v>2058</v>
      </c>
      <c r="Q995" s="73" t="s">
        <v>4273</v>
      </c>
      <c r="R995" s="73">
        <v>55433</v>
      </c>
      <c r="S995" s="73">
        <v>45.140276</v>
      </c>
      <c r="T995" s="73">
        <v>-93.277462</v>
      </c>
      <c r="W995" s="468"/>
      <c r="X995" s="73" t="s">
        <v>29</v>
      </c>
      <c r="Y995" s="73">
        <f t="shared" si="15"/>
        <v>2024</v>
      </c>
    </row>
    <row r="996" spans="1:25" s="73" customFormat="1" x14ac:dyDescent="0.25">
      <c r="A996" s="10" t="s">
        <v>4274</v>
      </c>
      <c r="B996" s="72">
        <v>45405</v>
      </c>
      <c r="C996" s="73" t="s">
        <v>4275</v>
      </c>
      <c r="D996" s="73" t="s">
        <v>23</v>
      </c>
      <c r="E996" s="73" t="s">
        <v>24</v>
      </c>
      <c r="F996" s="73" t="s">
        <v>25</v>
      </c>
      <c r="G996" s="73" t="s">
        <v>4345</v>
      </c>
      <c r="H996" s="73" t="s">
        <v>1880</v>
      </c>
      <c r="I996" s="468"/>
      <c r="J996" s="87"/>
      <c r="K996" s="87"/>
      <c r="L996" s="87">
        <v>8000</v>
      </c>
      <c r="M996" s="73" t="s">
        <v>40</v>
      </c>
      <c r="N996" s="73" t="s">
        <v>28</v>
      </c>
      <c r="O996" s="73" t="s">
        <v>4276</v>
      </c>
      <c r="P996" s="73" t="s">
        <v>3432</v>
      </c>
      <c r="Q996" s="73" t="s">
        <v>4277</v>
      </c>
      <c r="R996" s="73">
        <v>55401</v>
      </c>
      <c r="S996" s="73">
        <v>44.983297999999998</v>
      </c>
      <c r="T996" s="73">
        <v>-93.270049</v>
      </c>
      <c r="W996" s="468"/>
      <c r="X996" s="73" t="s">
        <v>29</v>
      </c>
      <c r="Y996" s="73">
        <f t="shared" si="15"/>
        <v>2024</v>
      </c>
    </row>
    <row r="997" spans="1:25" s="73" customFormat="1" x14ac:dyDescent="0.25">
      <c r="A997" s="10" t="s">
        <v>4274</v>
      </c>
      <c r="B997" s="72">
        <v>45407</v>
      </c>
      <c r="C997" s="73" t="s">
        <v>4278</v>
      </c>
      <c r="D997" s="73" t="s">
        <v>155</v>
      </c>
      <c r="E997" s="73" t="s">
        <v>84</v>
      </c>
      <c r="F997" s="73" t="s">
        <v>25</v>
      </c>
      <c r="G997" s="73" t="s">
        <v>4281</v>
      </c>
      <c r="H997" s="73" t="s">
        <v>1989</v>
      </c>
      <c r="I997" s="468"/>
      <c r="J997" s="87"/>
      <c r="K997" s="87"/>
      <c r="L997" s="87"/>
      <c r="M997" s="73" t="s">
        <v>1944</v>
      </c>
      <c r="N997" s="73" t="s">
        <v>33</v>
      </c>
      <c r="O997" s="73" t="s">
        <v>4279</v>
      </c>
      <c r="P997" s="73" t="s">
        <v>3432</v>
      </c>
      <c r="Q997" s="73" t="s">
        <v>4280</v>
      </c>
      <c r="R997" s="73">
        <v>55114</v>
      </c>
      <c r="S997" s="73">
        <v>44.961851000000003</v>
      </c>
      <c r="T997" s="73">
        <v>-93.195984999999993</v>
      </c>
      <c r="W997" s="468"/>
      <c r="X997" s="73" t="s">
        <v>29</v>
      </c>
      <c r="Y997" s="73">
        <f t="shared" si="15"/>
        <v>2024</v>
      </c>
    </row>
    <row r="998" spans="1:25" s="73" customFormat="1" x14ac:dyDescent="0.25">
      <c r="A998" s="10" t="s">
        <v>4274</v>
      </c>
      <c r="B998" s="72">
        <v>45411</v>
      </c>
      <c r="C998" s="73" t="s">
        <v>2566</v>
      </c>
      <c r="D998" s="73" t="s">
        <v>88</v>
      </c>
      <c r="E998" s="73" t="s">
        <v>24</v>
      </c>
      <c r="F998" s="73" t="s">
        <v>25</v>
      </c>
      <c r="G998" s="73" t="s">
        <v>4284</v>
      </c>
      <c r="H998" s="73" t="s">
        <v>1989</v>
      </c>
      <c r="I998" s="468">
        <v>1000000</v>
      </c>
      <c r="J998" s="87"/>
      <c r="K998" s="87"/>
      <c r="L998" s="87"/>
      <c r="M998" s="73" t="s">
        <v>3579</v>
      </c>
      <c r="N998" s="73" t="s">
        <v>33</v>
      </c>
      <c r="O998" s="73" t="s">
        <v>4282</v>
      </c>
      <c r="P998" s="73" t="s">
        <v>1285</v>
      </c>
      <c r="Q998" s="73" t="s">
        <v>4283</v>
      </c>
      <c r="R998" s="73">
        <v>55416</v>
      </c>
      <c r="S998" s="73">
        <v>44.948047000000003</v>
      </c>
      <c r="T998" s="73">
        <v>-93.342881000000006</v>
      </c>
      <c r="W998" s="468"/>
      <c r="X998" s="73" t="s">
        <v>29</v>
      </c>
      <c r="Y998" s="73">
        <f t="shared" si="15"/>
        <v>2024</v>
      </c>
    </row>
    <row r="999" spans="1:25" s="73" customFormat="1" x14ac:dyDescent="0.25">
      <c r="A999" s="10" t="s">
        <v>4274</v>
      </c>
      <c r="B999" s="72">
        <v>45414</v>
      </c>
      <c r="C999" s="73" t="s">
        <v>4285</v>
      </c>
      <c r="D999" s="73" t="s">
        <v>38</v>
      </c>
      <c r="E999" s="73" t="s">
        <v>24</v>
      </c>
      <c r="F999" s="73" t="s">
        <v>25</v>
      </c>
      <c r="G999" s="73" t="s">
        <v>4286</v>
      </c>
      <c r="H999" s="73" t="s">
        <v>1880</v>
      </c>
      <c r="I999" s="138">
        <v>407650</v>
      </c>
      <c r="J999" s="87"/>
      <c r="K999" s="87"/>
      <c r="L999" s="87"/>
      <c r="M999" s="73" t="s">
        <v>288</v>
      </c>
      <c r="N999" s="73" t="s">
        <v>104</v>
      </c>
      <c r="O999" s="86" t="s">
        <v>2872</v>
      </c>
      <c r="P999" s="73" t="s">
        <v>2141</v>
      </c>
      <c r="Q999" s="73" t="s">
        <v>2021</v>
      </c>
      <c r="R999" s="73">
        <v>55437</v>
      </c>
      <c r="S999" s="73">
        <v>44.854151999999999</v>
      </c>
      <c r="T999" s="73">
        <v>-93.357275999999999</v>
      </c>
      <c r="W999" s="468"/>
      <c r="X999" s="73" t="s">
        <v>29</v>
      </c>
      <c r="Y999" s="73">
        <f t="shared" si="15"/>
        <v>2024</v>
      </c>
    </row>
    <row r="1000" spans="1:25" s="73" customFormat="1" x14ac:dyDescent="0.25">
      <c r="A1000" s="10" t="s">
        <v>4274</v>
      </c>
      <c r="B1000" s="72">
        <v>45415</v>
      </c>
      <c r="C1000" s="73" t="s">
        <v>4287</v>
      </c>
      <c r="D1000" s="73" t="s">
        <v>164</v>
      </c>
      <c r="E1000" s="73" t="s">
        <v>164</v>
      </c>
      <c r="F1000" s="73" t="s">
        <v>25</v>
      </c>
      <c r="G1000" s="73" t="s">
        <v>4290</v>
      </c>
      <c r="H1000" s="73" t="s">
        <v>26</v>
      </c>
      <c r="I1000" s="468"/>
      <c r="J1000" s="87"/>
      <c r="K1000" s="87"/>
      <c r="L1000" s="87">
        <v>16000</v>
      </c>
      <c r="M1000" s="73" t="s">
        <v>3641</v>
      </c>
      <c r="N1000" s="73" t="s">
        <v>33</v>
      </c>
      <c r="O1000" s="73" t="s">
        <v>4288</v>
      </c>
      <c r="P1000" s="73" t="s">
        <v>3432</v>
      </c>
      <c r="Q1000" s="469" t="s">
        <v>4289</v>
      </c>
      <c r="R1000" s="73">
        <v>56143</v>
      </c>
      <c r="S1000" s="73">
        <v>43.639848999999998</v>
      </c>
      <c r="T1000" s="73">
        <v>-94.976089999999999</v>
      </c>
      <c r="W1000" s="468"/>
      <c r="X1000" s="73" t="s">
        <v>58</v>
      </c>
      <c r="Y1000" s="73">
        <f t="shared" si="15"/>
        <v>2024</v>
      </c>
    </row>
    <row r="1001" spans="1:25" s="73" customFormat="1" x14ac:dyDescent="0.25">
      <c r="A1001" s="10" t="s">
        <v>4274</v>
      </c>
      <c r="B1001" s="72">
        <v>45415</v>
      </c>
      <c r="C1001" s="73" t="s">
        <v>4291</v>
      </c>
      <c r="D1001" s="73" t="s">
        <v>4292</v>
      </c>
      <c r="E1001" s="73" t="s">
        <v>87</v>
      </c>
      <c r="F1001" s="73" t="s">
        <v>25</v>
      </c>
      <c r="G1001" s="73" t="s">
        <v>4296</v>
      </c>
      <c r="H1001" s="73" t="s">
        <v>1994</v>
      </c>
      <c r="I1001" s="468"/>
      <c r="J1001" s="87"/>
      <c r="K1001" s="87"/>
      <c r="L1001" s="87">
        <v>40000</v>
      </c>
      <c r="N1001" s="73" t="s">
        <v>151</v>
      </c>
      <c r="O1001" s="73" t="s">
        <v>4293</v>
      </c>
      <c r="P1001" s="73" t="s">
        <v>4294</v>
      </c>
      <c r="Q1001" s="73" t="s">
        <v>4295</v>
      </c>
      <c r="R1001" s="73">
        <v>55976</v>
      </c>
      <c r="S1001" s="73">
        <v>43.842461</v>
      </c>
      <c r="T1001" s="73">
        <v>-92.480733999999998</v>
      </c>
      <c r="W1001" s="468"/>
      <c r="X1001" s="73" t="s">
        <v>58</v>
      </c>
      <c r="Y1001" s="73">
        <f t="shared" si="15"/>
        <v>2024</v>
      </c>
    </row>
    <row r="1002" spans="1:25" s="108" customFormat="1" x14ac:dyDescent="0.25">
      <c r="A1002" s="283" t="s">
        <v>4274</v>
      </c>
      <c r="B1002" s="165">
        <v>45419</v>
      </c>
      <c r="C1002" s="108" t="s">
        <v>4297</v>
      </c>
      <c r="D1002" s="108" t="s">
        <v>181</v>
      </c>
      <c r="E1002" s="108" t="s">
        <v>24</v>
      </c>
      <c r="F1002" s="108" t="s">
        <v>25</v>
      </c>
      <c r="G1002" s="108" t="s">
        <v>4301</v>
      </c>
      <c r="H1002" s="108" t="s">
        <v>1957</v>
      </c>
      <c r="I1002" s="245">
        <v>40790000</v>
      </c>
      <c r="J1002" s="109">
        <v>100</v>
      </c>
      <c r="K1002" s="108">
        <v>70</v>
      </c>
      <c r="L1002" s="109">
        <v>90000</v>
      </c>
      <c r="M1002" s="108" t="s">
        <v>1944</v>
      </c>
      <c r="N1002" s="108" t="s">
        <v>33</v>
      </c>
      <c r="O1002" s="108" t="s">
        <v>4298</v>
      </c>
      <c r="P1002" s="108" t="s">
        <v>3432</v>
      </c>
      <c r="Q1002" s="108" t="s">
        <v>4299</v>
      </c>
      <c r="R1002" s="108">
        <v>55426</v>
      </c>
      <c r="S1002" s="108">
        <v>44.980018999999999</v>
      </c>
      <c r="T1002" s="108">
        <v>-93.391518000000005</v>
      </c>
      <c r="U1002" s="108" t="s">
        <v>2133</v>
      </c>
      <c r="V1002" s="108" t="s">
        <v>4300</v>
      </c>
      <c r="W1002" s="245">
        <v>3210000</v>
      </c>
      <c r="X1002" s="108" t="s">
        <v>29</v>
      </c>
      <c r="Y1002" s="108">
        <v>2024</v>
      </c>
    </row>
    <row r="1003" spans="1:25" s="73" customFormat="1" x14ac:dyDescent="0.25">
      <c r="A1003" s="10" t="s">
        <v>4274</v>
      </c>
      <c r="B1003" s="72">
        <v>45421</v>
      </c>
      <c r="C1003" s="73" t="s">
        <v>4302</v>
      </c>
      <c r="D1003" s="73" t="s">
        <v>38</v>
      </c>
      <c r="E1003" s="73" t="s">
        <v>203</v>
      </c>
      <c r="F1003" s="73" t="s">
        <v>25</v>
      </c>
      <c r="G1003" s="73" t="s">
        <v>4305</v>
      </c>
      <c r="H1003" s="73" t="s">
        <v>1884</v>
      </c>
      <c r="I1003" s="468"/>
      <c r="J1003" s="87"/>
      <c r="K1003" s="87"/>
      <c r="L1003" s="87">
        <v>27000</v>
      </c>
      <c r="M1003" s="73" t="s">
        <v>3240</v>
      </c>
      <c r="N1003" s="73" t="s">
        <v>28</v>
      </c>
      <c r="O1003" s="86" t="s">
        <v>4303</v>
      </c>
      <c r="P1003" s="73" t="s">
        <v>3432</v>
      </c>
      <c r="Q1003" s="73" t="s">
        <v>4304</v>
      </c>
      <c r="R1003" s="73">
        <v>55379</v>
      </c>
      <c r="S1003" s="73">
        <v>44.798609999999996</v>
      </c>
      <c r="T1003" s="73">
        <v>-93.519440000000003</v>
      </c>
      <c r="W1003" s="468"/>
      <c r="X1003" s="73" t="s">
        <v>29</v>
      </c>
      <c r="Y1003" s="73">
        <f t="shared" si="15"/>
        <v>2024</v>
      </c>
    </row>
    <row r="1004" spans="1:25" s="73" customFormat="1" x14ac:dyDescent="0.25">
      <c r="A1004" s="10" t="s">
        <v>4274</v>
      </c>
      <c r="B1004" s="72">
        <v>45427</v>
      </c>
      <c r="C1004" s="73" t="s">
        <v>4307</v>
      </c>
      <c r="D1004" s="73" t="s">
        <v>57</v>
      </c>
      <c r="E1004" s="73" t="s">
        <v>59</v>
      </c>
      <c r="F1004" s="73" t="s">
        <v>25</v>
      </c>
      <c r="G1004" s="73" t="s">
        <v>4311</v>
      </c>
      <c r="H1004" s="73" t="s">
        <v>1994</v>
      </c>
      <c r="I1004" s="468"/>
      <c r="J1004" s="87"/>
      <c r="K1004" s="87"/>
      <c r="L1004" s="87">
        <v>292000</v>
      </c>
      <c r="M1004" s="73" t="s">
        <v>4308</v>
      </c>
      <c r="N1004" s="73" t="s">
        <v>4155</v>
      </c>
      <c r="O1004" s="86" t="s">
        <v>4309</v>
      </c>
      <c r="P1004" s="73" t="s">
        <v>1285</v>
      </c>
      <c r="Q1004" s="73" t="s">
        <v>4310</v>
      </c>
      <c r="R1004" s="73">
        <v>55044</v>
      </c>
      <c r="S1004" s="73">
        <v>44.637290999999998</v>
      </c>
      <c r="T1004" s="73">
        <v>-93.218191000000004</v>
      </c>
      <c r="W1004" s="468"/>
      <c r="X1004" s="73" t="s">
        <v>29</v>
      </c>
      <c r="Y1004" s="73">
        <f t="shared" si="15"/>
        <v>2024</v>
      </c>
    </row>
    <row r="1005" spans="1:25" s="73" customFormat="1" x14ac:dyDescent="0.25">
      <c r="A1005" s="10" t="s">
        <v>4274</v>
      </c>
      <c r="B1005" s="72">
        <v>45432</v>
      </c>
      <c r="C1005" s="73" t="s">
        <v>3450</v>
      </c>
      <c r="D1005" s="73" t="s">
        <v>38</v>
      </c>
      <c r="E1005" s="73" t="s">
        <v>24</v>
      </c>
      <c r="F1005" s="73" t="s">
        <v>25</v>
      </c>
      <c r="G1005" s="73" t="s">
        <v>4312</v>
      </c>
      <c r="H1005" s="73" t="s">
        <v>1880</v>
      </c>
      <c r="I1005" s="138">
        <v>4850000</v>
      </c>
      <c r="J1005" s="87"/>
      <c r="K1005" s="87"/>
      <c r="L1005" s="87"/>
      <c r="M1005" s="73" t="s">
        <v>3641</v>
      </c>
      <c r="N1005" s="73" t="s">
        <v>33</v>
      </c>
      <c r="O1005" s="86" t="s">
        <v>2872</v>
      </c>
      <c r="P1005" s="73" t="s">
        <v>2141</v>
      </c>
      <c r="Q1005" s="73" t="s">
        <v>3452</v>
      </c>
      <c r="R1005" s="73">
        <v>55420</v>
      </c>
      <c r="S1005" s="73">
        <v>44.857785999999997</v>
      </c>
      <c r="T1005" s="73">
        <v>-93.287079000000006</v>
      </c>
      <c r="W1005" s="468"/>
      <c r="X1005" s="73" t="s">
        <v>29</v>
      </c>
      <c r="Y1005" s="73">
        <f t="shared" si="15"/>
        <v>2024</v>
      </c>
    </row>
    <row r="1006" spans="1:25" s="73" customFormat="1" x14ac:dyDescent="0.25">
      <c r="A1006" s="10" t="s">
        <v>4274</v>
      </c>
      <c r="B1006" s="72">
        <v>45442</v>
      </c>
      <c r="C1006" s="73" t="s">
        <v>4151</v>
      </c>
      <c r="D1006" s="73" t="s">
        <v>38</v>
      </c>
      <c r="E1006" s="73" t="s">
        <v>24</v>
      </c>
      <c r="F1006" s="73" t="s">
        <v>25</v>
      </c>
      <c r="G1006" s="73" t="s">
        <v>4313</v>
      </c>
      <c r="H1006" s="73" t="s">
        <v>1880</v>
      </c>
      <c r="I1006" s="138">
        <v>3000000</v>
      </c>
      <c r="J1006" s="87"/>
      <c r="K1006" s="87"/>
      <c r="L1006" s="87"/>
      <c r="M1006" s="73" t="s">
        <v>3641</v>
      </c>
      <c r="N1006" s="73" t="s">
        <v>33</v>
      </c>
      <c r="O1006" s="86" t="s">
        <v>2872</v>
      </c>
      <c r="P1006" s="73" t="s">
        <v>2141</v>
      </c>
      <c r="Q1006" s="73" t="s">
        <v>4017</v>
      </c>
      <c r="R1006" s="73">
        <v>55431</v>
      </c>
      <c r="S1006" s="73">
        <v>44.835746</v>
      </c>
      <c r="T1006" s="73">
        <v>-93.299826999999993</v>
      </c>
      <c r="W1006" s="468"/>
      <c r="X1006" s="73" t="s">
        <v>29</v>
      </c>
      <c r="Y1006" s="73">
        <f t="shared" si="15"/>
        <v>2024</v>
      </c>
    </row>
    <row r="1007" spans="1:25" s="108" customFormat="1" x14ac:dyDescent="0.25">
      <c r="A1007" s="283" t="s">
        <v>4274</v>
      </c>
      <c r="B1007" s="165">
        <v>45448</v>
      </c>
      <c r="C1007" s="108" t="s">
        <v>4314</v>
      </c>
      <c r="D1007" s="108" t="s">
        <v>206</v>
      </c>
      <c r="E1007" s="108" t="s">
        <v>84</v>
      </c>
      <c r="F1007" s="108" t="s">
        <v>25</v>
      </c>
      <c r="G1007" s="108" t="s">
        <v>4513</v>
      </c>
      <c r="H1007" s="108" t="s">
        <v>2092</v>
      </c>
      <c r="I1007" s="245">
        <v>20000000</v>
      </c>
      <c r="J1007" s="109">
        <v>150</v>
      </c>
      <c r="K1007" s="109"/>
      <c r="L1007" s="109">
        <v>140000</v>
      </c>
      <c r="M1007" s="108" t="s">
        <v>3641</v>
      </c>
      <c r="N1007" s="108" t="s">
        <v>33</v>
      </c>
      <c r="O1007" s="486" t="s">
        <v>4315</v>
      </c>
      <c r="P1007" s="108" t="s">
        <v>3432</v>
      </c>
      <c r="Q1007" s="108" t="s">
        <v>4316</v>
      </c>
      <c r="R1007" s="108">
        <v>55126</v>
      </c>
      <c r="S1007" s="108">
        <v>45.052379000000002</v>
      </c>
      <c r="T1007" s="108">
        <v>-93.130425000000002</v>
      </c>
      <c r="W1007" s="245"/>
      <c r="X1007" s="108" t="s">
        <v>29</v>
      </c>
      <c r="Y1007" s="108">
        <v>2024</v>
      </c>
    </row>
    <row r="1008" spans="1:25" s="73" customFormat="1" x14ac:dyDescent="0.25">
      <c r="A1008" s="10" t="s">
        <v>4274</v>
      </c>
      <c r="B1008" s="72">
        <v>45449</v>
      </c>
      <c r="C1008" s="73" t="s">
        <v>4317</v>
      </c>
      <c r="D1008" s="73" t="s">
        <v>86</v>
      </c>
      <c r="E1008" s="73" t="s">
        <v>87</v>
      </c>
      <c r="F1008" s="73" t="s">
        <v>25</v>
      </c>
      <c r="G1008" s="73" t="s">
        <v>4320</v>
      </c>
      <c r="H1008" s="73" t="s">
        <v>2574</v>
      </c>
      <c r="I1008" s="468"/>
      <c r="J1008" s="87"/>
      <c r="K1008" s="87"/>
      <c r="L1008" s="87"/>
      <c r="M1008" s="73" t="s">
        <v>3834</v>
      </c>
      <c r="N1008" s="73" t="s">
        <v>33</v>
      </c>
      <c r="O1008" s="73" t="s">
        <v>4318</v>
      </c>
      <c r="P1008" s="73" t="s">
        <v>3432</v>
      </c>
      <c r="Q1008" s="73" t="s">
        <v>4319</v>
      </c>
      <c r="R1008" s="73">
        <v>55902</v>
      </c>
      <c r="S1008" s="73">
        <v>44.018787000000003</v>
      </c>
      <c r="T1008" s="73">
        <v>-92.466177999999999</v>
      </c>
      <c r="U1008" s="73" t="s">
        <v>384</v>
      </c>
      <c r="W1008" s="468"/>
      <c r="X1008" s="73" t="s">
        <v>58</v>
      </c>
      <c r="Y1008" s="73">
        <f t="shared" si="15"/>
        <v>2024</v>
      </c>
    </row>
    <row r="1009" spans="1:25" s="73" customFormat="1" x14ac:dyDescent="0.25">
      <c r="A1009" s="10" t="s">
        <v>4274</v>
      </c>
      <c r="B1009" s="72">
        <v>45449</v>
      </c>
      <c r="C1009" s="73" t="s">
        <v>4321</v>
      </c>
      <c r="D1009" s="73" t="s">
        <v>155</v>
      </c>
      <c r="E1009" s="73" t="s">
        <v>84</v>
      </c>
      <c r="F1009" s="73" t="s">
        <v>25</v>
      </c>
      <c r="G1009" s="73" t="s">
        <v>4324</v>
      </c>
      <c r="H1009" s="73" t="s">
        <v>1989</v>
      </c>
      <c r="I1009" s="493">
        <v>12286993</v>
      </c>
      <c r="J1009" s="87">
        <v>75</v>
      </c>
      <c r="K1009" s="87"/>
      <c r="L1009" s="87"/>
      <c r="M1009" s="73" t="s">
        <v>4306</v>
      </c>
      <c r="N1009" s="73" t="s">
        <v>33</v>
      </c>
      <c r="O1009" s="73" t="s">
        <v>156</v>
      </c>
      <c r="P1009" s="73" t="s">
        <v>2118</v>
      </c>
      <c r="Q1009" s="73" t="s">
        <v>4322</v>
      </c>
      <c r="R1009" s="73">
        <v>55102</v>
      </c>
      <c r="S1009" s="73">
        <v>44.946106</v>
      </c>
      <c r="T1009" s="73">
        <v>-93.094076999999999</v>
      </c>
      <c r="U1009" s="73" t="s">
        <v>2133</v>
      </c>
      <c r="V1009" s="73" t="s">
        <v>4323</v>
      </c>
      <c r="W1009" s="468">
        <f>1268000</f>
        <v>1268000</v>
      </c>
      <c r="X1009" s="73" t="s">
        <v>29</v>
      </c>
      <c r="Y1009" s="73">
        <f t="shared" si="15"/>
        <v>2024</v>
      </c>
    </row>
    <row r="1010" spans="1:25" s="73" customFormat="1" ht="18" x14ac:dyDescent="0.25">
      <c r="A1010" s="10" t="s">
        <v>4274</v>
      </c>
      <c r="B1010" s="72">
        <v>45455</v>
      </c>
      <c r="C1010" s="73" t="s">
        <v>4325</v>
      </c>
      <c r="D1010" s="73" t="s">
        <v>23</v>
      </c>
      <c r="E1010" s="73" t="s">
        <v>24</v>
      </c>
      <c r="F1010" s="73" t="s">
        <v>25</v>
      </c>
      <c r="G1010" s="73" t="s">
        <v>4328</v>
      </c>
      <c r="H1010" s="73" t="s">
        <v>1912</v>
      </c>
      <c r="I1010" s="468">
        <v>596000000</v>
      </c>
      <c r="J1010" s="87"/>
      <c r="K1010" s="87"/>
      <c r="L1010" s="87">
        <v>600000</v>
      </c>
      <c r="N1010" s="73" t="s">
        <v>2535</v>
      </c>
      <c r="O1010" s="86" t="s">
        <v>4326</v>
      </c>
      <c r="P1010" s="73" t="s">
        <v>3432</v>
      </c>
      <c r="Q1010" s="494" t="s">
        <v>4327</v>
      </c>
      <c r="R1010" s="73">
        <v>55407</v>
      </c>
      <c r="S1010" s="73">
        <v>44.954582000000002</v>
      </c>
      <c r="T1010" s="73">
        <v>-93.261308999999997</v>
      </c>
      <c r="W1010" s="468"/>
      <c r="X1010" s="73" t="s">
        <v>29</v>
      </c>
      <c r="Y1010" s="73">
        <f t="shared" si="15"/>
        <v>2024</v>
      </c>
    </row>
    <row r="1011" spans="1:25" s="73" customFormat="1" x14ac:dyDescent="0.25">
      <c r="A1011" s="10" t="s">
        <v>4274</v>
      </c>
      <c r="B1011" s="72">
        <v>45456</v>
      </c>
      <c r="C1011" s="73" t="s">
        <v>4329</v>
      </c>
      <c r="D1011" s="73" t="s">
        <v>181</v>
      </c>
      <c r="E1011" s="73" t="s">
        <v>24</v>
      </c>
      <c r="F1011" s="73" t="s">
        <v>25</v>
      </c>
      <c r="G1011" s="73" t="s">
        <v>4334</v>
      </c>
      <c r="H1011" s="73" t="s">
        <v>4330</v>
      </c>
      <c r="I1011" s="468"/>
      <c r="J1011" s="87"/>
      <c r="K1011" s="87"/>
      <c r="L1011" s="87">
        <v>124000</v>
      </c>
      <c r="M1011" s="73" t="s">
        <v>4331</v>
      </c>
      <c r="N1011" s="73" t="s">
        <v>169</v>
      </c>
      <c r="O1011" s="86" t="s">
        <v>4332</v>
      </c>
      <c r="P1011" s="73" t="s">
        <v>3432</v>
      </c>
      <c r="Q1011" s="73" t="s">
        <v>4333</v>
      </c>
      <c r="R1011" s="73">
        <v>55427</v>
      </c>
      <c r="S1011" s="73">
        <v>44.991892999999997</v>
      </c>
      <c r="T1011" s="73">
        <v>-93.360478999999998</v>
      </c>
      <c r="W1011" s="468"/>
      <c r="X1011" s="73" t="s">
        <v>29</v>
      </c>
      <c r="Y1011" s="73">
        <f t="shared" si="15"/>
        <v>2024</v>
      </c>
    </row>
    <row r="1012" spans="1:25" s="73" customFormat="1" x14ac:dyDescent="0.25">
      <c r="A1012" s="10" t="s">
        <v>4274</v>
      </c>
      <c r="B1012" s="72">
        <v>45460</v>
      </c>
      <c r="C1012" s="73" t="s">
        <v>4151</v>
      </c>
      <c r="D1012" s="73" t="s">
        <v>38</v>
      </c>
      <c r="E1012" s="73" t="s">
        <v>24</v>
      </c>
      <c r="F1012" s="73" t="s">
        <v>25</v>
      </c>
      <c r="G1012" s="73" t="s">
        <v>4335</v>
      </c>
      <c r="H1012" s="73" t="s">
        <v>1880</v>
      </c>
      <c r="I1012" s="138">
        <v>1450000</v>
      </c>
      <c r="J1012" s="87"/>
      <c r="K1012" s="87"/>
      <c r="L1012" s="87"/>
      <c r="M1012" s="73" t="s">
        <v>3641</v>
      </c>
      <c r="N1012" s="73" t="s">
        <v>33</v>
      </c>
      <c r="O1012" s="86" t="s">
        <v>2872</v>
      </c>
      <c r="P1012" s="73" t="s">
        <v>2141</v>
      </c>
      <c r="Q1012" s="73" t="s">
        <v>4152</v>
      </c>
      <c r="R1012" s="73">
        <v>55431</v>
      </c>
      <c r="S1012" s="73">
        <v>44.833905999999999</v>
      </c>
      <c r="T1012" s="73">
        <v>-93.301698000000002</v>
      </c>
      <c r="W1012" s="468"/>
      <c r="X1012" s="73" t="s">
        <v>29</v>
      </c>
      <c r="Y1012" s="73">
        <f t="shared" si="15"/>
        <v>2024</v>
      </c>
    </row>
    <row r="1013" spans="1:25" s="73" customFormat="1" x14ac:dyDescent="0.25">
      <c r="A1013" s="10" t="s">
        <v>4274</v>
      </c>
      <c r="B1013" s="72">
        <v>45467</v>
      </c>
      <c r="C1013" s="73" t="s">
        <v>4336</v>
      </c>
      <c r="D1013" s="73" t="s">
        <v>157</v>
      </c>
      <c r="E1013" s="73" t="s">
        <v>24</v>
      </c>
      <c r="F1013" s="73" t="s">
        <v>25</v>
      </c>
      <c r="G1013" s="10" t="s">
        <v>4357</v>
      </c>
      <c r="H1013" s="73" t="s">
        <v>1989</v>
      </c>
      <c r="I1013" s="468">
        <v>763000</v>
      </c>
      <c r="J1013" s="87">
        <v>40</v>
      </c>
      <c r="K1013" s="87"/>
      <c r="L1013" s="87"/>
      <c r="M1013" s="73" t="s">
        <v>2417</v>
      </c>
      <c r="N1013" s="73" t="s">
        <v>33</v>
      </c>
      <c r="O1013" s="86" t="s">
        <v>4337</v>
      </c>
      <c r="P1013" s="73" t="s">
        <v>3279</v>
      </c>
      <c r="Q1013" s="495" t="s">
        <v>4338</v>
      </c>
      <c r="R1013" s="73">
        <v>55427</v>
      </c>
      <c r="S1013" s="73">
        <v>45.028596</v>
      </c>
      <c r="T1013" s="73">
        <v>-93.376079000000004</v>
      </c>
      <c r="U1013" s="220" t="s">
        <v>2133</v>
      </c>
      <c r="V1013" s="220" t="s">
        <v>1519</v>
      </c>
      <c r="W1013" s="496">
        <v>185000</v>
      </c>
      <c r="X1013" s="73" t="s">
        <v>29</v>
      </c>
      <c r="Y1013" s="73">
        <f t="shared" si="15"/>
        <v>2024</v>
      </c>
    </row>
    <row r="1014" spans="1:25" s="73" customFormat="1" ht="18" x14ac:dyDescent="0.25">
      <c r="A1014" s="10" t="s">
        <v>4274</v>
      </c>
      <c r="B1014" s="72">
        <v>45470</v>
      </c>
      <c r="C1014" s="73" t="s">
        <v>370</v>
      </c>
      <c r="D1014" s="73" t="s">
        <v>2106</v>
      </c>
      <c r="E1014" s="73" t="s">
        <v>72</v>
      </c>
      <c r="F1014" s="73" t="s">
        <v>25</v>
      </c>
      <c r="G1014" s="73" t="s">
        <v>4346</v>
      </c>
      <c r="H1014" s="73" t="s">
        <v>1912</v>
      </c>
      <c r="I1014" s="468">
        <v>228800000</v>
      </c>
      <c r="J1014" s="87"/>
      <c r="K1014" s="87"/>
      <c r="L1014" s="87">
        <v>215109</v>
      </c>
      <c r="N1014" s="73" t="s">
        <v>2535</v>
      </c>
      <c r="O1014" s="86" t="s">
        <v>4339</v>
      </c>
      <c r="P1014" s="73" t="s">
        <v>3432</v>
      </c>
      <c r="Q1014" s="494" t="s">
        <v>4340</v>
      </c>
      <c r="R1014" s="73">
        <v>56303</v>
      </c>
      <c r="S1014" s="73">
        <v>45.585492000000002</v>
      </c>
      <c r="T1014" s="73">
        <v>-94.205827999999997</v>
      </c>
      <c r="W1014" s="468"/>
      <c r="X1014" s="73" t="s">
        <v>71</v>
      </c>
      <c r="Y1014" s="73">
        <f t="shared" si="15"/>
        <v>2024</v>
      </c>
    </row>
    <row r="1015" spans="1:25" s="73" customFormat="1" x14ac:dyDescent="0.25">
      <c r="A1015" s="10" t="s">
        <v>4274</v>
      </c>
      <c r="B1015" s="72">
        <v>45473</v>
      </c>
      <c r="C1015" s="73" t="s">
        <v>4341</v>
      </c>
      <c r="D1015" s="73" t="s">
        <v>79</v>
      </c>
      <c r="E1015" s="73" t="s">
        <v>80</v>
      </c>
      <c r="F1015" s="73" t="s">
        <v>25</v>
      </c>
      <c r="G1015" s="73" t="s">
        <v>4344</v>
      </c>
      <c r="H1015" s="73" t="s">
        <v>1989</v>
      </c>
      <c r="I1015" s="468">
        <v>18000000</v>
      </c>
      <c r="J1015" s="87">
        <v>127</v>
      </c>
      <c r="K1015" s="87"/>
      <c r="L1015" s="87"/>
      <c r="M1015" s="73" t="s">
        <v>2417</v>
      </c>
      <c r="N1015" s="73" t="s">
        <v>33</v>
      </c>
      <c r="O1015" s="73" t="s">
        <v>156</v>
      </c>
      <c r="P1015" s="73" t="s">
        <v>2118</v>
      </c>
      <c r="Q1015" s="73" t="s">
        <v>4342</v>
      </c>
      <c r="R1015" s="73">
        <v>55912</v>
      </c>
      <c r="S1015" s="73">
        <v>43.67604</v>
      </c>
      <c r="T1015" s="73">
        <v>-92.974485000000001</v>
      </c>
      <c r="U1015" s="73" t="s">
        <v>2133</v>
      </c>
      <c r="V1015" s="73" t="s">
        <v>4343</v>
      </c>
      <c r="W1015" s="468">
        <v>200000</v>
      </c>
      <c r="X1015" s="73" t="s">
        <v>58</v>
      </c>
      <c r="Y1015" s="73">
        <f t="shared" si="15"/>
        <v>2024</v>
      </c>
    </row>
    <row r="1016" spans="1:25" x14ac:dyDescent="0.25">
      <c r="A1016" s="10" t="s">
        <v>3649</v>
      </c>
      <c r="B1016" s="497">
        <v>44949</v>
      </c>
      <c r="C1016" s="11" t="s">
        <v>1814</v>
      </c>
      <c r="D1016" s="46" t="s">
        <v>190</v>
      </c>
      <c r="E1016" s="46" t="s">
        <v>191</v>
      </c>
      <c r="F1016" s="11" t="s">
        <v>25</v>
      </c>
      <c r="G1016" s="10" t="s">
        <v>4352</v>
      </c>
      <c r="H1016" s="46" t="s">
        <v>1989</v>
      </c>
      <c r="I1016" s="251">
        <v>5000000</v>
      </c>
      <c r="J1016" s="202"/>
      <c r="L1016" s="202"/>
      <c r="M1016" s="229"/>
      <c r="N1016" s="229" t="s">
        <v>151</v>
      </c>
      <c r="O1016" s="46" t="s">
        <v>4353</v>
      </c>
      <c r="P1016" s="229" t="s">
        <v>3294</v>
      </c>
      <c r="Q1016" s="46" t="s">
        <v>4354</v>
      </c>
      <c r="R1016" s="46">
        <v>55060</v>
      </c>
      <c r="S1016" s="46">
        <v>44.086930000000002</v>
      </c>
      <c r="T1016" s="46">
        <v>-93.265110000000007</v>
      </c>
      <c r="U1016" s="229"/>
      <c r="V1016" s="204"/>
      <c r="W1016" s="201"/>
      <c r="X1016" s="229" t="s">
        <v>58</v>
      </c>
      <c r="Y1016" s="10">
        <v>2023</v>
      </c>
    </row>
    <row r="1017" spans="1:25" s="473" customFormat="1" x14ac:dyDescent="0.25">
      <c r="A1017" s="10" t="s">
        <v>4274</v>
      </c>
      <c r="B1017" s="498">
        <v>45405</v>
      </c>
      <c r="C1017" s="473" t="s">
        <v>4358</v>
      </c>
      <c r="D1017" s="473" t="s">
        <v>93</v>
      </c>
      <c r="E1017" s="473" t="s">
        <v>93</v>
      </c>
      <c r="F1017" s="499" t="s">
        <v>25</v>
      </c>
      <c r="G1017" s="473" t="s">
        <v>4473</v>
      </c>
      <c r="H1017" s="473" t="s">
        <v>1989</v>
      </c>
      <c r="I1017" s="471"/>
      <c r="J1017" s="471"/>
      <c r="K1017" s="472"/>
      <c r="L1017" s="472"/>
      <c r="M1017" s="473" t="s">
        <v>2689</v>
      </c>
      <c r="N1017" s="473" t="s">
        <v>33</v>
      </c>
      <c r="O1017" s="473" t="s">
        <v>4390</v>
      </c>
      <c r="P1017" s="473" t="s">
        <v>4391</v>
      </c>
      <c r="Q1017" s="500" t="s">
        <v>4392</v>
      </c>
      <c r="R1017" s="473">
        <v>55013</v>
      </c>
      <c r="S1017" s="473">
        <v>45.362620999999997</v>
      </c>
      <c r="T1017" s="473">
        <v>-92.902260999999996</v>
      </c>
      <c r="U1017" s="473" t="s">
        <v>2133</v>
      </c>
      <c r="V1017" s="473" t="s">
        <v>4467</v>
      </c>
      <c r="W1017" s="471"/>
      <c r="X1017" s="473" t="s">
        <v>71</v>
      </c>
      <c r="Y1017" s="473">
        <f t="shared" si="15"/>
        <v>2024</v>
      </c>
    </row>
    <row r="1018" spans="1:25" s="108" customFormat="1" x14ac:dyDescent="0.25">
      <c r="A1018" s="10" t="s">
        <v>4359</v>
      </c>
      <c r="B1018" s="165">
        <v>45481</v>
      </c>
      <c r="C1018" s="108" t="s">
        <v>437</v>
      </c>
      <c r="D1018" s="108" t="s">
        <v>45</v>
      </c>
      <c r="E1018" s="108" t="s">
        <v>24</v>
      </c>
      <c r="F1018" s="491" t="s">
        <v>25</v>
      </c>
      <c r="G1018" s="108" t="s">
        <v>4474</v>
      </c>
      <c r="H1018" s="108" t="s">
        <v>1989</v>
      </c>
      <c r="I1018" s="245">
        <v>15000000</v>
      </c>
      <c r="J1018" s="109">
        <v>182</v>
      </c>
      <c r="K1018" s="109"/>
      <c r="L1018" s="109">
        <v>227000</v>
      </c>
      <c r="M1018" s="108" t="s">
        <v>127</v>
      </c>
      <c r="N1018" s="108" t="s">
        <v>33</v>
      </c>
      <c r="O1018" s="108" t="s">
        <v>4393</v>
      </c>
      <c r="P1018" s="108" t="s">
        <v>1285</v>
      </c>
      <c r="Q1018" s="108" t="s">
        <v>4394</v>
      </c>
      <c r="R1018" s="108">
        <v>55374</v>
      </c>
      <c r="S1018" s="108">
        <v>45.194420999999998</v>
      </c>
      <c r="T1018" s="108">
        <v>-93.528801000000001</v>
      </c>
      <c r="U1018" s="108" t="s">
        <v>2133</v>
      </c>
      <c r="V1018" s="108" t="s">
        <v>4468</v>
      </c>
      <c r="W1018" s="245">
        <v>2901350</v>
      </c>
      <c r="X1018" s="108" t="s">
        <v>29</v>
      </c>
      <c r="Y1018" s="108">
        <v>2024</v>
      </c>
    </row>
    <row r="1019" spans="1:25" s="473" customFormat="1" x14ac:dyDescent="0.25">
      <c r="A1019" s="10" t="s">
        <v>4359</v>
      </c>
      <c r="B1019" s="498">
        <v>45481</v>
      </c>
      <c r="C1019" s="473" t="s">
        <v>4360</v>
      </c>
      <c r="D1019" s="473" t="s">
        <v>362</v>
      </c>
      <c r="E1019" s="473" t="s">
        <v>24</v>
      </c>
      <c r="F1019" s="499" t="s">
        <v>25</v>
      </c>
      <c r="G1019" s="473" t="s">
        <v>4475</v>
      </c>
      <c r="H1019" s="473" t="s">
        <v>3300</v>
      </c>
      <c r="I1019" s="471"/>
      <c r="J1019" s="472"/>
      <c r="K1019" s="472"/>
      <c r="L1019" s="472">
        <v>87000</v>
      </c>
      <c r="M1019" s="473" t="s">
        <v>2400</v>
      </c>
      <c r="N1019" s="473" t="s">
        <v>104</v>
      </c>
      <c r="O1019" s="475" t="s">
        <v>4395</v>
      </c>
      <c r="P1019" s="473" t="s">
        <v>3432</v>
      </c>
      <c r="Q1019" s="473" t="s">
        <v>4396</v>
      </c>
      <c r="R1019" s="473">
        <v>55369</v>
      </c>
      <c r="S1019" s="473">
        <v>45.160597000000003</v>
      </c>
      <c r="T1019" s="473">
        <v>-93.504901000000004</v>
      </c>
      <c r="W1019" s="471"/>
      <c r="X1019" s="473" t="s">
        <v>29</v>
      </c>
      <c r="Y1019" s="473">
        <f t="shared" ref="Y1019:Y1050" si="16">YEAR(B1019)</f>
        <v>2024</v>
      </c>
    </row>
    <row r="1020" spans="1:25" s="473" customFormat="1" ht="15.75" x14ac:dyDescent="0.25">
      <c r="A1020" s="10" t="s">
        <v>4359</v>
      </c>
      <c r="B1020" s="498">
        <v>45485</v>
      </c>
      <c r="C1020" s="473" t="s">
        <v>4361</v>
      </c>
      <c r="D1020" s="473" t="s">
        <v>172</v>
      </c>
      <c r="E1020" s="473" t="s">
        <v>173</v>
      </c>
      <c r="F1020" s="499" t="s">
        <v>25</v>
      </c>
      <c r="G1020" s="473" t="s">
        <v>4476</v>
      </c>
      <c r="H1020" s="473" t="s">
        <v>1989</v>
      </c>
      <c r="I1020" s="471">
        <v>3500000</v>
      </c>
      <c r="J1020" s="472">
        <v>18</v>
      </c>
      <c r="K1020" s="472"/>
      <c r="L1020" s="472"/>
      <c r="M1020" s="473" t="s">
        <v>4397</v>
      </c>
      <c r="N1020" s="473" t="s">
        <v>33</v>
      </c>
      <c r="O1020" s="475" t="s">
        <v>4398</v>
      </c>
      <c r="P1020" s="473" t="s">
        <v>1290</v>
      </c>
      <c r="Q1020" s="501" t="s">
        <v>4399</v>
      </c>
      <c r="R1020" s="473">
        <v>56201</v>
      </c>
      <c r="S1020" s="473">
        <v>45.116802999999997</v>
      </c>
      <c r="T1020" s="473">
        <v>-95.087768999999994</v>
      </c>
      <c r="W1020" s="471"/>
      <c r="X1020" s="473" t="s">
        <v>71</v>
      </c>
      <c r="Y1020" s="473">
        <f t="shared" si="16"/>
        <v>2024</v>
      </c>
    </row>
    <row r="1021" spans="1:25" s="473" customFormat="1" x14ac:dyDescent="0.25">
      <c r="A1021" s="10" t="s">
        <v>4359</v>
      </c>
      <c r="B1021" s="498">
        <v>45485</v>
      </c>
      <c r="C1021" s="473" t="s">
        <v>326</v>
      </c>
      <c r="D1021" s="473" t="s">
        <v>190</v>
      </c>
      <c r="E1021" s="473" t="s">
        <v>191</v>
      </c>
      <c r="F1021" s="499" t="s">
        <v>25</v>
      </c>
      <c r="G1021" s="473" t="s">
        <v>4477</v>
      </c>
      <c r="H1021" s="473" t="s">
        <v>1989</v>
      </c>
      <c r="I1021" s="502">
        <v>3691360</v>
      </c>
      <c r="J1021" s="476"/>
      <c r="K1021" s="472"/>
      <c r="L1021" s="472">
        <v>66432</v>
      </c>
      <c r="M1021" s="473" t="s">
        <v>67</v>
      </c>
      <c r="N1021" s="473" t="s">
        <v>33</v>
      </c>
      <c r="O1021" s="473" t="s">
        <v>4400</v>
      </c>
      <c r="P1021" s="473" t="s">
        <v>1285</v>
      </c>
      <c r="Q1021" s="503" t="s">
        <v>4401</v>
      </c>
      <c r="R1021" s="473">
        <v>55060</v>
      </c>
      <c r="S1021" s="473">
        <v>44.091473000000001</v>
      </c>
      <c r="T1021" s="473">
        <v>-93.252606</v>
      </c>
      <c r="W1021" s="477"/>
      <c r="X1021" s="473" t="s">
        <v>58</v>
      </c>
      <c r="Y1021" s="473">
        <f t="shared" si="16"/>
        <v>2024</v>
      </c>
    </row>
    <row r="1022" spans="1:25" s="473" customFormat="1" x14ac:dyDescent="0.25">
      <c r="A1022" s="10" t="s">
        <v>4359</v>
      </c>
      <c r="B1022" s="498">
        <v>45488</v>
      </c>
      <c r="C1022" s="473" t="s">
        <v>3467</v>
      </c>
      <c r="D1022" s="473" t="s">
        <v>48</v>
      </c>
      <c r="E1022" s="473" t="s">
        <v>24</v>
      </c>
      <c r="F1022" s="499" t="s">
        <v>25</v>
      </c>
      <c r="G1022" s="473" t="s">
        <v>4504</v>
      </c>
      <c r="H1022" s="473" t="s">
        <v>2092</v>
      </c>
      <c r="I1022" s="477"/>
      <c r="J1022" s="472"/>
      <c r="K1022" s="472"/>
      <c r="L1022" s="472">
        <v>200000</v>
      </c>
      <c r="M1022" s="473" t="s">
        <v>3641</v>
      </c>
      <c r="N1022" s="473" t="s">
        <v>33</v>
      </c>
      <c r="O1022" s="475" t="s">
        <v>4402</v>
      </c>
      <c r="P1022" s="473" t="s">
        <v>1290</v>
      </c>
      <c r="Q1022" s="473" t="s">
        <v>4403</v>
      </c>
      <c r="R1022" s="473">
        <v>55343</v>
      </c>
      <c r="S1022" s="473">
        <v>44.896436999999999</v>
      </c>
      <c r="T1022" s="473">
        <v>-93.405512999999999</v>
      </c>
      <c r="W1022" s="471"/>
      <c r="X1022" s="473" t="s">
        <v>29</v>
      </c>
      <c r="Y1022" s="473">
        <f t="shared" si="16"/>
        <v>2024</v>
      </c>
    </row>
    <row r="1023" spans="1:25" s="108" customFormat="1" x14ac:dyDescent="0.25">
      <c r="A1023" s="10" t="s">
        <v>4359</v>
      </c>
      <c r="B1023" s="165">
        <v>45489</v>
      </c>
      <c r="C1023" s="108" t="s">
        <v>4362</v>
      </c>
      <c r="D1023" s="108" t="s">
        <v>42</v>
      </c>
      <c r="E1023" s="108" t="s">
        <v>24</v>
      </c>
      <c r="F1023" s="491" t="s">
        <v>25</v>
      </c>
      <c r="G1023" s="108" t="s">
        <v>4478</v>
      </c>
      <c r="H1023" s="108" t="s">
        <v>4389</v>
      </c>
      <c r="I1023" s="245"/>
      <c r="J1023" s="109"/>
      <c r="K1023" s="109"/>
      <c r="L1023" s="109">
        <v>25989</v>
      </c>
      <c r="M1023" s="108" t="s">
        <v>1944</v>
      </c>
      <c r="N1023" s="108" t="s">
        <v>33</v>
      </c>
      <c r="O1023" s="486" t="s">
        <v>4404</v>
      </c>
      <c r="P1023" s="108" t="s">
        <v>3432</v>
      </c>
      <c r="Q1023" s="108" t="s">
        <v>4405</v>
      </c>
      <c r="R1023" s="108">
        <v>55446</v>
      </c>
      <c r="S1023" s="108">
        <v>45.020471999999998</v>
      </c>
      <c r="T1023" s="108">
        <v>-93.487740000000002</v>
      </c>
      <c r="W1023" s="245"/>
      <c r="X1023" s="108" t="s">
        <v>29</v>
      </c>
      <c r="Y1023" s="108">
        <v>2024</v>
      </c>
    </row>
    <row r="1024" spans="1:25" s="473" customFormat="1" x14ac:dyDescent="0.25">
      <c r="A1024" s="10" t="s">
        <v>4359</v>
      </c>
      <c r="B1024" s="498">
        <v>45495</v>
      </c>
      <c r="C1024" s="473" t="s">
        <v>4363</v>
      </c>
      <c r="D1024" s="473" t="s">
        <v>88</v>
      </c>
      <c r="E1024" s="473" t="s">
        <v>24</v>
      </c>
      <c r="F1024" s="499" t="s">
        <v>25</v>
      </c>
      <c r="G1024" s="473" t="s">
        <v>4479</v>
      </c>
      <c r="H1024" s="473" t="s">
        <v>1880</v>
      </c>
      <c r="I1024" s="471"/>
      <c r="J1024" s="472"/>
      <c r="K1024" s="472"/>
      <c r="L1024" s="472">
        <v>11000</v>
      </c>
      <c r="M1024" s="473" t="s">
        <v>2335</v>
      </c>
      <c r="N1024" s="473" t="s">
        <v>2507</v>
      </c>
      <c r="O1024" s="473" t="s">
        <v>4406</v>
      </c>
      <c r="P1024" s="473" t="s">
        <v>3432</v>
      </c>
      <c r="Q1024" s="473" t="s">
        <v>4407</v>
      </c>
      <c r="R1024" s="473">
        <v>55436</v>
      </c>
      <c r="S1024" s="473">
        <v>44.904139999999998</v>
      </c>
      <c r="T1024" s="473">
        <v>-93.373157000000006</v>
      </c>
      <c r="W1024" s="471"/>
      <c r="X1024" s="473" t="s">
        <v>29</v>
      </c>
      <c r="Y1024" s="473">
        <f t="shared" si="16"/>
        <v>2024</v>
      </c>
    </row>
    <row r="1025" spans="1:25" s="473" customFormat="1" x14ac:dyDescent="0.25">
      <c r="A1025" s="10" t="s">
        <v>4359</v>
      </c>
      <c r="B1025" s="498">
        <v>45495</v>
      </c>
      <c r="C1025" s="504" t="s">
        <v>4364</v>
      </c>
      <c r="D1025" s="473" t="s">
        <v>54</v>
      </c>
      <c r="E1025" s="473" t="s">
        <v>24</v>
      </c>
      <c r="F1025" s="499" t="s">
        <v>25</v>
      </c>
      <c r="G1025" s="473" t="s">
        <v>4480</v>
      </c>
      <c r="H1025" s="473" t="s">
        <v>1989</v>
      </c>
      <c r="I1025" s="505">
        <v>3794384</v>
      </c>
      <c r="J1025" s="506">
        <v>22</v>
      </c>
      <c r="K1025" s="472"/>
      <c r="L1025" s="472">
        <v>26800</v>
      </c>
      <c r="M1025" s="473" t="s">
        <v>1928</v>
      </c>
      <c r="N1025" s="473" t="s">
        <v>33</v>
      </c>
      <c r="O1025" s="473" t="s">
        <v>4408</v>
      </c>
      <c r="P1025" s="473" t="s">
        <v>4409</v>
      </c>
      <c r="Q1025" s="500" t="s">
        <v>4410</v>
      </c>
      <c r="R1025" s="473">
        <v>55445</v>
      </c>
      <c r="S1025" s="473">
        <v>45.115329000000003</v>
      </c>
      <c r="T1025" s="473">
        <v>-93.386215000000007</v>
      </c>
      <c r="U1025" s="473" t="s">
        <v>2133</v>
      </c>
      <c r="V1025" s="473" t="s">
        <v>4469</v>
      </c>
      <c r="W1025" s="505">
        <f>640000+295719</f>
        <v>935719</v>
      </c>
      <c r="X1025" s="473" t="s">
        <v>29</v>
      </c>
      <c r="Y1025" s="473">
        <f t="shared" si="16"/>
        <v>2024</v>
      </c>
    </row>
    <row r="1026" spans="1:25" s="473" customFormat="1" x14ac:dyDescent="0.25">
      <c r="A1026" s="10" t="s">
        <v>4359</v>
      </c>
      <c r="B1026" s="498">
        <v>45497</v>
      </c>
      <c r="C1026" s="473" t="s">
        <v>4365</v>
      </c>
      <c r="D1026" s="473" t="s">
        <v>246</v>
      </c>
      <c r="E1026" s="473" t="s">
        <v>4162</v>
      </c>
      <c r="F1026" s="499" t="s">
        <v>25</v>
      </c>
      <c r="G1026" s="473" t="s">
        <v>4481</v>
      </c>
      <c r="H1026" s="473" t="s">
        <v>1989</v>
      </c>
      <c r="I1026" s="471">
        <f>9000000+1250000</f>
        <v>10250000</v>
      </c>
      <c r="J1026" s="472">
        <v>12</v>
      </c>
      <c r="K1026" s="472"/>
      <c r="L1026" s="472">
        <v>35000</v>
      </c>
      <c r="M1026" s="473" t="s">
        <v>3641</v>
      </c>
      <c r="N1026" s="473" t="s">
        <v>33</v>
      </c>
      <c r="O1026" s="473" t="s">
        <v>4411</v>
      </c>
      <c r="P1026" s="473" t="s">
        <v>3460</v>
      </c>
      <c r="Q1026" s="473" t="s">
        <v>4412</v>
      </c>
      <c r="R1026" s="473">
        <v>55746</v>
      </c>
      <c r="S1026" s="473">
        <v>47.436072000000003</v>
      </c>
      <c r="T1026" s="473">
        <v>-92.928820000000002</v>
      </c>
      <c r="U1026" s="473" t="s">
        <v>2133</v>
      </c>
      <c r="V1026" s="473" t="s">
        <v>4470</v>
      </c>
      <c r="W1026" s="471">
        <f>9000000+1250000</f>
        <v>10250000</v>
      </c>
      <c r="X1026" s="473" t="s">
        <v>65</v>
      </c>
      <c r="Y1026" s="473">
        <f t="shared" si="16"/>
        <v>2024</v>
      </c>
    </row>
    <row r="1027" spans="1:25" s="473" customFormat="1" x14ac:dyDescent="0.25">
      <c r="A1027" s="10" t="s">
        <v>4359</v>
      </c>
      <c r="B1027" s="498">
        <v>45497</v>
      </c>
      <c r="C1027" s="473" t="s">
        <v>4366</v>
      </c>
      <c r="D1027" s="473" t="s">
        <v>4367</v>
      </c>
      <c r="E1027" s="473" t="s">
        <v>72</v>
      </c>
      <c r="F1027" s="499" t="s">
        <v>25</v>
      </c>
      <c r="G1027" s="473" t="s">
        <v>4482</v>
      </c>
      <c r="H1027" s="473" t="s">
        <v>1989</v>
      </c>
      <c r="I1027" s="507">
        <v>1929601</v>
      </c>
      <c r="J1027" s="473">
        <v>6</v>
      </c>
      <c r="K1027" s="472"/>
      <c r="L1027" s="472"/>
      <c r="M1027" s="473" t="s">
        <v>67</v>
      </c>
      <c r="N1027" s="473" t="s">
        <v>33</v>
      </c>
      <c r="O1027" s="473" t="s">
        <v>4413</v>
      </c>
      <c r="P1027" s="473" t="s">
        <v>4414</v>
      </c>
      <c r="Q1027" s="500" t="s">
        <v>4415</v>
      </c>
      <c r="R1027" s="473">
        <v>56340</v>
      </c>
      <c r="S1027" s="473">
        <v>45.731278000000003</v>
      </c>
      <c r="T1027" s="473">
        <v>-94.486642000000003</v>
      </c>
      <c r="U1027" s="473" t="s">
        <v>2133</v>
      </c>
      <c r="V1027" s="473" t="s">
        <v>4471</v>
      </c>
      <c r="W1027" s="507">
        <f>200000+120000</f>
        <v>320000</v>
      </c>
      <c r="X1027" s="473" t="s">
        <v>71</v>
      </c>
      <c r="Y1027" s="473">
        <f t="shared" si="16"/>
        <v>2024</v>
      </c>
    </row>
    <row r="1028" spans="1:25" s="473" customFormat="1" ht="180" x14ac:dyDescent="0.25">
      <c r="A1028" s="10" t="s">
        <v>4359</v>
      </c>
      <c r="B1028" s="498">
        <v>45508</v>
      </c>
      <c r="C1028" s="473" t="s">
        <v>4368</v>
      </c>
      <c r="D1028" s="473" t="s">
        <v>100</v>
      </c>
      <c r="E1028" s="473" t="s">
        <v>91</v>
      </c>
      <c r="F1028" s="499" t="s">
        <v>25</v>
      </c>
      <c r="G1028" s="547" t="s">
        <v>4745</v>
      </c>
      <c r="H1028" s="473" t="s">
        <v>1989</v>
      </c>
      <c r="I1028" s="505">
        <v>9510000</v>
      </c>
      <c r="J1028" s="472">
        <v>11</v>
      </c>
      <c r="K1028" s="472">
        <v>63</v>
      </c>
      <c r="L1028" s="472">
        <f>25000+2500</f>
        <v>27500</v>
      </c>
      <c r="M1028" s="473" t="s">
        <v>4416</v>
      </c>
      <c r="N1028" s="473" t="s">
        <v>33</v>
      </c>
      <c r="O1028" s="475" t="s">
        <v>4417</v>
      </c>
      <c r="P1028" s="475" t="s">
        <v>4418</v>
      </c>
      <c r="R1028" s="473">
        <v>56304</v>
      </c>
      <c r="S1028" s="473">
        <v>45.530414999999998</v>
      </c>
      <c r="T1028" s="473">
        <v>-94.057184000000007</v>
      </c>
      <c r="U1028" s="473" t="s">
        <v>2133</v>
      </c>
      <c r="V1028" s="473" t="s">
        <v>1519</v>
      </c>
      <c r="W1028" s="505">
        <v>175000</v>
      </c>
      <c r="X1028" s="473" t="s">
        <v>71</v>
      </c>
      <c r="Y1028" s="473">
        <f t="shared" si="16"/>
        <v>2024</v>
      </c>
    </row>
    <row r="1029" spans="1:25" s="473" customFormat="1" x14ac:dyDescent="0.25">
      <c r="A1029" s="10" t="s">
        <v>4359</v>
      </c>
      <c r="B1029" s="498">
        <v>45510</v>
      </c>
      <c r="C1029" s="473" t="s">
        <v>4369</v>
      </c>
      <c r="D1029" s="473" t="s">
        <v>38</v>
      </c>
      <c r="E1029" s="473" t="s">
        <v>24</v>
      </c>
      <c r="F1029" s="499" t="s">
        <v>25</v>
      </c>
      <c r="G1029" s="473" t="s">
        <v>4483</v>
      </c>
      <c r="H1029" s="473" t="s">
        <v>1880</v>
      </c>
      <c r="I1029" s="478">
        <v>3621764</v>
      </c>
      <c r="J1029" s="472">
        <f>275-230</f>
        <v>45</v>
      </c>
      <c r="K1029" s="472"/>
      <c r="L1029" s="472">
        <f>67000-45000</f>
        <v>22000</v>
      </c>
      <c r="M1029" s="473" t="s">
        <v>3240</v>
      </c>
      <c r="N1029" s="473" t="s">
        <v>28</v>
      </c>
      <c r="O1029" s="473" t="s">
        <v>4419</v>
      </c>
      <c r="P1029" s="473" t="s">
        <v>3432</v>
      </c>
      <c r="Q1029" s="473" t="s">
        <v>4420</v>
      </c>
      <c r="R1029" s="473">
        <v>55437</v>
      </c>
      <c r="S1029" s="473">
        <v>44.857162000000002</v>
      </c>
      <c r="T1029" s="473">
        <v>-93.352101000000005</v>
      </c>
      <c r="W1029" s="474"/>
      <c r="X1029" s="473" t="s">
        <v>29</v>
      </c>
      <c r="Y1029" s="473">
        <f t="shared" si="16"/>
        <v>2024</v>
      </c>
    </row>
    <row r="1030" spans="1:25" s="473" customFormat="1" x14ac:dyDescent="0.25">
      <c r="A1030" s="10" t="s">
        <v>4359</v>
      </c>
      <c r="B1030" s="498">
        <v>45510</v>
      </c>
      <c r="C1030" s="473" t="s">
        <v>4370</v>
      </c>
      <c r="D1030" s="473" t="s">
        <v>23</v>
      </c>
      <c r="E1030" s="473" t="s">
        <v>24</v>
      </c>
      <c r="F1030" s="499" t="s">
        <v>25</v>
      </c>
      <c r="G1030" s="473" t="s">
        <v>4484</v>
      </c>
      <c r="H1030" s="473" t="s">
        <v>1884</v>
      </c>
      <c r="I1030" s="502"/>
      <c r="J1030" s="472"/>
      <c r="K1030" s="472"/>
      <c r="L1030" s="472"/>
      <c r="M1030" s="473" t="s">
        <v>3313</v>
      </c>
      <c r="N1030" s="473" t="s">
        <v>28</v>
      </c>
      <c r="O1030" s="473" t="s">
        <v>4421</v>
      </c>
      <c r="P1030" s="473" t="s">
        <v>3432</v>
      </c>
      <c r="Q1030" s="508" t="s">
        <v>4422</v>
      </c>
      <c r="R1030" s="473">
        <v>55401</v>
      </c>
      <c r="S1030" s="473">
        <v>44.992595999999999</v>
      </c>
      <c r="T1030" s="473">
        <v>-93.256052999999994</v>
      </c>
      <c r="W1030" s="471"/>
      <c r="X1030" s="473" t="s">
        <v>29</v>
      </c>
      <c r="Y1030" s="473">
        <f t="shared" si="16"/>
        <v>2024</v>
      </c>
    </row>
    <row r="1031" spans="1:25" s="473" customFormat="1" x14ac:dyDescent="0.25">
      <c r="A1031" s="10" t="s">
        <v>4359</v>
      </c>
      <c r="B1031" s="498">
        <v>45519</v>
      </c>
      <c r="C1031" s="473" t="s">
        <v>4371</v>
      </c>
      <c r="D1031" s="473" t="s">
        <v>42</v>
      </c>
      <c r="E1031" s="473" t="s">
        <v>24</v>
      </c>
      <c r="F1031" s="499" t="s">
        <v>25</v>
      </c>
      <c r="G1031" s="473" t="s">
        <v>4485</v>
      </c>
      <c r="H1031" s="473" t="s">
        <v>2574</v>
      </c>
      <c r="I1031" s="502"/>
      <c r="J1031" s="472"/>
      <c r="K1031" s="472"/>
      <c r="L1031" s="472"/>
      <c r="M1031" s="473" t="s">
        <v>1944</v>
      </c>
      <c r="N1031" s="473" t="s">
        <v>33</v>
      </c>
      <c r="O1031" s="473" t="s">
        <v>4423</v>
      </c>
      <c r="P1031" s="473" t="s">
        <v>3432</v>
      </c>
      <c r="Q1031" s="473" t="s">
        <v>4424</v>
      </c>
      <c r="R1031" s="473">
        <v>55447</v>
      </c>
      <c r="S1031" s="473">
        <v>45.022961000000002</v>
      </c>
      <c r="T1031" s="473">
        <v>-93.455568</v>
      </c>
      <c r="W1031" s="477"/>
      <c r="X1031" s="473" t="s">
        <v>29</v>
      </c>
      <c r="Y1031" s="473">
        <f t="shared" si="16"/>
        <v>2024</v>
      </c>
    </row>
    <row r="1032" spans="1:25" s="473" customFormat="1" ht="105" x14ac:dyDescent="0.25">
      <c r="A1032" s="10" t="s">
        <v>4359</v>
      </c>
      <c r="B1032" s="498">
        <v>45519</v>
      </c>
      <c r="C1032" s="473" t="s">
        <v>357</v>
      </c>
      <c r="D1032" s="473" t="s">
        <v>312</v>
      </c>
      <c r="E1032" s="473" t="s">
        <v>219</v>
      </c>
      <c r="F1032" s="499" t="s">
        <v>25</v>
      </c>
      <c r="G1032" s="547" t="s">
        <v>4486</v>
      </c>
      <c r="H1032" s="473" t="s">
        <v>3024</v>
      </c>
      <c r="I1032" s="471"/>
      <c r="J1032" s="472">
        <v>180</v>
      </c>
      <c r="K1032" s="472"/>
      <c r="L1032" s="472">
        <v>225000</v>
      </c>
      <c r="N1032" s="473" t="s">
        <v>52</v>
      </c>
      <c r="O1032" s="473" t="s">
        <v>4425</v>
      </c>
      <c r="P1032" s="473" t="s">
        <v>1844</v>
      </c>
      <c r="Q1032" s="473" t="s">
        <v>4426</v>
      </c>
      <c r="R1032" s="473">
        <v>55129</v>
      </c>
      <c r="S1032" s="473">
        <v>44.945186999999997</v>
      </c>
      <c r="T1032" s="473">
        <v>-92.883088000000001</v>
      </c>
      <c r="W1032" s="471"/>
      <c r="X1032" s="473" t="s">
        <v>29</v>
      </c>
      <c r="Y1032" s="473">
        <f t="shared" si="16"/>
        <v>2024</v>
      </c>
    </row>
    <row r="1033" spans="1:25" s="108" customFormat="1" x14ac:dyDescent="0.25">
      <c r="A1033" s="10" t="s">
        <v>4359</v>
      </c>
      <c r="B1033" s="165">
        <v>45519</v>
      </c>
      <c r="C1033" s="108" t="s">
        <v>4372</v>
      </c>
      <c r="D1033" s="108" t="s">
        <v>179</v>
      </c>
      <c r="E1033" s="108" t="s">
        <v>87</v>
      </c>
      <c r="F1033" s="491" t="s">
        <v>25</v>
      </c>
      <c r="G1033" s="108" t="s">
        <v>4515</v>
      </c>
      <c r="H1033" s="108" t="s">
        <v>1957</v>
      </c>
      <c r="I1033" s="245">
        <v>100000000</v>
      </c>
      <c r="J1033" s="109">
        <v>22</v>
      </c>
      <c r="K1033" s="109"/>
      <c r="L1033" s="109">
        <v>70000</v>
      </c>
      <c r="M1033" s="108" t="s">
        <v>2107</v>
      </c>
      <c r="N1033" s="108" t="s">
        <v>28</v>
      </c>
      <c r="O1033" s="108" t="s">
        <v>4427</v>
      </c>
      <c r="P1033" s="108" t="s">
        <v>4428</v>
      </c>
      <c r="Q1033" s="108" t="s">
        <v>4514</v>
      </c>
      <c r="R1033" s="108">
        <v>55976</v>
      </c>
      <c r="S1033" s="108">
        <v>43.884346000000001</v>
      </c>
      <c r="T1033" s="108">
        <v>-92.503743999999998</v>
      </c>
      <c r="U1033" s="108" t="s">
        <v>2133</v>
      </c>
      <c r="V1033" s="108" t="s">
        <v>600</v>
      </c>
      <c r="W1033" s="245">
        <v>1055000</v>
      </c>
      <c r="X1033" s="108" t="s">
        <v>58</v>
      </c>
      <c r="Y1033" s="108">
        <v>2024</v>
      </c>
    </row>
    <row r="1034" spans="1:25" s="473" customFormat="1" x14ac:dyDescent="0.25">
      <c r="A1034" s="10" t="s">
        <v>4359</v>
      </c>
      <c r="B1034" s="498">
        <v>45521</v>
      </c>
      <c r="C1034" s="473" t="s">
        <v>4373</v>
      </c>
      <c r="D1034" s="473" t="s">
        <v>86</v>
      </c>
      <c r="E1034" s="473" t="s">
        <v>87</v>
      </c>
      <c r="F1034" s="499" t="s">
        <v>25</v>
      </c>
      <c r="G1034" s="473" t="s">
        <v>4487</v>
      </c>
      <c r="H1034" s="473" t="s">
        <v>1884</v>
      </c>
      <c r="I1034" s="502"/>
      <c r="J1034" s="472"/>
      <c r="K1034" s="472"/>
      <c r="L1034" s="472"/>
      <c r="N1034" s="473" t="s">
        <v>151</v>
      </c>
      <c r="O1034" s="473" t="s">
        <v>4429</v>
      </c>
      <c r="P1034" s="473" t="s">
        <v>4167</v>
      </c>
      <c r="Q1034" s="473" t="s">
        <v>4430</v>
      </c>
      <c r="R1034" s="473">
        <v>55906</v>
      </c>
      <c r="S1034" s="473">
        <v>44.057111999999996</v>
      </c>
      <c r="T1034" s="473">
        <v>-92.460331999999994</v>
      </c>
      <c r="W1034" s="471"/>
      <c r="X1034" s="473" t="s">
        <v>58</v>
      </c>
      <c r="Y1034" s="473">
        <f t="shared" si="16"/>
        <v>2024</v>
      </c>
    </row>
    <row r="1035" spans="1:25" s="473" customFormat="1" x14ac:dyDescent="0.25">
      <c r="A1035" s="10" t="s">
        <v>4359</v>
      </c>
      <c r="B1035" s="498">
        <v>45523</v>
      </c>
      <c r="C1035" s="473" t="s">
        <v>4374</v>
      </c>
      <c r="D1035" s="473" t="s">
        <v>54</v>
      </c>
      <c r="E1035" s="473" t="s">
        <v>24</v>
      </c>
      <c r="F1035" s="499" t="s">
        <v>25</v>
      </c>
      <c r="G1035" s="473" t="s">
        <v>4488</v>
      </c>
      <c r="H1035" s="473" t="s">
        <v>3951</v>
      </c>
      <c r="I1035" s="502"/>
      <c r="J1035" s="472"/>
      <c r="K1035" s="472"/>
      <c r="L1035" s="472">
        <v>25000</v>
      </c>
      <c r="N1035" s="473" t="s">
        <v>169</v>
      </c>
      <c r="O1035" s="473" t="s">
        <v>4431</v>
      </c>
      <c r="P1035" s="473" t="s">
        <v>3432</v>
      </c>
      <c r="Q1035" s="473" t="s">
        <v>4432</v>
      </c>
      <c r="R1035" s="473">
        <v>55445</v>
      </c>
      <c r="S1035" s="473">
        <v>45.120871000000001</v>
      </c>
      <c r="T1035" s="473">
        <v>-93.379322999999999</v>
      </c>
      <c r="W1035" s="471"/>
      <c r="X1035" s="473" t="s">
        <v>29</v>
      </c>
      <c r="Y1035" s="473">
        <f t="shared" si="16"/>
        <v>2024</v>
      </c>
    </row>
    <row r="1036" spans="1:25" s="473" customFormat="1" ht="15.75" x14ac:dyDescent="0.25">
      <c r="A1036" s="10" t="s">
        <v>4359</v>
      </c>
      <c r="B1036" s="509">
        <v>45530</v>
      </c>
      <c r="C1036" s="510" t="s">
        <v>4375</v>
      </c>
      <c r="D1036" s="473" t="s">
        <v>260</v>
      </c>
      <c r="E1036" s="473" t="s">
        <v>459</v>
      </c>
      <c r="F1036" s="499" t="s">
        <v>25</v>
      </c>
      <c r="G1036" s="473" t="s">
        <v>4489</v>
      </c>
      <c r="H1036" s="473" t="s">
        <v>3024</v>
      </c>
      <c r="I1036" s="477"/>
      <c r="J1036" s="472"/>
      <c r="K1036" s="472">
        <v>60</v>
      </c>
      <c r="L1036" s="472">
        <v>33000</v>
      </c>
      <c r="M1036" s="473" t="s">
        <v>2247</v>
      </c>
      <c r="N1036" s="473" t="s">
        <v>33</v>
      </c>
      <c r="O1036" s="473" t="s">
        <v>4433</v>
      </c>
      <c r="P1036" s="473" t="s">
        <v>4434</v>
      </c>
      <c r="Q1036" s="473" t="s">
        <v>4435</v>
      </c>
      <c r="R1036" s="473">
        <v>55371</v>
      </c>
      <c r="S1036" s="473">
        <v>45.552629000000003</v>
      </c>
      <c r="T1036" s="473">
        <v>-93.590761000000001</v>
      </c>
      <c r="W1036" s="471"/>
      <c r="X1036" s="473" t="s">
        <v>71</v>
      </c>
      <c r="Y1036" s="473">
        <f t="shared" si="16"/>
        <v>2024</v>
      </c>
    </row>
    <row r="1037" spans="1:25" s="108" customFormat="1" x14ac:dyDescent="0.25">
      <c r="A1037" s="10" t="s">
        <v>4359</v>
      </c>
      <c r="B1037" s="165">
        <v>45531</v>
      </c>
      <c r="C1037" s="108" t="s">
        <v>4376</v>
      </c>
      <c r="D1037" s="108" t="s">
        <v>102</v>
      </c>
      <c r="E1037" s="108" t="s">
        <v>59</v>
      </c>
      <c r="F1037" s="491" t="s">
        <v>25</v>
      </c>
      <c r="G1037" s="108" t="s">
        <v>4490</v>
      </c>
      <c r="H1037" s="108" t="s">
        <v>2177</v>
      </c>
      <c r="I1037" s="245"/>
      <c r="J1037" s="109"/>
      <c r="K1037" s="109"/>
      <c r="L1037" s="109"/>
      <c r="N1037" s="108" t="s">
        <v>99</v>
      </c>
      <c r="O1037" s="108" t="s">
        <v>4436</v>
      </c>
      <c r="P1037" s="108" t="s">
        <v>3432</v>
      </c>
      <c r="Q1037" s="108" t="s">
        <v>4516</v>
      </c>
      <c r="R1037" s="108">
        <v>55121</v>
      </c>
      <c r="S1037" s="108">
        <v>44.83193</v>
      </c>
      <c r="T1037" s="108">
        <v>-93.195459999999997</v>
      </c>
      <c r="W1037" s="245"/>
      <c r="X1037" s="108" t="s">
        <v>29</v>
      </c>
      <c r="Y1037" s="108">
        <v>2024</v>
      </c>
    </row>
    <row r="1038" spans="1:25" s="473" customFormat="1" x14ac:dyDescent="0.25">
      <c r="A1038" s="10" t="s">
        <v>4359</v>
      </c>
      <c r="B1038" s="498">
        <v>45539</v>
      </c>
      <c r="C1038" s="473" t="s">
        <v>4377</v>
      </c>
      <c r="D1038" s="473" t="s">
        <v>45</v>
      </c>
      <c r="E1038" s="473" t="s">
        <v>24</v>
      </c>
      <c r="F1038" s="499" t="s">
        <v>25</v>
      </c>
      <c r="G1038" s="473" t="s">
        <v>4491</v>
      </c>
      <c r="H1038" s="473" t="s">
        <v>1989</v>
      </c>
      <c r="I1038" s="502"/>
      <c r="J1038" s="472"/>
      <c r="K1038" s="472"/>
      <c r="L1038" s="472"/>
      <c r="M1038" s="473" t="s">
        <v>2549</v>
      </c>
      <c r="N1038" s="473" t="s">
        <v>33</v>
      </c>
      <c r="O1038" s="473" t="s">
        <v>4438</v>
      </c>
      <c r="P1038" s="473" t="s">
        <v>4439</v>
      </c>
      <c r="Q1038" s="473" t="s">
        <v>4440</v>
      </c>
      <c r="R1038" s="473">
        <v>55374</v>
      </c>
      <c r="S1038" s="473">
        <v>45.199407999999998</v>
      </c>
      <c r="T1038" s="473">
        <v>-93.530896999999996</v>
      </c>
      <c r="W1038" s="471"/>
      <c r="X1038" s="473" t="s">
        <v>29</v>
      </c>
      <c r="Y1038" s="473">
        <f t="shared" si="16"/>
        <v>2024</v>
      </c>
    </row>
    <row r="1039" spans="1:25" s="473" customFormat="1" x14ac:dyDescent="0.25">
      <c r="A1039" s="10" t="s">
        <v>4359</v>
      </c>
      <c r="B1039" s="498">
        <v>45543</v>
      </c>
      <c r="C1039" s="473" t="s">
        <v>4378</v>
      </c>
      <c r="D1039" s="473" t="s">
        <v>145</v>
      </c>
      <c r="E1039" s="473" t="s">
        <v>146</v>
      </c>
      <c r="F1039" s="499" t="s">
        <v>25</v>
      </c>
      <c r="G1039" s="473" t="s">
        <v>4492</v>
      </c>
      <c r="I1039" s="502"/>
      <c r="J1039" s="472">
        <v>70</v>
      </c>
      <c r="K1039" s="472"/>
      <c r="L1039" s="472"/>
      <c r="N1039" s="473" t="s">
        <v>4441</v>
      </c>
      <c r="O1039" s="473" t="s">
        <v>4442</v>
      </c>
      <c r="P1039" s="473" t="s">
        <v>4443</v>
      </c>
      <c r="R1039" s="473">
        <v>55744</v>
      </c>
      <c r="S1039" s="473">
        <v>47.234577000000002</v>
      </c>
      <c r="T1039" s="473">
        <v>-93.507034000000004</v>
      </c>
      <c r="W1039" s="471"/>
      <c r="X1039" s="473" t="s">
        <v>65</v>
      </c>
      <c r="Y1039" s="473">
        <f t="shared" si="16"/>
        <v>2024</v>
      </c>
    </row>
    <row r="1040" spans="1:25" s="473" customFormat="1" x14ac:dyDescent="0.25">
      <c r="A1040" s="10" t="s">
        <v>4359</v>
      </c>
      <c r="B1040" s="498">
        <v>45540</v>
      </c>
      <c r="C1040" s="473" t="s">
        <v>4379</v>
      </c>
      <c r="D1040" s="473" t="s">
        <v>4380</v>
      </c>
      <c r="E1040" s="473" t="s">
        <v>2203</v>
      </c>
      <c r="F1040" s="499" t="s">
        <v>25</v>
      </c>
      <c r="G1040" s="473" t="s">
        <v>4493</v>
      </c>
      <c r="H1040" s="473" t="s">
        <v>1989</v>
      </c>
      <c r="I1040" s="506">
        <v>2300000</v>
      </c>
      <c r="J1040" s="472"/>
      <c r="K1040" s="472"/>
      <c r="L1040" s="472">
        <v>10000</v>
      </c>
      <c r="N1040" s="473" t="s">
        <v>266</v>
      </c>
      <c r="O1040" s="473" t="s">
        <v>4444</v>
      </c>
      <c r="P1040" s="473" t="s">
        <v>4428</v>
      </c>
      <c r="Q1040" s="473" t="s">
        <v>4445</v>
      </c>
      <c r="R1040" s="473">
        <v>56270</v>
      </c>
      <c r="S1040" s="473">
        <v>44.533307999999998</v>
      </c>
      <c r="T1040" s="473">
        <v>-94.996797999999998</v>
      </c>
      <c r="U1040" s="473" t="s">
        <v>2133</v>
      </c>
      <c r="V1040" s="473" t="s">
        <v>4472</v>
      </c>
      <c r="W1040" s="471">
        <v>1500000</v>
      </c>
      <c r="X1040" s="473" t="s">
        <v>58</v>
      </c>
      <c r="Y1040" s="473">
        <f t="shared" si="16"/>
        <v>2024</v>
      </c>
    </row>
    <row r="1041" spans="1:25" s="473" customFormat="1" x14ac:dyDescent="0.25">
      <c r="A1041" s="10" t="s">
        <v>4359</v>
      </c>
      <c r="B1041" s="498">
        <v>45543</v>
      </c>
      <c r="C1041" s="473" t="s">
        <v>2887</v>
      </c>
      <c r="D1041" s="473" t="s">
        <v>73</v>
      </c>
      <c r="E1041" s="473" t="s">
        <v>72</v>
      </c>
      <c r="F1041" s="499" t="s">
        <v>25</v>
      </c>
      <c r="G1041" s="473" t="s">
        <v>4621</v>
      </c>
      <c r="H1041" s="473" t="s">
        <v>1989</v>
      </c>
      <c r="I1041" s="471"/>
      <c r="J1041" s="472">
        <v>175</v>
      </c>
      <c r="K1041" s="472"/>
      <c r="L1041" s="472">
        <v>190000</v>
      </c>
      <c r="M1041" s="473" t="s">
        <v>2107</v>
      </c>
      <c r="N1041" s="473" t="s">
        <v>28</v>
      </c>
      <c r="O1041" s="473" t="s">
        <v>4446</v>
      </c>
      <c r="P1041" s="473" t="s">
        <v>1331</v>
      </c>
      <c r="R1041" s="473">
        <v>56377</v>
      </c>
      <c r="S1041" s="473">
        <v>45.621630000000003</v>
      </c>
      <c r="T1041" s="473">
        <v>-94.206940000000003</v>
      </c>
      <c r="U1041" s="15" t="s">
        <v>2133</v>
      </c>
      <c r="V1041" s="15" t="s">
        <v>4620</v>
      </c>
      <c r="W1041" s="92">
        <f>2000000+52000000</f>
        <v>54000000</v>
      </c>
      <c r="X1041" s="473" t="s">
        <v>71</v>
      </c>
      <c r="Y1041" s="473">
        <f t="shared" si="16"/>
        <v>2024</v>
      </c>
    </row>
    <row r="1042" spans="1:25" s="473" customFormat="1" x14ac:dyDescent="0.25">
      <c r="A1042" s="10" t="s">
        <v>4359</v>
      </c>
      <c r="B1042" s="498">
        <v>45544</v>
      </c>
      <c r="C1042" s="473" t="s">
        <v>3252</v>
      </c>
      <c r="D1042" s="473" t="s">
        <v>38</v>
      </c>
      <c r="E1042" s="473" t="s">
        <v>24</v>
      </c>
      <c r="F1042" s="499" t="s">
        <v>25</v>
      </c>
      <c r="G1042" s="473" t="s">
        <v>4494</v>
      </c>
      <c r="H1042" s="473" t="s">
        <v>1880</v>
      </c>
      <c r="I1042" s="502"/>
      <c r="J1042" s="472">
        <v>75</v>
      </c>
      <c r="K1042" s="472"/>
      <c r="L1042" s="472">
        <v>14000</v>
      </c>
      <c r="M1042" s="473" t="s">
        <v>2335</v>
      </c>
      <c r="N1042" s="10" t="s">
        <v>2507</v>
      </c>
      <c r="O1042" s="473" t="s">
        <v>4447</v>
      </c>
      <c r="P1042" s="473" t="s">
        <v>3432</v>
      </c>
      <c r="Q1042" s="500" t="s">
        <v>4448</v>
      </c>
      <c r="R1042" s="473">
        <v>55437</v>
      </c>
      <c r="S1042" s="473">
        <v>44.849760000000003</v>
      </c>
      <c r="T1042" s="473">
        <v>-93.383166000000003</v>
      </c>
      <c r="W1042" s="471"/>
      <c r="X1042" s="473" t="s">
        <v>29</v>
      </c>
      <c r="Y1042" s="473">
        <f t="shared" si="16"/>
        <v>2024</v>
      </c>
    </row>
    <row r="1043" spans="1:25" s="473" customFormat="1" x14ac:dyDescent="0.25">
      <c r="A1043" s="10" t="s">
        <v>4359</v>
      </c>
      <c r="B1043" s="498">
        <v>45545</v>
      </c>
      <c r="C1043" s="473" t="s">
        <v>4381</v>
      </c>
      <c r="D1043" s="473" t="s">
        <v>188</v>
      </c>
      <c r="E1043" s="473" t="s">
        <v>59</v>
      </c>
      <c r="F1043" s="499" t="s">
        <v>25</v>
      </c>
      <c r="G1043" s="473" t="s">
        <v>4495</v>
      </c>
      <c r="H1043" s="473" t="s">
        <v>1989</v>
      </c>
      <c r="I1043" s="502"/>
      <c r="J1043" s="472"/>
      <c r="K1043" s="472"/>
      <c r="L1043" s="472"/>
      <c r="M1043" s="473" t="s">
        <v>32</v>
      </c>
      <c r="N1043" s="473" t="s">
        <v>33</v>
      </c>
      <c r="O1043" s="473" t="s">
        <v>4449</v>
      </c>
      <c r="P1043" s="473" t="s">
        <v>3432</v>
      </c>
      <c r="Q1043" s="500" t="s">
        <v>347</v>
      </c>
      <c r="R1043" s="473">
        <v>55068</v>
      </c>
      <c r="S1043" s="473">
        <v>44.764335000000003</v>
      </c>
      <c r="T1043" s="473">
        <v>-93.039353000000006</v>
      </c>
      <c r="W1043" s="471"/>
      <c r="X1043" s="473" t="s">
        <v>29</v>
      </c>
      <c r="Y1043" s="473">
        <f t="shared" si="16"/>
        <v>2024</v>
      </c>
    </row>
    <row r="1044" spans="1:25" s="473" customFormat="1" x14ac:dyDescent="0.25">
      <c r="A1044" s="10" t="s">
        <v>4359</v>
      </c>
      <c r="B1044" s="498">
        <v>45545</v>
      </c>
      <c r="C1044" s="473" t="s">
        <v>2676</v>
      </c>
      <c r="D1044" s="473" t="s">
        <v>23</v>
      </c>
      <c r="E1044" s="473" t="s">
        <v>24</v>
      </c>
      <c r="F1044" s="499" t="s">
        <v>25</v>
      </c>
      <c r="G1044" s="473" t="s">
        <v>4496</v>
      </c>
      <c r="H1044" s="473" t="s">
        <v>1880</v>
      </c>
      <c r="I1044" s="502"/>
      <c r="J1044" s="472"/>
      <c r="K1044" s="472"/>
      <c r="L1044" s="472">
        <v>3000</v>
      </c>
      <c r="M1044" s="473" t="s">
        <v>4450</v>
      </c>
      <c r="N1044" s="473" t="s">
        <v>28</v>
      </c>
      <c r="O1044" s="473" t="s">
        <v>4451</v>
      </c>
      <c r="P1044" s="473" t="s">
        <v>3432</v>
      </c>
      <c r="Q1044" s="473" t="s">
        <v>4452</v>
      </c>
      <c r="R1044" s="473">
        <v>55401</v>
      </c>
      <c r="S1044" s="473">
        <v>44.985335999999997</v>
      </c>
      <c r="T1044" s="473">
        <v>-93.272327000000004</v>
      </c>
      <c r="W1044" s="471"/>
      <c r="X1044" s="473" t="s">
        <v>29</v>
      </c>
      <c r="Y1044" s="473">
        <f t="shared" si="16"/>
        <v>2024</v>
      </c>
    </row>
    <row r="1045" spans="1:25" s="473" customFormat="1" x14ac:dyDescent="0.25">
      <c r="A1045" s="10" t="s">
        <v>4359</v>
      </c>
      <c r="B1045" s="498">
        <v>45545</v>
      </c>
      <c r="C1045" s="473" t="s">
        <v>4382</v>
      </c>
      <c r="D1045" s="473" t="s">
        <v>220</v>
      </c>
      <c r="E1045" s="473" t="s">
        <v>221</v>
      </c>
      <c r="F1045" s="499" t="s">
        <v>25</v>
      </c>
      <c r="G1045" s="473" t="s">
        <v>4497</v>
      </c>
      <c r="H1045" s="473" t="s">
        <v>1989</v>
      </c>
      <c r="I1045" s="502"/>
      <c r="J1045" s="476"/>
      <c r="K1045" s="476"/>
      <c r="L1045" s="476"/>
      <c r="M1045" s="473" t="s">
        <v>32</v>
      </c>
      <c r="N1045" s="473" t="s">
        <v>33</v>
      </c>
      <c r="O1045" s="473" t="s">
        <v>4449</v>
      </c>
      <c r="P1045" s="473" t="s">
        <v>3432</v>
      </c>
      <c r="R1045" s="473">
        <v>56156</v>
      </c>
      <c r="S1045" s="473">
        <v>43.698546</v>
      </c>
      <c r="T1045" s="473">
        <v>-96.163241999999997</v>
      </c>
      <c r="W1045" s="477"/>
      <c r="X1045" s="473" t="s">
        <v>58</v>
      </c>
      <c r="Y1045" s="473">
        <f t="shared" si="16"/>
        <v>2024</v>
      </c>
    </row>
    <row r="1046" spans="1:25" s="473" customFormat="1" x14ac:dyDescent="0.25">
      <c r="A1046" s="10" t="s">
        <v>4359</v>
      </c>
      <c r="B1046" s="498">
        <v>45548</v>
      </c>
      <c r="C1046" s="504" t="s">
        <v>4383</v>
      </c>
      <c r="D1046" s="473" t="s">
        <v>289</v>
      </c>
      <c r="E1046" s="473" t="s">
        <v>290</v>
      </c>
      <c r="F1046" s="499" t="s">
        <v>25</v>
      </c>
      <c r="G1046" s="473" t="s">
        <v>4498</v>
      </c>
      <c r="H1046" s="473" t="s">
        <v>1989</v>
      </c>
      <c r="I1046" s="505">
        <v>3650000</v>
      </c>
      <c r="J1046" s="506">
        <v>19</v>
      </c>
      <c r="K1046" s="476"/>
      <c r="L1046" s="476"/>
      <c r="M1046" s="473" t="s">
        <v>2568</v>
      </c>
      <c r="N1046" s="473" t="s">
        <v>33</v>
      </c>
      <c r="O1046" s="473" t="s">
        <v>4453</v>
      </c>
      <c r="P1046" s="473" t="s">
        <v>4454</v>
      </c>
      <c r="Q1046" s="473" t="s">
        <v>4455</v>
      </c>
      <c r="R1046" s="473">
        <v>56379</v>
      </c>
      <c r="S1046" s="473">
        <v>45.589570000000002</v>
      </c>
      <c r="T1046" s="473">
        <v>-94.140271999999996</v>
      </c>
      <c r="U1046" s="473" t="s">
        <v>2133</v>
      </c>
      <c r="V1046" s="473" t="s">
        <v>3755</v>
      </c>
      <c r="W1046" s="505">
        <f>175000+150000</f>
        <v>325000</v>
      </c>
      <c r="X1046" s="473" t="s">
        <v>71</v>
      </c>
      <c r="Y1046" s="473">
        <f t="shared" si="16"/>
        <v>2024</v>
      </c>
    </row>
    <row r="1047" spans="1:25" s="473" customFormat="1" x14ac:dyDescent="0.25">
      <c r="A1047" s="10" t="s">
        <v>4359</v>
      </c>
      <c r="B1047" s="498">
        <v>45551</v>
      </c>
      <c r="C1047" s="473" t="s">
        <v>4384</v>
      </c>
      <c r="D1047" s="473" t="s">
        <v>86</v>
      </c>
      <c r="E1047" s="473" t="s">
        <v>87</v>
      </c>
      <c r="F1047" s="499" t="s">
        <v>25</v>
      </c>
      <c r="G1047" s="473" t="s">
        <v>4499</v>
      </c>
      <c r="H1047" s="473" t="s">
        <v>2973</v>
      </c>
      <c r="I1047" s="477">
        <v>260000</v>
      </c>
      <c r="J1047" s="476"/>
      <c r="K1047" s="476"/>
      <c r="L1047" s="476">
        <v>5000</v>
      </c>
      <c r="M1047" s="473" t="s">
        <v>3641</v>
      </c>
      <c r="N1047" s="473" t="s">
        <v>33</v>
      </c>
      <c r="O1047" s="473" t="s">
        <v>4456</v>
      </c>
      <c r="P1047" s="473" t="s">
        <v>4457</v>
      </c>
      <c r="Q1047" s="511" t="s">
        <v>4458</v>
      </c>
      <c r="R1047" s="473">
        <v>55901</v>
      </c>
      <c r="S1047" s="473">
        <v>44.059460000000001</v>
      </c>
      <c r="T1047" s="473">
        <v>-92.507277999999999</v>
      </c>
      <c r="W1047" s="477"/>
      <c r="X1047" s="473" t="s">
        <v>58</v>
      </c>
      <c r="Y1047" s="473">
        <f t="shared" si="16"/>
        <v>2024</v>
      </c>
    </row>
    <row r="1048" spans="1:25" s="473" customFormat="1" x14ac:dyDescent="0.25">
      <c r="A1048" s="10" t="s">
        <v>4359</v>
      </c>
      <c r="B1048" s="498">
        <v>45555</v>
      </c>
      <c r="C1048" s="473" t="s">
        <v>4385</v>
      </c>
      <c r="D1048" s="473" t="s">
        <v>202</v>
      </c>
      <c r="E1048" s="473" t="s">
        <v>203</v>
      </c>
      <c r="F1048" s="499" t="s">
        <v>25</v>
      </c>
      <c r="G1048" s="473" t="s">
        <v>4500</v>
      </c>
      <c r="H1048" s="473" t="s">
        <v>2092</v>
      </c>
      <c r="I1048" s="502"/>
      <c r="J1048" s="476"/>
      <c r="K1048" s="476"/>
      <c r="L1048" s="476">
        <v>96400</v>
      </c>
      <c r="M1048" s="473" t="s">
        <v>1944</v>
      </c>
      <c r="N1048" s="473" t="s">
        <v>33</v>
      </c>
      <c r="O1048" s="473" t="s">
        <v>4459</v>
      </c>
      <c r="P1048" s="473" t="s">
        <v>4428</v>
      </c>
      <c r="Q1048" s="512" t="s">
        <v>4460</v>
      </c>
      <c r="R1048" s="473">
        <v>55379</v>
      </c>
      <c r="S1048" s="473">
        <v>44.781855999999998</v>
      </c>
      <c r="T1048" s="473">
        <v>-93.456603999999999</v>
      </c>
      <c r="W1048" s="477"/>
      <c r="X1048" s="473" t="s">
        <v>29</v>
      </c>
      <c r="Y1048" s="473">
        <f t="shared" si="16"/>
        <v>2024</v>
      </c>
    </row>
    <row r="1049" spans="1:25" s="473" customFormat="1" x14ac:dyDescent="0.25">
      <c r="A1049" s="10" t="s">
        <v>4359</v>
      </c>
      <c r="B1049" s="498">
        <v>45558</v>
      </c>
      <c r="C1049" s="473" t="s">
        <v>4386</v>
      </c>
      <c r="D1049" s="473" t="s">
        <v>23</v>
      </c>
      <c r="E1049" s="473" t="s">
        <v>24</v>
      </c>
      <c r="F1049" s="499" t="s">
        <v>25</v>
      </c>
      <c r="G1049" s="473" t="s">
        <v>4501</v>
      </c>
      <c r="H1049" s="473" t="s">
        <v>26</v>
      </c>
      <c r="I1049" s="502">
        <v>21000000</v>
      </c>
      <c r="J1049" s="476"/>
      <c r="K1049" s="476"/>
      <c r="L1049" s="476">
        <v>24000</v>
      </c>
      <c r="M1049" s="473" t="s">
        <v>3657</v>
      </c>
      <c r="N1049" s="473" t="s">
        <v>28</v>
      </c>
      <c r="O1049" s="473" t="s">
        <v>4461</v>
      </c>
      <c r="P1049" s="473" t="s">
        <v>4428</v>
      </c>
      <c r="Q1049" s="500" t="s">
        <v>4462</v>
      </c>
      <c r="R1049" s="473">
        <v>55411</v>
      </c>
      <c r="S1049" s="473">
        <v>44.998887000000003</v>
      </c>
      <c r="T1049" s="473">
        <v>-93.293035000000003</v>
      </c>
      <c r="W1049" s="477"/>
      <c r="X1049" s="473" t="s">
        <v>29</v>
      </c>
      <c r="Y1049" s="473">
        <f t="shared" si="16"/>
        <v>2024</v>
      </c>
    </row>
    <row r="1050" spans="1:25" s="473" customFormat="1" x14ac:dyDescent="0.25">
      <c r="A1050" s="10" t="s">
        <v>4359</v>
      </c>
      <c r="B1050" s="498">
        <v>45560</v>
      </c>
      <c r="C1050" s="473" t="s">
        <v>4387</v>
      </c>
      <c r="D1050" s="473" t="s">
        <v>130</v>
      </c>
      <c r="E1050" s="473" t="s">
        <v>131</v>
      </c>
      <c r="F1050" s="499" t="s">
        <v>25</v>
      </c>
      <c r="G1050" s="473" t="s">
        <v>4502</v>
      </c>
      <c r="H1050" s="473" t="s">
        <v>1989</v>
      </c>
      <c r="I1050" s="502"/>
      <c r="J1050" s="476"/>
      <c r="K1050" s="476"/>
      <c r="L1050" s="476"/>
      <c r="M1050" s="473" t="s">
        <v>4397</v>
      </c>
      <c r="N1050" s="473" t="s">
        <v>33</v>
      </c>
      <c r="O1050" s="473" t="s">
        <v>4463</v>
      </c>
      <c r="P1050" s="473" t="s">
        <v>4428</v>
      </c>
      <c r="Q1050" s="479" t="s">
        <v>4464</v>
      </c>
      <c r="R1050" s="473">
        <v>56573</v>
      </c>
      <c r="S1050" s="473">
        <v>46.589382000000001</v>
      </c>
      <c r="T1050" s="473">
        <v>-95.573538999999997</v>
      </c>
      <c r="U1050" s="473" t="s">
        <v>2133</v>
      </c>
      <c r="V1050" s="473" t="s">
        <v>2425</v>
      </c>
      <c r="W1050" s="477">
        <v>533000</v>
      </c>
      <c r="X1050" s="473" t="s">
        <v>71</v>
      </c>
      <c r="Y1050" s="473">
        <f t="shared" si="16"/>
        <v>2024</v>
      </c>
    </row>
    <row r="1051" spans="1:25" s="108" customFormat="1" x14ac:dyDescent="0.25">
      <c r="A1051" s="10" t="s">
        <v>4359</v>
      </c>
      <c r="B1051" s="165">
        <v>45562</v>
      </c>
      <c r="C1051" s="108" t="s">
        <v>4388</v>
      </c>
      <c r="D1051" s="108" t="s">
        <v>102</v>
      </c>
      <c r="E1051" s="108" t="s">
        <v>59</v>
      </c>
      <c r="F1051" s="491" t="s">
        <v>25</v>
      </c>
      <c r="G1051" s="108" t="s">
        <v>4518</v>
      </c>
      <c r="H1051" s="108" t="s">
        <v>3998</v>
      </c>
      <c r="I1051" s="109">
        <v>209000000</v>
      </c>
      <c r="J1051" s="109">
        <v>20</v>
      </c>
      <c r="K1051" s="109">
        <v>1972</v>
      </c>
      <c r="L1051" s="109">
        <v>253126</v>
      </c>
      <c r="M1051" s="108" t="s">
        <v>1944</v>
      </c>
      <c r="N1051" s="108" t="s">
        <v>33</v>
      </c>
      <c r="O1051" s="108" t="s">
        <v>4466</v>
      </c>
      <c r="P1051" s="108" t="s">
        <v>1844</v>
      </c>
      <c r="Q1051" s="108" t="s">
        <v>4437</v>
      </c>
      <c r="R1051" s="108">
        <v>55121</v>
      </c>
      <c r="S1051" s="108">
        <v>44.833874000000002</v>
      </c>
      <c r="T1051" s="108">
        <v>-93.198974000000007</v>
      </c>
      <c r="U1051" s="108" t="s">
        <v>2133</v>
      </c>
      <c r="V1051" s="108" t="s">
        <v>4517</v>
      </c>
      <c r="W1051" s="245">
        <v>12780000</v>
      </c>
      <c r="X1051" s="108" t="s">
        <v>29</v>
      </c>
      <c r="Y1051" s="108">
        <v>2024</v>
      </c>
    </row>
    <row r="1052" spans="1:25" s="49" customFormat="1" ht="15.75" thickBot="1" x14ac:dyDescent="0.3">
      <c r="A1052" s="539" t="s">
        <v>4129</v>
      </c>
      <c r="B1052" s="48">
        <v>45382</v>
      </c>
      <c r="C1052" s="106" t="s">
        <v>4519</v>
      </c>
      <c r="D1052" s="49" t="s">
        <v>57</v>
      </c>
      <c r="E1052" s="49" t="s">
        <v>59</v>
      </c>
      <c r="F1052" s="49" t="s">
        <v>25</v>
      </c>
      <c r="G1052" s="49" t="s">
        <v>4522</v>
      </c>
      <c r="H1052" s="49" t="s">
        <v>1989</v>
      </c>
      <c r="I1052" s="480">
        <v>3000000</v>
      </c>
      <c r="J1052" s="481"/>
      <c r="K1052" s="47"/>
      <c r="L1052" s="47"/>
      <c r="M1052" s="49" t="s">
        <v>2417</v>
      </c>
      <c r="N1052" s="49" t="s">
        <v>33</v>
      </c>
      <c r="O1052" s="49" t="s">
        <v>4520</v>
      </c>
      <c r="P1052" s="49" t="s">
        <v>2743</v>
      </c>
      <c r="Q1052" s="49" t="s">
        <v>4521</v>
      </c>
      <c r="R1052" s="49">
        <v>55044</v>
      </c>
      <c r="S1052" s="49">
        <v>44.640478000000002</v>
      </c>
      <c r="T1052" s="49">
        <v>-93.236052000000001</v>
      </c>
      <c r="W1052" s="480"/>
      <c r="X1052" s="49" t="s">
        <v>29</v>
      </c>
      <c r="Y1052" s="49">
        <v>2024</v>
      </c>
    </row>
    <row r="1053" spans="1:25" s="49" customFormat="1" x14ac:dyDescent="0.25">
      <c r="A1053" s="10" t="s">
        <v>4359</v>
      </c>
      <c r="B1053" s="48">
        <v>45565</v>
      </c>
      <c r="C1053" s="49" t="s">
        <v>4523</v>
      </c>
      <c r="D1053" s="49" t="s">
        <v>42</v>
      </c>
      <c r="E1053" s="49" t="s">
        <v>24</v>
      </c>
      <c r="F1053" s="55" t="s">
        <v>25</v>
      </c>
      <c r="G1053" s="49" t="s">
        <v>4622</v>
      </c>
      <c r="H1053" s="49" t="s">
        <v>2574</v>
      </c>
      <c r="I1053" s="109">
        <v>31000000</v>
      </c>
      <c r="J1053" s="109">
        <v>158</v>
      </c>
      <c r="K1053" s="47">
        <v>282</v>
      </c>
      <c r="L1053" s="47"/>
      <c r="M1053" s="49" t="s">
        <v>1944</v>
      </c>
      <c r="N1053" s="49" t="s">
        <v>33</v>
      </c>
      <c r="O1053" s="49" t="s">
        <v>4524</v>
      </c>
      <c r="P1053" s="49" t="s">
        <v>1285</v>
      </c>
      <c r="Q1053" s="49" t="s">
        <v>4525</v>
      </c>
      <c r="R1053" s="49">
        <v>55442</v>
      </c>
      <c r="S1053" s="49">
        <v>45.058950000000003</v>
      </c>
      <c r="T1053" s="49">
        <v>-93.411677999999995</v>
      </c>
      <c r="U1053" s="49" t="s">
        <v>2133</v>
      </c>
      <c r="V1053" s="49" t="s">
        <v>4623</v>
      </c>
      <c r="W1053" s="245">
        <f>3540500+400000</f>
        <v>3940500</v>
      </c>
      <c r="X1053" s="49" t="s">
        <v>29</v>
      </c>
      <c r="Y1053" s="49">
        <v>2024</v>
      </c>
    </row>
    <row r="1054" spans="1:25" s="49" customFormat="1" x14ac:dyDescent="0.25">
      <c r="A1054" s="539" t="s">
        <v>4526</v>
      </c>
      <c r="B1054" s="48">
        <v>45567</v>
      </c>
      <c r="C1054" s="49" t="s">
        <v>4527</v>
      </c>
      <c r="D1054" s="49" t="s">
        <v>23</v>
      </c>
      <c r="E1054" s="49" t="s">
        <v>24</v>
      </c>
      <c r="F1054" s="55" t="s">
        <v>25</v>
      </c>
      <c r="G1054" s="49" t="s">
        <v>4530</v>
      </c>
      <c r="H1054" s="49" t="s">
        <v>4058</v>
      </c>
      <c r="I1054" s="245"/>
      <c r="J1054" s="109"/>
      <c r="K1054" s="47"/>
      <c r="L1054" s="47">
        <v>37578</v>
      </c>
      <c r="M1054" s="49" t="s">
        <v>2417</v>
      </c>
      <c r="N1054" s="49" t="s">
        <v>33</v>
      </c>
      <c r="O1054" s="49" t="s">
        <v>4528</v>
      </c>
      <c r="P1054" s="49" t="s">
        <v>3432</v>
      </c>
      <c r="Q1054" s="49" t="s">
        <v>4529</v>
      </c>
      <c r="R1054" s="49">
        <v>55413</v>
      </c>
      <c r="S1054" s="49">
        <v>44.993372999999998</v>
      </c>
      <c r="T1054" s="49">
        <v>-93.221104999999994</v>
      </c>
      <c r="W1054" s="245"/>
      <c r="X1054" s="49" t="s">
        <v>29</v>
      </c>
      <c r="Y1054" s="49">
        <v>2024</v>
      </c>
    </row>
    <row r="1055" spans="1:25" s="49" customFormat="1" x14ac:dyDescent="0.25">
      <c r="A1055" s="539" t="s">
        <v>4526</v>
      </c>
      <c r="B1055" s="48">
        <v>45580</v>
      </c>
      <c r="C1055" s="49" t="s">
        <v>4531</v>
      </c>
      <c r="D1055" s="49" t="s">
        <v>54</v>
      </c>
      <c r="E1055" s="49" t="s">
        <v>24</v>
      </c>
      <c r="F1055" s="55" t="s">
        <v>25</v>
      </c>
      <c r="G1055" s="49" t="s">
        <v>4536</v>
      </c>
      <c r="H1055" s="49" t="s">
        <v>4532</v>
      </c>
      <c r="I1055" s="245"/>
      <c r="J1055" s="109"/>
      <c r="K1055" s="47"/>
      <c r="L1055" s="47"/>
      <c r="M1055" s="49" t="s">
        <v>1944</v>
      </c>
      <c r="N1055" s="49" t="s">
        <v>33</v>
      </c>
      <c r="O1055" s="49" t="s">
        <v>4533</v>
      </c>
      <c r="P1055" s="49" t="s">
        <v>4534</v>
      </c>
      <c r="Q1055" s="49" t="s">
        <v>4535</v>
      </c>
      <c r="R1055" s="49">
        <v>55445</v>
      </c>
      <c r="S1055" s="49">
        <v>45.125309999999999</v>
      </c>
      <c r="T1055" s="49">
        <v>-93.373755000000003</v>
      </c>
      <c r="W1055" s="245"/>
      <c r="X1055" s="49" t="s">
        <v>29</v>
      </c>
      <c r="Y1055" s="49">
        <v>2024</v>
      </c>
    </row>
    <row r="1056" spans="1:25" s="49" customFormat="1" x14ac:dyDescent="0.25">
      <c r="A1056" s="539" t="s">
        <v>4526</v>
      </c>
      <c r="B1056" s="48">
        <v>45587</v>
      </c>
      <c r="C1056" s="49" t="s">
        <v>299</v>
      </c>
      <c r="D1056" s="49" t="s">
        <v>158</v>
      </c>
      <c r="E1056" s="49" t="s">
        <v>84</v>
      </c>
      <c r="F1056" s="55" t="s">
        <v>25</v>
      </c>
      <c r="G1056" s="49" t="s">
        <v>4539</v>
      </c>
      <c r="I1056" s="245"/>
      <c r="J1056" s="109">
        <v>50</v>
      </c>
      <c r="K1056" s="47"/>
      <c r="L1056" s="47"/>
      <c r="M1056" s="49" t="s">
        <v>1944</v>
      </c>
      <c r="N1056" s="49" t="s">
        <v>33</v>
      </c>
      <c r="O1056" s="49" t="s">
        <v>4537</v>
      </c>
      <c r="P1056" s="49" t="s">
        <v>4428</v>
      </c>
      <c r="Q1056" s="49" t="s">
        <v>4538</v>
      </c>
      <c r="R1056" s="49">
        <v>55119</v>
      </c>
      <c r="S1056" s="49">
        <v>44.961779999999997</v>
      </c>
      <c r="T1056" s="49">
        <v>-93.000037000000006</v>
      </c>
      <c r="W1056" s="245"/>
      <c r="X1056" s="49" t="s">
        <v>29</v>
      </c>
      <c r="Y1056" s="49">
        <v>2024</v>
      </c>
    </row>
    <row r="1057" spans="1:25" s="49" customFormat="1" x14ac:dyDescent="0.25">
      <c r="A1057" s="539" t="s">
        <v>4526</v>
      </c>
      <c r="B1057" s="48">
        <v>45594</v>
      </c>
      <c r="C1057" s="49" t="s">
        <v>4540</v>
      </c>
      <c r="D1057" s="49" t="s">
        <v>362</v>
      </c>
      <c r="E1057" s="49" t="s">
        <v>24</v>
      </c>
      <c r="F1057" s="55" t="s">
        <v>25</v>
      </c>
      <c r="G1057" s="49" t="s">
        <v>4544</v>
      </c>
      <c r="H1057" s="49" t="s">
        <v>1989</v>
      </c>
      <c r="I1057" s="109">
        <v>23915000</v>
      </c>
      <c r="J1057" s="109">
        <v>340</v>
      </c>
      <c r="K1057" s="47"/>
      <c r="L1057" s="47">
        <v>503440</v>
      </c>
      <c r="M1057" s="49" t="s">
        <v>127</v>
      </c>
      <c r="N1057" s="49" t="s">
        <v>33</v>
      </c>
      <c r="O1057" s="49" t="s">
        <v>4541</v>
      </c>
      <c r="P1057" s="49" t="s">
        <v>3432</v>
      </c>
      <c r="Q1057" s="49" t="s">
        <v>4542</v>
      </c>
      <c r="R1057" s="49">
        <v>55369</v>
      </c>
      <c r="S1057" s="49">
        <v>45.164057999999997</v>
      </c>
      <c r="T1057" s="49">
        <v>-93.504239999999996</v>
      </c>
      <c r="U1057" s="49" t="s">
        <v>2133</v>
      </c>
      <c r="V1057" s="49" t="s">
        <v>4543</v>
      </c>
      <c r="W1057" s="245">
        <v>2800000</v>
      </c>
      <c r="X1057" s="49" t="s">
        <v>29</v>
      </c>
      <c r="Y1057" s="49">
        <v>2024</v>
      </c>
    </row>
    <row r="1058" spans="1:25" s="49" customFormat="1" x14ac:dyDescent="0.25">
      <c r="A1058" s="539" t="s">
        <v>4526</v>
      </c>
      <c r="B1058" s="48">
        <v>45595</v>
      </c>
      <c r="C1058" s="106" t="s">
        <v>4545</v>
      </c>
      <c r="D1058" s="49" t="s">
        <v>4546</v>
      </c>
      <c r="E1058" s="49" t="s">
        <v>254</v>
      </c>
      <c r="F1058" s="55" t="s">
        <v>25</v>
      </c>
      <c r="G1058" s="49" t="s">
        <v>4550</v>
      </c>
      <c r="H1058" s="49" t="s">
        <v>2466</v>
      </c>
      <c r="I1058" s="44">
        <v>60000000</v>
      </c>
      <c r="J1058" s="47">
        <v>10</v>
      </c>
      <c r="K1058" s="47"/>
      <c r="L1058" s="47"/>
      <c r="M1058" s="49" t="s">
        <v>4547</v>
      </c>
      <c r="N1058" s="49" t="s">
        <v>51</v>
      </c>
      <c r="O1058" s="49" t="s">
        <v>4548</v>
      </c>
      <c r="P1058" s="49" t="s">
        <v>4428</v>
      </c>
      <c r="Q1058" s="49" t="s">
        <v>4549</v>
      </c>
      <c r="R1058" s="49">
        <v>55336</v>
      </c>
      <c r="S1058" s="49">
        <v>44.767195999999998</v>
      </c>
      <c r="T1058" s="49">
        <v>-94.160852000000006</v>
      </c>
      <c r="W1058" s="44"/>
      <c r="X1058" s="49" t="s">
        <v>71</v>
      </c>
      <c r="Y1058" s="49">
        <v>2024</v>
      </c>
    </row>
    <row r="1059" spans="1:25" s="49" customFormat="1" x14ac:dyDescent="0.25">
      <c r="A1059" s="539" t="s">
        <v>4526</v>
      </c>
      <c r="B1059" s="48">
        <v>45595</v>
      </c>
      <c r="C1059" s="106" t="s">
        <v>4551</v>
      </c>
      <c r="D1059" s="49" t="s">
        <v>23</v>
      </c>
      <c r="E1059" s="49" t="s">
        <v>24</v>
      </c>
      <c r="F1059" s="55" t="s">
        <v>25</v>
      </c>
      <c r="G1059" s="49" t="s">
        <v>4556</v>
      </c>
      <c r="H1059" s="49" t="s">
        <v>2177</v>
      </c>
      <c r="I1059" s="44"/>
      <c r="J1059" s="47"/>
      <c r="K1059" s="47"/>
      <c r="L1059" s="47">
        <v>20192</v>
      </c>
      <c r="M1059" s="49" t="s">
        <v>4552</v>
      </c>
      <c r="N1059" s="49" t="s">
        <v>4553</v>
      </c>
      <c r="O1059" s="485" t="s">
        <v>4554</v>
      </c>
      <c r="P1059" s="49" t="s">
        <v>1285</v>
      </c>
      <c r="Q1059" s="49" t="s">
        <v>4555</v>
      </c>
      <c r="R1059" s="49">
        <v>55402</v>
      </c>
      <c r="S1059" s="49">
        <v>44.978349999999999</v>
      </c>
      <c r="T1059" s="49">
        <v>-93.268628000000007</v>
      </c>
      <c r="W1059" s="245"/>
      <c r="X1059" s="49" t="s">
        <v>29</v>
      </c>
      <c r="Y1059" s="49">
        <v>2024</v>
      </c>
    </row>
    <row r="1060" spans="1:25" s="49" customFormat="1" x14ac:dyDescent="0.25">
      <c r="A1060" s="539" t="s">
        <v>4526</v>
      </c>
      <c r="B1060" s="48">
        <v>45600</v>
      </c>
      <c r="C1060" s="49" t="s">
        <v>4557</v>
      </c>
      <c r="D1060" s="49" t="s">
        <v>319</v>
      </c>
      <c r="E1060" s="49" t="s">
        <v>317</v>
      </c>
      <c r="F1060" s="55" t="s">
        <v>25</v>
      </c>
      <c r="G1060" s="49" t="s">
        <v>4560</v>
      </c>
      <c r="H1060" s="49" t="s">
        <v>1989</v>
      </c>
      <c r="I1060" s="44">
        <v>5000000000</v>
      </c>
      <c r="J1060" s="47">
        <v>650</v>
      </c>
      <c r="K1060" s="47"/>
      <c r="L1060" s="47"/>
      <c r="M1060" s="49" t="s">
        <v>4558</v>
      </c>
      <c r="N1060" s="49" t="s">
        <v>32</v>
      </c>
      <c r="O1060" s="49" t="s">
        <v>4559</v>
      </c>
      <c r="P1060" s="49" t="s">
        <v>4428</v>
      </c>
      <c r="R1060" s="49">
        <v>56560</v>
      </c>
      <c r="S1060" s="49">
        <v>46.842027999999999</v>
      </c>
      <c r="T1060" s="49">
        <v>-96.735562999999999</v>
      </c>
      <c r="W1060" s="44"/>
      <c r="X1060" s="49" t="s">
        <v>71</v>
      </c>
      <c r="Y1060" s="49">
        <v>2024</v>
      </c>
    </row>
    <row r="1061" spans="1:25" s="49" customFormat="1" x14ac:dyDescent="0.25">
      <c r="A1061" s="539" t="s">
        <v>4526</v>
      </c>
      <c r="B1061" s="48">
        <v>45608</v>
      </c>
      <c r="C1061" s="106" t="s">
        <v>4561</v>
      </c>
      <c r="D1061" s="49" t="s">
        <v>90</v>
      </c>
      <c r="E1061" s="49" t="s">
        <v>91</v>
      </c>
      <c r="F1061" s="55" t="s">
        <v>25</v>
      </c>
      <c r="G1061" s="49" t="s">
        <v>4566</v>
      </c>
      <c r="H1061" s="49" t="s">
        <v>4562</v>
      </c>
      <c r="I1061" s="44">
        <v>13000000</v>
      </c>
      <c r="J1061" s="47"/>
      <c r="K1061" s="47" t="s">
        <v>4508</v>
      </c>
      <c r="L1061" s="47"/>
      <c r="M1061" s="49" t="s">
        <v>4563</v>
      </c>
      <c r="N1061" s="49" t="s">
        <v>33</v>
      </c>
      <c r="O1061" s="49" t="s">
        <v>4564</v>
      </c>
      <c r="P1061" s="49" t="s">
        <v>1285</v>
      </c>
      <c r="Q1061" s="49" t="s">
        <v>4565</v>
      </c>
      <c r="R1061" s="49">
        <v>55330</v>
      </c>
      <c r="S1061" s="49">
        <v>45.276859999999999</v>
      </c>
      <c r="T1061" s="49">
        <v>-93.537008</v>
      </c>
      <c r="W1061" s="44"/>
      <c r="X1061" s="49" t="s">
        <v>71</v>
      </c>
      <c r="Y1061" s="49">
        <v>2024</v>
      </c>
    </row>
    <row r="1062" spans="1:25" s="49" customFormat="1" x14ac:dyDescent="0.25">
      <c r="A1062" s="539" t="s">
        <v>4526</v>
      </c>
      <c r="B1062" s="48">
        <v>45608</v>
      </c>
      <c r="C1062" s="106" t="s">
        <v>4567</v>
      </c>
      <c r="D1062" s="49" t="s">
        <v>4568</v>
      </c>
      <c r="E1062" s="49" t="s">
        <v>72</v>
      </c>
      <c r="F1062" s="55" t="s">
        <v>25</v>
      </c>
      <c r="G1062" s="49" t="s">
        <v>4569</v>
      </c>
      <c r="H1062" s="49" t="s">
        <v>3024</v>
      </c>
      <c r="I1062" s="44">
        <v>3928414</v>
      </c>
      <c r="J1062" s="47"/>
      <c r="K1062" s="47"/>
      <c r="L1062" s="47">
        <v>40500</v>
      </c>
      <c r="M1062" s="49" t="s">
        <v>67</v>
      </c>
      <c r="N1062" s="49" t="s">
        <v>33</v>
      </c>
      <c r="O1062" s="49" t="s">
        <v>4570</v>
      </c>
      <c r="P1062" s="49" t="s">
        <v>4465</v>
      </c>
      <c r="Q1062" s="49" t="s">
        <v>4571</v>
      </c>
      <c r="R1062" s="49">
        <v>56304</v>
      </c>
      <c r="S1062" s="49">
        <v>45.573117000000003</v>
      </c>
      <c r="T1062" s="49">
        <v>-94.091740999999999</v>
      </c>
      <c r="W1062" s="44"/>
      <c r="X1062" s="49" t="s">
        <v>71</v>
      </c>
      <c r="Y1062" s="49">
        <v>2024</v>
      </c>
    </row>
    <row r="1063" spans="1:25" s="49" customFormat="1" x14ac:dyDescent="0.25">
      <c r="A1063" s="539" t="s">
        <v>4526</v>
      </c>
      <c r="B1063" s="48">
        <v>45611</v>
      </c>
      <c r="C1063" s="49" t="s">
        <v>4572</v>
      </c>
      <c r="D1063" s="49" t="s">
        <v>102</v>
      </c>
      <c r="E1063" s="49" t="s">
        <v>59</v>
      </c>
      <c r="F1063" s="55" t="s">
        <v>25</v>
      </c>
      <c r="G1063" s="49" t="s">
        <v>4575</v>
      </c>
      <c r="H1063" s="49" t="s">
        <v>3024</v>
      </c>
      <c r="I1063" s="245">
        <v>6100000</v>
      </c>
      <c r="L1063" s="49">
        <v>72000</v>
      </c>
      <c r="M1063" s="49" t="s">
        <v>2417</v>
      </c>
      <c r="N1063" s="49" t="s">
        <v>33</v>
      </c>
      <c r="O1063" s="49" t="s">
        <v>4573</v>
      </c>
      <c r="P1063" s="49" t="s">
        <v>3432</v>
      </c>
      <c r="Q1063" s="49" t="s">
        <v>4574</v>
      </c>
      <c r="R1063" s="49">
        <v>55121</v>
      </c>
      <c r="S1063" s="49">
        <v>44.850484999999999</v>
      </c>
      <c r="T1063" s="49">
        <v>-93.141420999999994</v>
      </c>
      <c r="W1063" s="44"/>
      <c r="X1063" s="49" t="s">
        <v>29</v>
      </c>
      <c r="Y1063" s="49">
        <v>2024</v>
      </c>
    </row>
    <row r="1064" spans="1:25" s="49" customFormat="1" x14ac:dyDescent="0.25">
      <c r="A1064" s="539" t="s">
        <v>4526</v>
      </c>
      <c r="B1064" s="48">
        <v>45615</v>
      </c>
      <c r="C1064" s="106" t="s">
        <v>4576</v>
      </c>
      <c r="D1064" s="49" t="s">
        <v>4577</v>
      </c>
      <c r="E1064" s="49" t="s">
        <v>315</v>
      </c>
      <c r="F1064" s="55" t="s">
        <v>25</v>
      </c>
      <c r="G1064" s="49" t="s">
        <v>4581</v>
      </c>
      <c r="H1064" s="49" t="s">
        <v>1989</v>
      </c>
      <c r="I1064" s="44"/>
      <c r="J1064" s="47"/>
      <c r="K1064" s="47"/>
      <c r="L1064" s="47">
        <v>6600</v>
      </c>
      <c r="M1064" s="49" t="s">
        <v>67</v>
      </c>
      <c r="N1064" s="49" t="s">
        <v>33</v>
      </c>
      <c r="O1064" s="49" t="s">
        <v>4578</v>
      </c>
      <c r="P1064" s="49" t="s">
        <v>4579</v>
      </c>
      <c r="Q1064" s="49" t="s">
        <v>4580</v>
      </c>
      <c r="R1064" s="49">
        <v>56501</v>
      </c>
      <c r="S1064" s="49">
        <v>46.814799000000001</v>
      </c>
      <c r="T1064" s="49">
        <v>-95.826938999999996</v>
      </c>
      <c r="W1064" s="245"/>
      <c r="X1064" s="49" t="s">
        <v>71</v>
      </c>
      <c r="Y1064" s="49">
        <v>2024</v>
      </c>
    </row>
    <row r="1065" spans="1:25" s="49" customFormat="1" x14ac:dyDescent="0.25">
      <c r="A1065" s="539" t="s">
        <v>4526</v>
      </c>
      <c r="B1065" s="48">
        <v>45616</v>
      </c>
      <c r="C1065" s="49" t="s">
        <v>4582</v>
      </c>
      <c r="D1065" s="49" t="s">
        <v>23</v>
      </c>
      <c r="E1065" s="49" t="s">
        <v>24</v>
      </c>
      <c r="F1065" s="55" t="s">
        <v>25</v>
      </c>
      <c r="G1065" s="49" t="s">
        <v>4585</v>
      </c>
      <c r="H1065" s="49" t="s">
        <v>1880</v>
      </c>
      <c r="I1065" s="44"/>
      <c r="L1065" s="49">
        <v>22000</v>
      </c>
      <c r="M1065" s="49" t="s">
        <v>2148</v>
      </c>
      <c r="N1065" s="49" t="s">
        <v>51</v>
      </c>
      <c r="O1065" s="49" t="s">
        <v>4583</v>
      </c>
      <c r="P1065" s="49" t="s">
        <v>3432</v>
      </c>
      <c r="Q1065" s="49" t="s">
        <v>4584</v>
      </c>
      <c r="R1065" s="49">
        <v>55403</v>
      </c>
      <c r="S1065" s="49">
        <v>44.979905000000002</v>
      </c>
      <c r="T1065" s="49">
        <v>-93.274963</v>
      </c>
      <c r="W1065" s="44"/>
      <c r="X1065" s="49" t="s">
        <v>29</v>
      </c>
      <c r="Y1065" s="49">
        <v>2024</v>
      </c>
    </row>
    <row r="1066" spans="1:25" s="49" customFormat="1" x14ac:dyDescent="0.25">
      <c r="A1066" s="539" t="s">
        <v>4526</v>
      </c>
      <c r="B1066" s="48">
        <v>45621</v>
      </c>
      <c r="C1066" s="49" t="s">
        <v>4586</v>
      </c>
      <c r="D1066" s="49" t="s">
        <v>195</v>
      </c>
      <c r="E1066" s="49" t="s">
        <v>82</v>
      </c>
      <c r="F1066" s="55" t="s">
        <v>25</v>
      </c>
      <c r="G1066" s="49" t="s">
        <v>4589</v>
      </c>
      <c r="H1066" s="49" t="s">
        <v>2466</v>
      </c>
      <c r="I1066" s="446"/>
      <c r="J1066" s="109"/>
      <c r="K1066" s="47"/>
      <c r="L1066" s="47">
        <v>500000</v>
      </c>
      <c r="M1066" s="49" t="s">
        <v>4547</v>
      </c>
      <c r="N1066" s="49" t="s">
        <v>51</v>
      </c>
      <c r="O1066" s="49" t="s">
        <v>4587</v>
      </c>
      <c r="P1066" s="49" t="s">
        <v>1285</v>
      </c>
      <c r="Q1066" s="49" t="s">
        <v>4588</v>
      </c>
      <c r="R1066" s="49">
        <v>55021</v>
      </c>
      <c r="S1066" s="49">
        <v>44.365589999999997</v>
      </c>
      <c r="T1066" s="49">
        <v>-93.286861000000002</v>
      </c>
      <c r="W1066" s="245"/>
      <c r="X1066" s="49" t="s">
        <v>58</v>
      </c>
      <c r="Y1066" s="49">
        <v>2024</v>
      </c>
    </row>
    <row r="1067" spans="1:25" s="49" customFormat="1" x14ac:dyDescent="0.25">
      <c r="A1067" s="539" t="s">
        <v>4526</v>
      </c>
      <c r="B1067" s="48">
        <v>45627</v>
      </c>
      <c r="C1067" s="106" t="s">
        <v>4590</v>
      </c>
      <c r="D1067" s="49" t="s">
        <v>4104</v>
      </c>
      <c r="E1067" s="49" t="s">
        <v>59</v>
      </c>
      <c r="F1067" s="55" t="s">
        <v>25</v>
      </c>
      <c r="G1067" s="49" t="s">
        <v>4594</v>
      </c>
      <c r="H1067" s="49" t="s">
        <v>2466</v>
      </c>
      <c r="I1067" s="446">
        <v>5000000000</v>
      </c>
      <c r="J1067" s="47"/>
      <c r="K1067" s="47"/>
      <c r="L1067" s="47">
        <v>2534200</v>
      </c>
      <c r="M1067" s="49" t="s">
        <v>4547</v>
      </c>
      <c r="N1067" s="49" t="s">
        <v>51</v>
      </c>
      <c r="O1067" s="485" t="s">
        <v>4591</v>
      </c>
      <c r="P1067" s="49" t="s">
        <v>4592</v>
      </c>
      <c r="Q1067" s="49" t="s">
        <v>4593</v>
      </c>
      <c r="R1067" s="49">
        <v>55024</v>
      </c>
      <c r="S1067" s="49">
        <v>44.628574</v>
      </c>
      <c r="T1067" s="49">
        <v>-93.122412999999995</v>
      </c>
      <c r="W1067" s="245"/>
      <c r="X1067" s="49" t="s">
        <v>29</v>
      </c>
      <c r="Y1067" s="49">
        <v>2024</v>
      </c>
    </row>
    <row r="1068" spans="1:25" s="49" customFormat="1" ht="15.75" thickBot="1" x14ac:dyDescent="0.3">
      <c r="A1068" s="539" t="s">
        <v>4526</v>
      </c>
      <c r="B1068" s="48">
        <v>45631</v>
      </c>
      <c r="C1068" s="106" t="s">
        <v>4595</v>
      </c>
      <c r="D1068" s="49" t="s">
        <v>86</v>
      </c>
      <c r="E1068" s="49" t="s">
        <v>87</v>
      </c>
      <c r="F1068" s="55" t="s">
        <v>25</v>
      </c>
      <c r="G1068" s="49" t="s">
        <v>4599</v>
      </c>
      <c r="H1068" s="49" t="s">
        <v>1957</v>
      </c>
      <c r="I1068" s="482">
        <v>3288024</v>
      </c>
      <c r="J1068" s="47">
        <v>22</v>
      </c>
      <c r="K1068" s="47"/>
      <c r="L1068" s="47">
        <v>18468</v>
      </c>
      <c r="M1068" s="49" t="s">
        <v>3240</v>
      </c>
      <c r="N1068" s="49" t="s">
        <v>28</v>
      </c>
      <c r="O1068" s="49" t="s">
        <v>4596</v>
      </c>
      <c r="P1068" s="49" t="s">
        <v>4294</v>
      </c>
      <c r="Q1068" s="49" t="s">
        <v>4597</v>
      </c>
      <c r="R1068" s="49">
        <v>55901</v>
      </c>
      <c r="S1068" s="49">
        <v>44.037703999999998</v>
      </c>
      <c r="T1068" s="49">
        <v>-92.495992000000001</v>
      </c>
      <c r="U1068" s="49" t="s">
        <v>2133</v>
      </c>
      <c r="V1068" s="49" t="s">
        <v>4598</v>
      </c>
      <c r="W1068" s="245">
        <v>465000</v>
      </c>
      <c r="X1068" s="49" t="s">
        <v>58</v>
      </c>
      <c r="Y1068" s="49">
        <v>2024</v>
      </c>
    </row>
    <row r="1069" spans="1:25" s="49" customFormat="1" x14ac:dyDescent="0.25">
      <c r="A1069" s="539" t="s">
        <v>4526</v>
      </c>
      <c r="B1069" s="48">
        <v>45632</v>
      </c>
      <c r="C1069" s="49" t="s">
        <v>2905</v>
      </c>
      <c r="D1069" s="49" t="s">
        <v>38</v>
      </c>
      <c r="E1069" s="49" t="s">
        <v>24</v>
      </c>
      <c r="F1069" s="55" t="s">
        <v>25</v>
      </c>
      <c r="G1069" s="49" t="s">
        <v>4602</v>
      </c>
      <c r="H1069" s="49" t="s">
        <v>1989</v>
      </c>
      <c r="I1069" s="446">
        <v>127000000</v>
      </c>
      <c r="J1069" s="47">
        <v>70</v>
      </c>
      <c r="K1069" s="47"/>
      <c r="L1069" s="47"/>
      <c r="M1069" s="49" t="s">
        <v>1990</v>
      </c>
      <c r="N1069" s="49" t="s">
        <v>33</v>
      </c>
      <c r="O1069" s="49" t="s">
        <v>4600</v>
      </c>
      <c r="P1069" s="49" t="s">
        <v>4428</v>
      </c>
      <c r="Q1069" s="49" t="s">
        <v>439</v>
      </c>
      <c r="R1069" s="49">
        <v>55431</v>
      </c>
      <c r="S1069" s="49">
        <v>44.848171999999998</v>
      </c>
      <c r="T1069" s="49">
        <v>-93.310080999999997</v>
      </c>
      <c r="U1069" s="49" t="s">
        <v>2133</v>
      </c>
      <c r="V1069" s="49" t="s">
        <v>4601</v>
      </c>
      <c r="W1069" s="245">
        <v>35000000</v>
      </c>
      <c r="X1069" s="49" t="s">
        <v>29</v>
      </c>
      <c r="Y1069" s="49">
        <v>2024</v>
      </c>
    </row>
    <row r="1070" spans="1:25" s="49" customFormat="1" x14ac:dyDescent="0.25">
      <c r="A1070" s="539" t="s">
        <v>4526</v>
      </c>
      <c r="B1070" s="48">
        <v>45635</v>
      </c>
      <c r="C1070" s="106" t="s">
        <v>4603</v>
      </c>
      <c r="D1070" s="49" t="s">
        <v>313</v>
      </c>
      <c r="E1070" s="49" t="s">
        <v>231</v>
      </c>
      <c r="F1070" s="55" t="s">
        <v>25</v>
      </c>
      <c r="G1070" s="49" t="s">
        <v>4606</v>
      </c>
      <c r="H1070" s="49" t="s">
        <v>3024</v>
      </c>
      <c r="I1070" s="483"/>
      <c r="J1070" s="47">
        <v>230</v>
      </c>
      <c r="K1070" s="47"/>
      <c r="L1070" s="47">
        <v>260000</v>
      </c>
      <c r="N1070" s="49" t="s">
        <v>52</v>
      </c>
      <c r="O1070" s="49" t="s">
        <v>4604</v>
      </c>
      <c r="P1070" s="49" t="s">
        <v>3432</v>
      </c>
      <c r="Q1070" s="49" t="s">
        <v>4605</v>
      </c>
      <c r="R1070" s="49">
        <v>55330</v>
      </c>
      <c r="S1070" s="49">
        <v>45.243062999999999</v>
      </c>
      <c r="T1070" s="49">
        <v>-93.553585999999996</v>
      </c>
      <c r="W1070" s="483"/>
      <c r="X1070" s="49" t="s">
        <v>71</v>
      </c>
      <c r="Y1070" s="49">
        <v>2024</v>
      </c>
    </row>
    <row r="1071" spans="1:25" s="49" customFormat="1" x14ac:dyDescent="0.25">
      <c r="A1071" s="539" t="s">
        <v>4526</v>
      </c>
      <c r="B1071" s="48">
        <v>45636</v>
      </c>
      <c r="C1071" s="49" t="s">
        <v>4151</v>
      </c>
      <c r="D1071" s="49" t="s">
        <v>38</v>
      </c>
      <c r="E1071" s="49" t="s">
        <v>24</v>
      </c>
      <c r="F1071" s="55" t="s">
        <v>25</v>
      </c>
      <c r="G1071" s="49" t="s">
        <v>4607</v>
      </c>
      <c r="H1071" s="49" t="s">
        <v>1880</v>
      </c>
      <c r="I1071" s="484">
        <v>950000</v>
      </c>
      <c r="J1071" s="47"/>
      <c r="K1071" s="47"/>
      <c r="L1071" s="47"/>
      <c r="M1071" s="49" t="s">
        <v>67</v>
      </c>
      <c r="N1071" s="49" t="s">
        <v>33</v>
      </c>
      <c r="O1071" s="49" t="s">
        <v>2872</v>
      </c>
      <c r="P1071" s="49" t="s">
        <v>2141</v>
      </c>
      <c r="Q1071" s="49" t="s">
        <v>4608</v>
      </c>
      <c r="R1071" s="49">
        <v>55431</v>
      </c>
      <c r="S1071" s="49">
        <v>44.834688999999997</v>
      </c>
      <c r="T1071" s="49">
        <v>-93.297280999999998</v>
      </c>
      <c r="W1071" s="44"/>
      <c r="X1071" s="49" t="s">
        <v>29</v>
      </c>
      <c r="Y1071" s="49">
        <v>2024</v>
      </c>
    </row>
    <row r="1072" spans="1:25" s="49" customFormat="1" x14ac:dyDescent="0.25">
      <c r="A1072" s="539" t="s">
        <v>4526</v>
      </c>
      <c r="B1072" s="48">
        <v>45657</v>
      </c>
      <c r="C1072" s="49" t="s">
        <v>4609</v>
      </c>
      <c r="D1072" s="49" t="s">
        <v>54</v>
      </c>
      <c r="E1072" s="49" t="s">
        <v>24</v>
      </c>
      <c r="F1072" s="55" t="s">
        <v>25</v>
      </c>
      <c r="G1072" s="49" t="s">
        <v>4611</v>
      </c>
      <c r="I1072" s="484"/>
      <c r="J1072" s="47">
        <v>22</v>
      </c>
      <c r="K1072" s="47"/>
      <c r="L1072" s="47"/>
      <c r="M1072" s="49" t="s">
        <v>1944</v>
      </c>
      <c r="N1072" s="49" t="s">
        <v>33</v>
      </c>
      <c r="O1072" s="49" t="s">
        <v>156</v>
      </c>
      <c r="P1072" s="49" t="s">
        <v>2118</v>
      </c>
      <c r="Q1072" s="49" t="s">
        <v>4610</v>
      </c>
      <c r="R1072" s="49">
        <v>55445</v>
      </c>
      <c r="S1072" s="49">
        <v>45.122045999999997</v>
      </c>
      <c r="T1072" s="49">
        <v>-93.380097000000006</v>
      </c>
      <c r="U1072" s="49" t="s">
        <v>2133</v>
      </c>
      <c r="V1072" s="49" t="s">
        <v>1669</v>
      </c>
      <c r="W1072" s="513">
        <v>256198</v>
      </c>
      <c r="X1072" s="49" t="s">
        <v>29</v>
      </c>
      <c r="Y1072" s="49">
        <v>2024</v>
      </c>
    </row>
    <row r="1073" spans="1:25" s="49" customFormat="1" x14ac:dyDescent="0.25">
      <c r="A1073" s="539" t="s">
        <v>4526</v>
      </c>
      <c r="B1073" s="48">
        <v>45596</v>
      </c>
      <c r="C1073" s="49" t="s">
        <v>4612</v>
      </c>
      <c r="D1073" s="49" t="s">
        <v>54</v>
      </c>
      <c r="E1073" s="49" t="s">
        <v>24</v>
      </c>
      <c r="F1073" s="55" t="s">
        <v>25</v>
      </c>
      <c r="G1073" s="49" t="s">
        <v>4614</v>
      </c>
      <c r="I1073" s="484"/>
      <c r="J1073" s="47">
        <v>10</v>
      </c>
      <c r="K1073" s="47"/>
      <c r="L1073" s="47"/>
      <c r="M1073" s="49" t="s">
        <v>127</v>
      </c>
      <c r="N1073" s="49" t="s">
        <v>33</v>
      </c>
      <c r="O1073" s="49" t="s">
        <v>156</v>
      </c>
      <c r="P1073" s="49" t="s">
        <v>2118</v>
      </c>
      <c r="Q1073" s="49" t="s">
        <v>4613</v>
      </c>
      <c r="R1073" s="49">
        <v>55445</v>
      </c>
      <c r="S1073" s="49">
        <v>45.124512000000003</v>
      </c>
      <c r="T1073" s="49">
        <v>-93.385842999999994</v>
      </c>
      <c r="U1073" s="49" t="s">
        <v>2133</v>
      </c>
      <c r="V1073" s="49" t="s">
        <v>1669</v>
      </c>
      <c r="W1073" s="44">
        <v>110411</v>
      </c>
      <c r="X1073" s="49" t="s">
        <v>29</v>
      </c>
      <c r="Y1073" s="49">
        <v>2024</v>
      </c>
    </row>
    <row r="1074" spans="1:25" s="49" customFormat="1" x14ac:dyDescent="0.25">
      <c r="A1074" s="539" t="s">
        <v>4526</v>
      </c>
      <c r="B1074" s="48">
        <v>45643</v>
      </c>
      <c r="C1074" s="106" t="s">
        <v>4615</v>
      </c>
      <c r="D1074" s="49" t="s">
        <v>117</v>
      </c>
      <c r="E1074" s="49" t="s">
        <v>212</v>
      </c>
      <c r="F1074" s="55" t="s">
        <v>25</v>
      </c>
      <c r="G1074" s="49" t="s">
        <v>4618</v>
      </c>
      <c r="H1074" s="49" t="s">
        <v>1989</v>
      </c>
      <c r="I1074" s="44">
        <v>50000000</v>
      </c>
      <c r="J1074" s="47">
        <v>300</v>
      </c>
      <c r="K1074" s="47"/>
      <c r="L1074" s="47">
        <v>148000</v>
      </c>
      <c r="M1074" s="49" t="s">
        <v>1944</v>
      </c>
      <c r="N1074" s="49" t="s">
        <v>33</v>
      </c>
      <c r="O1074" s="49" t="s">
        <v>4616</v>
      </c>
      <c r="P1074" s="49" t="s">
        <v>1285</v>
      </c>
      <c r="Q1074" s="49" t="s">
        <v>4617</v>
      </c>
      <c r="R1074" s="49">
        <v>55318</v>
      </c>
      <c r="S1074" s="49">
        <v>44.835619999999999</v>
      </c>
      <c r="T1074" s="49">
        <v>-93.601780000000005</v>
      </c>
      <c r="U1074" s="49" t="s">
        <v>2133</v>
      </c>
      <c r="V1074" s="50" t="s">
        <v>4619</v>
      </c>
      <c r="W1074" s="514">
        <f>1740000+1250000</f>
        <v>2990000</v>
      </c>
      <c r="X1074" s="49" t="s">
        <v>29</v>
      </c>
      <c r="Y1074" s="49">
        <v>2024</v>
      </c>
    </row>
    <row r="1075" spans="1:25" s="516" customFormat="1" x14ac:dyDescent="0.25">
      <c r="A1075" s="10" t="s">
        <v>4359</v>
      </c>
      <c r="B1075" s="515">
        <v>45498</v>
      </c>
      <c r="C1075" s="516" t="s">
        <v>4272</v>
      </c>
      <c r="D1075" s="516" t="s">
        <v>153</v>
      </c>
      <c r="E1075" s="516" t="s">
        <v>154</v>
      </c>
      <c r="F1075" s="517" t="s">
        <v>25</v>
      </c>
      <c r="G1075" s="516" t="s">
        <v>4624</v>
      </c>
      <c r="H1075" s="516" t="s">
        <v>2973</v>
      </c>
      <c r="I1075" s="518">
        <v>3966060</v>
      </c>
      <c r="J1075" s="519"/>
      <c r="K1075" s="519"/>
      <c r="L1075" s="519">
        <v>26570</v>
      </c>
      <c r="N1075" s="516" t="s">
        <v>151</v>
      </c>
      <c r="O1075" s="516" t="s">
        <v>4625</v>
      </c>
      <c r="P1075" s="516" t="s">
        <v>3689</v>
      </c>
      <c r="Q1075" s="516" t="s">
        <v>4626</v>
      </c>
      <c r="R1075" s="516">
        <v>55433</v>
      </c>
      <c r="S1075" s="516">
        <v>45.140289000000003</v>
      </c>
      <c r="T1075" s="516">
        <v>-93.277469999999994</v>
      </c>
      <c r="W1075" s="519"/>
      <c r="X1075" s="516" t="s">
        <v>29</v>
      </c>
      <c r="Y1075" s="516">
        <f t="shared" ref="Y1075:Y1105" si="17">YEAR(B1075)</f>
        <v>2024</v>
      </c>
    </row>
    <row r="1076" spans="1:25" s="516" customFormat="1" x14ac:dyDescent="0.25">
      <c r="A1076" s="10" t="s">
        <v>4359</v>
      </c>
      <c r="B1076" s="515">
        <v>45498</v>
      </c>
      <c r="C1076" s="516" t="s">
        <v>4627</v>
      </c>
      <c r="D1076" s="516" t="s">
        <v>4628</v>
      </c>
      <c r="E1076" s="516" t="s">
        <v>24</v>
      </c>
      <c r="F1076" s="517" t="s">
        <v>25</v>
      </c>
      <c r="G1076" s="516" t="s">
        <v>4629</v>
      </c>
      <c r="H1076" s="516" t="s">
        <v>1880</v>
      </c>
      <c r="I1076" s="520"/>
      <c r="J1076" s="520"/>
      <c r="K1076" s="520"/>
      <c r="L1076" s="520">
        <v>11000</v>
      </c>
      <c r="M1076" s="516" t="s">
        <v>4630</v>
      </c>
      <c r="N1076" s="516" t="s">
        <v>4631</v>
      </c>
      <c r="O1076" s="516" t="s">
        <v>4632</v>
      </c>
      <c r="P1076" s="516" t="s">
        <v>4633</v>
      </c>
      <c r="Q1076" s="516" t="s">
        <v>4634</v>
      </c>
      <c r="R1076" s="516">
        <v>55401</v>
      </c>
      <c r="S1076" s="516">
        <v>44.998455999999997</v>
      </c>
      <c r="T1076" s="516">
        <v>-93.285640999999998</v>
      </c>
      <c r="W1076" s="520"/>
      <c r="X1076" s="516" t="s">
        <v>29</v>
      </c>
      <c r="Y1076" s="516">
        <f t="shared" si="17"/>
        <v>2024</v>
      </c>
    </row>
    <row r="1077" spans="1:25" s="516" customFormat="1" x14ac:dyDescent="0.25">
      <c r="A1077" s="15" t="s">
        <v>4635</v>
      </c>
      <c r="B1077" s="515">
        <v>45665</v>
      </c>
      <c r="C1077" s="521" t="s">
        <v>4636</v>
      </c>
      <c r="D1077" s="516" t="s">
        <v>278</v>
      </c>
      <c r="E1077" s="516" t="s">
        <v>24</v>
      </c>
      <c r="F1077" s="517" t="s">
        <v>25</v>
      </c>
      <c r="G1077" s="516" t="s">
        <v>4637</v>
      </c>
      <c r="H1077" s="516" t="s">
        <v>1884</v>
      </c>
      <c r="I1077" s="520"/>
      <c r="J1077" s="522"/>
      <c r="K1077" s="522"/>
      <c r="L1077" s="522">
        <v>33600</v>
      </c>
      <c r="N1077" s="516" t="s">
        <v>151</v>
      </c>
      <c r="O1077" s="516" t="s">
        <v>4638</v>
      </c>
      <c r="P1077" s="516" t="s">
        <v>4633</v>
      </c>
      <c r="Q1077" s="516" t="s">
        <v>4639</v>
      </c>
      <c r="R1077" s="516">
        <v>55436</v>
      </c>
      <c r="S1077" s="516">
        <v>44.910004000000001</v>
      </c>
      <c r="T1077" s="516">
        <v>-93.351977000000005</v>
      </c>
      <c r="W1077" s="522"/>
      <c r="X1077" s="516" t="s">
        <v>29</v>
      </c>
      <c r="Y1077" s="516">
        <f t="shared" si="17"/>
        <v>2025</v>
      </c>
    </row>
    <row r="1078" spans="1:25" s="516" customFormat="1" x14ac:dyDescent="0.25">
      <c r="A1078" s="15" t="s">
        <v>4635</v>
      </c>
      <c r="B1078" s="515">
        <v>45667</v>
      </c>
      <c r="C1078" s="521" t="s">
        <v>4640</v>
      </c>
      <c r="D1078" s="516" t="s">
        <v>4641</v>
      </c>
      <c r="E1078" s="516" t="s">
        <v>72</v>
      </c>
      <c r="F1078" s="517" t="s">
        <v>25</v>
      </c>
      <c r="G1078" s="516" t="s">
        <v>4642</v>
      </c>
      <c r="H1078" s="516" t="s">
        <v>4389</v>
      </c>
      <c r="I1078" s="520"/>
      <c r="J1078" s="522"/>
      <c r="K1078" s="522"/>
      <c r="L1078" s="522">
        <v>15000</v>
      </c>
      <c r="M1078" s="516" t="s">
        <v>67</v>
      </c>
      <c r="N1078" s="516" t="s">
        <v>33</v>
      </c>
      <c r="O1078" s="516" t="s">
        <v>4643</v>
      </c>
      <c r="P1078" s="516" t="s">
        <v>4644</v>
      </c>
      <c r="R1078" s="516">
        <v>56374</v>
      </c>
      <c r="S1078" s="516">
        <v>45.564959999999999</v>
      </c>
      <c r="T1078" s="516">
        <v>-94.318330000000003</v>
      </c>
      <c r="W1078" s="522"/>
      <c r="X1078" s="516" t="s">
        <v>71</v>
      </c>
      <c r="Y1078" s="516">
        <f t="shared" si="17"/>
        <v>2025</v>
      </c>
    </row>
    <row r="1079" spans="1:25" s="516" customFormat="1" x14ac:dyDescent="0.25">
      <c r="A1079" s="15" t="s">
        <v>4635</v>
      </c>
      <c r="B1079" s="515">
        <v>45667</v>
      </c>
      <c r="C1079" s="516" t="s">
        <v>1240</v>
      </c>
      <c r="D1079" s="516" t="s">
        <v>124</v>
      </c>
      <c r="E1079" s="516" t="s">
        <v>24</v>
      </c>
      <c r="F1079" s="517" t="s">
        <v>25</v>
      </c>
      <c r="G1079" s="516" t="s">
        <v>4645</v>
      </c>
      <c r="H1079" s="516" t="s">
        <v>1989</v>
      </c>
      <c r="I1079" s="520"/>
      <c r="J1079" s="520">
        <v>31</v>
      </c>
      <c r="K1079" s="520"/>
      <c r="L1079" s="520"/>
      <c r="M1079" s="516" t="s">
        <v>1944</v>
      </c>
      <c r="N1079" s="516" t="s">
        <v>33</v>
      </c>
      <c r="O1079" s="516" t="s">
        <v>4646</v>
      </c>
      <c r="P1079" s="516" t="s">
        <v>1331</v>
      </c>
      <c r="Q1079" s="523" t="s">
        <v>4647</v>
      </c>
      <c r="R1079" s="516">
        <v>55369</v>
      </c>
      <c r="S1079" s="516">
        <v>45.088495000000002</v>
      </c>
      <c r="T1079" s="516">
        <v>-93.435485</v>
      </c>
      <c r="W1079" s="520"/>
      <c r="X1079" s="516" t="s">
        <v>29</v>
      </c>
      <c r="Y1079" s="516">
        <f t="shared" si="17"/>
        <v>2025</v>
      </c>
    </row>
    <row r="1080" spans="1:25" s="516" customFormat="1" x14ac:dyDescent="0.25">
      <c r="A1080" s="15" t="s">
        <v>4635</v>
      </c>
      <c r="B1080" s="515">
        <v>45679</v>
      </c>
      <c r="C1080" s="516" t="s">
        <v>4648</v>
      </c>
      <c r="D1080" s="516" t="s">
        <v>4641</v>
      </c>
      <c r="E1080" s="516" t="s">
        <v>72</v>
      </c>
      <c r="F1080" s="517" t="s">
        <v>25</v>
      </c>
      <c r="G1080" s="516" t="s">
        <v>4649</v>
      </c>
      <c r="H1080" s="516" t="s">
        <v>1989</v>
      </c>
      <c r="I1080" s="520">
        <v>4200000</v>
      </c>
      <c r="J1080" s="520"/>
      <c r="K1080" s="520"/>
      <c r="L1080" s="520">
        <v>19000</v>
      </c>
      <c r="M1080" s="516" t="s">
        <v>4650</v>
      </c>
      <c r="N1080" s="516" t="s">
        <v>33</v>
      </c>
      <c r="O1080" s="516" t="s">
        <v>4651</v>
      </c>
      <c r="P1080" s="516" t="s">
        <v>4644</v>
      </c>
      <c r="Q1080" s="516" t="s">
        <v>4652</v>
      </c>
      <c r="R1080" s="516">
        <v>56374</v>
      </c>
      <c r="S1080" s="516">
        <v>45.575485999999998</v>
      </c>
      <c r="T1080" s="516">
        <v>-94.311665000000005</v>
      </c>
      <c r="W1080" s="520"/>
      <c r="X1080" s="516" t="s">
        <v>71</v>
      </c>
      <c r="Y1080" s="516">
        <f t="shared" si="17"/>
        <v>2025</v>
      </c>
    </row>
    <row r="1081" spans="1:25" s="516" customFormat="1" x14ac:dyDescent="0.25">
      <c r="A1081" s="15" t="s">
        <v>4635</v>
      </c>
      <c r="B1081" s="515">
        <v>45680</v>
      </c>
      <c r="C1081" s="516" t="s">
        <v>4653</v>
      </c>
      <c r="D1081" s="516" t="s">
        <v>83</v>
      </c>
      <c r="E1081" s="516" t="s">
        <v>84</v>
      </c>
      <c r="F1081" s="517" t="s">
        <v>25</v>
      </c>
      <c r="G1081" s="516" t="s">
        <v>4654</v>
      </c>
      <c r="H1081" s="516" t="s">
        <v>3123</v>
      </c>
      <c r="I1081" s="520"/>
      <c r="J1081" s="520"/>
      <c r="K1081" s="520"/>
      <c r="L1081" s="520">
        <v>28000</v>
      </c>
      <c r="M1081" s="516" t="s">
        <v>1944</v>
      </c>
      <c r="N1081" s="516" t="s">
        <v>33</v>
      </c>
      <c r="O1081" s="516" t="s">
        <v>4655</v>
      </c>
      <c r="P1081" s="516" t="s">
        <v>4633</v>
      </c>
      <c r="Q1081" s="516" t="s">
        <v>4656</v>
      </c>
      <c r="R1081" s="516">
        <v>55112</v>
      </c>
      <c r="S1081" s="516">
        <v>45.055141999999996</v>
      </c>
      <c r="T1081" s="516">
        <v>-93.155147999999997</v>
      </c>
      <c r="W1081" s="520"/>
      <c r="X1081" s="516" t="s">
        <v>29</v>
      </c>
      <c r="Y1081" s="516">
        <f t="shared" si="17"/>
        <v>2025</v>
      </c>
    </row>
    <row r="1082" spans="1:25" s="516" customFormat="1" x14ac:dyDescent="0.25">
      <c r="A1082" s="15" t="s">
        <v>4635</v>
      </c>
      <c r="B1082" s="515">
        <v>45681</v>
      </c>
      <c r="C1082" s="524" t="s">
        <v>4657</v>
      </c>
      <c r="D1082" s="516" t="s">
        <v>42</v>
      </c>
      <c r="E1082" s="516" t="s">
        <v>24</v>
      </c>
      <c r="F1082" s="517" t="s">
        <v>25</v>
      </c>
      <c r="G1082" s="516" t="s">
        <v>4658</v>
      </c>
      <c r="H1082" s="516" t="s">
        <v>1989</v>
      </c>
      <c r="I1082" s="520"/>
      <c r="J1082" s="520"/>
      <c r="K1082" s="520"/>
      <c r="L1082" s="520"/>
      <c r="M1082" s="516" t="s">
        <v>67</v>
      </c>
      <c r="N1082" s="516" t="s">
        <v>33</v>
      </c>
      <c r="O1082" s="525" t="s">
        <v>4659</v>
      </c>
      <c r="P1082" s="516" t="s">
        <v>4633</v>
      </c>
      <c r="Q1082" s="516" t="s">
        <v>4660</v>
      </c>
      <c r="R1082" s="516">
        <v>55447</v>
      </c>
      <c r="S1082" s="516">
        <v>45.020057000000001</v>
      </c>
      <c r="T1082" s="516">
        <v>-93.457093999999998</v>
      </c>
      <c r="W1082" s="520"/>
      <c r="X1082" s="516" t="s">
        <v>29</v>
      </c>
      <c r="Y1082" s="516">
        <f t="shared" si="17"/>
        <v>2025</v>
      </c>
    </row>
    <row r="1083" spans="1:25" s="516" customFormat="1" x14ac:dyDescent="0.25">
      <c r="A1083" s="15" t="s">
        <v>4635</v>
      </c>
      <c r="B1083" s="515">
        <v>45681</v>
      </c>
      <c r="C1083" s="516" t="s">
        <v>4661</v>
      </c>
      <c r="D1083" s="516" t="s">
        <v>446</v>
      </c>
      <c r="E1083" s="516" t="s">
        <v>254</v>
      </c>
      <c r="F1083" s="517" t="s">
        <v>25</v>
      </c>
      <c r="G1083" s="516" t="s">
        <v>4662</v>
      </c>
      <c r="H1083" s="516" t="s">
        <v>3024</v>
      </c>
      <c r="I1083" s="526">
        <v>4646500</v>
      </c>
      <c r="J1083" s="520"/>
      <c r="K1083" s="520"/>
      <c r="L1083" s="520">
        <v>60000</v>
      </c>
      <c r="M1083" s="516" t="s">
        <v>67</v>
      </c>
      <c r="N1083" s="516" t="s">
        <v>33</v>
      </c>
      <c r="O1083" s="516" t="s">
        <v>4663</v>
      </c>
      <c r="P1083" s="516" t="s">
        <v>1285</v>
      </c>
      <c r="Q1083" s="516" t="s">
        <v>4664</v>
      </c>
      <c r="R1083" s="516">
        <v>55350</v>
      </c>
      <c r="S1083" s="516">
        <v>44.875565000000002</v>
      </c>
      <c r="T1083" s="516">
        <v>-94.266332000000006</v>
      </c>
      <c r="W1083" s="520"/>
      <c r="X1083" s="516" t="s">
        <v>71</v>
      </c>
      <c r="Y1083" s="516">
        <f t="shared" si="17"/>
        <v>2025</v>
      </c>
    </row>
    <row r="1084" spans="1:25" s="516" customFormat="1" x14ac:dyDescent="0.25">
      <c r="A1084" s="15" t="s">
        <v>4635</v>
      </c>
      <c r="B1084" s="515">
        <v>45684</v>
      </c>
      <c r="C1084" s="516" t="s">
        <v>4665</v>
      </c>
      <c r="D1084" s="516" t="s">
        <v>35</v>
      </c>
      <c r="E1084" s="516" t="s">
        <v>24</v>
      </c>
      <c r="F1084" s="517" t="s">
        <v>25</v>
      </c>
      <c r="G1084" s="516" t="s">
        <v>4666</v>
      </c>
      <c r="H1084" s="516" t="s">
        <v>1884</v>
      </c>
      <c r="I1084" s="520"/>
      <c r="J1084" s="520"/>
      <c r="K1084" s="520"/>
      <c r="L1084" s="520">
        <v>92000</v>
      </c>
      <c r="N1084" s="516" t="s">
        <v>169</v>
      </c>
      <c r="O1084" s="516" t="s">
        <v>4667</v>
      </c>
      <c r="P1084" s="516" t="s">
        <v>4633</v>
      </c>
      <c r="Q1084" s="516" t="s">
        <v>4668</v>
      </c>
      <c r="R1084" s="516">
        <v>55343</v>
      </c>
      <c r="S1084" s="516">
        <v>44.891055999999999</v>
      </c>
      <c r="T1084" s="516">
        <v>-93.407538000000002</v>
      </c>
      <c r="W1084" s="520"/>
      <c r="X1084" s="516" t="s">
        <v>29</v>
      </c>
      <c r="Y1084" s="516">
        <f t="shared" si="17"/>
        <v>2025</v>
      </c>
    </row>
    <row r="1085" spans="1:25" s="516" customFormat="1" x14ac:dyDescent="0.25">
      <c r="A1085" s="15" t="s">
        <v>4635</v>
      </c>
      <c r="B1085" s="515">
        <v>45686</v>
      </c>
      <c r="C1085" s="516" t="s">
        <v>4669</v>
      </c>
      <c r="D1085" s="516" t="s">
        <v>42</v>
      </c>
      <c r="E1085" s="516" t="s">
        <v>24</v>
      </c>
      <c r="F1085" s="517" t="s">
        <v>25</v>
      </c>
      <c r="G1085" s="516" t="s">
        <v>4670</v>
      </c>
      <c r="H1085" s="516" t="s">
        <v>1957</v>
      </c>
      <c r="I1085" s="527">
        <v>4513000</v>
      </c>
      <c r="J1085" s="516">
        <v>16</v>
      </c>
      <c r="L1085" s="516">
        <f>2517+11248</f>
        <v>13765</v>
      </c>
      <c r="M1085" s="516" t="s">
        <v>2107</v>
      </c>
      <c r="N1085" s="516" t="s">
        <v>28</v>
      </c>
      <c r="O1085" s="516" t="s">
        <v>4671</v>
      </c>
      <c r="P1085" s="516" t="s">
        <v>4633</v>
      </c>
      <c r="R1085" s="516">
        <v>55441</v>
      </c>
      <c r="S1085" s="516">
        <v>45.010519000000002</v>
      </c>
      <c r="T1085" s="516">
        <v>-93.455509000000006</v>
      </c>
      <c r="U1085" s="516" t="s">
        <v>2133</v>
      </c>
      <c r="V1085" s="516" t="s">
        <v>4672</v>
      </c>
      <c r="W1085" s="528">
        <v>275000</v>
      </c>
      <c r="X1085" s="516" t="s">
        <v>29</v>
      </c>
      <c r="Y1085" s="516">
        <f t="shared" si="17"/>
        <v>2025</v>
      </c>
    </row>
    <row r="1086" spans="1:25" s="516" customFormat="1" x14ac:dyDescent="0.25">
      <c r="A1086" s="15" t="s">
        <v>4635</v>
      </c>
      <c r="B1086" s="515">
        <v>45692</v>
      </c>
      <c r="C1086" s="516" t="s">
        <v>4673</v>
      </c>
      <c r="D1086" s="516" t="s">
        <v>4674</v>
      </c>
      <c r="E1086" s="516" t="s">
        <v>154</v>
      </c>
      <c r="F1086" s="517" t="s">
        <v>25</v>
      </c>
      <c r="G1086" s="516" t="s">
        <v>4675</v>
      </c>
      <c r="H1086" s="516" t="s">
        <v>3024</v>
      </c>
      <c r="I1086" s="520">
        <v>5100000</v>
      </c>
      <c r="J1086" s="520"/>
      <c r="K1086" s="520"/>
      <c r="L1086" s="520"/>
      <c r="N1086" s="516" t="s">
        <v>169</v>
      </c>
      <c r="O1086" s="516" t="s">
        <v>4676</v>
      </c>
      <c r="P1086" s="516" t="s">
        <v>1285</v>
      </c>
      <c r="Q1086" s="529" t="s">
        <v>4677</v>
      </c>
      <c r="R1086" s="516">
        <v>55304</v>
      </c>
      <c r="S1086" s="516">
        <v>45.228043999999997</v>
      </c>
      <c r="T1086" s="516">
        <v>-93.237540999999993</v>
      </c>
      <c r="W1086" s="520"/>
      <c r="X1086" s="516" t="s">
        <v>29</v>
      </c>
      <c r="Y1086" s="516">
        <f t="shared" si="17"/>
        <v>2025</v>
      </c>
    </row>
    <row r="1087" spans="1:25" s="516" customFormat="1" x14ac:dyDescent="0.25">
      <c r="A1087" s="15" t="s">
        <v>4635</v>
      </c>
      <c r="B1087" s="515">
        <v>45692</v>
      </c>
      <c r="C1087" s="516" t="s">
        <v>4151</v>
      </c>
      <c r="D1087" s="516" t="s">
        <v>38</v>
      </c>
      <c r="E1087" s="516" t="s">
        <v>24</v>
      </c>
      <c r="F1087" s="517" t="s">
        <v>25</v>
      </c>
      <c r="G1087" s="516" t="s">
        <v>4678</v>
      </c>
      <c r="H1087" s="516" t="s">
        <v>1880</v>
      </c>
      <c r="I1087" s="530">
        <v>1920000</v>
      </c>
      <c r="J1087" s="519"/>
      <c r="K1087" s="519"/>
      <c r="L1087" s="519"/>
      <c r="M1087" s="516" t="s">
        <v>67</v>
      </c>
      <c r="N1087" s="516" t="s">
        <v>33</v>
      </c>
      <c r="O1087" s="531" t="s">
        <v>1891</v>
      </c>
      <c r="P1087" s="516" t="s">
        <v>4679</v>
      </c>
      <c r="Q1087" s="516" t="s">
        <v>4680</v>
      </c>
      <c r="R1087" s="516">
        <v>55431</v>
      </c>
      <c r="S1087" s="516">
        <v>44.835746</v>
      </c>
      <c r="T1087" s="516">
        <v>-93.299826999999993</v>
      </c>
      <c r="W1087" s="519"/>
      <c r="X1087" s="516" t="s">
        <v>29</v>
      </c>
      <c r="Y1087" s="516">
        <f t="shared" si="17"/>
        <v>2025</v>
      </c>
    </row>
    <row r="1088" spans="1:25" s="516" customFormat="1" x14ac:dyDescent="0.25">
      <c r="A1088" s="15" t="s">
        <v>4635</v>
      </c>
      <c r="B1088" s="515">
        <v>45693</v>
      </c>
      <c r="C1088" s="516" t="s">
        <v>4681</v>
      </c>
      <c r="D1088" s="516" t="s">
        <v>94</v>
      </c>
      <c r="E1088" s="516" t="s">
        <v>95</v>
      </c>
      <c r="F1088" s="517" t="s">
        <v>25</v>
      </c>
      <c r="G1088" s="536" t="s">
        <v>4751</v>
      </c>
      <c r="H1088" s="516" t="s">
        <v>1989</v>
      </c>
      <c r="I1088" s="520">
        <v>35000000</v>
      </c>
      <c r="J1088" s="520">
        <v>128</v>
      </c>
      <c r="K1088" s="520"/>
      <c r="L1088" s="520">
        <v>280000</v>
      </c>
      <c r="M1088" s="516" t="s">
        <v>67</v>
      </c>
      <c r="N1088" s="516" t="s">
        <v>33</v>
      </c>
      <c r="O1088" s="516" t="s">
        <v>4682</v>
      </c>
      <c r="P1088" s="516" t="s">
        <v>4683</v>
      </c>
      <c r="Q1088" s="516" t="s">
        <v>4684</v>
      </c>
      <c r="R1088" s="516">
        <v>56001</v>
      </c>
      <c r="S1088" s="516">
        <v>44.181032999999999</v>
      </c>
      <c r="T1088" s="516">
        <v>-93.939030000000002</v>
      </c>
      <c r="W1088" s="520"/>
      <c r="X1088" s="516" t="s">
        <v>58</v>
      </c>
      <c r="Y1088" s="516">
        <f t="shared" si="17"/>
        <v>2025</v>
      </c>
    </row>
    <row r="1089" spans="1:25" s="516" customFormat="1" x14ac:dyDescent="0.25">
      <c r="A1089" s="15" t="s">
        <v>4635</v>
      </c>
      <c r="B1089" s="515">
        <v>45698</v>
      </c>
      <c r="C1089" s="516" t="s">
        <v>4685</v>
      </c>
      <c r="D1089" s="516" t="s">
        <v>102</v>
      </c>
      <c r="E1089" s="516" t="s">
        <v>59</v>
      </c>
      <c r="F1089" s="517" t="s">
        <v>25</v>
      </c>
      <c r="G1089" s="516" t="s">
        <v>4686</v>
      </c>
      <c r="H1089" s="516" t="s">
        <v>1927</v>
      </c>
      <c r="I1089" s="520"/>
      <c r="J1089" s="520"/>
      <c r="K1089" s="520"/>
      <c r="L1089" s="520">
        <v>282000</v>
      </c>
      <c r="M1089" s="516" t="s">
        <v>2417</v>
      </c>
      <c r="N1089" s="516" t="s">
        <v>33</v>
      </c>
      <c r="O1089" s="516" t="s">
        <v>4687</v>
      </c>
      <c r="P1089" s="516" t="s">
        <v>1285</v>
      </c>
      <c r="Q1089" s="516" t="s">
        <v>4688</v>
      </c>
      <c r="R1089" s="516">
        <v>55122</v>
      </c>
      <c r="S1089" s="516">
        <v>44.830719000000002</v>
      </c>
      <c r="T1089" s="516">
        <v>-93.192853999999997</v>
      </c>
      <c r="W1089" s="520"/>
      <c r="X1089" s="516" t="s">
        <v>29</v>
      </c>
      <c r="Y1089" s="516">
        <f t="shared" si="17"/>
        <v>2025</v>
      </c>
    </row>
    <row r="1090" spans="1:25" s="516" customFormat="1" x14ac:dyDescent="0.25">
      <c r="A1090" s="15" t="s">
        <v>4635</v>
      </c>
      <c r="B1090" s="515">
        <v>45700</v>
      </c>
      <c r="C1090" s="516" t="s">
        <v>4689</v>
      </c>
      <c r="D1090" s="516" t="s">
        <v>4690</v>
      </c>
      <c r="E1090" s="516" t="s">
        <v>219</v>
      </c>
      <c r="F1090" s="517" t="s">
        <v>25</v>
      </c>
      <c r="G1090" s="516" t="s">
        <v>4691</v>
      </c>
      <c r="H1090" s="516" t="s">
        <v>4220</v>
      </c>
      <c r="I1090" s="520"/>
      <c r="J1090" s="520"/>
      <c r="K1090" s="520"/>
      <c r="L1090" s="520">
        <v>32000</v>
      </c>
      <c r="M1090" s="516" t="s">
        <v>4692</v>
      </c>
      <c r="N1090" s="516" t="s">
        <v>4631</v>
      </c>
      <c r="O1090" s="516" t="s">
        <v>4693</v>
      </c>
      <c r="P1090" s="516" t="s">
        <v>4694</v>
      </c>
      <c r="Q1090" s="516" t="s">
        <v>4695</v>
      </c>
      <c r="R1090" s="516">
        <v>55042</v>
      </c>
      <c r="S1090" s="516">
        <v>44.950574000000003</v>
      </c>
      <c r="T1090" s="516">
        <v>-92.878980999999996</v>
      </c>
      <c r="W1090" s="520"/>
      <c r="X1090" s="516" t="s">
        <v>29</v>
      </c>
      <c r="Y1090" s="516">
        <f t="shared" si="17"/>
        <v>2025</v>
      </c>
    </row>
    <row r="1091" spans="1:25" s="516" customFormat="1" x14ac:dyDescent="0.25">
      <c r="A1091" s="15" t="s">
        <v>4635</v>
      </c>
      <c r="B1091" s="515">
        <v>45701</v>
      </c>
      <c r="C1091" s="516" t="s">
        <v>4696</v>
      </c>
      <c r="D1091" s="516" t="s">
        <v>4628</v>
      </c>
      <c r="E1091" s="516" t="s">
        <v>24</v>
      </c>
      <c r="F1091" s="517" t="s">
        <v>25</v>
      </c>
      <c r="G1091" s="516" t="s">
        <v>4697</v>
      </c>
      <c r="I1091" s="520">
        <f>10000000</f>
        <v>10000000</v>
      </c>
      <c r="J1091" s="520">
        <v>200</v>
      </c>
      <c r="K1091" s="520"/>
      <c r="L1091" s="520"/>
      <c r="N1091" s="516" t="s">
        <v>214</v>
      </c>
      <c r="O1091" s="516" t="s">
        <v>4698</v>
      </c>
      <c r="P1091" s="516" t="s">
        <v>4633</v>
      </c>
      <c r="Q1091" s="516" t="s">
        <v>4699</v>
      </c>
      <c r="R1091" s="516">
        <v>55421</v>
      </c>
      <c r="S1091" s="516">
        <v>45.025390000000002</v>
      </c>
      <c r="T1091" s="516">
        <v>-93.269240999999994</v>
      </c>
      <c r="W1091" s="520"/>
      <c r="X1091" s="516" t="s">
        <v>29</v>
      </c>
      <c r="Y1091" s="516">
        <f t="shared" si="17"/>
        <v>2025</v>
      </c>
    </row>
    <row r="1092" spans="1:25" s="516" customFormat="1" x14ac:dyDescent="0.25">
      <c r="A1092" s="15" t="s">
        <v>4635</v>
      </c>
      <c r="B1092" s="515">
        <v>45708</v>
      </c>
      <c r="C1092" s="516" t="s">
        <v>3677</v>
      </c>
      <c r="D1092" s="516" t="s">
        <v>38</v>
      </c>
      <c r="E1092" s="516" t="s">
        <v>24</v>
      </c>
      <c r="F1092" s="517" t="s">
        <v>25</v>
      </c>
      <c r="G1092" s="516" t="s">
        <v>4700</v>
      </c>
      <c r="H1092" s="516" t="s">
        <v>1880</v>
      </c>
      <c r="I1092" s="520"/>
      <c r="J1092" s="520"/>
      <c r="K1092" s="520"/>
      <c r="L1092" s="520"/>
      <c r="N1092" s="516" t="s">
        <v>2256</v>
      </c>
      <c r="O1092" s="516" t="s">
        <v>4701</v>
      </c>
      <c r="P1092" s="516" t="s">
        <v>4633</v>
      </c>
      <c r="Q1092" s="516" t="s">
        <v>4702</v>
      </c>
      <c r="R1092" s="516">
        <v>55439</v>
      </c>
      <c r="S1092" s="516">
        <v>44.976354000000001</v>
      </c>
      <c r="T1092" s="516">
        <v>-93.255191999999994</v>
      </c>
      <c r="W1092" s="520"/>
      <c r="X1092" s="516" t="s">
        <v>29</v>
      </c>
      <c r="Y1092" s="516">
        <f t="shared" si="17"/>
        <v>2025</v>
      </c>
    </row>
    <row r="1093" spans="1:25" s="516" customFormat="1" x14ac:dyDescent="0.25">
      <c r="A1093" s="15" t="s">
        <v>4635</v>
      </c>
      <c r="B1093" s="515">
        <v>45708</v>
      </c>
      <c r="C1093" s="516" t="s">
        <v>3677</v>
      </c>
      <c r="D1093" s="516" t="s">
        <v>4628</v>
      </c>
      <c r="E1093" s="516" t="s">
        <v>24</v>
      </c>
      <c r="F1093" s="517" t="s">
        <v>25</v>
      </c>
      <c r="G1093" s="516" t="s">
        <v>4700</v>
      </c>
      <c r="H1093" s="516" t="s">
        <v>1880</v>
      </c>
      <c r="I1093" s="520"/>
      <c r="J1093" s="520"/>
      <c r="K1093" s="520"/>
      <c r="L1093" s="520"/>
      <c r="N1093" s="516" t="s">
        <v>2256</v>
      </c>
      <c r="O1093" s="516" t="s">
        <v>4701</v>
      </c>
      <c r="P1093" s="516" t="s">
        <v>4633</v>
      </c>
      <c r="Q1093" s="516" t="s">
        <v>4703</v>
      </c>
      <c r="R1093" s="516">
        <v>55415</v>
      </c>
      <c r="S1093" s="516">
        <v>44.984439000000002</v>
      </c>
      <c r="T1093" s="516">
        <v>-93.273833999999994</v>
      </c>
      <c r="W1093" s="520"/>
      <c r="X1093" s="516" t="s">
        <v>29</v>
      </c>
      <c r="Y1093" s="516">
        <f t="shared" si="17"/>
        <v>2025</v>
      </c>
    </row>
    <row r="1094" spans="1:25" s="516" customFormat="1" x14ac:dyDescent="0.25">
      <c r="A1094" s="15" t="s">
        <v>4635</v>
      </c>
      <c r="B1094" s="515">
        <v>45708</v>
      </c>
      <c r="C1094" s="516" t="s">
        <v>3677</v>
      </c>
      <c r="D1094" s="516" t="s">
        <v>2106</v>
      </c>
      <c r="E1094" s="516" t="s">
        <v>72</v>
      </c>
      <c r="F1094" s="517" t="s">
        <v>25</v>
      </c>
      <c r="G1094" s="516" t="s">
        <v>4700</v>
      </c>
      <c r="H1094" s="516" t="s">
        <v>1880</v>
      </c>
      <c r="I1094" s="520"/>
      <c r="J1094" s="520"/>
      <c r="K1094" s="520"/>
      <c r="L1094" s="520"/>
      <c r="N1094" s="516" t="s">
        <v>2256</v>
      </c>
      <c r="O1094" s="516" t="s">
        <v>4701</v>
      </c>
      <c r="P1094" s="516" t="s">
        <v>4633</v>
      </c>
      <c r="Q1094" s="516" t="s">
        <v>4704</v>
      </c>
      <c r="R1094" s="516">
        <v>56301</v>
      </c>
      <c r="S1094" s="516">
        <v>45.561137000000002</v>
      </c>
      <c r="T1094" s="516">
        <v>-94.158377999999999</v>
      </c>
      <c r="W1094" s="520"/>
      <c r="X1094" s="516" t="s">
        <v>71</v>
      </c>
      <c r="Y1094" s="516">
        <f t="shared" si="17"/>
        <v>2025</v>
      </c>
    </row>
    <row r="1095" spans="1:25" s="516" customFormat="1" x14ac:dyDescent="0.25">
      <c r="A1095" s="15" t="s">
        <v>4635</v>
      </c>
      <c r="B1095" s="515">
        <v>45708</v>
      </c>
      <c r="C1095" s="516" t="s">
        <v>3677</v>
      </c>
      <c r="D1095" s="516" t="s">
        <v>320</v>
      </c>
      <c r="E1095" s="516" t="s">
        <v>59</v>
      </c>
      <c r="F1095" s="517" t="s">
        <v>25</v>
      </c>
      <c r="G1095" s="516" t="s">
        <v>4700</v>
      </c>
      <c r="H1095" s="516" t="s">
        <v>1880</v>
      </c>
      <c r="I1095" s="520"/>
      <c r="J1095" s="520"/>
      <c r="K1095" s="520"/>
      <c r="L1095" s="520"/>
      <c r="N1095" s="516" t="s">
        <v>2256</v>
      </c>
      <c r="O1095" s="516" t="s">
        <v>4701</v>
      </c>
      <c r="P1095" s="516" t="s">
        <v>4633</v>
      </c>
      <c r="Q1095" s="516" t="s">
        <v>4705</v>
      </c>
      <c r="R1095" s="516">
        <v>55033</v>
      </c>
      <c r="S1095" s="516">
        <v>44.737631999999998</v>
      </c>
      <c r="T1095" s="516">
        <v>-92.886759999999995</v>
      </c>
      <c r="W1095" s="520"/>
      <c r="X1095" s="516" t="s">
        <v>29</v>
      </c>
      <c r="Y1095" s="516">
        <f t="shared" si="17"/>
        <v>2025</v>
      </c>
    </row>
    <row r="1096" spans="1:25" s="516" customFormat="1" x14ac:dyDescent="0.25">
      <c r="A1096" s="15" t="s">
        <v>4635</v>
      </c>
      <c r="B1096" s="515">
        <v>45708</v>
      </c>
      <c r="C1096" s="516" t="s">
        <v>3677</v>
      </c>
      <c r="D1096" s="516" t="s">
        <v>102</v>
      </c>
      <c r="E1096" s="516" t="s">
        <v>59</v>
      </c>
      <c r="F1096" s="517" t="s">
        <v>25</v>
      </c>
      <c r="G1096" s="516" t="s">
        <v>4700</v>
      </c>
      <c r="H1096" s="516" t="s">
        <v>1880</v>
      </c>
      <c r="I1096" s="520"/>
      <c r="J1096" s="520"/>
      <c r="K1096" s="520"/>
      <c r="L1096" s="520"/>
      <c r="N1096" s="516" t="s">
        <v>2256</v>
      </c>
      <c r="O1096" s="516" t="s">
        <v>4701</v>
      </c>
      <c r="P1096" s="516" t="s">
        <v>4633</v>
      </c>
      <c r="Q1096" s="516" t="s">
        <v>4706</v>
      </c>
      <c r="R1096" s="516">
        <v>55122</v>
      </c>
      <c r="S1096" s="516">
        <v>44.779817999999999</v>
      </c>
      <c r="T1096" s="516">
        <v>-93.222494999999995</v>
      </c>
      <c r="W1096" s="520"/>
      <c r="X1096" s="516" t="s">
        <v>29</v>
      </c>
      <c r="Y1096" s="516">
        <f t="shared" si="17"/>
        <v>2025</v>
      </c>
    </row>
    <row r="1097" spans="1:25" s="516" customFormat="1" x14ac:dyDescent="0.25">
      <c r="A1097" s="15" t="s">
        <v>4635</v>
      </c>
      <c r="B1097" s="515">
        <v>45708</v>
      </c>
      <c r="C1097" s="516" t="s">
        <v>4707</v>
      </c>
      <c r="D1097" s="516" t="s">
        <v>124</v>
      </c>
      <c r="E1097" s="516" t="s">
        <v>24</v>
      </c>
      <c r="F1097" s="517" t="s">
        <v>25</v>
      </c>
      <c r="G1097" s="516" t="s">
        <v>4708</v>
      </c>
      <c r="H1097" s="532" t="s">
        <v>1989</v>
      </c>
      <c r="I1097" s="518">
        <v>139400000</v>
      </c>
      <c r="J1097" s="519">
        <v>440</v>
      </c>
      <c r="K1097" s="519"/>
      <c r="L1097" s="519">
        <f>51849+31800</f>
        <v>83649</v>
      </c>
      <c r="M1097" s="516" t="s">
        <v>1944</v>
      </c>
      <c r="N1097" s="516" t="s">
        <v>33</v>
      </c>
      <c r="O1097" s="516" t="s">
        <v>4709</v>
      </c>
      <c r="P1097" s="516" t="s">
        <v>3279</v>
      </c>
      <c r="Q1097" s="516" t="s">
        <v>4710</v>
      </c>
      <c r="R1097" s="516">
        <v>55311</v>
      </c>
      <c r="S1097" s="516">
        <v>45.103912999999999</v>
      </c>
      <c r="T1097" s="516">
        <v>-93.467676999999995</v>
      </c>
      <c r="W1097" s="519"/>
      <c r="X1097" s="516" t="s">
        <v>29</v>
      </c>
      <c r="Y1097" s="516">
        <f t="shared" si="17"/>
        <v>2025</v>
      </c>
    </row>
    <row r="1098" spans="1:25" s="516" customFormat="1" x14ac:dyDescent="0.25">
      <c r="A1098" s="15" t="s">
        <v>4635</v>
      </c>
      <c r="B1098" s="515">
        <v>45712</v>
      </c>
      <c r="C1098" s="516" t="s">
        <v>4712</v>
      </c>
      <c r="D1098" s="516" t="s">
        <v>188</v>
      </c>
      <c r="E1098" s="516" t="s">
        <v>59</v>
      </c>
      <c r="F1098" s="517" t="s">
        <v>25</v>
      </c>
      <c r="G1098" s="516" t="s">
        <v>4713</v>
      </c>
      <c r="H1098" s="516" t="s">
        <v>1957</v>
      </c>
      <c r="I1098" s="520">
        <v>233500000</v>
      </c>
      <c r="J1098" s="520">
        <v>41</v>
      </c>
      <c r="K1098" s="520"/>
      <c r="L1098" s="520">
        <v>245000</v>
      </c>
      <c r="M1098" s="516" t="s">
        <v>2107</v>
      </c>
      <c r="N1098" s="516" t="s">
        <v>4631</v>
      </c>
      <c r="O1098" s="516" t="s">
        <v>4711</v>
      </c>
      <c r="P1098" s="516" t="s">
        <v>2118</v>
      </c>
      <c r="Q1098" s="516" t="s">
        <v>3914</v>
      </c>
      <c r="R1098" s="516">
        <v>55068</v>
      </c>
      <c r="S1098" s="516">
        <v>44.702818999999998</v>
      </c>
      <c r="T1098" s="516">
        <v>-93.020605000000003</v>
      </c>
      <c r="U1098" s="516" t="s">
        <v>2133</v>
      </c>
      <c r="V1098" s="516" t="s">
        <v>4714</v>
      </c>
      <c r="W1098" s="520"/>
      <c r="X1098" s="516" t="s">
        <v>29</v>
      </c>
      <c r="Y1098" s="516">
        <f t="shared" si="17"/>
        <v>2025</v>
      </c>
    </row>
    <row r="1099" spans="1:25" s="516" customFormat="1" x14ac:dyDescent="0.25">
      <c r="A1099" s="15" t="s">
        <v>4635</v>
      </c>
      <c r="B1099" s="515">
        <v>45716</v>
      </c>
      <c r="C1099" s="516" t="s">
        <v>4715</v>
      </c>
      <c r="D1099" s="516" t="s">
        <v>42</v>
      </c>
      <c r="E1099" s="516" t="s">
        <v>24</v>
      </c>
      <c r="F1099" s="517" t="s">
        <v>25</v>
      </c>
      <c r="G1099" s="516" t="s">
        <v>4716</v>
      </c>
      <c r="H1099" s="516" t="s">
        <v>2713</v>
      </c>
      <c r="I1099" s="518">
        <v>9900000</v>
      </c>
      <c r="J1099" s="519"/>
      <c r="K1099" s="519"/>
      <c r="L1099" s="519">
        <v>160000</v>
      </c>
      <c r="M1099" s="516" t="s">
        <v>2417</v>
      </c>
      <c r="N1099" s="516" t="s">
        <v>33</v>
      </c>
      <c r="O1099" s="516" t="s">
        <v>4717</v>
      </c>
      <c r="P1099" s="516" t="s">
        <v>1285</v>
      </c>
      <c r="Q1099" s="516" t="s">
        <v>4718</v>
      </c>
      <c r="R1099" s="516">
        <v>55441</v>
      </c>
      <c r="S1099" s="516">
        <v>45.010519000000002</v>
      </c>
      <c r="T1099" s="516">
        <v>-93.455509000000006</v>
      </c>
      <c r="W1099" s="519"/>
      <c r="X1099" s="516" t="s">
        <v>29</v>
      </c>
      <c r="Y1099" s="516">
        <f t="shared" si="17"/>
        <v>2025</v>
      </c>
    </row>
    <row r="1100" spans="1:25" s="516" customFormat="1" x14ac:dyDescent="0.25">
      <c r="A1100" s="15" t="s">
        <v>4635</v>
      </c>
      <c r="B1100" s="515">
        <v>45720</v>
      </c>
      <c r="C1100" s="516" t="s">
        <v>4719</v>
      </c>
      <c r="D1100" s="516" t="s">
        <v>226</v>
      </c>
      <c r="E1100" s="516" t="s">
        <v>163</v>
      </c>
      <c r="F1100" s="517" t="s">
        <v>25</v>
      </c>
      <c r="G1100" s="516" t="s">
        <v>4720</v>
      </c>
      <c r="H1100" s="516" t="s">
        <v>1989</v>
      </c>
      <c r="I1100" s="520"/>
      <c r="J1100" s="520">
        <v>24</v>
      </c>
      <c r="K1100" s="520"/>
      <c r="L1100" s="520">
        <v>15000</v>
      </c>
      <c r="M1100" s="516" t="s">
        <v>32</v>
      </c>
      <c r="N1100" s="516" t="s">
        <v>33</v>
      </c>
      <c r="O1100" s="516" t="s">
        <v>4721</v>
      </c>
      <c r="P1100" s="516" t="s">
        <v>4722</v>
      </c>
      <c r="Q1100" s="516" t="s">
        <v>4723</v>
      </c>
      <c r="R1100" s="516">
        <v>55370</v>
      </c>
      <c r="S1100" s="516">
        <v>44.542929000000001</v>
      </c>
      <c r="T1100" s="516">
        <v>-94.369810000000001</v>
      </c>
      <c r="U1100" s="516" t="s">
        <v>2133</v>
      </c>
      <c r="V1100" s="516" t="s">
        <v>4724</v>
      </c>
      <c r="W1100" s="520">
        <v>3000</v>
      </c>
      <c r="X1100" s="516" t="s">
        <v>58</v>
      </c>
      <c r="Y1100" s="516">
        <f t="shared" si="17"/>
        <v>2025</v>
      </c>
    </row>
    <row r="1101" spans="1:25" s="516" customFormat="1" x14ac:dyDescent="0.25">
      <c r="A1101" s="15" t="s">
        <v>4635</v>
      </c>
      <c r="B1101" s="515">
        <v>45733</v>
      </c>
      <c r="C1101" s="516" t="s">
        <v>4725</v>
      </c>
      <c r="D1101" s="516" t="s">
        <v>117</v>
      </c>
      <c r="E1101" s="516" t="s">
        <v>212</v>
      </c>
      <c r="F1101" s="517" t="s">
        <v>25</v>
      </c>
      <c r="G1101" s="516" t="s">
        <v>4726</v>
      </c>
      <c r="H1101" s="516" t="s">
        <v>3841</v>
      </c>
      <c r="I1101" s="520"/>
      <c r="J1101" s="520"/>
      <c r="K1101" s="520"/>
      <c r="L1101" s="520">
        <v>240000</v>
      </c>
      <c r="M1101" s="516" t="s">
        <v>4727</v>
      </c>
      <c r="N1101" s="516" t="s">
        <v>33</v>
      </c>
      <c r="O1101" s="516" t="s">
        <v>4728</v>
      </c>
      <c r="P1101" s="516" t="s">
        <v>1285</v>
      </c>
      <c r="Q1101" s="516" t="s">
        <v>4729</v>
      </c>
      <c r="R1101" s="516">
        <v>55318</v>
      </c>
      <c r="S1101" s="516">
        <v>44.807220999999998</v>
      </c>
      <c r="T1101" s="516">
        <v>-93.646288999999996</v>
      </c>
      <c r="W1101" s="520"/>
      <c r="X1101" s="516" t="s">
        <v>29</v>
      </c>
      <c r="Y1101" s="516">
        <f t="shared" si="17"/>
        <v>2025</v>
      </c>
    </row>
    <row r="1102" spans="1:25" s="516" customFormat="1" x14ac:dyDescent="0.25">
      <c r="A1102" s="15" t="s">
        <v>4635</v>
      </c>
      <c r="B1102" s="515">
        <v>45742</v>
      </c>
      <c r="C1102" s="516" t="s">
        <v>4730</v>
      </c>
      <c r="D1102" s="516" t="s">
        <v>57</v>
      </c>
      <c r="E1102" s="516" t="s">
        <v>59</v>
      </c>
      <c r="F1102" s="517" t="s">
        <v>25</v>
      </c>
      <c r="G1102" s="516" t="s">
        <v>4731</v>
      </c>
      <c r="H1102" s="516" t="s">
        <v>3024</v>
      </c>
      <c r="I1102" s="533">
        <v>22000000</v>
      </c>
      <c r="J1102" s="519"/>
      <c r="K1102" s="519"/>
      <c r="L1102" s="519">
        <v>168000</v>
      </c>
      <c r="M1102" s="516" t="s">
        <v>67</v>
      </c>
      <c r="N1102" s="516" t="s">
        <v>33</v>
      </c>
      <c r="O1102" s="516" t="s">
        <v>4732</v>
      </c>
      <c r="P1102" s="516" t="s">
        <v>1285</v>
      </c>
      <c r="Q1102" s="516" t="s">
        <v>4733</v>
      </c>
      <c r="R1102" s="516">
        <v>55044</v>
      </c>
      <c r="S1102" s="516">
        <v>44.635171999999997</v>
      </c>
      <c r="T1102" s="516">
        <v>-93.271928000000003</v>
      </c>
      <c r="W1102" s="534"/>
      <c r="X1102" s="516" t="s">
        <v>29</v>
      </c>
      <c r="Y1102" s="516">
        <f t="shared" si="17"/>
        <v>2025</v>
      </c>
    </row>
    <row r="1103" spans="1:25" s="516" customFormat="1" x14ac:dyDescent="0.25">
      <c r="A1103" s="15" t="s">
        <v>4635</v>
      </c>
      <c r="B1103" s="515">
        <v>45747</v>
      </c>
      <c r="C1103" s="516" t="s">
        <v>4734</v>
      </c>
      <c r="D1103" s="516" t="s">
        <v>45</v>
      </c>
      <c r="E1103" s="516" t="s">
        <v>24</v>
      </c>
      <c r="F1103" s="517" t="s">
        <v>25</v>
      </c>
      <c r="G1103" s="516" t="s">
        <v>4735</v>
      </c>
      <c r="I1103" s="520">
        <v>1694400</v>
      </c>
      <c r="J1103" s="520">
        <v>60</v>
      </c>
      <c r="K1103" s="520"/>
      <c r="L1103" s="520"/>
      <c r="N1103" s="516" t="s">
        <v>151</v>
      </c>
      <c r="O1103" s="516" t="s">
        <v>156</v>
      </c>
      <c r="P1103" s="516" t="s">
        <v>2118</v>
      </c>
      <c r="Q1103" s="535" t="s">
        <v>4736</v>
      </c>
      <c r="R1103" s="516">
        <v>55374</v>
      </c>
      <c r="S1103" s="516">
        <v>45.204873999999997</v>
      </c>
      <c r="T1103" s="516">
        <v>-93.576346000000001</v>
      </c>
      <c r="U1103" s="516" t="s">
        <v>2133</v>
      </c>
      <c r="V1103" s="516" t="s">
        <v>1669</v>
      </c>
      <c r="W1103" s="520">
        <v>326630</v>
      </c>
      <c r="X1103" s="516" t="s">
        <v>29</v>
      </c>
      <c r="Y1103" s="516">
        <f t="shared" si="17"/>
        <v>2025</v>
      </c>
    </row>
    <row r="1104" spans="1:25" s="516" customFormat="1" x14ac:dyDescent="0.25">
      <c r="A1104" s="15" t="s">
        <v>4635</v>
      </c>
      <c r="B1104" s="515">
        <v>45747</v>
      </c>
      <c r="C1104" s="516" t="s">
        <v>4737</v>
      </c>
      <c r="D1104" s="516" t="s">
        <v>190</v>
      </c>
      <c r="E1104" s="516" t="s">
        <v>191</v>
      </c>
      <c r="F1104" s="516" t="s">
        <v>25</v>
      </c>
      <c r="G1104" s="536" t="s">
        <v>4738</v>
      </c>
      <c r="I1104" s="520">
        <v>1072740</v>
      </c>
      <c r="J1104" s="520">
        <v>40</v>
      </c>
      <c r="K1104" s="520"/>
      <c r="L1104" s="520"/>
      <c r="N1104" s="516" t="s">
        <v>151</v>
      </c>
      <c r="O1104" s="516" t="s">
        <v>156</v>
      </c>
      <c r="P1104" s="516" t="s">
        <v>2118</v>
      </c>
      <c r="R1104" s="516">
        <v>55060</v>
      </c>
      <c r="S1104" s="516">
        <v>44.083747000000002</v>
      </c>
      <c r="T1104" s="516">
        <v>-93.225992000000005</v>
      </c>
      <c r="U1104" s="516" t="s">
        <v>2133</v>
      </c>
      <c r="V1104" s="516" t="s">
        <v>1669</v>
      </c>
      <c r="W1104" s="520"/>
      <c r="X1104" s="516" t="s">
        <v>58</v>
      </c>
      <c r="Y1104" s="516">
        <f t="shared" si="17"/>
        <v>2025</v>
      </c>
    </row>
    <row r="1105" spans="1:25" x14ac:dyDescent="0.25">
      <c r="A1105" s="10" t="s">
        <v>2060</v>
      </c>
      <c r="B1105" s="16">
        <v>43888</v>
      </c>
      <c r="C1105" s="10" t="s">
        <v>4741</v>
      </c>
      <c r="D1105" s="11" t="s">
        <v>263</v>
      </c>
      <c r="E1105" s="11" t="s">
        <v>264</v>
      </c>
      <c r="F1105" s="11" t="s">
        <v>25</v>
      </c>
      <c r="G1105" s="10" t="s">
        <v>4742</v>
      </c>
      <c r="H1105" s="10" t="s">
        <v>1989</v>
      </c>
      <c r="J1105" s="61">
        <v>15</v>
      </c>
      <c r="M1105" s="10" t="s">
        <v>32</v>
      </c>
      <c r="N1105" s="11" t="s">
        <v>33</v>
      </c>
      <c r="O1105" s="10" t="s">
        <v>4739</v>
      </c>
      <c r="Q1105" s="10" t="s">
        <v>4740</v>
      </c>
      <c r="R1105" s="10">
        <v>56073</v>
      </c>
      <c r="S1105" s="10">
        <v>44.316923000000003</v>
      </c>
      <c r="T1105" s="10">
        <v>-94.455939999999998</v>
      </c>
      <c r="X1105" s="10" t="s">
        <v>58</v>
      </c>
      <c r="Y1105" s="10">
        <f t="shared" si="17"/>
        <v>2020</v>
      </c>
    </row>
    <row r="1106" spans="1:25" x14ac:dyDescent="0.25">
      <c r="A1106" s="548" t="s">
        <v>4359</v>
      </c>
      <c r="B1106" s="549">
        <v>45489</v>
      </c>
      <c r="C1106" s="548" t="s">
        <v>4752</v>
      </c>
      <c r="D1106" s="548" t="s">
        <v>158</v>
      </c>
      <c r="E1106" s="548" t="s">
        <v>84</v>
      </c>
      <c r="F1106" s="548" t="s">
        <v>25</v>
      </c>
      <c r="G1106" s="548" t="s">
        <v>4753</v>
      </c>
      <c r="H1106" s="548" t="s">
        <v>4224</v>
      </c>
      <c r="I1106" s="550"/>
      <c r="J1106" s="551"/>
      <c r="K1106" s="548"/>
      <c r="L1106" s="551">
        <v>4500</v>
      </c>
      <c r="M1106" s="548"/>
      <c r="N1106" s="548" t="s">
        <v>2256</v>
      </c>
      <c r="O1106" s="548" t="s">
        <v>4754</v>
      </c>
      <c r="P1106" s="548" t="s">
        <v>4755</v>
      </c>
      <c r="Q1106" s="548" t="s">
        <v>4756</v>
      </c>
      <c r="R1106" s="548">
        <v>55109</v>
      </c>
      <c r="S1106" s="548">
        <v>45.022593000000001</v>
      </c>
      <c r="T1106" s="548">
        <v>-93.048727999999997</v>
      </c>
      <c r="U1106" s="548"/>
      <c r="V1106" s="548"/>
      <c r="W1106" s="548"/>
      <c r="X1106" s="548" t="s">
        <v>29</v>
      </c>
      <c r="Y1106" s="548">
        <v>2024</v>
      </c>
    </row>
    <row r="1107" spans="1:25" x14ac:dyDescent="0.25">
      <c r="A1107" s="548" t="s">
        <v>4359</v>
      </c>
      <c r="B1107" s="549">
        <v>45492</v>
      </c>
      <c r="C1107" s="548" t="s">
        <v>357</v>
      </c>
      <c r="D1107" s="548" t="s">
        <v>4757</v>
      </c>
      <c r="E1107" s="548" t="s">
        <v>126</v>
      </c>
      <c r="F1107" s="548" t="s">
        <v>25</v>
      </c>
      <c r="G1107" s="548" t="s">
        <v>4760</v>
      </c>
      <c r="H1107" s="548" t="s">
        <v>3024</v>
      </c>
      <c r="I1107" s="550"/>
      <c r="J1107" s="551"/>
      <c r="K1107" s="548"/>
      <c r="L1107" s="551">
        <v>49500</v>
      </c>
      <c r="M1107" s="548"/>
      <c r="N1107" s="548" t="s">
        <v>52</v>
      </c>
      <c r="O1107" s="548" t="s">
        <v>4758</v>
      </c>
      <c r="P1107" s="548" t="s">
        <v>4759</v>
      </c>
      <c r="Q1107" s="548"/>
      <c r="R1107" s="548">
        <v>56425</v>
      </c>
      <c r="S1107" s="548">
        <v>46.340741999999999</v>
      </c>
      <c r="T1107" s="548">
        <v>-94.320490000000007</v>
      </c>
      <c r="U1107" s="548"/>
      <c r="V1107" s="548"/>
      <c r="W1107" s="548"/>
      <c r="X1107" s="548" t="s">
        <v>71</v>
      </c>
      <c r="Y1107" s="548">
        <v>2024</v>
      </c>
    </row>
    <row r="1108" spans="1:25" x14ac:dyDescent="0.25">
      <c r="A1108" s="548" t="s">
        <v>4526</v>
      </c>
      <c r="B1108" s="549">
        <v>45609</v>
      </c>
      <c r="C1108" s="548" t="s">
        <v>2185</v>
      </c>
      <c r="D1108" s="548" t="s">
        <v>172</v>
      </c>
      <c r="E1108" s="548" t="s">
        <v>173</v>
      </c>
      <c r="F1108" s="548" t="s">
        <v>25</v>
      </c>
      <c r="G1108" s="548" t="s">
        <v>4764</v>
      </c>
      <c r="H1108" s="548"/>
      <c r="I1108" s="550">
        <v>30000000</v>
      </c>
      <c r="J1108" s="551"/>
      <c r="K1108" s="548"/>
      <c r="L1108" s="551">
        <v>20000</v>
      </c>
      <c r="M1108" s="548" t="s">
        <v>2417</v>
      </c>
      <c r="N1108" s="548" t="s">
        <v>33</v>
      </c>
      <c r="O1108" s="548" t="s">
        <v>4761</v>
      </c>
      <c r="P1108" s="548" t="s">
        <v>4762</v>
      </c>
      <c r="Q1108" s="548" t="s">
        <v>4763</v>
      </c>
      <c r="R1108" s="548">
        <v>56201</v>
      </c>
      <c r="S1108" s="548">
        <v>45.110613000000001</v>
      </c>
      <c r="T1108" s="548">
        <v>-95.077980999999994</v>
      </c>
      <c r="U1108" s="548"/>
      <c r="V1108" s="548"/>
      <c r="W1108" s="548"/>
      <c r="X1108" s="548" t="s">
        <v>71</v>
      </c>
      <c r="Y1108" s="548">
        <v>2024</v>
      </c>
    </row>
    <row r="1109" spans="1:25" x14ac:dyDescent="0.25">
      <c r="A1109" s="548" t="s">
        <v>4765</v>
      </c>
      <c r="B1109" s="549">
        <v>45786</v>
      </c>
      <c r="C1109" s="548" t="s">
        <v>4766</v>
      </c>
      <c r="D1109" s="548" t="s">
        <v>2106</v>
      </c>
      <c r="E1109" s="548" t="s">
        <v>72</v>
      </c>
      <c r="F1109" s="548" t="s">
        <v>25</v>
      </c>
      <c r="G1109" s="548" t="s">
        <v>4769</v>
      </c>
      <c r="H1109" s="548"/>
      <c r="I1109" s="550"/>
      <c r="J1109" s="551"/>
      <c r="K1109" s="548"/>
      <c r="L1109" s="551"/>
      <c r="M1109" s="548" t="s">
        <v>214</v>
      </c>
      <c r="N1109" s="548" t="s">
        <v>33</v>
      </c>
      <c r="O1109" s="548" t="s">
        <v>4767</v>
      </c>
      <c r="P1109" s="548" t="s">
        <v>3748</v>
      </c>
      <c r="Q1109" s="548" t="s">
        <v>4768</v>
      </c>
      <c r="R1109" s="548">
        <v>56301</v>
      </c>
      <c r="S1109" s="548">
        <v>45.463672000000003</v>
      </c>
      <c r="T1109" s="548">
        <v>-94.122744999999995</v>
      </c>
      <c r="U1109" s="548"/>
      <c r="V1109" s="548"/>
      <c r="W1109" s="548"/>
      <c r="X1109" s="548" t="s">
        <v>71</v>
      </c>
      <c r="Y1109" s="548">
        <v>2025</v>
      </c>
    </row>
    <row r="1110" spans="1:25" x14ac:dyDescent="0.25">
      <c r="A1110" s="548" t="s">
        <v>4765</v>
      </c>
      <c r="B1110" s="549">
        <v>45813</v>
      </c>
      <c r="C1110" s="548" t="s">
        <v>4770</v>
      </c>
      <c r="D1110" s="548" t="s">
        <v>4771</v>
      </c>
      <c r="E1110" s="548" t="s">
        <v>72</v>
      </c>
      <c r="F1110" s="548" t="s">
        <v>25</v>
      </c>
      <c r="G1110" s="548" t="s">
        <v>4774</v>
      </c>
      <c r="H1110" s="548" t="s">
        <v>1989</v>
      </c>
      <c r="I1110" s="550">
        <v>20000000</v>
      </c>
      <c r="J1110" s="551"/>
      <c r="K1110" s="548"/>
      <c r="L1110" s="551">
        <v>100000</v>
      </c>
      <c r="M1110" s="548" t="s">
        <v>2247</v>
      </c>
      <c r="N1110" s="548" t="s">
        <v>33</v>
      </c>
      <c r="O1110" s="548" t="s">
        <v>4772</v>
      </c>
      <c r="P1110" s="548" t="s">
        <v>4633</v>
      </c>
      <c r="Q1110" s="548" t="s">
        <v>4773</v>
      </c>
      <c r="R1110" s="548">
        <v>56374</v>
      </c>
      <c r="S1110" s="548">
        <v>45.569350999999997</v>
      </c>
      <c r="T1110" s="548">
        <v>-94.275408999999996</v>
      </c>
      <c r="U1110" s="548"/>
      <c r="V1110" s="548"/>
      <c r="W1110" s="548"/>
      <c r="X1110" s="548" t="s">
        <v>71</v>
      </c>
      <c r="Y1110" s="548">
        <v>2025</v>
      </c>
    </row>
    <row r="1111" spans="1:25" x14ac:dyDescent="0.25">
      <c r="A1111" s="548" t="s">
        <v>4765</v>
      </c>
      <c r="B1111" s="549">
        <v>45770</v>
      </c>
      <c r="C1111" s="548" t="s">
        <v>4775</v>
      </c>
      <c r="D1111" s="548" t="s">
        <v>57</v>
      </c>
      <c r="E1111" s="548" t="s">
        <v>59</v>
      </c>
      <c r="F1111" s="548" t="s">
        <v>25</v>
      </c>
      <c r="G1111" s="548" t="s">
        <v>4777</v>
      </c>
      <c r="H1111" s="548" t="s">
        <v>2177</v>
      </c>
      <c r="I1111" s="550"/>
      <c r="J1111" s="551"/>
      <c r="K1111" s="548"/>
      <c r="L1111" s="551">
        <v>176700</v>
      </c>
      <c r="M1111" s="548"/>
      <c r="N1111" s="548" t="s">
        <v>99</v>
      </c>
      <c r="O1111" s="548" t="s">
        <v>4776</v>
      </c>
      <c r="P1111" s="548" t="s">
        <v>1285</v>
      </c>
      <c r="Q1111" s="548"/>
      <c r="R1111" s="548">
        <v>55044</v>
      </c>
      <c r="S1111" s="548">
        <v>44.633420999999998</v>
      </c>
      <c r="T1111" s="548">
        <v>-93.258120000000005</v>
      </c>
      <c r="U1111" s="548"/>
      <c r="V1111" s="548"/>
      <c r="W1111" s="548"/>
      <c r="X1111" s="548" t="s">
        <v>29</v>
      </c>
      <c r="Y1111" s="548">
        <v>2025</v>
      </c>
    </row>
    <row r="1112" spans="1:25" x14ac:dyDescent="0.25">
      <c r="A1112" s="548" t="s">
        <v>4765</v>
      </c>
      <c r="B1112" s="549">
        <v>45813</v>
      </c>
      <c r="C1112" s="548" t="s">
        <v>4778</v>
      </c>
      <c r="D1112" s="548" t="s">
        <v>2586</v>
      </c>
      <c r="E1112" s="548" t="s">
        <v>231</v>
      </c>
      <c r="F1112" s="548" t="s">
        <v>25</v>
      </c>
      <c r="G1112" s="548" t="s">
        <v>4782</v>
      </c>
      <c r="H1112" s="548" t="s">
        <v>1989</v>
      </c>
      <c r="I1112" s="550"/>
      <c r="J1112" s="551">
        <v>5</v>
      </c>
      <c r="K1112" s="548"/>
      <c r="L1112" s="551">
        <v>21500</v>
      </c>
      <c r="M1112" s="548" t="s">
        <v>2549</v>
      </c>
      <c r="N1112" s="548" t="s">
        <v>33</v>
      </c>
      <c r="O1112" s="548" t="s">
        <v>4779</v>
      </c>
      <c r="P1112" s="548" t="s">
        <v>4780</v>
      </c>
      <c r="Q1112" s="548" t="s">
        <v>4781</v>
      </c>
      <c r="R1112" s="548">
        <v>55301</v>
      </c>
      <c r="S1112" s="548">
        <v>45.228341</v>
      </c>
      <c r="T1112" s="548">
        <v>-93.644715000000005</v>
      </c>
      <c r="U1112" s="548" t="s">
        <v>2133</v>
      </c>
      <c r="V1112" s="548" t="s">
        <v>1635</v>
      </c>
      <c r="W1112" s="548">
        <v>322728</v>
      </c>
      <c r="X1112" s="548" t="s">
        <v>71</v>
      </c>
      <c r="Y1112" s="548">
        <v>2025</v>
      </c>
    </row>
    <row r="1113" spans="1:25" x14ac:dyDescent="0.25">
      <c r="A1113" s="548" t="s">
        <v>4765</v>
      </c>
      <c r="B1113" s="549">
        <v>45772</v>
      </c>
      <c r="C1113" s="548" t="s">
        <v>3090</v>
      </c>
      <c r="D1113" s="548" t="s">
        <v>54</v>
      </c>
      <c r="E1113" s="548" t="s">
        <v>24</v>
      </c>
      <c r="F1113" s="548" t="s">
        <v>25</v>
      </c>
      <c r="G1113" s="548" t="s">
        <v>4785</v>
      </c>
      <c r="H1113" s="548" t="s">
        <v>3024</v>
      </c>
      <c r="I1113" s="550">
        <v>6300000</v>
      </c>
      <c r="J1113" s="551"/>
      <c r="K1113" s="548"/>
      <c r="L1113" s="551">
        <v>20000</v>
      </c>
      <c r="M1113" s="548"/>
      <c r="N1113" s="548" t="s">
        <v>2401</v>
      </c>
      <c r="O1113" s="548" t="s">
        <v>4783</v>
      </c>
      <c r="P1113" s="548" t="s">
        <v>4633</v>
      </c>
      <c r="Q1113" s="548" t="s">
        <v>4784</v>
      </c>
      <c r="R1113" s="548">
        <v>55428</v>
      </c>
      <c r="S1113" s="548">
        <v>45.092261999999998</v>
      </c>
      <c r="T1113" s="548">
        <v>-93.398645999999999</v>
      </c>
      <c r="U1113" s="548"/>
      <c r="V1113" s="548"/>
      <c r="W1113" s="548"/>
      <c r="X1113" s="548" t="s">
        <v>29</v>
      </c>
      <c r="Y1113" s="548">
        <v>2025</v>
      </c>
    </row>
    <row r="1114" spans="1:25" x14ac:dyDescent="0.25">
      <c r="A1114" s="548" t="s">
        <v>4765</v>
      </c>
      <c r="B1114" s="549">
        <v>45775</v>
      </c>
      <c r="C1114" s="548" t="s">
        <v>4786</v>
      </c>
      <c r="D1114" s="548" t="s">
        <v>48</v>
      </c>
      <c r="E1114" s="548" t="s">
        <v>24</v>
      </c>
      <c r="F1114" s="548" t="s">
        <v>25</v>
      </c>
      <c r="G1114" s="548" t="s">
        <v>4789</v>
      </c>
      <c r="H1114" s="548" t="s">
        <v>2092</v>
      </c>
      <c r="I1114" s="550"/>
      <c r="J1114" s="551"/>
      <c r="K1114" s="548"/>
      <c r="L1114" s="551">
        <v>98000</v>
      </c>
      <c r="M1114" s="548" t="s">
        <v>127</v>
      </c>
      <c r="N1114" s="548" t="s">
        <v>33</v>
      </c>
      <c r="O1114" s="548" t="s">
        <v>4787</v>
      </c>
      <c r="P1114" s="548" t="s">
        <v>4633</v>
      </c>
      <c r="Q1114" s="548" t="s">
        <v>4788</v>
      </c>
      <c r="R1114" s="548">
        <v>55343</v>
      </c>
      <c r="S1114" s="548">
        <v>44.896129999999999</v>
      </c>
      <c r="T1114" s="548">
        <v>-93.417511000000005</v>
      </c>
      <c r="U1114" s="548"/>
      <c r="V1114" s="548"/>
      <c r="W1114" s="548"/>
      <c r="X1114" s="548" t="s">
        <v>29</v>
      </c>
      <c r="Y1114" s="548">
        <v>2025</v>
      </c>
    </row>
    <row r="1115" spans="1:25" x14ac:dyDescent="0.25">
      <c r="A1115" s="548" t="s">
        <v>4765</v>
      </c>
      <c r="B1115" s="549">
        <v>45834</v>
      </c>
      <c r="C1115" s="548" t="s">
        <v>4790</v>
      </c>
      <c r="D1115" s="548" t="s">
        <v>285</v>
      </c>
      <c r="E1115" s="548" t="s">
        <v>72</v>
      </c>
      <c r="F1115" s="548" t="s">
        <v>25</v>
      </c>
      <c r="G1115" s="548" t="s">
        <v>4793</v>
      </c>
      <c r="H1115" s="548" t="s">
        <v>1927</v>
      </c>
      <c r="I1115" s="550">
        <v>7759833</v>
      </c>
      <c r="J1115" s="551">
        <v>15</v>
      </c>
      <c r="K1115" s="548"/>
      <c r="L1115" s="551">
        <v>42000</v>
      </c>
      <c r="M1115" s="548" t="s">
        <v>1928</v>
      </c>
      <c r="N1115" s="548" t="s">
        <v>33</v>
      </c>
      <c r="O1115" s="548" t="s">
        <v>4791</v>
      </c>
      <c r="P1115" s="548" t="s">
        <v>4792</v>
      </c>
      <c r="Q1115" s="548" t="s">
        <v>286</v>
      </c>
      <c r="R1115" s="548">
        <v>56362</v>
      </c>
      <c r="S1115" s="548">
        <v>45.385015000000003</v>
      </c>
      <c r="T1115" s="548">
        <v>-94.705899000000002</v>
      </c>
      <c r="U1115" s="548" t="s">
        <v>2133</v>
      </c>
      <c r="V1115" s="548" t="s">
        <v>2576</v>
      </c>
      <c r="W1115" s="548">
        <v>500000</v>
      </c>
      <c r="X1115" s="548" t="s">
        <v>71</v>
      </c>
      <c r="Y1115" s="548">
        <v>2025</v>
      </c>
    </row>
    <row r="1116" spans="1:25" x14ac:dyDescent="0.25">
      <c r="A1116" s="548" t="s">
        <v>4765</v>
      </c>
      <c r="B1116" s="549">
        <v>45783</v>
      </c>
      <c r="C1116" s="548" t="s">
        <v>4794</v>
      </c>
      <c r="D1116" s="548" t="s">
        <v>23</v>
      </c>
      <c r="E1116" s="548" t="s">
        <v>24</v>
      </c>
      <c r="F1116" s="548" t="s">
        <v>25</v>
      </c>
      <c r="G1116" s="548" t="s">
        <v>4795</v>
      </c>
      <c r="H1116" s="548" t="s">
        <v>26</v>
      </c>
      <c r="I1116" s="550">
        <v>1500000</v>
      </c>
      <c r="J1116" s="551"/>
      <c r="K1116" s="548"/>
      <c r="L1116" s="551">
        <v>38690</v>
      </c>
      <c r="M1116" s="548" t="s">
        <v>4796</v>
      </c>
      <c r="N1116" s="548" t="s">
        <v>2401</v>
      </c>
      <c r="O1116" s="548" t="s">
        <v>4797</v>
      </c>
      <c r="P1116" s="548" t="s">
        <v>4633</v>
      </c>
      <c r="Q1116" s="548" t="s">
        <v>4798</v>
      </c>
      <c r="R1116" s="548">
        <v>55405</v>
      </c>
      <c r="S1116" s="548">
        <v>44.981741999999997</v>
      </c>
      <c r="T1116" s="548">
        <v>-93.284255000000002</v>
      </c>
      <c r="U1116" s="548"/>
      <c r="V1116" s="548"/>
      <c r="W1116" s="548"/>
      <c r="X1116" s="548" t="s">
        <v>29</v>
      </c>
      <c r="Y1116" s="548">
        <v>2025</v>
      </c>
    </row>
    <row r="1117" spans="1:25" x14ac:dyDescent="0.25">
      <c r="A1117" s="548" t="s">
        <v>4765</v>
      </c>
      <c r="B1117" s="549">
        <v>45784</v>
      </c>
      <c r="C1117" s="548" t="s">
        <v>4799</v>
      </c>
      <c r="D1117" s="548" t="s">
        <v>268</v>
      </c>
      <c r="E1117" s="548" t="s">
        <v>219</v>
      </c>
      <c r="F1117" s="548" t="s">
        <v>25</v>
      </c>
      <c r="G1117" s="548" t="s">
        <v>4802</v>
      </c>
      <c r="H1117" s="548"/>
      <c r="I1117" s="550">
        <v>400000000</v>
      </c>
      <c r="J1117" s="551"/>
      <c r="K1117" s="548"/>
      <c r="L1117" s="551">
        <v>400000</v>
      </c>
      <c r="M1117" s="548"/>
      <c r="N1117" s="548" t="s">
        <v>3926</v>
      </c>
      <c r="O1117" s="548" t="s">
        <v>4800</v>
      </c>
      <c r="P1117" s="548" t="s">
        <v>4633</v>
      </c>
      <c r="Q1117" s="548" t="s">
        <v>4801</v>
      </c>
      <c r="R1117" s="548">
        <v>55082</v>
      </c>
      <c r="S1117" s="548">
        <v>45.047108999999999</v>
      </c>
      <c r="T1117" s="548">
        <v>-92.818701000000004</v>
      </c>
      <c r="U1117" s="548"/>
      <c r="V1117" s="548"/>
      <c r="W1117" s="548"/>
      <c r="X1117" s="548" t="s">
        <v>29</v>
      </c>
      <c r="Y1117" s="548">
        <v>2025</v>
      </c>
    </row>
    <row r="1118" spans="1:25" x14ac:dyDescent="0.25">
      <c r="A1118" s="548" t="s">
        <v>4765</v>
      </c>
      <c r="B1118" s="549">
        <v>45776</v>
      </c>
      <c r="C1118" s="548" t="s">
        <v>4803</v>
      </c>
      <c r="D1118" s="548" t="s">
        <v>83</v>
      </c>
      <c r="E1118" s="548" t="s">
        <v>221</v>
      </c>
      <c r="F1118" s="548" t="s">
        <v>25</v>
      </c>
      <c r="G1118" s="548" t="s">
        <v>4807</v>
      </c>
      <c r="H1118" s="548" t="s">
        <v>2177</v>
      </c>
      <c r="I1118" s="550">
        <v>12700000</v>
      </c>
      <c r="J1118" s="551"/>
      <c r="K1118" s="548"/>
      <c r="L1118" s="551">
        <v>157000</v>
      </c>
      <c r="M1118" s="548" t="s">
        <v>3488</v>
      </c>
      <c r="N1118" s="548" t="s">
        <v>33</v>
      </c>
      <c r="O1118" s="548" t="s">
        <v>4804</v>
      </c>
      <c r="P1118" s="548" t="s">
        <v>4805</v>
      </c>
      <c r="Q1118" s="548" t="s">
        <v>4806</v>
      </c>
      <c r="R1118" s="548">
        <v>56138</v>
      </c>
      <c r="S1118" s="548">
        <v>43.525185</v>
      </c>
      <c r="T1118" s="548">
        <v>-96.358365000000006</v>
      </c>
      <c r="U1118" s="548"/>
      <c r="V1118" s="548"/>
      <c r="W1118" s="548"/>
      <c r="X1118" s="548" t="s">
        <v>58</v>
      </c>
      <c r="Y1118" s="548">
        <v>2025</v>
      </c>
    </row>
    <row r="1119" spans="1:25" x14ac:dyDescent="0.25">
      <c r="A1119" s="548" t="s">
        <v>4765</v>
      </c>
      <c r="B1119" s="549">
        <v>45786</v>
      </c>
      <c r="C1119" s="548" t="s">
        <v>4808</v>
      </c>
      <c r="D1119" s="548" t="s">
        <v>280</v>
      </c>
      <c r="E1119" s="548" t="s">
        <v>154</v>
      </c>
      <c r="F1119" s="548" t="s">
        <v>25</v>
      </c>
      <c r="G1119" s="548" t="s">
        <v>4812</v>
      </c>
      <c r="H1119" s="548" t="s">
        <v>4809</v>
      </c>
      <c r="I1119" s="550"/>
      <c r="J1119" s="551"/>
      <c r="K1119" s="548"/>
      <c r="L1119" s="551">
        <v>15024</v>
      </c>
      <c r="M1119" s="548"/>
      <c r="N1119" s="548" t="s">
        <v>52</v>
      </c>
      <c r="O1119" s="548" t="s">
        <v>4810</v>
      </c>
      <c r="P1119" s="548" t="s">
        <v>4633</v>
      </c>
      <c r="Q1119" s="548" t="s">
        <v>4811</v>
      </c>
      <c r="R1119" s="548">
        <v>55449</v>
      </c>
      <c r="S1119" s="548">
        <v>45.152712999999999</v>
      </c>
      <c r="T1119" s="548">
        <v>-93.191660999999996</v>
      </c>
      <c r="U1119" s="548"/>
      <c r="V1119" s="548"/>
      <c r="W1119" s="548"/>
      <c r="X1119" s="548" t="s">
        <v>29</v>
      </c>
      <c r="Y1119" s="548">
        <v>2025</v>
      </c>
    </row>
    <row r="1120" spans="1:25" x14ac:dyDescent="0.25">
      <c r="A1120" s="548" t="s">
        <v>4765</v>
      </c>
      <c r="B1120" s="549">
        <v>45789</v>
      </c>
      <c r="C1120" s="548" t="s">
        <v>4813</v>
      </c>
      <c r="D1120" s="548" t="s">
        <v>124</v>
      </c>
      <c r="E1120" s="548" t="s">
        <v>24</v>
      </c>
      <c r="F1120" s="548" t="s">
        <v>25</v>
      </c>
      <c r="G1120" s="548" t="s">
        <v>4817</v>
      </c>
      <c r="H1120" s="548" t="s">
        <v>1989</v>
      </c>
      <c r="I1120" s="550"/>
      <c r="J1120" s="551">
        <v>20</v>
      </c>
      <c r="K1120" s="548"/>
      <c r="L1120" s="551">
        <v>48300</v>
      </c>
      <c r="M1120" s="548" t="s">
        <v>4814</v>
      </c>
      <c r="N1120" s="548" t="s">
        <v>33</v>
      </c>
      <c r="O1120" s="548" t="s">
        <v>4815</v>
      </c>
      <c r="P1120" s="548" t="s">
        <v>4633</v>
      </c>
      <c r="Q1120" s="548" t="s">
        <v>4816</v>
      </c>
      <c r="R1120" s="548">
        <v>55369</v>
      </c>
      <c r="S1120" s="548">
        <v>45.123876000000003</v>
      </c>
      <c r="T1120" s="548">
        <v>-93.428032000000002</v>
      </c>
      <c r="U1120" s="548"/>
      <c r="V1120" s="548"/>
      <c r="W1120" s="548"/>
      <c r="X1120" s="548" t="s">
        <v>29</v>
      </c>
      <c r="Y1120" s="548">
        <v>2025</v>
      </c>
    </row>
    <row r="1121" spans="1:25" x14ac:dyDescent="0.25">
      <c r="A1121" s="548" t="s">
        <v>4765</v>
      </c>
      <c r="B1121" s="549">
        <v>45789</v>
      </c>
      <c r="C1121" s="548" t="s">
        <v>4818</v>
      </c>
      <c r="D1121" s="548" t="s">
        <v>23</v>
      </c>
      <c r="E1121" s="548" t="s">
        <v>24</v>
      </c>
      <c r="F1121" s="548" t="s">
        <v>25</v>
      </c>
      <c r="G1121" s="548" t="s">
        <v>4821</v>
      </c>
      <c r="H1121" s="548"/>
      <c r="I1121" s="550">
        <v>1000000000</v>
      </c>
      <c r="J1121" s="551"/>
      <c r="K1121" s="548"/>
      <c r="L1121" s="551">
        <v>500000</v>
      </c>
      <c r="M1121" s="548"/>
      <c r="N1121" s="548" t="s">
        <v>3926</v>
      </c>
      <c r="O1121" s="548" t="s">
        <v>4819</v>
      </c>
      <c r="P1121" s="548" t="s">
        <v>1285</v>
      </c>
      <c r="Q1121" s="548" t="s">
        <v>4820</v>
      </c>
      <c r="R1121" s="548">
        <v>55407</v>
      </c>
      <c r="S1121" s="548">
        <v>44.954590000000003</v>
      </c>
      <c r="T1121" s="548">
        <v>-93.261315999999994</v>
      </c>
      <c r="U1121" s="548"/>
      <c r="V1121" s="548"/>
      <c r="W1121" s="548"/>
      <c r="X1121" s="548" t="s">
        <v>29</v>
      </c>
      <c r="Y1121" s="548">
        <v>2025</v>
      </c>
    </row>
    <row r="1122" spans="1:25" x14ac:dyDescent="0.25">
      <c r="A1122" s="548" t="s">
        <v>4765</v>
      </c>
      <c r="B1122" s="549">
        <v>45812</v>
      </c>
      <c r="C1122" s="548" t="s">
        <v>4822</v>
      </c>
      <c r="D1122" s="548" t="s">
        <v>4823</v>
      </c>
      <c r="E1122" s="548" t="s">
        <v>162</v>
      </c>
      <c r="F1122" s="548" t="s">
        <v>25</v>
      </c>
      <c r="G1122" s="548" t="s">
        <v>4826</v>
      </c>
      <c r="H1122" s="548" t="s">
        <v>1989</v>
      </c>
      <c r="I1122" s="550">
        <v>137000000</v>
      </c>
      <c r="J1122" s="551"/>
      <c r="K1122" s="548">
        <v>132</v>
      </c>
      <c r="L1122" s="551"/>
      <c r="M1122" s="548" t="s">
        <v>2247</v>
      </c>
      <c r="N1122" s="548" t="s">
        <v>33</v>
      </c>
      <c r="O1122" s="548" t="s">
        <v>4824</v>
      </c>
      <c r="P1122" s="548" t="s">
        <v>2118</v>
      </c>
      <c r="Q1122" s="548" t="s">
        <v>4825</v>
      </c>
      <c r="R1122" s="548">
        <v>56678</v>
      </c>
      <c r="S1122" s="548">
        <v>47.511102000000001</v>
      </c>
      <c r="T1122" s="548">
        <v>-95.076801000000003</v>
      </c>
      <c r="U1122" s="548" t="s">
        <v>2133</v>
      </c>
      <c r="V1122" s="548" t="s">
        <v>1316</v>
      </c>
      <c r="W1122" s="548">
        <v>1077535</v>
      </c>
      <c r="X1122" s="548" t="s">
        <v>65</v>
      </c>
      <c r="Y1122" s="548">
        <v>2025</v>
      </c>
    </row>
    <row r="1123" spans="1:25" x14ac:dyDescent="0.25">
      <c r="A1123" s="548" t="s">
        <v>4765</v>
      </c>
      <c r="B1123" s="549">
        <v>45830</v>
      </c>
      <c r="C1123" s="548" t="s">
        <v>1628</v>
      </c>
      <c r="D1123" s="548" t="s">
        <v>346</v>
      </c>
      <c r="E1123" s="548" t="s">
        <v>226</v>
      </c>
      <c r="F1123" s="548" t="s">
        <v>25</v>
      </c>
      <c r="G1123" s="548" t="s">
        <v>4830</v>
      </c>
      <c r="H1123" s="548" t="s">
        <v>3951</v>
      </c>
      <c r="I1123" s="550">
        <v>28000000</v>
      </c>
      <c r="J1123" s="551">
        <v>4</v>
      </c>
      <c r="K1123" s="548">
        <v>20</v>
      </c>
      <c r="L1123" s="551">
        <v>96000</v>
      </c>
      <c r="M1123" s="548" t="s">
        <v>4827</v>
      </c>
      <c r="N1123" s="516" t="s">
        <v>169</v>
      </c>
      <c r="O1123" s="548" t="s">
        <v>4828</v>
      </c>
      <c r="P1123" s="548" t="s">
        <v>4829</v>
      </c>
      <c r="Q1123" s="548"/>
      <c r="R1123" s="548">
        <v>56277</v>
      </c>
      <c r="S1123" s="548">
        <v>44.760342999999999</v>
      </c>
      <c r="T1123" s="548">
        <v>-95.032640999999998</v>
      </c>
      <c r="U1123" s="548"/>
      <c r="V1123" s="548"/>
      <c r="W1123" s="548"/>
      <c r="X1123" s="548" t="s">
        <v>71</v>
      </c>
      <c r="Y1123" s="548">
        <v>2025</v>
      </c>
    </row>
    <row r="1124" spans="1:25" x14ac:dyDescent="0.25">
      <c r="A1124" s="548" t="s">
        <v>4765</v>
      </c>
      <c r="B1124" s="549">
        <v>45796</v>
      </c>
      <c r="C1124" s="548" t="s">
        <v>4831</v>
      </c>
      <c r="D1124" s="548" t="s">
        <v>102</v>
      </c>
      <c r="E1124" s="548" t="s">
        <v>59</v>
      </c>
      <c r="F1124" s="548" t="s">
        <v>25</v>
      </c>
      <c r="G1124" s="548" t="s">
        <v>4833</v>
      </c>
      <c r="H1124" s="548"/>
      <c r="I1124" s="550"/>
      <c r="J1124" s="551"/>
      <c r="K1124" s="548">
        <v>1000</v>
      </c>
      <c r="L1124" s="551"/>
      <c r="M1124" s="548" t="s">
        <v>32</v>
      </c>
      <c r="N1124" s="548" t="s">
        <v>33</v>
      </c>
      <c r="O1124" s="548" t="s">
        <v>4832</v>
      </c>
      <c r="P1124" s="548" t="s">
        <v>1285</v>
      </c>
      <c r="Q1124" s="548" t="s">
        <v>2382</v>
      </c>
      <c r="R1124" s="548">
        <v>55121</v>
      </c>
      <c r="S1124" s="548">
        <v>44.852012999999999</v>
      </c>
      <c r="T1124" s="548">
        <v>-93.113997999999995</v>
      </c>
      <c r="U1124" s="548"/>
      <c r="V1124" s="548"/>
      <c r="W1124" s="548"/>
      <c r="X1124" s="548" t="s">
        <v>29</v>
      </c>
      <c r="Y1124" s="548">
        <v>2025</v>
      </c>
    </row>
    <row r="1125" spans="1:25" x14ac:dyDescent="0.25">
      <c r="A1125" s="548" t="s">
        <v>4765</v>
      </c>
      <c r="B1125" s="549">
        <v>45797</v>
      </c>
      <c r="C1125" s="548" t="s">
        <v>357</v>
      </c>
      <c r="D1125" s="548" t="s">
        <v>165</v>
      </c>
      <c r="E1125" s="548" t="s">
        <v>4162</v>
      </c>
      <c r="F1125" s="548" t="s">
        <v>25</v>
      </c>
      <c r="G1125" s="548" t="s">
        <v>4835</v>
      </c>
      <c r="H1125" s="548"/>
      <c r="I1125" s="550"/>
      <c r="J1125" s="551">
        <v>40</v>
      </c>
      <c r="K1125" s="548"/>
      <c r="L1125" s="551"/>
      <c r="M1125" s="548"/>
      <c r="N1125" s="548" t="s">
        <v>52</v>
      </c>
      <c r="O1125" s="548" t="s">
        <v>4834</v>
      </c>
      <c r="P1125" s="548" t="s">
        <v>1531</v>
      </c>
      <c r="Q1125" s="548"/>
      <c r="R1125" s="548">
        <v>55801</v>
      </c>
      <c r="S1125" s="548">
        <v>47.005566000000002</v>
      </c>
      <c r="T1125" s="548">
        <v>-92.001934000000006</v>
      </c>
      <c r="U1125" s="548"/>
      <c r="V1125" s="548"/>
      <c r="W1125" s="548"/>
      <c r="X1125" s="548" t="s">
        <v>29</v>
      </c>
      <c r="Y1125" s="548">
        <v>2025</v>
      </c>
    </row>
    <row r="1126" spans="1:25" x14ac:dyDescent="0.25">
      <c r="A1126" s="548" t="s">
        <v>4765</v>
      </c>
      <c r="B1126" s="549">
        <v>45834</v>
      </c>
      <c r="C1126" s="548" t="s">
        <v>4358</v>
      </c>
      <c r="D1126" s="548" t="s">
        <v>355</v>
      </c>
      <c r="E1126" s="548" t="s">
        <v>93</v>
      </c>
      <c r="F1126" s="548" t="s">
        <v>25</v>
      </c>
      <c r="G1126" s="548" t="s">
        <v>4839</v>
      </c>
      <c r="H1126" s="548" t="s">
        <v>1989</v>
      </c>
      <c r="I1126" s="550">
        <v>5000000</v>
      </c>
      <c r="J1126" s="551">
        <v>50</v>
      </c>
      <c r="K1126" s="548"/>
      <c r="L1126" s="551"/>
      <c r="M1126" s="548" t="s">
        <v>2689</v>
      </c>
      <c r="N1126" s="548" t="s">
        <v>33</v>
      </c>
      <c r="O1126" s="548" t="s">
        <v>4836</v>
      </c>
      <c r="P1126" s="548" t="s">
        <v>2118</v>
      </c>
      <c r="Q1126" s="548" t="s">
        <v>4837</v>
      </c>
      <c r="R1126" s="548">
        <v>55056</v>
      </c>
      <c r="S1126" s="548">
        <v>45.512663000000003</v>
      </c>
      <c r="T1126" s="548">
        <v>-92.978496000000007</v>
      </c>
      <c r="U1126" s="548" t="s">
        <v>2133</v>
      </c>
      <c r="V1126" s="548" t="s">
        <v>4838</v>
      </c>
      <c r="W1126" s="548">
        <v>1050860</v>
      </c>
      <c r="X1126" s="548" t="s">
        <v>71</v>
      </c>
      <c r="Y1126" s="548">
        <v>2025</v>
      </c>
    </row>
    <row r="1127" spans="1:25" x14ac:dyDescent="0.25">
      <c r="A1127" s="548" t="s">
        <v>4765</v>
      </c>
      <c r="B1127" s="549">
        <v>45800</v>
      </c>
      <c r="C1127" s="548" t="s">
        <v>4840</v>
      </c>
      <c r="D1127" s="548" t="s">
        <v>201</v>
      </c>
      <c r="E1127" s="548" t="s">
        <v>84</v>
      </c>
      <c r="F1127" s="548" t="s">
        <v>25</v>
      </c>
      <c r="G1127" s="548" t="s">
        <v>4896</v>
      </c>
      <c r="H1127" s="548" t="s">
        <v>2177</v>
      </c>
      <c r="I1127" s="550"/>
      <c r="J1127" s="551"/>
      <c r="K1127" s="548"/>
      <c r="L1127" s="551">
        <v>100000</v>
      </c>
      <c r="M1127" s="548" t="s">
        <v>4897</v>
      </c>
      <c r="N1127" s="548" t="s">
        <v>2401</v>
      </c>
      <c r="O1127" s="548" t="s">
        <v>4841</v>
      </c>
      <c r="P1127" s="548" t="s">
        <v>4633</v>
      </c>
      <c r="Q1127" s="548" t="s">
        <v>4842</v>
      </c>
      <c r="R1127" s="548">
        <v>55127</v>
      </c>
      <c r="S1127" s="548">
        <v>45.101851000000003</v>
      </c>
      <c r="T1127" s="548">
        <v>-93.053562999999997</v>
      </c>
      <c r="U1127" s="548"/>
      <c r="V1127" s="548"/>
      <c r="W1127" s="548"/>
      <c r="X1127" s="548" t="s">
        <v>29</v>
      </c>
      <c r="Y1127" s="548">
        <v>2025</v>
      </c>
    </row>
    <row r="1128" spans="1:25" x14ac:dyDescent="0.25">
      <c r="A1128" s="548" t="s">
        <v>4765</v>
      </c>
      <c r="B1128" s="549">
        <v>45834</v>
      </c>
      <c r="C1128" s="548" t="s">
        <v>4843</v>
      </c>
      <c r="D1128" s="548" t="s">
        <v>355</v>
      </c>
      <c r="E1128" s="548" t="s">
        <v>93</v>
      </c>
      <c r="F1128" s="548" t="s">
        <v>25</v>
      </c>
      <c r="G1128" s="548" t="s">
        <v>4844</v>
      </c>
      <c r="H1128" s="548" t="s">
        <v>1989</v>
      </c>
      <c r="I1128" s="550">
        <v>9500000</v>
      </c>
      <c r="J1128" s="551">
        <v>50</v>
      </c>
      <c r="K1128" s="548"/>
      <c r="L1128" s="551"/>
      <c r="M1128" s="548" t="s">
        <v>67</v>
      </c>
      <c r="N1128" s="548" t="s">
        <v>33</v>
      </c>
      <c r="O1128" s="548" t="s">
        <v>4836</v>
      </c>
      <c r="P1128" s="548" t="s">
        <v>2118</v>
      </c>
      <c r="Q1128" s="548" t="s">
        <v>4837</v>
      </c>
      <c r="R1128" s="548">
        <v>55056</v>
      </c>
      <c r="S1128" s="548">
        <v>45.512663000000003</v>
      </c>
      <c r="T1128" s="548">
        <v>-92.978496000000007</v>
      </c>
      <c r="U1128" s="548" t="s">
        <v>2133</v>
      </c>
      <c r="V1128" s="548" t="s">
        <v>4838</v>
      </c>
      <c r="W1128" s="548">
        <v>1050860</v>
      </c>
      <c r="X1128" s="548" t="s">
        <v>71</v>
      </c>
      <c r="Y1128" s="548">
        <v>2025</v>
      </c>
    </row>
    <row r="1129" spans="1:25" x14ac:dyDescent="0.25">
      <c r="A1129" s="548" t="s">
        <v>4765</v>
      </c>
      <c r="B1129" s="549">
        <v>45810</v>
      </c>
      <c r="C1129" s="548" t="s">
        <v>357</v>
      </c>
      <c r="D1129" s="548" t="s">
        <v>145</v>
      </c>
      <c r="E1129" s="548" t="s">
        <v>4162</v>
      </c>
      <c r="F1129" s="548" t="s">
        <v>25</v>
      </c>
      <c r="G1129" s="548" t="s">
        <v>4848</v>
      </c>
      <c r="H1129" s="548" t="s">
        <v>3024</v>
      </c>
      <c r="I1129" s="550"/>
      <c r="J1129" s="551"/>
      <c r="K1129" s="548"/>
      <c r="L1129" s="551">
        <v>41000</v>
      </c>
      <c r="M1129" s="548"/>
      <c r="N1129" s="548" t="s">
        <v>52</v>
      </c>
      <c r="O1129" s="548" t="s">
        <v>4845</v>
      </c>
      <c r="P1129" s="548" t="s">
        <v>4846</v>
      </c>
      <c r="Q1129" s="548" t="s">
        <v>4847</v>
      </c>
      <c r="R1129" s="548">
        <v>55746</v>
      </c>
      <c r="S1129" s="548">
        <v>47.415213999999999</v>
      </c>
      <c r="T1129" s="548">
        <v>-92.934774000000004</v>
      </c>
      <c r="U1129" s="548"/>
      <c r="V1129" s="548"/>
      <c r="W1129" s="548"/>
      <c r="X1129" s="548" t="s">
        <v>65</v>
      </c>
      <c r="Y1129" s="548">
        <v>2025</v>
      </c>
    </row>
    <row r="1130" spans="1:25" x14ac:dyDescent="0.25">
      <c r="A1130" s="548" t="s">
        <v>4765</v>
      </c>
      <c r="B1130" s="549">
        <v>45769</v>
      </c>
      <c r="C1130" s="548" t="s">
        <v>357</v>
      </c>
      <c r="D1130" s="548" t="s">
        <v>94</v>
      </c>
      <c r="E1130" s="548" t="s">
        <v>78</v>
      </c>
      <c r="F1130" s="548" t="s">
        <v>25</v>
      </c>
      <c r="G1130" s="548" t="s">
        <v>4851</v>
      </c>
      <c r="H1130" s="548" t="s">
        <v>3024</v>
      </c>
      <c r="I1130" s="550"/>
      <c r="J1130" s="551">
        <v>75</v>
      </c>
      <c r="K1130" s="548"/>
      <c r="L1130" s="551"/>
      <c r="M1130" s="548"/>
      <c r="N1130" s="548" t="s">
        <v>52</v>
      </c>
      <c r="O1130" s="548" t="s">
        <v>4849</v>
      </c>
      <c r="P1130" s="548" t="s">
        <v>4850</v>
      </c>
      <c r="Q1130" s="548"/>
      <c r="R1130" s="548">
        <v>56073</v>
      </c>
      <c r="S1130" s="548">
        <v>44.173405000000002</v>
      </c>
      <c r="T1130" s="548">
        <v>-94.033640000000005</v>
      </c>
      <c r="U1130" s="548"/>
      <c r="V1130" s="548"/>
      <c r="W1130" s="548"/>
      <c r="X1130" s="548" t="s">
        <v>58</v>
      </c>
      <c r="Y1130" s="548">
        <v>2025</v>
      </c>
    </row>
    <row r="1131" spans="1:25" x14ac:dyDescent="0.25">
      <c r="A1131" s="548" t="s">
        <v>4765</v>
      </c>
      <c r="B1131" s="549">
        <v>45771</v>
      </c>
      <c r="C1131" s="548" t="s">
        <v>4852</v>
      </c>
      <c r="D1131" s="548" t="s">
        <v>94</v>
      </c>
      <c r="E1131" s="548" t="s">
        <v>78</v>
      </c>
      <c r="F1131" s="548" t="s">
        <v>25</v>
      </c>
      <c r="G1131" s="548" t="s">
        <v>4855</v>
      </c>
      <c r="H1131" s="548" t="s">
        <v>3024</v>
      </c>
      <c r="I1131" s="550"/>
      <c r="J1131" s="551">
        <v>3</v>
      </c>
      <c r="K1131" s="548"/>
      <c r="L1131" s="551"/>
      <c r="M1131" s="548" t="s">
        <v>67</v>
      </c>
      <c r="N1131" s="548" t="s">
        <v>33</v>
      </c>
      <c r="O1131" s="548" t="s">
        <v>4853</v>
      </c>
      <c r="P1131" s="548" t="s">
        <v>2496</v>
      </c>
      <c r="Q1131" s="548" t="s">
        <v>4854</v>
      </c>
      <c r="R1131" s="548">
        <v>56003</v>
      </c>
      <c r="S1131" s="548">
        <v>44.184891</v>
      </c>
      <c r="T1131" s="548">
        <v>-94.037332000000006</v>
      </c>
      <c r="U1131" s="548"/>
      <c r="V1131" s="548"/>
      <c r="W1131" s="548"/>
      <c r="X1131" s="548" t="s">
        <v>58</v>
      </c>
      <c r="Y1131" s="548">
        <v>2025</v>
      </c>
    </row>
    <row r="1132" spans="1:25" x14ac:dyDescent="0.25">
      <c r="A1132" s="548" t="s">
        <v>4765</v>
      </c>
      <c r="B1132" s="549">
        <v>45820</v>
      </c>
      <c r="C1132" s="548" t="s">
        <v>4653</v>
      </c>
      <c r="D1132" s="548" t="s">
        <v>83</v>
      </c>
      <c r="E1132" s="548" t="s">
        <v>84</v>
      </c>
      <c r="F1132" s="548" t="s">
        <v>25</v>
      </c>
      <c r="G1132" s="548" t="s">
        <v>4857</v>
      </c>
      <c r="H1132" s="548"/>
      <c r="I1132" s="550">
        <v>30000000</v>
      </c>
      <c r="J1132" s="551"/>
      <c r="K1132" s="548"/>
      <c r="L1132" s="551"/>
      <c r="M1132" s="548" t="s">
        <v>1944</v>
      </c>
      <c r="N1132" s="548" t="s">
        <v>33</v>
      </c>
      <c r="O1132" s="548" t="s">
        <v>4856</v>
      </c>
      <c r="P1132" s="548" t="s">
        <v>4633</v>
      </c>
      <c r="Q1132" s="548" t="s">
        <v>4656</v>
      </c>
      <c r="R1132" s="548">
        <v>55112</v>
      </c>
      <c r="S1132" s="548">
        <v>45.055141999999996</v>
      </c>
      <c r="T1132" s="548">
        <v>-93.155147999999997</v>
      </c>
      <c r="U1132" s="548"/>
      <c r="V1132" s="548"/>
      <c r="W1132" s="548"/>
      <c r="X1132" s="548" t="s">
        <v>29</v>
      </c>
      <c r="Y1132" s="548">
        <v>2025</v>
      </c>
    </row>
    <row r="1133" spans="1:25" x14ac:dyDescent="0.25">
      <c r="A1133" s="548" t="s">
        <v>4765</v>
      </c>
      <c r="B1133" s="549">
        <v>45820</v>
      </c>
      <c r="C1133" s="548" t="s">
        <v>4858</v>
      </c>
      <c r="D1133" s="548" t="s">
        <v>23</v>
      </c>
      <c r="E1133" s="548" t="s">
        <v>24</v>
      </c>
      <c r="F1133" s="548" t="s">
        <v>25</v>
      </c>
      <c r="G1133" s="548" t="s">
        <v>4861</v>
      </c>
      <c r="H1133" s="548" t="s">
        <v>1884</v>
      </c>
      <c r="I1133" s="550"/>
      <c r="J1133" s="551"/>
      <c r="K1133" s="548"/>
      <c r="L1133" s="551">
        <v>12500</v>
      </c>
      <c r="M1133" s="548" t="s">
        <v>2313</v>
      </c>
      <c r="N1133" s="548" t="s">
        <v>2507</v>
      </c>
      <c r="O1133" s="548" t="s">
        <v>4859</v>
      </c>
      <c r="P1133" s="548" t="s">
        <v>4633</v>
      </c>
      <c r="Q1133" s="548" t="s">
        <v>4860</v>
      </c>
      <c r="R1133" s="548">
        <v>55402</v>
      </c>
      <c r="S1133" s="548">
        <v>44.975909999999999</v>
      </c>
      <c r="T1133" s="548">
        <v>-93.272099999999995</v>
      </c>
      <c r="U1133" s="548"/>
      <c r="V1133" s="548"/>
      <c r="W1133" s="548"/>
      <c r="X1133" s="548" t="s">
        <v>29</v>
      </c>
      <c r="Y1133" s="548">
        <v>2025</v>
      </c>
    </row>
    <row r="1134" spans="1:25" x14ac:dyDescent="0.25">
      <c r="A1134" s="548" t="s">
        <v>4765</v>
      </c>
      <c r="B1134" s="549">
        <v>45825</v>
      </c>
      <c r="C1134" s="548" t="s">
        <v>4862</v>
      </c>
      <c r="D1134" s="548" t="s">
        <v>265</v>
      </c>
      <c r="E1134" s="548" t="s">
        <v>59</v>
      </c>
      <c r="F1134" s="548" t="s">
        <v>25</v>
      </c>
      <c r="G1134" s="548" t="s">
        <v>4865</v>
      </c>
      <c r="H1134" s="548" t="s">
        <v>3024</v>
      </c>
      <c r="I1134" s="550">
        <v>8600000</v>
      </c>
      <c r="J1134" s="551"/>
      <c r="K1134" s="548"/>
      <c r="L1134" s="551"/>
      <c r="M1134" s="548" t="s">
        <v>1896</v>
      </c>
      <c r="N1134" s="548" t="s">
        <v>33</v>
      </c>
      <c r="O1134" s="548" t="s">
        <v>4863</v>
      </c>
      <c r="P1134" s="548" t="s">
        <v>1285</v>
      </c>
      <c r="Q1134" s="548" t="s">
        <v>4864</v>
      </c>
      <c r="R1134" s="548">
        <v>55076</v>
      </c>
      <c r="S1134" s="548">
        <v>44.860501999999997</v>
      </c>
      <c r="T1134" s="548">
        <v>-93.039316999999997</v>
      </c>
      <c r="U1134" s="548"/>
      <c r="V1134" s="548"/>
      <c r="W1134" s="548"/>
      <c r="X1134" s="548" t="s">
        <v>29</v>
      </c>
      <c r="Y1134" s="548">
        <v>2025</v>
      </c>
    </row>
    <row r="1135" spans="1:25" x14ac:dyDescent="0.25">
      <c r="A1135" s="548" t="s">
        <v>4765</v>
      </c>
      <c r="B1135" s="549">
        <v>45792</v>
      </c>
      <c r="C1135" s="548" t="s">
        <v>4866</v>
      </c>
      <c r="D1135" s="548" t="s">
        <v>179</v>
      </c>
      <c r="E1135" s="548" t="s">
        <v>87</v>
      </c>
      <c r="F1135" s="548" t="s">
        <v>25</v>
      </c>
      <c r="G1135" s="548" t="s">
        <v>4869</v>
      </c>
      <c r="H1135" s="548" t="s">
        <v>3024</v>
      </c>
      <c r="I1135" s="550"/>
      <c r="J1135" s="551"/>
      <c r="K1135" s="548"/>
      <c r="L1135" s="551">
        <v>83900</v>
      </c>
      <c r="M1135" s="548"/>
      <c r="N1135" s="548" t="s">
        <v>52</v>
      </c>
      <c r="O1135" s="548" t="s">
        <v>4867</v>
      </c>
      <c r="P1135" s="548" t="s">
        <v>4633</v>
      </c>
      <c r="Q1135" s="548"/>
      <c r="R1135" s="548">
        <v>55976</v>
      </c>
      <c r="S1135" s="548">
        <v>43.884346000000001</v>
      </c>
      <c r="T1135" s="548">
        <v>-92.503743999999998</v>
      </c>
      <c r="U1135" s="548"/>
      <c r="V1135" s="548"/>
      <c r="W1135" s="548"/>
      <c r="X1135" s="548" t="s">
        <v>58</v>
      </c>
      <c r="Y1135" s="548">
        <v>2025</v>
      </c>
    </row>
    <row r="1136" spans="1:25" x14ac:dyDescent="0.25">
      <c r="A1136" s="548" t="s">
        <v>4765</v>
      </c>
      <c r="B1136" s="549">
        <v>45793</v>
      </c>
      <c r="C1136" s="548" t="s">
        <v>4870</v>
      </c>
      <c r="D1136" s="548" t="s">
        <v>4871</v>
      </c>
      <c r="E1136" s="548" t="s">
        <v>78</v>
      </c>
      <c r="F1136" s="548" t="s">
        <v>25</v>
      </c>
      <c r="G1136" s="548" t="s">
        <v>4874</v>
      </c>
      <c r="H1136" s="548" t="s">
        <v>1989</v>
      </c>
      <c r="I1136" s="550"/>
      <c r="J1136" s="551"/>
      <c r="K1136" s="548"/>
      <c r="L1136" s="551">
        <v>8400</v>
      </c>
      <c r="M1136" s="548" t="s">
        <v>32</v>
      </c>
      <c r="N1136" s="548" t="s">
        <v>33</v>
      </c>
      <c r="O1136" s="548" t="s">
        <v>4868</v>
      </c>
      <c r="P1136" s="548" t="s">
        <v>4872</v>
      </c>
      <c r="Q1136" s="548" t="s">
        <v>4873</v>
      </c>
      <c r="R1136" s="548">
        <v>56082</v>
      </c>
      <c r="S1136" s="548">
        <v>44.353884999999998</v>
      </c>
      <c r="T1136" s="548">
        <v>-93.971697000000006</v>
      </c>
      <c r="U1136" s="548"/>
      <c r="V1136" s="548"/>
      <c r="W1136" s="548"/>
      <c r="X1136" s="548" t="s">
        <v>58</v>
      </c>
      <c r="Y1136" s="548">
        <v>2025</v>
      </c>
    </row>
    <row r="1137" spans="1:25" x14ac:dyDescent="0.25">
      <c r="A1137" s="548" t="s">
        <v>4765</v>
      </c>
      <c r="B1137" s="549">
        <v>45799</v>
      </c>
      <c r="C1137" s="548" t="s">
        <v>4875</v>
      </c>
      <c r="D1137" s="548" t="s">
        <v>94</v>
      </c>
      <c r="E1137" s="548" t="s">
        <v>95</v>
      </c>
      <c r="F1137" s="548" t="s">
        <v>25</v>
      </c>
      <c r="G1137" s="548" t="s">
        <v>4878</v>
      </c>
      <c r="H1137" s="548" t="s">
        <v>4220</v>
      </c>
      <c r="I1137" s="550"/>
      <c r="J1137" s="551"/>
      <c r="K1137" s="548"/>
      <c r="L1137" s="551">
        <v>300000</v>
      </c>
      <c r="M1137" s="548"/>
      <c r="N1137" s="548" t="s">
        <v>214</v>
      </c>
      <c r="O1137" s="548" t="s">
        <v>4876</v>
      </c>
      <c r="P1137" s="548" t="s">
        <v>4633</v>
      </c>
      <c r="Q1137" s="548" t="s">
        <v>4877</v>
      </c>
      <c r="R1137" s="548">
        <v>56001</v>
      </c>
      <c r="S1137" s="548">
        <v>44.193548</v>
      </c>
      <c r="T1137" s="548">
        <v>-93.994432000000003</v>
      </c>
      <c r="U1137" s="548"/>
      <c r="V1137" s="548"/>
      <c r="W1137" s="548"/>
      <c r="X1137" s="548" t="s">
        <v>58</v>
      </c>
      <c r="Y1137" s="548">
        <v>2025</v>
      </c>
    </row>
    <row r="1138" spans="1:25" x14ac:dyDescent="0.25">
      <c r="A1138" s="548" t="s">
        <v>4765</v>
      </c>
      <c r="B1138" s="549">
        <v>45800</v>
      </c>
      <c r="C1138" s="548" t="s">
        <v>4879</v>
      </c>
      <c r="D1138" s="548" t="s">
        <v>190</v>
      </c>
      <c r="E1138" s="548" t="s">
        <v>191</v>
      </c>
      <c r="F1138" s="548" t="s">
        <v>25</v>
      </c>
      <c r="G1138" s="548" t="s">
        <v>4882</v>
      </c>
      <c r="H1138" s="548"/>
      <c r="I1138" s="550"/>
      <c r="J1138" s="551">
        <v>50</v>
      </c>
      <c r="K1138" s="548"/>
      <c r="L1138" s="551"/>
      <c r="M1138" s="548" t="s">
        <v>67</v>
      </c>
      <c r="N1138" s="548" t="s">
        <v>33</v>
      </c>
      <c r="O1138" s="548" t="s">
        <v>4880</v>
      </c>
      <c r="P1138" s="548" t="s">
        <v>4881</v>
      </c>
      <c r="Q1138" s="548"/>
      <c r="R1138" s="548">
        <v>55060</v>
      </c>
      <c r="S1138" s="548">
        <v>44.047612999999998</v>
      </c>
      <c r="T1138" s="548">
        <v>-93.223724000000004</v>
      </c>
      <c r="U1138" s="548"/>
      <c r="V1138" s="548"/>
      <c r="W1138" s="548"/>
      <c r="X1138" s="548" t="s">
        <v>58</v>
      </c>
      <c r="Y1138" s="548">
        <v>2025</v>
      </c>
    </row>
    <row r="1139" spans="1:25" x14ac:dyDescent="0.25">
      <c r="A1139" s="548" t="s">
        <v>4765</v>
      </c>
      <c r="B1139" s="549">
        <v>45825</v>
      </c>
      <c r="C1139" s="548" t="s">
        <v>4883</v>
      </c>
      <c r="D1139" s="548" t="s">
        <v>86</v>
      </c>
      <c r="E1139" s="548" t="s">
        <v>87</v>
      </c>
      <c r="F1139" s="548" t="s">
        <v>25</v>
      </c>
      <c r="G1139" s="548" t="s">
        <v>4887</v>
      </c>
      <c r="H1139" s="548" t="s">
        <v>3951</v>
      </c>
      <c r="I1139" s="550"/>
      <c r="J1139" s="551"/>
      <c r="K1139" s="548"/>
      <c r="L1139" s="551">
        <v>13900</v>
      </c>
      <c r="M1139" s="548" t="s">
        <v>4884</v>
      </c>
      <c r="N1139" s="516" t="s">
        <v>169</v>
      </c>
      <c r="O1139" s="548" t="s">
        <v>4885</v>
      </c>
      <c r="P1139" s="548" t="s">
        <v>4872</v>
      </c>
      <c r="Q1139" s="548" t="s">
        <v>4886</v>
      </c>
      <c r="R1139" s="548">
        <v>55902</v>
      </c>
      <c r="S1139" s="548">
        <v>43.966921999999997</v>
      </c>
      <c r="T1139" s="548">
        <v>-92.466876999999997</v>
      </c>
      <c r="U1139" s="548"/>
      <c r="V1139" s="548"/>
      <c r="W1139" s="548"/>
      <c r="X1139" s="548" t="s">
        <v>58</v>
      </c>
      <c r="Y1139" s="548">
        <v>2025</v>
      </c>
    </row>
    <row r="1140" spans="1:25" x14ac:dyDescent="0.25">
      <c r="A1140" s="548" t="s">
        <v>4765</v>
      </c>
      <c r="B1140" s="549">
        <v>45828</v>
      </c>
      <c r="C1140" s="548" t="s">
        <v>4888</v>
      </c>
      <c r="D1140" s="548" t="s">
        <v>4889</v>
      </c>
      <c r="E1140" s="548" t="s">
        <v>95</v>
      </c>
      <c r="F1140" s="548" t="s">
        <v>25</v>
      </c>
      <c r="G1140" s="548" t="s">
        <v>4892</v>
      </c>
      <c r="H1140" s="548" t="s">
        <v>3024</v>
      </c>
      <c r="I1140" s="550">
        <v>3500000</v>
      </c>
      <c r="J1140" s="551">
        <v>30</v>
      </c>
      <c r="K1140" s="548"/>
      <c r="L1140" s="551">
        <v>52000</v>
      </c>
      <c r="M1140" s="548"/>
      <c r="N1140" s="548" t="s">
        <v>214</v>
      </c>
      <c r="O1140" s="548"/>
      <c r="P1140" s="548" t="s">
        <v>2118</v>
      </c>
      <c r="Q1140" s="548" t="s">
        <v>4890</v>
      </c>
      <c r="R1140" s="548">
        <v>56010</v>
      </c>
      <c r="S1140" s="548">
        <v>43.893642</v>
      </c>
      <c r="T1140" s="548">
        <v>-94.157951999999995</v>
      </c>
      <c r="U1140" s="548" t="s">
        <v>2133</v>
      </c>
      <c r="V1140" s="548" t="s">
        <v>4891</v>
      </c>
      <c r="W1140" s="548">
        <v>831800</v>
      </c>
      <c r="X1140" s="548" t="s">
        <v>58</v>
      </c>
      <c r="Y1140" s="548">
        <v>2025</v>
      </c>
    </row>
    <row r="1141" spans="1:25" x14ac:dyDescent="0.25">
      <c r="A1141" s="548" t="s">
        <v>4765</v>
      </c>
      <c r="B1141" s="549">
        <v>45838</v>
      </c>
      <c r="C1141" s="548" t="s">
        <v>4893</v>
      </c>
      <c r="D1141" s="548" t="s">
        <v>48</v>
      </c>
      <c r="E1141" s="548" t="s">
        <v>24</v>
      </c>
      <c r="F1141" s="548" t="s">
        <v>25</v>
      </c>
      <c r="G1141" s="548" t="s">
        <v>4895</v>
      </c>
      <c r="H1141" s="548" t="s">
        <v>1880</v>
      </c>
      <c r="I1141" s="550"/>
      <c r="J1141" s="551"/>
      <c r="K1141" s="548">
        <v>200</v>
      </c>
      <c r="L1141" s="551"/>
      <c r="M1141" s="548" t="s">
        <v>2417</v>
      </c>
      <c r="N1141" s="548" t="s">
        <v>33</v>
      </c>
      <c r="O1141" s="548" t="s">
        <v>4894</v>
      </c>
      <c r="P1141" s="548" t="s">
        <v>4428</v>
      </c>
      <c r="Q1141" s="548"/>
      <c r="R1141" s="548">
        <v>55345</v>
      </c>
      <c r="S1141" s="548">
        <v>44.916963000000003</v>
      </c>
      <c r="T1141" s="548">
        <v>-93.481748999999994</v>
      </c>
      <c r="U1141" s="548"/>
      <c r="V1141" s="548"/>
      <c r="W1141" s="548"/>
      <c r="X1141" s="548" t="s">
        <v>29</v>
      </c>
      <c r="Y1141" s="548">
        <v>2025</v>
      </c>
    </row>
  </sheetData>
  <autoFilter ref="A1:Y1141" xr:uid="{00000000-0001-0000-0000-000000000000}"/>
  <sortState xmlns:xlrd2="http://schemas.microsoft.com/office/spreadsheetml/2017/richdata2" ref="A851:Y956">
    <sortCondition ref="B2:B956"/>
    <sortCondition ref="C2:C956"/>
  </sortState>
  <hyperlinks>
    <hyperlink ref="O327" r:id="rId1" xr:uid="{00000000-0004-0000-0000-000000000000}"/>
    <hyperlink ref="O241" r:id="rId2" xr:uid="{00000000-0004-0000-0000-000003000000}"/>
    <hyperlink ref="O258" r:id="rId3" xr:uid="{00000000-0004-0000-0000-000004000000}"/>
    <hyperlink ref="O273" r:id="rId4" xr:uid="{00000000-0004-0000-0000-000005000000}"/>
    <hyperlink ref="O296" r:id="rId5" xr:uid="{00000000-0004-0000-0000-000006000000}"/>
    <hyperlink ref="O310" r:id="rId6" xr:uid="{00000000-0004-0000-0000-000007000000}"/>
    <hyperlink ref="O352" r:id="rId7" xr:uid="{00000000-0004-0000-0000-000008000000}"/>
    <hyperlink ref="O395" r:id="rId8" xr:uid="{00000000-0004-0000-0000-000009000000}"/>
    <hyperlink ref="O413" r:id="rId9" xr:uid="{00000000-0004-0000-0000-00000A000000}"/>
    <hyperlink ref="O247" r:id="rId10" xr:uid="{00000000-0004-0000-0000-00000B000000}"/>
    <hyperlink ref="O261" r:id="rId11" xr:uid="{00000000-0004-0000-0000-00000C000000}"/>
    <hyperlink ref="O264" r:id="rId12" xr:uid="{00000000-0004-0000-0000-00000E000000}"/>
    <hyperlink ref="O275" r:id="rId13" xr:uid="{00000000-0004-0000-0000-00000F000000}"/>
    <hyperlink ref="O279" r:id="rId14" xr:uid="{00000000-0004-0000-0000-000010000000}"/>
    <hyperlink ref="O265" r:id="rId15" xr:uid="{00000000-0004-0000-0000-000011000000}"/>
    <hyperlink ref="O289" r:id="rId16" xr:uid="{00000000-0004-0000-0000-000012000000}"/>
    <hyperlink ref="O293" r:id="rId17" xr:uid="{00000000-0004-0000-0000-000013000000}"/>
    <hyperlink ref="O385" r:id="rId18" xr:uid="{00000000-0004-0000-0000-000014000000}"/>
    <hyperlink ref="O309" r:id="rId19" xr:uid="{00000000-0004-0000-0000-000015000000}"/>
    <hyperlink ref="O371" r:id="rId20" xr:uid="{00000000-0004-0000-0000-000016000000}"/>
    <hyperlink ref="O392" r:id="rId21" xr:uid="{00000000-0004-0000-0000-000017000000}"/>
    <hyperlink ref="O405" r:id="rId22" xr:uid="{00000000-0004-0000-0000-000018000000}"/>
    <hyperlink ref="O407" r:id="rId23" xr:uid="{00000000-0004-0000-0000-000019000000}"/>
    <hyperlink ref="O249" r:id="rId24" xr:uid="{00000000-0004-0000-0000-00001A000000}"/>
    <hyperlink ref="O251" r:id="rId25" xr:uid="{00000000-0004-0000-0000-00001B000000}"/>
    <hyperlink ref="O250" r:id="rId26" xr:uid="{00000000-0004-0000-0000-00001C000000}"/>
    <hyperlink ref="O263" r:id="rId27" xr:uid="{00000000-0004-0000-0000-00001D000000}"/>
    <hyperlink ref="O268" r:id="rId28" xr:uid="{00000000-0004-0000-0000-00001E000000}"/>
    <hyperlink ref="O276" r:id="rId29" xr:uid="{00000000-0004-0000-0000-00001F000000}"/>
    <hyperlink ref="O266" r:id="rId30" xr:uid="{00000000-0004-0000-0000-000020000000}"/>
    <hyperlink ref="O246" r:id="rId31" xr:uid="{00000000-0004-0000-0000-000021000000}"/>
    <hyperlink ref="O232" r:id="rId32" xr:uid="{00000000-0004-0000-0000-000022000000}"/>
    <hyperlink ref="O396" r:id="rId33" location="/detail/appId/1/id/409143" display="https://mn.gov/deed/newscenter/press-releases/?id=410709 - /detail/appId/1/id/409143" xr:uid="{00000000-0004-0000-0000-000023000000}"/>
    <hyperlink ref="O287" r:id="rId34" xr:uid="{00000000-0004-0000-0000-000024000000}"/>
    <hyperlink ref="O408" r:id="rId35" xr:uid="{00000000-0004-0000-0000-000025000000}"/>
    <hyperlink ref="O454" r:id="rId36" xr:uid="{00000000-0004-0000-0000-000027000000}"/>
    <hyperlink ref="O455" r:id="rId37" xr:uid="{00000000-0004-0000-0000-000028000000}"/>
    <hyperlink ref="O458" r:id="rId38" xr:uid="{00000000-0004-0000-0000-000029000000}"/>
    <hyperlink ref="O460" r:id="rId39" xr:uid="{00000000-0004-0000-0000-00002A000000}"/>
    <hyperlink ref="O459" r:id="rId40" xr:uid="{00000000-0004-0000-0000-00002B000000}"/>
    <hyperlink ref="O456" r:id="rId41" xr:uid="{00000000-0004-0000-0000-00002D000000}"/>
    <hyperlink ref="O466" r:id="rId42" xr:uid="{00000000-0004-0000-0000-00002E000000}"/>
    <hyperlink ref="O468" r:id="rId43" xr:uid="{00000000-0004-0000-0000-00002F000000}"/>
    <hyperlink ref="O465" r:id="rId44" xr:uid="{00000000-0004-0000-0000-000030000000}"/>
    <hyperlink ref="O463" r:id="rId45" xr:uid="{00000000-0004-0000-0000-000031000000}"/>
    <hyperlink ref="O461" r:id="rId46" xr:uid="{00000000-0004-0000-0000-000032000000}"/>
    <hyperlink ref="O472" r:id="rId47" xr:uid="{00000000-0004-0000-0000-000033000000}"/>
    <hyperlink ref="O469" r:id="rId48" xr:uid="{00000000-0004-0000-0000-000034000000}"/>
    <hyperlink ref="O471" r:id="rId49" location="/detail/appId/1/id/431748" display="https://mn.gov/deed/newscenter/press-releases/?id=432987 - /detail/appId/1/id/431748" xr:uid="{00000000-0004-0000-0000-000035000000}"/>
    <hyperlink ref="O470" r:id="rId50" location="/detail/appId/1/id/431748" display="https://mn.gov/deed/newscenter/press-releases/?id=432987 - /detail/appId/1/id/431748" xr:uid="{00000000-0004-0000-0000-000036000000}"/>
    <hyperlink ref="O475" r:id="rId51" xr:uid="{00000000-0004-0000-0000-000037000000}"/>
    <hyperlink ref="O482" r:id="rId52" xr:uid="{00000000-0004-0000-0000-000038000000}"/>
    <hyperlink ref="O483" r:id="rId53" xr:uid="{00000000-0004-0000-0000-000039000000}"/>
    <hyperlink ref="O491" r:id="rId54" xr:uid="{00000000-0004-0000-0000-00003A000000}"/>
    <hyperlink ref="O468:O476" r:id="rId55" display="https://www.bloomingtonmn.gov/bldg/permit-status-inspection-results-monthly-building-reports" xr:uid="{00000000-0004-0000-0000-00003B000000}"/>
    <hyperlink ref="O467" r:id="rId56" display="https://www.sctimes.com/story/money/business/2020/05/01/microbiologics-expands-make-room-work-supporting-personalized-medicine-st-cloud/3039475001/?utm_source=sctimes-Daily%20Briefing&amp;utm_medium=email&amp;utm_campaign=daily_briefing&amp;utm_term=list_article_thumb" xr:uid="{00000000-0004-0000-0000-00003C000000}"/>
    <hyperlink ref="O457" r:id="rId57" xr:uid="{00000000-0004-0000-0000-00003D000000}"/>
    <hyperlink ref="O473" r:id="rId58" display="https://gcc01.safelinks.protection.outlook.com/?url=http%3A%2F%2Fstrib.mn%2F3cj96AZ&amp;data=02%7C01%7Cthu-mai.ho-kim%40state.mn.us%7Ccd8563ba98f14c834e9808d817ca1290%7Ceb14b04624c445198f26b89c2159828c%7C0%7C0%7C637285503953117272&amp;sdata=8R7i4uGe5%2FviqJDCtbgAS5oClVbIzwMg6OjJVc%2Fe1ZA%3D&amp;reserved=0" xr:uid="{00000000-0004-0000-0000-00003E000000}"/>
    <hyperlink ref="O487" r:id="rId59" xr:uid="{00000000-0004-0000-0000-00003F000000}"/>
    <hyperlink ref="O484" r:id="rId60" xr:uid="{00000000-0004-0000-0000-000041000000}"/>
    <hyperlink ref="O490" r:id="rId61" xr:uid="{00000000-0004-0000-0000-000043000000}"/>
    <hyperlink ref="O464" r:id="rId62" xr:uid="{00000000-0004-0000-0000-000044000000}"/>
    <hyperlink ref="O474" r:id="rId63" xr:uid="{00000000-0004-0000-0000-000045000000}"/>
    <hyperlink ref="O477" r:id="rId64" location=":~:text=3%3A00pm%20CDT-,Downtown%20St.,in%20the%20Osborn%20370%20tower.&amp;text=The%20Osborn%20370%20building%20is,by%20PAK%20Properties%20of%20St." display="https://www.bizjournals.com/twincities/news/2020/06/09/maurices-st-paul-tech-office-osborn-370-tower.html - :~:text=3%3A00pm%20CDT-,Downtown%20St.,in%20the%20Osborn%20370%20tower.&amp;text=The%20Osborn%20370%20building%20is,by%20PAK%20Properties%20of%20St." xr:uid="{00000000-0004-0000-0000-000047000000}"/>
    <hyperlink ref="O478" r:id="rId65" location=":~:text=A%20growing%20health%20care%20software,tower%20at%20370%20Wabasha%20St." display="https://www.bizjournals.com/twincities/news/2020/06/10/utah-health-tech-company-opening-st-paul.html - :~:text=A%20growing%20health%20care%20software,tower%20at%20370%20Wabasha%20St." xr:uid="{00000000-0004-0000-0000-000048000000}"/>
    <hyperlink ref="O425" r:id="rId66" xr:uid="{00000000-0004-0000-0000-00004A000000}"/>
    <hyperlink ref="O432" r:id="rId67" xr:uid="{00000000-0004-0000-0000-00004B000000}"/>
    <hyperlink ref="O452" r:id="rId68" xr:uid="{00000000-0004-0000-0000-00004C000000}"/>
    <hyperlink ref="O321" r:id="rId69" xr:uid="{00000000-0004-0000-0000-00004D000000}"/>
    <hyperlink ref="O372" r:id="rId70" xr:uid="{00000000-0004-0000-0000-00004E000000}"/>
    <hyperlink ref="O506" r:id="rId71" xr:uid="{00000000-0004-0000-0000-00004F000000}"/>
    <hyperlink ref="O507" r:id="rId72" xr:uid="{00000000-0004-0000-0000-000050000000}"/>
    <hyperlink ref="O505" r:id="rId73" xr:uid="{00000000-0004-0000-0000-000051000000}"/>
    <hyperlink ref="O501" r:id="rId74" xr:uid="{00000000-0004-0000-0000-000052000000}"/>
    <hyperlink ref="O497" r:id="rId75" xr:uid="{00000000-0004-0000-0000-000053000000}"/>
    <hyperlink ref="O495" r:id="rId76" location="/detail/appId/1/id/439491" display="https://mn.gov/deed/newscenter/press-releases/ - /detail/appId/1/id/439491" xr:uid="{00000000-0004-0000-0000-000054000000}"/>
    <hyperlink ref="O494" r:id="rId77" location="/detail/appId/1/id/439491" display="https://mn.gov/deed/newscenter/press-releases/ - /detail/appId/1/id/439491" xr:uid="{00000000-0004-0000-0000-000055000000}"/>
    <hyperlink ref="O508" r:id="rId78" xr:uid="{00000000-0004-0000-0000-000056000000}"/>
    <hyperlink ref="O493" r:id="rId79" xr:uid="{00000000-0004-0000-0000-000057000000}"/>
    <hyperlink ref="O496" r:id="rId80" display="https://www.bizjournals.com/twincities/news/2020/07/10/revol-greens-expands-medford-greenhouse.html?ana=e_me_prem&amp;j=90518469&amp;t=Morning&amp;mkt_tok=eyJpIjoiTlRaaFl6TXpPRFE0TURFNSIsInQiOiIwcHp6bVwvelhlTFwvZzdzYUtEUmdpeWZMaEpcL2YwTWF6VXJtZHlRTlwvRnVZSXZFeGMrZjlwNXJySEJoaFFDekRRUEV5S3VaQTRZSUVIXC9Qc2hGWk5rYXlPUXp0N2FhVVk4aFN3NDVXVUIxeHB4WXBRdUM1a2RCTE4rSWdsb0V1Z2x4In0%3D" xr:uid="{00000000-0004-0000-0000-000058000000}"/>
    <hyperlink ref="O504" r:id="rId81" xr:uid="{00000000-0004-0000-0000-000059000000}"/>
    <hyperlink ref="O519" r:id="rId82" xr:uid="{00000000-0004-0000-0000-00005A000000}"/>
    <hyperlink ref="O517" r:id="rId83" xr:uid="{00000000-0004-0000-0000-00005B000000}"/>
    <hyperlink ref="O514" r:id="rId84" xr:uid="{00000000-0004-0000-0000-00005C000000}"/>
    <hyperlink ref="O513" r:id="rId85" xr:uid="{00000000-0004-0000-0000-00005D000000}"/>
    <hyperlink ref="O516" r:id="rId86" xr:uid="{00000000-0004-0000-0000-00005E000000}"/>
    <hyperlink ref="O515" r:id="rId87" xr:uid="{00000000-0004-0000-0000-00005F000000}"/>
    <hyperlink ref="O509" r:id="rId88" xr:uid="{00000000-0004-0000-0000-000060000000}"/>
    <hyperlink ref="O512" r:id="rId89" xr:uid="{00000000-0004-0000-0000-000061000000}"/>
    <hyperlink ref="O510" r:id="rId90" xr:uid="{00000000-0004-0000-0000-000062000000}"/>
    <hyperlink ref="O524" r:id="rId91" xr:uid="{00000000-0004-0000-0000-000063000000}"/>
    <hyperlink ref="O525" r:id="rId92" xr:uid="{00000000-0004-0000-0000-000064000000}"/>
    <hyperlink ref="O498" r:id="rId93" xr:uid="{00000000-0004-0000-0000-000066000000}"/>
    <hyperlink ref="O492" r:id="rId94" xr:uid="{00000000-0004-0000-0000-000067000000}"/>
    <hyperlink ref="O527" r:id="rId95" xr:uid="{00000000-0004-0000-0000-000068000000}"/>
    <hyperlink ref="O518" r:id="rId96" xr:uid="{00000000-0004-0000-0000-00006A000000}"/>
    <hyperlink ref="O521" r:id="rId97" xr:uid="{00000000-0004-0000-0000-00006B000000}"/>
    <hyperlink ref="O544" r:id="rId98" xr:uid="{00000000-0004-0000-0000-00006F000000}"/>
    <hyperlink ref="O538" r:id="rId99" xr:uid="{00000000-0004-0000-0000-000070000000}"/>
    <hyperlink ref="O551" r:id="rId100" xr:uid="{00000000-0004-0000-0000-000071000000}"/>
    <hyperlink ref="O560" r:id="rId101" display="https://gcc01.safelinks.protection.outlook.com/?url=https%3A%2F%2Fbit.ly%2F33wTacP&amp;data=04%7C01%7Cthu-mai.ho-kim%40state.mn.us%7Ca0c1a6b9e7504257229e08d8958a528b%7Ceb14b04624c445198f26b89c2159828c%7C0%7C0%7C637423768602340343%7CUnknown%7CTWFpbGZsb3d8eyJWIjoiMC4wLjAwMDAiLCJQIjoiV2luMzIiLCJBTiI6Ik1haWwiLCJXVCI6Mn0%3D%7C1000&amp;sdata=MuHXzlrwpeucgB15aD3hT6LYufkhUCGZGMd3n7mWia0%3D&amp;reserved=0" xr:uid="{00000000-0004-0000-0000-000072000000}"/>
    <hyperlink ref="O562" r:id="rId102" display="https://gcc01.safelinks.protection.outlook.com/?url=https%3A%2F%2Fbit.ly%2F3fQBPAy&amp;data=04%7C01%7Cthu-mai.ho-kim%40state.mn.us%7Cdeb823def3fa43b813d208d89724f15c%7Ceb14b04624c445198f26b89c2159828c%7C0%7C0%7C637425532215908109%7CUnknown%7CTWFpbGZsb3d8eyJWIjoiMC4wLjAwMDAiLCJQIjoiV2luMzIiLCJBTiI6Ik1haWwiLCJXVCI6Mn0%3D%7C1000&amp;sdata=vRl4loOoDT3y26%2FVo0JD6AHK0RnEzU2U3zqTMK%2Fo%2Bmo%3D&amp;reserved=0" xr:uid="{00000000-0004-0000-0000-000073000000}"/>
    <hyperlink ref="O564" r:id="rId103" xr:uid="{00000000-0004-0000-0000-000074000000}"/>
    <hyperlink ref="O582" r:id="rId104" xr:uid="{09A30361-1F68-4AD5-B0BB-04F1A6338067}"/>
    <hyperlink ref="O587" r:id="rId105" xr:uid="{2BF299A1-2AC7-4062-8807-7F1D78896BE2}"/>
    <hyperlink ref="O593" r:id="rId106" xr:uid="{C07CC6CD-D474-4503-A8D9-C03AF08C217F}"/>
    <hyperlink ref="O647" r:id="rId107" xr:uid="{16A080EC-81D4-455C-94DB-041CCC5C6722}"/>
    <hyperlink ref="O679" r:id="rId108" display="https://gcc02.safelinks.protection.outlook.com/?url=https%3A%2F%2Fbit.ly%2F3nwYasQ&amp;data=04%7C01%7Cthu-mai.ho-kim%40state.mn.us%7Ce2bc217e96a24e7552d508d977c5c96f%7Ceb14b04624c445198f26b89c2159828c%7C0%7C0%7C637672513635843188%7CUnknown%7CTWFpbGZsb3d8eyJWIjoiMC4wLjAwMDAiLCJQIjoiV2luMzIiLCJBTiI6Ik1haWwiLCJXVCI6Mn0%3D%7C1000&amp;sdata=bsfNQBW7mPz399EA1m9QF3czZ%2FRrMCPr4t8fJORhvAI%3D&amp;reserved=0" xr:uid="{8DD4664F-17AC-41D1-979B-49019455C8C0}"/>
    <hyperlink ref="O697" r:id="rId109" xr:uid="{FC9563C1-50D3-45C9-B7A3-15D759A27B46}"/>
    <hyperlink ref="O724" r:id="rId110" xr:uid="{55F2BC5D-1C28-47C3-8504-AB351325F579}"/>
    <hyperlink ref="O592" r:id="rId111" xr:uid="{166B1ED1-5FE5-4172-9EF7-5C3BF50FE3E2}"/>
    <hyperlink ref="O723" r:id="rId112" xr:uid="{501F7950-7FC6-4AF1-B807-2D84B984D2D1}"/>
    <hyperlink ref="O725" r:id="rId113" xr:uid="{D43D1933-F4C6-46F3-9FB7-7ABA513B3A8A}"/>
    <hyperlink ref="O730" r:id="rId114" location="cxrecs_s" xr:uid="{B1A321D4-FFAF-4B21-91DA-6E5C916E4267}"/>
    <hyperlink ref="O731" r:id="rId115" xr:uid="{C8729293-F453-4A81-AEFE-222706F81016}"/>
    <hyperlink ref="O729" r:id="rId116" xr:uid="{97576A3F-1370-4BC9-9A5B-8F20CAE9617F}"/>
    <hyperlink ref="O746" r:id="rId117" xr:uid="{F6F0909E-14F4-47A6-9F3E-8FFE68959458}"/>
    <hyperlink ref="O749" r:id="rId118" xr:uid="{02A9F894-6A75-4B21-92A0-D9F6FF08EE58}"/>
    <hyperlink ref="O713" r:id="rId119" xr:uid="{96AD03FB-CD6D-4639-9677-6753E69AF523}"/>
    <hyperlink ref="O638" r:id="rId120" xr:uid="{93C371A0-39AC-4E86-8103-A9359E0510EE}"/>
    <hyperlink ref="O761" r:id="rId121" xr:uid="{057B77C7-553B-4214-9230-D206E8024B38}"/>
    <hyperlink ref="O803" r:id="rId122" xr:uid="{BCE287F1-F707-4867-8E51-71356D674D03}"/>
    <hyperlink ref="O814" r:id="rId123" xr:uid="{CD636852-B838-4A76-B83A-A120A843DC24}"/>
    <hyperlink ref="O794" r:id="rId124" xr:uid="{5C01F4D2-BFD7-42ED-87CF-41D80E8C5F7C}"/>
    <hyperlink ref="O799" r:id="rId125" xr:uid="{ED808737-0572-429B-9C40-0CD462B70323}"/>
    <hyperlink ref="O806" r:id="rId126" xr:uid="{017024EA-CDE8-4ADA-8E9B-883C5D0B8EF8}"/>
    <hyperlink ref="O821" r:id="rId127" xr:uid="{32204455-7D21-496B-A5AC-01DFA5C6B7C8}"/>
    <hyperlink ref="O809" r:id="rId128" xr:uid="{482EB764-9FC7-4C88-A8FB-BA741E21A5BE}"/>
    <hyperlink ref="O870" r:id="rId129" xr:uid="{D51FAC93-3780-4A39-B93C-654FF8A22415}"/>
    <hyperlink ref="O861" r:id="rId130" xr:uid="{DDF45FA6-1A1B-44CB-9677-AB834665CD72}"/>
    <hyperlink ref="O868" r:id="rId131" xr:uid="{664CE741-7B63-4A38-B57C-561F71F52D93}"/>
    <hyperlink ref="O894" r:id="rId132" xr:uid="{1A82AD56-E52C-426E-A013-06F544C8E949}"/>
    <hyperlink ref="O897" r:id="rId133" xr:uid="{187E69D3-7182-4BEE-BE70-5C427958BE38}"/>
    <hyperlink ref="O912" r:id="rId134" xr:uid="{0FC1B60F-C45F-4902-AE6C-104D74B6FAE0}"/>
    <hyperlink ref="O913" r:id="rId135" xr:uid="{43C7D8A1-7EDD-4215-84FB-395C224D9CD9}"/>
    <hyperlink ref="O890" r:id="rId136" xr:uid="{5910D675-6746-4672-AA9D-D02F92D995D4}"/>
    <hyperlink ref="O891" r:id="rId137" xr:uid="{33AE453B-EC9F-4A18-A997-C6CD8960D97E}"/>
    <hyperlink ref="O922" r:id="rId138" xr:uid="{26E670F5-50BC-4C82-BCC4-F6365D43B9E1}"/>
    <hyperlink ref="O924" r:id="rId139" xr:uid="{0B9C610D-715C-4891-B222-0A38B1308AF2}"/>
    <hyperlink ref="O925" r:id="rId140" xr:uid="{977CE7A9-4F48-4BBD-8AD9-87AE3A3D6EF1}"/>
    <hyperlink ref="O936" r:id="rId141" xr:uid="{12A713BD-8767-4154-8B22-725AD5086A21}"/>
    <hyperlink ref="O958" r:id="rId142" xr:uid="{6273DCBE-CCA6-46AB-A2BD-1D2694BED751}"/>
    <hyperlink ref="O933" r:id="rId143" xr:uid="{05A5CF9A-C8AC-4EA0-BF6D-D15B75EBD990}"/>
    <hyperlink ref="O905" r:id="rId144" xr:uid="{4D3A5E7C-06FA-44C7-8841-2735BE9EB8C1}"/>
    <hyperlink ref="O779" r:id="rId145" xr:uid="{D38632AF-6A44-451F-8031-6215C0FAB4B5}"/>
    <hyperlink ref="O797" r:id="rId146" xr:uid="{B5056A41-9F30-4203-883E-C2114FA59F3D}"/>
    <hyperlink ref="O960" r:id="rId147" xr:uid="{893884FF-7026-437D-8EA4-FEC24FC8C998}"/>
    <hyperlink ref="O1003" r:id="rId148" xr:uid="{DDE5BD4D-447B-4760-8520-A098F3064876}"/>
    <hyperlink ref="O1011" r:id="rId149" xr:uid="{A97332AF-307A-41F4-BE96-809D5DA9E59A}"/>
    <hyperlink ref="O1028" r:id="rId150" xr:uid="{1FE0D717-F983-4611-BE09-6D9D7EB4CBE1}"/>
    <hyperlink ref="O1059" r:id="rId151" xr:uid="{2A43C908-5984-46CF-B561-0657DB483F1F}"/>
    <hyperlink ref="O1067" r:id="rId152" xr:uid="{20C073E8-9705-470F-A290-2A272E8467D5}"/>
    <hyperlink ref="O1087" r:id="rId153" xr:uid="{7E84BB49-6225-4548-9066-9D5251902511}"/>
  </hyperlinks>
  <pageMargins left="0.7" right="0.7" top="0.75" bottom="0.75" header="0.3" footer="0.3"/>
  <pageSetup orientation="portrait" r:id="rId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37"/>
  <sheetViews>
    <sheetView topLeftCell="A34" workbookViewId="0">
      <selection activeCell="A43" sqref="A43"/>
    </sheetView>
  </sheetViews>
  <sheetFormatPr defaultRowHeight="15" x14ac:dyDescent="0.25"/>
  <cols>
    <col min="1" max="1" width="11.28515625" style="70" customWidth="1"/>
    <col min="2" max="2" width="9.5703125" style="46" bestFit="1" customWidth="1"/>
    <col min="3" max="3" width="13.7109375" style="46" customWidth="1"/>
  </cols>
  <sheetData>
    <row r="1" spans="1:3" x14ac:dyDescent="0.25">
      <c r="A1" s="62" t="s">
        <v>4</v>
      </c>
      <c r="B1" s="63" t="s">
        <v>21</v>
      </c>
      <c r="C1" s="63" t="s">
        <v>5</v>
      </c>
    </row>
    <row r="2" spans="1:3" x14ac:dyDescent="0.25">
      <c r="A2" s="45" t="s">
        <v>315</v>
      </c>
      <c r="B2" s="46" t="s">
        <v>71</v>
      </c>
      <c r="C2" s="54" t="s">
        <v>25</v>
      </c>
    </row>
    <row r="3" spans="1:3" x14ac:dyDescent="0.25">
      <c r="A3" s="45" t="s">
        <v>290</v>
      </c>
      <c r="B3" s="46" t="s">
        <v>71</v>
      </c>
      <c r="C3" s="54" t="s">
        <v>25</v>
      </c>
    </row>
    <row r="4" spans="1:3" x14ac:dyDescent="0.25">
      <c r="A4" s="57" t="s">
        <v>2195</v>
      </c>
      <c r="B4" t="s">
        <v>71</v>
      </c>
      <c r="C4" s="54" t="s">
        <v>25</v>
      </c>
    </row>
    <row r="5" spans="1:3" x14ac:dyDescent="0.25">
      <c r="A5" s="45" t="s">
        <v>292</v>
      </c>
      <c r="B5" s="46" t="s">
        <v>71</v>
      </c>
      <c r="C5" s="54" t="s">
        <v>25</v>
      </c>
    </row>
    <row r="6" spans="1:3" x14ac:dyDescent="0.25">
      <c r="A6" s="45" t="s">
        <v>225</v>
      </c>
      <c r="B6" s="46" t="s">
        <v>71</v>
      </c>
      <c r="C6" s="54" t="s">
        <v>25</v>
      </c>
    </row>
    <row r="7" spans="1:3" x14ac:dyDescent="0.25">
      <c r="A7" s="58" t="s">
        <v>93</v>
      </c>
      <c r="B7" s="59" t="s">
        <v>71</v>
      </c>
      <c r="C7" s="54" t="s">
        <v>25</v>
      </c>
    </row>
    <row r="8" spans="1:3" x14ac:dyDescent="0.25">
      <c r="A8" s="45" t="s">
        <v>317</v>
      </c>
      <c r="B8" s="46" t="s">
        <v>71</v>
      </c>
      <c r="C8" s="54" t="s">
        <v>25</v>
      </c>
    </row>
    <row r="9" spans="1:3" x14ac:dyDescent="0.25">
      <c r="A9" s="45" t="s">
        <v>126</v>
      </c>
      <c r="B9" s="46" t="s">
        <v>71</v>
      </c>
      <c r="C9" s="54" t="s">
        <v>25</v>
      </c>
    </row>
    <row r="10" spans="1:3" x14ac:dyDescent="0.25">
      <c r="A10" s="45" t="s">
        <v>69</v>
      </c>
      <c r="B10" s="46" t="s">
        <v>71</v>
      </c>
      <c r="C10" s="54" t="s">
        <v>25</v>
      </c>
    </row>
    <row r="11" spans="1:3" x14ac:dyDescent="0.25">
      <c r="A11" s="57" t="s">
        <v>2197</v>
      </c>
      <c r="B11" t="s">
        <v>71</v>
      </c>
      <c r="C11" s="54" t="s">
        <v>25</v>
      </c>
    </row>
    <row r="12" spans="1:3" x14ac:dyDescent="0.25">
      <c r="A12" s="45" t="s">
        <v>368</v>
      </c>
      <c r="B12" s="46" t="s">
        <v>71</v>
      </c>
      <c r="C12" s="54" t="s">
        <v>25</v>
      </c>
    </row>
    <row r="13" spans="1:3" x14ac:dyDescent="0.25">
      <c r="A13" s="45" t="s">
        <v>142</v>
      </c>
      <c r="B13" s="46" t="s">
        <v>71</v>
      </c>
      <c r="C13" s="54" t="s">
        <v>25</v>
      </c>
    </row>
    <row r="14" spans="1:3" x14ac:dyDescent="0.25">
      <c r="A14" s="45" t="s">
        <v>173</v>
      </c>
      <c r="B14" s="46" t="s">
        <v>71</v>
      </c>
      <c r="C14" s="54" t="s">
        <v>25</v>
      </c>
    </row>
    <row r="15" spans="1:3" x14ac:dyDescent="0.25">
      <c r="A15" s="45" t="s">
        <v>244</v>
      </c>
      <c r="B15" s="46" t="s">
        <v>71</v>
      </c>
      <c r="C15" s="54" t="s">
        <v>25</v>
      </c>
    </row>
    <row r="16" spans="1:3" x14ac:dyDescent="0.25">
      <c r="A16" s="45" t="s">
        <v>254</v>
      </c>
      <c r="B16" s="46" t="s">
        <v>71</v>
      </c>
      <c r="C16" s="54" t="s">
        <v>25</v>
      </c>
    </row>
    <row r="17" spans="1:3" x14ac:dyDescent="0.25">
      <c r="A17" s="45" t="s">
        <v>135</v>
      </c>
      <c r="B17" s="46" t="s">
        <v>71</v>
      </c>
      <c r="C17" s="54" t="s">
        <v>25</v>
      </c>
    </row>
    <row r="18" spans="1:3" x14ac:dyDescent="0.25">
      <c r="A18" s="45" t="s">
        <v>459</v>
      </c>
      <c r="B18" s="46" t="s">
        <v>71</v>
      </c>
      <c r="C18" s="54" t="s">
        <v>25</v>
      </c>
    </row>
    <row r="19" spans="1:3" x14ac:dyDescent="0.25">
      <c r="A19" s="45" t="s">
        <v>112</v>
      </c>
      <c r="B19" s="46" t="s">
        <v>71</v>
      </c>
      <c r="C19" s="54" t="s">
        <v>25</v>
      </c>
    </row>
    <row r="20" spans="1:3" x14ac:dyDescent="0.25">
      <c r="A20" s="45" t="s">
        <v>131</v>
      </c>
      <c r="B20" s="46" t="s">
        <v>71</v>
      </c>
      <c r="C20" s="54" t="s">
        <v>25</v>
      </c>
    </row>
    <row r="21" spans="1:3" x14ac:dyDescent="0.25">
      <c r="A21" s="45" t="s">
        <v>256</v>
      </c>
      <c r="B21" s="46" t="s">
        <v>71</v>
      </c>
      <c r="C21" s="54" t="s">
        <v>25</v>
      </c>
    </row>
    <row r="22" spans="1:3" x14ac:dyDescent="0.25">
      <c r="A22" s="45" t="s">
        <v>332</v>
      </c>
      <c r="B22" s="46" t="s">
        <v>71</v>
      </c>
      <c r="C22" s="54" t="s">
        <v>25</v>
      </c>
    </row>
    <row r="23" spans="1:3" x14ac:dyDescent="0.25">
      <c r="A23" s="45" t="s">
        <v>226</v>
      </c>
      <c r="B23" s="46" t="s">
        <v>71</v>
      </c>
      <c r="C23" s="54" t="s">
        <v>25</v>
      </c>
    </row>
    <row r="24" spans="1:3" x14ac:dyDescent="0.25">
      <c r="A24" s="58" t="s">
        <v>91</v>
      </c>
      <c r="B24" s="46" t="s">
        <v>71</v>
      </c>
      <c r="C24" s="54" t="s">
        <v>25</v>
      </c>
    </row>
    <row r="25" spans="1:3" x14ac:dyDescent="0.25">
      <c r="A25" s="66" t="s">
        <v>72</v>
      </c>
      <c r="B25" s="46" t="s">
        <v>71</v>
      </c>
      <c r="C25" s="54" t="s">
        <v>25</v>
      </c>
    </row>
    <row r="26" spans="1:3" x14ac:dyDescent="0.25">
      <c r="A26" s="66" t="s">
        <v>894</v>
      </c>
      <c r="B26" s="46" t="s">
        <v>71</v>
      </c>
      <c r="C26" s="54" t="s">
        <v>25</v>
      </c>
    </row>
    <row r="27" spans="1:3" x14ac:dyDescent="0.25">
      <c r="A27" s="57" t="s">
        <v>1869</v>
      </c>
      <c r="B27" t="s">
        <v>71</v>
      </c>
      <c r="C27" s="54" t="s">
        <v>25</v>
      </c>
    </row>
    <row r="28" spans="1:3" x14ac:dyDescent="0.25">
      <c r="A28" s="66" t="s">
        <v>371</v>
      </c>
      <c r="B28" s="46" t="s">
        <v>71</v>
      </c>
      <c r="C28" s="54" t="s">
        <v>25</v>
      </c>
    </row>
    <row r="29" spans="1:3" x14ac:dyDescent="0.25">
      <c r="A29" s="57" t="s">
        <v>2204</v>
      </c>
      <c r="B29" t="s">
        <v>71</v>
      </c>
      <c r="C29" s="54" t="s">
        <v>25</v>
      </c>
    </row>
    <row r="30" spans="1:3" x14ac:dyDescent="0.25">
      <c r="A30" s="66" t="s">
        <v>314</v>
      </c>
      <c r="B30" s="46" t="s">
        <v>71</v>
      </c>
      <c r="C30" s="54" t="s">
        <v>25</v>
      </c>
    </row>
    <row r="31" spans="1:3" x14ac:dyDescent="0.25">
      <c r="A31" s="66" t="s">
        <v>255</v>
      </c>
      <c r="B31" s="46" t="s">
        <v>71</v>
      </c>
      <c r="C31" s="54" t="s">
        <v>25</v>
      </c>
    </row>
    <row r="32" spans="1:3" x14ac:dyDescent="0.25">
      <c r="A32" s="66" t="s">
        <v>231</v>
      </c>
      <c r="B32" s="46" t="s">
        <v>71</v>
      </c>
      <c r="C32" s="54" t="s">
        <v>25</v>
      </c>
    </row>
    <row r="33" spans="1:3" x14ac:dyDescent="0.25">
      <c r="A33" s="57" t="s">
        <v>2206</v>
      </c>
      <c r="B33" t="s">
        <v>71</v>
      </c>
      <c r="C33" s="54" t="s">
        <v>25</v>
      </c>
    </row>
    <row r="34" spans="1:3" x14ac:dyDescent="0.25">
      <c r="A34" s="45" t="s">
        <v>154</v>
      </c>
      <c r="B34" s="46" t="s">
        <v>29</v>
      </c>
      <c r="C34" s="54" t="s">
        <v>25</v>
      </c>
    </row>
    <row r="35" spans="1:3" x14ac:dyDescent="0.25">
      <c r="A35" s="45" t="s">
        <v>212</v>
      </c>
      <c r="B35" s="46" t="s">
        <v>29</v>
      </c>
      <c r="C35" s="54" t="s">
        <v>25</v>
      </c>
    </row>
    <row r="36" spans="1:3" x14ac:dyDescent="0.25">
      <c r="A36" s="45" t="s">
        <v>59</v>
      </c>
      <c r="B36" s="46" t="s">
        <v>29</v>
      </c>
      <c r="C36" s="54" t="s">
        <v>25</v>
      </c>
    </row>
    <row r="37" spans="1:3" x14ac:dyDescent="0.25">
      <c r="A37" s="45" t="s">
        <v>24</v>
      </c>
      <c r="B37" s="46" t="s">
        <v>29</v>
      </c>
      <c r="C37" s="54" t="s">
        <v>25</v>
      </c>
    </row>
    <row r="38" spans="1:3" x14ac:dyDescent="0.25">
      <c r="A38" s="45" t="s">
        <v>84</v>
      </c>
      <c r="B38" s="46" t="s">
        <v>29</v>
      </c>
      <c r="C38" s="54" t="s">
        <v>25</v>
      </c>
    </row>
    <row r="39" spans="1:3" x14ac:dyDescent="0.25">
      <c r="A39" s="45" t="s">
        <v>203</v>
      </c>
      <c r="B39" s="46" t="s">
        <v>29</v>
      </c>
      <c r="C39" s="54" t="s">
        <v>25</v>
      </c>
    </row>
    <row r="40" spans="1:3" x14ac:dyDescent="0.25">
      <c r="A40" s="66" t="s">
        <v>219</v>
      </c>
      <c r="B40" s="46" t="s">
        <v>29</v>
      </c>
      <c r="C40" s="54" t="s">
        <v>25</v>
      </c>
    </row>
    <row r="41" spans="1:3" x14ac:dyDescent="0.25">
      <c r="A41" s="45" t="s">
        <v>396</v>
      </c>
      <c r="B41" s="46" t="s">
        <v>65</v>
      </c>
      <c r="C41" s="54" t="s">
        <v>25</v>
      </c>
    </row>
    <row r="42" spans="1:3" x14ac:dyDescent="0.25">
      <c r="A42" s="45" t="s">
        <v>162</v>
      </c>
      <c r="B42" s="54" t="s">
        <v>65</v>
      </c>
      <c r="C42" s="54" t="s">
        <v>25</v>
      </c>
    </row>
    <row r="43" spans="1:3" x14ac:dyDescent="0.25">
      <c r="A43" s="45" t="s">
        <v>62</v>
      </c>
      <c r="B43" s="54" t="s">
        <v>65</v>
      </c>
      <c r="C43" s="54" t="s">
        <v>25</v>
      </c>
    </row>
    <row r="44" spans="1:3" x14ac:dyDescent="0.25">
      <c r="A44" s="57" t="s">
        <v>1818</v>
      </c>
      <c r="B44" t="s">
        <v>65</v>
      </c>
      <c r="C44" s="54" t="s">
        <v>25</v>
      </c>
    </row>
    <row r="45" spans="1:3" x14ac:dyDescent="0.25">
      <c r="A45" s="57" t="s">
        <v>2196</v>
      </c>
      <c r="B45" t="s">
        <v>65</v>
      </c>
      <c r="C45" s="54" t="s">
        <v>25</v>
      </c>
    </row>
    <row r="46" spans="1:3" x14ac:dyDescent="0.25">
      <c r="A46" s="57" t="s">
        <v>2198</v>
      </c>
      <c r="B46" t="s">
        <v>65</v>
      </c>
      <c r="C46" s="54" t="s">
        <v>25</v>
      </c>
    </row>
    <row r="47" spans="1:3" x14ac:dyDescent="0.25">
      <c r="A47" s="45" t="s">
        <v>146</v>
      </c>
      <c r="B47" s="54" t="s">
        <v>65</v>
      </c>
      <c r="C47" s="54" t="s">
        <v>25</v>
      </c>
    </row>
    <row r="48" spans="1:3" x14ac:dyDescent="0.25">
      <c r="A48" s="57" t="s">
        <v>2199</v>
      </c>
      <c r="B48" t="s">
        <v>65</v>
      </c>
      <c r="C48" s="54" t="s">
        <v>25</v>
      </c>
    </row>
    <row r="49" spans="1:3" x14ac:dyDescent="0.25">
      <c r="A49" s="45" t="s">
        <v>576</v>
      </c>
      <c r="B49" s="54" t="s">
        <v>65</v>
      </c>
      <c r="C49" s="54" t="s">
        <v>25</v>
      </c>
    </row>
    <row r="50" spans="1:3" x14ac:dyDescent="0.25">
      <c r="A50" s="45" t="s">
        <v>252</v>
      </c>
      <c r="B50" s="54" t="s">
        <v>65</v>
      </c>
      <c r="C50" s="54" t="s">
        <v>25</v>
      </c>
    </row>
    <row r="51" spans="1:3" x14ac:dyDescent="0.25">
      <c r="A51" s="57" t="s">
        <v>2200</v>
      </c>
      <c r="B51" t="s">
        <v>65</v>
      </c>
      <c r="C51" s="54" t="s">
        <v>25</v>
      </c>
    </row>
    <row r="52" spans="1:3" x14ac:dyDescent="0.25">
      <c r="A52" s="57" t="s">
        <v>2202</v>
      </c>
      <c r="B52" t="s">
        <v>65</v>
      </c>
      <c r="C52" s="54" t="s">
        <v>25</v>
      </c>
    </row>
    <row r="53" spans="1:3" x14ac:dyDescent="0.25">
      <c r="A53" s="57" t="s">
        <v>293</v>
      </c>
      <c r="B53" t="s">
        <v>65</v>
      </c>
      <c r="C53" s="54" t="s">
        <v>25</v>
      </c>
    </row>
    <row r="54" spans="1:3" x14ac:dyDescent="0.25">
      <c r="A54" s="57" t="s">
        <v>1951</v>
      </c>
      <c r="B54" t="s">
        <v>65</v>
      </c>
      <c r="C54" s="54" t="s">
        <v>25</v>
      </c>
    </row>
    <row r="55" spans="1:3" x14ac:dyDescent="0.25">
      <c r="A55" s="45" t="s">
        <v>120</v>
      </c>
      <c r="B55" s="54" t="s">
        <v>65</v>
      </c>
      <c r="C55" s="54" t="s">
        <v>25</v>
      </c>
    </row>
    <row r="56" spans="1:3" x14ac:dyDescent="0.25">
      <c r="A56" s="45" t="s">
        <v>310</v>
      </c>
      <c r="B56" s="54" t="s">
        <v>65</v>
      </c>
      <c r="C56" s="54" t="s">
        <v>25</v>
      </c>
    </row>
    <row r="57" spans="1:3" x14ac:dyDescent="0.25">
      <c r="A57" s="45" t="s">
        <v>325</v>
      </c>
      <c r="B57" s="54" t="s">
        <v>65</v>
      </c>
      <c r="C57" s="54" t="s">
        <v>25</v>
      </c>
    </row>
    <row r="58" spans="1:3" x14ac:dyDescent="0.25">
      <c r="A58" s="45" t="s">
        <v>458</v>
      </c>
      <c r="B58" s="54" t="s">
        <v>65</v>
      </c>
      <c r="C58" s="54" t="s">
        <v>25</v>
      </c>
    </row>
    <row r="59" spans="1:3" x14ac:dyDescent="0.25">
      <c r="A59" s="66" t="s">
        <v>76</v>
      </c>
      <c r="B59" s="54" t="s">
        <v>65</v>
      </c>
      <c r="C59" s="54" t="s">
        <v>25</v>
      </c>
    </row>
    <row r="60" spans="1:3" x14ac:dyDescent="0.25">
      <c r="A60" s="45" t="s">
        <v>95</v>
      </c>
      <c r="B60" s="46" t="s">
        <v>58</v>
      </c>
      <c r="C60" s="54" t="s">
        <v>25</v>
      </c>
    </row>
    <row r="61" spans="1:3" x14ac:dyDescent="0.25">
      <c r="A61" s="45" t="s">
        <v>264</v>
      </c>
      <c r="B61" s="46" t="s">
        <v>58</v>
      </c>
      <c r="C61" s="54" t="s">
        <v>25</v>
      </c>
    </row>
    <row r="62" spans="1:3" x14ac:dyDescent="0.25">
      <c r="A62" s="45" t="s">
        <v>267</v>
      </c>
      <c r="B62" s="46" t="s">
        <v>58</v>
      </c>
      <c r="C62" s="54" t="s">
        <v>25</v>
      </c>
    </row>
    <row r="63" spans="1:3" x14ac:dyDescent="0.25">
      <c r="A63" s="45" t="s">
        <v>218</v>
      </c>
      <c r="B63" s="46" t="s">
        <v>58</v>
      </c>
      <c r="C63" s="54" t="s">
        <v>25</v>
      </c>
    </row>
    <row r="64" spans="1:3" x14ac:dyDescent="0.25">
      <c r="A64" s="45" t="s">
        <v>195</v>
      </c>
      <c r="B64" s="46" t="s">
        <v>58</v>
      </c>
      <c r="C64" s="54" t="s">
        <v>25</v>
      </c>
    </row>
    <row r="65" spans="1:3" x14ac:dyDescent="0.25">
      <c r="A65" s="45" t="s">
        <v>97</v>
      </c>
      <c r="B65" s="46" t="s">
        <v>58</v>
      </c>
      <c r="C65" s="54" t="s">
        <v>25</v>
      </c>
    </row>
    <row r="66" spans="1:3" x14ac:dyDescent="0.25">
      <c r="A66" s="45" t="s">
        <v>108</v>
      </c>
      <c r="B66" s="46" t="s">
        <v>58</v>
      </c>
      <c r="C66" s="54" t="s">
        <v>25</v>
      </c>
    </row>
    <row r="67" spans="1:3" x14ac:dyDescent="0.25">
      <c r="A67" s="45" t="s">
        <v>123</v>
      </c>
      <c r="B67" s="46" t="s">
        <v>58</v>
      </c>
      <c r="C67" s="54" t="s">
        <v>25</v>
      </c>
    </row>
    <row r="68" spans="1:3" x14ac:dyDescent="0.25">
      <c r="A68" s="45" t="s">
        <v>338</v>
      </c>
      <c r="B68" s="46" t="s">
        <v>58</v>
      </c>
      <c r="C68" s="54" t="s">
        <v>25</v>
      </c>
    </row>
    <row r="69" spans="1:3" x14ac:dyDescent="0.25">
      <c r="A69" s="45" t="s">
        <v>164</v>
      </c>
      <c r="B69" s="46" t="s">
        <v>58</v>
      </c>
      <c r="C69" s="54" t="s">
        <v>25</v>
      </c>
    </row>
    <row r="70" spans="1:3" x14ac:dyDescent="0.25">
      <c r="A70" s="45" t="s">
        <v>235</v>
      </c>
      <c r="B70" s="46" t="s">
        <v>58</v>
      </c>
      <c r="C70" s="54" t="s">
        <v>25</v>
      </c>
    </row>
    <row r="71" spans="1:3" x14ac:dyDescent="0.25">
      <c r="A71" s="65" t="s">
        <v>2201</v>
      </c>
      <c r="B71" t="s">
        <v>58</v>
      </c>
      <c r="C71" s="54" t="s">
        <v>25</v>
      </c>
    </row>
    <row r="72" spans="1:3" x14ac:dyDescent="0.25">
      <c r="A72" s="45" t="s">
        <v>294</v>
      </c>
      <c r="B72" s="46" t="s">
        <v>58</v>
      </c>
      <c r="C72" s="54" t="s">
        <v>25</v>
      </c>
    </row>
    <row r="73" spans="1:3" x14ac:dyDescent="0.25">
      <c r="A73" s="67" t="s">
        <v>277</v>
      </c>
      <c r="B73" s="46" t="s">
        <v>58</v>
      </c>
      <c r="C73" s="54" t="s">
        <v>25</v>
      </c>
    </row>
    <row r="74" spans="1:3" x14ac:dyDescent="0.25">
      <c r="A74" s="68" t="s">
        <v>80</v>
      </c>
      <c r="B74" s="46" t="s">
        <v>58</v>
      </c>
      <c r="C74" s="54" t="s">
        <v>25</v>
      </c>
    </row>
    <row r="75" spans="1:3" x14ac:dyDescent="0.25">
      <c r="A75" s="68" t="s">
        <v>186</v>
      </c>
      <c r="B75" s="46" t="s">
        <v>58</v>
      </c>
      <c r="C75" s="54" t="s">
        <v>25</v>
      </c>
    </row>
    <row r="76" spans="1:3" x14ac:dyDescent="0.25">
      <c r="A76" s="68" t="s">
        <v>78</v>
      </c>
      <c r="B76" s="46" t="s">
        <v>58</v>
      </c>
      <c r="C76" s="54" t="s">
        <v>25</v>
      </c>
    </row>
    <row r="77" spans="1:3" x14ac:dyDescent="0.25">
      <c r="A77" s="68" t="s">
        <v>229</v>
      </c>
      <c r="B77" s="46" t="s">
        <v>58</v>
      </c>
      <c r="C77" s="54" t="s">
        <v>25</v>
      </c>
    </row>
    <row r="78" spans="1:3" x14ac:dyDescent="0.25">
      <c r="A78" s="68" t="s">
        <v>87</v>
      </c>
      <c r="B78" s="46" t="s">
        <v>58</v>
      </c>
      <c r="C78" s="54" t="s">
        <v>25</v>
      </c>
    </row>
    <row r="79" spans="1:3" x14ac:dyDescent="0.25">
      <c r="A79" s="98" t="s">
        <v>98</v>
      </c>
      <c r="B79" s="46" t="s">
        <v>58</v>
      </c>
      <c r="C79" s="54" t="s">
        <v>25</v>
      </c>
    </row>
    <row r="80" spans="1:3" x14ac:dyDescent="0.25">
      <c r="A80" s="99" t="s">
        <v>2203</v>
      </c>
      <c r="B80" t="s">
        <v>58</v>
      </c>
      <c r="C80" s="54" t="s">
        <v>25</v>
      </c>
    </row>
    <row r="81" spans="1:3" x14ac:dyDescent="0.25">
      <c r="A81" s="68" t="s">
        <v>82</v>
      </c>
      <c r="B81" s="46" t="s">
        <v>58</v>
      </c>
      <c r="C81" s="54" t="s">
        <v>25</v>
      </c>
    </row>
    <row r="82" spans="1:3" x14ac:dyDescent="0.25">
      <c r="A82" s="68" t="s">
        <v>221</v>
      </c>
      <c r="B82" s="46" t="s">
        <v>58</v>
      </c>
      <c r="C82" s="54" t="s">
        <v>25</v>
      </c>
    </row>
    <row r="83" spans="1:3" x14ac:dyDescent="0.25">
      <c r="A83" s="68" t="s">
        <v>163</v>
      </c>
      <c r="B83" s="46" t="s">
        <v>58</v>
      </c>
      <c r="C83" s="54" t="s">
        <v>25</v>
      </c>
    </row>
    <row r="84" spans="1:3" x14ac:dyDescent="0.25">
      <c r="A84" s="98" t="s">
        <v>191</v>
      </c>
      <c r="B84" s="46" t="s">
        <v>58</v>
      </c>
      <c r="C84" s="54" t="s">
        <v>25</v>
      </c>
    </row>
    <row r="85" spans="1:3" x14ac:dyDescent="0.25">
      <c r="A85" s="67" t="s">
        <v>56</v>
      </c>
      <c r="B85" s="46" t="s">
        <v>58</v>
      </c>
      <c r="C85" s="54" t="s">
        <v>25</v>
      </c>
    </row>
    <row r="86" spans="1:3" x14ac:dyDescent="0.25">
      <c r="A86" s="68" t="s">
        <v>177</v>
      </c>
      <c r="B86" s="46" t="s">
        <v>58</v>
      </c>
      <c r="C86" s="54" t="s">
        <v>25</v>
      </c>
    </row>
    <row r="87" spans="1:3" x14ac:dyDescent="0.25">
      <c r="A87" s="100" t="s">
        <v>2205</v>
      </c>
      <c r="B87" t="s">
        <v>58</v>
      </c>
      <c r="C87" s="54" t="s">
        <v>25</v>
      </c>
    </row>
    <row r="88" spans="1:3" x14ac:dyDescent="0.25">
      <c r="A88" s="68" t="s">
        <v>233</v>
      </c>
      <c r="B88" s="46" t="s">
        <v>58</v>
      </c>
      <c r="C88" s="54" t="s">
        <v>25</v>
      </c>
    </row>
    <row r="89" spans="1:3" x14ac:dyDescent="0.25">
      <c r="A89" s="69"/>
      <c r="B89"/>
      <c r="C89"/>
    </row>
    <row r="90" spans="1:3" x14ac:dyDescent="0.25">
      <c r="A90" s="69"/>
      <c r="B90"/>
      <c r="C90"/>
    </row>
    <row r="91" spans="1:3" x14ac:dyDescent="0.25">
      <c r="A91" s="69"/>
      <c r="B91"/>
      <c r="C91"/>
    </row>
    <row r="92" spans="1:3" x14ac:dyDescent="0.25">
      <c r="A92" s="69"/>
      <c r="B92"/>
      <c r="C92"/>
    </row>
    <row r="93" spans="1:3" x14ac:dyDescent="0.25">
      <c r="A93" s="69"/>
      <c r="B93"/>
      <c r="C93"/>
    </row>
    <row r="94" spans="1:3" x14ac:dyDescent="0.25">
      <c r="A94" s="69"/>
      <c r="B94"/>
      <c r="C94"/>
    </row>
    <row r="95" spans="1:3" x14ac:dyDescent="0.25">
      <c r="A95" s="69"/>
      <c r="B95"/>
      <c r="C95"/>
    </row>
    <row r="96" spans="1:3" x14ac:dyDescent="0.25">
      <c r="A96" s="69"/>
      <c r="B96"/>
      <c r="C96"/>
    </row>
    <row r="97" spans="1:3" x14ac:dyDescent="0.25">
      <c r="A97" s="69"/>
      <c r="B97"/>
      <c r="C97"/>
    </row>
    <row r="98" spans="1:3" x14ac:dyDescent="0.25">
      <c r="A98" s="69"/>
      <c r="B98"/>
      <c r="C98"/>
    </row>
    <row r="99" spans="1:3" x14ac:dyDescent="0.25">
      <c r="A99" s="69"/>
      <c r="B99"/>
      <c r="C99"/>
    </row>
    <row r="100" spans="1:3" x14ac:dyDescent="0.25">
      <c r="A100" s="69"/>
      <c r="B100"/>
      <c r="C100"/>
    </row>
    <row r="101" spans="1:3" x14ac:dyDescent="0.25">
      <c r="A101" s="69"/>
      <c r="B101"/>
      <c r="C101"/>
    </row>
    <row r="102" spans="1:3" x14ac:dyDescent="0.25">
      <c r="A102" s="69"/>
      <c r="B102"/>
      <c r="C102"/>
    </row>
    <row r="103" spans="1:3" x14ac:dyDescent="0.25">
      <c r="A103" s="69"/>
      <c r="B103"/>
      <c r="C103"/>
    </row>
    <row r="104" spans="1:3" x14ac:dyDescent="0.25">
      <c r="A104" s="69"/>
      <c r="B104"/>
      <c r="C104"/>
    </row>
    <row r="105" spans="1:3" x14ac:dyDescent="0.25">
      <c r="A105" s="69"/>
      <c r="B105"/>
      <c r="C105"/>
    </row>
    <row r="106" spans="1:3" x14ac:dyDescent="0.25">
      <c r="A106" s="69"/>
      <c r="B106"/>
      <c r="C106"/>
    </row>
    <row r="107" spans="1:3" x14ac:dyDescent="0.25">
      <c r="A107" s="69"/>
      <c r="B107"/>
      <c r="C107"/>
    </row>
    <row r="108" spans="1:3" x14ac:dyDescent="0.25">
      <c r="A108" s="69"/>
      <c r="B108"/>
      <c r="C108"/>
    </row>
    <row r="109" spans="1:3" x14ac:dyDescent="0.25">
      <c r="A109" s="69"/>
      <c r="B109"/>
      <c r="C109"/>
    </row>
    <row r="110" spans="1:3" x14ac:dyDescent="0.25">
      <c r="A110" s="69"/>
      <c r="B110"/>
      <c r="C110"/>
    </row>
    <row r="111" spans="1:3" x14ac:dyDescent="0.25">
      <c r="A111" s="69"/>
      <c r="B111"/>
      <c r="C111"/>
    </row>
    <row r="112" spans="1:3" x14ac:dyDescent="0.25">
      <c r="A112" s="69"/>
      <c r="B112"/>
      <c r="C112"/>
    </row>
    <row r="113" spans="1:3" x14ac:dyDescent="0.25">
      <c r="A113" s="69"/>
      <c r="B113"/>
      <c r="C113"/>
    </row>
    <row r="114" spans="1:3" x14ac:dyDescent="0.25">
      <c r="A114" s="69"/>
      <c r="B114"/>
      <c r="C114"/>
    </row>
    <row r="115" spans="1:3" x14ac:dyDescent="0.25">
      <c r="A115" s="69"/>
      <c r="B115"/>
      <c r="C115"/>
    </row>
    <row r="116" spans="1:3" x14ac:dyDescent="0.25">
      <c r="A116" s="69"/>
      <c r="B116"/>
      <c r="C116"/>
    </row>
    <row r="117" spans="1:3" x14ac:dyDescent="0.25">
      <c r="A117" s="69"/>
      <c r="B117"/>
      <c r="C117"/>
    </row>
    <row r="118" spans="1:3" x14ac:dyDescent="0.25">
      <c r="A118" s="69"/>
      <c r="B118"/>
      <c r="C118"/>
    </row>
    <row r="119" spans="1:3" x14ac:dyDescent="0.25">
      <c r="A119" s="69"/>
      <c r="B119"/>
      <c r="C119"/>
    </row>
    <row r="120" spans="1:3" x14ac:dyDescent="0.25">
      <c r="A120" s="69"/>
      <c r="B120"/>
      <c r="C120"/>
    </row>
    <row r="121" spans="1:3" x14ac:dyDescent="0.25">
      <c r="A121" s="69"/>
      <c r="B121"/>
      <c r="C121"/>
    </row>
    <row r="122" spans="1:3" x14ac:dyDescent="0.25">
      <c r="A122" s="69"/>
      <c r="B122"/>
      <c r="C122"/>
    </row>
    <row r="123" spans="1:3" x14ac:dyDescent="0.25">
      <c r="A123" s="69"/>
      <c r="B123"/>
      <c r="C123"/>
    </row>
    <row r="124" spans="1:3" x14ac:dyDescent="0.25">
      <c r="A124" s="69"/>
      <c r="B124"/>
      <c r="C124"/>
    </row>
    <row r="125" spans="1:3" x14ac:dyDescent="0.25">
      <c r="A125" s="69"/>
      <c r="B125"/>
      <c r="C125"/>
    </row>
    <row r="126" spans="1:3" x14ac:dyDescent="0.25">
      <c r="A126" s="69"/>
      <c r="B126"/>
      <c r="C126"/>
    </row>
    <row r="127" spans="1:3" x14ac:dyDescent="0.25">
      <c r="A127" s="69"/>
      <c r="B127"/>
      <c r="C127"/>
    </row>
    <row r="128" spans="1:3" x14ac:dyDescent="0.25">
      <c r="A128" s="69"/>
      <c r="B128"/>
      <c r="C128"/>
    </row>
    <row r="129" spans="1:3" x14ac:dyDescent="0.25">
      <c r="A129" s="69"/>
      <c r="B129"/>
      <c r="C129"/>
    </row>
    <row r="130" spans="1:3" x14ac:dyDescent="0.25">
      <c r="A130" s="69"/>
      <c r="B130"/>
      <c r="C130"/>
    </row>
    <row r="131" spans="1:3" x14ac:dyDescent="0.25">
      <c r="A131" s="69"/>
      <c r="B131"/>
      <c r="C131"/>
    </row>
    <row r="132" spans="1:3" x14ac:dyDescent="0.25">
      <c r="A132" s="69"/>
      <c r="B132"/>
      <c r="C132"/>
    </row>
    <row r="133" spans="1:3" x14ac:dyDescent="0.25">
      <c r="A133" s="69"/>
      <c r="B133"/>
      <c r="C133"/>
    </row>
    <row r="134" spans="1:3" x14ac:dyDescent="0.25">
      <c r="A134" s="69"/>
      <c r="B134"/>
      <c r="C134"/>
    </row>
    <row r="135" spans="1:3" x14ac:dyDescent="0.25">
      <c r="A135" s="69"/>
      <c r="B135"/>
      <c r="C135"/>
    </row>
    <row r="136" spans="1:3" x14ac:dyDescent="0.25">
      <c r="A136" s="69"/>
      <c r="B136"/>
      <c r="C136"/>
    </row>
    <row r="137" spans="1:3" x14ac:dyDescent="0.25">
      <c r="A137" s="69"/>
      <c r="B137"/>
      <c r="C137"/>
    </row>
    <row r="138" spans="1:3" x14ac:dyDescent="0.25">
      <c r="A138" s="69"/>
      <c r="B138"/>
      <c r="C138"/>
    </row>
    <row r="139" spans="1:3" x14ac:dyDescent="0.25">
      <c r="A139" s="69"/>
      <c r="B139"/>
      <c r="C139"/>
    </row>
    <row r="140" spans="1:3" x14ac:dyDescent="0.25">
      <c r="A140" s="69"/>
      <c r="B140"/>
      <c r="C140"/>
    </row>
    <row r="141" spans="1:3" x14ac:dyDescent="0.25">
      <c r="A141" s="69"/>
      <c r="B141"/>
      <c r="C141"/>
    </row>
    <row r="142" spans="1:3" x14ac:dyDescent="0.25">
      <c r="A142" s="69"/>
      <c r="B142"/>
      <c r="C142"/>
    </row>
    <row r="143" spans="1:3" x14ac:dyDescent="0.25">
      <c r="A143" s="69"/>
      <c r="B143"/>
      <c r="C143"/>
    </row>
    <row r="144" spans="1:3" x14ac:dyDescent="0.25">
      <c r="A144" s="69"/>
      <c r="B144"/>
      <c r="C144"/>
    </row>
    <row r="145" spans="1:3" x14ac:dyDescent="0.25">
      <c r="A145" s="69"/>
      <c r="B145"/>
      <c r="C145"/>
    </row>
    <row r="146" spans="1:3" x14ac:dyDescent="0.25">
      <c r="A146" s="69"/>
      <c r="B146"/>
      <c r="C146"/>
    </row>
    <row r="147" spans="1:3" x14ac:dyDescent="0.25">
      <c r="A147" s="69"/>
      <c r="B147"/>
      <c r="C147"/>
    </row>
    <row r="148" spans="1:3" x14ac:dyDescent="0.25">
      <c r="A148" s="69"/>
      <c r="B148"/>
      <c r="C148"/>
    </row>
    <row r="149" spans="1:3" x14ac:dyDescent="0.25">
      <c r="A149" s="69"/>
      <c r="B149"/>
      <c r="C149"/>
    </row>
    <row r="150" spans="1:3" x14ac:dyDescent="0.25">
      <c r="A150" s="69"/>
      <c r="B150"/>
      <c r="C150"/>
    </row>
    <row r="151" spans="1:3" x14ac:dyDescent="0.25">
      <c r="A151" s="69"/>
      <c r="B151"/>
      <c r="C151"/>
    </row>
    <row r="152" spans="1:3" x14ac:dyDescent="0.25">
      <c r="A152" s="69"/>
      <c r="B152"/>
      <c r="C152"/>
    </row>
    <row r="153" spans="1:3" x14ac:dyDescent="0.25">
      <c r="A153" s="69"/>
      <c r="B153"/>
      <c r="C153"/>
    </row>
    <row r="154" spans="1:3" x14ac:dyDescent="0.25">
      <c r="A154" s="69"/>
      <c r="B154"/>
      <c r="C154"/>
    </row>
    <row r="155" spans="1:3" x14ac:dyDescent="0.25">
      <c r="A155" s="69"/>
      <c r="B155"/>
      <c r="C155"/>
    </row>
    <row r="156" spans="1:3" x14ac:dyDescent="0.25">
      <c r="A156" s="69"/>
      <c r="B156"/>
      <c r="C156"/>
    </row>
    <row r="157" spans="1:3" x14ac:dyDescent="0.25">
      <c r="A157" s="69"/>
      <c r="B157"/>
      <c r="C157"/>
    </row>
    <row r="158" spans="1:3" x14ac:dyDescent="0.25">
      <c r="A158" s="69"/>
      <c r="B158"/>
      <c r="C158"/>
    </row>
    <row r="159" spans="1:3" x14ac:dyDescent="0.25">
      <c r="A159" s="69"/>
      <c r="B159"/>
      <c r="C159"/>
    </row>
    <row r="160" spans="1:3" x14ac:dyDescent="0.25">
      <c r="A160" s="69"/>
      <c r="B160"/>
      <c r="C160"/>
    </row>
    <row r="161" spans="1:3" x14ac:dyDescent="0.25">
      <c r="A161" s="69"/>
      <c r="B161"/>
      <c r="C161"/>
    </row>
    <row r="162" spans="1:3" x14ac:dyDescent="0.25">
      <c r="A162" s="69"/>
      <c r="B162"/>
      <c r="C162"/>
    </row>
    <row r="163" spans="1:3" x14ac:dyDescent="0.25">
      <c r="A163" s="69"/>
      <c r="B163"/>
      <c r="C163"/>
    </row>
    <row r="164" spans="1:3" x14ac:dyDescent="0.25">
      <c r="A164" s="69"/>
      <c r="B164"/>
      <c r="C164"/>
    </row>
    <row r="165" spans="1:3" x14ac:dyDescent="0.25">
      <c r="A165" s="69"/>
      <c r="B165"/>
      <c r="C165"/>
    </row>
    <row r="166" spans="1:3" x14ac:dyDescent="0.25">
      <c r="A166" s="69"/>
      <c r="B166"/>
      <c r="C166"/>
    </row>
    <row r="167" spans="1:3" x14ac:dyDescent="0.25">
      <c r="A167" s="69"/>
      <c r="B167"/>
      <c r="C167"/>
    </row>
    <row r="168" spans="1:3" x14ac:dyDescent="0.25">
      <c r="A168" s="69"/>
      <c r="B168"/>
      <c r="C168"/>
    </row>
    <row r="169" spans="1:3" x14ac:dyDescent="0.25">
      <c r="A169" s="69"/>
      <c r="B169"/>
      <c r="C169"/>
    </row>
    <row r="170" spans="1:3" x14ac:dyDescent="0.25">
      <c r="A170" s="69"/>
      <c r="B170"/>
      <c r="C170"/>
    </row>
    <row r="171" spans="1:3" x14ac:dyDescent="0.25">
      <c r="A171" s="69"/>
      <c r="B171"/>
      <c r="C171"/>
    </row>
    <row r="172" spans="1:3" x14ac:dyDescent="0.25">
      <c r="A172" s="69"/>
      <c r="B172"/>
      <c r="C172"/>
    </row>
    <row r="173" spans="1:3" x14ac:dyDescent="0.25">
      <c r="A173" s="69"/>
      <c r="B173"/>
      <c r="C173"/>
    </row>
    <row r="174" spans="1:3" x14ac:dyDescent="0.25">
      <c r="A174" s="69"/>
      <c r="B174"/>
      <c r="C174"/>
    </row>
    <row r="175" spans="1:3" x14ac:dyDescent="0.25">
      <c r="A175" s="69"/>
      <c r="B175"/>
      <c r="C175"/>
    </row>
    <row r="176" spans="1:3" x14ac:dyDescent="0.25">
      <c r="A176" s="69"/>
      <c r="B176"/>
      <c r="C176"/>
    </row>
    <row r="177" spans="1:3" x14ac:dyDescent="0.25">
      <c r="A177" s="69"/>
      <c r="B177"/>
      <c r="C177"/>
    </row>
    <row r="178" spans="1:3" x14ac:dyDescent="0.25">
      <c r="A178" s="69"/>
      <c r="B178"/>
      <c r="C178"/>
    </row>
    <row r="179" spans="1:3" x14ac:dyDescent="0.25">
      <c r="A179" s="69"/>
      <c r="B179"/>
      <c r="C179"/>
    </row>
    <row r="180" spans="1:3" x14ac:dyDescent="0.25">
      <c r="A180" s="69"/>
      <c r="B180"/>
      <c r="C180"/>
    </row>
    <row r="181" spans="1:3" x14ac:dyDescent="0.25">
      <c r="A181" s="69"/>
      <c r="B181"/>
      <c r="C181"/>
    </row>
    <row r="182" spans="1:3" x14ac:dyDescent="0.25">
      <c r="A182" s="69"/>
      <c r="B182"/>
      <c r="C182"/>
    </row>
    <row r="183" spans="1:3" x14ac:dyDescent="0.25">
      <c r="A183" s="69"/>
      <c r="B183"/>
      <c r="C183"/>
    </row>
    <row r="184" spans="1:3" x14ac:dyDescent="0.25">
      <c r="A184" s="69"/>
      <c r="B184"/>
      <c r="C184"/>
    </row>
    <row r="185" spans="1:3" x14ac:dyDescent="0.25">
      <c r="A185" s="69"/>
      <c r="B185"/>
      <c r="C185"/>
    </row>
    <row r="186" spans="1:3" x14ac:dyDescent="0.25">
      <c r="A186" s="69"/>
      <c r="B186"/>
      <c r="C186"/>
    </row>
    <row r="187" spans="1:3" x14ac:dyDescent="0.25">
      <c r="A187" s="69"/>
      <c r="B187"/>
      <c r="C187"/>
    </row>
    <row r="188" spans="1:3" x14ac:dyDescent="0.25">
      <c r="A188" s="69"/>
      <c r="B188"/>
      <c r="C188"/>
    </row>
    <row r="189" spans="1:3" x14ac:dyDescent="0.25">
      <c r="A189" s="69"/>
      <c r="B189"/>
      <c r="C189"/>
    </row>
    <row r="190" spans="1:3" x14ac:dyDescent="0.25">
      <c r="A190" s="69"/>
      <c r="B190"/>
      <c r="C190"/>
    </row>
    <row r="191" spans="1:3" x14ac:dyDescent="0.25">
      <c r="A191" s="69"/>
      <c r="B191"/>
      <c r="C191"/>
    </row>
    <row r="192" spans="1:3" x14ac:dyDescent="0.25">
      <c r="A192" s="69"/>
      <c r="B192"/>
      <c r="C192"/>
    </row>
    <row r="193" spans="1:3" x14ac:dyDescent="0.25">
      <c r="A193" s="69"/>
      <c r="B193"/>
      <c r="C193"/>
    </row>
    <row r="194" spans="1:3" x14ac:dyDescent="0.25">
      <c r="A194" s="69"/>
      <c r="B194"/>
      <c r="C194"/>
    </row>
    <row r="195" spans="1:3" x14ac:dyDescent="0.25">
      <c r="A195" s="69"/>
      <c r="B195"/>
      <c r="C195"/>
    </row>
    <row r="196" spans="1:3" x14ac:dyDescent="0.25">
      <c r="A196" s="69"/>
      <c r="B196"/>
      <c r="C196"/>
    </row>
    <row r="197" spans="1:3" x14ac:dyDescent="0.25">
      <c r="A197" s="69"/>
      <c r="B197"/>
      <c r="C197"/>
    </row>
    <row r="198" spans="1:3" x14ac:dyDescent="0.25">
      <c r="A198" s="69"/>
      <c r="B198"/>
      <c r="C198"/>
    </row>
    <row r="199" spans="1:3" x14ac:dyDescent="0.25">
      <c r="A199" s="69"/>
      <c r="B199"/>
      <c r="C199"/>
    </row>
    <row r="200" spans="1:3" x14ac:dyDescent="0.25">
      <c r="A200" s="69"/>
      <c r="B200"/>
      <c r="C200"/>
    </row>
    <row r="201" spans="1:3" x14ac:dyDescent="0.25">
      <c r="A201" s="69"/>
      <c r="B201"/>
      <c r="C201"/>
    </row>
    <row r="202" spans="1:3" x14ac:dyDescent="0.25">
      <c r="A202" s="69"/>
      <c r="B202"/>
      <c r="C202"/>
    </row>
    <row r="203" spans="1:3" x14ac:dyDescent="0.25">
      <c r="A203" s="69"/>
      <c r="B203"/>
      <c r="C203"/>
    </row>
    <row r="204" spans="1:3" x14ac:dyDescent="0.25">
      <c r="A204" s="69"/>
      <c r="B204"/>
      <c r="C204"/>
    </row>
    <row r="205" spans="1:3" x14ac:dyDescent="0.25">
      <c r="A205" s="69"/>
      <c r="B205"/>
      <c r="C205"/>
    </row>
    <row r="206" spans="1:3" x14ac:dyDescent="0.25">
      <c r="A206" s="69"/>
      <c r="B206"/>
      <c r="C206"/>
    </row>
    <row r="207" spans="1:3" x14ac:dyDescent="0.25">
      <c r="A207" s="69"/>
      <c r="B207"/>
      <c r="C207"/>
    </row>
    <row r="208" spans="1:3" x14ac:dyDescent="0.25">
      <c r="A208" s="69"/>
      <c r="B208"/>
      <c r="C208"/>
    </row>
    <row r="209" spans="1:3" x14ac:dyDescent="0.25">
      <c r="A209" s="69"/>
      <c r="B209"/>
      <c r="C209"/>
    </row>
    <row r="210" spans="1:3" x14ac:dyDescent="0.25">
      <c r="A210" s="69"/>
      <c r="B210"/>
      <c r="C210"/>
    </row>
    <row r="211" spans="1:3" x14ac:dyDescent="0.25">
      <c r="A211" s="69"/>
      <c r="B211"/>
      <c r="C211"/>
    </row>
    <row r="212" spans="1:3" x14ac:dyDescent="0.25">
      <c r="A212" s="69"/>
      <c r="B212"/>
      <c r="C212"/>
    </row>
    <row r="213" spans="1:3" x14ac:dyDescent="0.25">
      <c r="A213" s="69"/>
      <c r="B213"/>
      <c r="C213"/>
    </row>
    <row r="214" spans="1:3" x14ac:dyDescent="0.25">
      <c r="A214" s="69"/>
      <c r="B214"/>
      <c r="C214"/>
    </row>
    <row r="215" spans="1:3" x14ac:dyDescent="0.25">
      <c r="A215" s="69"/>
      <c r="B215"/>
      <c r="C215"/>
    </row>
    <row r="216" spans="1:3" x14ac:dyDescent="0.25">
      <c r="A216" s="69"/>
      <c r="B216"/>
      <c r="C216"/>
    </row>
    <row r="217" spans="1:3" x14ac:dyDescent="0.25">
      <c r="A217" s="69"/>
      <c r="B217"/>
      <c r="C217"/>
    </row>
    <row r="218" spans="1:3" x14ac:dyDescent="0.25">
      <c r="A218" s="69"/>
      <c r="B218"/>
      <c r="C218"/>
    </row>
    <row r="219" spans="1:3" x14ac:dyDescent="0.25">
      <c r="A219" s="69"/>
      <c r="B219"/>
      <c r="C219"/>
    </row>
    <row r="220" spans="1:3" x14ac:dyDescent="0.25">
      <c r="A220" s="69"/>
      <c r="B220"/>
      <c r="C220"/>
    </row>
    <row r="221" spans="1:3" x14ac:dyDescent="0.25">
      <c r="A221" s="69"/>
      <c r="B221"/>
      <c r="C221"/>
    </row>
    <row r="222" spans="1:3" x14ac:dyDescent="0.25">
      <c r="A222" s="69"/>
      <c r="B222"/>
      <c r="C222"/>
    </row>
    <row r="223" spans="1:3" x14ac:dyDescent="0.25">
      <c r="A223" s="69"/>
      <c r="B223"/>
      <c r="C223"/>
    </row>
    <row r="224" spans="1:3" x14ac:dyDescent="0.25">
      <c r="A224" s="69"/>
      <c r="B224"/>
      <c r="C224"/>
    </row>
    <row r="225" spans="1:3" x14ac:dyDescent="0.25">
      <c r="A225" s="69"/>
      <c r="B225"/>
      <c r="C225"/>
    </row>
    <row r="226" spans="1:3" x14ac:dyDescent="0.25">
      <c r="A226" s="69"/>
      <c r="B226"/>
      <c r="C226"/>
    </row>
    <row r="227" spans="1:3" x14ac:dyDescent="0.25">
      <c r="A227" s="69"/>
      <c r="B227"/>
      <c r="C227"/>
    </row>
    <row r="228" spans="1:3" x14ac:dyDescent="0.25">
      <c r="A228" s="69"/>
      <c r="B228"/>
      <c r="C228"/>
    </row>
    <row r="229" spans="1:3" x14ac:dyDescent="0.25">
      <c r="A229" s="69"/>
      <c r="B229"/>
      <c r="C229"/>
    </row>
    <row r="230" spans="1:3" x14ac:dyDescent="0.25">
      <c r="A230" s="69"/>
      <c r="B230"/>
      <c r="C230"/>
    </row>
    <row r="231" spans="1:3" x14ac:dyDescent="0.25">
      <c r="A231" s="69"/>
      <c r="B231"/>
      <c r="C231"/>
    </row>
    <row r="232" spans="1:3" x14ac:dyDescent="0.25">
      <c r="A232" s="69"/>
      <c r="B232"/>
      <c r="C232"/>
    </row>
    <row r="233" spans="1:3" x14ac:dyDescent="0.25">
      <c r="A233" s="69"/>
      <c r="B233"/>
      <c r="C233"/>
    </row>
    <row r="234" spans="1:3" x14ac:dyDescent="0.25">
      <c r="A234" s="69"/>
      <c r="B234"/>
      <c r="C234"/>
    </row>
    <row r="235" spans="1:3" x14ac:dyDescent="0.25">
      <c r="A235" s="69"/>
      <c r="B235"/>
      <c r="C235"/>
    </row>
    <row r="236" spans="1:3" x14ac:dyDescent="0.25">
      <c r="A236" s="69"/>
      <c r="B236"/>
      <c r="C236"/>
    </row>
    <row r="237" spans="1:3" x14ac:dyDescent="0.25">
      <c r="A237" s="69"/>
      <c r="B237"/>
      <c r="C237"/>
    </row>
    <row r="238" spans="1:3" x14ac:dyDescent="0.25">
      <c r="A238" s="69"/>
      <c r="B238"/>
      <c r="C238"/>
    </row>
    <row r="239" spans="1:3" x14ac:dyDescent="0.25">
      <c r="A239" s="69"/>
      <c r="B239"/>
      <c r="C239"/>
    </row>
    <row r="240" spans="1:3" x14ac:dyDescent="0.25">
      <c r="A240" s="69"/>
      <c r="B240"/>
      <c r="C240"/>
    </row>
    <row r="241" spans="1:3" x14ac:dyDescent="0.25">
      <c r="A241" s="69"/>
      <c r="B241"/>
      <c r="C241"/>
    </row>
    <row r="242" spans="1:3" x14ac:dyDescent="0.25">
      <c r="A242" s="69"/>
      <c r="B242"/>
      <c r="C242"/>
    </row>
    <row r="243" spans="1:3" x14ac:dyDescent="0.25">
      <c r="A243" s="69"/>
      <c r="B243"/>
      <c r="C243"/>
    </row>
    <row r="244" spans="1:3" x14ac:dyDescent="0.25">
      <c r="A244" s="69"/>
      <c r="B244"/>
      <c r="C244"/>
    </row>
    <row r="245" spans="1:3" x14ac:dyDescent="0.25">
      <c r="A245" s="69"/>
      <c r="B245"/>
      <c r="C245"/>
    </row>
    <row r="246" spans="1:3" x14ac:dyDescent="0.25">
      <c r="A246" s="69"/>
      <c r="B246"/>
      <c r="C246"/>
    </row>
    <row r="247" spans="1:3" x14ac:dyDescent="0.25">
      <c r="A247" s="69"/>
      <c r="B247"/>
      <c r="C247"/>
    </row>
    <row r="248" spans="1:3" x14ac:dyDescent="0.25">
      <c r="A248" s="69"/>
      <c r="B248"/>
      <c r="C248"/>
    </row>
    <row r="249" spans="1:3" x14ac:dyDescent="0.25">
      <c r="A249" s="69"/>
      <c r="B249"/>
      <c r="C249"/>
    </row>
    <row r="250" spans="1:3" x14ac:dyDescent="0.25">
      <c r="A250" s="69"/>
      <c r="B250"/>
      <c r="C250"/>
    </row>
    <row r="251" spans="1:3" x14ac:dyDescent="0.25">
      <c r="A251" s="69"/>
      <c r="B251"/>
      <c r="C251"/>
    </row>
    <row r="252" spans="1:3" x14ac:dyDescent="0.25">
      <c r="A252" s="69"/>
      <c r="B252"/>
      <c r="C252"/>
    </row>
    <row r="253" spans="1:3" x14ac:dyDescent="0.25">
      <c r="A253" s="69"/>
      <c r="B253"/>
      <c r="C253"/>
    </row>
    <row r="254" spans="1:3" x14ac:dyDescent="0.25">
      <c r="A254" s="69"/>
      <c r="B254"/>
      <c r="C254"/>
    </row>
    <row r="255" spans="1:3" x14ac:dyDescent="0.25">
      <c r="A255" s="69"/>
      <c r="B255"/>
      <c r="C255"/>
    </row>
    <row r="256" spans="1:3" x14ac:dyDescent="0.25">
      <c r="A256" s="69"/>
      <c r="B256"/>
      <c r="C256"/>
    </row>
    <row r="257" spans="1:3" x14ac:dyDescent="0.25">
      <c r="A257" s="69"/>
      <c r="B257"/>
      <c r="C257"/>
    </row>
    <row r="258" spans="1:3" x14ac:dyDescent="0.25">
      <c r="A258" s="69"/>
      <c r="B258"/>
      <c r="C258"/>
    </row>
    <row r="259" spans="1:3" x14ac:dyDescent="0.25">
      <c r="A259" s="69"/>
      <c r="B259"/>
      <c r="C259"/>
    </row>
    <row r="260" spans="1:3" x14ac:dyDescent="0.25">
      <c r="A260" s="69"/>
      <c r="B260"/>
      <c r="C260"/>
    </row>
    <row r="261" spans="1:3" x14ac:dyDescent="0.25">
      <c r="A261" s="69"/>
      <c r="B261"/>
      <c r="C261"/>
    </row>
    <row r="262" spans="1:3" x14ac:dyDescent="0.25">
      <c r="A262" s="69"/>
      <c r="B262"/>
      <c r="C262"/>
    </row>
    <row r="263" spans="1:3" x14ac:dyDescent="0.25">
      <c r="A263" s="69"/>
      <c r="B263"/>
      <c r="C263"/>
    </row>
    <row r="264" spans="1:3" x14ac:dyDescent="0.25">
      <c r="A264" s="69"/>
      <c r="B264"/>
      <c r="C264"/>
    </row>
    <row r="265" spans="1:3" x14ac:dyDescent="0.25">
      <c r="A265" s="69"/>
      <c r="B265"/>
      <c r="C265"/>
    </row>
    <row r="266" spans="1:3" x14ac:dyDescent="0.25">
      <c r="A266" s="69"/>
      <c r="B266"/>
      <c r="C266"/>
    </row>
    <row r="267" spans="1:3" x14ac:dyDescent="0.25">
      <c r="A267" s="69"/>
      <c r="B267"/>
      <c r="C267"/>
    </row>
    <row r="268" spans="1:3" x14ac:dyDescent="0.25">
      <c r="A268" s="69"/>
      <c r="B268"/>
      <c r="C268"/>
    </row>
    <row r="269" spans="1:3" x14ac:dyDescent="0.25">
      <c r="A269" s="69"/>
      <c r="B269"/>
      <c r="C269"/>
    </row>
    <row r="270" spans="1:3" x14ac:dyDescent="0.25">
      <c r="A270" s="69"/>
      <c r="B270"/>
      <c r="C270"/>
    </row>
    <row r="271" spans="1:3" x14ac:dyDescent="0.25">
      <c r="A271" s="69"/>
      <c r="B271"/>
      <c r="C271"/>
    </row>
    <row r="272" spans="1:3" x14ac:dyDescent="0.25">
      <c r="A272" s="69"/>
      <c r="B272"/>
      <c r="C272"/>
    </row>
    <row r="273" spans="1:3" x14ac:dyDescent="0.25">
      <c r="A273" s="69"/>
      <c r="B273"/>
      <c r="C273"/>
    </row>
    <row r="274" spans="1:3" x14ac:dyDescent="0.25">
      <c r="A274" s="69"/>
      <c r="B274"/>
      <c r="C274"/>
    </row>
    <row r="275" spans="1:3" x14ac:dyDescent="0.25">
      <c r="A275" s="69"/>
      <c r="B275"/>
      <c r="C275"/>
    </row>
    <row r="276" spans="1:3" x14ac:dyDescent="0.25">
      <c r="A276" s="69"/>
      <c r="B276"/>
      <c r="C276"/>
    </row>
    <row r="277" spans="1:3" x14ac:dyDescent="0.25">
      <c r="A277" s="69"/>
      <c r="B277"/>
      <c r="C277"/>
    </row>
    <row r="278" spans="1:3" x14ac:dyDescent="0.25">
      <c r="A278" s="69"/>
      <c r="B278"/>
      <c r="C278"/>
    </row>
    <row r="279" spans="1:3" x14ac:dyDescent="0.25">
      <c r="A279" s="69"/>
      <c r="B279"/>
      <c r="C279"/>
    </row>
    <row r="280" spans="1:3" x14ac:dyDescent="0.25">
      <c r="A280" s="69"/>
      <c r="B280"/>
      <c r="C280"/>
    </row>
    <row r="281" spans="1:3" x14ac:dyDescent="0.25">
      <c r="A281" s="69"/>
      <c r="B281"/>
      <c r="C281"/>
    </row>
    <row r="282" spans="1:3" x14ac:dyDescent="0.25">
      <c r="A282" s="69"/>
      <c r="B282"/>
      <c r="C282"/>
    </row>
    <row r="283" spans="1:3" x14ac:dyDescent="0.25">
      <c r="A283" s="69"/>
      <c r="B283"/>
      <c r="C283"/>
    </row>
    <row r="284" spans="1:3" x14ac:dyDescent="0.25">
      <c r="A284" s="69"/>
      <c r="B284"/>
      <c r="C284"/>
    </row>
    <row r="285" spans="1:3" x14ac:dyDescent="0.25">
      <c r="A285" s="69"/>
      <c r="B285"/>
      <c r="C285"/>
    </row>
    <row r="286" spans="1:3" x14ac:dyDescent="0.25">
      <c r="A286" s="69"/>
      <c r="B286"/>
      <c r="C286"/>
    </row>
    <row r="287" spans="1:3" x14ac:dyDescent="0.25">
      <c r="A287" s="69"/>
      <c r="B287"/>
      <c r="C287"/>
    </row>
    <row r="288" spans="1:3" x14ac:dyDescent="0.25">
      <c r="A288" s="69"/>
      <c r="B288"/>
      <c r="C288"/>
    </row>
    <row r="289" spans="1:3" x14ac:dyDescent="0.25">
      <c r="A289" s="69"/>
      <c r="B289"/>
      <c r="C289"/>
    </row>
    <row r="290" spans="1:3" x14ac:dyDescent="0.25">
      <c r="A290" s="69"/>
      <c r="B290"/>
      <c r="C290"/>
    </row>
    <row r="291" spans="1:3" x14ac:dyDescent="0.25">
      <c r="A291" s="69"/>
      <c r="B291"/>
      <c r="C291"/>
    </row>
    <row r="292" spans="1:3" x14ac:dyDescent="0.25">
      <c r="A292" s="69"/>
      <c r="B292"/>
      <c r="C292"/>
    </row>
    <row r="293" spans="1:3" x14ac:dyDescent="0.25">
      <c r="A293" s="69"/>
      <c r="B293"/>
      <c r="C293"/>
    </row>
    <row r="294" spans="1:3" x14ac:dyDescent="0.25">
      <c r="A294" s="69"/>
      <c r="B294"/>
      <c r="C294"/>
    </row>
    <row r="295" spans="1:3" x14ac:dyDescent="0.25">
      <c r="A295" s="69"/>
      <c r="B295"/>
      <c r="C295"/>
    </row>
    <row r="296" spans="1:3" x14ac:dyDescent="0.25">
      <c r="A296" s="69"/>
      <c r="B296"/>
      <c r="C296"/>
    </row>
    <row r="297" spans="1:3" x14ac:dyDescent="0.25">
      <c r="A297" s="69"/>
      <c r="B297"/>
      <c r="C297"/>
    </row>
    <row r="298" spans="1:3" x14ac:dyDescent="0.25">
      <c r="A298" s="69"/>
      <c r="B298"/>
      <c r="C298"/>
    </row>
    <row r="299" spans="1:3" x14ac:dyDescent="0.25">
      <c r="A299" s="69"/>
      <c r="B299"/>
      <c r="C299"/>
    </row>
    <row r="300" spans="1:3" x14ac:dyDescent="0.25">
      <c r="A300" s="69"/>
      <c r="B300"/>
      <c r="C300"/>
    </row>
    <row r="301" spans="1:3" x14ac:dyDescent="0.25">
      <c r="A301" s="69"/>
      <c r="B301"/>
      <c r="C301"/>
    </row>
    <row r="302" spans="1:3" x14ac:dyDescent="0.25">
      <c r="A302" s="69"/>
      <c r="B302"/>
      <c r="C302"/>
    </row>
    <row r="303" spans="1:3" x14ac:dyDescent="0.25">
      <c r="A303" s="69"/>
      <c r="B303"/>
      <c r="C303"/>
    </row>
    <row r="304" spans="1:3" x14ac:dyDescent="0.25">
      <c r="A304" s="69"/>
      <c r="B304"/>
      <c r="C304"/>
    </row>
    <row r="305" spans="1:3" x14ac:dyDescent="0.25">
      <c r="A305" s="69"/>
      <c r="B305"/>
      <c r="C305"/>
    </row>
    <row r="306" spans="1:3" x14ac:dyDescent="0.25">
      <c r="A306" s="69"/>
      <c r="B306"/>
      <c r="C306"/>
    </row>
    <row r="307" spans="1:3" x14ac:dyDescent="0.25">
      <c r="A307" s="69"/>
      <c r="B307"/>
      <c r="C307"/>
    </row>
    <row r="308" spans="1:3" x14ac:dyDescent="0.25">
      <c r="A308" s="69"/>
      <c r="B308"/>
      <c r="C308"/>
    </row>
    <row r="309" spans="1:3" x14ac:dyDescent="0.25">
      <c r="A309" s="69"/>
      <c r="B309"/>
      <c r="C309"/>
    </row>
    <row r="310" spans="1:3" x14ac:dyDescent="0.25">
      <c r="A310" s="69"/>
      <c r="B310"/>
      <c r="C310"/>
    </row>
    <row r="311" spans="1:3" x14ac:dyDescent="0.25">
      <c r="A311" s="69"/>
      <c r="B311"/>
      <c r="C311"/>
    </row>
    <row r="312" spans="1:3" x14ac:dyDescent="0.25">
      <c r="A312" s="69"/>
      <c r="B312"/>
      <c r="C312"/>
    </row>
    <row r="313" spans="1:3" x14ac:dyDescent="0.25">
      <c r="A313" s="69"/>
      <c r="B313"/>
      <c r="C313"/>
    </row>
    <row r="314" spans="1:3" x14ac:dyDescent="0.25">
      <c r="A314" s="69"/>
      <c r="B314"/>
      <c r="C314"/>
    </row>
    <row r="315" spans="1:3" x14ac:dyDescent="0.25">
      <c r="A315" s="69"/>
      <c r="B315"/>
      <c r="C315"/>
    </row>
    <row r="316" spans="1:3" x14ac:dyDescent="0.25">
      <c r="A316" s="69"/>
      <c r="B316"/>
      <c r="C316"/>
    </row>
    <row r="317" spans="1:3" x14ac:dyDescent="0.25">
      <c r="A317" s="69"/>
      <c r="B317"/>
      <c r="C317"/>
    </row>
    <row r="318" spans="1:3" x14ac:dyDescent="0.25">
      <c r="A318" s="69"/>
      <c r="B318"/>
      <c r="C318"/>
    </row>
    <row r="319" spans="1:3" x14ac:dyDescent="0.25">
      <c r="A319" s="69"/>
      <c r="B319"/>
      <c r="C319"/>
    </row>
    <row r="320" spans="1:3" x14ac:dyDescent="0.25">
      <c r="A320" s="69"/>
      <c r="B320"/>
      <c r="C320"/>
    </row>
    <row r="321" spans="1:3" x14ac:dyDescent="0.25">
      <c r="A321" s="69"/>
      <c r="B321"/>
      <c r="C321"/>
    </row>
    <row r="322" spans="1:3" x14ac:dyDescent="0.25">
      <c r="A322" s="69"/>
      <c r="B322"/>
      <c r="C322"/>
    </row>
    <row r="323" spans="1:3" x14ac:dyDescent="0.25">
      <c r="A323" s="69"/>
      <c r="B323"/>
      <c r="C323"/>
    </row>
    <row r="324" spans="1:3" x14ac:dyDescent="0.25">
      <c r="A324" s="69"/>
      <c r="B324"/>
      <c r="C324"/>
    </row>
    <row r="325" spans="1:3" x14ac:dyDescent="0.25">
      <c r="A325" s="69"/>
      <c r="B325"/>
      <c r="C325"/>
    </row>
    <row r="326" spans="1:3" x14ac:dyDescent="0.25">
      <c r="A326" s="69"/>
      <c r="B326"/>
      <c r="C326"/>
    </row>
    <row r="327" spans="1:3" x14ac:dyDescent="0.25">
      <c r="A327" s="69"/>
      <c r="B327"/>
      <c r="C327"/>
    </row>
    <row r="328" spans="1:3" x14ac:dyDescent="0.25">
      <c r="A328" s="69"/>
      <c r="B328"/>
      <c r="C328"/>
    </row>
    <row r="329" spans="1:3" x14ac:dyDescent="0.25">
      <c r="A329" s="69"/>
      <c r="B329"/>
      <c r="C329"/>
    </row>
    <row r="330" spans="1:3" x14ac:dyDescent="0.25">
      <c r="A330" s="69"/>
      <c r="B330"/>
      <c r="C330"/>
    </row>
    <row r="331" spans="1:3" x14ac:dyDescent="0.25">
      <c r="A331" s="69"/>
      <c r="B331"/>
      <c r="C331"/>
    </row>
    <row r="332" spans="1:3" x14ac:dyDescent="0.25">
      <c r="A332" s="69"/>
      <c r="B332"/>
      <c r="C332"/>
    </row>
    <row r="333" spans="1:3" x14ac:dyDescent="0.25">
      <c r="A333" s="69"/>
      <c r="B333"/>
      <c r="C333"/>
    </row>
    <row r="334" spans="1:3" x14ac:dyDescent="0.25">
      <c r="A334" s="69"/>
      <c r="B334"/>
      <c r="C334"/>
    </row>
    <row r="335" spans="1:3" x14ac:dyDescent="0.25">
      <c r="A335" s="69"/>
      <c r="B335"/>
      <c r="C335"/>
    </row>
    <row r="336" spans="1:3" x14ac:dyDescent="0.25">
      <c r="A336" s="69"/>
      <c r="B336"/>
      <c r="C336"/>
    </row>
    <row r="337" spans="1:3" x14ac:dyDescent="0.25">
      <c r="A337" s="69"/>
      <c r="B337"/>
      <c r="C337"/>
    </row>
    <row r="338" spans="1:3" x14ac:dyDescent="0.25">
      <c r="A338" s="69"/>
      <c r="B338"/>
      <c r="C338"/>
    </row>
    <row r="339" spans="1:3" x14ac:dyDescent="0.25">
      <c r="A339" s="69"/>
      <c r="B339"/>
      <c r="C339"/>
    </row>
    <row r="340" spans="1:3" x14ac:dyDescent="0.25">
      <c r="A340" s="69"/>
      <c r="B340"/>
      <c r="C340"/>
    </row>
    <row r="341" spans="1:3" x14ac:dyDescent="0.25">
      <c r="A341" s="69"/>
      <c r="B341"/>
      <c r="C341"/>
    </row>
    <row r="342" spans="1:3" x14ac:dyDescent="0.25">
      <c r="A342" s="69"/>
      <c r="B342"/>
      <c r="C342"/>
    </row>
    <row r="343" spans="1:3" x14ac:dyDescent="0.25">
      <c r="A343" s="69"/>
      <c r="B343"/>
      <c r="C343"/>
    </row>
    <row r="344" spans="1:3" x14ac:dyDescent="0.25">
      <c r="A344" s="69"/>
      <c r="B344"/>
      <c r="C344"/>
    </row>
    <row r="345" spans="1:3" x14ac:dyDescent="0.25">
      <c r="A345" s="69"/>
      <c r="B345"/>
      <c r="C345"/>
    </row>
    <row r="346" spans="1:3" x14ac:dyDescent="0.25">
      <c r="A346" s="69"/>
      <c r="B346"/>
      <c r="C346"/>
    </row>
    <row r="347" spans="1:3" x14ac:dyDescent="0.25">
      <c r="A347" s="69"/>
      <c r="B347"/>
      <c r="C347"/>
    </row>
    <row r="348" spans="1:3" x14ac:dyDescent="0.25">
      <c r="A348" s="69"/>
      <c r="B348"/>
      <c r="C348"/>
    </row>
    <row r="349" spans="1:3" x14ac:dyDescent="0.25">
      <c r="A349" s="69"/>
      <c r="B349"/>
      <c r="C349"/>
    </row>
    <row r="350" spans="1:3" x14ac:dyDescent="0.25">
      <c r="A350" s="69"/>
      <c r="B350"/>
      <c r="C350"/>
    </row>
    <row r="351" spans="1:3" x14ac:dyDescent="0.25">
      <c r="A351" s="69"/>
      <c r="B351"/>
      <c r="C351"/>
    </row>
    <row r="352" spans="1:3" x14ac:dyDescent="0.25">
      <c r="A352" s="69"/>
      <c r="B352"/>
      <c r="C352"/>
    </row>
    <row r="353" spans="1:3" x14ac:dyDescent="0.25">
      <c r="A353" s="69"/>
      <c r="B353"/>
      <c r="C353"/>
    </row>
    <row r="354" spans="1:3" x14ac:dyDescent="0.25">
      <c r="A354" s="69"/>
      <c r="B354"/>
      <c r="C354"/>
    </row>
    <row r="355" spans="1:3" x14ac:dyDescent="0.25">
      <c r="A355" s="69"/>
      <c r="B355"/>
      <c r="C355"/>
    </row>
    <row r="356" spans="1:3" x14ac:dyDescent="0.25">
      <c r="A356" s="69"/>
      <c r="B356"/>
      <c r="C356"/>
    </row>
    <row r="357" spans="1:3" x14ac:dyDescent="0.25">
      <c r="A357" s="69"/>
      <c r="B357"/>
      <c r="C357"/>
    </row>
    <row r="358" spans="1:3" x14ac:dyDescent="0.25">
      <c r="A358" s="69"/>
      <c r="B358"/>
      <c r="C358"/>
    </row>
    <row r="359" spans="1:3" x14ac:dyDescent="0.25">
      <c r="A359" s="69"/>
      <c r="B359"/>
      <c r="C359"/>
    </row>
    <row r="360" spans="1:3" x14ac:dyDescent="0.25">
      <c r="A360" s="69"/>
      <c r="B360"/>
      <c r="C360"/>
    </row>
    <row r="361" spans="1:3" x14ac:dyDescent="0.25">
      <c r="A361" s="69"/>
      <c r="B361"/>
      <c r="C361"/>
    </row>
    <row r="362" spans="1:3" x14ac:dyDescent="0.25">
      <c r="A362" s="69"/>
      <c r="B362"/>
      <c r="C362"/>
    </row>
    <row r="363" spans="1:3" x14ac:dyDescent="0.25">
      <c r="A363" s="69"/>
      <c r="B363"/>
      <c r="C363"/>
    </row>
    <row r="364" spans="1:3" x14ac:dyDescent="0.25">
      <c r="A364" s="69"/>
      <c r="B364"/>
      <c r="C364"/>
    </row>
    <row r="365" spans="1:3" x14ac:dyDescent="0.25">
      <c r="A365" s="69"/>
      <c r="B365"/>
      <c r="C365"/>
    </row>
    <row r="366" spans="1:3" x14ac:dyDescent="0.25">
      <c r="A366" s="69"/>
      <c r="B366"/>
      <c r="C366"/>
    </row>
    <row r="367" spans="1:3" x14ac:dyDescent="0.25">
      <c r="A367" s="69"/>
      <c r="B367"/>
      <c r="C367"/>
    </row>
    <row r="368" spans="1:3" x14ac:dyDescent="0.25">
      <c r="A368" s="69"/>
      <c r="B368"/>
      <c r="C368"/>
    </row>
    <row r="369" spans="1:3" x14ac:dyDescent="0.25">
      <c r="A369" s="69"/>
      <c r="B369"/>
      <c r="C369"/>
    </row>
    <row r="370" spans="1:3" x14ac:dyDescent="0.25">
      <c r="A370" s="69"/>
      <c r="B370"/>
      <c r="C370"/>
    </row>
    <row r="371" spans="1:3" x14ac:dyDescent="0.25">
      <c r="A371" s="69"/>
      <c r="B371"/>
      <c r="C371"/>
    </row>
    <row r="372" spans="1:3" x14ac:dyDescent="0.25">
      <c r="A372" s="69"/>
      <c r="B372"/>
      <c r="C372"/>
    </row>
    <row r="373" spans="1:3" x14ac:dyDescent="0.25">
      <c r="A373" s="69"/>
      <c r="B373"/>
      <c r="C373"/>
    </row>
    <row r="374" spans="1:3" x14ac:dyDescent="0.25">
      <c r="A374" s="69"/>
      <c r="B374"/>
      <c r="C374"/>
    </row>
    <row r="375" spans="1:3" x14ac:dyDescent="0.25">
      <c r="A375" s="69"/>
      <c r="B375"/>
      <c r="C375"/>
    </row>
    <row r="376" spans="1:3" x14ac:dyDescent="0.25">
      <c r="A376" s="69"/>
      <c r="B376"/>
      <c r="C376"/>
    </row>
    <row r="377" spans="1:3" x14ac:dyDescent="0.25">
      <c r="A377" s="69"/>
      <c r="B377"/>
      <c r="C377"/>
    </row>
    <row r="378" spans="1:3" x14ac:dyDescent="0.25">
      <c r="A378" s="69"/>
      <c r="B378"/>
      <c r="C378"/>
    </row>
    <row r="379" spans="1:3" x14ac:dyDescent="0.25">
      <c r="A379" s="69"/>
      <c r="B379"/>
      <c r="C379"/>
    </row>
    <row r="380" spans="1:3" x14ac:dyDescent="0.25">
      <c r="A380" s="69"/>
      <c r="B380"/>
      <c r="C380"/>
    </row>
    <row r="381" spans="1:3" x14ac:dyDescent="0.25">
      <c r="A381" s="69"/>
      <c r="B381"/>
      <c r="C381"/>
    </row>
    <row r="382" spans="1:3" x14ac:dyDescent="0.25">
      <c r="A382" s="69"/>
      <c r="B382"/>
      <c r="C382"/>
    </row>
    <row r="383" spans="1:3" x14ac:dyDescent="0.25">
      <c r="A383" s="69"/>
      <c r="B383"/>
      <c r="C383"/>
    </row>
    <row r="384" spans="1:3" x14ac:dyDescent="0.25">
      <c r="A384" s="69"/>
      <c r="B384"/>
      <c r="C384"/>
    </row>
    <row r="385" spans="1:3" x14ac:dyDescent="0.25">
      <c r="A385" s="69"/>
      <c r="B385"/>
      <c r="C385"/>
    </row>
    <row r="386" spans="1:3" x14ac:dyDescent="0.25">
      <c r="A386" s="69"/>
      <c r="B386"/>
      <c r="C386"/>
    </row>
    <row r="387" spans="1:3" x14ac:dyDescent="0.25">
      <c r="A387" s="69"/>
      <c r="B387"/>
      <c r="C387"/>
    </row>
    <row r="388" spans="1:3" x14ac:dyDescent="0.25">
      <c r="A388" s="69"/>
      <c r="B388"/>
      <c r="C388"/>
    </row>
    <row r="389" spans="1:3" x14ac:dyDescent="0.25">
      <c r="A389" s="69"/>
      <c r="B389"/>
      <c r="C389"/>
    </row>
    <row r="390" spans="1:3" x14ac:dyDescent="0.25">
      <c r="A390" s="69"/>
      <c r="B390"/>
      <c r="C390"/>
    </row>
    <row r="391" spans="1:3" x14ac:dyDescent="0.25">
      <c r="A391" s="69"/>
      <c r="B391"/>
      <c r="C391"/>
    </row>
    <row r="392" spans="1:3" x14ac:dyDescent="0.25">
      <c r="A392" s="69"/>
      <c r="B392"/>
      <c r="C392"/>
    </row>
    <row r="393" spans="1:3" x14ac:dyDescent="0.25">
      <c r="A393" s="69"/>
      <c r="B393"/>
      <c r="C393"/>
    </row>
    <row r="394" spans="1:3" x14ac:dyDescent="0.25">
      <c r="A394" s="69"/>
      <c r="B394"/>
      <c r="C394"/>
    </row>
    <row r="395" spans="1:3" x14ac:dyDescent="0.25">
      <c r="A395" s="69"/>
      <c r="B395"/>
      <c r="C395"/>
    </row>
    <row r="396" spans="1:3" x14ac:dyDescent="0.25">
      <c r="A396" s="69"/>
      <c r="B396"/>
      <c r="C396"/>
    </row>
    <row r="397" spans="1:3" x14ac:dyDescent="0.25">
      <c r="A397" s="69"/>
      <c r="B397"/>
      <c r="C397"/>
    </row>
    <row r="398" spans="1:3" x14ac:dyDescent="0.25">
      <c r="A398" s="69"/>
      <c r="B398"/>
      <c r="C398"/>
    </row>
    <row r="399" spans="1:3" x14ac:dyDescent="0.25">
      <c r="A399" s="69"/>
      <c r="B399"/>
      <c r="C399"/>
    </row>
    <row r="400" spans="1:3" x14ac:dyDescent="0.25">
      <c r="A400" s="69"/>
      <c r="B400"/>
      <c r="C400"/>
    </row>
    <row r="401" spans="1:3" x14ac:dyDescent="0.25">
      <c r="A401" s="69"/>
      <c r="B401"/>
      <c r="C401"/>
    </row>
    <row r="402" spans="1:3" x14ac:dyDescent="0.25">
      <c r="A402" s="69"/>
      <c r="B402"/>
      <c r="C402"/>
    </row>
    <row r="403" spans="1:3" x14ac:dyDescent="0.25">
      <c r="A403" s="69"/>
      <c r="B403"/>
      <c r="C403"/>
    </row>
    <row r="404" spans="1:3" x14ac:dyDescent="0.25">
      <c r="A404" s="69"/>
      <c r="B404"/>
      <c r="C404"/>
    </row>
    <row r="405" spans="1:3" x14ac:dyDescent="0.25">
      <c r="A405" s="69"/>
      <c r="B405"/>
      <c r="C405"/>
    </row>
    <row r="406" spans="1:3" x14ac:dyDescent="0.25">
      <c r="A406" s="69"/>
      <c r="B406"/>
      <c r="C406"/>
    </row>
    <row r="407" spans="1:3" x14ac:dyDescent="0.25">
      <c r="A407" s="69"/>
      <c r="B407"/>
      <c r="C407"/>
    </row>
    <row r="408" spans="1:3" x14ac:dyDescent="0.25">
      <c r="A408" s="69"/>
      <c r="B408"/>
      <c r="C408"/>
    </row>
    <row r="409" spans="1:3" x14ac:dyDescent="0.25">
      <c r="A409" s="69"/>
      <c r="B409"/>
      <c r="C409"/>
    </row>
    <row r="410" spans="1:3" x14ac:dyDescent="0.25">
      <c r="A410" s="69"/>
      <c r="B410"/>
      <c r="C410"/>
    </row>
    <row r="411" spans="1:3" x14ac:dyDescent="0.25">
      <c r="A411" s="69"/>
      <c r="B411"/>
      <c r="C411"/>
    </row>
    <row r="412" spans="1:3" x14ac:dyDescent="0.25">
      <c r="A412" s="69"/>
      <c r="B412"/>
      <c r="C412"/>
    </row>
    <row r="413" spans="1:3" x14ac:dyDescent="0.25">
      <c r="A413" s="69"/>
      <c r="B413"/>
      <c r="C413"/>
    </row>
    <row r="414" spans="1:3" x14ac:dyDescent="0.25">
      <c r="A414" s="69"/>
      <c r="B414"/>
      <c r="C414"/>
    </row>
    <row r="415" spans="1:3" x14ac:dyDescent="0.25">
      <c r="A415" s="69"/>
      <c r="B415"/>
      <c r="C415"/>
    </row>
    <row r="416" spans="1:3" x14ac:dyDescent="0.25">
      <c r="A416" s="69"/>
      <c r="B416"/>
      <c r="C416"/>
    </row>
    <row r="417" spans="1:3" x14ac:dyDescent="0.25">
      <c r="A417" s="69"/>
      <c r="B417"/>
      <c r="C417"/>
    </row>
    <row r="418" spans="1:3" x14ac:dyDescent="0.25">
      <c r="A418" s="69"/>
      <c r="B418"/>
      <c r="C418"/>
    </row>
    <row r="419" spans="1:3" x14ac:dyDescent="0.25">
      <c r="A419" s="69"/>
      <c r="B419"/>
      <c r="C419"/>
    </row>
    <row r="420" spans="1:3" x14ac:dyDescent="0.25">
      <c r="A420" s="69"/>
      <c r="B420"/>
      <c r="C420"/>
    </row>
    <row r="421" spans="1:3" x14ac:dyDescent="0.25">
      <c r="A421" s="69"/>
      <c r="B421"/>
      <c r="C421"/>
    </row>
    <row r="422" spans="1:3" x14ac:dyDescent="0.25">
      <c r="A422" s="69"/>
      <c r="B422"/>
      <c r="C422"/>
    </row>
    <row r="423" spans="1:3" x14ac:dyDescent="0.25">
      <c r="A423" s="69"/>
      <c r="B423"/>
      <c r="C423"/>
    </row>
    <row r="424" spans="1:3" x14ac:dyDescent="0.25">
      <c r="A424" s="69"/>
      <c r="B424"/>
      <c r="C424"/>
    </row>
    <row r="425" spans="1:3" x14ac:dyDescent="0.25">
      <c r="A425" s="69"/>
      <c r="B425"/>
      <c r="C425"/>
    </row>
    <row r="426" spans="1:3" x14ac:dyDescent="0.25">
      <c r="A426" s="69"/>
      <c r="B426"/>
      <c r="C426"/>
    </row>
    <row r="427" spans="1:3" x14ac:dyDescent="0.25">
      <c r="A427" s="69"/>
      <c r="B427"/>
      <c r="C427"/>
    </row>
    <row r="428" spans="1:3" x14ac:dyDescent="0.25">
      <c r="A428" s="69"/>
      <c r="B428"/>
      <c r="C428"/>
    </row>
    <row r="429" spans="1:3" x14ac:dyDescent="0.25">
      <c r="A429" s="69"/>
      <c r="B429"/>
      <c r="C429"/>
    </row>
    <row r="430" spans="1:3" x14ac:dyDescent="0.25">
      <c r="A430" s="69"/>
      <c r="B430"/>
      <c r="C430"/>
    </row>
    <row r="431" spans="1:3" x14ac:dyDescent="0.25">
      <c r="A431" s="69"/>
      <c r="B431"/>
      <c r="C431"/>
    </row>
    <row r="432" spans="1:3" x14ac:dyDescent="0.25">
      <c r="A432" s="69"/>
      <c r="B432"/>
      <c r="C432"/>
    </row>
    <row r="433" spans="1:3" x14ac:dyDescent="0.25">
      <c r="A433" s="69"/>
      <c r="B433"/>
      <c r="C433"/>
    </row>
    <row r="434" spans="1:3" x14ac:dyDescent="0.25">
      <c r="A434" s="69"/>
      <c r="B434"/>
      <c r="C434"/>
    </row>
    <row r="435" spans="1:3" x14ac:dyDescent="0.25">
      <c r="A435" s="69"/>
      <c r="B435"/>
      <c r="C435"/>
    </row>
    <row r="436" spans="1:3" x14ac:dyDescent="0.25">
      <c r="A436" s="69"/>
      <c r="B436"/>
      <c r="C436"/>
    </row>
    <row r="437" spans="1:3" x14ac:dyDescent="0.25">
      <c r="A437" s="69"/>
      <c r="B437"/>
      <c r="C437"/>
    </row>
    <row r="438" spans="1:3" x14ac:dyDescent="0.25">
      <c r="A438" s="69"/>
      <c r="B438"/>
      <c r="C438"/>
    </row>
    <row r="439" spans="1:3" x14ac:dyDescent="0.25">
      <c r="A439" s="69"/>
      <c r="B439"/>
      <c r="C439"/>
    </row>
    <row r="440" spans="1:3" x14ac:dyDescent="0.25">
      <c r="A440" s="69"/>
      <c r="B440"/>
      <c r="C440"/>
    </row>
    <row r="441" spans="1:3" x14ac:dyDescent="0.25">
      <c r="A441" s="69"/>
      <c r="B441"/>
      <c r="C441"/>
    </row>
    <row r="442" spans="1:3" x14ac:dyDescent="0.25">
      <c r="A442" s="69"/>
      <c r="B442"/>
      <c r="C442"/>
    </row>
    <row r="443" spans="1:3" x14ac:dyDescent="0.25">
      <c r="A443" s="69"/>
      <c r="B443"/>
      <c r="C443"/>
    </row>
    <row r="444" spans="1:3" x14ac:dyDescent="0.25">
      <c r="A444" s="69"/>
      <c r="B444"/>
      <c r="C444"/>
    </row>
    <row r="445" spans="1:3" x14ac:dyDescent="0.25">
      <c r="A445" s="69"/>
      <c r="B445"/>
      <c r="C445"/>
    </row>
    <row r="446" spans="1:3" x14ac:dyDescent="0.25">
      <c r="A446" s="69"/>
      <c r="B446"/>
      <c r="C446"/>
    </row>
    <row r="447" spans="1:3" x14ac:dyDescent="0.25">
      <c r="A447" s="69"/>
      <c r="B447"/>
      <c r="C447"/>
    </row>
    <row r="448" spans="1:3" x14ac:dyDescent="0.25">
      <c r="A448" s="69"/>
      <c r="B448"/>
      <c r="C448"/>
    </row>
    <row r="449" spans="1:3" x14ac:dyDescent="0.25">
      <c r="A449" s="69"/>
      <c r="B449"/>
      <c r="C449"/>
    </row>
    <row r="450" spans="1:3" x14ac:dyDescent="0.25">
      <c r="A450" s="69"/>
      <c r="B450"/>
      <c r="C450"/>
    </row>
    <row r="451" spans="1:3" x14ac:dyDescent="0.25">
      <c r="A451" s="69"/>
      <c r="B451"/>
      <c r="C451"/>
    </row>
    <row r="452" spans="1:3" x14ac:dyDescent="0.25">
      <c r="A452" s="69"/>
      <c r="B452"/>
      <c r="C452"/>
    </row>
    <row r="453" spans="1:3" x14ac:dyDescent="0.25">
      <c r="A453" s="69"/>
      <c r="B453"/>
      <c r="C453"/>
    </row>
    <row r="454" spans="1:3" x14ac:dyDescent="0.25">
      <c r="A454" s="69"/>
      <c r="B454"/>
      <c r="C454"/>
    </row>
    <row r="455" spans="1:3" x14ac:dyDescent="0.25">
      <c r="A455" s="69"/>
      <c r="B455"/>
      <c r="C455"/>
    </row>
    <row r="456" spans="1:3" x14ac:dyDescent="0.25">
      <c r="A456" s="69"/>
      <c r="B456"/>
      <c r="C456"/>
    </row>
    <row r="457" spans="1:3" x14ac:dyDescent="0.25">
      <c r="A457" s="69"/>
      <c r="B457"/>
      <c r="C457"/>
    </row>
    <row r="458" spans="1:3" x14ac:dyDescent="0.25">
      <c r="A458" s="69"/>
      <c r="B458"/>
      <c r="C458"/>
    </row>
    <row r="459" spans="1:3" x14ac:dyDescent="0.25">
      <c r="A459" s="69"/>
      <c r="B459"/>
      <c r="C459"/>
    </row>
    <row r="460" spans="1:3" x14ac:dyDescent="0.25">
      <c r="A460" s="69"/>
      <c r="B460"/>
      <c r="C460"/>
    </row>
    <row r="461" spans="1:3" x14ac:dyDescent="0.25">
      <c r="A461" s="69"/>
      <c r="B461"/>
      <c r="C461"/>
    </row>
    <row r="462" spans="1:3" x14ac:dyDescent="0.25">
      <c r="A462" s="69"/>
      <c r="B462"/>
      <c r="C462"/>
    </row>
    <row r="463" spans="1:3" x14ac:dyDescent="0.25">
      <c r="A463" s="69"/>
      <c r="B463"/>
      <c r="C463"/>
    </row>
    <row r="464" spans="1:3" x14ac:dyDescent="0.25">
      <c r="A464" s="69"/>
      <c r="B464"/>
      <c r="C464"/>
    </row>
    <row r="465" spans="1:3" x14ac:dyDescent="0.25">
      <c r="A465" s="69"/>
      <c r="B465"/>
      <c r="C465"/>
    </row>
    <row r="466" spans="1:3" x14ac:dyDescent="0.25">
      <c r="A466" s="69"/>
      <c r="B466"/>
      <c r="C466"/>
    </row>
    <row r="467" spans="1:3" x14ac:dyDescent="0.25">
      <c r="A467" s="69"/>
      <c r="B467"/>
      <c r="C467"/>
    </row>
    <row r="468" spans="1:3" x14ac:dyDescent="0.25">
      <c r="A468" s="69"/>
      <c r="B468"/>
      <c r="C468"/>
    </row>
    <row r="469" spans="1:3" x14ac:dyDescent="0.25">
      <c r="A469" s="69"/>
      <c r="B469"/>
      <c r="C469"/>
    </row>
    <row r="470" spans="1:3" x14ac:dyDescent="0.25">
      <c r="A470" s="69"/>
      <c r="B470"/>
      <c r="C470"/>
    </row>
    <row r="471" spans="1:3" x14ac:dyDescent="0.25">
      <c r="A471" s="69"/>
      <c r="B471"/>
      <c r="C471"/>
    </row>
    <row r="472" spans="1:3" x14ac:dyDescent="0.25">
      <c r="A472" s="69"/>
      <c r="B472"/>
      <c r="C472"/>
    </row>
    <row r="473" spans="1:3" x14ac:dyDescent="0.25">
      <c r="A473" s="69"/>
      <c r="B473"/>
      <c r="C473"/>
    </row>
    <row r="474" spans="1:3" x14ac:dyDescent="0.25">
      <c r="A474" s="69"/>
      <c r="B474"/>
      <c r="C474"/>
    </row>
    <row r="475" spans="1:3" x14ac:dyDescent="0.25">
      <c r="A475" s="69"/>
      <c r="B475"/>
      <c r="C475"/>
    </row>
    <row r="476" spans="1:3" x14ac:dyDescent="0.25">
      <c r="A476" s="69"/>
      <c r="B476"/>
      <c r="C476"/>
    </row>
    <row r="477" spans="1:3" x14ac:dyDescent="0.25">
      <c r="A477" s="69"/>
      <c r="B477"/>
      <c r="C477"/>
    </row>
    <row r="478" spans="1:3" x14ac:dyDescent="0.25">
      <c r="A478" s="69"/>
      <c r="B478"/>
      <c r="C478"/>
    </row>
    <row r="479" spans="1:3" x14ac:dyDescent="0.25">
      <c r="A479" s="69"/>
      <c r="B479"/>
      <c r="C479"/>
    </row>
    <row r="480" spans="1:3" x14ac:dyDescent="0.25">
      <c r="A480" s="69"/>
      <c r="B480"/>
      <c r="C480"/>
    </row>
    <row r="481" spans="1:3" x14ac:dyDescent="0.25">
      <c r="A481" s="69"/>
      <c r="B481"/>
      <c r="C481"/>
    </row>
    <row r="482" spans="1:3" x14ac:dyDescent="0.25">
      <c r="A482" s="69"/>
      <c r="B482"/>
      <c r="C482"/>
    </row>
    <row r="483" spans="1:3" x14ac:dyDescent="0.25">
      <c r="A483" s="69"/>
      <c r="B483"/>
      <c r="C483"/>
    </row>
    <row r="484" spans="1:3" x14ac:dyDescent="0.25">
      <c r="A484" s="69"/>
      <c r="B484"/>
      <c r="C484"/>
    </row>
    <row r="485" spans="1:3" x14ac:dyDescent="0.25">
      <c r="A485" s="69"/>
      <c r="B485"/>
      <c r="C485"/>
    </row>
    <row r="486" spans="1:3" x14ac:dyDescent="0.25">
      <c r="A486" s="69"/>
      <c r="B486"/>
      <c r="C486"/>
    </row>
    <row r="487" spans="1:3" x14ac:dyDescent="0.25">
      <c r="A487" s="69"/>
      <c r="B487"/>
      <c r="C487"/>
    </row>
    <row r="488" spans="1:3" x14ac:dyDescent="0.25">
      <c r="A488" s="69"/>
      <c r="B488"/>
      <c r="C488"/>
    </row>
    <row r="489" spans="1:3" x14ac:dyDescent="0.25">
      <c r="A489" s="69"/>
      <c r="B489"/>
      <c r="C489"/>
    </row>
    <row r="490" spans="1:3" x14ac:dyDescent="0.25">
      <c r="A490" s="69"/>
      <c r="B490"/>
      <c r="C490"/>
    </row>
    <row r="491" spans="1:3" x14ac:dyDescent="0.25">
      <c r="A491" s="69"/>
      <c r="B491"/>
      <c r="C491"/>
    </row>
    <row r="492" spans="1:3" x14ac:dyDescent="0.25">
      <c r="A492" s="69"/>
      <c r="B492"/>
      <c r="C492"/>
    </row>
    <row r="493" spans="1:3" x14ac:dyDescent="0.25">
      <c r="A493" s="69"/>
      <c r="B493"/>
      <c r="C493"/>
    </row>
    <row r="494" spans="1:3" x14ac:dyDescent="0.25">
      <c r="A494" s="69"/>
      <c r="B494"/>
      <c r="C494"/>
    </row>
    <row r="495" spans="1:3" x14ac:dyDescent="0.25">
      <c r="A495" s="69"/>
      <c r="B495"/>
      <c r="C495"/>
    </row>
    <row r="496" spans="1:3" x14ac:dyDescent="0.25">
      <c r="A496" s="69"/>
      <c r="B496"/>
      <c r="C496"/>
    </row>
    <row r="497" spans="1:3" x14ac:dyDescent="0.25">
      <c r="A497" s="69"/>
      <c r="B497"/>
      <c r="C497"/>
    </row>
    <row r="498" spans="1:3" x14ac:dyDescent="0.25">
      <c r="A498" s="69"/>
      <c r="B498"/>
      <c r="C498"/>
    </row>
    <row r="499" spans="1:3" x14ac:dyDescent="0.25">
      <c r="A499" s="69"/>
      <c r="B499"/>
      <c r="C499"/>
    </row>
    <row r="500" spans="1:3" x14ac:dyDescent="0.25">
      <c r="A500" s="69"/>
      <c r="B500"/>
      <c r="C500"/>
    </row>
    <row r="501" spans="1:3" x14ac:dyDescent="0.25">
      <c r="A501" s="69"/>
      <c r="B501"/>
      <c r="C501"/>
    </row>
    <row r="502" spans="1:3" x14ac:dyDescent="0.25">
      <c r="A502" s="69"/>
      <c r="B502"/>
      <c r="C502"/>
    </row>
    <row r="503" spans="1:3" x14ac:dyDescent="0.25">
      <c r="A503" s="69"/>
      <c r="B503"/>
      <c r="C503"/>
    </row>
    <row r="504" spans="1:3" x14ac:dyDescent="0.25">
      <c r="A504" s="69"/>
      <c r="B504"/>
      <c r="C504"/>
    </row>
    <row r="505" spans="1:3" x14ac:dyDescent="0.25">
      <c r="A505" s="69"/>
      <c r="B505"/>
      <c r="C505"/>
    </row>
    <row r="506" spans="1:3" x14ac:dyDescent="0.25">
      <c r="A506" s="69"/>
      <c r="B506"/>
      <c r="C506"/>
    </row>
    <row r="507" spans="1:3" x14ac:dyDescent="0.25">
      <c r="A507" s="69"/>
      <c r="B507"/>
      <c r="C507"/>
    </row>
    <row r="508" spans="1:3" x14ac:dyDescent="0.25">
      <c r="A508" s="69"/>
      <c r="B508"/>
      <c r="C508"/>
    </row>
    <row r="509" spans="1:3" x14ac:dyDescent="0.25">
      <c r="A509" s="69"/>
      <c r="B509"/>
      <c r="C509"/>
    </row>
    <row r="510" spans="1:3" x14ac:dyDescent="0.25">
      <c r="A510" s="69"/>
      <c r="B510"/>
      <c r="C510"/>
    </row>
    <row r="511" spans="1:3" x14ac:dyDescent="0.25">
      <c r="A511" s="69"/>
      <c r="B511"/>
      <c r="C511"/>
    </row>
    <row r="512" spans="1:3" x14ac:dyDescent="0.25">
      <c r="A512" s="69"/>
      <c r="B512"/>
      <c r="C512"/>
    </row>
    <row r="513" spans="1:3" x14ac:dyDescent="0.25">
      <c r="A513" s="69"/>
      <c r="B513"/>
      <c r="C513"/>
    </row>
    <row r="514" spans="1:3" x14ac:dyDescent="0.25">
      <c r="A514" s="69"/>
      <c r="B514"/>
      <c r="C514"/>
    </row>
    <row r="515" spans="1:3" x14ac:dyDescent="0.25">
      <c r="A515" s="69"/>
      <c r="B515"/>
      <c r="C515"/>
    </row>
    <row r="516" spans="1:3" x14ac:dyDescent="0.25">
      <c r="A516" s="69"/>
      <c r="B516"/>
      <c r="C516"/>
    </row>
    <row r="517" spans="1:3" x14ac:dyDescent="0.25">
      <c r="A517" s="69"/>
      <c r="B517"/>
      <c r="C517"/>
    </row>
    <row r="518" spans="1:3" x14ac:dyDescent="0.25">
      <c r="A518" s="69"/>
      <c r="B518"/>
      <c r="C518"/>
    </row>
    <row r="519" spans="1:3" x14ac:dyDescent="0.25">
      <c r="A519" s="69"/>
      <c r="B519"/>
      <c r="C519"/>
    </row>
    <row r="520" spans="1:3" x14ac:dyDescent="0.25">
      <c r="A520" s="69"/>
      <c r="B520"/>
      <c r="C520"/>
    </row>
    <row r="521" spans="1:3" x14ac:dyDescent="0.25">
      <c r="A521" s="69"/>
      <c r="B521"/>
      <c r="C521"/>
    </row>
    <row r="522" spans="1:3" x14ac:dyDescent="0.25">
      <c r="A522" s="69"/>
      <c r="B522"/>
      <c r="C522"/>
    </row>
    <row r="523" spans="1:3" x14ac:dyDescent="0.25">
      <c r="A523" s="69"/>
      <c r="B523"/>
      <c r="C523"/>
    </row>
    <row r="524" spans="1:3" x14ac:dyDescent="0.25">
      <c r="A524" s="69"/>
      <c r="B524"/>
      <c r="C524"/>
    </row>
    <row r="525" spans="1:3" x14ac:dyDescent="0.25">
      <c r="A525" s="69"/>
      <c r="B525"/>
      <c r="C525"/>
    </row>
    <row r="526" spans="1:3" x14ac:dyDescent="0.25">
      <c r="A526" s="69"/>
      <c r="B526"/>
      <c r="C526"/>
    </row>
    <row r="527" spans="1:3" x14ac:dyDescent="0.25">
      <c r="A527" s="69"/>
      <c r="B527"/>
      <c r="C527"/>
    </row>
    <row r="528" spans="1:3" x14ac:dyDescent="0.25">
      <c r="A528" s="69"/>
      <c r="B528"/>
      <c r="C528"/>
    </row>
    <row r="529" spans="1:3" x14ac:dyDescent="0.25">
      <c r="A529" s="69"/>
      <c r="B529"/>
      <c r="C529"/>
    </row>
    <row r="530" spans="1:3" x14ac:dyDescent="0.25">
      <c r="A530" s="69"/>
      <c r="B530"/>
      <c r="C530"/>
    </row>
    <row r="531" spans="1:3" x14ac:dyDescent="0.25">
      <c r="A531" s="69"/>
      <c r="B531"/>
      <c r="C531"/>
    </row>
    <row r="532" spans="1:3" x14ac:dyDescent="0.25">
      <c r="A532" s="69"/>
      <c r="B532"/>
      <c r="C532"/>
    </row>
    <row r="533" spans="1:3" x14ac:dyDescent="0.25">
      <c r="A533" s="69"/>
      <c r="B533"/>
      <c r="C533"/>
    </row>
    <row r="534" spans="1:3" x14ac:dyDescent="0.25">
      <c r="A534" s="69"/>
      <c r="B534"/>
      <c r="C534"/>
    </row>
    <row r="535" spans="1:3" x14ac:dyDescent="0.25">
      <c r="A535" s="69"/>
      <c r="B535"/>
      <c r="C535"/>
    </row>
    <row r="536" spans="1:3" x14ac:dyDescent="0.25">
      <c r="A536" s="69"/>
      <c r="B536"/>
      <c r="C536"/>
    </row>
    <row r="537" spans="1:3" x14ac:dyDescent="0.25">
      <c r="A537" s="69"/>
      <c r="B537"/>
      <c r="C537"/>
    </row>
    <row r="538" spans="1:3" x14ac:dyDescent="0.25">
      <c r="A538" s="69"/>
      <c r="B538"/>
      <c r="C538"/>
    </row>
    <row r="539" spans="1:3" x14ac:dyDescent="0.25">
      <c r="A539" s="69"/>
      <c r="B539"/>
      <c r="C539"/>
    </row>
    <row r="540" spans="1:3" x14ac:dyDescent="0.25">
      <c r="A540" s="69"/>
      <c r="B540"/>
      <c r="C540"/>
    </row>
    <row r="541" spans="1:3" x14ac:dyDescent="0.25">
      <c r="A541" s="69"/>
      <c r="B541"/>
      <c r="C541"/>
    </row>
    <row r="542" spans="1:3" x14ac:dyDescent="0.25">
      <c r="A542" s="69"/>
      <c r="B542"/>
      <c r="C542"/>
    </row>
    <row r="543" spans="1:3" x14ac:dyDescent="0.25">
      <c r="A543" s="69"/>
      <c r="B543"/>
      <c r="C543"/>
    </row>
    <row r="544" spans="1:3" x14ac:dyDescent="0.25">
      <c r="A544" s="69"/>
      <c r="B544"/>
      <c r="C544"/>
    </row>
    <row r="545" spans="1:3" x14ac:dyDescent="0.25">
      <c r="A545" s="69"/>
      <c r="B545"/>
      <c r="C545"/>
    </row>
    <row r="546" spans="1:3" x14ac:dyDescent="0.25">
      <c r="A546" s="69"/>
      <c r="B546"/>
      <c r="C546"/>
    </row>
    <row r="547" spans="1:3" x14ac:dyDescent="0.25">
      <c r="A547" s="69"/>
      <c r="B547"/>
      <c r="C547"/>
    </row>
    <row r="548" spans="1:3" x14ac:dyDescent="0.25">
      <c r="A548" s="69"/>
      <c r="B548"/>
      <c r="C548"/>
    </row>
    <row r="549" spans="1:3" x14ac:dyDescent="0.25">
      <c r="A549" s="69"/>
      <c r="B549"/>
      <c r="C549"/>
    </row>
    <row r="550" spans="1:3" x14ac:dyDescent="0.25">
      <c r="A550" s="69"/>
      <c r="B550"/>
      <c r="C550"/>
    </row>
    <row r="551" spans="1:3" x14ac:dyDescent="0.25">
      <c r="A551" s="69"/>
      <c r="B551"/>
      <c r="C551"/>
    </row>
    <row r="552" spans="1:3" x14ac:dyDescent="0.25">
      <c r="A552" s="69"/>
      <c r="B552"/>
      <c r="C552"/>
    </row>
    <row r="553" spans="1:3" x14ac:dyDescent="0.25">
      <c r="A553" s="69"/>
      <c r="B553"/>
      <c r="C553"/>
    </row>
    <row r="554" spans="1:3" x14ac:dyDescent="0.25">
      <c r="A554" s="69"/>
      <c r="B554"/>
      <c r="C554"/>
    </row>
    <row r="555" spans="1:3" x14ac:dyDescent="0.25">
      <c r="A555" s="69"/>
      <c r="B555"/>
      <c r="C555"/>
    </row>
    <row r="556" spans="1:3" x14ac:dyDescent="0.25">
      <c r="A556" s="69"/>
      <c r="B556"/>
      <c r="C556"/>
    </row>
    <row r="557" spans="1:3" x14ac:dyDescent="0.25">
      <c r="A557" s="69"/>
      <c r="B557"/>
      <c r="C557"/>
    </row>
    <row r="558" spans="1:3" x14ac:dyDescent="0.25">
      <c r="A558" s="69"/>
      <c r="B558"/>
      <c r="C558"/>
    </row>
    <row r="559" spans="1:3" x14ac:dyDescent="0.25">
      <c r="A559" s="69"/>
      <c r="B559"/>
      <c r="C559"/>
    </row>
    <row r="560" spans="1:3" x14ac:dyDescent="0.25">
      <c r="A560" s="69"/>
      <c r="B560"/>
      <c r="C560"/>
    </row>
    <row r="561" spans="1:3" x14ac:dyDescent="0.25">
      <c r="A561" s="69"/>
      <c r="B561"/>
      <c r="C561"/>
    </row>
    <row r="562" spans="1:3" x14ac:dyDescent="0.25">
      <c r="A562" s="69"/>
      <c r="B562"/>
      <c r="C562"/>
    </row>
    <row r="563" spans="1:3" x14ac:dyDescent="0.25">
      <c r="A563" s="69"/>
      <c r="B563"/>
      <c r="C563"/>
    </row>
    <row r="564" spans="1:3" x14ac:dyDescent="0.25">
      <c r="A564" s="69"/>
      <c r="B564"/>
      <c r="C564"/>
    </row>
    <row r="565" spans="1:3" x14ac:dyDescent="0.25">
      <c r="A565" s="69"/>
      <c r="B565"/>
      <c r="C565"/>
    </row>
    <row r="566" spans="1:3" x14ac:dyDescent="0.25">
      <c r="A566" s="69"/>
      <c r="B566"/>
      <c r="C566"/>
    </row>
    <row r="567" spans="1:3" x14ac:dyDescent="0.25">
      <c r="A567" s="69"/>
      <c r="B567"/>
      <c r="C567"/>
    </row>
    <row r="568" spans="1:3" x14ac:dyDescent="0.25">
      <c r="A568" s="69"/>
      <c r="B568"/>
      <c r="C568"/>
    </row>
    <row r="569" spans="1:3" x14ac:dyDescent="0.25">
      <c r="A569" s="69"/>
      <c r="B569"/>
      <c r="C569"/>
    </row>
    <row r="570" spans="1:3" x14ac:dyDescent="0.25">
      <c r="A570" s="69"/>
      <c r="B570"/>
      <c r="C570"/>
    </row>
    <row r="571" spans="1:3" x14ac:dyDescent="0.25">
      <c r="A571" s="69"/>
      <c r="B571"/>
      <c r="C571"/>
    </row>
    <row r="572" spans="1:3" x14ac:dyDescent="0.25">
      <c r="A572" s="69"/>
      <c r="B572"/>
      <c r="C572"/>
    </row>
    <row r="573" spans="1:3" x14ac:dyDescent="0.25">
      <c r="A573" s="69"/>
      <c r="B573"/>
      <c r="C573"/>
    </row>
    <row r="574" spans="1:3" x14ac:dyDescent="0.25">
      <c r="A574" s="69"/>
      <c r="B574"/>
      <c r="C574"/>
    </row>
    <row r="575" spans="1:3" x14ac:dyDescent="0.25">
      <c r="A575" s="69"/>
      <c r="B575"/>
      <c r="C575"/>
    </row>
    <row r="576" spans="1:3" x14ac:dyDescent="0.25">
      <c r="A576" s="69"/>
      <c r="B576"/>
      <c r="C576"/>
    </row>
    <row r="577" spans="1:3" x14ac:dyDescent="0.25">
      <c r="A577" s="69"/>
      <c r="B577"/>
      <c r="C577"/>
    </row>
    <row r="578" spans="1:3" x14ac:dyDescent="0.25">
      <c r="A578" s="69"/>
      <c r="B578"/>
      <c r="C578"/>
    </row>
    <row r="579" spans="1:3" x14ac:dyDescent="0.25">
      <c r="A579" s="69"/>
      <c r="B579"/>
      <c r="C579"/>
    </row>
    <row r="580" spans="1:3" x14ac:dyDescent="0.25">
      <c r="A580" s="69"/>
      <c r="B580"/>
      <c r="C580"/>
    </row>
    <row r="581" spans="1:3" x14ac:dyDescent="0.25">
      <c r="A581" s="69"/>
      <c r="B581"/>
      <c r="C581"/>
    </row>
    <row r="582" spans="1:3" x14ac:dyDescent="0.25">
      <c r="A582" s="69"/>
      <c r="B582"/>
      <c r="C582"/>
    </row>
    <row r="583" spans="1:3" x14ac:dyDescent="0.25">
      <c r="A583" s="69"/>
      <c r="B583"/>
      <c r="C583"/>
    </row>
    <row r="584" spans="1:3" x14ac:dyDescent="0.25">
      <c r="A584" s="69"/>
      <c r="B584"/>
      <c r="C584"/>
    </row>
    <row r="585" spans="1:3" x14ac:dyDescent="0.25">
      <c r="A585" s="69"/>
      <c r="B585"/>
      <c r="C585"/>
    </row>
    <row r="586" spans="1:3" x14ac:dyDescent="0.25">
      <c r="A586" s="69"/>
      <c r="B586"/>
      <c r="C586"/>
    </row>
    <row r="587" spans="1:3" x14ac:dyDescent="0.25">
      <c r="A587" s="69"/>
      <c r="B587"/>
      <c r="C587"/>
    </row>
    <row r="588" spans="1:3" x14ac:dyDescent="0.25">
      <c r="A588" s="69"/>
      <c r="B588"/>
      <c r="C588"/>
    </row>
    <row r="589" spans="1:3" x14ac:dyDescent="0.25">
      <c r="A589" s="69"/>
      <c r="B589"/>
      <c r="C589"/>
    </row>
    <row r="590" spans="1:3" x14ac:dyDescent="0.25">
      <c r="A590" s="69"/>
      <c r="B590"/>
      <c r="C590"/>
    </row>
    <row r="591" spans="1:3" x14ac:dyDescent="0.25">
      <c r="A591" s="69"/>
      <c r="B591"/>
      <c r="C591"/>
    </row>
    <row r="592" spans="1:3" x14ac:dyDescent="0.25">
      <c r="A592" s="69"/>
      <c r="B592"/>
      <c r="C592"/>
    </row>
    <row r="593" spans="1:3" x14ac:dyDescent="0.25">
      <c r="A593" s="69"/>
      <c r="B593"/>
      <c r="C593"/>
    </row>
    <row r="594" spans="1:3" x14ac:dyDescent="0.25">
      <c r="A594" s="69"/>
      <c r="B594"/>
      <c r="C594"/>
    </row>
    <row r="595" spans="1:3" x14ac:dyDescent="0.25">
      <c r="A595" s="69"/>
      <c r="B595"/>
      <c r="C595"/>
    </row>
    <row r="596" spans="1:3" x14ac:dyDescent="0.25">
      <c r="A596" s="69"/>
      <c r="B596"/>
      <c r="C596"/>
    </row>
    <row r="597" spans="1:3" x14ac:dyDescent="0.25">
      <c r="A597" s="69"/>
      <c r="B597"/>
      <c r="C597"/>
    </row>
    <row r="598" spans="1:3" x14ac:dyDescent="0.25">
      <c r="A598" s="69"/>
      <c r="B598"/>
      <c r="C598"/>
    </row>
    <row r="599" spans="1:3" x14ac:dyDescent="0.25">
      <c r="A599" s="69"/>
      <c r="B599"/>
      <c r="C599"/>
    </row>
    <row r="600" spans="1:3" x14ac:dyDescent="0.25">
      <c r="A600" s="69"/>
      <c r="B600"/>
      <c r="C600"/>
    </row>
    <row r="601" spans="1:3" x14ac:dyDescent="0.25">
      <c r="A601" s="69"/>
      <c r="B601"/>
      <c r="C601"/>
    </row>
    <row r="602" spans="1:3" x14ac:dyDescent="0.25">
      <c r="A602" s="69"/>
      <c r="B602"/>
      <c r="C602"/>
    </row>
    <row r="603" spans="1:3" x14ac:dyDescent="0.25">
      <c r="A603" s="69"/>
      <c r="B603"/>
      <c r="C603"/>
    </row>
    <row r="604" spans="1:3" x14ac:dyDescent="0.25">
      <c r="A604" s="69"/>
      <c r="B604"/>
      <c r="C604"/>
    </row>
    <row r="605" spans="1:3" x14ac:dyDescent="0.25">
      <c r="A605" s="69"/>
      <c r="B605"/>
      <c r="C605"/>
    </row>
    <row r="606" spans="1:3" x14ac:dyDescent="0.25">
      <c r="A606" s="69"/>
      <c r="B606"/>
      <c r="C606"/>
    </row>
    <row r="607" spans="1:3" x14ac:dyDescent="0.25">
      <c r="A607" s="69"/>
      <c r="B607"/>
      <c r="C607"/>
    </row>
    <row r="608" spans="1:3" x14ac:dyDescent="0.25">
      <c r="A608" s="69"/>
      <c r="B608"/>
      <c r="C608"/>
    </row>
    <row r="609" spans="1:3" x14ac:dyDescent="0.25">
      <c r="A609" s="69"/>
      <c r="B609"/>
      <c r="C609"/>
    </row>
    <row r="610" spans="1:3" x14ac:dyDescent="0.25">
      <c r="A610" s="69"/>
      <c r="B610"/>
      <c r="C610"/>
    </row>
    <row r="611" spans="1:3" x14ac:dyDescent="0.25">
      <c r="A611" s="69"/>
      <c r="B611"/>
      <c r="C611"/>
    </row>
    <row r="612" spans="1:3" x14ac:dyDescent="0.25">
      <c r="A612" s="69"/>
      <c r="B612"/>
      <c r="C612"/>
    </row>
    <row r="613" spans="1:3" x14ac:dyDescent="0.25">
      <c r="A613" s="69"/>
      <c r="B613"/>
      <c r="C613"/>
    </row>
    <row r="614" spans="1:3" x14ac:dyDescent="0.25">
      <c r="A614" s="69"/>
      <c r="B614"/>
      <c r="C614"/>
    </row>
    <row r="615" spans="1:3" x14ac:dyDescent="0.25">
      <c r="A615" s="69"/>
      <c r="B615"/>
      <c r="C615"/>
    </row>
    <row r="616" spans="1:3" x14ac:dyDescent="0.25">
      <c r="A616" s="69"/>
      <c r="B616"/>
      <c r="C616"/>
    </row>
    <row r="617" spans="1:3" x14ac:dyDescent="0.25">
      <c r="A617" s="69"/>
      <c r="B617"/>
      <c r="C617"/>
    </row>
    <row r="618" spans="1:3" x14ac:dyDescent="0.25">
      <c r="A618" s="69"/>
      <c r="B618"/>
      <c r="C618"/>
    </row>
    <row r="619" spans="1:3" x14ac:dyDescent="0.25">
      <c r="A619" s="69"/>
      <c r="B619"/>
      <c r="C619"/>
    </row>
    <row r="620" spans="1:3" x14ac:dyDescent="0.25">
      <c r="A620" s="69"/>
      <c r="B620"/>
      <c r="C620"/>
    </row>
    <row r="621" spans="1:3" x14ac:dyDescent="0.25">
      <c r="A621" s="69"/>
      <c r="B621"/>
      <c r="C621"/>
    </row>
    <row r="622" spans="1:3" x14ac:dyDescent="0.25">
      <c r="A622" s="69"/>
      <c r="B622"/>
      <c r="C622"/>
    </row>
    <row r="623" spans="1:3" x14ac:dyDescent="0.25">
      <c r="A623" s="69"/>
      <c r="B623"/>
      <c r="C623"/>
    </row>
    <row r="624" spans="1:3" x14ac:dyDescent="0.25">
      <c r="A624" s="69"/>
      <c r="B624"/>
      <c r="C624"/>
    </row>
    <row r="625" spans="1:3" x14ac:dyDescent="0.25">
      <c r="A625" s="69"/>
      <c r="B625"/>
      <c r="C625"/>
    </row>
    <row r="626" spans="1:3" x14ac:dyDescent="0.25">
      <c r="A626" s="69"/>
      <c r="B626"/>
      <c r="C626"/>
    </row>
    <row r="627" spans="1:3" x14ac:dyDescent="0.25">
      <c r="A627" s="69"/>
      <c r="B627"/>
      <c r="C627"/>
    </row>
    <row r="628" spans="1:3" x14ac:dyDescent="0.25">
      <c r="A628" s="69"/>
      <c r="B628"/>
      <c r="C628"/>
    </row>
    <row r="629" spans="1:3" x14ac:dyDescent="0.25">
      <c r="A629" s="69"/>
      <c r="B629"/>
      <c r="C629"/>
    </row>
    <row r="630" spans="1:3" x14ac:dyDescent="0.25">
      <c r="A630" s="69"/>
      <c r="B630"/>
      <c r="C630"/>
    </row>
    <row r="631" spans="1:3" x14ac:dyDescent="0.25">
      <c r="A631" s="69"/>
      <c r="B631"/>
      <c r="C631"/>
    </row>
    <row r="632" spans="1:3" x14ac:dyDescent="0.25">
      <c r="A632" s="69"/>
      <c r="B632"/>
      <c r="C632"/>
    </row>
    <row r="633" spans="1:3" x14ac:dyDescent="0.25">
      <c r="A633" s="69"/>
      <c r="B633"/>
      <c r="C633"/>
    </row>
    <row r="634" spans="1:3" x14ac:dyDescent="0.25">
      <c r="A634" s="69"/>
      <c r="B634"/>
      <c r="C634"/>
    </row>
    <row r="635" spans="1:3" x14ac:dyDescent="0.25">
      <c r="A635" s="69"/>
      <c r="B635"/>
      <c r="C635"/>
    </row>
    <row r="636" spans="1:3" x14ac:dyDescent="0.25">
      <c r="A636" s="69"/>
      <c r="B636"/>
      <c r="C636"/>
    </row>
    <row r="637" spans="1:3" x14ac:dyDescent="0.25">
      <c r="A637" s="69"/>
      <c r="B637"/>
      <c r="C637"/>
    </row>
    <row r="638" spans="1:3" x14ac:dyDescent="0.25">
      <c r="A638" s="69"/>
      <c r="B638"/>
      <c r="C638"/>
    </row>
    <row r="639" spans="1:3" x14ac:dyDescent="0.25">
      <c r="A639" s="69"/>
      <c r="B639"/>
      <c r="C639"/>
    </row>
    <row r="640" spans="1:3" x14ac:dyDescent="0.25">
      <c r="A640" s="69"/>
      <c r="B640"/>
      <c r="C640"/>
    </row>
    <row r="641" spans="1:3" x14ac:dyDescent="0.25">
      <c r="A641" s="69"/>
      <c r="B641"/>
      <c r="C641"/>
    </row>
    <row r="642" spans="1:3" x14ac:dyDescent="0.25">
      <c r="A642" s="69"/>
      <c r="B642"/>
      <c r="C642"/>
    </row>
    <row r="643" spans="1:3" x14ac:dyDescent="0.25">
      <c r="A643" s="69"/>
      <c r="B643"/>
      <c r="C643"/>
    </row>
    <row r="644" spans="1:3" x14ac:dyDescent="0.25">
      <c r="A644" s="69"/>
      <c r="B644"/>
      <c r="C644"/>
    </row>
    <row r="645" spans="1:3" x14ac:dyDescent="0.25">
      <c r="A645" s="69"/>
      <c r="B645"/>
      <c r="C645"/>
    </row>
    <row r="646" spans="1:3" x14ac:dyDescent="0.25">
      <c r="A646" s="69"/>
      <c r="B646"/>
      <c r="C646"/>
    </row>
    <row r="647" spans="1:3" x14ac:dyDescent="0.25">
      <c r="A647" s="69"/>
      <c r="B647"/>
      <c r="C647"/>
    </row>
    <row r="648" spans="1:3" x14ac:dyDescent="0.25">
      <c r="A648" s="69"/>
      <c r="B648"/>
      <c r="C648"/>
    </row>
    <row r="649" spans="1:3" x14ac:dyDescent="0.25">
      <c r="A649" s="69"/>
      <c r="B649"/>
      <c r="C649"/>
    </row>
    <row r="650" spans="1:3" x14ac:dyDescent="0.25">
      <c r="A650" s="69"/>
      <c r="B650"/>
      <c r="C650"/>
    </row>
    <row r="651" spans="1:3" x14ac:dyDescent="0.25">
      <c r="A651" s="69"/>
      <c r="B651"/>
      <c r="C651"/>
    </row>
    <row r="652" spans="1:3" x14ac:dyDescent="0.25">
      <c r="A652" s="69"/>
      <c r="B652"/>
      <c r="C652"/>
    </row>
    <row r="653" spans="1:3" x14ac:dyDescent="0.25">
      <c r="A653" s="69"/>
      <c r="B653"/>
      <c r="C653"/>
    </row>
    <row r="654" spans="1:3" x14ac:dyDescent="0.25">
      <c r="A654" s="69"/>
      <c r="B654"/>
      <c r="C654"/>
    </row>
    <row r="655" spans="1:3" x14ac:dyDescent="0.25">
      <c r="A655" s="69"/>
      <c r="B655"/>
      <c r="C655"/>
    </row>
    <row r="656" spans="1:3" x14ac:dyDescent="0.25">
      <c r="A656" s="69"/>
      <c r="B656"/>
      <c r="C656"/>
    </row>
    <row r="657" spans="1:3" x14ac:dyDescent="0.25">
      <c r="A657" s="69"/>
      <c r="B657"/>
      <c r="C657"/>
    </row>
    <row r="658" spans="1:3" x14ac:dyDescent="0.25">
      <c r="A658" s="69"/>
      <c r="B658"/>
      <c r="C658"/>
    </row>
    <row r="659" spans="1:3" x14ac:dyDescent="0.25">
      <c r="A659" s="69"/>
      <c r="B659"/>
      <c r="C659"/>
    </row>
    <row r="660" spans="1:3" x14ac:dyDescent="0.25">
      <c r="A660" s="69"/>
      <c r="B660"/>
      <c r="C660"/>
    </row>
    <row r="661" spans="1:3" x14ac:dyDescent="0.25">
      <c r="A661" s="69"/>
      <c r="B661"/>
      <c r="C661"/>
    </row>
    <row r="662" spans="1:3" x14ac:dyDescent="0.25">
      <c r="A662" s="69"/>
      <c r="B662"/>
      <c r="C662"/>
    </row>
    <row r="663" spans="1:3" x14ac:dyDescent="0.25">
      <c r="A663" s="69"/>
      <c r="B663"/>
      <c r="C663"/>
    </row>
    <row r="664" spans="1:3" x14ac:dyDescent="0.25">
      <c r="A664" s="69"/>
      <c r="B664"/>
      <c r="C664"/>
    </row>
    <row r="665" spans="1:3" x14ac:dyDescent="0.25">
      <c r="A665" s="69"/>
      <c r="B665"/>
      <c r="C665"/>
    </row>
    <row r="666" spans="1:3" x14ac:dyDescent="0.25">
      <c r="A666" s="69"/>
      <c r="B666"/>
      <c r="C666"/>
    </row>
    <row r="667" spans="1:3" x14ac:dyDescent="0.25">
      <c r="A667" s="69"/>
      <c r="B667"/>
      <c r="C667"/>
    </row>
    <row r="668" spans="1:3" x14ac:dyDescent="0.25">
      <c r="A668" s="69"/>
      <c r="B668"/>
      <c r="C668"/>
    </row>
    <row r="669" spans="1:3" x14ac:dyDescent="0.25">
      <c r="A669" s="69"/>
      <c r="B669"/>
      <c r="C669"/>
    </row>
    <row r="670" spans="1:3" x14ac:dyDescent="0.25">
      <c r="A670" s="69"/>
      <c r="B670"/>
      <c r="C670"/>
    </row>
    <row r="671" spans="1:3" x14ac:dyDescent="0.25">
      <c r="A671" s="69"/>
      <c r="B671"/>
      <c r="C671"/>
    </row>
    <row r="672" spans="1:3" x14ac:dyDescent="0.25">
      <c r="A672" s="69"/>
      <c r="B672"/>
      <c r="C672"/>
    </row>
    <row r="673" spans="1:3" x14ac:dyDescent="0.25">
      <c r="A673" s="69"/>
      <c r="B673"/>
      <c r="C673"/>
    </row>
    <row r="674" spans="1:3" x14ac:dyDescent="0.25">
      <c r="A674" s="69"/>
      <c r="B674"/>
      <c r="C674"/>
    </row>
    <row r="675" spans="1:3" x14ac:dyDescent="0.25">
      <c r="A675" s="69"/>
      <c r="B675"/>
      <c r="C675"/>
    </row>
    <row r="676" spans="1:3" x14ac:dyDescent="0.25">
      <c r="A676" s="69"/>
      <c r="B676"/>
      <c r="C676"/>
    </row>
    <row r="677" spans="1:3" x14ac:dyDescent="0.25">
      <c r="A677" s="69"/>
      <c r="B677"/>
      <c r="C677"/>
    </row>
    <row r="678" spans="1:3" x14ac:dyDescent="0.25">
      <c r="A678" s="69"/>
      <c r="B678"/>
      <c r="C678"/>
    </row>
    <row r="679" spans="1:3" x14ac:dyDescent="0.25">
      <c r="A679" s="69"/>
      <c r="B679"/>
      <c r="C679"/>
    </row>
    <row r="680" spans="1:3" x14ac:dyDescent="0.25">
      <c r="A680" s="69"/>
      <c r="B680"/>
      <c r="C680"/>
    </row>
    <row r="681" spans="1:3" x14ac:dyDescent="0.25">
      <c r="A681" s="69"/>
      <c r="B681"/>
      <c r="C681"/>
    </row>
    <row r="682" spans="1:3" x14ac:dyDescent="0.25">
      <c r="A682" s="69"/>
      <c r="B682"/>
      <c r="C682"/>
    </row>
    <row r="683" spans="1:3" x14ac:dyDescent="0.25">
      <c r="A683" s="69"/>
      <c r="B683"/>
      <c r="C683"/>
    </row>
    <row r="684" spans="1:3" x14ac:dyDescent="0.25">
      <c r="A684" s="69"/>
      <c r="B684"/>
      <c r="C684"/>
    </row>
    <row r="685" spans="1:3" x14ac:dyDescent="0.25">
      <c r="A685" s="69"/>
      <c r="B685"/>
      <c r="C685"/>
    </row>
    <row r="686" spans="1:3" x14ac:dyDescent="0.25">
      <c r="A686" s="69"/>
      <c r="B686"/>
      <c r="C686"/>
    </row>
    <row r="687" spans="1:3" x14ac:dyDescent="0.25">
      <c r="A687" s="69"/>
      <c r="B687"/>
      <c r="C687"/>
    </row>
    <row r="688" spans="1:3" x14ac:dyDescent="0.25">
      <c r="A688" s="69"/>
      <c r="B688"/>
      <c r="C688"/>
    </row>
    <row r="689" spans="1:3" x14ac:dyDescent="0.25">
      <c r="A689" s="69"/>
      <c r="B689"/>
      <c r="C689"/>
    </row>
    <row r="690" spans="1:3" x14ac:dyDescent="0.25">
      <c r="A690" s="69"/>
      <c r="B690"/>
      <c r="C690"/>
    </row>
    <row r="691" spans="1:3" x14ac:dyDescent="0.25">
      <c r="A691" s="69"/>
      <c r="B691"/>
      <c r="C691"/>
    </row>
    <row r="692" spans="1:3" x14ac:dyDescent="0.25">
      <c r="A692" s="69"/>
      <c r="B692"/>
      <c r="C692"/>
    </row>
    <row r="693" spans="1:3" x14ac:dyDescent="0.25">
      <c r="A693" s="69"/>
      <c r="B693"/>
      <c r="C693"/>
    </row>
    <row r="694" spans="1:3" x14ac:dyDescent="0.25">
      <c r="A694" s="69"/>
      <c r="B694"/>
      <c r="C694"/>
    </row>
    <row r="695" spans="1:3" x14ac:dyDescent="0.25">
      <c r="A695" s="69"/>
      <c r="B695"/>
      <c r="C695"/>
    </row>
    <row r="696" spans="1:3" x14ac:dyDescent="0.25">
      <c r="A696" s="69"/>
      <c r="B696"/>
      <c r="C696"/>
    </row>
    <row r="697" spans="1:3" x14ac:dyDescent="0.25">
      <c r="A697" s="69"/>
      <c r="B697"/>
      <c r="C697"/>
    </row>
    <row r="698" spans="1:3" x14ac:dyDescent="0.25">
      <c r="A698" s="69"/>
      <c r="B698"/>
      <c r="C698"/>
    </row>
    <row r="699" spans="1:3" x14ac:dyDescent="0.25">
      <c r="A699" s="69"/>
      <c r="B699"/>
      <c r="C699"/>
    </row>
    <row r="700" spans="1:3" x14ac:dyDescent="0.25">
      <c r="A700" s="69"/>
      <c r="B700"/>
      <c r="C700"/>
    </row>
    <row r="701" spans="1:3" x14ac:dyDescent="0.25">
      <c r="A701" s="69"/>
      <c r="B701"/>
      <c r="C701"/>
    </row>
    <row r="702" spans="1:3" x14ac:dyDescent="0.25">
      <c r="A702" s="69"/>
      <c r="B702"/>
      <c r="C702"/>
    </row>
    <row r="703" spans="1:3" x14ac:dyDescent="0.25">
      <c r="A703" s="69"/>
      <c r="B703"/>
      <c r="C703"/>
    </row>
    <row r="704" spans="1:3" x14ac:dyDescent="0.25">
      <c r="A704" s="69"/>
      <c r="B704"/>
      <c r="C704"/>
    </row>
    <row r="705" spans="1:3" x14ac:dyDescent="0.25">
      <c r="A705" s="69"/>
      <c r="B705"/>
      <c r="C705"/>
    </row>
    <row r="706" spans="1:3" x14ac:dyDescent="0.25">
      <c r="A706" s="69"/>
      <c r="B706"/>
      <c r="C706"/>
    </row>
    <row r="707" spans="1:3" x14ac:dyDescent="0.25">
      <c r="A707" s="69"/>
      <c r="B707"/>
      <c r="C707"/>
    </row>
    <row r="708" spans="1:3" x14ac:dyDescent="0.25">
      <c r="A708" s="69"/>
      <c r="B708"/>
      <c r="C708"/>
    </row>
    <row r="709" spans="1:3" x14ac:dyDescent="0.25">
      <c r="A709" s="69"/>
      <c r="B709"/>
      <c r="C709"/>
    </row>
    <row r="710" spans="1:3" x14ac:dyDescent="0.25">
      <c r="A710" s="69"/>
      <c r="B710"/>
      <c r="C710"/>
    </row>
    <row r="711" spans="1:3" x14ac:dyDescent="0.25">
      <c r="A711" s="69"/>
      <c r="B711"/>
      <c r="C711"/>
    </row>
    <row r="712" spans="1:3" x14ac:dyDescent="0.25">
      <c r="A712" s="69"/>
      <c r="B712"/>
      <c r="C712"/>
    </row>
    <row r="713" spans="1:3" x14ac:dyDescent="0.25">
      <c r="A713" s="69"/>
      <c r="B713"/>
      <c r="C713"/>
    </row>
    <row r="714" spans="1:3" x14ac:dyDescent="0.25">
      <c r="A714" s="69"/>
      <c r="B714"/>
      <c r="C714"/>
    </row>
    <row r="715" spans="1:3" x14ac:dyDescent="0.25">
      <c r="A715" s="69"/>
      <c r="B715"/>
      <c r="C715"/>
    </row>
    <row r="716" spans="1:3" x14ac:dyDescent="0.25">
      <c r="A716" s="69"/>
      <c r="B716"/>
      <c r="C716"/>
    </row>
    <row r="717" spans="1:3" x14ac:dyDescent="0.25">
      <c r="A717" s="69"/>
      <c r="B717"/>
      <c r="C717"/>
    </row>
    <row r="718" spans="1:3" x14ac:dyDescent="0.25">
      <c r="A718" s="69"/>
      <c r="B718"/>
      <c r="C718"/>
    </row>
    <row r="719" spans="1:3" x14ac:dyDescent="0.25">
      <c r="A719" s="69"/>
      <c r="B719"/>
      <c r="C719"/>
    </row>
    <row r="720" spans="1:3" x14ac:dyDescent="0.25">
      <c r="A720" s="69"/>
      <c r="B720"/>
      <c r="C720"/>
    </row>
    <row r="721" spans="1:3" x14ac:dyDescent="0.25">
      <c r="A721" s="69"/>
      <c r="B721"/>
      <c r="C721"/>
    </row>
    <row r="722" spans="1:3" x14ac:dyDescent="0.25">
      <c r="A722" s="69"/>
      <c r="B722"/>
      <c r="C722"/>
    </row>
    <row r="723" spans="1:3" x14ac:dyDescent="0.25">
      <c r="A723" s="69"/>
      <c r="B723"/>
      <c r="C723"/>
    </row>
    <row r="724" spans="1:3" x14ac:dyDescent="0.25">
      <c r="A724" s="69"/>
      <c r="B724"/>
      <c r="C724"/>
    </row>
    <row r="725" spans="1:3" x14ac:dyDescent="0.25">
      <c r="A725" s="69"/>
      <c r="B725"/>
      <c r="C725"/>
    </row>
    <row r="726" spans="1:3" x14ac:dyDescent="0.25">
      <c r="A726" s="69"/>
      <c r="B726"/>
      <c r="C726"/>
    </row>
    <row r="727" spans="1:3" x14ac:dyDescent="0.25">
      <c r="A727" s="69"/>
      <c r="B727"/>
      <c r="C727"/>
    </row>
    <row r="728" spans="1:3" x14ac:dyDescent="0.25">
      <c r="A728" s="69"/>
      <c r="B728"/>
      <c r="C728"/>
    </row>
    <row r="729" spans="1:3" x14ac:dyDescent="0.25">
      <c r="A729" s="69"/>
      <c r="B729"/>
      <c r="C729"/>
    </row>
    <row r="730" spans="1:3" x14ac:dyDescent="0.25">
      <c r="A730" s="69"/>
      <c r="B730"/>
      <c r="C730"/>
    </row>
    <row r="731" spans="1:3" x14ac:dyDescent="0.25">
      <c r="A731" s="69"/>
      <c r="B731"/>
      <c r="C731"/>
    </row>
    <row r="732" spans="1:3" x14ac:dyDescent="0.25">
      <c r="A732" s="69"/>
      <c r="B732"/>
      <c r="C732"/>
    </row>
    <row r="733" spans="1:3" x14ac:dyDescent="0.25">
      <c r="A733" s="69"/>
      <c r="B733"/>
      <c r="C733"/>
    </row>
    <row r="734" spans="1:3" x14ac:dyDescent="0.25">
      <c r="A734" s="69"/>
      <c r="B734"/>
      <c r="C734"/>
    </row>
    <row r="735" spans="1:3" x14ac:dyDescent="0.25">
      <c r="A735" s="69"/>
      <c r="B735"/>
      <c r="C735"/>
    </row>
    <row r="736" spans="1:3" x14ac:dyDescent="0.25">
      <c r="A736" s="69"/>
      <c r="B736"/>
      <c r="C736"/>
    </row>
    <row r="737" spans="1:3" x14ac:dyDescent="0.25">
      <c r="A737" s="69"/>
      <c r="B737"/>
      <c r="C737"/>
    </row>
    <row r="738" spans="1:3" x14ac:dyDescent="0.25">
      <c r="A738" s="69"/>
      <c r="B738"/>
      <c r="C738"/>
    </row>
    <row r="739" spans="1:3" x14ac:dyDescent="0.25">
      <c r="A739" s="69"/>
      <c r="B739"/>
      <c r="C739"/>
    </row>
    <row r="740" spans="1:3" x14ac:dyDescent="0.25">
      <c r="A740" s="69"/>
      <c r="B740"/>
      <c r="C740"/>
    </row>
    <row r="741" spans="1:3" x14ac:dyDescent="0.25">
      <c r="A741" s="69"/>
      <c r="B741"/>
      <c r="C741"/>
    </row>
    <row r="742" spans="1:3" x14ac:dyDescent="0.25">
      <c r="A742" s="69"/>
      <c r="B742"/>
      <c r="C742"/>
    </row>
    <row r="743" spans="1:3" x14ac:dyDescent="0.25">
      <c r="A743" s="69"/>
      <c r="B743"/>
      <c r="C743"/>
    </row>
    <row r="744" spans="1:3" x14ac:dyDescent="0.25">
      <c r="A744" s="69"/>
      <c r="B744"/>
      <c r="C744"/>
    </row>
    <row r="745" spans="1:3" x14ac:dyDescent="0.25">
      <c r="A745" s="69"/>
      <c r="B745"/>
      <c r="C745"/>
    </row>
    <row r="746" spans="1:3" x14ac:dyDescent="0.25">
      <c r="A746" s="69"/>
      <c r="B746"/>
      <c r="C746"/>
    </row>
    <row r="747" spans="1:3" x14ac:dyDescent="0.25">
      <c r="A747" s="69"/>
      <c r="B747"/>
      <c r="C747"/>
    </row>
    <row r="748" spans="1:3" x14ac:dyDescent="0.25">
      <c r="A748" s="69"/>
      <c r="B748"/>
      <c r="C748"/>
    </row>
    <row r="749" spans="1:3" x14ac:dyDescent="0.25">
      <c r="A749" s="69"/>
      <c r="B749"/>
      <c r="C749"/>
    </row>
    <row r="750" spans="1:3" x14ac:dyDescent="0.25">
      <c r="A750" s="69"/>
      <c r="B750"/>
      <c r="C750"/>
    </row>
    <row r="751" spans="1:3" x14ac:dyDescent="0.25">
      <c r="A751" s="69"/>
      <c r="B751"/>
      <c r="C751"/>
    </row>
    <row r="752" spans="1:3" x14ac:dyDescent="0.25">
      <c r="A752" s="69"/>
      <c r="B752"/>
      <c r="C752"/>
    </row>
    <row r="753" spans="1:3" x14ac:dyDescent="0.25">
      <c r="A753" s="69"/>
      <c r="B753"/>
      <c r="C753"/>
    </row>
    <row r="754" spans="1:3" x14ac:dyDescent="0.25">
      <c r="A754" s="69"/>
      <c r="B754"/>
      <c r="C754"/>
    </row>
    <row r="755" spans="1:3" x14ac:dyDescent="0.25">
      <c r="A755" s="69"/>
      <c r="B755"/>
      <c r="C755"/>
    </row>
    <row r="756" spans="1:3" x14ac:dyDescent="0.25">
      <c r="A756" s="69"/>
      <c r="B756"/>
      <c r="C756"/>
    </row>
    <row r="757" spans="1:3" x14ac:dyDescent="0.25">
      <c r="A757" s="69"/>
      <c r="B757"/>
      <c r="C757"/>
    </row>
    <row r="758" spans="1:3" x14ac:dyDescent="0.25">
      <c r="A758" s="69"/>
      <c r="B758"/>
      <c r="C758"/>
    </row>
    <row r="759" spans="1:3" x14ac:dyDescent="0.25">
      <c r="A759" s="69"/>
      <c r="B759"/>
      <c r="C759"/>
    </row>
    <row r="760" spans="1:3" x14ac:dyDescent="0.25">
      <c r="A760" s="69"/>
      <c r="B760"/>
      <c r="C760"/>
    </row>
    <row r="761" spans="1:3" x14ac:dyDescent="0.25">
      <c r="A761" s="69"/>
      <c r="B761"/>
      <c r="C761"/>
    </row>
    <row r="762" spans="1:3" x14ac:dyDescent="0.25">
      <c r="A762" s="69"/>
      <c r="B762"/>
      <c r="C762"/>
    </row>
    <row r="763" spans="1:3" x14ac:dyDescent="0.25">
      <c r="A763" s="69"/>
      <c r="B763"/>
      <c r="C763"/>
    </row>
    <row r="764" spans="1:3" x14ac:dyDescent="0.25">
      <c r="A764" s="69"/>
      <c r="B764"/>
      <c r="C764"/>
    </row>
    <row r="765" spans="1:3" x14ac:dyDescent="0.25">
      <c r="A765" s="69"/>
      <c r="B765"/>
      <c r="C765"/>
    </row>
    <row r="766" spans="1:3" x14ac:dyDescent="0.25">
      <c r="A766" s="69"/>
      <c r="B766"/>
      <c r="C766"/>
    </row>
    <row r="767" spans="1:3" x14ac:dyDescent="0.25">
      <c r="A767" s="69"/>
      <c r="B767"/>
      <c r="C767"/>
    </row>
    <row r="768" spans="1:3" x14ac:dyDescent="0.25">
      <c r="A768" s="69"/>
      <c r="B768"/>
      <c r="C768"/>
    </row>
    <row r="769" spans="1:3" x14ac:dyDescent="0.25">
      <c r="A769" s="69"/>
      <c r="B769"/>
      <c r="C769"/>
    </row>
    <row r="770" spans="1:3" x14ac:dyDescent="0.25">
      <c r="A770" s="69"/>
      <c r="B770"/>
      <c r="C770"/>
    </row>
    <row r="771" spans="1:3" x14ac:dyDescent="0.25">
      <c r="A771" s="69"/>
      <c r="B771"/>
      <c r="C771"/>
    </row>
    <row r="772" spans="1:3" x14ac:dyDescent="0.25">
      <c r="A772" s="69"/>
      <c r="B772"/>
      <c r="C772"/>
    </row>
    <row r="773" spans="1:3" x14ac:dyDescent="0.25">
      <c r="A773" s="69"/>
      <c r="B773"/>
      <c r="C773"/>
    </row>
    <row r="774" spans="1:3" x14ac:dyDescent="0.25">
      <c r="A774" s="69"/>
      <c r="B774"/>
      <c r="C774"/>
    </row>
    <row r="775" spans="1:3" x14ac:dyDescent="0.25">
      <c r="A775" s="69"/>
      <c r="B775"/>
      <c r="C775"/>
    </row>
    <row r="776" spans="1:3" x14ac:dyDescent="0.25">
      <c r="A776" s="69"/>
      <c r="B776"/>
      <c r="C776"/>
    </row>
    <row r="777" spans="1:3" x14ac:dyDescent="0.25">
      <c r="A777" s="69"/>
      <c r="B777"/>
      <c r="C777"/>
    </row>
    <row r="778" spans="1:3" x14ac:dyDescent="0.25">
      <c r="A778" s="69"/>
      <c r="B778"/>
      <c r="C778"/>
    </row>
    <row r="779" spans="1:3" x14ac:dyDescent="0.25">
      <c r="A779" s="69"/>
      <c r="B779"/>
      <c r="C779"/>
    </row>
    <row r="780" spans="1:3" x14ac:dyDescent="0.25">
      <c r="A780" s="69"/>
      <c r="B780"/>
      <c r="C780"/>
    </row>
    <row r="781" spans="1:3" x14ac:dyDescent="0.25">
      <c r="A781" s="69"/>
      <c r="B781"/>
      <c r="C781"/>
    </row>
    <row r="782" spans="1:3" x14ac:dyDescent="0.25">
      <c r="A782" s="69"/>
      <c r="B782"/>
      <c r="C782"/>
    </row>
    <row r="783" spans="1:3" x14ac:dyDescent="0.25">
      <c r="A783" s="69"/>
      <c r="B783"/>
      <c r="C783"/>
    </row>
    <row r="784" spans="1:3" x14ac:dyDescent="0.25">
      <c r="A784" s="69"/>
      <c r="B784"/>
      <c r="C784"/>
    </row>
    <row r="785" spans="1:3" x14ac:dyDescent="0.25">
      <c r="A785" s="69"/>
      <c r="B785"/>
      <c r="C785"/>
    </row>
    <row r="786" spans="1:3" x14ac:dyDescent="0.25">
      <c r="A786" s="69"/>
      <c r="B786"/>
      <c r="C786"/>
    </row>
    <row r="787" spans="1:3" x14ac:dyDescent="0.25">
      <c r="A787" s="69"/>
      <c r="B787"/>
      <c r="C787"/>
    </row>
    <row r="788" spans="1:3" x14ac:dyDescent="0.25">
      <c r="A788" s="69"/>
      <c r="B788"/>
      <c r="C788"/>
    </row>
    <row r="789" spans="1:3" x14ac:dyDescent="0.25">
      <c r="A789" s="69"/>
      <c r="B789"/>
      <c r="C789"/>
    </row>
    <row r="790" spans="1:3" x14ac:dyDescent="0.25">
      <c r="A790" s="69"/>
      <c r="B790"/>
      <c r="C790"/>
    </row>
    <row r="791" spans="1:3" x14ac:dyDescent="0.25">
      <c r="A791" s="69"/>
      <c r="B791"/>
      <c r="C791"/>
    </row>
    <row r="792" spans="1:3" x14ac:dyDescent="0.25">
      <c r="A792" s="69"/>
      <c r="B792"/>
      <c r="C792"/>
    </row>
    <row r="793" spans="1:3" x14ac:dyDescent="0.25">
      <c r="A793" s="69"/>
      <c r="B793"/>
      <c r="C793"/>
    </row>
    <row r="794" spans="1:3" x14ac:dyDescent="0.25">
      <c r="A794" s="69"/>
      <c r="B794"/>
      <c r="C794"/>
    </row>
    <row r="795" spans="1:3" x14ac:dyDescent="0.25">
      <c r="A795" s="69"/>
      <c r="B795"/>
      <c r="C795"/>
    </row>
    <row r="796" spans="1:3" x14ac:dyDescent="0.25">
      <c r="A796" s="69"/>
      <c r="B796"/>
      <c r="C796"/>
    </row>
    <row r="797" spans="1:3" x14ac:dyDescent="0.25">
      <c r="A797" s="69"/>
      <c r="B797"/>
      <c r="C797"/>
    </row>
    <row r="798" spans="1:3" x14ac:dyDescent="0.25">
      <c r="A798" s="69"/>
      <c r="B798"/>
      <c r="C798"/>
    </row>
    <row r="799" spans="1:3" x14ac:dyDescent="0.25">
      <c r="A799" s="69"/>
      <c r="B799"/>
      <c r="C799"/>
    </row>
    <row r="800" spans="1:3" x14ac:dyDescent="0.25">
      <c r="A800" s="69"/>
      <c r="B800"/>
      <c r="C800"/>
    </row>
    <row r="801" spans="1:3" x14ac:dyDescent="0.25">
      <c r="A801" s="69"/>
      <c r="B801"/>
      <c r="C801"/>
    </row>
    <row r="802" spans="1:3" x14ac:dyDescent="0.25">
      <c r="A802" s="69"/>
      <c r="B802"/>
      <c r="C802"/>
    </row>
    <row r="803" spans="1:3" x14ac:dyDescent="0.25">
      <c r="A803" s="69"/>
      <c r="B803"/>
      <c r="C803"/>
    </row>
    <row r="804" spans="1:3" x14ac:dyDescent="0.25">
      <c r="A804" s="69"/>
      <c r="B804"/>
      <c r="C804"/>
    </row>
    <row r="805" spans="1:3" x14ac:dyDescent="0.25">
      <c r="A805" s="69"/>
      <c r="B805"/>
      <c r="C805"/>
    </row>
    <row r="806" spans="1:3" x14ac:dyDescent="0.25">
      <c r="A806" s="69"/>
      <c r="B806"/>
      <c r="C806"/>
    </row>
    <row r="807" spans="1:3" x14ac:dyDescent="0.25">
      <c r="A807" s="69"/>
      <c r="B807"/>
      <c r="C807"/>
    </row>
    <row r="808" spans="1:3" x14ac:dyDescent="0.25">
      <c r="A808" s="69"/>
      <c r="B808"/>
      <c r="C808"/>
    </row>
    <row r="809" spans="1:3" x14ac:dyDescent="0.25">
      <c r="A809" s="69"/>
      <c r="B809"/>
      <c r="C809"/>
    </row>
    <row r="810" spans="1:3" x14ac:dyDescent="0.25">
      <c r="A810" s="69"/>
      <c r="B810"/>
      <c r="C810"/>
    </row>
    <row r="811" spans="1:3" x14ac:dyDescent="0.25">
      <c r="A811" s="69"/>
      <c r="B811"/>
      <c r="C811"/>
    </row>
    <row r="812" spans="1:3" x14ac:dyDescent="0.25">
      <c r="A812" s="69"/>
      <c r="B812"/>
      <c r="C812"/>
    </row>
    <row r="813" spans="1:3" x14ac:dyDescent="0.25">
      <c r="A813" s="69"/>
      <c r="B813"/>
      <c r="C813"/>
    </row>
    <row r="814" spans="1:3" x14ac:dyDescent="0.25">
      <c r="A814" s="69"/>
      <c r="B814"/>
      <c r="C814"/>
    </row>
    <row r="815" spans="1:3" x14ac:dyDescent="0.25">
      <c r="A815" s="69"/>
      <c r="B815"/>
      <c r="C815"/>
    </row>
    <row r="816" spans="1:3" x14ac:dyDescent="0.25">
      <c r="A816" s="69"/>
      <c r="B816"/>
      <c r="C816"/>
    </row>
    <row r="817" spans="1:3" x14ac:dyDescent="0.25">
      <c r="A817" s="69"/>
      <c r="B817"/>
      <c r="C817"/>
    </row>
    <row r="818" spans="1:3" x14ac:dyDescent="0.25">
      <c r="A818" s="69"/>
      <c r="B818"/>
      <c r="C818"/>
    </row>
    <row r="819" spans="1:3" x14ac:dyDescent="0.25">
      <c r="A819" s="69"/>
      <c r="B819"/>
      <c r="C819"/>
    </row>
    <row r="820" spans="1:3" x14ac:dyDescent="0.25">
      <c r="A820" s="69"/>
      <c r="B820"/>
      <c r="C820"/>
    </row>
    <row r="821" spans="1:3" x14ac:dyDescent="0.25">
      <c r="A821" s="69"/>
      <c r="B821"/>
      <c r="C821"/>
    </row>
    <row r="822" spans="1:3" x14ac:dyDescent="0.25">
      <c r="A822" s="69"/>
      <c r="B822"/>
      <c r="C822"/>
    </row>
    <row r="823" spans="1:3" x14ac:dyDescent="0.25">
      <c r="A823" s="69"/>
      <c r="B823"/>
      <c r="C823"/>
    </row>
    <row r="824" spans="1:3" x14ac:dyDescent="0.25">
      <c r="A824" s="69"/>
      <c r="B824"/>
      <c r="C824"/>
    </row>
    <row r="825" spans="1:3" x14ac:dyDescent="0.25">
      <c r="A825" s="69"/>
      <c r="B825"/>
      <c r="C825"/>
    </row>
    <row r="826" spans="1:3" x14ac:dyDescent="0.25">
      <c r="A826" s="69"/>
      <c r="B826"/>
      <c r="C826"/>
    </row>
    <row r="827" spans="1:3" x14ac:dyDescent="0.25">
      <c r="A827" s="69"/>
      <c r="B827"/>
      <c r="C827"/>
    </row>
    <row r="828" spans="1:3" x14ac:dyDescent="0.25">
      <c r="A828" s="69"/>
      <c r="B828"/>
      <c r="C828"/>
    </row>
    <row r="829" spans="1:3" x14ac:dyDescent="0.25">
      <c r="A829" s="69"/>
      <c r="B829"/>
      <c r="C829"/>
    </row>
    <row r="830" spans="1:3" x14ac:dyDescent="0.25">
      <c r="A830" s="69"/>
      <c r="B830"/>
      <c r="C830"/>
    </row>
    <row r="831" spans="1:3" x14ac:dyDescent="0.25">
      <c r="A831" s="69"/>
      <c r="B831"/>
      <c r="C831"/>
    </row>
    <row r="832" spans="1:3" x14ac:dyDescent="0.25">
      <c r="A832" s="69"/>
      <c r="B832"/>
      <c r="C832"/>
    </row>
    <row r="833" spans="1:3" x14ac:dyDescent="0.25">
      <c r="A833" s="69"/>
      <c r="B833"/>
      <c r="C833"/>
    </row>
    <row r="834" spans="1:3" x14ac:dyDescent="0.25">
      <c r="A834" s="69"/>
      <c r="B834"/>
      <c r="C834"/>
    </row>
    <row r="835" spans="1:3" x14ac:dyDescent="0.25">
      <c r="A835" s="69"/>
      <c r="B835"/>
      <c r="C835"/>
    </row>
    <row r="836" spans="1:3" x14ac:dyDescent="0.25">
      <c r="A836" s="69"/>
      <c r="B836"/>
      <c r="C836"/>
    </row>
    <row r="837" spans="1:3" x14ac:dyDescent="0.25">
      <c r="A837" s="69"/>
      <c r="B837"/>
      <c r="C837"/>
    </row>
    <row r="838" spans="1:3" x14ac:dyDescent="0.25">
      <c r="A838" s="69"/>
      <c r="B838"/>
      <c r="C838"/>
    </row>
    <row r="839" spans="1:3" x14ac:dyDescent="0.25">
      <c r="A839" s="69"/>
      <c r="B839"/>
      <c r="C839"/>
    </row>
    <row r="840" spans="1:3" x14ac:dyDescent="0.25">
      <c r="A840" s="69"/>
      <c r="B840"/>
      <c r="C840"/>
    </row>
    <row r="841" spans="1:3" x14ac:dyDescent="0.25">
      <c r="A841" s="69"/>
      <c r="B841"/>
      <c r="C841"/>
    </row>
    <row r="842" spans="1:3" x14ac:dyDescent="0.25">
      <c r="A842" s="69"/>
      <c r="B842"/>
      <c r="C842"/>
    </row>
    <row r="843" spans="1:3" x14ac:dyDescent="0.25">
      <c r="A843" s="69"/>
      <c r="B843"/>
      <c r="C843"/>
    </row>
    <row r="844" spans="1:3" x14ac:dyDescent="0.25">
      <c r="A844" s="69"/>
      <c r="B844"/>
      <c r="C844"/>
    </row>
    <row r="845" spans="1:3" x14ac:dyDescent="0.25">
      <c r="A845" s="69"/>
      <c r="B845"/>
      <c r="C845"/>
    </row>
    <row r="846" spans="1:3" x14ac:dyDescent="0.25">
      <c r="A846" s="69"/>
      <c r="B846"/>
      <c r="C846"/>
    </row>
    <row r="847" spans="1:3" x14ac:dyDescent="0.25">
      <c r="A847" s="69"/>
      <c r="B847"/>
      <c r="C847"/>
    </row>
    <row r="848" spans="1:3" x14ac:dyDescent="0.25">
      <c r="A848" s="69"/>
      <c r="B848"/>
      <c r="C848"/>
    </row>
    <row r="849" spans="1:3" x14ac:dyDescent="0.25">
      <c r="A849" s="69"/>
      <c r="B849"/>
      <c r="C849"/>
    </row>
    <row r="850" spans="1:3" x14ac:dyDescent="0.25">
      <c r="A850" s="69"/>
      <c r="B850"/>
      <c r="C850"/>
    </row>
    <row r="851" spans="1:3" x14ac:dyDescent="0.25">
      <c r="A851" s="69"/>
      <c r="B851"/>
      <c r="C851"/>
    </row>
    <row r="852" spans="1:3" x14ac:dyDescent="0.25">
      <c r="A852" s="69"/>
      <c r="B852"/>
      <c r="C852"/>
    </row>
    <row r="853" spans="1:3" x14ac:dyDescent="0.25">
      <c r="A853" s="69"/>
      <c r="B853"/>
      <c r="C853"/>
    </row>
    <row r="854" spans="1:3" x14ac:dyDescent="0.25">
      <c r="A854" s="69"/>
      <c r="B854"/>
      <c r="C854"/>
    </row>
    <row r="855" spans="1:3" x14ac:dyDescent="0.25">
      <c r="A855" s="69"/>
      <c r="B855"/>
      <c r="C855"/>
    </row>
    <row r="856" spans="1:3" x14ac:dyDescent="0.25">
      <c r="A856" s="69"/>
      <c r="B856"/>
      <c r="C856"/>
    </row>
    <row r="857" spans="1:3" x14ac:dyDescent="0.25">
      <c r="A857" s="69"/>
      <c r="B857"/>
      <c r="C857"/>
    </row>
    <row r="858" spans="1:3" x14ac:dyDescent="0.25">
      <c r="A858" s="69"/>
      <c r="B858"/>
      <c r="C858"/>
    </row>
    <row r="859" spans="1:3" x14ac:dyDescent="0.25">
      <c r="A859" s="69"/>
      <c r="B859"/>
      <c r="C859"/>
    </row>
    <row r="860" spans="1:3" x14ac:dyDescent="0.25">
      <c r="A860" s="69"/>
      <c r="B860"/>
      <c r="C860"/>
    </row>
    <row r="861" spans="1:3" x14ac:dyDescent="0.25">
      <c r="A861" s="69"/>
      <c r="B861"/>
      <c r="C861"/>
    </row>
    <row r="862" spans="1:3" x14ac:dyDescent="0.25">
      <c r="A862" s="69"/>
      <c r="B862"/>
      <c r="C862"/>
    </row>
    <row r="863" spans="1:3" x14ac:dyDescent="0.25">
      <c r="A863" s="69"/>
      <c r="B863"/>
      <c r="C863"/>
    </row>
    <row r="864" spans="1:3" x14ac:dyDescent="0.25">
      <c r="A864" s="69"/>
      <c r="B864"/>
      <c r="C864"/>
    </row>
    <row r="865" spans="1:3" x14ac:dyDescent="0.25">
      <c r="A865" s="69"/>
      <c r="B865"/>
      <c r="C865"/>
    </row>
    <row r="866" spans="1:3" x14ac:dyDescent="0.25">
      <c r="A866" s="69"/>
      <c r="B866"/>
      <c r="C866"/>
    </row>
    <row r="867" spans="1:3" x14ac:dyDescent="0.25">
      <c r="A867" s="69"/>
      <c r="B867"/>
      <c r="C867"/>
    </row>
    <row r="868" spans="1:3" x14ac:dyDescent="0.25">
      <c r="A868" s="69"/>
      <c r="B868"/>
      <c r="C868"/>
    </row>
    <row r="869" spans="1:3" x14ac:dyDescent="0.25">
      <c r="A869" s="69"/>
      <c r="B869"/>
      <c r="C869"/>
    </row>
    <row r="870" spans="1:3" x14ac:dyDescent="0.25">
      <c r="A870" s="69"/>
      <c r="B870"/>
      <c r="C870"/>
    </row>
    <row r="871" spans="1:3" x14ac:dyDescent="0.25">
      <c r="A871" s="69"/>
      <c r="B871"/>
      <c r="C871"/>
    </row>
    <row r="872" spans="1:3" x14ac:dyDescent="0.25">
      <c r="A872" s="69"/>
      <c r="B872"/>
      <c r="C872"/>
    </row>
    <row r="873" spans="1:3" x14ac:dyDescent="0.25">
      <c r="A873" s="69"/>
      <c r="B873"/>
      <c r="C873"/>
    </row>
    <row r="874" spans="1:3" x14ac:dyDescent="0.25">
      <c r="A874" s="69"/>
      <c r="B874"/>
      <c r="C874"/>
    </row>
    <row r="875" spans="1:3" x14ac:dyDescent="0.25">
      <c r="A875" s="69"/>
      <c r="B875"/>
      <c r="C875"/>
    </row>
    <row r="876" spans="1:3" x14ac:dyDescent="0.25">
      <c r="A876" s="69"/>
      <c r="B876"/>
      <c r="C876"/>
    </row>
    <row r="877" spans="1:3" x14ac:dyDescent="0.25">
      <c r="A877" s="69"/>
      <c r="B877"/>
      <c r="C877"/>
    </row>
    <row r="878" spans="1:3" x14ac:dyDescent="0.25">
      <c r="A878" s="69"/>
      <c r="B878"/>
      <c r="C878"/>
    </row>
    <row r="879" spans="1:3" x14ac:dyDescent="0.25">
      <c r="A879" s="69"/>
      <c r="B879"/>
      <c r="C879"/>
    </row>
    <row r="880" spans="1:3" x14ac:dyDescent="0.25">
      <c r="A880" s="69"/>
      <c r="B880"/>
      <c r="C880"/>
    </row>
    <row r="881" spans="1:3" x14ac:dyDescent="0.25">
      <c r="A881" s="69"/>
      <c r="B881"/>
      <c r="C881"/>
    </row>
    <row r="882" spans="1:3" x14ac:dyDescent="0.25">
      <c r="A882" s="69"/>
      <c r="B882"/>
      <c r="C882"/>
    </row>
    <row r="883" spans="1:3" x14ac:dyDescent="0.25">
      <c r="A883" s="69"/>
      <c r="B883"/>
      <c r="C883"/>
    </row>
    <row r="884" spans="1:3" x14ac:dyDescent="0.25">
      <c r="A884" s="69"/>
      <c r="B884"/>
      <c r="C884"/>
    </row>
    <row r="885" spans="1:3" x14ac:dyDescent="0.25">
      <c r="A885" s="69"/>
      <c r="B885"/>
      <c r="C885"/>
    </row>
    <row r="886" spans="1:3" x14ac:dyDescent="0.25">
      <c r="A886" s="69"/>
      <c r="B886"/>
      <c r="C886"/>
    </row>
    <row r="887" spans="1:3" x14ac:dyDescent="0.25">
      <c r="A887" s="69"/>
      <c r="B887"/>
      <c r="C887"/>
    </row>
    <row r="888" spans="1:3" x14ac:dyDescent="0.25">
      <c r="A888" s="69"/>
      <c r="B888"/>
      <c r="C888"/>
    </row>
    <row r="889" spans="1:3" x14ac:dyDescent="0.25">
      <c r="A889" s="69"/>
      <c r="B889"/>
      <c r="C889"/>
    </row>
    <row r="890" spans="1:3" x14ac:dyDescent="0.25">
      <c r="A890" s="69"/>
      <c r="B890"/>
      <c r="C890"/>
    </row>
    <row r="891" spans="1:3" x14ac:dyDescent="0.25">
      <c r="A891" s="69"/>
      <c r="B891"/>
      <c r="C891"/>
    </row>
    <row r="892" spans="1:3" x14ac:dyDescent="0.25">
      <c r="A892" s="69"/>
      <c r="B892"/>
      <c r="C892"/>
    </row>
    <row r="893" spans="1:3" x14ac:dyDescent="0.25">
      <c r="A893" s="69"/>
      <c r="B893"/>
      <c r="C893"/>
    </row>
    <row r="894" spans="1:3" x14ac:dyDescent="0.25">
      <c r="A894" s="69"/>
      <c r="B894"/>
      <c r="C894"/>
    </row>
    <row r="895" spans="1:3" x14ac:dyDescent="0.25">
      <c r="A895" s="69"/>
      <c r="B895"/>
      <c r="C895"/>
    </row>
    <row r="896" spans="1:3" x14ac:dyDescent="0.25">
      <c r="A896" s="69"/>
      <c r="B896"/>
      <c r="C896"/>
    </row>
    <row r="897" spans="1:3" x14ac:dyDescent="0.25">
      <c r="A897" s="69"/>
      <c r="B897"/>
      <c r="C897"/>
    </row>
    <row r="898" spans="1:3" x14ac:dyDescent="0.25">
      <c r="A898" s="69"/>
      <c r="B898"/>
      <c r="C898"/>
    </row>
    <row r="899" spans="1:3" x14ac:dyDescent="0.25">
      <c r="A899" s="69"/>
      <c r="B899"/>
      <c r="C899"/>
    </row>
    <row r="900" spans="1:3" x14ac:dyDescent="0.25">
      <c r="A900" s="69"/>
      <c r="B900"/>
      <c r="C900"/>
    </row>
    <row r="901" spans="1:3" x14ac:dyDescent="0.25">
      <c r="A901" s="69"/>
      <c r="B901"/>
      <c r="C901"/>
    </row>
    <row r="902" spans="1:3" x14ac:dyDescent="0.25">
      <c r="A902" s="69"/>
      <c r="B902"/>
      <c r="C902"/>
    </row>
    <row r="903" spans="1:3" x14ac:dyDescent="0.25">
      <c r="A903" s="69"/>
      <c r="B903"/>
      <c r="C903"/>
    </row>
    <row r="904" spans="1:3" x14ac:dyDescent="0.25">
      <c r="A904" s="69"/>
      <c r="B904"/>
      <c r="C904"/>
    </row>
    <row r="905" spans="1:3" x14ac:dyDescent="0.25">
      <c r="A905" s="69"/>
      <c r="B905"/>
      <c r="C905"/>
    </row>
    <row r="906" spans="1:3" x14ac:dyDescent="0.25">
      <c r="A906" s="69"/>
      <c r="B906"/>
      <c r="C906"/>
    </row>
    <row r="907" spans="1:3" x14ac:dyDescent="0.25">
      <c r="A907" s="69"/>
      <c r="B907"/>
      <c r="C907"/>
    </row>
    <row r="908" spans="1:3" x14ac:dyDescent="0.25">
      <c r="A908" s="69"/>
      <c r="B908"/>
      <c r="C908"/>
    </row>
    <row r="909" spans="1:3" x14ac:dyDescent="0.25">
      <c r="A909" s="69"/>
      <c r="B909"/>
      <c r="C909"/>
    </row>
    <row r="910" spans="1:3" x14ac:dyDescent="0.25">
      <c r="A910" s="69"/>
      <c r="B910"/>
      <c r="C910"/>
    </row>
    <row r="911" spans="1:3" x14ac:dyDescent="0.25">
      <c r="A911" s="69"/>
      <c r="B911"/>
      <c r="C911"/>
    </row>
    <row r="912" spans="1:3" x14ac:dyDescent="0.25">
      <c r="A912" s="69"/>
      <c r="B912"/>
      <c r="C912"/>
    </row>
    <row r="913" spans="1:3" x14ac:dyDescent="0.25">
      <c r="A913" s="69"/>
      <c r="B913"/>
      <c r="C913"/>
    </row>
    <row r="914" spans="1:3" x14ac:dyDescent="0.25">
      <c r="A914" s="69"/>
      <c r="B914"/>
      <c r="C914"/>
    </row>
    <row r="915" spans="1:3" x14ac:dyDescent="0.25">
      <c r="A915" s="69"/>
      <c r="B915"/>
      <c r="C915"/>
    </row>
    <row r="916" spans="1:3" x14ac:dyDescent="0.25">
      <c r="A916" s="69"/>
      <c r="B916"/>
      <c r="C916"/>
    </row>
    <row r="917" spans="1:3" x14ac:dyDescent="0.25">
      <c r="A917" s="69"/>
      <c r="B917"/>
      <c r="C917"/>
    </row>
    <row r="918" spans="1:3" x14ac:dyDescent="0.25">
      <c r="A918" s="69"/>
      <c r="B918"/>
      <c r="C918"/>
    </row>
    <row r="919" spans="1:3" x14ac:dyDescent="0.25">
      <c r="A919" s="69"/>
      <c r="B919"/>
      <c r="C919"/>
    </row>
    <row r="920" spans="1:3" x14ac:dyDescent="0.25">
      <c r="A920" s="69"/>
      <c r="B920"/>
      <c r="C920"/>
    </row>
    <row r="921" spans="1:3" x14ac:dyDescent="0.25">
      <c r="A921" s="69"/>
      <c r="B921"/>
      <c r="C921"/>
    </row>
    <row r="922" spans="1:3" x14ac:dyDescent="0.25">
      <c r="A922" s="69"/>
      <c r="B922"/>
      <c r="C922"/>
    </row>
    <row r="923" spans="1:3" x14ac:dyDescent="0.25">
      <c r="A923" s="69"/>
      <c r="B923"/>
      <c r="C923"/>
    </row>
    <row r="924" spans="1:3" x14ac:dyDescent="0.25">
      <c r="A924" s="69"/>
      <c r="B924"/>
      <c r="C924"/>
    </row>
    <row r="925" spans="1:3" x14ac:dyDescent="0.25">
      <c r="A925" s="69"/>
      <c r="B925"/>
      <c r="C925"/>
    </row>
    <row r="926" spans="1:3" x14ac:dyDescent="0.25">
      <c r="A926" s="69"/>
      <c r="B926"/>
      <c r="C926"/>
    </row>
    <row r="927" spans="1:3" x14ac:dyDescent="0.25">
      <c r="A927" s="69"/>
      <c r="B927"/>
      <c r="C927"/>
    </row>
    <row r="928" spans="1:3" x14ac:dyDescent="0.25">
      <c r="A928" s="69"/>
      <c r="B928"/>
      <c r="C928"/>
    </row>
    <row r="929" spans="1:3" x14ac:dyDescent="0.25">
      <c r="A929" s="69"/>
      <c r="B929"/>
      <c r="C929"/>
    </row>
    <row r="930" spans="1:3" x14ac:dyDescent="0.25">
      <c r="A930" s="69"/>
      <c r="B930"/>
      <c r="C930"/>
    </row>
    <row r="931" spans="1:3" x14ac:dyDescent="0.25">
      <c r="A931" s="69"/>
      <c r="B931"/>
      <c r="C931"/>
    </row>
    <row r="932" spans="1:3" x14ac:dyDescent="0.25">
      <c r="A932" s="69"/>
      <c r="B932"/>
      <c r="C932"/>
    </row>
    <row r="933" spans="1:3" x14ac:dyDescent="0.25">
      <c r="A933" s="69"/>
      <c r="B933"/>
      <c r="C933"/>
    </row>
    <row r="934" spans="1:3" x14ac:dyDescent="0.25">
      <c r="A934" s="69"/>
      <c r="B934"/>
      <c r="C934"/>
    </row>
    <row r="935" spans="1:3" x14ac:dyDescent="0.25">
      <c r="A935" s="69"/>
      <c r="B935"/>
      <c r="C935"/>
    </row>
    <row r="936" spans="1:3" x14ac:dyDescent="0.25">
      <c r="A936" s="69"/>
      <c r="B936"/>
      <c r="C936"/>
    </row>
    <row r="937" spans="1:3" x14ac:dyDescent="0.25">
      <c r="A937" s="69"/>
      <c r="B937"/>
      <c r="C937"/>
    </row>
    <row r="938" spans="1:3" x14ac:dyDescent="0.25">
      <c r="A938" s="69"/>
      <c r="B938"/>
      <c r="C938"/>
    </row>
    <row r="939" spans="1:3" x14ac:dyDescent="0.25">
      <c r="A939" s="69"/>
      <c r="B939"/>
      <c r="C939"/>
    </row>
    <row r="940" spans="1:3" x14ac:dyDescent="0.25">
      <c r="A940" s="69"/>
      <c r="B940"/>
      <c r="C940"/>
    </row>
    <row r="941" spans="1:3" x14ac:dyDescent="0.25">
      <c r="A941" s="69"/>
      <c r="B941"/>
      <c r="C941"/>
    </row>
    <row r="942" spans="1:3" x14ac:dyDescent="0.25">
      <c r="A942" s="69"/>
      <c r="B942"/>
      <c r="C942"/>
    </row>
    <row r="943" spans="1:3" x14ac:dyDescent="0.25">
      <c r="A943" s="69"/>
      <c r="B943"/>
      <c r="C943"/>
    </row>
    <row r="944" spans="1:3" x14ac:dyDescent="0.25">
      <c r="A944" s="69"/>
      <c r="B944"/>
      <c r="C944"/>
    </row>
    <row r="945" spans="1:3" x14ac:dyDescent="0.25">
      <c r="A945" s="69"/>
      <c r="B945"/>
      <c r="C945"/>
    </row>
    <row r="946" spans="1:3" x14ac:dyDescent="0.25">
      <c r="A946" s="69"/>
      <c r="B946"/>
      <c r="C946"/>
    </row>
    <row r="947" spans="1:3" x14ac:dyDescent="0.25">
      <c r="A947" s="69"/>
      <c r="B947"/>
      <c r="C947"/>
    </row>
    <row r="948" spans="1:3" x14ac:dyDescent="0.25">
      <c r="A948" s="69"/>
      <c r="B948"/>
      <c r="C948"/>
    </row>
    <row r="949" spans="1:3" x14ac:dyDescent="0.25">
      <c r="A949" s="69"/>
      <c r="B949"/>
      <c r="C949"/>
    </row>
    <row r="950" spans="1:3" x14ac:dyDescent="0.25">
      <c r="A950" s="69"/>
      <c r="B950"/>
      <c r="C950"/>
    </row>
    <row r="951" spans="1:3" x14ac:dyDescent="0.25">
      <c r="A951" s="69"/>
      <c r="B951"/>
      <c r="C951"/>
    </row>
    <row r="952" spans="1:3" x14ac:dyDescent="0.25">
      <c r="A952" s="69"/>
      <c r="B952"/>
      <c r="C952"/>
    </row>
    <row r="953" spans="1:3" x14ac:dyDescent="0.25">
      <c r="A953" s="69"/>
      <c r="B953"/>
      <c r="C953"/>
    </row>
    <row r="954" spans="1:3" x14ac:dyDescent="0.25">
      <c r="A954" s="69"/>
      <c r="B954"/>
      <c r="C954"/>
    </row>
    <row r="955" spans="1:3" x14ac:dyDescent="0.25">
      <c r="A955" s="69"/>
      <c r="B955"/>
      <c r="C955"/>
    </row>
    <row r="956" spans="1:3" x14ac:dyDescent="0.25">
      <c r="A956" s="69"/>
      <c r="B956"/>
      <c r="C956"/>
    </row>
    <row r="957" spans="1:3" x14ac:dyDescent="0.25">
      <c r="A957" s="69"/>
      <c r="B957"/>
      <c r="C957"/>
    </row>
    <row r="958" spans="1:3" x14ac:dyDescent="0.25">
      <c r="A958" s="69"/>
      <c r="B958"/>
      <c r="C958"/>
    </row>
    <row r="959" spans="1:3" x14ac:dyDescent="0.25">
      <c r="A959" s="69"/>
      <c r="B959"/>
      <c r="C959"/>
    </row>
    <row r="960" spans="1:3" x14ac:dyDescent="0.25">
      <c r="A960" s="69"/>
      <c r="B960"/>
      <c r="C960"/>
    </row>
    <row r="961" spans="1:3" x14ac:dyDescent="0.25">
      <c r="A961" s="69"/>
      <c r="B961"/>
      <c r="C961"/>
    </row>
    <row r="962" spans="1:3" x14ac:dyDescent="0.25">
      <c r="A962" s="69"/>
      <c r="B962"/>
      <c r="C962"/>
    </row>
    <row r="963" spans="1:3" x14ac:dyDescent="0.25">
      <c r="A963" s="69"/>
      <c r="B963"/>
      <c r="C963"/>
    </row>
    <row r="964" spans="1:3" x14ac:dyDescent="0.25">
      <c r="A964" s="69"/>
      <c r="B964"/>
      <c r="C964"/>
    </row>
    <row r="965" spans="1:3" x14ac:dyDescent="0.25">
      <c r="A965" s="69"/>
      <c r="B965"/>
      <c r="C965"/>
    </row>
    <row r="966" spans="1:3" x14ac:dyDescent="0.25">
      <c r="A966" s="69"/>
      <c r="B966"/>
      <c r="C966"/>
    </row>
    <row r="967" spans="1:3" x14ac:dyDescent="0.25">
      <c r="A967" s="69"/>
      <c r="B967"/>
      <c r="C967"/>
    </row>
    <row r="968" spans="1:3" x14ac:dyDescent="0.25">
      <c r="A968" s="69"/>
      <c r="B968"/>
      <c r="C968"/>
    </row>
    <row r="969" spans="1:3" x14ac:dyDescent="0.25">
      <c r="A969" s="69"/>
      <c r="B969"/>
      <c r="C969"/>
    </row>
    <row r="970" spans="1:3" x14ac:dyDescent="0.25">
      <c r="A970" s="69"/>
      <c r="B970"/>
      <c r="C970"/>
    </row>
    <row r="971" spans="1:3" x14ac:dyDescent="0.25">
      <c r="A971" s="69"/>
      <c r="B971"/>
      <c r="C971"/>
    </row>
    <row r="972" spans="1:3" x14ac:dyDescent="0.25">
      <c r="A972" s="69"/>
      <c r="B972"/>
      <c r="C972"/>
    </row>
    <row r="973" spans="1:3" x14ac:dyDescent="0.25">
      <c r="A973" s="69"/>
      <c r="B973"/>
      <c r="C973"/>
    </row>
    <row r="974" spans="1:3" x14ac:dyDescent="0.25">
      <c r="A974" s="69"/>
      <c r="B974"/>
      <c r="C974"/>
    </row>
    <row r="975" spans="1:3" x14ac:dyDescent="0.25">
      <c r="A975" s="69"/>
      <c r="B975"/>
      <c r="C975"/>
    </row>
    <row r="976" spans="1:3" x14ac:dyDescent="0.25">
      <c r="A976" s="69"/>
      <c r="B976"/>
      <c r="C976"/>
    </row>
    <row r="977" spans="1:3" x14ac:dyDescent="0.25">
      <c r="A977" s="69"/>
      <c r="B977"/>
      <c r="C977"/>
    </row>
    <row r="978" spans="1:3" x14ac:dyDescent="0.25">
      <c r="A978" s="69"/>
      <c r="B978"/>
      <c r="C978"/>
    </row>
    <row r="979" spans="1:3" x14ac:dyDescent="0.25">
      <c r="A979" s="69"/>
      <c r="B979"/>
      <c r="C979"/>
    </row>
    <row r="980" spans="1:3" x14ac:dyDescent="0.25">
      <c r="A980" s="69"/>
      <c r="B980"/>
      <c r="C980"/>
    </row>
    <row r="981" spans="1:3" x14ac:dyDescent="0.25">
      <c r="A981" s="69"/>
      <c r="B981"/>
      <c r="C981"/>
    </row>
    <row r="982" spans="1:3" x14ac:dyDescent="0.25">
      <c r="A982" s="69"/>
      <c r="B982"/>
      <c r="C982"/>
    </row>
    <row r="983" spans="1:3" x14ac:dyDescent="0.25">
      <c r="A983" s="69"/>
      <c r="B983"/>
      <c r="C983"/>
    </row>
    <row r="984" spans="1:3" x14ac:dyDescent="0.25">
      <c r="A984" s="69"/>
      <c r="B984"/>
      <c r="C984"/>
    </row>
    <row r="985" spans="1:3" x14ac:dyDescent="0.25">
      <c r="A985" s="69"/>
      <c r="B985"/>
      <c r="C985"/>
    </row>
    <row r="986" spans="1:3" x14ac:dyDescent="0.25">
      <c r="A986" s="69"/>
      <c r="B986"/>
      <c r="C986"/>
    </row>
    <row r="987" spans="1:3" x14ac:dyDescent="0.25">
      <c r="A987" s="69"/>
      <c r="B987"/>
      <c r="C987"/>
    </row>
    <row r="988" spans="1:3" x14ac:dyDescent="0.25">
      <c r="A988" s="69"/>
      <c r="B988"/>
      <c r="C988"/>
    </row>
    <row r="989" spans="1:3" x14ac:dyDescent="0.25">
      <c r="A989" s="69"/>
      <c r="B989"/>
      <c r="C989"/>
    </row>
    <row r="990" spans="1:3" x14ac:dyDescent="0.25">
      <c r="A990" s="69"/>
      <c r="B990"/>
      <c r="C990"/>
    </row>
    <row r="991" spans="1:3" x14ac:dyDescent="0.25">
      <c r="A991" s="69"/>
      <c r="B991"/>
      <c r="C991"/>
    </row>
    <row r="992" spans="1:3" x14ac:dyDescent="0.25">
      <c r="A992" s="69"/>
      <c r="B992"/>
      <c r="C992"/>
    </row>
    <row r="993" spans="1:3" x14ac:dyDescent="0.25">
      <c r="A993" s="69"/>
      <c r="B993"/>
      <c r="C993"/>
    </row>
    <row r="994" spans="1:3" x14ac:dyDescent="0.25">
      <c r="A994" s="69"/>
      <c r="B994"/>
      <c r="C994"/>
    </row>
    <row r="995" spans="1:3" x14ac:dyDescent="0.25">
      <c r="A995" s="69"/>
      <c r="B995"/>
      <c r="C995"/>
    </row>
    <row r="996" spans="1:3" x14ac:dyDescent="0.25">
      <c r="A996" s="69"/>
      <c r="B996"/>
      <c r="C996"/>
    </row>
    <row r="997" spans="1:3" x14ac:dyDescent="0.25">
      <c r="A997" s="69"/>
      <c r="B997"/>
      <c r="C997"/>
    </row>
    <row r="998" spans="1:3" x14ac:dyDescent="0.25">
      <c r="A998" s="69"/>
      <c r="B998"/>
      <c r="C998"/>
    </row>
    <row r="999" spans="1:3" x14ac:dyDescent="0.25">
      <c r="A999" s="69"/>
      <c r="B999"/>
      <c r="C999"/>
    </row>
    <row r="1000" spans="1:3" x14ac:dyDescent="0.25">
      <c r="A1000" s="69"/>
      <c r="B1000"/>
      <c r="C1000"/>
    </row>
    <row r="1001" spans="1:3" x14ac:dyDescent="0.25">
      <c r="A1001" s="69"/>
      <c r="B1001"/>
      <c r="C1001"/>
    </row>
    <row r="1002" spans="1:3" x14ac:dyDescent="0.25">
      <c r="A1002" s="69"/>
      <c r="B1002"/>
      <c r="C1002"/>
    </row>
    <row r="1003" spans="1:3" x14ac:dyDescent="0.25">
      <c r="A1003" s="69"/>
      <c r="B1003"/>
      <c r="C1003"/>
    </row>
    <row r="1004" spans="1:3" x14ac:dyDescent="0.25">
      <c r="A1004" s="69"/>
      <c r="B1004"/>
      <c r="C1004"/>
    </row>
    <row r="1005" spans="1:3" x14ac:dyDescent="0.25">
      <c r="A1005" s="69"/>
      <c r="B1005"/>
      <c r="C1005"/>
    </row>
    <row r="1006" spans="1:3" x14ac:dyDescent="0.25">
      <c r="A1006" s="69"/>
      <c r="B1006"/>
      <c r="C1006"/>
    </row>
    <row r="1007" spans="1:3" x14ac:dyDescent="0.25">
      <c r="A1007" s="69"/>
      <c r="B1007"/>
      <c r="C1007"/>
    </row>
    <row r="1008" spans="1:3" x14ac:dyDescent="0.25">
      <c r="A1008" s="69"/>
      <c r="B1008"/>
      <c r="C1008"/>
    </row>
    <row r="1009" spans="1:3" x14ac:dyDescent="0.25">
      <c r="A1009" s="69"/>
      <c r="B1009"/>
      <c r="C1009"/>
    </row>
    <row r="1010" spans="1:3" x14ac:dyDescent="0.25">
      <c r="A1010" s="69"/>
      <c r="B1010"/>
      <c r="C1010"/>
    </row>
    <row r="1011" spans="1:3" x14ac:dyDescent="0.25">
      <c r="A1011" s="69"/>
      <c r="B1011"/>
      <c r="C1011"/>
    </row>
    <row r="1012" spans="1:3" x14ac:dyDescent="0.25">
      <c r="A1012" s="69"/>
      <c r="B1012"/>
      <c r="C1012"/>
    </row>
    <row r="1013" spans="1:3" x14ac:dyDescent="0.25">
      <c r="A1013" s="69"/>
      <c r="B1013"/>
      <c r="C1013"/>
    </row>
    <row r="1014" spans="1:3" x14ac:dyDescent="0.25">
      <c r="A1014" s="69"/>
      <c r="B1014"/>
      <c r="C1014"/>
    </row>
    <row r="1015" spans="1:3" x14ac:dyDescent="0.25">
      <c r="A1015" s="69"/>
      <c r="B1015"/>
      <c r="C1015"/>
    </row>
    <row r="1016" spans="1:3" x14ac:dyDescent="0.25">
      <c r="A1016" s="69"/>
      <c r="B1016"/>
      <c r="C1016"/>
    </row>
    <row r="1017" spans="1:3" x14ac:dyDescent="0.25">
      <c r="A1017" s="69"/>
      <c r="B1017"/>
      <c r="C1017"/>
    </row>
    <row r="1018" spans="1:3" x14ac:dyDescent="0.25">
      <c r="A1018" s="69"/>
      <c r="B1018"/>
      <c r="C1018"/>
    </row>
    <row r="1019" spans="1:3" x14ac:dyDescent="0.25">
      <c r="A1019" s="69"/>
      <c r="B1019"/>
      <c r="C1019"/>
    </row>
    <row r="1020" spans="1:3" x14ac:dyDescent="0.25">
      <c r="A1020" s="69"/>
      <c r="B1020"/>
      <c r="C1020"/>
    </row>
    <row r="1021" spans="1:3" x14ac:dyDescent="0.25">
      <c r="A1021" s="69"/>
      <c r="B1021"/>
      <c r="C1021"/>
    </row>
    <row r="1022" spans="1:3" x14ac:dyDescent="0.25">
      <c r="A1022" s="69"/>
      <c r="B1022"/>
      <c r="C1022"/>
    </row>
    <row r="1023" spans="1:3" x14ac:dyDescent="0.25">
      <c r="A1023" s="69"/>
      <c r="B1023"/>
      <c r="C1023"/>
    </row>
    <row r="1024" spans="1:3" x14ac:dyDescent="0.25">
      <c r="A1024" s="69"/>
      <c r="B1024"/>
      <c r="C1024"/>
    </row>
    <row r="1025" spans="1:3" x14ac:dyDescent="0.25">
      <c r="A1025" s="69"/>
      <c r="B1025"/>
      <c r="C1025"/>
    </row>
    <row r="1026" spans="1:3" x14ac:dyDescent="0.25">
      <c r="A1026" s="69"/>
      <c r="B1026"/>
      <c r="C1026"/>
    </row>
    <row r="1027" spans="1:3" x14ac:dyDescent="0.25">
      <c r="A1027" s="69"/>
      <c r="B1027"/>
      <c r="C1027"/>
    </row>
    <row r="1028" spans="1:3" x14ac:dyDescent="0.25">
      <c r="A1028" s="69"/>
      <c r="B1028"/>
      <c r="C1028"/>
    </row>
    <row r="1029" spans="1:3" x14ac:dyDescent="0.25">
      <c r="A1029" s="69"/>
      <c r="B1029"/>
      <c r="C1029"/>
    </row>
    <row r="1030" spans="1:3" x14ac:dyDescent="0.25">
      <c r="A1030" s="69"/>
      <c r="B1030"/>
      <c r="C1030"/>
    </row>
    <row r="1031" spans="1:3" x14ac:dyDescent="0.25">
      <c r="A1031" s="69"/>
      <c r="B1031"/>
      <c r="C1031"/>
    </row>
    <row r="1032" spans="1:3" x14ac:dyDescent="0.25">
      <c r="A1032" s="69"/>
      <c r="B1032"/>
      <c r="C1032"/>
    </row>
    <row r="1033" spans="1:3" x14ac:dyDescent="0.25">
      <c r="A1033" s="69"/>
      <c r="B1033"/>
      <c r="C1033"/>
    </row>
    <row r="1034" spans="1:3" x14ac:dyDescent="0.25">
      <c r="A1034" s="69"/>
      <c r="B1034"/>
      <c r="C1034"/>
    </row>
    <row r="1035" spans="1:3" x14ac:dyDescent="0.25">
      <c r="A1035" s="69"/>
      <c r="B1035"/>
      <c r="C1035"/>
    </row>
    <row r="1036" spans="1:3" x14ac:dyDescent="0.25">
      <c r="A1036" s="69"/>
      <c r="B1036"/>
      <c r="C1036"/>
    </row>
    <row r="1037" spans="1:3" x14ac:dyDescent="0.25">
      <c r="A1037" s="69"/>
      <c r="B1037"/>
      <c r="C1037"/>
    </row>
    <row r="1038" spans="1:3" x14ac:dyDescent="0.25">
      <c r="A1038" s="69"/>
      <c r="B1038"/>
      <c r="C1038"/>
    </row>
    <row r="1039" spans="1:3" x14ac:dyDescent="0.25">
      <c r="A1039" s="69"/>
      <c r="B1039"/>
      <c r="C1039"/>
    </row>
    <row r="1040" spans="1:3" x14ac:dyDescent="0.25">
      <c r="A1040" s="69"/>
      <c r="B1040"/>
      <c r="C1040"/>
    </row>
    <row r="1041" spans="1:3" x14ac:dyDescent="0.25">
      <c r="A1041" s="69"/>
      <c r="B1041"/>
      <c r="C1041"/>
    </row>
    <row r="1042" spans="1:3" x14ac:dyDescent="0.25">
      <c r="A1042" s="69"/>
      <c r="B1042"/>
      <c r="C1042"/>
    </row>
    <row r="1043" spans="1:3" x14ac:dyDescent="0.25">
      <c r="A1043" s="69"/>
      <c r="B1043"/>
      <c r="C1043"/>
    </row>
    <row r="1044" spans="1:3" x14ac:dyDescent="0.25">
      <c r="A1044" s="69"/>
      <c r="B1044"/>
      <c r="C1044"/>
    </row>
    <row r="1045" spans="1:3" x14ac:dyDescent="0.25">
      <c r="A1045" s="69"/>
      <c r="B1045"/>
      <c r="C1045"/>
    </row>
    <row r="1046" spans="1:3" x14ac:dyDescent="0.25">
      <c r="A1046" s="69"/>
      <c r="B1046"/>
      <c r="C1046"/>
    </row>
    <row r="1047" spans="1:3" x14ac:dyDescent="0.25">
      <c r="A1047" s="69"/>
      <c r="B1047"/>
      <c r="C1047"/>
    </row>
    <row r="1048" spans="1:3" x14ac:dyDescent="0.25">
      <c r="A1048" s="69"/>
      <c r="B1048"/>
      <c r="C1048"/>
    </row>
    <row r="1049" spans="1:3" x14ac:dyDescent="0.25">
      <c r="A1049" s="69"/>
      <c r="B1049"/>
      <c r="C1049"/>
    </row>
    <row r="1050" spans="1:3" x14ac:dyDescent="0.25">
      <c r="A1050" s="69"/>
      <c r="B1050"/>
      <c r="C1050"/>
    </row>
    <row r="1051" spans="1:3" x14ac:dyDescent="0.25">
      <c r="A1051" s="69"/>
      <c r="B1051"/>
      <c r="C1051"/>
    </row>
    <row r="1052" spans="1:3" x14ac:dyDescent="0.25">
      <c r="A1052" s="69"/>
      <c r="B1052"/>
      <c r="C1052"/>
    </row>
    <row r="1053" spans="1:3" x14ac:dyDescent="0.25">
      <c r="A1053" s="69"/>
      <c r="B1053"/>
      <c r="C1053"/>
    </row>
    <row r="1054" spans="1:3" x14ac:dyDescent="0.25">
      <c r="A1054" s="69"/>
      <c r="B1054"/>
      <c r="C1054"/>
    </row>
    <row r="1055" spans="1:3" x14ac:dyDescent="0.25">
      <c r="A1055" s="69"/>
      <c r="B1055"/>
      <c r="C1055"/>
    </row>
    <row r="1056" spans="1:3" x14ac:dyDescent="0.25">
      <c r="A1056" s="69"/>
      <c r="B1056"/>
      <c r="C1056"/>
    </row>
    <row r="1057" spans="1:3" x14ac:dyDescent="0.25">
      <c r="A1057" s="69"/>
      <c r="B1057"/>
      <c r="C1057"/>
    </row>
    <row r="1058" spans="1:3" x14ac:dyDescent="0.25">
      <c r="A1058" s="69"/>
      <c r="B1058"/>
      <c r="C1058"/>
    </row>
    <row r="1059" spans="1:3" x14ac:dyDescent="0.25">
      <c r="A1059" s="69"/>
      <c r="B1059"/>
      <c r="C1059"/>
    </row>
    <row r="1060" spans="1:3" x14ac:dyDescent="0.25">
      <c r="A1060" s="69"/>
      <c r="B1060"/>
      <c r="C1060"/>
    </row>
    <row r="1061" spans="1:3" x14ac:dyDescent="0.25">
      <c r="A1061" s="69"/>
      <c r="B1061"/>
      <c r="C1061"/>
    </row>
    <row r="1062" spans="1:3" x14ac:dyDescent="0.25">
      <c r="A1062" s="69"/>
      <c r="B1062"/>
      <c r="C1062"/>
    </row>
    <row r="1063" spans="1:3" x14ac:dyDescent="0.25">
      <c r="A1063" s="69"/>
      <c r="B1063"/>
      <c r="C1063"/>
    </row>
    <row r="1064" spans="1:3" x14ac:dyDescent="0.25">
      <c r="A1064" s="69"/>
      <c r="B1064"/>
      <c r="C1064"/>
    </row>
    <row r="1065" spans="1:3" x14ac:dyDescent="0.25">
      <c r="A1065" s="69"/>
      <c r="B1065"/>
      <c r="C1065"/>
    </row>
    <row r="1066" spans="1:3" x14ac:dyDescent="0.25">
      <c r="A1066" s="69"/>
      <c r="B1066"/>
      <c r="C1066"/>
    </row>
    <row r="1067" spans="1:3" x14ac:dyDescent="0.25">
      <c r="A1067" s="69"/>
      <c r="B1067"/>
      <c r="C1067"/>
    </row>
    <row r="1068" spans="1:3" x14ac:dyDescent="0.25">
      <c r="A1068" s="69"/>
      <c r="B1068"/>
      <c r="C1068"/>
    </row>
    <row r="1069" spans="1:3" x14ac:dyDescent="0.25">
      <c r="A1069" s="69"/>
      <c r="B1069"/>
      <c r="C1069"/>
    </row>
    <row r="1070" spans="1:3" x14ac:dyDescent="0.25">
      <c r="A1070" s="69"/>
      <c r="B1070"/>
      <c r="C1070"/>
    </row>
    <row r="1071" spans="1:3" x14ac:dyDescent="0.25">
      <c r="A1071" s="69"/>
      <c r="B1071"/>
      <c r="C1071"/>
    </row>
    <row r="1072" spans="1:3" x14ac:dyDescent="0.25">
      <c r="A1072" s="69"/>
      <c r="B1072"/>
      <c r="C1072"/>
    </row>
    <row r="1073" spans="1:3" x14ac:dyDescent="0.25">
      <c r="A1073" s="69"/>
      <c r="B1073"/>
      <c r="C1073"/>
    </row>
    <row r="1074" spans="1:3" x14ac:dyDescent="0.25">
      <c r="A1074" s="69"/>
      <c r="B1074"/>
      <c r="C1074"/>
    </row>
    <row r="1075" spans="1:3" x14ac:dyDescent="0.25">
      <c r="A1075" s="69"/>
      <c r="B1075"/>
      <c r="C1075"/>
    </row>
    <row r="1076" spans="1:3" x14ac:dyDescent="0.25">
      <c r="A1076" s="69"/>
      <c r="B1076"/>
      <c r="C1076"/>
    </row>
    <row r="1077" spans="1:3" x14ac:dyDescent="0.25">
      <c r="A1077" s="69"/>
      <c r="B1077"/>
      <c r="C1077"/>
    </row>
    <row r="1078" spans="1:3" x14ac:dyDescent="0.25">
      <c r="A1078" s="69"/>
      <c r="B1078"/>
      <c r="C1078"/>
    </row>
    <row r="1079" spans="1:3" x14ac:dyDescent="0.25">
      <c r="A1079" s="69"/>
      <c r="B1079"/>
      <c r="C1079"/>
    </row>
    <row r="1080" spans="1:3" x14ac:dyDescent="0.25">
      <c r="A1080" s="69"/>
      <c r="B1080"/>
      <c r="C1080"/>
    </row>
    <row r="1081" spans="1:3" x14ac:dyDescent="0.25">
      <c r="A1081" s="69"/>
      <c r="B1081"/>
      <c r="C1081"/>
    </row>
    <row r="1082" spans="1:3" x14ac:dyDescent="0.25">
      <c r="A1082" s="69"/>
      <c r="B1082"/>
      <c r="C1082"/>
    </row>
    <row r="1083" spans="1:3" x14ac:dyDescent="0.25">
      <c r="A1083" s="69"/>
      <c r="B1083"/>
      <c r="C1083"/>
    </row>
    <row r="1084" spans="1:3" x14ac:dyDescent="0.25">
      <c r="A1084" s="69"/>
      <c r="B1084"/>
      <c r="C1084"/>
    </row>
    <row r="1085" spans="1:3" x14ac:dyDescent="0.25">
      <c r="A1085" s="69"/>
      <c r="B1085"/>
      <c r="C1085"/>
    </row>
    <row r="1086" spans="1:3" x14ac:dyDescent="0.25">
      <c r="A1086" s="69"/>
      <c r="B1086"/>
      <c r="C1086"/>
    </row>
    <row r="1087" spans="1:3" x14ac:dyDescent="0.25">
      <c r="A1087" s="69"/>
      <c r="B1087"/>
      <c r="C1087"/>
    </row>
    <row r="1088" spans="1:3" x14ac:dyDescent="0.25">
      <c r="A1088" s="69"/>
      <c r="B1088"/>
      <c r="C1088"/>
    </row>
    <row r="1089" spans="1:3" x14ac:dyDescent="0.25">
      <c r="A1089" s="69"/>
      <c r="B1089"/>
      <c r="C1089"/>
    </row>
    <row r="1090" spans="1:3" x14ac:dyDescent="0.25">
      <c r="A1090" s="69"/>
      <c r="B1090"/>
      <c r="C1090"/>
    </row>
    <row r="1091" spans="1:3" x14ac:dyDescent="0.25">
      <c r="A1091" s="69"/>
      <c r="B1091"/>
      <c r="C1091"/>
    </row>
    <row r="1092" spans="1:3" x14ac:dyDescent="0.25">
      <c r="A1092" s="69"/>
      <c r="B1092"/>
      <c r="C1092"/>
    </row>
    <row r="1093" spans="1:3" x14ac:dyDescent="0.25">
      <c r="A1093" s="69"/>
      <c r="B1093"/>
      <c r="C1093"/>
    </row>
    <row r="1094" spans="1:3" x14ac:dyDescent="0.25">
      <c r="A1094" s="69"/>
      <c r="B1094"/>
      <c r="C1094"/>
    </row>
    <row r="1095" spans="1:3" x14ac:dyDescent="0.25">
      <c r="A1095" s="69"/>
      <c r="B1095"/>
      <c r="C1095"/>
    </row>
    <row r="1096" spans="1:3" x14ac:dyDescent="0.25">
      <c r="A1096" s="69"/>
      <c r="B1096"/>
      <c r="C1096"/>
    </row>
    <row r="1097" spans="1:3" x14ac:dyDescent="0.25">
      <c r="A1097" s="69"/>
      <c r="B1097"/>
      <c r="C1097"/>
    </row>
    <row r="1098" spans="1:3" x14ac:dyDescent="0.25">
      <c r="A1098" s="69"/>
      <c r="B1098"/>
      <c r="C1098"/>
    </row>
    <row r="1099" spans="1:3" x14ac:dyDescent="0.25">
      <c r="A1099" s="69"/>
      <c r="B1099"/>
      <c r="C1099"/>
    </row>
    <row r="1100" spans="1:3" x14ac:dyDescent="0.25">
      <c r="A1100" s="69"/>
      <c r="B1100"/>
      <c r="C1100"/>
    </row>
    <row r="1101" spans="1:3" x14ac:dyDescent="0.25">
      <c r="A1101" s="69"/>
      <c r="B1101"/>
      <c r="C1101"/>
    </row>
    <row r="1102" spans="1:3" x14ac:dyDescent="0.25">
      <c r="A1102" s="69"/>
      <c r="B1102"/>
      <c r="C1102"/>
    </row>
    <row r="1103" spans="1:3" x14ac:dyDescent="0.25">
      <c r="A1103" s="69"/>
      <c r="B1103"/>
      <c r="C1103"/>
    </row>
    <row r="1104" spans="1:3" x14ac:dyDescent="0.25">
      <c r="A1104" s="69"/>
      <c r="B1104"/>
      <c r="C1104"/>
    </row>
    <row r="1105" spans="1:3" x14ac:dyDescent="0.25">
      <c r="A1105" s="69"/>
      <c r="B1105"/>
      <c r="C1105"/>
    </row>
    <row r="1106" spans="1:3" x14ac:dyDescent="0.25">
      <c r="A1106" s="69"/>
      <c r="B1106"/>
      <c r="C1106"/>
    </row>
    <row r="1107" spans="1:3" x14ac:dyDescent="0.25">
      <c r="A1107" s="69"/>
      <c r="B1107"/>
      <c r="C1107"/>
    </row>
    <row r="1108" spans="1:3" x14ac:dyDescent="0.25">
      <c r="A1108" s="69"/>
      <c r="B1108"/>
      <c r="C1108"/>
    </row>
    <row r="1109" spans="1:3" x14ac:dyDescent="0.25">
      <c r="A1109" s="69"/>
      <c r="B1109"/>
      <c r="C1109"/>
    </row>
    <row r="1110" spans="1:3" x14ac:dyDescent="0.25">
      <c r="A1110" s="69"/>
      <c r="B1110"/>
      <c r="C1110"/>
    </row>
    <row r="1111" spans="1:3" x14ac:dyDescent="0.25">
      <c r="A1111" s="69"/>
      <c r="B1111"/>
      <c r="C1111"/>
    </row>
    <row r="1112" spans="1:3" x14ac:dyDescent="0.25">
      <c r="A1112" s="69"/>
      <c r="B1112"/>
      <c r="C1112"/>
    </row>
    <row r="1113" spans="1:3" x14ac:dyDescent="0.25">
      <c r="A1113" s="69"/>
      <c r="B1113"/>
      <c r="C1113"/>
    </row>
    <row r="1114" spans="1:3" x14ac:dyDescent="0.25">
      <c r="A1114" s="69"/>
      <c r="B1114"/>
      <c r="C1114"/>
    </row>
    <row r="1115" spans="1:3" x14ac:dyDescent="0.25">
      <c r="A1115" s="69"/>
      <c r="B1115"/>
      <c r="C1115"/>
    </row>
    <row r="1116" spans="1:3" x14ac:dyDescent="0.25">
      <c r="A1116" s="69"/>
      <c r="B1116"/>
      <c r="C1116"/>
    </row>
    <row r="1117" spans="1:3" x14ac:dyDescent="0.25">
      <c r="A1117" s="69"/>
      <c r="B1117"/>
      <c r="C1117"/>
    </row>
    <row r="1118" spans="1:3" x14ac:dyDescent="0.25">
      <c r="A1118" s="69"/>
      <c r="B1118"/>
      <c r="C1118"/>
    </row>
    <row r="1119" spans="1:3" x14ac:dyDescent="0.25">
      <c r="A1119" s="69"/>
      <c r="B1119"/>
      <c r="C1119"/>
    </row>
    <row r="1120" spans="1:3" x14ac:dyDescent="0.25">
      <c r="A1120" s="69"/>
      <c r="B1120"/>
      <c r="C1120"/>
    </row>
    <row r="1121" spans="1:3" x14ac:dyDescent="0.25">
      <c r="A1121" s="69"/>
      <c r="B1121"/>
      <c r="C1121"/>
    </row>
    <row r="1122" spans="1:3" x14ac:dyDescent="0.25">
      <c r="A1122" s="69"/>
      <c r="B1122"/>
      <c r="C1122"/>
    </row>
    <row r="1123" spans="1:3" x14ac:dyDescent="0.25">
      <c r="A1123" s="69"/>
      <c r="B1123"/>
      <c r="C1123"/>
    </row>
    <row r="1124" spans="1:3" x14ac:dyDescent="0.25">
      <c r="A1124" s="69"/>
      <c r="B1124"/>
      <c r="C1124"/>
    </row>
    <row r="1125" spans="1:3" x14ac:dyDescent="0.25">
      <c r="A1125" s="69"/>
      <c r="B1125"/>
      <c r="C1125"/>
    </row>
    <row r="1126" spans="1:3" x14ac:dyDescent="0.25">
      <c r="A1126" s="69"/>
      <c r="B1126"/>
      <c r="C1126"/>
    </row>
    <row r="1127" spans="1:3" x14ac:dyDescent="0.25">
      <c r="A1127" s="69"/>
      <c r="B1127"/>
      <c r="C1127"/>
    </row>
    <row r="1128" spans="1:3" x14ac:dyDescent="0.25">
      <c r="A1128" s="69"/>
      <c r="B1128"/>
      <c r="C1128"/>
    </row>
    <row r="1129" spans="1:3" x14ac:dyDescent="0.25">
      <c r="A1129" s="69"/>
      <c r="B1129"/>
      <c r="C1129"/>
    </row>
    <row r="1130" spans="1:3" x14ac:dyDescent="0.25">
      <c r="A1130" s="69"/>
      <c r="B1130"/>
      <c r="C1130"/>
    </row>
    <row r="1131" spans="1:3" x14ac:dyDescent="0.25">
      <c r="A1131" s="69"/>
      <c r="B1131"/>
      <c r="C1131"/>
    </row>
    <row r="1132" spans="1:3" x14ac:dyDescent="0.25">
      <c r="A1132" s="69"/>
      <c r="B1132"/>
      <c r="C1132"/>
    </row>
    <row r="1133" spans="1:3" x14ac:dyDescent="0.25">
      <c r="A1133" s="69"/>
      <c r="B1133"/>
      <c r="C1133"/>
    </row>
    <row r="1134" spans="1:3" x14ac:dyDescent="0.25">
      <c r="A1134" s="69"/>
      <c r="B1134"/>
      <c r="C1134"/>
    </row>
    <row r="1135" spans="1:3" x14ac:dyDescent="0.25">
      <c r="A1135" s="69"/>
      <c r="B1135"/>
      <c r="C1135"/>
    </row>
    <row r="1136" spans="1:3" x14ac:dyDescent="0.25">
      <c r="A1136" s="69"/>
      <c r="B1136"/>
      <c r="C1136"/>
    </row>
    <row r="1137" spans="1:3" x14ac:dyDescent="0.25">
      <c r="A1137" s="69"/>
      <c r="B1137"/>
      <c r="C1137"/>
    </row>
    <row r="1138" spans="1:3" x14ac:dyDescent="0.25">
      <c r="A1138" s="69"/>
      <c r="B1138"/>
      <c r="C1138"/>
    </row>
    <row r="1139" spans="1:3" x14ac:dyDescent="0.25">
      <c r="A1139" s="69"/>
      <c r="B1139"/>
      <c r="C1139"/>
    </row>
    <row r="1140" spans="1:3" x14ac:dyDescent="0.25">
      <c r="A1140" s="69"/>
      <c r="B1140"/>
      <c r="C1140"/>
    </row>
    <row r="1141" spans="1:3" x14ac:dyDescent="0.25">
      <c r="A1141" s="69"/>
      <c r="B1141"/>
      <c r="C1141"/>
    </row>
    <row r="1142" spans="1:3" x14ac:dyDescent="0.25">
      <c r="A1142" s="69"/>
      <c r="B1142"/>
      <c r="C1142"/>
    </row>
    <row r="1143" spans="1:3" x14ac:dyDescent="0.25">
      <c r="A1143" s="69"/>
      <c r="B1143"/>
      <c r="C1143"/>
    </row>
    <row r="1144" spans="1:3" x14ac:dyDescent="0.25">
      <c r="A1144" s="69"/>
      <c r="B1144"/>
      <c r="C1144"/>
    </row>
    <row r="1145" spans="1:3" x14ac:dyDescent="0.25">
      <c r="A1145" s="69"/>
      <c r="B1145"/>
      <c r="C1145"/>
    </row>
    <row r="1146" spans="1:3" x14ac:dyDescent="0.25">
      <c r="A1146" s="69"/>
      <c r="B1146"/>
      <c r="C1146"/>
    </row>
    <row r="1147" spans="1:3" x14ac:dyDescent="0.25">
      <c r="A1147" s="69"/>
      <c r="B1147"/>
      <c r="C1147"/>
    </row>
    <row r="1148" spans="1:3" x14ac:dyDescent="0.25">
      <c r="A1148" s="69"/>
      <c r="B1148"/>
      <c r="C1148"/>
    </row>
    <row r="1149" spans="1:3" x14ac:dyDescent="0.25">
      <c r="A1149" s="69"/>
      <c r="B1149"/>
      <c r="C1149"/>
    </row>
    <row r="1150" spans="1:3" x14ac:dyDescent="0.25">
      <c r="A1150" s="69"/>
      <c r="B1150"/>
      <c r="C1150"/>
    </row>
    <row r="1151" spans="1:3" x14ac:dyDescent="0.25">
      <c r="A1151" s="69"/>
      <c r="B1151"/>
      <c r="C1151"/>
    </row>
    <row r="1152" spans="1:3" x14ac:dyDescent="0.25">
      <c r="A1152" s="69"/>
      <c r="B1152"/>
      <c r="C1152"/>
    </row>
    <row r="1153" spans="1:3" x14ac:dyDescent="0.25">
      <c r="A1153" s="69"/>
      <c r="B1153"/>
      <c r="C1153"/>
    </row>
    <row r="1154" spans="1:3" x14ac:dyDescent="0.25">
      <c r="A1154" s="69"/>
      <c r="B1154"/>
      <c r="C1154"/>
    </row>
    <row r="1155" spans="1:3" x14ac:dyDescent="0.25">
      <c r="A1155" s="69"/>
      <c r="B1155"/>
      <c r="C1155"/>
    </row>
    <row r="1156" spans="1:3" x14ac:dyDescent="0.25">
      <c r="A1156" s="69"/>
      <c r="B1156"/>
      <c r="C1156"/>
    </row>
    <row r="1157" spans="1:3" x14ac:dyDescent="0.25">
      <c r="A1157" s="69"/>
      <c r="B1157"/>
      <c r="C1157"/>
    </row>
    <row r="1158" spans="1:3" x14ac:dyDescent="0.25">
      <c r="A1158" s="69"/>
      <c r="B1158"/>
      <c r="C1158"/>
    </row>
    <row r="1159" spans="1:3" x14ac:dyDescent="0.25">
      <c r="A1159" s="69"/>
      <c r="B1159"/>
      <c r="C1159"/>
    </row>
    <row r="1160" spans="1:3" x14ac:dyDescent="0.25">
      <c r="A1160" s="69"/>
      <c r="B1160"/>
      <c r="C1160"/>
    </row>
    <row r="1161" spans="1:3" x14ac:dyDescent="0.25">
      <c r="A1161" s="69"/>
      <c r="B1161"/>
      <c r="C1161"/>
    </row>
    <row r="1162" spans="1:3" x14ac:dyDescent="0.25">
      <c r="A1162" s="69"/>
      <c r="B1162"/>
      <c r="C1162"/>
    </row>
    <row r="1163" spans="1:3" x14ac:dyDescent="0.25">
      <c r="A1163" s="69"/>
      <c r="B1163"/>
      <c r="C1163"/>
    </row>
    <row r="1164" spans="1:3" x14ac:dyDescent="0.25">
      <c r="A1164" s="69"/>
      <c r="B1164"/>
      <c r="C1164"/>
    </row>
    <row r="1165" spans="1:3" x14ac:dyDescent="0.25">
      <c r="A1165" s="69"/>
      <c r="B1165"/>
      <c r="C1165"/>
    </row>
    <row r="1166" spans="1:3" x14ac:dyDescent="0.25">
      <c r="A1166" s="69"/>
      <c r="B1166"/>
      <c r="C1166"/>
    </row>
    <row r="1167" spans="1:3" x14ac:dyDescent="0.25">
      <c r="A1167" s="69"/>
      <c r="B1167"/>
      <c r="C1167"/>
    </row>
    <row r="1168" spans="1:3" x14ac:dyDescent="0.25">
      <c r="A1168" s="69"/>
      <c r="B1168"/>
      <c r="C1168"/>
    </row>
    <row r="1169" spans="1:3" x14ac:dyDescent="0.25">
      <c r="A1169" s="69"/>
      <c r="B1169"/>
      <c r="C1169"/>
    </row>
    <row r="1170" spans="1:3" x14ac:dyDescent="0.25">
      <c r="A1170" s="69"/>
      <c r="B1170"/>
      <c r="C1170"/>
    </row>
    <row r="1171" spans="1:3" x14ac:dyDescent="0.25">
      <c r="A1171" s="69"/>
      <c r="B1171"/>
      <c r="C1171"/>
    </row>
    <row r="1172" spans="1:3" x14ac:dyDescent="0.25">
      <c r="A1172" s="69"/>
      <c r="B1172"/>
      <c r="C1172"/>
    </row>
    <row r="1173" spans="1:3" x14ac:dyDescent="0.25">
      <c r="A1173" s="69"/>
      <c r="B1173"/>
      <c r="C1173"/>
    </row>
    <row r="1174" spans="1:3" x14ac:dyDescent="0.25">
      <c r="A1174" s="69"/>
      <c r="B1174"/>
      <c r="C1174"/>
    </row>
    <row r="1175" spans="1:3" x14ac:dyDescent="0.25">
      <c r="A1175" s="69"/>
      <c r="B1175"/>
      <c r="C1175"/>
    </row>
    <row r="1176" spans="1:3" x14ac:dyDescent="0.25">
      <c r="A1176" s="69"/>
      <c r="B1176"/>
      <c r="C1176"/>
    </row>
    <row r="1177" spans="1:3" x14ac:dyDescent="0.25">
      <c r="A1177" s="69"/>
      <c r="B1177"/>
      <c r="C1177"/>
    </row>
    <row r="1178" spans="1:3" x14ac:dyDescent="0.25">
      <c r="A1178" s="69"/>
      <c r="B1178"/>
      <c r="C1178"/>
    </row>
    <row r="1179" spans="1:3" x14ac:dyDescent="0.25">
      <c r="A1179" s="69"/>
      <c r="B1179"/>
      <c r="C1179"/>
    </row>
    <row r="1180" spans="1:3" x14ac:dyDescent="0.25">
      <c r="A1180" s="69"/>
      <c r="B1180"/>
      <c r="C1180"/>
    </row>
    <row r="1181" spans="1:3" x14ac:dyDescent="0.25">
      <c r="A1181" s="69"/>
      <c r="B1181"/>
      <c r="C1181"/>
    </row>
    <row r="1182" spans="1:3" x14ac:dyDescent="0.25">
      <c r="A1182" s="69"/>
      <c r="B1182"/>
      <c r="C1182"/>
    </row>
    <row r="1183" spans="1:3" x14ac:dyDescent="0.25">
      <c r="A1183" s="69"/>
      <c r="B1183"/>
      <c r="C1183"/>
    </row>
    <row r="1184" spans="1:3" x14ac:dyDescent="0.25">
      <c r="A1184" s="69"/>
      <c r="B1184"/>
      <c r="C1184"/>
    </row>
    <row r="1185" spans="1:3" x14ac:dyDescent="0.25">
      <c r="A1185" s="69"/>
      <c r="B1185"/>
      <c r="C1185"/>
    </row>
    <row r="1186" spans="1:3" x14ac:dyDescent="0.25">
      <c r="A1186" s="69"/>
      <c r="B1186"/>
      <c r="C1186"/>
    </row>
    <row r="1187" spans="1:3" x14ac:dyDescent="0.25">
      <c r="A1187" s="69"/>
      <c r="B1187"/>
      <c r="C1187"/>
    </row>
    <row r="1188" spans="1:3" x14ac:dyDescent="0.25">
      <c r="A1188" s="69"/>
      <c r="B1188"/>
      <c r="C1188"/>
    </row>
    <row r="1189" spans="1:3" x14ac:dyDescent="0.25">
      <c r="A1189" s="69"/>
      <c r="B1189"/>
      <c r="C1189"/>
    </row>
    <row r="1190" spans="1:3" x14ac:dyDescent="0.25">
      <c r="A1190" s="69"/>
      <c r="B1190"/>
      <c r="C1190"/>
    </row>
    <row r="1191" spans="1:3" x14ac:dyDescent="0.25">
      <c r="A1191" s="69"/>
      <c r="B1191"/>
      <c r="C1191"/>
    </row>
    <row r="1192" spans="1:3" x14ac:dyDescent="0.25">
      <c r="A1192" s="69"/>
      <c r="B1192"/>
      <c r="C1192"/>
    </row>
    <row r="1193" spans="1:3" x14ac:dyDescent="0.25">
      <c r="A1193" s="69"/>
      <c r="B1193"/>
      <c r="C1193"/>
    </row>
    <row r="1194" spans="1:3" x14ac:dyDescent="0.25">
      <c r="A1194" s="69"/>
      <c r="B1194"/>
      <c r="C1194"/>
    </row>
    <row r="1195" spans="1:3" x14ac:dyDescent="0.25">
      <c r="A1195" s="69"/>
      <c r="B1195"/>
      <c r="C1195"/>
    </row>
    <row r="1196" spans="1:3" x14ac:dyDescent="0.25">
      <c r="A1196" s="69"/>
      <c r="B1196"/>
      <c r="C1196"/>
    </row>
    <row r="1197" spans="1:3" x14ac:dyDescent="0.25">
      <c r="A1197" s="69"/>
      <c r="B1197"/>
      <c r="C1197"/>
    </row>
    <row r="1198" spans="1:3" x14ac:dyDescent="0.25">
      <c r="A1198" s="69"/>
      <c r="B1198"/>
      <c r="C1198"/>
    </row>
    <row r="1199" spans="1:3" x14ac:dyDescent="0.25">
      <c r="A1199" s="69"/>
      <c r="B1199"/>
      <c r="C1199"/>
    </row>
    <row r="1200" spans="1:3" x14ac:dyDescent="0.25">
      <c r="A1200" s="69"/>
      <c r="B1200"/>
      <c r="C1200"/>
    </row>
    <row r="1201" spans="1:3" x14ac:dyDescent="0.25">
      <c r="A1201" s="69"/>
      <c r="B1201"/>
      <c r="C1201"/>
    </row>
    <row r="1202" spans="1:3" x14ac:dyDescent="0.25">
      <c r="A1202" s="69"/>
      <c r="B1202"/>
      <c r="C1202"/>
    </row>
    <row r="1203" spans="1:3" x14ac:dyDescent="0.25">
      <c r="A1203" s="69"/>
      <c r="B1203"/>
      <c r="C1203"/>
    </row>
    <row r="1204" spans="1:3" x14ac:dyDescent="0.25">
      <c r="A1204" s="69"/>
      <c r="B1204"/>
      <c r="C1204"/>
    </row>
    <row r="1205" spans="1:3" x14ac:dyDescent="0.25">
      <c r="A1205" s="69"/>
      <c r="B1205"/>
      <c r="C1205"/>
    </row>
    <row r="1206" spans="1:3" x14ac:dyDescent="0.25">
      <c r="A1206" s="69"/>
      <c r="B1206"/>
      <c r="C1206"/>
    </row>
    <row r="1207" spans="1:3" x14ac:dyDescent="0.25">
      <c r="A1207" s="69"/>
      <c r="B1207"/>
      <c r="C1207"/>
    </row>
    <row r="1208" spans="1:3" x14ac:dyDescent="0.25">
      <c r="A1208" s="69"/>
      <c r="B1208"/>
      <c r="C1208"/>
    </row>
    <row r="1209" spans="1:3" x14ac:dyDescent="0.25">
      <c r="A1209" s="69"/>
      <c r="B1209"/>
      <c r="C1209"/>
    </row>
    <row r="1210" spans="1:3" x14ac:dyDescent="0.25">
      <c r="A1210" s="69"/>
      <c r="B1210"/>
      <c r="C1210"/>
    </row>
    <row r="1211" spans="1:3" x14ac:dyDescent="0.25">
      <c r="A1211" s="69"/>
      <c r="B1211"/>
      <c r="C1211"/>
    </row>
    <row r="1212" spans="1:3" x14ac:dyDescent="0.25">
      <c r="A1212" s="69"/>
      <c r="B1212"/>
      <c r="C1212"/>
    </row>
    <row r="1213" spans="1:3" x14ac:dyDescent="0.25">
      <c r="A1213" s="69"/>
      <c r="B1213"/>
      <c r="C1213"/>
    </row>
    <row r="1214" spans="1:3" x14ac:dyDescent="0.25">
      <c r="A1214" s="69"/>
      <c r="B1214"/>
      <c r="C1214"/>
    </row>
    <row r="1215" spans="1:3" x14ac:dyDescent="0.25">
      <c r="A1215" s="69"/>
      <c r="B1215"/>
      <c r="C1215"/>
    </row>
    <row r="1216" spans="1:3" x14ac:dyDescent="0.25">
      <c r="A1216" s="69"/>
      <c r="B1216"/>
      <c r="C1216"/>
    </row>
    <row r="1217" spans="1:3" x14ac:dyDescent="0.25">
      <c r="A1217" s="69"/>
      <c r="B1217"/>
      <c r="C1217"/>
    </row>
    <row r="1218" spans="1:3" x14ac:dyDescent="0.25">
      <c r="A1218" s="69"/>
      <c r="B1218"/>
      <c r="C1218"/>
    </row>
    <row r="1219" spans="1:3" x14ac:dyDescent="0.25">
      <c r="A1219" s="69"/>
      <c r="B1219"/>
      <c r="C1219"/>
    </row>
    <row r="1220" spans="1:3" x14ac:dyDescent="0.25">
      <c r="A1220" s="69"/>
      <c r="B1220"/>
      <c r="C1220"/>
    </row>
    <row r="1221" spans="1:3" x14ac:dyDescent="0.25">
      <c r="A1221" s="69"/>
      <c r="B1221"/>
      <c r="C1221"/>
    </row>
    <row r="1222" spans="1:3" x14ac:dyDescent="0.25">
      <c r="A1222" s="69"/>
      <c r="B1222"/>
      <c r="C1222"/>
    </row>
    <row r="1223" spans="1:3" x14ac:dyDescent="0.25">
      <c r="A1223" s="69"/>
      <c r="B1223"/>
      <c r="C1223"/>
    </row>
    <row r="1224" spans="1:3" x14ac:dyDescent="0.25">
      <c r="A1224" s="69"/>
      <c r="B1224"/>
      <c r="C1224"/>
    </row>
    <row r="1225" spans="1:3" x14ac:dyDescent="0.25">
      <c r="A1225" s="69"/>
      <c r="B1225"/>
      <c r="C1225"/>
    </row>
    <row r="1226" spans="1:3" x14ac:dyDescent="0.25">
      <c r="A1226" s="69"/>
      <c r="B1226"/>
      <c r="C1226"/>
    </row>
    <row r="1227" spans="1:3" x14ac:dyDescent="0.25">
      <c r="A1227" s="69"/>
      <c r="B1227"/>
      <c r="C1227"/>
    </row>
    <row r="1228" spans="1:3" x14ac:dyDescent="0.25">
      <c r="A1228" s="69"/>
      <c r="B1228"/>
      <c r="C1228"/>
    </row>
    <row r="1229" spans="1:3" x14ac:dyDescent="0.25">
      <c r="A1229" s="69"/>
      <c r="B1229"/>
      <c r="C1229"/>
    </row>
    <row r="1230" spans="1:3" x14ac:dyDescent="0.25">
      <c r="A1230" s="69"/>
      <c r="B1230"/>
      <c r="C1230"/>
    </row>
    <row r="1231" spans="1:3" x14ac:dyDescent="0.25">
      <c r="A1231" s="69"/>
      <c r="B1231"/>
      <c r="C1231"/>
    </row>
    <row r="1232" spans="1:3" x14ac:dyDescent="0.25">
      <c r="A1232" s="69"/>
      <c r="B1232"/>
      <c r="C1232"/>
    </row>
    <row r="1233" spans="1:3" x14ac:dyDescent="0.25">
      <c r="A1233" s="69"/>
      <c r="B1233"/>
      <c r="C1233"/>
    </row>
    <row r="1234" spans="1:3" x14ac:dyDescent="0.25">
      <c r="A1234" s="69"/>
      <c r="B1234"/>
      <c r="C1234"/>
    </row>
    <row r="1235" spans="1:3" x14ac:dyDescent="0.25">
      <c r="A1235" s="69"/>
      <c r="B1235"/>
      <c r="C1235"/>
    </row>
    <row r="1236" spans="1:3" x14ac:dyDescent="0.25">
      <c r="A1236" s="69"/>
      <c r="B1236"/>
      <c r="C1236"/>
    </row>
    <row r="1237" spans="1:3" x14ac:dyDescent="0.25">
      <c r="A1237" s="69"/>
      <c r="B1237"/>
      <c r="C1237"/>
    </row>
  </sheetData>
  <sortState xmlns:xlrd2="http://schemas.microsoft.com/office/spreadsheetml/2017/richdata2" ref="A2:C88">
    <sortCondition ref="B14"/>
  </sortState>
  <conditionalFormatting sqref="A1:A1048576">
    <cfRule type="duplicateValues" dxfId="97" priority="1"/>
    <cfRule type="duplicateValues" dxfId="96"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pivot current</vt:lpstr>
      <vt:lpstr>MN Business Expansions_Tableau</vt:lpstr>
      <vt:lpstr>regions</vt:lpstr>
    </vt:vector>
  </TitlesOfParts>
  <Company>DEED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Thu-Mai Ho-Kim</dc:creator>
  <cp:lastModifiedBy>Ho-Kim, Thu-Mai (DEED)</cp:lastModifiedBy>
  <dcterms:created xsi:type="dcterms:W3CDTF">2020-09-11T18:41:32Z</dcterms:created>
  <dcterms:modified xsi:type="dcterms:W3CDTF">2025-08-04T18:11:45Z</dcterms:modified>
</cp:coreProperties>
</file>